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ECE6B06-F91B-4E3B-AA64-60779A22AAE5}"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 sheetId="187"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 '!$B$1:$M$191</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 '!$6:$10</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CHNME1" localSheetId="28">#REF!</definedName>
    <definedName name="SCHNME1">#REF!</definedName>
    <definedName name="SCHNME2" localSheetId="28">#REF!</definedName>
    <definedName name="SCHNME2">#REF!</definedName>
    <definedName name="SCHNME5" localSheetId="28">#REF!</definedName>
    <definedName name="SCHNME5">#REF!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 localSheetId="28">#REF!</definedName>
    <definedName name="SUP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169" i="187" l="1"/>
  <c r="K169" i="187"/>
  <c r="K171" i="187" s="1"/>
  <c r="K173" i="187" s="1"/>
  <c r="J169" i="187"/>
  <c r="I169" i="187"/>
  <c r="I171" i="187" s="1"/>
  <c r="I173" i="187" s="1"/>
  <c r="H169" i="187"/>
  <c r="G169" i="187"/>
  <c r="G171" i="187" s="1"/>
  <c r="G173" i="187" s="1"/>
  <c r="F169" i="187"/>
  <c r="E169" i="187"/>
  <c r="E171" i="187" s="1"/>
  <c r="E173" i="187" s="1"/>
  <c r="L168" i="187"/>
  <c r="L167" i="187"/>
  <c r="L169" i="187" s="1"/>
  <c r="M162" i="187"/>
  <c r="M164" i="187" s="1"/>
  <c r="K162" i="187"/>
  <c r="K164" i="187" s="1"/>
  <c r="J162" i="187"/>
  <c r="J164" i="187" s="1"/>
  <c r="I162" i="187"/>
  <c r="I164" i="187" s="1"/>
  <c r="H162" i="187"/>
  <c r="H164" i="187" s="1"/>
  <c r="H171" i="187" s="1"/>
  <c r="H173" i="187" s="1"/>
  <c r="G162" i="187"/>
  <c r="G164" i="187" s="1"/>
  <c r="F162" i="187"/>
  <c r="F164" i="187" s="1"/>
  <c r="E162" i="187"/>
  <c r="E164" i="187" s="1"/>
  <c r="L161" i="187"/>
  <c r="L160" i="187"/>
  <c r="M151" i="187"/>
  <c r="M153" i="187" s="1"/>
  <c r="M147" i="187"/>
  <c r="K147" i="187"/>
  <c r="K151" i="187" s="1"/>
  <c r="K153" i="187" s="1"/>
  <c r="J147" i="187"/>
  <c r="J151" i="187" s="1"/>
  <c r="J153" i="187" s="1"/>
  <c r="I147" i="187"/>
  <c r="H147" i="187"/>
  <c r="H151" i="187" s="1"/>
  <c r="H153" i="187" s="1"/>
  <c r="G147" i="187"/>
  <c r="G151" i="187" s="1"/>
  <c r="G153" i="187" s="1"/>
  <c r="F147" i="187"/>
  <c r="F151" i="187" s="1"/>
  <c r="F153" i="187" s="1"/>
  <c r="E147" i="187"/>
  <c r="L146" i="187"/>
  <c r="L145" i="187"/>
  <c r="L147" i="187" s="1"/>
  <c r="M135" i="187"/>
  <c r="K135" i="187"/>
  <c r="J135" i="187"/>
  <c r="I135" i="187"/>
  <c r="H135" i="187"/>
  <c r="G135" i="187"/>
  <c r="F135" i="187"/>
  <c r="E135" i="187"/>
  <c r="L134" i="187"/>
  <c r="L133" i="187"/>
  <c r="M130" i="187"/>
  <c r="K130" i="187"/>
  <c r="J130" i="187"/>
  <c r="I130" i="187"/>
  <c r="H130" i="187"/>
  <c r="G130" i="187"/>
  <c r="F130" i="187"/>
  <c r="E130" i="187"/>
  <c r="L129" i="187"/>
  <c r="L128" i="187"/>
  <c r="L130" i="187" s="1"/>
  <c r="M125" i="187"/>
  <c r="K125" i="187"/>
  <c r="J125" i="187"/>
  <c r="J149" i="187" s="1"/>
  <c r="I125" i="187"/>
  <c r="H125" i="187"/>
  <c r="G125" i="187"/>
  <c r="F125" i="187"/>
  <c r="F149" i="187" s="1"/>
  <c r="E125" i="187"/>
  <c r="L124" i="187"/>
  <c r="L123" i="187"/>
  <c r="L122" i="187"/>
  <c r="L121" i="187"/>
  <c r="L125" i="187" s="1"/>
  <c r="M117" i="187"/>
  <c r="M137" i="187" s="1"/>
  <c r="M139" i="187" s="1"/>
  <c r="K117" i="187"/>
  <c r="K137" i="187" s="1"/>
  <c r="K139" i="187" s="1"/>
  <c r="J117" i="187"/>
  <c r="J137" i="187" s="1"/>
  <c r="J139" i="187" s="1"/>
  <c r="I117" i="187"/>
  <c r="I137" i="187" s="1"/>
  <c r="I139" i="187" s="1"/>
  <c r="H117" i="187"/>
  <c r="H137" i="187" s="1"/>
  <c r="H139" i="187" s="1"/>
  <c r="G117" i="187"/>
  <c r="G137" i="187" s="1"/>
  <c r="G139" i="187" s="1"/>
  <c r="F117" i="187"/>
  <c r="F137" i="187" s="1"/>
  <c r="F139" i="187" s="1"/>
  <c r="E117" i="187"/>
  <c r="E137" i="187" s="1"/>
  <c r="E139" i="187" s="1"/>
  <c r="L116" i="187"/>
  <c r="L115" i="187"/>
  <c r="L117" i="187" s="1"/>
  <c r="M105" i="187"/>
  <c r="M107" i="187" s="1"/>
  <c r="K105" i="187"/>
  <c r="K107" i="187" s="1"/>
  <c r="J105" i="187"/>
  <c r="J107" i="187" s="1"/>
  <c r="I105" i="187"/>
  <c r="I107" i="187" s="1"/>
  <c r="H105" i="187"/>
  <c r="H107" i="187" s="1"/>
  <c r="G105" i="187"/>
  <c r="G107" i="187" s="1"/>
  <c r="F105" i="187"/>
  <c r="F107" i="187" s="1"/>
  <c r="E105" i="187"/>
  <c r="E107" i="187" s="1"/>
  <c r="L104" i="187"/>
  <c r="L103" i="187"/>
  <c r="M97" i="187"/>
  <c r="M99" i="187" s="1"/>
  <c r="K97" i="187"/>
  <c r="K99" i="187" s="1"/>
  <c r="J97" i="187"/>
  <c r="J99" i="187" s="1"/>
  <c r="I97" i="187"/>
  <c r="I99" i="187" s="1"/>
  <c r="H97" i="187"/>
  <c r="H99" i="187" s="1"/>
  <c r="G97" i="187"/>
  <c r="G99" i="187" s="1"/>
  <c r="F97" i="187"/>
  <c r="F99" i="187" s="1"/>
  <c r="E97" i="187"/>
  <c r="E99" i="187" s="1"/>
  <c r="L96" i="187"/>
  <c r="L95" i="187"/>
  <c r="M89" i="187"/>
  <c r="K89" i="187"/>
  <c r="J89" i="187"/>
  <c r="I89" i="187"/>
  <c r="H89" i="187"/>
  <c r="G89" i="187"/>
  <c r="F89" i="187"/>
  <c r="E89" i="187"/>
  <c r="L88" i="187"/>
  <c r="L89" i="187" s="1"/>
  <c r="M84" i="187"/>
  <c r="K84" i="187"/>
  <c r="J84" i="187"/>
  <c r="I84" i="187"/>
  <c r="H84" i="187"/>
  <c r="G84" i="187"/>
  <c r="F84" i="187"/>
  <c r="E84" i="187"/>
  <c r="L83" i="187"/>
  <c r="L82" i="187"/>
  <c r="M79" i="187"/>
  <c r="K79" i="187"/>
  <c r="J79" i="187"/>
  <c r="I79" i="187"/>
  <c r="H79" i="187"/>
  <c r="G79" i="187"/>
  <c r="F79" i="187"/>
  <c r="E79" i="187"/>
  <c r="L78" i="187"/>
  <c r="L77" i="187"/>
  <c r="L76" i="187"/>
  <c r="L75" i="187"/>
  <c r="M72" i="187"/>
  <c r="K72" i="187"/>
  <c r="J72" i="187"/>
  <c r="I72" i="187"/>
  <c r="H72" i="187"/>
  <c r="G72" i="187"/>
  <c r="F72" i="187"/>
  <c r="E72" i="187"/>
  <c r="L71" i="187"/>
  <c r="L70" i="187"/>
  <c r="M67" i="187"/>
  <c r="M65" i="187"/>
  <c r="K65" i="187"/>
  <c r="J65" i="187"/>
  <c r="I65" i="187"/>
  <c r="I67" i="187" s="1"/>
  <c r="H65" i="187"/>
  <c r="G65" i="187"/>
  <c r="F65" i="187"/>
  <c r="E65" i="187"/>
  <c r="E67" i="187" s="1"/>
  <c r="L64" i="187"/>
  <c r="L63" i="187"/>
  <c r="L62" i="187"/>
  <c r="L61" i="187"/>
  <c r="L65" i="187" s="1"/>
  <c r="M58" i="187"/>
  <c r="K58" i="187"/>
  <c r="J58" i="187"/>
  <c r="I58" i="187"/>
  <c r="H58" i="187"/>
  <c r="G58" i="187"/>
  <c r="F58" i="187"/>
  <c r="E58" i="187"/>
  <c r="L57" i="187"/>
  <c r="L56" i="187"/>
  <c r="L58" i="187" s="1"/>
  <c r="M52" i="187"/>
  <c r="K52" i="187"/>
  <c r="J52" i="187"/>
  <c r="I52" i="187"/>
  <c r="H52" i="187"/>
  <c r="G52" i="187"/>
  <c r="F52" i="187"/>
  <c r="E52" i="187"/>
  <c r="L51" i="187"/>
  <c r="L50" i="187"/>
  <c r="L49" i="187"/>
  <c r="L48" i="187"/>
  <c r="L47" i="187"/>
  <c r="L46" i="187"/>
  <c r="L45" i="187"/>
  <c r="L44" i="187"/>
  <c r="L52" i="187" s="1"/>
  <c r="M41" i="187"/>
  <c r="K41" i="187"/>
  <c r="J41" i="187"/>
  <c r="I41" i="187"/>
  <c r="H41" i="187"/>
  <c r="G41" i="187"/>
  <c r="F41" i="187"/>
  <c r="E41" i="187"/>
  <c r="L40" i="187"/>
  <c r="L39" i="187"/>
  <c r="L41" i="187" s="1"/>
  <c r="M36" i="187"/>
  <c r="K36" i="187"/>
  <c r="J36" i="187"/>
  <c r="I36" i="187"/>
  <c r="H36" i="187"/>
  <c r="G36" i="187"/>
  <c r="F36" i="187"/>
  <c r="E36" i="187"/>
  <c r="L35" i="187"/>
  <c r="L34" i="187"/>
  <c r="L33" i="187"/>
  <c r="L32" i="187"/>
  <c r="L31" i="187"/>
  <c r="L30" i="187"/>
  <c r="L36" i="187" s="1"/>
  <c r="M27" i="187"/>
  <c r="K27" i="187"/>
  <c r="J27" i="187"/>
  <c r="I27" i="187"/>
  <c r="H27" i="187"/>
  <c r="G27" i="187"/>
  <c r="F27" i="187"/>
  <c r="E27" i="187"/>
  <c r="L26" i="187"/>
  <c r="L27" i="187" s="1"/>
  <c r="M20" i="187"/>
  <c r="K20" i="187"/>
  <c r="J20" i="187"/>
  <c r="I20" i="187"/>
  <c r="H20" i="187"/>
  <c r="G20" i="187"/>
  <c r="F20" i="187"/>
  <c r="E20" i="187"/>
  <c r="L19" i="187"/>
  <c r="L20" i="187" s="1"/>
  <c r="L18" i="187"/>
  <c r="M16" i="187"/>
  <c r="K16" i="187"/>
  <c r="K22" i="187" s="1"/>
  <c r="J16" i="187"/>
  <c r="I16" i="187"/>
  <c r="H16" i="187"/>
  <c r="G16" i="187"/>
  <c r="G22" i="187" s="1"/>
  <c r="F16" i="187"/>
  <c r="E16" i="187"/>
  <c r="L15" i="187"/>
  <c r="L14" i="187"/>
  <c r="I9" i="187"/>
  <c r="J8" i="187" s="1"/>
  <c r="G9" i="187"/>
  <c r="H8" i="187"/>
  <c r="F22" i="187" l="1"/>
  <c r="H22" i="187"/>
  <c r="J22" i="187"/>
  <c r="M22" i="187"/>
  <c r="L67" i="187"/>
  <c r="G67" i="187"/>
  <c r="G91" i="187" s="1"/>
  <c r="K67" i="187"/>
  <c r="K91" i="187" s="1"/>
  <c r="M91" i="187"/>
  <c r="E149" i="187"/>
  <c r="I149" i="187"/>
  <c r="E151" i="187"/>
  <c r="E153" i="187" s="1"/>
  <c r="E175" i="187" s="1"/>
  <c r="L16" i="187"/>
  <c r="L22" i="187" s="1"/>
  <c r="E22" i="187"/>
  <c r="I22" i="187"/>
  <c r="F67" i="187"/>
  <c r="F91" i="187" s="1"/>
  <c r="F109" i="187" s="1"/>
  <c r="F175" i="187" s="1"/>
  <c r="H67" i="187"/>
  <c r="H91" i="187" s="1"/>
  <c r="H109" i="187" s="1"/>
  <c r="H175" i="187" s="1"/>
  <c r="J67" i="187"/>
  <c r="J91" i="187" s="1"/>
  <c r="J109" i="187" s="1"/>
  <c r="J175" i="187" s="1"/>
  <c r="L72" i="187"/>
  <c r="L79" i="187"/>
  <c r="L84" i="187"/>
  <c r="E91" i="187"/>
  <c r="I91" i="187"/>
  <c r="I109" i="187" s="1"/>
  <c r="I175" i="187" s="1"/>
  <c r="L97" i="187"/>
  <c r="L99" i="187" s="1"/>
  <c r="L105" i="187"/>
  <c r="L107" i="187" s="1"/>
  <c r="L109" i="187" s="1"/>
  <c r="L135" i="187"/>
  <c r="L137" i="187" s="1"/>
  <c r="L139" i="187" s="1"/>
  <c r="M149" i="187"/>
  <c r="I151" i="187"/>
  <c r="I153" i="187" s="1"/>
  <c r="L162" i="187"/>
  <c r="L164" i="187" s="1"/>
  <c r="L171" i="187" s="1"/>
  <c r="L173" i="187" s="1"/>
  <c r="L175" i="187" s="1"/>
  <c r="F171" i="187"/>
  <c r="F173" i="187" s="1"/>
  <c r="J171" i="187"/>
  <c r="J173" i="187" s="1"/>
  <c r="L91" i="187"/>
  <c r="M109" i="187"/>
  <c r="E109" i="187"/>
  <c r="G109" i="187"/>
  <c r="G175" i="187" s="1"/>
  <c r="L151" i="187"/>
  <c r="L153" i="187" s="1"/>
  <c r="L149" i="187"/>
  <c r="K109" i="187"/>
  <c r="K175" i="187" s="1"/>
  <c r="M171" i="187"/>
  <c r="M173" i="187" s="1"/>
  <c r="G149" i="187"/>
  <c r="K149" i="187"/>
  <c r="H149" i="187"/>
  <c r="M175" i="187" l="1"/>
  <c r="D12" i="11" l="1"/>
  <c r="E12" i="11" l="1"/>
  <c r="C12" i="11"/>
  <c r="D142" i="183" l="1"/>
  <c r="J7" i="185" l="1"/>
  <c r="L53" i="185" s="1"/>
  <c r="J6" i="185"/>
  <c r="L52" i="185" s="1"/>
  <c r="M68" i="185"/>
  <c r="L68" i="185"/>
  <c r="G17" i="185" s="1"/>
  <c r="K68" i="185"/>
  <c r="G16" i="185" s="1"/>
  <c r="J68" i="185"/>
  <c r="G15" i="185" s="1"/>
  <c r="I68" i="185"/>
  <c r="G14" i="185" s="1"/>
  <c r="H68" i="185"/>
  <c r="G13" i="185" s="1"/>
  <c r="G68" i="185"/>
  <c r="G12" i="185" s="1"/>
  <c r="K19" i="185"/>
  <c r="J19" i="185"/>
  <c r="I19" i="185"/>
  <c r="L18" i="185"/>
  <c r="H18" i="185"/>
  <c r="L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F84" i="183" s="1"/>
  <c r="E83" i="183"/>
  <c r="F83" i="183" s="1"/>
  <c r="E82" i="183"/>
  <c r="F82" i="183" s="1"/>
  <c r="E81" i="183"/>
  <c r="F81" i="183" s="1"/>
  <c r="E80" i="183"/>
  <c r="F80" i="183" s="1"/>
  <c r="E79" i="183"/>
  <c r="F79" i="183" s="1"/>
  <c r="E78" i="183"/>
  <c r="F78" i="183" s="1"/>
  <c r="E77" i="183"/>
  <c r="F77" i="183" s="1"/>
  <c r="E76" i="183"/>
  <c r="F76" i="183" s="1"/>
  <c r="E75" i="183"/>
  <c r="F75" i="183" s="1"/>
  <c r="E74" i="183"/>
  <c r="F74" i="183" s="1"/>
  <c r="E73" i="183"/>
  <c r="F73" i="183" s="1"/>
  <c r="E72" i="183"/>
  <c r="F72" i="183" s="1"/>
  <c r="E71" i="183"/>
  <c r="F71" i="183" s="1"/>
  <c r="E70" i="183"/>
  <c r="F70" i="183" s="1"/>
  <c r="E69" i="183"/>
  <c r="F69" i="183" s="1"/>
  <c r="E68" i="183"/>
  <c r="F68" i="183" s="1"/>
  <c r="E67" i="183"/>
  <c r="F67" i="183" s="1"/>
  <c r="E66" i="183"/>
  <c r="F66" i="183" s="1"/>
  <c r="E65" i="183"/>
  <c r="F65" i="183" s="1"/>
  <c r="E64" i="183"/>
  <c r="F64" i="183" s="1"/>
  <c r="E63" i="183"/>
  <c r="F63" i="183" s="1"/>
  <c r="E62" i="183"/>
  <c r="F62" i="183" s="1"/>
  <c r="E61" i="183"/>
  <c r="F61" i="183" s="1"/>
  <c r="E60" i="183"/>
  <c r="F60" i="183" s="1"/>
  <c r="E59" i="183"/>
  <c r="F59" i="183" s="1"/>
  <c r="E58" i="183"/>
  <c r="F58" i="183" s="1"/>
  <c r="E57" i="183"/>
  <c r="F57" i="183" s="1"/>
  <c r="E56" i="183"/>
  <c r="F56" i="183" s="1"/>
  <c r="E55" i="183"/>
  <c r="F55" i="183" s="1"/>
  <c r="E54" i="183"/>
  <c r="F54" i="183" s="1"/>
  <c r="E53" i="183"/>
  <c r="F53" i="183" s="1"/>
  <c r="E52" i="183"/>
  <c r="F52" i="183" s="1"/>
  <c r="E51" i="183"/>
  <c r="F51" i="183" s="1"/>
  <c r="E50" i="183"/>
  <c r="F50" i="183" s="1"/>
  <c r="E49" i="183"/>
  <c r="F49" i="183" s="1"/>
  <c r="E48" i="183"/>
  <c r="F48" i="183" s="1"/>
  <c r="E47" i="183"/>
  <c r="F47" i="183" s="1"/>
  <c r="E46" i="183"/>
  <c r="F46" i="183" s="1"/>
  <c r="E45" i="183"/>
  <c r="F45" i="183" s="1"/>
  <c r="E44" i="183"/>
  <c r="F44" i="183" s="1"/>
  <c r="E43" i="183"/>
  <c r="F43" i="183" s="1"/>
  <c r="E42" i="183"/>
  <c r="F42" i="183" s="1"/>
  <c r="E41" i="183"/>
  <c r="F41" i="183" s="1"/>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F17" i="183"/>
  <c r="E17" i="183"/>
  <c r="B7885" i="106" l="1"/>
  <c r="D7885" i="106" s="1"/>
  <c r="B7884" i="106"/>
  <c r="D7884" i="106" s="1"/>
  <c r="B7883" i="106"/>
  <c r="D7883" i="106" s="1"/>
  <c r="B7882" i="106"/>
  <c r="D7882" i="106" s="1"/>
  <c r="B11" i="7" l="1"/>
  <c r="D7836" i="106" l="1"/>
  <c r="J88" i="28" l="1"/>
  <c r="J85" i="28"/>
  <c r="J90" i="28" l="1"/>
  <c r="B7819" i="106"/>
  <c r="D7819" i="106" s="1"/>
  <c r="B7818" i="106"/>
  <c r="D7818" i="106" s="1"/>
  <c r="A15" i="183" l="1"/>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F31" i="108" s="1"/>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20" i="106" s="1"/>
  <c r="B7619" i="106"/>
  <c r="B7621" i="106"/>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F69" i="34" l="1"/>
  <c r="F70" i="34"/>
  <c r="G39" i="108"/>
  <c r="E34" i="108"/>
  <c r="F36" i="108"/>
  <c r="K14" i="11"/>
  <c r="B7622" i="106" s="1"/>
  <c r="H33" i="118"/>
  <c r="F72" i="34"/>
  <c r="F71" i="34"/>
  <c r="B6995" i="106"/>
  <c r="D6995" i="106" s="1"/>
  <c r="J129" i="29"/>
  <c r="B7038" i="106" s="1"/>
  <c r="D7038" i="106" s="1"/>
  <c r="B7074" i="106"/>
  <c r="D7074" i="106" s="1"/>
  <c r="I129" i="29"/>
  <c r="B7037" i="106" s="1"/>
  <c r="D7037"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J31"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151" i="29" l="1"/>
  <c r="B7052" i="106" s="1"/>
  <c r="D7052" i="106" s="1"/>
  <c r="L14" i="11"/>
  <c r="B7623" i="106" s="1"/>
  <c r="H77" i="4"/>
  <c r="B3299" i="106" s="1"/>
  <c r="D3299" i="106" s="1"/>
  <c r="J40" i="8"/>
  <c r="J39" i="8"/>
  <c r="J38" i="8"/>
  <c r="J37" i="8"/>
  <c r="J36" i="8"/>
  <c r="J35" i="8"/>
  <c r="J34" i="8"/>
  <c r="J33" i="8"/>
  <c r="J32"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B3574" i="106" s="1"/>
  <c r="D3574" i="106" s="1"/>
  <c r="J49" i="8"/>
  <c r="N22" i="3" s="1"/>
  <c r="N23" i="3" s="1"/>
  <c r="B284" i="106" s="1"/>
  <c r="D284"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283" i="106"/>
  <c r="D283" i="106" s="1"/>
  <c r="B4172" i="106"/>
  <c r="D4172"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D8" i="146" l="1"/>
  <c r="K19" i="4"/>
  <c r="B4144" i="106" s="1"/>
  <c r="D4144" i="106" s="1"/>
  <c r="B3575" i="106"/>
  <c r="D3575" i="106" s="1"/>
  <c r="B2595" i="106"/>
  <c r="D2595"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10" i="146" l="1"/>
  <c r="F8" i="146"/>
  <c r="J81" i="4"/>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l="1"/>
  <c r="B6266" i="106"/>
  <c r="D6266" i="106" s="1"/>
  <c r="F10" i="146"/>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D83" i="4" s="1"/>
  <c r="B6277" i="106" s="1"/>
  <c r="D6277" i="106" s="1"/>
  <c r="C11" i="146"/>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O11" i="118"/>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<sst xmlns="http://schemas.openxmlformats.org/spreadsheetml/2006/main" count="9732" uniqueCount="6162">
  <si>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</si>
  <si>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</si>
  <si>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</si>
  <si>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</si>
  <si>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</si>
  <si>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</si>
  <si>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</si>
  <si>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</si>
  <si>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</si>
  <si>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</si>
  <si>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</si>
  <si>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</si>
  <si>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</si>
  <si>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</si>
  <si>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</si>
  <si>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</si>
  <si>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</si>
  <si>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</si>
  <si>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</si>
  <si>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</si>
  <si>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</si>
  <si>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</si>
  <si>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</si>
  <si>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</si>
  <si>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</si>
  <si>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</si>
  <si>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</si>
  <si>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</si>
  <si>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</si>
  <si>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</si>
  <si>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</si>
  <si>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</si>
  <si>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</si>
  <si>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</si>
  <si>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</si>
  <si>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</si>
  <si>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</si>
  <si>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</si>
  <si>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</si>
  <si>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</si>
  <si>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</si>
  <si>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</si>
  <si>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</si>
  <si>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</si>
  <si>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</si>
  <si>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</si>
  <si>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</si>
  <si>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</si>
  <si>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</si>
  <si>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</si>
  <si>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</si>
  <si>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</si>
  <si>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</si>
  <si>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</si>
  <si>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</si>
  <si>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</si>
  <si>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</si>
  <si>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</si>
  <si>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</si>
  <si>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</si>
  <si>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</si>
  <si>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</si>
  <si>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</si>
  <si>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</si>
  <si>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</si>
  <si>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</si>
  <si>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</si>
  <si>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</si>
  <si>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</si>
  <si>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</si>
  <si>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</si>
  <si>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</si>
  <si>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</si>
  <si>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</si>
  <si>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</si>
  <si>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</si>
  <si>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</si>
  <si>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</si>
  <si>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</si>
  <si>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</si>
  <si>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</si>
  <si>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</si>
  <si>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</si>
  <si>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</si>
  <si>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</si>
  <si>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</si>
  <si>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</si>
  <si>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</si>
  <si>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</si>
  <si>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</si>
  <si>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</si>
  <si>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</si>
  <si>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</si>
  <si>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</si>
  <si>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</si>
  <si>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</si>
  <si>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</si>
  <si>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</si>
  <si>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</si>
  <si>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</si>
  <si>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</si>
  <si>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</si>
  <si>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</si>
  <si>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</si>
  <si>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</si>
  <si>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</si>
  <si>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</si>
  <si>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</si>
  <si>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</si>
  <si>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</si>
  <si>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</si>
  <si>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</si>
  <si>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</si>
  <si>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</si>
  <si>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</si>
  <si>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</si>
  <si>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</si>
  <si>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</si>
  <si>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</si>
  <si>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</si>
  <si>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</si>
  <si>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</si>
  <si>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</si>
  <si>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</si>
  <si>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</si>
  <si>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</si>
  <si>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</si>
  <si>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</si>
  <si>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</si>
  <si>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</si>
  <si>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</si>
  <si>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</si>
  <si>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</si>
  <si>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</si>
  <si>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</si>
  <si>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</si>
  <si>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</si>
  <si>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</si>
  <si>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</si>
  <si>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</si>
  <si>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</si>
  <si>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</si>
  <si>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</si>
  <si>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</si>
  <si>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</si>
  <si>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</si>
  <si>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</si>
  <si>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</si>
  <si>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</si>
  <si>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</si>
  <si>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</si>
  <si>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</si>
  <si>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</si>
  <si>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</si>
  <si>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</si>
  <si>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</si>
  <si>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</si>
  <si>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</si>
  <si>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</si>
  <si>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</si>
  <si>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</si>
  <si>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</si>
  <si>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</si>
  <si>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</si>
  <si>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</si>
  <si>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</si>
  <si>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</si>
  <si>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</si>
  <si>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</si>
  <si>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</si>
  <si>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</si>
  <si>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</si>
  <si>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</si>
  <si>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</si>
  <si>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</si>
  <si>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</si>
  <si>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</si>
  <si>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</si>
  <si>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</si>
  <si>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</si>
  <si>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</si>
  <si>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</si>
  <si>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</si>
  <si>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</si>
  <si>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</si>
  <si>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</si>
  <si>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</si>
  <si>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</si>
  <si>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</si>
  <si>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</si>
  <si>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</si>
  <si>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</si>
  <si>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</si>
  <si>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</si>
  <si>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</si>
  <si>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</si>
  <si>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</si>
  <si>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</si>
  <si>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</si>
  <si>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</si>
  <si>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</si>
  <si>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</si>
  <si>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</si>
  <si>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</si>
  <si>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</si>
  <si>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</si>
  <si>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</si>
  <si>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</si>
  <si>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</si>
  <si>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</si>
  <si>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</si>
  <si>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</si>
  <si>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</si>
  <si>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</si>
  <si>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</si>
  <si>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</si>
  <si>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</si>
  <si>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</si>
  <si>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</si>
  <si>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</si>
  <si>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</si>
  <si>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</si>
  <si>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</si>
  <si>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</si>
  <si>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</si>
  <si>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</si>
  <si>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</si>
  <si>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</si>
  <si>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</si>
  <si>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</si>
  <si>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</si>
  <si>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</si>
  <si>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</si>
  <si>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</si>
  <si>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</si>
  <si>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</si>
  <si>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</si>
  <si>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</si>
  <si>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</si>
  <si>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</si>
  <si>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</si>
  <si>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</si>
  <si>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</si>
  <si>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</si>
  <si>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</si>
  <si>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</si>
  <si>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</si>
  <si>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</si>
  <si>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</si>
  <si>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</si>
  <si>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</si>
  <si>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</si>
  <si>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</si>
  <si>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</si>
  <si>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</si>
  <si>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</si>
  <si>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</si>
  <si>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</si>
  <si>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</si>
  <si>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</si>
  <si>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</si>
  <si>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</si>
  <si>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</si>
  <si>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</si>
  <si>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</si>
  <si>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</si>
  <si>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</si>
  <si>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</si>
  <si>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</si>
  <si>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</si>
  <si>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</si>
  <si>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</si>
  <si>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</si>
  <si>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</si>
  <si>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</si>
  <si>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</si>
  <si>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</si>
  <si>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</si>
  <si>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</si>
  <si>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</si>
  <si>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</si>
  <si>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</si>
  <si>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</si>
  <si>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</si>
  <si>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</si>
  <si>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</si>
  <si>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</si>
  <si>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</si>
  <si>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</si>
  <si>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</si>
  <si>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</si>
  <si>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</si>
  <si>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</si>
  <si>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</si>
  <si>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</si>
  <si>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</si>
  <si>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</si>
  <si>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</si>
  <si>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</si>
  <si>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</si>
  <si>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</si>
  <si>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</si>
  <si>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</si>
  <si>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</si>
  <si>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</si>
  <si>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</si>
  <si>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</si>
  <si>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</si>
  <si>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</si>
  <si>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</si>
  <si>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</si>
  <si>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</si>
  <si>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</si>
  <si>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</si>
  <si>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</si>
  <si>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</si>
  <si>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</si>
  <si>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</si>
  <si>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</si>
  <si>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</si>
  <si>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</si>
  <si>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</si>
  <si>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</si>
  <si>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</si>
  <si>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</si>
  <si>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</si>
  <si>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</si>
  <si>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</si>
  <si>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</si>
  <si>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</si>
  <si>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</si>
  <si>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</si>
  <si>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</si>
  <si>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</si>
  <si>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</si>
  <si>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</si>
  <si>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</si>
  <si>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</si>
  <si>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</si>
  <si>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</si>
  <si>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</si>
  <si>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</si>
  <si>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</si>
  <si>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</si>
  <si>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</si>
  <si>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</si>
  <si>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</si>
  <si>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</si>
  <si>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</si>
  <si>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</si>
  <si>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</si>
  <si>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</si>
  <si>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</si>
  <si>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</si>
  <si>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</si>
  <si>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</si>
  <si>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</si>
  <si>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</si>
  <si>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</si>
  <si>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</si>
  <si>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</si>
  <si>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</si>
  <si>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</si>
  <si>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</si>
  <si>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</si>
  <si>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</si>
  <si>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</si>
  <si>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</si>
  <si>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</si>
  <si>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</si>
  <si>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</si>
  <si>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</si>
  <si>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</si>
  <si>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</si>
  <si>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</si>
  <si>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</si>
  <si>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</si>
  <si>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</si>
  <si>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</si>
  <si>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</si>
  <si>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</si>
  <si>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</si>
  <si>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</si>
  <si>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</si>
  <si>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</si>
  <si>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</si>
  <si>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</si>
  <si>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</si>
  <si>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</si>
  <si>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</si>
  <si>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</si>
  <si>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</si>
  <si>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</si>
  <si>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</si>
  <si>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</si>
  <si>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</si>
  <si>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</si>
  <si>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</si>
  <si>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</si>
  <si>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</si>
  <si>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</si>
  <si>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</si>
  <si>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</si>
  <si>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</si>
  <si>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</si>
  <si>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</si>
  <si>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</si>
  <si>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</si>
  <si>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</si>
  <si>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</si>
  <si>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</si>
  <si>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</si>
  <si>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</si>
  <si>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</si>
  <si>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</si>
  <si>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</si>
  <si>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</si>
  <si>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</si>
  <si>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</si>
  <si>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</si>
  <si>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</si>
  <si>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</si>
  <si>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</si>
  <si>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</si>
  <si>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</si>
  <si>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</si>
  <si>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</si>
  <si>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</si>
  <si>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</si>
  <si>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</si>
  <si>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</si>
  <si>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</si>
  <si>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</si>
  <si>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</si>
  <si>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</si>
  <si>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</si>
  <si>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</si>
  <si>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</si>
  <si>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</si>
  <si>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</si>
  <si>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</si>
  <si>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</si>
  <si>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</si>
  <si>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</si>
  <si>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</si>
  <si>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</si>
  <si>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</si>
  <si>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</si>
  <si>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</si>
  <si>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</si>
  <si>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</si>
  <si>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</si>
  <si>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</si>
  <si>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</si>
  <si>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</si>
  <si>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</si>
  <si>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</si>
  <si>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</si>
  <si>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</si>
  <si>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</si>
  <si>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</si>
  <si>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</si>
  <si>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</si>
  <si>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</si>
  <si>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</si>
  <si>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</si>
  <si>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</si>
  <si>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</si>
  <si>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</si>
  <si>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</si>
  <si>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</si>
  <si>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</si>
  <si>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</si>
  <si>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</si>
  <si>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</si>
  <si>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</si>
  <si>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</si>
  <si>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</si>
  <si>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</si>
  <si>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</si>
  <si>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</si>
  <si>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</si>
  <si>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</si>
  <si>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</si>
  <si>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</si>
  <si>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</si>
  <si>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</si>
  <si>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</si>
  <si>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</si>
  <si>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</si>
  <si>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</si>
  <si>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</si>
  <si>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</si>
  <si>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</si>
  <si>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</si>
  <si>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</si>
  <si>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</si>
  <si>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</si>
  <si>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</si>
  <si>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</si>
  <si>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</si>
  <si>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</si>
  <si>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</si>
  <si>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</si>
  <si>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</si>
  <si>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</si>
  <si>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</si>
  <si>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</si>
  <si>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</si>
  <si>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</si>
  <si>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</si>
  <si>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</si>
  <si>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</si>
  <si>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</si>
  <si>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</si>
  <si>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</si>
  <si>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</si>
  <si>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</si>
  <si>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</si>
  <si>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</si>
  <si>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</si>
  <si>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</si>
  <si>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</si>
  <si>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</si>
  <si>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</si>
  <si>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</si>
  <si>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</si>
  <si>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</si>
  <si>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</si>
  <si>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</si>
  <si>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</si>
  <si>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</si>
  <si>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</si>
  <si>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</si>
  <si>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</si>
  <si>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</si>
  <si>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</si>
  <si>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</si>
  <si>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</si>
  <si>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</si>
  <si>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</si>
  <si>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</si>
  <si>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</si>
  <si>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</si>
  <si>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</si>
  <si>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</si>
  <si>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</si>
  <si>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</si>
  <si>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</si>
  <si>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</si>
  <si>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</si>
  <si>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</si>
  <si>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</si>
  <si>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</si>
  <si>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</si>
  <si>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</si>
  <si>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</si>
  <si>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</si>
  <si>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</si>
  <si>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</si>
  <si>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</si>
  <si>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</si>
  <si>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</si>
  <si>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</si>
  <si>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</si>
  <si>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</si>
  <si>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</si>
  <si>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</si>
  <si>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</si>
  <si>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</si>
  <si>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</si>
  <si>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</si>
  <si>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</si>
  <si>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</si>
  <si>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</si>
  <si>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</si>
  <si>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</si>
  <si>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</si>
  <si>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</si>
  <si>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</si>
  <si>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</si>
  <si>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</si>
  <si>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</si>
  <si>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</si>
  <si>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</si>
  <si>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</si>
  <si>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</si>
  <si>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</si>
  <si>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</si>
  <si>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</si>
  <si>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</si>
  <si>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</si>
  <si>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</si>
  <si>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</si>
  <si>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</si>
  <si>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</si>
  <si>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</si>
  <si>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</si>
  <si>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</si>
  <si>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</si>
  <si>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</si>
  <si>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</si>
  <si>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</si>
  <si>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</si>
  <si>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</si>
  <si>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</si>
  <si>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</si>
  <si>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</si>
  <si>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</si>
  <si>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</si>
  <si>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</si>
  <si>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</si>
  <si>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</si>
  <si>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</si>
  <si>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</si>
  <si>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</si>
  <si>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</si>
  <si>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</si>
  <si>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</si>
  <si>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</si>
  <si>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</si>
  <si>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</si>
  <si>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</si>
  <si>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</si>
  <si>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</si>
  <si>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</si>
  <si>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</si>
  <si>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</si>
  <si>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</si>
  <si>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</si>
  <si>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</si>
  <si>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</si>
  <si>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</si>
  <si>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</si>
  <si>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</si>
  <si>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</si>
  <si>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</si>
  <si>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</si>
  <si>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</si>
  <si>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</si>
  <si>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</si>
  <si>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</si>
  <si>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</si>
  <si>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</si>
  <si>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</si>
  <si>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</si>
  <si>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</si>
  <si>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</si>
  <si>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</si>
  <si>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</si>
  <si>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</si>
  <si>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</si>
  <si>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</si>
  <si>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</si>
  <si>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</si>
  <si>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</si>
  <si>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</si>
  <si>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</si>
  <si>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</si>
  <si>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</si>
  <si>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</si>
  <si>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</si>
  <si>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</si>
  <si>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</si>
  <si>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</si>
  <si>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</si>
  <si>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</si>
  <si>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</si>
  <si>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</si>
  <si>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</si>
  <si>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</si>
  <si>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</si>
  <si>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</si>
  <si>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</si>
  <si>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</si>
  <si>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</si>
  <si>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</si>
  <si>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</si>
  <si>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</si>
  <si>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</si>
  <si>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</si>
  <si>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</si>
  <si>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</si>
  <si>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</si>
  <si>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</si>
  <si>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</si>
  <si>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</si>
  <si>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</si>
  <si>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</si>
  <si>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</si>
  <si>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</si>
  <si>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</si>
  <si>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</si>
  <si>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</si>
  <si>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</si>
  <si>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</si>
  <si>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</si>
  <si>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</si>
  <si>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</si>
  <si>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</si>
  <si>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</si>
  <si>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</si>
  <si>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</si>
  <si>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</si>
  <si>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</si>
  <si>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</si>
  <si>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</si>
  <si>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</si>
  <si>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</si>
  <si>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</si>
  <si>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</si>
  <si>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</si>
  <si>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</si>
  <si>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</si>
  <si>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</si>
  <si>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</si>
  <si>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</si>
  <si>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</si>
  <si>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</si>
  <si>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</si>
  <si>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</si>
  <si>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</si>
  <si>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</si>
  <si>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</si>
  <si>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</si>
  <si>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</si>
  <si>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</si>
  <si>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</si>
  <si>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</si>
  <si>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</si>
  <si>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</si>
  <si>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</si>
  <si>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</si>
  <si>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</si>
  <si>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</si>
  <si>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</si>
  <si>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</si>
  <si>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</si>
  <si>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</si>
  <si>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</si>
  <si>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</si>
  <si>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</si>
  <si>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</si>
  <si>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</si>
  <si>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</si>
  <si>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</si>
  <si>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</si>
  <si>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</si>
  <si>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</si>
  <si>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</si>
  <si>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</si>
  <si>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</si>
  <si>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</si>
  <si>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</si>
  <si>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</si>
  <si>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</si>
  <si>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</si>
  <si>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</si>
  <si>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</si>
  <si>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</si>
  <si>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</si>
  <si>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</si>
  <si>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</si>
  <si>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</si>
  <si>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</si>
  <si>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</si>
  <si>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</si>
  <si>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</si>
  <si>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</si>
  <si>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</si>
  <si>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</si>
  <si>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</si>
  <si>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</si>
  <si>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</si>
  <si>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</si>
  <si>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</si>
  <si>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</si>
  <si>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</si>
  <si>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</si>
  <si>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</si>
  <si>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</si>
  <si>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</si>
  <si>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</si>
  <si>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</si>
  <si>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</si>
  <si>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</si>
  <si>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</si>
  <si>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</si>
  <si>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</si>
  <si>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</si>
  <si>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</si>
  <si>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</si>
  <si>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</si>
  <si>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</si>
  <si>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</si>
  <si>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</si>
  <si>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</si>
  <si>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</si>
  <si>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</si>
  <si>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</si>
  <si>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</si>
  <si>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</si>
  <si>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</si>
  <si>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</si>
  <si>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</si>
  <si>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</si>
  <si>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</si>
  <si>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</si>
  <si>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</si>
  <si>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</si>
  <si>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</si>
  <si>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</si>
  <si>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</si>
  <si>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</si>
  <si>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</si>
  <si>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</si>
  <si>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</si>
  <si>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</si>
  <si>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</si>
  <si>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</si>
  <si>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</si>
  <si>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</si>
  <si>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</si>
  <si>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</si>
  <si>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</si>
  <si>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</si>
  <si>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</si>
  <si>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</si>
  <si>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</si>
  <si>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</si>
  <si>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</si>
  <si>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</si>
  <si>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</si>
  <si>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</si>
  <si>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</si>
  <si>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</si>
  <si>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</si>
  <si>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</si>
  <si>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</si>
  <si>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</si>
  <si>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</si>
  <si>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</si>
  <si>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</si>
  <si>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</si>
  <si>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</si>
  <si>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</si>
  <si>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</si>
  <si>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</si>
  <si>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</si>
  <si>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</si>
  <si>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</si>
  <si>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</si>
  <si>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</si>
  <si>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</si>
  <si>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</si>
  <si>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</si>
  <si>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</si>
  <si>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</si>
  <si>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</si>
  <si>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</si>
  <si>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</si>
  <si>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</si>
  <si>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</si>
  <si>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</si>
  <si>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</si>
  <si>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</si>
  <si>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</si>
  <si>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</si>
  <si>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</si>
  <si>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</si>
  <si>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</si>
  <si>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</si>
  <si>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</si>
  <si>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</si>
  <si>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</si>
  <si>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</si>
  <si>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</si>
  <si>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</si>
  <si>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</si>
  <si>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</si>
  <si>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</si>
  <si>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</si>
  <si>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</si>
  <si>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</si>
  <si>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</si>
  <si>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</si>
  <si>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</si>
  <si>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</si>
  <si>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</si>
  <si>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</si>
  <si>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</si>
  <si>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</si>
  <si>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</si>
  <si>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</si>
  <si>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</si>
  <si>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</si>
  <si>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</si>
  <si>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</si>
  <si>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</si>
  <si>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</si>
  <si>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</si>
  <si>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</si>
  <si>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</si>
  <si>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</si>
  <si>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</si>
  <si>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</si>
  <si>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</si>
  <si>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</si>
  <si>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</si>
  <si>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</si>
  <si>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</si>
  <si>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</si>
  <si>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</si>
  <si>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</si>
  <si>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</si>
  <si>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</si>
  <si>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</si>
  <si>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</si>
  <si>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</si>
  <si>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</si>
  <si>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</si>
  <si>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</si>
  <si>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</si>
  <si>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</si>
  <si>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</si>
  <si>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</si>
  <si>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</si>
  <si>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</si>
  <si>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</si>
  <si>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</si>
  <si>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</si>
  <si>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</si>
  <si>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</si>
  <si>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</si>
  <si>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</si>
  <si>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</si>
  <si>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</si>
  <si>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</si>
  <si>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</si>
  <si>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</si>
  <si>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</si>
  <si>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</si>
  <si>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</si>
  <si>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</si>
  <si>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</si>
  <si>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</si>
  <si>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</si>
  <si>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</si>
  <si>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</si>
  <si>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</si>
  <si>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</si>
  <si>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</si>
  <si>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</si>
  <si>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</si>
  <si>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</si>
  <si>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</si>
  <si>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</si>
  <si>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</si>
  <si>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</si>
  <si>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</si>
  <si>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</si>
  <si>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</si>
  <si>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</si>
  <si>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</si>
  <si>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</si>
  <si>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</si>
  <si>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</si>
  <si>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</si>
  <si>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</si>
  <si>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</si>
  <si>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</si>
  <si>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</si>
  <si>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</si>
  <si>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</si>
  <si>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</si>
  <si>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</si>
  <si>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</si>
  <si>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</si>
  <si>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</si>
  <si>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</si>
  <si>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</si>
  <si>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</si>
  <si>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</si>
  <si>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</si>
  <si>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</si>
  <si>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</si>
  <si>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</si>
  <si>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</si>
  <si>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</si>
  <si>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</si>
  <si>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</si>
  <si>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</si>
  <si>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</si>
  <si>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</si>
  <si>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</si>
  <si>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</si>
  <si>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</si>
  <si>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</si>
  <si>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</si>
  <si>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</si>
  <si>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</si>
  <si>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</si>
  <si>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</si>
  <si>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</si>
  <si>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</si>
  <si>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</si>
  <si>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</si>
  <si>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</si>
  <si>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</si>
  <si>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</si>
  <si>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</si>
  <si>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</si>
  <si>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</si>
  <si>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</si>
  <si>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</si>
  <si>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</si>
  <si>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</si>
  <si>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</si>
  <si>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</si>
  <si>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</si>
  <si>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</si>
  <si>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</si>
  <si>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</si>
  <si>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</si>
  <si>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</si>
  <si>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</si>
  <si>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</si>
  <si>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</si>
  <si>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</si>
  <si>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</si>
  <si>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</si>
  <si>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</si>
  <si>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</si>
  <si>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</si>
  <si>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</si>
  <si>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</si>
  <si>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</si>
  <si>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</si>
  <si>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</si>
  <si>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</si>
  <si>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</si>
  <si>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</si>
  <si>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</si>
  <si>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</si>
  <si>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</si>
  <si>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</si>
  <si>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</si>
  <si>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</si>
  <si>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</si>
  <si>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</si>
  <si>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</si>
  <si>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</si>
  <si>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</si>
  <si>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</si>
  <si>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</si>
  <si>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</si>
  <si>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</si>
  <si>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</si>
  <si>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</si>
  <si>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</si>
  <si>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</si>
  <si>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</si>
  <si>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</si>
  <si>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</si>
  <si>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</si>
  <si>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</si>
  <si>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</si>
  <si>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</si>
  <si>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</si>
  <si>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</si>
  <si>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</si>
  <si>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</si>
  <si>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</si>
  <si>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</si>
  <si>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</si>
  <si>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</si>
  <si>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</si>
  <si>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</si>
  <si>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</si>
  <si>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</si>
  <si>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</si>
  <si>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</si>
  <si>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</si>
  <si>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</si>
  <si>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</si>
  <si>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</si>
  <si>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</si>
  <si>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</si>
  <si>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</si>
  <si>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</si>
  <si>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</si>
  <si>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</si>
  <si>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</si>
  <si>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</si>
  <si>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</si>
  <si>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</si>
  <si>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</si>
  <si>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</si>
  <si>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</si>
  <si>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</si>
  <si>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</si>
  <si>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</si>
  <si>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</si>
  <si>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</si>
  <si>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</si>
  <si>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</si>
  <si>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</si>
  <si>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</si>
  <si>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</si>
  <si>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</si>
  <si>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</si>
  <si>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</si>
  <si>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</si>
  <si>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</si>
  <si>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</si>
  <si>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</si>
  <si>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</si>
  <si>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</si>
  <si>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</si>
  <si>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</si>
  <si>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</si>
  <si>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</si>
  <si>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</si>
  <si>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</si>
  <si>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</si>
  <si>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</si>
  <si>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</si>
  <si>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</si>
  <si>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</si>
  <si>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</si>
  <si>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</si>
  <si>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</si>
  <si>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</si>
  <si>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</si>
  <si>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</si>
  <si>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</si>
  <si>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</si>
  <si>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</si>
  <si>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</si>
  <si>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</si>
  <si>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</si>
  <si>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</si>
  <si>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</si>
  <si>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</si>
  <si>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</si>
  <si>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</si>
  <si>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</si>
  <si>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</si>
  <si>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</si>
  <si>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</si>
  <si>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</si>
  <si>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</si>
  <si>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</si>
  <si>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</si>
  <si>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</si>
  <si>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</si>
  <si>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</si>
  <si>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</si>
  <si>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</si>
  <si>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</si>
  <si>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</si>
  <si>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</si>
  <si>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</si>
  <si>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</si>
  <si>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</si>
  <si>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</si>
  <si>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</si>
  <si>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</si>
  <si>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</si>
  <si>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</si>
  <si>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</si>
  <si>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</si>
  <si>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</si>
  <si>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</si>
  <si>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</si>
  <si>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</si>
  <si>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</si>
  <si>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</si>
  <si>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</si>
  <si>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</si>
  <si>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</si>
  <si>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</si>
  <si>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</si>
  <si>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</si>
  <si>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</si>
  <si>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</si>
  <si>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</si>
  <si>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</si>
  <si>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</si>
  <si>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</si>
  <si>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</si>
  <si>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</si>
  <si>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</si>
  <si>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</si>
  <si>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</si>
  <si>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</si>
  <si>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</si>
  <si>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</si>
  <si>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</si>
  <si>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</si>
  <si>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</si>
  <si>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</si>
  <si>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</si>
  <si>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</si>
  <si>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</si>
  <si>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</si>
  <si>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</si>
  <si>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</si>
  <si>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</si>
  <si>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</si>
  <si>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</si>
  <si>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</si>
  <si>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</si>
  <si>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</si>
  <si>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</si>
  <si>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</si>
  <si>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</si>
  <si>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</si>
  <si>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</si>
  <si>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</si>
  <si>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</si>
  <si>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</si>
  <si>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</si>
  <si>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</si>
  <si>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</si>
  <si>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</si>
  <si>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</si>
  <si>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</si>
  <si>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</si>
  <si>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</si>
  <si>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</si>
  <si>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</si>
  <si>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</si>
  <si>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</si>
  <si>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</si>
  <si>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</si>
  <si>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</si>
  <si>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</si>
  <si>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</si>
  <si>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</si>
  <si>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</si>
  <si>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</si>
  <si>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</si>
  <si>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</si>
  <si>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</si>
  <si>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</si>
  <si>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</si>
  <si>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</si>
  <si>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</si>
  <si>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</si>
  <si>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</si>
  <si>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</si>
  <si>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</si>
  <si>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</si>
  <si>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</si>
  <si>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</si>
  <si>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</si>
  <si>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</si>
  <si>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</si>
  <si>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</si>
  <si>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</si>
  <si>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</si>
  <si>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</si>
  <si>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</si>
  <si>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</si>
  <si>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</si>
  <si>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</si>
  <si>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</si>
  <si>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</si>
  <si>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</si>
  <si>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</si>
  <si>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</si>
  <si>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</si>
  <si>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</si>
  <si>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</si>
  <si>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</si>
  <si>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</si>
  <si>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</si>
  <si>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</si>
  <si>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</si>
  <si>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</si>
  <si>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</si>
  <si>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</si>
  <si>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</si>
  <si>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</si>
  <si>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</si>
  <si>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</si>
  <si>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</si>
  <si>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</si>
  <si>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</si>
  <si>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</si>
  <si>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</si>
  <si>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</si>
  <si>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</si>
  <si>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</si>
  <si>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</si>
  <si>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</si>
  <si>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</si>
  <si>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</si>
  <si>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</si>
  <si>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</si>
  <si>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</si>
  <si>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</si>
  <si>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</si>
  <si>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</si>
  <si>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</si>
  <si>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</si>
  <si>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</si>
  <si>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</si>
  <si>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</si>
  <si>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</si>
  <si>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</si>
  <si>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</si>
  <si>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</si>
  <si>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</si>
  <si>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</si>
  <si>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</si>
  <si>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</si>
  <si>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</si>
  <si>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</si>
  <si>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</si>
  <si>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</si>
  <si>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</si>
  <si>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</si>
  <si>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</si>
  <si>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</si>
  <si>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</si>
  <si>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</si>
  <si>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</si>
  <si>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</si>
  <si>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</si>
  <si>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</si>
  <si>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</si>
  <si>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</si>
  <si>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</si>
  <si>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</si>
  <si>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</si>
  <si>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</si>
  <si>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</si>
  <si>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</si>
  <si>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</si>
  <si>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</si>
  <si>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</si>
  <si>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</si>
  <si>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</si>
  <si>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</si>
  <si>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</si>
  <si>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</si>
  <si>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</si>
  <si>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</si>
  <si>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</si>
  <si>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</si>
  <si>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</si>
  <si>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</si>
  <si>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</si>
  <si>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</si>
  <si>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</si>
  <si>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</si>
  <si>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</si>
  <si>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</si>
  <si>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</si>
  <si>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</si>
  <si>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</si>
  <si>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</si>
  <si>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</si>
  <si>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</si>
  <si>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</si>
  <si>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</si>
  <si>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</si>
  <si>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</si>
  <si>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</si>
  <si>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</si>
  <si>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</si>
  <si>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</si>
  <si>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</si>
  <si>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</si>
  <si>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</si>
  <si>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</si>
  <si>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</si>
  <si>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</si>
  <si>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</si>
  <si>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</si>
  <si>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</si>
  <si>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</si>
  <si>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</si>
  <si>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</si>
  <si>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</si>
  <si>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</si>
  <si>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</si>
  <si>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</si>
  <si>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</si>
  <si>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</si>
  <si>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</si>
  <si>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</si>
  <si>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</si>
  <si>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</si>
  <si>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</si>
  <si>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</si>
  <si>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</si>
  <si>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</si>
  <si>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</si>
  <si>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</si>
  <si>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</si>
  <si>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</si>
  <si>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</si>
  <si>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</si>
  <si>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</si>
  <si>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</si>
  <si>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</si>
  <si>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</si>
  <si>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</si>
  <si>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</si>
  <si>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</si>
  <si>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</si>
  <si>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</si>
  <si>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</si>
  <si>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</si>
  <si>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</si>
  <si>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</si>
  <si>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</si>
  <si>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</si>
  <si>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</si>
  <si>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</si>
  <si>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</si>
  <si>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</si>
  <si>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</si>
  <si>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</si>
  <si>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</si>
  <si>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</si>
  <si>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</si>
  <si>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</si>
  <si>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</si>
  <si>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</si>
  <si>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</si>
  <si>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</si>
  <si>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</si>
  <si>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</si>
  <si>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</si>
  <si>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</si>
  <si>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</si>
  <si>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</si>
  <si>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</si>
  <si>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</si>
  <si>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</si>
  <si>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</si>
  <si>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</si>
  <si>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</si>
  <si>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</si>
  <si>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</si>
  <si>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</si>
  <si>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</si>
  <si>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</si>
  <si>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</si>
  <si>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</si>
  <si>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</si>
  <si>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</si>
  <si>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</si>
  <si>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</si>
  <si>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</si>
  <si>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</si>
  <si>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</si>
  <si>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</si>
  <si>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</si>
  <si>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</si>
  <si>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</si>
  <si>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</si>
  <si>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</si>
  <si>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</si>
  <si>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</si>
  <si>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</si>
  <si>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</si>
  <si>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</si>
  <si>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</si>
  <si>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</si>
  <si>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</si>
  <si>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</si>
  <si>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</si>
  <si>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</si>
  <si>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</si>
  <si>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</si>
  <si>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</si>
  <si>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</si>
  <si>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</si>
  <si>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</si>
  <si>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</si>
  <si>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</si>
  <si>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</si>
  <si>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</si>
  <si>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</si>
  <si>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</si>
  <si>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</si>
  <si>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</si>
  <si>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</si>
  <si>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</si>
  <si>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</si>
  <si>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</si>
  <si>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</si>
  <si>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</si>
  <si>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</si>
  <si>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</si>
  <si>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</si>
  <si>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</si>
  <si>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</si>
  <si>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</si>
  <si>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</si>
  <si>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</si>
  <si>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</si>
  <si>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</si>
  <si>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</si>
  <si>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</si>
  <si>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</si>
  <si>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</si>
  <si>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</si>
  <si>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</si>
  <si>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</si>
  <si>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</si>
  <si>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</si>
  <si>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</si>
  <si>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</si>
  <si>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</si>
  <si>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</si>
  <si>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</si>
  <si>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</si>
  <si>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</si>
  <si>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</si>
  <si>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</si>
  <si>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</si>
  <si>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</si>
  <si>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</si>
  <si>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</si>
  <si>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</si>
  <si>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</si>
  <si>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</si>
  <si>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</si>
  <si>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</si>
  <si>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</si>
  <si>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</si>
  <si>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</si>
  <si>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</si>
  <si>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</si>
  <si>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</si>
  <si>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</si>
  <si>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</si>
  <si>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</si>
  <si>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</si>
  <si>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</si>
  <si>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</si>
  <si>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</si>
  <si>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</si>
  <si>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</si>
  <si>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</si>
  <si>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</si>
  <si>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</si>
  <si>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</si>
  <si>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</si>
  <si>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</si>
  <si>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</si>
  <si>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</si>
  <si>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Pass through to</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</si>
  <si>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</si>
  <si>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</si>
  <si>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</si>
  <si>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</si>
  <si>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</si>
  <si>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</si>
  <si>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</si>
  <si>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</si>
  <si>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</si>
  <si>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</si>
  <si>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</si>
  <si>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</si>
  <si>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</si>
  <si>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</si>
  <si>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</si>
  <si>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</si>
  <si>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</si>
  <si>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</si>
  <si>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</si>
  <si>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</si>
  <si>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</si>
  <si>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</si>
  <si>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</si>
  <si>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</si>
  <si>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</si>
  <si>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</si>
  <si>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</si>
  <si>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</si>
  <si>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</si>
  <si>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</si>
  <si>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</si>
  <si>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</si>
  <si>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</si>
  <si>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</si>
  <si>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</si>
  <si>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</si>
  <si>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</si>
  <si>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</si>
  <si>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</si>
  <si>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</si>
  <si>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</si>
  <si>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</si>
  <si>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</si>
  <si>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</si>
  <si>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</si>
  <si>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</si>
  <si>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</si>
  <si>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</si>
  <si>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</si>
  <si>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</si>
  <si>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</si>
  <si>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</si>
  <si>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</si>
  <si>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</si>
  <si>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</si>
  <si>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</si>
  <si>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</si>
  <si>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</si>
  <si>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</si>
  <si>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</si>
  <si>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</si>
  <si>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</si>
  <si>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</si>
  <si>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</si>
  <si>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</si>
  <si>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</si>
  <si>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</si>
  <si>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</si>
  <si>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</si>
  <si>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</si>
  <si>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</si>
  <si>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</si>
  <si>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</si>
  <si>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</si>
  <si>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</si>
  <si>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</si>
  <si>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</si>
  <si>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</si>
  <si>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</si>
  <si>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</si>
  <si>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</si>
  <si>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</si>
  <si>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</si>
  <si>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</si>
  <si>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</si>
  <si>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</si>
  <si>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</si>
  <si>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</si>
  <si>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</si>
  <si>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</si>
  <si>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</si>
  <si>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</si>
  <si>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</si>
  <si>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</si>
  <si>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</si>
  <si>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</si>
  <si>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</si>
  <si>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</si>
  <si>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</si>
  <si>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</si>
  <si>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</si>
  <si>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</si>
  <si>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</si>
  <si>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</si>
  <si>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</si>
  <si>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</si>
  <si>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</si>
  <si>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</si>
  <si>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</si>
  <si>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</si>
  <si>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</si>
  <si>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</si>
  <si>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</si>
  <si>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</si>
  <si>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</si>
  <si>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</si>
  <si>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</si>
  <si>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</si>
  <si>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</si>
  <si>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</si>
  <si>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</si>
  <si>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</si>
  <si>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</si>
  <si>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</si>
  <si>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</si>
  <si>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</si>
  <si>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</si>
  <si>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</si>
  <si>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</si>
  <si>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</si>
  <si>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</si>
  <si>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</si>
  <si>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</si>
  <si>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</si>
  <si>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</si>
  <si>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</si>
  <si>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</si>
  <si>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</si>
  <si>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</si>
  <si>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</si>
  <si>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</si>
  <si>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</si>
  <si>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</si>
  <si>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</si>
  <si>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</si>
  <si>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</si>
  <si>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</si>
  <si>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</si>
  <si>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</si>
  <si>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</si>
  <si>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</si>
  <si>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</si>
  <si>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</si>
  <si>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</si>
  <si>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</si>
  <si>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</si>
  <si>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</si>
  <si>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</si>
  <si>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</si>
  <si>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</si>
  <si>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</si>
  <si>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</si>
  <si>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</si>
  <si>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</si>
  <si>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</si>
  <si>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</si>
  <si>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</si>
  <si>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</si>
  <si>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</si>
  <si>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</si>
  <si>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</si>
  <si>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</si>
  <si>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</si>
  <si>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</si>
  <si>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</si>
  <si>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</si>
  <si>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</si>
  <si>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</si>
  <si>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</si>
  <si>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</si>
  <si>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</si>
  <si>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</si>
  <si>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</si>
  <si>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</si>
  <si>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</si>
  <si>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</si>
  <si>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</si>
  <si>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</si>
  <si>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</si>
  <si>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</si>
  <si>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</si>
  <si>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</si>
  <si>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</si>
  <si>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</si>
  <si>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</si>
  <si>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</si>
  <si>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</si>
  <si>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</si>
  <si>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</si>
  <si>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</si>
  <si>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</si>
  <si>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</si>
  <si>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</si>
  <si>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</si>
  <si>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</si>
  <si>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</si>
  <si>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</si>
  <si>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</si>
  <si>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</si>
  <si>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</si>
  <si>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</si>
  <si>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</si>
  <si>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</si>
  <si>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</si>
  <si>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</si>
  <si>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</si>
  <si>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</si>
  <si>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</si>
  <si>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</si>
  <si>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</si>
  <si>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</si>
  <si>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</si>
  <si>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</si>
  <si>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</si>
  <si>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</si>
  <si>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</si>
  <si>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</si>
  <si>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</si>
  <si>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</si>
  <si>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</si>
  <si>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</si>
  <si>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</si>
  <si>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</si>
  <si>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</si>
  <si>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</si>
  <si>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</si>
  <si>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</si>
  <si>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</si>
  <si>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</si>
  <si>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</si>
  <si>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</si>
  <si>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</si>
  <si>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</si>
  <si>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</si>
  <si>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</si>
  <si>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</si>
  <si>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</si>
  <si>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</si>
  <si>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</si>
  <si>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</si>
  <si>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</si>
  <si>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</si>
  <si>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</si>
  <si>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</si>
  <si>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</si>
  <si>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</si>
  <si>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</si>
  <si>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</si>
  <si>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</si>
  <si>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</si>
  <si>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</si>
  <si>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</si>
  <si>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</si>
  <si>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</si>
  <si>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</si>
  <si>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</si>
  <si>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</si>
  <si>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</si>
  <si>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</si>
  <si>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</si>
  <si>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</si>
  <si>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</si>
  <si>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</si>
  <si>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</si>
  <si>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</si>
  <si>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</si>
  <si>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</si>
  <si>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</si>
  <si>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</si>
  <si>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</si>
  <si>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</si>
  <si>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</si>
  <si>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</si>
  <si>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</si>
  <si>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</si>
  <si>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</si>
  <si>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</si>
  <si>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</si>
  <si>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</si>
  <si>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</si>
  <si>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</si>
  <si>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</si>
  <si>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</si>
  <si>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</si>
  <si>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</si>
  <si>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</si>
  <si>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</si>
  <si>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</si>
  <si>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</si>
  <si>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</si>
  <si>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</si>
  <si>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</si>
  <si>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</si>
  <si>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</si>
  <si>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</si>
  <si>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</si>
  <si>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</si>
  <si>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</si>
  <si>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</si>
  <si>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</si>
  <si>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</si>
  <si>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</si>
  <si>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</si>
  <si>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</si>
  <si>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</si>
  <si>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</si>
  <si>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</si>
  <si>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</si>
  <si>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</si>
  <si>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</si>
  <si>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</si>
  <si>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</si>
  <si>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</si>
  <si>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</si>
  <si>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</si>
  <si>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</si>
  <si>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</si>
  <si>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</si>
  <si>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</si>
  <si>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</si>
  <si>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</si>
  <si>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</si>
  <si>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</si>
  <si>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</si>
  <si>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</si>
  <si>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</si>
  <si>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</si>
  <si>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</si>
  <si>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</si>
  <si>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</si>
  <si>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</si>
  <si>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</si>
  <si>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</si>
  <si>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</si>
  <si>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</si>
  <si>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</si>
  <si>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</si>
  <si>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</si>
  <si>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</si>
  <si>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</si>
  <si>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</si>
  <si>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</si>
  <si>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</si>
  <si>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</si>
  <si>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</si>
  <si>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</si>
  <si>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</si>
  <si>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</si>
  <si>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</si>
  <si>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</si>
  <si>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</si>
  <si>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</si>
  <si>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</si>
  <si>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</si>
  <si>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</si>
  <si>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</si>
  <si>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</si>
  <si>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</si>
  <si>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</si>
  <si>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</si>
  <si>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</si>
  <si>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</si>
  <si>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</si>
  <si>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</si>
  <si>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</si>
  <si>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</si>
  <si>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</si>
  <si>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</si>
  <si>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</si>
  <si>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</si>
  <si>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</si>
  <si>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</si>
  <si>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</si>
  <si>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</si>
  <si>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</si>
  <si>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</si>
  <si>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</si>
  <si>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</si>
  <si>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</si>
  <si>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</si>
  <si>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</si>
  <si>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</si>
  <si>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</si>
  <si>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</si>
  <si>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</si>
  <si>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</si>
  <si>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</si>
  <si>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</si>
  <si>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</si>
  <si>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</si>
  <si>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</si>
  <si>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</si>
  <si>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</si>
  <si>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</si>
  <si>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</si>
  <si>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</si>
  <si>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</si>
  <si>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</si>
  <si>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</si>
  <si>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</si>
  <si>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</si>
  <si>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</si>
  <si>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</si>
  <si>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</si>
  <si>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</si>
  <si>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</si>
  <si>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</si>
  <si>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</si>
  <si>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</si>
  <si>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</si>
  <si>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</si>
  <si>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</si>
  <si>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</si>
  <si>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</si>
  <si>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</si>
  <si>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</si>
  <si>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</si>
  <si>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</si>
  <si>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</si>
  <si>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</si>
  <si>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</si>
  <si>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</si>
  <si>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</si>
  <si>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</si>
  <si>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</si>
  <si>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</si>
  <si>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</si>
  <si>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</si>
  <si>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</si>
  <si>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</si>
  <si>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</si>
  <si>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</si>
  <si>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</si>
  <si>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</si>
  <si>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</si>
  <si>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</si>
  <si>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</si>
  <si>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</si>
  <si>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</si>
  <si>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</si>
  <si>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</si>
  <si>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</si>
  <si>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</si>
  <si>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</si>
  <si>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</si>
  <si>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</si>
  <si>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</si>
  <si>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</si>
  <si>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</si>
  <si>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</si>
  <si>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</si>
  <si>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</si>
  <si>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</si>
  <si>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</si>
  <si>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</si>
  <si>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</si>
  <si>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</si>
  <si>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</si>
  <si>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</si>
  <si>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</si>
  <si>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</si>
  <si>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</si>
  <si>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</si>
  <si>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</si>
  <si>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</si>
  <si>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</si>
  <si>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</si>
  <si>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</si>
  <si>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</si>
  <si>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</si>
  <si>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</si>
  <si>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</si>
  <si>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</si>
  <si>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</si>
  <si>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04-101-2050-25</t>
  </si>
  <si>
    <t>n.cavaliere@bakertilly.com</t>
  </si>
  <si>
    <t>Dr. Ehren Jarrett</t>
  </si>
  <si>
    <t>ehren.jarrett@rps205.com</t>
  </si>
  <si>
    <t>815-966-3101</t>
  </si>
  <si>
    <t>Series 2000 Capital Appreciation Bonds</t>
  </si>
  <si>
    <t xml:space="preserve">Series 2010 Capital Appreciation Bonds </t>
  </si>
  <si>
    <t xml:space="preserve">Series 2013 Capital Appreciation Bonds </t>
  </si>
  <si>
    <t xml:space="preserve">Series 2013 General Obligation Bonds </t>
  </si>
  <si>
    <t xml:space="preserve">Series 2015A General Obligation Bonds </t>
  </si>
  <si>
    <t xml:space="preserve">Series 2015A Capital Appreciation Bonds </t>
  </si>
  <si>
    <t xml:space="preserve">Series 2015B Capital Appreciation Bonds </t>
  </si>
  <si>
    <t>Series 2015B General Obligation Serial Bonds</t>
  </si>
  <si>
    <t xml:space="preserve">Series 2016 Taxable General Obligation School Bonds </t>
  </si>
  <si>
    <t>Alternate Revenue Source Taxable GO</t>
  </si>
  <si>
    <t>TR-Pupil Transportation-Purchased Services</t>
  </si>
  <si>
    <t>40-2550-300</t>
  </si>
  <si>
    <t>Physician's Immediate Care LLC</t>
  </si>
  <si>
    <t>ED-Staff Services-Purchased Services</t>
  </si>
  <si>
    <t>10-2640-300</t>
  </si>
  <si>
    <t>Power School Group LLC</t>
  </si>
  <si>
    <t>ED-Data Processing Services-Purchased Services</t>
  </si>
  <si>
    <t>10-2660-300</t>
  </si>
  <si>
    <t>DecisionEd Group Inc</t>
  </si>
  <si>
    <t>ED-Fiscal Services-Purchased Services</t>
  </si>
  <si>
    <t>10-2520-300</t>
  </si>
  <si>
    <t>Forecast 5 Analytics, Inc.</t>
  </si>
  <si>
    <t>ED-Staff Services-Supplies</t>
  </si>
  <si>
    <t>Seesaw Learning</t>
  </si>
  <si>
    <t>ISDLAF Plus - Collective Liability Ins.</t>
  </si>
  <si>
    <t>ED-General Admin-Purchased Services</t>
  </si>
  <si>
    <t>10-2300-300</t>
  </si>
  <si>
    <t>Baker Tilly Virchow Krause LLP</t>
  </si>
  <si>
    <t>KS State Bank</t>
  </si>
  <si>
    <t>ED-Financial Services-Purchased Services</t>
  </si>
  <si>
    <t>InTouch Receipting</t>
  </si>
  <si>
    <t>McGuire Woods LLP</t>
  </si>
  <si>
    <t>O&amp;M-Oper &amp; Maint Plant Services-Purchased Services</t>
  </si>
  <si>
    <t>20-2540-300</t>
  </si>
  <si>
    <t>Nelson Carlson Mechanical Contractors</t>
  </si>
  <si>
    <t>Schoology Inc</t>
  </si>
  <si>
    <t>Mechanical Inc.</t>
  </si>
  <si>
    <t>O&amp;M-Oper &amp; Maint Plant Services-Supplies</t>
  </si>
  <si>
    <t>20-2540-400</t>
  </si>
  <si>
    <t>Constellation Newenergy Electric Div.</t>
  </si>
  <si>
    <t>Unite Private Networks LLC</t>
  </si>
  <si>
    <t>ED-Instruction-Other</t>
  </si>
  <si>
    <t>Ombudsman Educational Srvc</t>
  </si>
  <si>
    <t>ED-Instruction-Purchased Services</t>
  </si>
  <si>
    <t>10-1000-300</t>
  </si>
  <si>
    <t>Reading Horizons</t>
  </si>
  <si>
    <t>Rockford University</t>
  </si>
  <si>
    <t>ED- Instructional Staff-Purchased Services</t>
  </si>
  <si>
    <t>10-2200-300</t>
  </si>
  <si>
    <t>Northwest Evaluation Association</t>
  </si>
  <si>
    <t>Constellation Newenergy Gas Div.</t>
  </si>
  <si>
    <t>McDermaid Roofing &amp; Insulating</t>
  </si>
  <si>
    <t>RSP &amp; Associates LLC</t>
  </si>
  <si>
    <t>Illinois Principals Assoc IPA</t>
  </si>
  <si>
    <t>ED-Pupil-Purchased Services</t>
  </si>
  <si>
    <t>10-2100-300</t>
  </si>
  <si>
    <t>Adeline Opperman</t>
  </si>
  <si>
    <t>Hannah Miller-Hosseini</t>
  </si>
  <si>
    <t>Erin Miller</t>
  </si>
  <si>
    <t>Christine Morelock</t>
  </si>
  <si>
    <t>Brooke Adams</t>
  </si>
  <si>
    <t>ED-Instructional Staff-Purchased Services</t>
  </si>
  <si>
    <t>YSN Youth Services Network</t>
  </si>
  <si>
    <t>Rock River Service Co.</t>
  </si>
  <si>
    <t>Marco Technologies</t>
  </si>
  <si>
    <t>Sunrise Southwest</t>
  </si>
  <si>
    <t>Camelot Therapeutic Schools</t>
  </si>
  <si>
    <t>Easter Seals Autism</t>
  </si>
  <si>
    <t xml:space="preserve">School of Expressive Arts &amp; Learning </t>
  </si>
  <si>
    <t>Parkland Preparatory Academy Inc.</t>
  </si>
  <si>
    <t>Richardson School LLC</t>
  </si>
  <si>
    <t>Walter Lawson Children's Home</t>
  </si>
  <si>
    <t>Oconomowoc Developmental</t>
  </si>
  <si>
    <t>The Thresholds</t>
  </si>
  <si>
    <t>Northwestern Illinois Assoc</t>
  </si>
  <si>
    <t>ED-Instruction-Supplies</t>
  </si>
  <si>
    <t>10-1000-400</t>
  </si>
  <si>
    <t>Pearson Education</t>
  </si>
  <si>
    <t>Sorenson Communications LLC</t>
  </si>
  <si>
    <t>Sunbelt Staffing, LLC</t>
  </si>
  <si>
    <t>Regional Office of Education</t>
  </si>
  <si>
    <t>ED-Pupil Transportation-Purchased Services</t>
  </si>
  <si>
    <t>10-2550-300</t>
  </si>
  <si>
    <t>Doug Eadie and Company Inc.</t>
  </si>
  <si>
    <t>ED-Oper &amp; Maint Plant Services-Purchased Services</t>
  </si>
  <si>
    <t>10-2540-300</t>
  </si>
  <si>
    <t>Maxim Healthcare Services</t>
  </si>
  <si>
    <t>Olivet University</t>
  </si>
  <si>
    <t>Crypsis Group</t>
  </si>
  <si>
    <t>ED-Internal Services-Purchased Services</t>
  </si>
  <si>
    <t>10-2570-300</t>
  </si>
  <si>
    <t>Marco Technologies LLC</t>
  </si>
  <si>
    <t>Speech Works Inc</t>
  </si>
  <si>
    <t>Consortium for Educational Change</t>
  </si>
  <si>
    <t>Rock Valley College</t>
  </si>
  <si>
    <t>Spring Green Lawn Care</t>
  </si>
  <si>
    <t>Cumberland Therapy Services LLC</t>
  </si>
  <si>
    <t>Public School WORKS</t>
  </si>
  <si>
    <t>Aramark</t>
  </si>
  <si>
    <t>City of Rockford/ Headstart, Circles of Learning Childcare</t>
  </si>
  <si>
    <t>G&amp;O Landscaping / LCU Properties</t>
  </si>
  <si>
    <t>CLIC, Group Term/Voluntary Term Life Insurance with County of Winnebago</t>
  </si>
  <si>
    <t>ISDLAF</t>
  </si>
  <si>
    <t xml:space="preserve">CLIC  </t>
  </si>
  <si>
    <t>Northwestern Illinois Association</t>
  </si>
  <si>
    <t>Kirtley</t>
  </si>
  <si>
    <t xml:space="preserve">Insight Workforce Solutions, LLC </t>
  </si>
  <si>
    <t>Other:                                                                                                                                                                            X                                                 Arbiter Pay</t>
  </si>
  <si>
    <t xml:space="preserve">                                                                                                                                                                            X         X                                                 Securatex</t>
  </si>
  <si>
    <t>Baker Tilly US, LLP</t>
  </si>
  <si>
    <t>Page 10, Row 74 Other Food Service</t>
  </si>
  <si>
    <t>Page 10, Row 78 Admissions - Other</t>
  </si>
  <si>
    <t>Page 10, Row 81 Other District/School Activity Revenue</t>
  </si>
  <si>
    <t>Page 11, Row 106 Other Local Fees</t>
  </si>
  <si>
    <t>Page 11, Row 107 Other Local Revenues</t>
  </si>
  <si>
    <t>Page 12, Row 168 Other Restricted Revenue from State Sources</t>
  </si>
  <si>
    <t>Page 12, Row 180 Other Restricted Grants-In-Aid - Federal</t>
  </si>
  <si>
    <t>Page 12, Row 187 Title V - Other</t>
  </si>
  <si>
    <t>Page 13, Row 197 Food Service - Other</t>
  </si>
  <si>
    <t>Page 13, Row 203 Title I - Other</t>
  </si>
  <si>
    <t>Page 14, Row 265 Other Restricted Revenue from Federal Sources</t>
  </si>
  <si>
    <t>Ed Fund - Page 15, Row 41 Other Support Services - Pupils</t>
  </si>
  <si>
    <t>Ed Fund - Page 16, Row 73 Other Support Services</t>
  </si>
  <si>
    <t>O&amp;M Fund - Page 17, Row 128 Other Support Services</t>
  </si>
  <si>
    <t>Trans Fund - Page 18, Row 180 Other Support Services - Pupils</t>
  </si>
  <si>
    <t>Trans Fund - Page 18, Row 183 Other Support Services</t>
  </si>
  <si>
    <t>IMRF Fund - Page 19, Row 237 Other Support Services - Pupils</t>
  </si>
  <si>
    <t>IMRF Fund - Page 20, Row 278 Other Support Services</t>
  </si>
  <si>
    <t>Miscellaneous food sales and vending machine sales to pupils</t>
  </si>
  <si>
    <t>Concessions</t>
  </si>
  <si>
    <t>Other school activity revenue</t>
  </si>
  <si>
    <t>Sports fees</t>
  </si>
  <si>
    <t>ISBE Priority School Grant, Advanced Placement Grant, Orphanage Tuition 18-3, Per Capita Grant, Other State Revenues</t>
  </si>
  <si>
    <t>MIECHVP Grant, Fussy Baby Grant</t>
  </si>
  <si>
    <t>Commodity credits</t>
  </si>
  <si>
    <t xml:space="preserve">Rockford Arts Infusion </t>
  </si>
  <si>
    <t>Admin &amp; Security Personnel, misc. maintenance</t>
  </si>
  <si>
    <t>Clerical salaries, miscellaneous costs</t>
  </si>
  <si>
    <t>Substitute bus drivers, grounds, truck drivers salaries, benefits, and overtime</t>
  </si>
  <si>
    <t>Regular and temporary salaries</t>
  </si>
  <si>
    <t>Principal/director and assistant principal salaries and benefits</t>
  </si>
  <si>
    <t>Admin &amp; Security Personnel IMRF &amp; FICA</t>
  </si>
  <si>
    <t>Clerical IMRF &amp; FICA</t>
  </si>
  <si>
    <t>Other restricted grants-in-aid received directly from federal government</t>
  </si>
  <si>
    <r>
      <t xml:space="preserve">The accompanying Schedule of Expenditures of Federal Awards includes the federal grant activity of </t>
    </r>
    <r>
      <rPr>
        <b/>
        <sz val="9"/>
        <rFont val="Calibri"/>
        <family val="2"/>
        <scheme val="minor"/>
      </rPr>
      <t>Rockford Public Schools District 205</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</si>
  <si>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r>
      <t xml:space="preserve">Of the federal expenditures presented in the schedule, </t>
    </r>
    <r>
      <rPr>
        <b/>
        <sz val="9"/>
        <rFont val="Calibri"/>
        <family val="2"/>
        <scheme val="minor"/>
      </rPr>
      <t xml:space="preserve">Rockford Public Schools District 205 </t>
    </r>
    <r>
      <rPr>
        <sz val="9"/>
        <rFont val="Calibri"/>
        <family val="2"/>
        <scheme val="minor"/>
      </rPr>
      <t>provided federal awards to subrecipients as follows:</t>
    </r>
  </si>
  <si>
    <t>None</t>
  </si>
  <si>
    <t>Unmodified</t>
  </si>
  <si>
    <t>NONE</t>
  </si>
  <si>
    <t>N/A</t>
  </si>
  <si>
    <t>84.010, 84.010A</t>
  </si>
  <si>
    <t>84.425D</t>
  </si>
  <si>
    <t>Elementary and Secondary School Emergency Relief</t>
  </si>
  <si>
    <t>Food commodities</t>
  </si>
  <si>
    <t>Direct Funding:</t>
  </si>
  <si>
    <t>S014B-2019-1533</t>
  </si>
  <si>
    <t>S014B-2018-1533</t>
  </si>
  <si>
    <t>Arts in Education</t>
  </si>
  <si>
    <t>U351D130013</t>
  </si>
  <si>
    <t>U351C140015</t>
  </si>
  <si>
    <t>84.419B</t>
  </si>
  <si>
    <t>2019-4902-PE</t>
  </si>
  <si>
    <t>19-4300-00</t>
  </si>
  <si>
    <t>20-4300-00</t>
  </si>
  <si>
    <t>84.010A</t>
  </si>
  <si>
    <t>19-4306-00</t>
  </si>
  <si>
    <t>20-4306-00</t>
  </si>
  <si>
    <t>19-4331-19</t>
  </si>
  <si>
    <t>20-4331-19</t>
  </si>
  <si>
    <t>19-4400-00</t>
  </si>
  <si>
    <t>20-4400-00</t>
  </si>
  <si>
    <t>Twenty-First Century Community Learning Centers</t>
  </si>
  <si>
    <t>19-4421-15</t>
  </si>
  <si>
    <t>19-4421-25</t>
  </si>
  <si>
    <t>19-4421-35</t>
  </si>
  <si>
    <t>19-4421-19</t>
  </si>
  <si>
    <t>20-4421-15</t>
  </si>
  <si>
    <t>20-4421-25</t>
  </si>
  <si>
    <t>20-4421-35</t>
  </si>
  <si>
    <t>20-4421-19</t>
  </si>
  <si>
    <t>19-4600-00</t>
  </si>
  <si>
    <t>20-4600-00</t>
  </si>
  <si>
    <t>19-4620-00</t>
  </si>
  <si>
    <t>20-4620-00</t>
  </si>
  <si>
    <t>19-4625-00</t>
  </si>
  <si>
    <t>20-4625-00</t>
  </si>
  <si>
    <t>84.367A</t>
  </si>
  <si>
    <t>19-4932-00</t>
  </si>
  <si>
    <t>20-4932-00</t>
  </si>
  <si>
    <t>84.365A</t>
  </si>
  <si>
    <t>19-4909-00</t>
  </si>
  <si>
    <t>20-4909-00</t>
  </si>
  <si>
    <t>19-4905-00</t>
  </si>
  <si>
    <t>20-4905-00</t>
  </si>
  <si>
    <t>School Improvement Grants (Section 1003g)</t>
  </si>
  <si>
    <t>84.377A</t>
  </si>
  <si>
    <t>19-4339-16</t>
  </si>
  <si>
    <t>20-4339-16</t>
  </si>
  <si>
    <t>Education for Homeless Children and Youth</t>
  </si>
  <si>
    <t>84.196A</t>
  </si>
  <si>
    <t>Adult Education - Basic Grants to States</t>
  </si>
  <si>
    <t>19-4800-00</t>
  </si>
  <si>
    <t>20-4800-00</t>
  </si>
  <si>
    <t>20-4998-ER</t>
  </si>
  <si>
    <t>19-4999-01</t>
  </si>
  <si>
    <t>20-4999-01</t>
  </si>
  <si>
    <t>19-4999-00</t>
  </si>
  <si>
    <t>20-4999-00</t>
  </si>
  <si>
    <t>19-4210-00</t>
  </si>
  <si>
    <t>20-4210-00</t>
  </si>
  <si>
    <t>19-4225-00</t>
  </si>
  <si>
    <t>20-4225-00</t>
  </si>
  <si>
    <t>19-4220-00</t>
  </si>
  <si>
    <t>20-4220-00</t>
  </si>
  <si>
    <t>Child and Adult Care Food Program</t>
  </si>
  <si>
    <t>19-4226.00</t>
  </si>
  <si>
    <t>20-4226.00</t>
  </si>
  <si>
    <t>Affordable Care Act MIECHV - PY19</t>
  </si>
  <si>
    <t>11GQ02084</t>
  </si>
  <si>
    <t>Affordable Care Act MIECHV - PY20</t>
  </si>
  <si>
    <t>Total Federal Awards</t>
  </si>
  <si>
    <t>Book fines, internal services, miscellaneous</t>
  </si>
  <si>
    <t>Title I Delinquent, School Improvement Grant, Title I School Improvement ROE</t>
  </si>
  <si>
    <t>Nicholus Cavaliere, CPA CFE</t>
  </si>
  <si>
    <t>Acct Summary 7-8, page 8, Row 80, Other Changes in Fund Balances</t>
  </si>
  <si>
    <t>Amounts relate to each fund's respective allocation of the ending internal service fund balance as of June 30, 2019.</t>
  </si>
  <si>
    <t>Title I Low Income</t>
  </si>
  <si>
    <t>Rockford Public Schools, District 205</t>
  </si>
  <si>
    <t>Year Ending June 30, 2020</t>
  </si>
  <si>
    <r>
      <t>Expenditure/Disbursements</t>
    </r>
    <r>
      <rPr>
        <b/>
        <vertAlign val="superscript"/>
        <sz val="8"/>
        <rFont val="Arial"/>
        <family val="2"/>
      </rPr>
      <t>4</t>
    </r>
  </si>
  <si>
    <t>Federal Grantor/Pass-Through Grantor/</t>
  </si>
  <si>
    <r>
      <t>Number</t>
    </r>
    <r>
      <rPr>
        <b/>
        <vertAlign val="superscript"/>
        <sz val="9"/>
        <rFont val="Arial"/>
        <family val="2"/>
      </rPr>
      <t>2</t>
    </r>
  </si>
  <si>
    <t>or Contract #3</t>
  </si>
  <si>
    <t>7/1/18-6/30/19</t>
  </si>
  <si>
    <t>7/1/2019 - 6/30/2020</t>
  </si>
  <si>
    <t>U.S Department of Education</t>
  </si>
  <si>
    <t>Impact Aid</t>
  </si>
  <si>
    <t>Subtotal - 84.041 - Impact Aid</t>
  </si>
  <si>
    <t>Subtotal - 84.351 - Arts in Education</t>
  </si>
  <si>
    <t>Total U.S. Department of Education - Direct Funding</t>
  </si>
  <si>
    <t>U.S. Department of Education - Passed through Illinois State Board of Education:</t>
  </si>
  <si>
    <t>Preschool Development Grants</t>
  </si>
  <si>
    <t>Preschool Expansion - PY19</t>
  </si>
  <si>
    <t>Subtotal - 84.419B - Preschool Development Grants</t>
  </si>
  <si>
    <t>Title I Grants to Local Education Agencies</t>
  </si>
  <si>
    <r>
      <t xml:space="preserve">Title I - Low Income - PY19 </t>
    </r>
    <r>
      <rPr>
        <b/>
        <sz val="10"/>
        <rFont val="Arial"/>
        <family val="2"/>
      </rPr>
      <t>(M)</t>
    </r>
  </si>
  <si>
    <r>
      <t>Title I - Low Income - PY20</t>
    </r>
    <r>
      <rPr>
        <b/>
        <sz val="10"/>
        <rFont val="Arial"/>
        <family val="2"/>
      </rPr>
      <t xml:space="preserve"> (M)</t>
    </r>
  </si>
  <si>
    <r>
      <t xml:space="preserve">Title I - Low Income - Delinquent Priv - PY19 </t>
    </r>
    <r>
      <rPr>
        <b/>
        <sz val="10"/>
        <rFont val="Arial"/>
        <family val="2"/>
      </rPr>
      <t>(M)</t>
    </r>
  </si>
  <si>
    <r>
      <t xml:space="preserve">Title I - Low Income - Delinquent Priv - PY20 </t>
    </r>
    <r>
      <rPr>
        <b/>
        <sz val="10"/>
        <rFont val="Arial"/>
        <family val="2"/>
      </rPr>
      <t>(M)</t>
    </r>
  </si>
  <si>
    <r>
      <t xml:space="preserve">Title I - Low Income - School Improvement &amp; Accountability - PY19 </t>
    </r>
    <r>
      <rPr>
        <b/>
        <sz val="10"/>
        <rFont val="Arial"/>
        <family val="2"/>
      </rPr>
      <t>(M)</t>
    </r>
  </si>
  <si>
    <r>
      <t xml:space="preserve">Title I - Low Income - School Improvement &amp; Accountability - PY20 </t>
    </r>
    <r>
      <rPr>
        <b/>
        <sz val="10"/>
        <rFont val="Arial"/>
        <family val="2"/>
      </rPr>
      <t>(M)</t>
    </r>
  </si>
  <si>
    <t>Subtotal - 84.010 - Title I Grants to Local Education Agencies (M)</t>
  </si>
  <si>
    <t>Student Support &amp; Academic Enrichment Program</t>
  </si>
  <si>
    <t>Title IV - Student Support &amp; Academic Enrichment - PY19</t>
  </si>
  <si>
    <t>84.424A</t>
  </si>
  <si>
    <t>Title IV - Student Support &amp; Academic Enrichment - PY20</t>
  </si>
  <si>
    <t>Subtotal - 84.424 - Student Support &amp; Academic Enrichment Program</t>
  </si>
  <si>
    <t>Title IV - 21st Century Comm Learning Centers - PY19</t>
  </si>
  <si>
    <t>Title IV - 21st Century Comm Learning Centers - PY20</t>
  </si>
  <si>
    <t>Subtotal - 84.287 - Twenty-First Century Community Learning Centers</t>
  </si>
  <si>
    <t>SPECIAL EDUCATION CLUSTER (IDEA)</t>
  </si>
  <si>
    <t>Special Education Preschool Grants</t>
  </si>
  <si>
    <t>IDEA - Special Education Pre-School - PY19</t>
  </si>
  <si>
    <t>IDEA - Special Education Pre-School - PY20</t>
  </si>
  <si>
    <t>Subtotal - 84.173 - Special Education Preschool Grants</t>
  </si>
  <si>
    <t>Special Education Grants to States</t>
  </si>
  <si>
    <t>Special Education - IDEA Flow-Through - PY19</t>
  </si>
  <si>
    <t>Special Education - IDEA Flow-Through - PY20</t>
  </si>
  <si>
    <t>IDEA - Room &amp; Board - PY19</t>
  </si>
  <si>
    <t>IDEA - Room &amp; Board - PY20</t>
  </si>
  <si>
    <t>Subtotal - 84.027 - Special Education Grants to States</t>
  </si>
  <si>
    <t>Subtotal Special Education Cluster (IDEA):</t>
  </si>
  <si>
    <t>Improving Teacher Quality State Grants</t>
  </si>
  <si>
    <t>Title II - Teacher Quality - PY19</t>
  </si>
  <si>
    <t>Title II - Teacher Quality - PY20</t>
  </si>
  <si>
    <t>Subtotal - 84.367 - Improving Teacher Quality State Grants</t>
  </si>
  <si>
    <t>English Language Acquisition State Grants</t>
  </si>
  <si>
    <t>Title III - Immigrant Education Program (IEP) - PY19</t>
  </si>
  <si>
    <t>Title III - Immigrant Education Program (IEP) - PY20</t>
  </si>
  <si>
    <t>Title III - Lang Inst Prog - Limited Eng LIPLEP - PY19</t>
  </si>
  <si>
    <t>Title III - Lang Inst Prog - Limited Eng LIPLEP - PY20</t>
  </si>
  <si>
    <t>Subtotal - 84.365 - English Language Acquisition State Grants</t>
  </si>
  <si>
    <t>School Improvement Grants (Section 1003g) - PY19</t>
  </si>
  <si>
    <t>School Improvement Grants (Section 1003g) - PY20</t>
  </si>
  <si>
    <t>Subtotal - 84.377 - School Improvement Grants (Section 1003g)</t>
  </si>
  <si>
    <t>Education Stabilization Fund</t>
  </si>
  <si>
    <t xml:space="preserve">COVID-19 - EDUCATION STABLIZATION FUND </t>
  </si>
  <si>
    <r>
      <t xml:space="preserve">Elementary and Secondary School Emergency Relief </t>
    </r>
    <r>
      <rPr>
        <b/>
        <sz val="10"/>
        <rFont val="Arial"/>
        <family val="2"/>
      </rPr>
      <t>(M)</t>
    </r>
  </si>
  <si>
    <t>Subtotal - 84.425D - COVID-19 - Education Stabilization Fund (M)</t>
  </si>
  <si>
    <t>Total U.S. Department of Education - Passed Through Illinois State Board of Education</t>
  </si>
  <si>
    <t>U.S. Department of Education - Passed Through Regional Office of Education Winnebago County:</t>
  </si>
  <si>
    <t>Subtotal 84.196 - Education for Homeless Children and Youth</t>
  </si>
  <si>
    <t>Total U.S. Department of Education - Passed Through Regional Office of Education Winnebago County</t>
  </si>
  <si>
    <t>U.S. Department of Education - Passed Through Illinois Community College Board (ICCB):</t>
  </si>
  <si>
    <t>Subtotal - 84.002 - Adult Education - Basic Grants to States</t>
  </si>
  <si>
    <t>Total U.S. Department of Education - Passed Through Illinois Community College Board (ICCB)</t>
  </si>
  <si>
    <t>Total U.S. Department of Education</t>
  </si>
  <si>
    <t>U.S. Department of Agriculture</t>
  </si>
  <si>
    <t>U.S. Department of Agriculture - Passed Through Illinois State Board of Education:</t>
  </si>
  <si>
    <t>Child and Adult Care Food Program - PY19</t>
  </si>
  <si>
    <t>Child and Adult Care Food Program - PY20</t>
  </si>
  <si>
    <t>Subtotal - 10.558 - Child and Adult Care Food Program</t>
  </si>
  <si>
    <t>Child Nutrition Cluster</t>
  </si>
  <si>
    <t>Non-Cash Food Commodities - PY19</t>
  </si>
  <si>
    <t>Non-Cash Food Commodities - PY20</t>
  </si>
  <si>
    <t>National School Lunch Program - PY19</t>
  </si>
  <si>
    <t>National School Lunch Program - PY20</t>
  </si>
  <si>
    <t>Subtotal - 10.555 - National School Lunch Program</t>
  </si>
  <si>
    <t>Summer Food Service Program - PY19</t>
  </si>
  <si>
    <t>Summer Food Service Program - PY20</t>
  </si>
  <si>
    <t>Subtotal - 10.559 - Summer Food Service Program</t>
  </si>
  <si>
    <t>School Breakfast Program - PY19</t>
  </si>
  <si>
    <t>School Breakfast Program - PY20</t>
  </si>
  <si>
    <t>Subtotal - 10.553 - School Breakfast Program</t>
  </si>
  <si>
    <t>Total U.S. Department of Agriculture - Pass Through Illinois State Board of Education</t>
  </si>
  <si>
    <t>Total U.S. Department of Agriculture</t>
  </si>
  <si>
    <t>U.S. Department of Defense</t>
  </si>
  <si>
    <t>U.S. Department of Defense - Passed Through Illinois State Board of Education:</t>
  </si>
  <si>
    <t>Fresh Fruits and Vegetables</t>
  </si>
  <si>
    <t>Non-Cash Commodities - Fresh Fruits and Vegetables - PY19</t>
  </si>
  <si>
    <t>Non-Cash Commodities - Fresh Fruits and Vegetables - PY20</t>
  </si>
  <si>
    <t>Subtotal - 10.555 - Fresh Fruits and Vegetables</t>
  </si>
  <si>
    <t>Subtotal - Child Nutrition Cluster (U.S. Department of Agriculture and U.S. Department of Defense)</t>
  </si>
  <si>
    <t>Total U.S. Department of Defense - Passed Through Illinois State Board of Education</t>
  </si>
  <si>
    <t>Total U.S. Department of Defense</t>
  </si>
  <si>
    <t>U.S. Department of Health and Human Services</t>
  </si>
  <si>
    <t>U.S. Department of Health and Human Services - Passed Through Illinois Department of Healthcare and Family Services:</t>
  </si>
  <si>
    <t>Medicaid Cluster</t>
  </si>
  <si>
    <t>Medical Assistance Program</t>
  </si>
  <si>
    <t>Medicaid - Administrative Outreach - PY19</t>
  </si>
  <si>
    <t>Medicaid - Administrative Outreach - PY20</t>
  </si>
  <si>
    <t>Subtotal - 93.778 - Medical Assistance Program</t>
  </si>
  <si>
    <t>Subtotal - Medicaid Cluster</t>
  </si>
  <si>
    <t>Affordable Care Act MIECHV</t>
  </si>
  <si>
    <t>Subtotal - 93.505 - Affordable Care Act MIECHV</t>
  </si>
  <si>
    <t>Total U.S. Department of Health and Human Services - Passed Through Illinois Department of Healthcare and Family Services</t>
  </si>
  <si>
    <t>Total U.S. Department of Health and Human Services</t>
  </si>
  <si>
    <t xml:space="preserve"> • (M) Program was audited as a major program as defined by Uniform Guidance.</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</si>
  <si>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</si>
  <si>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t xml:space="preserve">     they should be segregated and clearly designated as nonfederal.  The title of the schedule should also be modified to indicate that nonfederal awards are included.</t>
  </si>
  <si>
    <r>
      <t>2</t>
    </r>
    <r>
      <rPr>
        <sz val="8"/>
        <rFont val="Arial"/>
        <family val="2"/>
      </rPr>
      <t xml:space="preserve">    When the CFDA number is not available, the auditee should indicate that the CFDA number is not available and include in the schedule the program's name and, if applicable, </t>
    </r>
  </si>
  <si>
    <t xml:space="preserve">     other identifying number.</t>
  </si>
  <si>
    <r>
      <t>3</t>
    </r>
    <r>
      <rPr>
        <sz val="8"/>
        <rFont val="Arial"/>
        <family val="2"/>
      </rPr>
      <t xml:space="preserve">    When awards are received as a subrecipient, the identifying number assigned by the pass-through entity should be included in the schedule.</t>
    </r>
  </si>
  <si>
    <r>
      <t>4</t>
    </r>
    <r>
      <rPr>
        <vertAlign val="superscript"/>
        <sz val="8"/>
        <rFont val="Arial"/>
        <family val="2"/>
      </rPr>
      <t xml:space="preserve">      </t>
    </r>
    <r>
      <rPr>
        <sz val="8"/>
        <rFont val="Arial"/>
        <family val="2"/>
      </rPr>
      <t xml:space="preserve">Circular A-133 requires that the value of federal awards expended in the form of non-cash assistance, the amount of insurance in effect during the year, and loans or loan guarantees </t>
    </r>
  </si>
  <si>
    <t xml:space="preserve">     outstanding at year end be included in either the schedule or a note to the schedule.  Although it is not required, Circular A-133 states that it is preferable to present this information in</t>
  </si>
  <si>
    <t xml:space="preserve">     the schedule (versus the notes to the schedule).  If the auditee presents non-cash assistance in the notes to the schedule, the auditor should be aware that such amounts must</t>
  </si>
  <si>
    <t xml:space="preserve">     still be included in part III of the data collection form.</t>
  </si>
  <si>
    <t xml:space="preserve">Rounding </t>
  </si>
  <si>
    <r>
      <t xml:space="preserve">The following amounts were expended in the form of non-cash assistance by Rockford Public Schools District 205 and </t>
    </r>
    <r>
      <rPr>
        <b/>
        <sz val="9"/>
        <rFont val="Calibri"/>
        <family val="2"/>
        <scheme val="minor"/>
      </rPr>
      <t>should be</t>
    </r>
    <r>
      <rPr>
        <sz val="9"/>
        <rFont val="Calibri"/>
        <family val="2"/>
        <scheme val="minor"/>
      </rPr>
      <t xml:space="preserve"> included in the Schedule of Expenditures of Federal Awards:</t>
    </r>
  </si>
  <si>
    <t xml:space="preserve">ROTC Grant </t>
  </si>
  <si>
    <t xml:space="preserve">Build America Bond Interest Reimbursement </t>
  </si>
  <si>
    <t>Winnebago</t>
  </si>
  <si>
    <t>Rockford Public Schools District No. 205</t>
  </si>
  <si>
    <t>501 7th Street</t>
  </si>
  <si>
    <t>Rockford</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</si>
  <si>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</si>
  <si>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</si>
  <si>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</si>
  <si>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</si>
  <si>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</si>
  <si>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</si>
  <si>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</si>
  <si>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</si>
  <si>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</si>
  <si>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</si>
  <si>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</si>
  <si>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</si>
  <si>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</si>
  <si>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cw_map("BR","ED-&gt;20.11000")+17063260</t>
  </si>
  <si>
    <t>$D$4</t>
  </si>
  <si>
    <t xml:space="preserve"> cw_map("BR","20-&gt;20.11000")+375017</t>
  </si>
  <si>
    <t>$E$4</t>
  </si>
  <si>
    <t xml:space="preserve"> cw_map("BR","30-&gt;20.11000")</t>
  </si>
  <si>
    <t>$F$4</t>
  </si>
  <si>
    <t xml:space="preserve"> cw_map("BR","40-&gt;20.11000")+1312558</t>
  </si>
  <si>
    <t>$G$4</t>
  </si>
  <si>
    <t xml:space="preserve"> cw_map("BR","IMRF-&gt;20.11000")</t>
  </si>
  <si>
    <t>$H$4</t>
  </si>
  <si>
    <t xml:space="preserve"> cw_map("BR","60-&gt;20.11000")</t>
  </si>
  <si>
    <t>$I$4</t>
  </si>
  <si>
    <t xml:space="preserve"> cw_map("BR","70-&gt;20.11000")</t>
  </si>
  <si>
    <t>$J$4</t>
  </si>
  <si>
    <t xml:space="preserve"> cw_map("BR","80-&gt;20.11000")</t>
  </si>
  <si>
    <t>$K$4</t>
  </si>
  <si>
    <t xml:space="preserve"> cw_map("BR","90-&gt;20.11000")</t>
  </si>
  <si>
    <t>$C$6</t>
  </si>
  <si>
    <t xml:space="preserve"> cw_map("BR","ED-&gt;20.12000")</t>
  </si>
  <si>
    <t>$D$6</t>
  </si>
  <si>
    <t xml:space="preserve"> cw_map("BR","20-&gt;20.12000")</t>
  </si>
  <si>
    <t>$E$6</t>
  </si>
  <si>
    <t xml:space="preserve"> cw_map("BR","30-&gt;20.12000")</t>
  </si>
  <si>
    <t>$F$6</t>
  </si>
  <si>
    <t xml:space="preserve"> cw_map("BR","40-&gt;20.12000")</t>
  </si>
  <si>
    <t>$G$6</t>
  </si>
  <si>
    <t xml:space="preserve"> cw_map("BR","IMRF-&gt;20.12000")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</si>
  <si>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</si>
  <si>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</si>
  <si>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</si>
  <si>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</si>
  <si>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</si>
  <si>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</si>
  <si>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</si>
  <si>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</si>
  <si>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</si>
  <si>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ED-&gt;20.15000.15100")+cw_map("BR","ED-&gt;20.15000.15200")+cw_map("BR","ED-&gt;20.15000.15300")+cw_map("BR","ED-&gt;20.15000.15400")+cw_map("BR","ED-&gt;20.15000.15500")+cw_map("BR","ED-&gt;20.15000.15600")+cw_map("BR","ED-&gt;20.15000.15700")+cw_map("BR","ED-&gt;20.15000.15800")+cw_map("BR","ED-&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</si>
  <si>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</si>
  <si>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</si>
  <si>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</si>
  <si>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</si>
  <si>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</si>
  <si>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</si>
  <si>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</si>
  <si>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</si>
  <si>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</si>
  <si>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</si>
  <si>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</si>
  <si>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</si>
  <si>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</si>
  <si>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</si>
  <si>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</si>
  <si>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</si>
  <si>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</si>
  <si>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cw_map("BR","ED-&gt;20.14000")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</si>
  <si>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</si>
  <si>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</si>
  <si>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</si>
  <si>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</si>
  <si>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</si>
  <si>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</si>
  <si>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</si>
  <si>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</si>
  <si>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</si>
  <si>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</si>
  <si>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</si>
  <si>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</si>
  <si>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</si>
  <si>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</si>
  <si>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</si>
  <si>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</si>
  <si>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</si>
  <si>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cw_map("BR","ED-&gt;20.12500")+cw_map("BR","ED-&gt;20.13000")+cw_map("BR","ED-&gt;20.13100")+cw_map("BR","ED-&gt;20.13200")++cw_map("BR","ED-&gt;20.13300")+cw_map("BR","ED-&gt;20.13500")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</si>
  <si>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</si>
  <si>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</si>
  <si>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</si>
  <si>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</si>
  <si>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</si>
  <si>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</si>
  <si>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</si>
  <si>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</si>
  <si>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</si>
  <si>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</si>
  <si>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</si>
  <si>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</si>
  <si>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</si>
  <si>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</si>
  <si>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</si>
  <si>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</si>
  <si>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</si>
  <si>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cw_map("BR","ED-&gt;20.16100")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</si>
  <si>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</si>
  <si>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</si>
  <si>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</si>
  <si>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</si>
  <si>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</si>
  <si>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</si>
  <si>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</si>
  <si>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</si>
  <si>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</si>
  <si>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</si>
  <si>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</si>
  <si>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</si>
  <si>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</si>
  <si>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</si>
  <si>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</si>
  <si>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</si>
  <si>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</si>
  <si>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cw_map("BR","ED-&gt;20.16200")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</si>
  <si>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</si>
  <si>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</si>
  <si>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</si>
  <si>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</si>
  <si>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</si>
  <si>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</si>
  <si>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</si>
  <si>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</si>
  <si>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</si>
  <si>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</si>
  <si>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</si>
  <si>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</si>
  <si>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</si>
  <si>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</si>
  <si>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</si>
  <si>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</si>
  <si>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</si>
  <si>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cw_map("BR","ED-&gt;20.16700")+cw_map("BR","ED-&gt;20.11020")+cw_map("BR","ED-&gt;20.11030")+cw_map("BR","ED-&gt;20.16300")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</si>
  <si>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</si>
  <si>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</si>
  <si>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</si>
  <si>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</si>
  <si>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</si>
  <si>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</si>
  <si>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</si>
  <si>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</si>
  <si>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</si>
  <si>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</si>
  <si>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</si>
  <si>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</si>
  <si>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</si>
  <si>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</si>
  <si>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</si>
  <si>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</si>
  <si>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</si>
  <si>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ED-&gt;20.25000.25100")-cw_map("BR","ED-&gt;20.25000.25200")-cw_map("BR","ED-&gt;20.25000.25300")-cw_map("BR","ED-&gt;20.25000.25400")-cw_map("BR","ED-&gt;20.25000.25500")-cw_map("BR","ED-&gt;20.25000.25600")-cw_map("BR","ED-&gt;20.25000.25700")-cw_map("BR","ED-&gt;20.25000.25800")-cw_map("BR","ED-&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</si>
  <si>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</si>
  <si>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</si>
  <si>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</si>
  <si>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</si>
  <si>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</si>
  <si>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</si>
  <si>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</si>
  <si>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</si>
  <si>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</si>
  <si>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</si>
  <si>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</si>
  <si>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</si>
  <si>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</si>
  <si>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</si>
  <si>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</si>
  <si>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-cw_map("BR","ED-&gt;20.21100")-cw_map("BR","ED-&gt;20.22200")-cw_map("BR","ED-&gt;20.22300")-cw_map("BR","ED-&gt;20.22400")-cw_map("BR","ED-&gt;20.22500")-cw_map("BR","ED-&gt;20.22600")+126323+3975405+1</t>
  </si>
  <si>
    <t>$D$27</t>
  </si>
  <si>
    <t xml:space="preserve"> -cw_map("BR","20-&gt;20.21100")-cw_map("BR","20-&gt;20.22200")-cw_map("BR","20-&gt;20.22300")-cw_map("BR","20-&gt;20.22400")-cw_map("BR","20-&gt;20.22500")-cw_map("BR","20-&gt;20.22600")+2776+87372</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</si>
  <si>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</si>
  <si>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</si>
  <si>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</si>
  <si>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-cw_map("BR","40-&gt;20.21100")-cw_map("BR","40-&gt;20.22200")-cw_map("BR","40-&gt;20.22300")-cw_map("BR","40-&gt;20.22400")-cw_map("BR","40-&gt;20.22500")-cw_map("BR","40-&gt;20.22600")+9717+305800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</si>
  <si>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</si>
  <si>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</si>
  <si>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</si>
  <si>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</si>
  <si>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</si>
  <si>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</si>
  <si>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</si>
  <si>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</si>
  <si>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</si>
  <si>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</si>
  <si>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</si>
  <si>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-(cw_map("BR","ED-&gt;20.21400"))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</si>
  <si>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</si>
  <si>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</si>
  <si>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</si>
  <si>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</si>
  <si>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</si>
  <si>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</si>
  <si>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</si>
  <si>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</si>
  <si>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</si>
  <si>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</si>
  <si>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</si>
  <si>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</si>
  <si>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</si>
  <si>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</si>
  <si>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</si>
  <si>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</si>
  <si>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</si>
  <si>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-(cw_map("BR","ED-&gt;20.23000"))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</si>
  <si>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</si>
  <si>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</si>
  <si>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</si>
  <si>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</si>
  <si>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</si>
  <si>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</si>
  <si>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</si>
  <si>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</si>
  <si>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</si>
  <si>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</si>
  <si>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</si>
  <si>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</si>
  <si>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</si>
  <si>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</si>
  <si>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</si>
  <si>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</si>
  <si>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</si>
  <si>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-(cw_map("BR","ED-&gt;20.21200"))</t>
  </si>
  <si>
    <t>$D$30</t>
  </si>
  <si>
    <t xml:space="preserve"> -(cw_map("BR","20-&gt;20.21200"))</t>
  </si>
  <si>
    <t>$E$30</t>
  </si>
  <si>
    <t xml:space="preserve"> -(cw_map("BR","30-&gt;20.21200"))</t>
  </si>
  <si>
    <t>$F$30</t>
  </si>
  <si>
    <t xml:space="preserve"> -(cw_map("BR","40-&gt;20.21200"))</t>
  </si>
  <si>
    <t>$G$30</t>
  </si>
  <si>
    <t xml:space="preserve"> -(cw_map("BR","IMRF-&gt;20.21200"))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</si>
  <si>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</si>
  <si>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</si>
  <si>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</si>
  <si>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</si>
  <si>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</si>
  <si>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</si>
  <si>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</si>
  <si>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</si>
  <si>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</si>
  <si>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-cw_map("BR","ED-&gt;20.21300")-cw_map("BR","ED-&gt;20.22100")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</si>
  <si>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</si>
  <si>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</si>
  <si>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</si>
  <si>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</si>
  <si>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</si>
  <si>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</si>
  <si>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</si>
  <si>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</si>
  <si>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</si>
  <si>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</si>
  <si>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</si>
  <si>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</si>
  <si>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</si>
  <si>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</si>
  <si>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</si>
  <si>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</si>
  <si>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</si>
  <si>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-cw_map("BR","ED-&gt;20.2400*")-cw_map("BR","ED-&gt;20.20500")-cw_map("BR","ED-&gt;20.21500")-cw_map("BR","ED-&gt;20.24500")-cw_map("BR","ED-&gt;20.29*")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</si>
  <si>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</si>
  <si>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</si>
  <si>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</si>
  <si>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</si>
  <si>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</si>
  <si>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</si>
  <si>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</si>
  <si>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-cw_map("BR","IMRF-&gt;20.2400*")-cw_map("BR","IMRF-&gt;20.20500")-cw_map("BR","IMRF-&gt;20.21500")-cw_map("BR","IMRF-&gt;20.24500")-cw_map("BR","IMRF-&gt;20.29*")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</si>
  <si>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</si>
  <si>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</si>
  <si>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</si>
  <si>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</si>
  <si>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</si>
  <si>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</si>
  <si>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</si>
  <si>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</si>
  <si>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</si>
  <si>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-cw_map("BR","ED-&gt;20.34000.340*")+12961531</t>
  </si>
  <si>
    <t>$D$38</t>
  </si>
  <si>
    <t xml:space="preserve"> -cw_map("BR","20-&gt;20.34000.340*")+284869</t>
  </si>
  <si>
    <t>$E$38</t>
  </si>
  <si>
    <t xml:space="preserve"> -cw_map("BR","30-&gt;20.34000.340*")</t>
  </si>
  <si>
    <t>$F$38</t>
  </si>
  <si>
    <t xml:space="preserve"> -cw_map("BR","40-&gt;20.34000.340*")+997041</t>
  </si>
  <si>
    <t>$G$38</t>
  </si>
  <si>
    <t xml:space="preserve"> -cw_map("BR","IMRF-&gt;20.34000.340*")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</si>
  <si>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</si>
  <si>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</si>
  <si>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</si>
  <si>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</si>
  <si>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</si>
  <si>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</si>
  <si>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</si>
  <si>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</si>
  <si>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</si>
  <si>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-(cw_map("BR","ED-&gt;20.98200"))</t>
  </si>
  <si>
    <t>$D$39</t>
  </si>
  <si>
    <t xml:space="preserve"> -(cw_map("BR","20-&gt;20.98200"))</t>
  </si>
  <si>
    <t>$E$39</t>
  </si>
  <si>
    <t xml:space="preserve"> -(cw_map("BR","30-&gt;20.98200"))</t>
  </si>
  <si>
    <t>$F$39</t>
  </si>
  <si>
    <t xml:space="preserve"> -(cw_map("BR","40-&gt;20.98200"))</t>
  </si>
  <si>
    <t>$G$39</t>
  </si>
  <si>
    <t xml:space="preserve"> -(cw_map("BR","IMRF-&gt;20.98200"))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</si>
  <si>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</si>
  <si>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</si>
  <si>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</si>
  <si>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</si>
  <si>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</si>
  <si>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</si>
  <si>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</si>
  <si>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</si>
  <si>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</si>
  <si>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-(cw_map("BR","ED-&gt;20.43999.10000"))</t>
  </si>
  <si>
    <t xml:space="preserve"> -(cw_map("BR","ED-&gt;20.61000.47110"))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</si>
  <si>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</si>
  <si>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</si>
  <si>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</si>
  <si>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</si>
  <si>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</si>
  <si>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</si>
  <si>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</si>
  <si>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</si>
  <si>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-(cw_map("BR","ED-&gt;20.61000.47120"))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</si>
  <si>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</si>
  <si>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</si>
  <si>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</si>
  <si>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</si>
  <si>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</si>
  <si>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</si>
  <si>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</si>
  <si>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</si>
  <si>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</si>
  <si>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</si>
  <si>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</si>
  <si>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</si>
  <si>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</si>
  <si>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</si>
  <si>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-(cw_map("BR","ED-&gt;20.61000.47130"))</t>
  </si>
  <si>
    <t xml:space="preserve"> -(cw_map("BR","20-&gt;20.61000.47130"))-5000000</t>
  </si>
  <si>
    <t xml:space="preserve"> -(cw_map("BR","40-&gt;20.61000.47130"))</t>
  </si>
  <si>
    <t xml:space="preserve"> -(cw_map("BR","ED-&gt;20.61000.47140"))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</si>
  <si>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</si>
  <si>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</si>
  <si>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</si>
  <si>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</si>
  <si>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</si>
  <si>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</si>
  <si>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</si>
  <si>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</si>
  <si>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</si>
  <si>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</si>
  <si>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</si>
  <si>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</si>
  <si>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-(cw_map("BR","ED-&gt;20.67210"))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</si>
  <si>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</si>
  <si>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</si>
  <si>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</si>
  <si>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</si>
  <si>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</si>
  <si>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</si>
  <si>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</si>
  <si>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</si>
  <si>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</si>
  <si>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</si>
  <si>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</si>
  <si>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</si>
  <si>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</si>
  <si>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</si>
  <si>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</si>
  <si>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-(cw_map("BR","ED-&gt;20.67220"))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</si>
  <si>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</si>
  <si>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</si>
  <si>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</si>
  <si>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</si>
  <si>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</si>
  <si>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</si>
  <si>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</si>
  <si>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</si>
  <si>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</si>
  <si>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</si>
  <si>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</si>
  <si>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</si>
  <si>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</si>
  <si>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</si>
  <si>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</si>
  <si>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-(cw_map("BR","ED-&gt;20.67230"))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</si>
  <si>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</si>
  <si>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</si>
  <si>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</si>
  <si>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</si>
  <si>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</si>
  <si>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</si>
  <si>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</si>
  <si>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</si>
  <si>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</si>
  <si>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</si>
  <si>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</si>
  <si>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</si>
  <si>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</si>
  <si>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</si>
  <si>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</si>
  <si>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-(cw_map("BR","ED-&gt;20.67300"))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</si>
  <si>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</si>
  <si>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</si>
  <si>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</si>
  <si>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</si>
  <si>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</si>
  <si>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</si>
  <si>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</si>
  <si>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</si>
  <si>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</si>
  <si>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</si>
  <si>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</si>
  <si>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</si>
  <si>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</si>
  <si>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</si>
  <si>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</si>
  <si>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-(cw_map("BR","ED-&gt;20.67900"))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</si>
  <si>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</si>
  <si>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</si>
  <si>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</si>
  <si>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</si>
  <si>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</si>
  <si>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</si>
  <si>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</si>
  <si>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</si>
  <si>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</si>
  <si>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</si>
  <si>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</si>
  <si>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</si>
  <si>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</si>
  <si>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-(cw_map("BR","ED-&gt;20.6799*"))</t>
  </si>
  <si>
    <t>$D$43</t>
  </si>
  <si>
    <t xml:space="preserve"> -(cw_map("BR","20-&gt;20.6799*"))+5000000</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</si>
  <si>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</si>
  <si>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</si>
  <si>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</si>
  <si>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</si>
  <si>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</si>
  <si>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</si>
  <si>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</si>
  <si>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</si>
  <si>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</si>
  <si>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</si>
  <si>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</si>
  <si>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</si>
  <si>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</si>
  <si>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</si>
  <si>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$D$49</t>
  </si>
  <si>
    <t xml:space="preserve"> cw_map("BR","20-&gt;20.62000.48130")</t>
  </si>
  <si>
    <t>$F$49</t>
  </si>
  <si>
    <t xml:space="preserve"> cw_map("BR","40-&gt;20.62000.48130")</t>
  </si>
  <si>
    <t>$C$50</t>
  </si>
  <si>
    <t xml:space="preserve"> cw_map("BR","ED-&gt;20.62000.48140")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</si>
  <si>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</si>
  <si>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</si>
  <si>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</si>
  <si>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</si>
  <si>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</si>
  <si>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</si>
  <si>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</si>
  <si>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</si>
  <si>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</si>
  <si>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</si>
  <si>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</si>
  <si>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</si>
  <si>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</si>
  <si>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cw_map("BR","ED-&gt;20.62000.48180")</t>
  </si>
  <si>
    <t>$D$57</t>
  </si>
  <si>
    <t xml:space="preserve"> cw_map("BR","20-&gt;20.62000.48180")</t>
  </si>
  <si>
    <t>$H$57</t>
  </si>
  <si>
    <t xml:space="preserve"> cw_map("BR","60-&gt;20.62000.48180")</t>
  </si>
  <si>
    <t>$C$61</t>
  </si>
  <si>
    <t xml:space="preserve"> cw_map("BR","ED-&gt;20.62000.48190")</t>
  </si>
  <si>
    <t>$D$61</t>
  </si>
  <si>
    <t xml:space="preserve"> cw_map("BR","20-&gt;20.62000.48190")</t>
  </si>
  <si>
    <t>$H$61</t>
  </si>
  <si>
    <t xml:space="preserve"> cw_map("BR","60-&gt;20.62000.48190")</t>
  </si>
  <si>
    <t>$C$65</t>
  </si>
  <si>
    <t xml:space="preserve"> cw_map("BR","ED-&gt;20.62000.48200")</t>
  </si>
  <si>
    <t>$D$65</t>
  </si>
  <si>
    <t xml:space="preserve"> cw_map("BR","20-&gt;20.62000.48200")</t>
  </si>
  <si>
    <t>$C$69</t>
  </si>
  <si>
    <t xml:space="preserve"> cw_map("BR","ED-&gt;20.62000.48210")</t>
  </si>
  <si>
    <t>$D$69</t>
  </si>
  <si>
    <t xml:space="preserve"> cw_map("BR","20-&gt;20.62000.48210")</t>
  </si>
  <si>
    <t>$C$73</t>
  </si>
  <si>
    <t xml:space="preserve"> cw_map("BR","ED-&gt;20.62000.48220")</t>
  </si>
  <si>
    <t>$D$73</t>
  </si>
  <si>
    <t xml:space="preserve"> cw_map("BR","20-&gt;20.62000.48220")</t>
  </si>
  <si>
    <t>$C$74</t>
  </si>
  <si>
    <t xml:space="preserve"> cw_map("BR","ED-&gt;20.62000.48230")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</si>
  <si>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</si>
  <si>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</si>
  <si>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</si>
  <si>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</si>
  <si>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</si>
  <si>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</si>
  <si>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</si>
  <si>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</si>
  <si>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</si>
  <si>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</si>
  <si>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</si>
  <si>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cw_map("BR","ED-&gt;20.6899*")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</si>
  <si>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</si>
  <si>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</si>
  <si>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</si>
  <si>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</si>
  <si>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</si>
  <si>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</si>
  <si>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</si>
  <si>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</si>
  <si>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</si>
  <si>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</si>
  <si>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</si>
  <si>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</si>
  <si>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</si>
  <si>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cw_map("BR","80-&gt;20.6899*")+cw_map("BR","80-&gt;20.62000.48130")</t>
  </si>
  <si>
    <t>$K$75</t>
  </si>
  <si>
    <t xml:space="preserve"> cw_map("BR","90-&gt;20.6899*")</t>
  </si>
  <si>
    <t>$C$79</t>
  </si>
  <si>
    <t xml:space="preserve"> -cw_map("BR","ED-&gt;20.34000.34120")</t>
  </si>
  <si>
    <t>$D$79</t>
  </si>
  <si>
    <t xml:space="preserve"> -cw_map("BR","20-&gt;20.34000.34120")</t>
  </si>
  <si>
    <t>$E$79</t>
  </si>
  <si>
    <t xml:space="preserve"> -cw_map("BR","30-&gt;20.34000.34120")</t>
  </si>
  <si>
    <t>$F$79</t>
  </si>
  <si>
    <t xml:space="preserve"> -cw_map("BR","40-&gt;20.34000.34120")</t>
  </si>
  <si>
    <t>$G$79</t>
  </si>
  <si>
    <t xml:space="preserve"> -cw_map("BR","IMRF-&gt;20.34000.34120")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</si>
  <si>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</si>
  <si>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</si>
  <si>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</si>
  <si>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</si>
  <si>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</si>
  <si>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</si>
  <si>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</si>
  <si>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</si>
  <si>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</si>
  <si>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</si>
  <si>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-(cw_map("BR","ED-&gt;20.41110"))</t>
  </si>
  <si>
    <t>$D$5</t>
  </si>
  <si>
    <t xml:space="preserve"> -(cw_map("BR","20-&gt;20.41110"))</t>
  </si>
  <si>
    <t>$E$5</t>
  </si>
  <si>
    <t xml:space="preserve"> -(cw_map("BR","30-&gt;20.41110"))</t>
  </si>
  <si>
    <t>$F$5</t>
  </si>
  <si>
    <t xml:space="preserve"> -(cw_map("BR","40-&gt;20.41110"))</t>
  </si>
  <si>
    <t>$G$5</t>
  </si>
  <si>
    <t xml:space="preserve"> -(cw_map("BR","IMRF-&gt;20.41110"))</t>
  </si>
  <si>
    <t>$H$5</t>
  </si>
  <si>
    <t xml:space="preserve"> -(cw_map("BR","60-&gt;20.41110"))</t>
  </si>
  <si>
    <t>$I$5</t>
  </si>
  <si>
    <t xml:space="preserve"> -(cw_map("BR","70-&gt;20.41110"))</t>
  </si>
  <si>
    <t>$J$5</t>
  </si>
  <si>
    <t xml:space="preserve"> -(cw_map("BR","80-&gt;20.41120"))</t>
  </si>
  <si>
    <t>$K$5</t>
  </si>
  <si>
    <t xml:space="preserve"> -(cw_map("BR","90-&gt;20.41110"))</t>
  </si>
  <si>
    <t xml:space="preserve"> -(cw_map("BR","ED-&gt;20.41130"))</t>
  </si>
  <si>
    <t xml:space="preserve"> -(cw_map("BR","20-&gt;20.41130"))</t>
  </si>
  <si>
    <t xml:space="preserve"> -(cw_map("BR","ED-&gt;20.41140"))</t>
  </si>
  <si>
    <t xml:space="preserve"> -(cw_map("BR","20-&gt;20.41140"))</t>
  </si>
  <si>
    <t xml:space="preserve"> -(cw_map("BR","40-&gt;20.41140"))</t>
  </si>
  <si>
    <t xml:space="preserve"> -(cw_map("BR","IMRF-&gt;20.41140"))</t>
  </si>
  <si>
    <t xml:space="preserve"> -(cw_map("BR","60-&gt;20.41140"))</t>
  </si>
  <si>
    <t xml:space="preserve"> -(cw_map("BR","IMRF-&gt;20.41150"))</t>
  </si>
  <si>
    <t xml:space="preserve"> -(cw_map("BR","20-&gt;20.41160"))</t>
  </si>
  <si>
    <t xml:space="preserve"> -(cw_map("BR","30-&gt;20.41160"))</t>
  </si>
  <si>
    <t xml:space="preserve"> -(cw_map("BR","60-&gt;20.41160"))</t>
  </si>
  <si>
    <t xml:space="preserve"> -(cw_map("BR","ED-&gt;20.41170"))</t>
  </si>
  <si>
    <t xml:space="preserve"> -(cw_map("BR","ED-&gt;20.41190"))</t>
  </si>
  <si>
    <t xml:space="preserve"> -(cw_map("BR","20-&gt;20.41190"))</t>
  </si>
  <si>
    <t xml:space="preserve"> -(cw_map("BR","30-&gt;20.41190"))</t>
  </si>
  <si>
    <t xml:space="preserve"> -(cw_map("BR","40-&gt;20.41190"))</t>
  </si>
  <si>
    <t xml:space="preserve"> -(cw_map("BR","IMRF-&gt;20.41190"))</t>
  </si>
  <si>
    <t xml:space="preserve"> -(cw_map("BR","60-&gt;20.41190"))</t>
  </si>
  <si>
    <t xml:space="preserve"> -(cw_map("BR","70-&gt;20.41190"))</t>
  </si>
  <si>
    <t xml:space="preserve"> -(cw_map("BR","80-&gt;20.41190"))</t>
  </si>
  <si>
    <t xml:space="preserve"> -(cw_map("BR","90-&gt;20.41190"))</t>
  </si>
  <si>
    <t>$C$14</t>
  </si>
  <si>
    <t xml:space="preserve"> -(cw_map("BR","ED-&gt;20.41210"))</t>
  </si>
  <si>
    <t>$D$14</t>
  </si>
  <si>
    <t xml:space="preserve"> -(cw_map("BR","20-&gt;20.41210"))</t>
  </si>
  <si>
    <t>$E$14</t>
  </si>
  <si>
    <t xml:space="preserve"> -(cw_map("BR","30-&gt;20.41210"))</t>
  </si>
  <si>
    <t>$F$14</t>
  </si>
  <si>
    <t xml:space="preserve"> -(cw_map("BR","40-&gt;20.41210"))</t>
  </si>
  <si>
    <t>$G$14</t>
  </si>
  <si>
    <t xml:space="preserve"> -(cw_map("BR","IMRF-&gt;20.41210"))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</si>
  <si>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</si>
  <si>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</si>
  <si>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</si>
  <si>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</si>
  <si>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</si>
  <si>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</si>
  <si>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</si>
  <si>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</si>
  <si>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</si>
  <si>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-(cw_map("BR","ED-&gt;20.41220"))</t>
  </si>
  <si>
    <t>$D$15</t>
  </si>
  <si>
    <t xml:space="preserve"> -(cw_map("BR","20-&gt;20.41220"))</t>
  </si>
  <si>
    <t>$E$15</t>
  </si>
  <si>
    <t xml:space="preserve"> -(cw_map("BR","30-&gt;20.41220"))</t>
  </si>
  <si>
    <t>$F$15</t>
  </si>
  <si>
    <t xml:space="preserve"> -(cw_map("BR","40-&gt;20.41220"))</t>
  </si>
  <si>
    <t>$G$15</t>
  </si>
  <si>
    <t xml:space="preserve"> -(cw_map("BR","IMRF-&gt;20.41220"))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</si>
  <si>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</si>
  <si>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</si>
  <si>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</si>
  <si>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</si>
  <si>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</si>
  <si>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</si>
  <si>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</si>
  <si>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</si>
  <si>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</si>
  <si>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-(cw_map("BR","ED-&gt;20.41230"))</t>
  </si>
  <si>
    <t>$D$16</t>
  </si>
  <si>
    <t xml:space="preserve"> -(cw_map("BR","20-&gt;20.41230"))</t>
  </si>
  <si>
    <t>$E$16</t>
  </si>
  <si>
    <t xml:space="preserve"> -(cw_map("BR","30-&gt;20.41230"))</t>
  </si>
  <si>
    <t>$F$16</t>
  </si>
  <si>
    <t xml:space="preserve"> -(cw_map("BR","40-&gt;20.41230"))</t>
  </si>
  <si>
    <t>$G$16</t>
  </si>
  <si>
    <t xml:space="preserve"> -(cw_map("BR","IMRF-&gt;20.41230"))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</si>
  <si>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</si>
  <si>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</si>
  <si>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</si>
  <si>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</si>
  <si>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</si>
  <si>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</si>
  <si>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</si>
  <si>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</si>
  <si>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</si>
  <si>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-(cw_map("BR","ED-&gt;20.41290"))</t>
  </si>
  <si>
    <t>$D$17</t>
  </si>
  <si>
    <t xml:space="preserve"> -(cw_map("BR","20-&gt;20.41290"))</t>
  </si>
  <si>
    <t>$E$17</t>
  </si>
  <si>
    <t xml:space="preserve"> -(cw_map("BR","30-&gt;20.41290"))</t>
  </si>
  <si>
    <t>$F$17</t>
  </si>
  <si>
    <t xml:space="preserve"> -(cw_map("BR","40-&gt;20.41290"))</t>
  </si>
  <si>
    <t>$G$17</t>
  </si>
  <si>
    <t xml:space="preserve"> -(cw_map("BR","IMRF-&gt;20.41290"))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</si>
  <si>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</si>
  <si>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</si>
  <si>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</si>
  <si>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</si>
  <si>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</si>
  <si>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</si>
  <si>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</si>
  <si>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</si>
  <si>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</si>
  <si>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-(cw_map("BR","ED-&gt;20.41311"))</t>
  </si>
  <si>
    <t>$C$21</t>
  </si>
  <si>
    <t xml:space="preserve"> -(cw_map("BR","ED-&gt;20.41312"))</t>
  </si>
  <si>
    <t>$C$22</t>
  </si>
  <si>
    <t xml:space="preserve"> -(cw_map("BR","ED-&gt;20.41313"))</t>
  </si>
  <si>
    <t>$C$23</t>
  </si>
  <si>
    <t xml:space="preserve"> -(cw_map("BR","ED-&gt;20.41314"))</t>
  </si>
  <si>
    <t>$C$24</t>
  </si>
  <si>
    <t xml:space="preserve"> -(cw_map("BR","ED-&gt;20.41321"))</t>
  </si>
  <si>
    <t xml:space="preserve"> -(cw_map("BR","ED-&gt;20.41322"))</t>
  </si>
  <si>
    <t xml:space="preserve"> -(cw_map("BR","ED-&gt;20.41323"))</t>
  </si>
  <si>
    <t xml:space="preserve"> -(cw_map("BR","ED-&gt;20.41324"))</t>
  </si>
  <si>
    <t xml:space="preserve"> -(cw_map("BR","ED-&gt;20.41331"))</t>
  </si>
  <si>
    <t xml:space="preserve"> -(cw_map("BR","ED-&gt;20.41332"))</t>
  </si>
  <si>
    <t xml:space="preserve"> -(cw_map("BR","ED-&gt;20.41333"))</t>
  </si>
  <si>
    <t xml:space="preserve"> -(cw_map("BR","ED-&gt;20.41334"))</t>
  </si>
  <si>
    <t xml:space="preserve"> -(cw_map("BR","ED-&gt;20.41341"))</t>
  </si>
  <si>
    <t xml:space="preserve"> -(cw_map("BR","ED-&gt;20.41342"))</t>
  </si>
  <si>
    <t xml:space="preserve"> -(cw_map("BR","ED-&gt;20.41343"))</t>
  </si>
  <si>
    <t xml:space="preserve"> -(cw_map("BR","ED-&gt;20.41344"))</t>
  </si>
  <si>
    <t xml:space="preserve"> -(cw_map("BR","ED-&gt;20.41351"))</t>
  </si>
  <si>
    <t>$C$37</t>
  </si>
  <si>
    <t xml:space="preserve"> -(cw_map("BR","ED-&gt;20.41352"))</t>
  </si>
  <si>
    <t xml:space="preserve"> -(cw_map("BR","ED-&gt;20.41353"))</t>
  </si>
  <si>
    <t xml:space="preserve"> -(cw_map("BR","ED-&gt;20.41354"))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</si>
  <si>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</si>
  <si>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</si>
  <si>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</si>
  <si>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</si>
  <si>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</si>
  <si>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</si>
  <si>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</si>
  <si>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</si>
  <si>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</si>
  <si>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</si>
  <si>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</si>
  <si>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</si>
  <si>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</si>
  <si>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</si>
  <si>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</si>
  <si>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</si>
  <si>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</si>
  <si>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</si>
  <si>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</si>
  <si>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</si>
  <si>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</si>
  <si>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</si>
  <si>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</si>
  <si>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</si>
  <si>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</si>
  <si>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</si>
  <si>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</si>
  <si>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</si>
  <si>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</si>
  <si>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</si>
  <si>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</si>
  <si>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</si>
  <si>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</si>
  <si>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</si>
  <si>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</si>
  <si>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</si>
  <si>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</si>
  <si>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</si>
  <si>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-(cw_map("BR","ED-&gt;20.41510"))</t>
  </si>
  <si>
    <t xml:space="preserve"> -(cw_map("BR","20-&gt;20.41510"))</t>
  </si>
  <si>
    <t>$E$65</t>
  </si>
  <si>
    <t xml:space="preserve"> -(cw_map("BR","30-&gt;20.41510"))</t>
  </si>
  <si>
    <t>$F$65</t>
  </si>
  <si>
    <t xml:space="preserve"> -(cw_map("BR","40-&gt;20.41510"))</t>
  </si>
  <si>
    <t>$G$65</t>
  </si>
  <si>
    <t xml:space="preserve"> -(cw_map("BR","IMRF-&gt;20.41510"))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</si>
  <si>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</si>
  <si>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</si>
  <si>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</si>
  <si>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</si>
  <si>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</si>
  <si>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</si>
  <si>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</si>
  <si>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</si>
  <si>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</si>
  <si>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-(cw_map("BR","ED-&gt;20.41520"))</t>
  </si>
  <si>
    <t>$D$66</t>
  </si>
  <si>
    <t xml:space="preserve"> -(cw_map("BR","20-&gt;20.41520"))</t>
  </si>
  <si>
    <t>$E$66</t>
  </si>
  <si>
    <t xml:space="preserve"> -(cw_map("BR","30-&gt;20.41520"))</t>
  </si>
  <si>
    <t>$F$66</t>
  </si>
  <si>
    <t xml:space="preserve"> -(cw_map("BR","40-&gt;20.41520"))</t>
  </si>
  <si>
    <t>$G$66</t>
  </si>
  <si>
    <t xml:space="preserve"> -(cw_map("BR","IMRF-&gt;20.41520"))</t>
  </si>
  <si>
    <t>$H$66</t>
  </si>
  <si>
    <t xml:space="preserve"> -(cw_map("BR","60-&gt;20.41520"))</t>
  </si>
  <si>
    <t>$I$66</t>
  </si>
  <si>
    <t xml:space="preserve"> -(cw_map("BR","70-&gt;20.41520"))</t>
  </si>
  <si>
    <t>$J$66</t>
  </si>
  <si>
    <t xml:space="preserve"> -(cw_map("BR","80-&gt;20.41520"))</t>
  </si>
  <si>
    <t>$K$66</t>
  </si>
  <si>
    <t xml:space="preserve"> -(cw_map("BR","90-&gt;20.41520"))</t>
  </si>
  <si>
    <t xml:space="preserve"> -(cw_map("BR","ED-&gt;20.41611"))</t>
  </si>
  <si>
    <t>$C$70</t>
  </si>
  <si>
    <t xml:space="preserve"> -(cw_map("BR","ED-&gt;20.41612"))</t>
  </si>
  <si>
    <t>$C$71</t>
  </si>
  <si>
    <t xml:space="preserve"> -(cw_map("BR","ED-&gt;20.41613"))</t>
  </si>
  <si>
    <t>$C$72</t>
  </si>
  <si>
    <t xml:space="preserve"> -(cw_map("BR","ED-&gt;20.41614"))</t>
  </si>
  <si>
    <t xml:space="preserve"> -(cw_map("BR","ED-&gt;20.41620"))</t>
  </si>
  <si>
    <t xml:space="preserve"> -(cw_map("BR","ED-&gt;20.41690"))</t>
  </si>
  <si>
    <t>$C$77</t>
  </si>
  <si>
    <t xml:space="preserve"> -(cw_map("BR","ED-&gt;20.41711"))</t>
  </si>
  <si>
    <t>$D$77</t>
  </si>
  <si>
    <t xml:space="preserve"> -(cw_map("BR","20-&gt;20.41711"))</t>
  </si>
  <si>
    <t>$C$78</t>
  </si>
  <si>
    <t xml:space="preserve"> -(cw_map("BR","ED-&gt;20.41719"))</t>
  </si>
  <si>
    <t>$D$78</t>
  </si>
  <si>
    <t xml:space="preserve"> -(cw_map("BR","20-&gt;20.41719"))</t>
  </si>
  <si>
    <t xml:space="preserve"> -(cw_map("BR","ED-&gt;20.41720"))</t>
  </si>
  <si>
    <t xml:space="preserve"> -(cw_map("BR","20-&gt;20.41720"))</t>
  </si>
  <si>
    <t>$C$80</t>
  </si>
  <si>
    <t xml:space="preserve"> -(cw_map("BR","ED-&gt;20.41730"))</t>
  </si>
  <si>
    <t>$D$80</t>
  </si>
  <si>
    <t xml:space="preserve"> -(cw_map("BR","20-&gt;20.41730"))</t>
  </si>
  <si>
    <t>$C$81</t>
  </si>
  <si>
    <t xml:space="preserve"> -(cw_map("BR","ED-&gt;20.41790"))</t>
  </si>
  <si>
    <t>$D$81</t>
  </si>
  <si>
    <t xml:space="preserve"> -(cw_map("BR","20-&gt;20.41790"))</t>
  </si>
  <si>
    <t>$C$84</t>
  </si>
  <si>
    <t xml:space="preserve"> -(cw_map("BR","ED-&gt;20.41811"))</t>
  </si>
  <si>
    <t>$C$85</t>
  </si>
  <si>
    <t xml:space="preserve"> -(cw_map("BR","ED-&gt;20.41812"))</t>
  </si>
  <si>
    <t>$C$86</t>
  </si>
  <si>
    <t xml:space="preserve"> -(cw_map("BR","ED-&gt;20.41813"))</t>
  </si>
  <si>
    <t>$C$87</t>
  </si>
  <si>
    <t xml:space="preserve"> -(cw_map("BR","ED-&gt;20.41819"))</t>
  </si>
  <si>
    <t>$C$88</t>
  </si>
  <si>
    <t xml:space="preserve"> -(cw_map("BR","ED-&gt;20.41821"))</t>
  </si>
  <si>
    <t>$C$89</t>
  </si>
  <si>
    <t xml:space="preserve"> -(cw_map("BR","ED-&gt;20.41822"))</t>
  </si>
  <si>
    <t>$C$90</t>
  </si>
  <si>
    <t xml:space="preserve"> -(cw_map("BR","ED-&gt;20.41823"))</t>
  </si>
  <si>
    <t>$C$91</t>
  </si>
  <si>
    <t xml:space="preserve"> -(cw_map("BR","ED-&gt;20.41829"))</t>
  </si>
  <si>
    <t>$C$92</t>
  </si>
  <si>
    <t xml:space="preserve"> -(cw_map("BR","ED-&gt;20.41890"))</t>
  </si>
  <si>
    <t>$C$95</t>
  </si>
  <si>
    <t xml:space="preserve"> -(cw_map("BR","ED-&gt;20.41910"))</t>
  </si>
  <si>
    <t>$D$95</t>
  </si>
  <si>
    <t xml:space="preserve"> -(cw_map("BR","20-&gt;20.41910"))</t>
  </si>
  <si>
    <t>$C$96</t>
  </si>
  <si>
    <t xml:space="preserve"> -(cw_map("BR","ED-&gt;20.41920"))</t>
  </si>
  <si>
    <t>$D$96</t>
  </si>
  <si>
    <t xml:space="preserve"> -(cw_map("BR","20-&gt;20.41920"))</t>
  </si>
  <si>
    <t>$E$96</t>
  </si>
  <si>
    <t xml:space="preserve"> -(cw_map("BR","30-&gt;20.41920"))</t>
  </si>
  <si>
    <t>$F$96</t>
  </si>
  <si>
    <t xml:space="preserve"> -(cw_map("BR","40-&gt;20.41920"))</t>
  </si>
  <si>
    <t>$G$96</t>
  </si>
  <si>
    <t xml:space="preserve"> -(cw_map("BR","IMRF-&gt;20.41920"))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</si>
  <si>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</si>
  <si>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</si>
  <si>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</si>
  <si>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</si>
  <si>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</si>
  <si>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</si>
  <si>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</si>
  <si>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</si>
  <si>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</si>
  <si>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-(cw_map("BR","ED-&gt;20.41930"))</t>
  </si>
  <si>
    <t>$D$97</t>
  </si>
  <si>
    <t xml:space="preserve"> -(cw_map("BR","20-&gt;20.41930"))</t>
  </si>
  <si>
    <t>$E$97</t>
  </si>
  <si>
    <t xml:space="preserve"> -(cw_map("BR","30-&gt;20.41930"))</t>
  </si>
  <si>
    <t>$F$97</t>
  </si>
  <si>
    <t xml:space="preserve"> -(cw_map("BR","40-&gt;20.41930"))</t>
  </si>
  <si>
    <t>$G$97</t>
  </si>
  <si>
    <t xml:space="preserve"> -(cw_map("BR","IMRF-&gt;20.41930"))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</si>
  <si>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</si>
  <si>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</si>
  <si>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</si>
  <si>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</si>
  <si>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</si>
  <si>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</si>
  <si>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</si>
  <si>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</si>
  <si>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</si>
  <si>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-(cw_map("BR","ED-&gt;20.41940"))</t>
  </si>
  <si>
    <t>$D$98</t>
  </si>
  <si>
    <t xml:space="preserve"> -(cw_map("BR","20-&gt;20.41940"))</t>
  </si>
  <si>
    <t>$F$98</t>
  </si>
  <si>
    <t xml:space="preserve"> -(cw_map("BR","40-&gt;20.41940"))</t>
  </si>
  <si>
    <t>$C$99</t>
  </si>
  <si>
    <t xml:space="preserve"> -(cw_map("BR","ED-&gt;20.41950"))</t>
  </si>
  <si>
    <t>$D$99</t>
  </si>
  <si>
    <t xml:space="preserve"> -(cw_map("BR","20-&gt;20.41950"))</t>
  </si>
  <si>
    <t>$E$99</t>
  </si>
  <si>
    <t xml:space="preserve"> -(cw_map("BR","30-&gt;20.41950"))</t>
  </si>
  <si>
    <t>$F$99</t>
  </si>
  <si>
    <t xml:space="preserve"> -(cw_map("BR","40-&gt;20.41950"))</t>
  </si>
  <si>
    <t>$G$99</t>
  </si>
  <si>
    <t xml:space="preserve"> -(cw_map("BR","IMRF-&gt;20.41950"))</t>
  </si>
  <si>
    <t>$H$99</t>
  </si>
  <si>
    <t xml:space="preserve"> -(cw_map("BR","60-&gt;20.41950"))</t>
  </si>
  <si>
    <t>$J$99</t>
  </si>
  <si>
    <t xml:space="preserve"> -(cw_map("BR","80-&gt;20.41950"))</t>
  </si>
  <si>
    <t>$K$99</t>
  </si>
  <si>
    <t xml:space="preserve"> -(cw_map("BR","90-&gt;20.41950"))</t>
  </si>
  <si>
    <t>$C$100</t>
  </si>
  <si>
    <t xml:space="preserve"> -(cw_map("BR","ED-&gt;20.41960"))</t>
  </si>
  <si>
    <t>$D$100</t>
  </si>
  <si>
    <t xml:space="preserve"> -(cw_map("BR","20-&gt;20.41960"))</t>
  </si>
  <si>
    <t>$E$100</t>
  </si>
  <si>
    <t xml:space="preserve"> -(cw_map("BR","30-&gt;20.41960"))</t>
  </si>
  <si>
    <t>$F$100</t>
  </si>
  <si>
    <t xml:space="preserve"> -(cw_map("BR","40-&gt;20.41960"))</t>
  </si>
  <si>
    <t>$G$100</t>
  </si>
  <si>
    <t xml:space="preserve"> -(cw_map("BR","IMRF-&gt;20.41960"))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</si>
  <si>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</si>
  <si>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</si>
  <si>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</si>
  <si>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</si>
  <si>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</si>
  <si>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</si>
  <si>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</si>
  <si>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</si>
  <si>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</si>
  <si>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-(cw_map("BR","ED-&gt;20.41970"))</t>
  </si>
  <si>
    <t>$C$102</t>
  </si>
  <si>
    <t xml:space="preserve"> -(cw_map("BR","ED-&gt;20.41980"))</t>
  </si>
  <si>
    <t>$D$102</t>
  </si>
  <si>
    <t xml:space="preserve"> -(cw_map("BR","20-&gt;20.41980"))</t>
  </si>
  <si>
    <t>$E$102</t>
  </si>
  <si>
    <t xml:space="preserve"> -(cw_map("BR","30-&gt;20.41980"))</t>
  </si>
  <si>
    <t>$F$102</t>
  </si>
  <si>
    <t xml:space="preserve"> -(cw_map("BR","40-&gt;20.41980"))</t>
  </si>
  <si>
    <t>$G$102</t>
  </si>
  <si>
    <t xml:space="preserve"> -(cw_map("BR","IMRF-&gt;20.41980"))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</si>
  <si>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</si>
  <si>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</si>
  <si>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</si>
  <si>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</si>
  <si>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</si>
  <si>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</si>
  <si>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</si>
  <si>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</si>
  <si>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</si>
  <si>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</si>
  <si>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</si>
  <si>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</si>
  <si>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</si>
  <si>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-(cw_map("BR","ED-&gt;20.41991"))</t>
  </si>
  <si>
    <t>$D$104</t>
  </si>
  <si>
    <t xml:space="preserve"> -(cw_map("BR","20-&gt;20.41991"))</t>
  </si>
  <si>
    <t>$E$104</t>
  </si>
  <si>
    <t xml:space="preserve"> -(cw_map("BR","30-&gt;20.41991"))</t>
  </si>
  <si>
    <t>$F$104</t>
  </si>
  <si>
    <t xml:space="preserve"> -(cw_map("BR","40-&gt;20.41991"))</t>
  </si>
  <si>
    <t>$G$104</t>
  </si>
  <si>
    <t xml:space="preserve"> -(cw_map("BR","IMRF-&gt;20.41991"))</t>
  </si>
  <si>
    <t>$H$104</t>
  </si>
  <si>
    <t xml:space="preserve"> -(cw_map("BR","60-&gt;20.41991"))</t>
  </si>
  <si>
    <t>$C$105</t>
  </si>
  <si>
    <t xml:space="preserve"> -(cw_map("BR","ED-&gt;20.41992"))</t>
  </si>
  <si>
    <t>$C$106</t>
  </si>
  <si>
    <t xml:space="preserve"> -(cw_map("BR","ED-&gt;20.41993"))</t>
  </si>
  <si>
    <t>$D$106</t>
  </si>
  <si>
    <t xml:space="preserve"> -(cw_map("BR","20-&gt;20.41993"))</t>
  </si>
  <si>
    <t>$E$106</t>
  </si>
  <si>
    <t xml:space="preserve"> -(cw_map("BR","30-&gt;20.41993"))</t>
  </si>
  <si>
    <t>$F$106</t>
  </si>
  <si>
    <t xml:space="preserve"> -(cw_map("BR","40-&gt;20.41993"))</t>
  </si>
  <si>
    <t>$G$106</t>
  </si>
  <si>
    <t xml:space="preserve"> -(cw_map("BR","IMRF-&gt;20.41993"))</t>
  </si>
  <si>
    <t>$H$106</t>
  </si>
  <si>
    <t xml:space="preserve"> -(cw_map("BR","60-&gt;20.41993"))</t>
  </si>
  <si>
    <t>$J$106</t>
  </si>
  <si>
    <t xml:space="preserve"> -(cw_map("BR","80-&gt;20.41993"))</t>
  </si>
  <si>
    <t>$K$106</t>
  </si>
  <si>
    <t xml:space="preserve"> -(cw_map("BR","90-&gt;20.41993"))</t>
  </si>
  <si>
    <t>$C$107</t>
  </si>
  <si>
    <t xml:space="preserve"> -(cw_map("BR","ED-&gt;20.41999"))</t>
  </si>
  <si>
    <t>$D$107</t>
  </si>
  <si>
    <t xml:space="preserve"> -(cw_map("BR","20-&gt;20.41999"))</t>
  </si>
  <si>
    <t>$E$107</t>
  </si>
  <si>
    <t xml:space="preserve"> -(cw_map("BR","30-&gt;20.41999"))</t>
  </si>
  <si>
    <t>$F$107</t>
  </si>
  <si>
    <t xml:space="preserve"> -(cw_map("BR","40-&gt;20.41999"))</t>
  </si>
  <si>
    <t>$G$107</t>
  </si>
  <si>
    <t xml:space="preserve"> -(cw_map("BR","IMRF-&gt;20.41999"))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</si>
  <si>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</si>
  <si>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</si>
  <si>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</si>
  <si>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</si>
  <si>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</si>
  <si>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</si>
  <si>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</si>
  <si>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</si>
  <si>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</si>
  <si>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-(cw_map("BR","ED-&gt;20.42100"))</t>
  </si>
  <si>
    <t>$D$111</t>
  </si>
  <si>
    <t xml:space="preserve"> -(cw_map("BR","20-&gt;20.42100"))</t>
  </si>
  <si>
    <t>$F$111</t>
  </si>
  <si>
    <t xml:space="preserve"> -(cw_map("BR","40-&gt;20.42100"))</t>
  </si>
  <si>
    <t>$G$111</t>
  </si>
  <si>
    <t xml:space="preserve"> -(cw_map("BR","IMRF-&gt;20.42100"))</t>
  </si>
  <si>
    <t>$C$112</t>
  </si>
  <si>
    <t xml:space="preserve"> -(cw_map("BR","ED-&gt;20.42200"))</t>
  </si>
  <si>
    <t>$D$112</t>
  </si>
  <si>
    <t xml:space="preserve"> -(cw_map("BR","20-&gt;20.42200"))</t>
  </si>
  <si>
    <t>$F$112</t>
  </si>
  <si>
    <t xml:space="preserve"> -(cw_map("BR","40-&gt;20.42200"))</t>
  </si>
  <si>
    <t>$G$112</t>
  </si>
  <si>
    <t xml:space="preserve"> -(cw_map("BR","IMRF-&gt;20.42200"))</t>
  </si>
  <si>
    <t>$C$113</t>
  </si>
  <si>
    <t xml:space="preserve"> -(cw_map("BR","ED-&gt;20.42300"))</t>
  </si>
  <si>
    <t>$D$113</t>
  </si>
  <si>
    <t xml:space="preserve"> -(cw_map("BR","20-&gt;20.42300"))</t>
  </si>
  <si>
    <t>$F$113</t>
  </si>
  <si>
    <t xml:space="preserve"> -(cw_map("BR","40-&gt;20.42300"))</t>
  </si>
  <si>
    <t>$G$113</t>
  </si>
  <si>
    <t xml:space="preserve"> -(cw_map("BR","IMRF-&gt;20.42300"))</t>
  </si>
  <si>
    <t>$C$117</t>
  </si>
  <si>
    <t xml:space="preserve"> -(cw_map("BR","ED-&gt;20.43001"))</t>
  </si>
  <si>
    <t>$D$117</t>
  </si>
  <si>
    <t xml:space="preserve"> -(cw_map("BR","20-&gt;20.43001"))</t>
  </si>
  <si>
    <t>$E$117</t>
  </si>
  <si>
    <t xml:space="preserve"> -(cw_map("BR","30-&gt;20.43001"))</t>
  </si>
  <si>
    <t>$F$117</t>
  </si>
  <si>
    <t xml:space="preserve"> -(cw_map("BR","40-&gt;20.43001"))</t>
  </si>
  <si>
    <t>$G$117</t>
  </si>
  <si>
    <t xml:space="preserve"> -(cw_map("BR","IMRF-&gt;20.43001"))</t>
  </si>
  <si>
    <t>$H$117</t>
  </si>
  <si>
    <t xml:space="preserve"> -(cw_map("BR","60-&gt;20.43001"))</t>
  </si>
  <si>
    <t>$J$117</t>
  </si>
  <si>
    <t xml:space="preserve"> -(cw_map("BR","80-&gt;20.43001"))</t>
  </si>
  <si>
    <t>$K$117</t>
  </si>
  <si>
    <t xml:space="preserve"> -(cw_map("BR","90-&gt;20.43001"))</t>
  </si>
  <si>
    <t>$C$118</t>
  </si>
  <si>
    <t xml:space="preserve"> -(cw_map("BR","ED-&gt;20.43002"))</t>
  </si>
  <si>
    <t>$D$118</t>
  </si>
  <si>
    <t xml:space="preserve"> -(cw_map("BR","20-&gt;20.43002"))</t>
  </si>
  <si>
    <t>$E$118</t>
  </si>
  <si>
    <t xml:space="preserve"> -(cw_map("BR","30-&gt;20.43002"))</t>
  </si>
  <si>
    <t>$F$118</t>
  </si>
  <si>
    <t xml:space="preserve"> -(cw_map("BR","40-&gt;20.43002"))</t>
  </si>
  <si>
    <t>$G$118</t>
  </si>
  <si>
    <t xml:space="preserve"> -(cw_map("BR","IMRF-&gt;20.43002"))</t>
  </si>
  <si>
    <t>$H$118</t>
  </si>
  <si>
    <t xml:space="preserve"> -(cw_map("BR","60-&gt;20.43002"))</t>
  </si>
  <si>
    <t>$J$118</t>
  </si>
  <si>
    <t xml:space="preserve"> -(cw_map("BR","80-&gt;20.43002"))</t>
  </si>
  <si>
    <t>$K$118</t>
  </si>
  <si>
    <t xml:space="preserve"> -(cw_map("BR","90-&gt;20.43002"))</t>
  </si>
  <si>
    <t>$C$119</t>
  </si>
  <si>
    <t xml:space="preserve"> -(cw_map("BR","ED-&gt;20.43005"))</t>
  </si>
  <si>
    <t>$D$119</t>
  </si>
  <si>
    <t xml:space="preserve"> -(cw_map("BR","20-&gt;20.43005"))</t>
  </si>
  <si>
    <t>$E$119</t>
  </si>
  <si>
    <t xml:space="preserve"> -(cw_map("BR","30-&gt;20.43005"))</t>
  </si>
  <si>
    <t>$F$119</t>
  </si>
  <si>
    <t xml:space="preserve"> -(cw_map("BR","40-&gt;20.43005"))</t>
  </si>
  <si>
    <t>$G$119</t>
  </si>
  <si>
    <t xml:space="preserve"> -(cw_map("BR","IMRF-&gt;20.43005"))</t>
  </si>
  <si>
    <t>$H$119</t>
  </si>
  <si>
    <t xml:space="preserve"> -(cw_map("BR","60-&gt;20.43005"))</t>
  </si>
  <si>
    <t>$J$119</t>
  </si>
  <si>
    <t xml:space="preserve"> -(cw_map("BR","80-&gt;20.43005"))</t>
  </si>
  <si>
    <t>$K$119</t>
  </si>
  <si>
    <t xml:space="preserve"> -(cw_map("BR","90-&gt;20.43005"))</t>
  </si>
  <si>
    <t>$C$121</t>
  </si>
  <si>
    <t xml:space="preserve"> -(cw_map("BR","ED-&gt;20.43099"))</t>
  </si>
  <si>
    <t>$D$121</t>
  </si>
  <si>
    <t xml:space="preserve"> -(cw_map("BR","20-&gt;20.43099"))</t>
  </si>
  <si>
    <t>$E$121</t>
  </si>
  <si>
    <t xml:space="preserve"> -(cw_map("BR","30-&gt;20.43099"))</t>
  </si>
  <si>
    <t>$F$121</t>
  </si>
  <si>
    <t xml:space="preserve"> -(cw_map("BR","40-&gt;20.43099"))</t>
  </si>
  <si>
    <t>$G$121</t>
  </si>
  <si>
    <t xml:space="preserve"> -(cw_map("BR","IMRF-&gt;20.43099"))</t>
  </si>
  <si>
    <t>$H$121</t>
  </si>
  <si>
    <t xml:space="preserve"> -(cw_map("BR","60-&gt;20.43099"))</t>
  </si>
  <si>
    <t>$J$121</t>
  </si>
  <si>
    <t xml:space="preserve"> -(cw_map("BR","80-&gt;20.43099"))</t>
  </si>
  <si>
    <t>$K$121</t>
  </si>
  <si>
    <t xml:space="preserve"> -(cw_map("BR","90-&gt;20.43099"))</t>
  </si>
  <si>
    <t>$C$125</t>
  </si>
  <si>
    <t xml:space="preserve"> -(cw_map("BR","ED-&gt;20.43100"))</t>
  </si>
  <si>
    <t>$F$125</t>
  </si>
  <si>
    <t xml:space="preserve"> -(cw_map("BR","40-&gt;20.43100"))</t>
  </si>
  <si>
    <t>$C$126</t>
  </si>
  <si>
    <t xml:space="preserve"> -(cw_map("BR","ED-&gt;20.43105"))</t>
  </si>
  <si>
    <t>$F$126</t>
  </si>
  <si>
    <t xml:space="preserve"> -(cw_map("BR","40-&gt;20.43105"))</t>
  </si>
  <si>
    <t>$C$127</t>
  </si>
  <si>
    <t xml:space="preserve"> -(cw_map("BR","ED-&gt;20.43110"))</t>
  </si>
  <si>
    <t>$D$127</t>
  </si>
  <si>
    <t xml:space="preserve"> -(cw_map("BR","20-&gt;20.43100"))</t>
  </si>
  <si>
    <t>$F$127</t>
  </si>
  <si>
    <t xml:space="preserve"> -(cw_map("BR","40-&gt;20.43110"))</t>
  </si>
  <si>
    <t>$C$128</t>
  </si>
  <si>
    <t xml:space="preserve"> -(cw_map("BR","ED-&gt;20.43120"))</t>
  </si>
  <si>
    <t>$F$128</t>
  </si>
  <si>
    <t xml:space="preserve"> -(cw_map("BR","40-&gt;20.43120"))</t>
  </si>
  <si>
    <t>$C$129</t>
  </si>
  <si>
    <t xml:space="preserve"> -(cw_map("BR","ED-&gt;20.43130"))</t>
  </si>
  <si>
    <t>$F$129</t>
  </si>
  <si>
    <t xml:space="preserve"> -(cw_map("BR","40-&gt;20.43130"))</t>
  </si>
  <si>
    <t>$C$130</t>
  </si>
  <si>
    <t xml:space="preserve"> -(cw_map("BR","ED-&gt;20.43145"))</t>
  </si>
  <si>
    <t>$F$130</t>
  </si>
  <si>
    <t xml:space="preserve"> -(cw_map("BR","40-&gt;20.43145"))</t>
  </si>
  <si>
    <t>$C$131</t>
  </si>
  <si>
    <t xml:space="preserve"> -(cw_map("BR","ED-&gt;20.43199"))</t>
  </si>
  <si>
    <t>$D$131</t>
  </si>
  <si>
    <t xml:space="preserve"> -(cw_map("BR","20-&gt;20.43199"))</t>
  </si>
  <si>
    <t>$F$131</t>
  </si>
  <si>
    <t xml:space="preserve"> -(cw_map("BR","40-&gt;20.43199"))</t>
  </si>
  <si>
    <t>$C$134</t>
  </si>
  <si>
    <t xml:space="preserve"> -(cw_map("BR","ED-&gt;20.43200"))</t>
  </si>
  <si>
    <t>$D$134</t>
  </si>
  <si>
    <t xml:space="preserve"> -(cw_map("BR","20-&gt;20.43200"))</t>
  </si>
  <si>
    <t>$G$134</t>
  </si>
  <si>
    <t xml:space="preserve"> -(cw_map("BR","50-&gt;20.43200"))</t>
  </si>
  <si>
    <t>$C$135</t>
  </si>
  <si>
    <t xml:space="preserve"> -(cw_map("BR","ED-&gt;20.43220"))</t>
  </si>
  <si>
    <t>$D$135</t>
  </si>
  <si>
    <t xml:space="preserve"> -(cw_map("BR","20-&gt;20.43220"))</t>
  </si>
  <si>
    <t>$G$135</t>
  </si>
  <si>
    <t xml:space="preserve"> -(cw_map("BR","50-&gt;20.43220"))</t>
  </si>
  <si>
    <t>$C$136</t>
  </si>
  <si>
    <t xml:space="preserve"> -(cw_map("BR","ED-&gt;20.43225"))</t>
  </si>
  <si>
    <t>$D$136</t>
  </si>
  <si>
    <t xml:space="preserve"> -(cw_map("BR","20-&gt;20.43225"))</t>
  </si>
  <si>
    <t>$G$136</t>
  </si>
  <si>
    <t xml:space="preserve"> -(cw_map("BR","50-&gt;20.43225"))</t>
  </si>
  <si>
    <t>$C$137</t>
  </si>
  <si>
    <t xml:space="preserve"> -(cw_map("BR","ED-&gt;20.43235"))</t>
  </si>
  <si>
    <t>$D$137</t>
  </si>
  <si>
    <t xml:space="preserve"> -(cw_map("BR","20-&gt;20.43235"))</t>
  </si>
  <si>
    <t>$G$137</t>
  </si>
  <si>
    <t xml:space="preserve"> -(cw_map("BR","50-&gt;20.43235"))</t>
  </si>
  <si>
    <t>$C$138</t>
  </si>
  <si>
    <t xml:space="preserve"> -(cw_map("BR","ED-&gt;20.43240"))</t>
  </si>
  <si>
    <t>$D$138</t>
  </si>
  <si>
    <t xml:space="preserve"> -(cw_map("BR","20-&gt;20.43240"))</t>
  </si>
  <si>
    <t>$G$138</t>
  </si>
  <si>
    <t xml:space="preserve"> -(cw_map("BR","50-&gt;20.43240"))</t>
  </si>
  <si>
    <t>$C$139</t>
  </si>
  <si>
    <t xml:space="preserve"> -(cw_map("BR","ED-&gt;20.43270"))</t>
  </si>
  <si>
    <t>$D$139</t>
  </si>
  <si>
    <t xml:space="preserve"> -(cw_map("BR","20-&gt;20.43270"))</t>
  </si>
  <si>
    <t>$G$139</t>
  </si>
  <si>
    <t xml:space="preserve"> -(cw_map("BR","50-&gt;20.43270"))</t>
  </si>
  <si>
    <t>$C$140</t>
  </si>
  <si>
    <t xml:space="preserve"> -(cw_map("BR","ED-&gt;20.43299"))</t>
  </si>
  <si>
    <t>$D$140</t>
  </si>
  <si>
    <t xml:space="preserve"> -(cw_map("BR","20-&gt;20.43299"))</t>
  </si>
  <si>
    <t>$G$140</t>
  </si>
  <si>
    <t xml:space="preserve"> -(cw_map("BR","50-&gt;20.43299"))</t>
  </si>
  <si>
    <t>$C$143</t>
  </si>
  <si>
    <t xml:space="preserve"> -(cw_map("BR","ED-&gt;20.43305"))</t>
  </si>
  <si>
    <t>$G$143</t>
  </si>
  <si>
    <t xml:space="preserve"> -(cw_map("BR","50-&gt;20.43305"))</t>
  </si>
  <si>
    <t>$C$144</t>
  </si>
  <si>
    <t xml:space="preserve"> -(cw_map("BR","ED-&gt;20.43310"))</t>
  </si>
  <si>
    <t>$G$144</t>
  </si>
  <si>
    <t xml:space="preserve"> -(cw_map("BR","50-&gt;20.43310"))</t>
  </si>
  <si>
    <t>$C$146</t>
  </si>
  <si>
    <t xml:space="preserve"> -(cw_map("BR","ED-&gt;20.43360"))</t>
  </si>
  <si>
    <t>$C$147</t>
  </si>
  <si>
    <t xml:space="preserve"> -(cw_map("BR","ED-&gt;20.43365"))</t>
  </si>
  <si>
    <t>$D$147</t>
  </si>
  <si>
    <t xml:space="preserve"> -(cw_map("BR","20-&gt;20.43365"))</t>
  </si>
  <si>
    <t>$C$148</t>
  </si>
  <si>
    <t xml:space="preserve"> -(cw_map("BR","ED-&gt;20.43370"))</t>
  </si>
  <si>
    <t>$D$148</t>
  </si>
  <si>
    <t xml:space="preserve"> -(cw_map("BR","20-&gt;20.43370"))</t>
  </si>
  <si>
    <t>$C$149</t>
  </si>
  <si>
    <t xml:space="preserve"> -(cw_map("BR","ED-&gt;20.43410"))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</si>
  <si>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</si>
  <si>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</si>
  <si>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</si>
  <si>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</si>
  <si>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</si>
  <si>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</si>
  <si>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</si>
  <si>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</si>
  <si>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</si>
  <si>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</si>
  <si>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</si>
  <si>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</si>
  <si>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</si>
  <si>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</si>
  <si>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</si>
  <si>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</si>
  <si>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</si>
  <si>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-(cw_map("BR","ED-&gt;20.43499"))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</si>
  <si>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</si>
  <si>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</si>
  <si>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</si>
  <si>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</si>
  <si>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</si>
  <si>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</si>
  <si>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</si>
  <si>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</si>
  <si>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</si>
  <si>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</si>
  <si>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</si>
  <si>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</si>
  <si>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</si>
  <si>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</si>
  <si>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</si>
  <si>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</si>
  <si>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</si>
  <si>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-(cw_map("BR","ED-&gt;20.43500"))</t>
  </si>
  <si>
    <t>$D$152</t>
  </si>
  <si>
    <t xml:space="preserve"> -(cw_map("BR","20-&gt;20.43500"))</t>
  </si>
  <si>
    <t>$F$152</t>
  </si>
  <si>
    <t xml:space="preserve"> -(cw_map("BR","40-&gt;20.43500"))</t>
  </si>
  <si>
    <t>$G$152</t>
  </si>
  <si>
    <t xml:space="preserve"> -(cw_map("BR","50-&gt;20.43500"))</t>
  </si>
  <si>
    <t>$C$153</t>
  </si>
  <si>
    <t xml:space="preserve"> -(cw_map("BR","ED-&gt;20.43510"))</t>
  </si>
  <si>
    <t>$D$153</t>
  </si>
  <si>
    <t xml:space="preserve"> -(cw_map("BR","20-&gt;20.43510"))</t>
  </si>
  <si>
    <t>$F$153</t>
  </si>
  <si>
    <t xml:space="preserve"> -(cw_map("BR","40-&gt;20.43510"))</t>
  </si>
  <si>
    <t>$G$153</t>
  </si>
  <si>
    <t xml:space="preserve"> -(cw_map("BR","50-&gt;20.43510"))</t>
  </si>
  <si>
    <t>$C$154</t>
  </si>
  <si>
    <t xml:space="preserve"> -(cw_map("BR","ED-&gt;20.43599"))</t>
  </si>
  <si>
    <t>$D$154</t>
  </si>
  <si>
    <t xml:space="preserve"> -(cw_map("BR","20-&gt;20.43599"))</t>
  </si>
  <si>
    <t>$F$154</t>
  </si>
  <si>
    <t xml:space="preserve"> -(cw_map("BR","40-&gt;20.43599"))</t>
  </si>
  <si>
    <t>$G$154</t>
  </si>
  <si>
    <t xml:space="preserve"> -(cw_map("BR","50-&gt;20.43599"))</t>
  </si>
  <si>
    <t>$C$156</t>
  </si>
  <si>
    <t xml:space="preserve"> -(cw_map("BR","ED-&gt;20.43610"))</t>
  </si>
  <si>
    <t>$C$157</t>
  </si>
  <si>
    <t xml:space="preserve"> -(cw_map("BR","ED-&gt;20.43660"))</t>
  </si>
  <si>
    <t>$D$157</t>
  </si>
  <si>
    <t xml:space="preserve"> -(cw_map("BR","20-&gt;20.43660"))</t>
  </si>
  <si>
    <t>$F$157</t>
  </si>
  <si>
    <t xml:space="preserve"> -(cw_map("BR","40-&gt;20.43660"))</t>
  </si>
  <si>
    <t>$G$157</t>
  </si>
  <si>
    <t xml:space="preserve"> -(cw_map("BR","50-&gt;20.43660"))</t>
  </si>
  <si>
    <t>$C$158</t>
  </si>
  <si>
    <t xml:space="preserve"> -(cw_map("BR","ED-&gt;20.43695"))</t>
  </si>
  <si>
    <t>$F$158</t>
  </si>
  <si>
    <t xml:space="preserve"> -(cw_map("BR","40-&gt;20.43695"))</t>
  </si>
  <si>
    <t>$G$158</t>
  </si>
  <si>
    <t xml:space="preserve"> -(cw_map("BR","50-&gt;20.43695"))</t>
  </si>
  <si>
    <t>$C$159</t>
  </si>
  <si>
    <t xml:space="preserve"> -(cw_map("BR","ED-&gt;20.43705"))</t>
  </si>
  <si>
    <t>$D$159</t>
  </si>
  <si>
    <t xml:space="preserve"> -(cw_map("BR","20-&gt;20.43705"))</t>
  </si>
  <si>
    <t>$F$159</t>
  </si>
  <si>
    <t xml:space="preserve"> -(cw_map("BR","40-&gt;20.43705"))</t>
  </si>
  <si>
    <t>$G$159</t>
  </si>
  <si>
    <t xml:space="preserve"> -(cw_map("BR","50-&gt;20.43705"))</t>
  </si>
  <si>
    <t>$C$160</t>
  </si>
  <si>
    <t xml:space="preserve"> -(cw_map("BR","ED-&gt;20.43766"))</t>
  </si>
  <si>
    <t>$D$160</t>
  </si>
  <si>
    <t xml:space="preserve"> -(cw_map("BR","20-&gt;20.43766"))</t>
  </si>
  <si>
    <t>$F$160</t>
  </si>
  <si>
    <t xml:space="preserve"> -(cw_map("BR","40-&gt;20.43766"))</t>
  </si>
  <si>
    <t>$G$160</t>
  </si>
  <si>
    <t xml:space="preserve"> -(cw_map("BR","50-&gt;20.43766"))</t>
  </si>
  <si>
    <t>$C$161</t>
  </si>
  <si>
    <t xml:space="preserve"> -(cw_map("BR","ED-&gt;20.43767"))</t>
  </si>
  <si>
    <t>$D$161</t>
  </si>
  <si>
    <t xml:space="preserve"> -(cw_map("BR","20-&gt;20.43767"))</t>
  </si>
  <si>
    <t>$F$161</t>
  </si>
  <si>
    <t xml:space="preserve"> -(cw_map("BR","40-&gt;20.43767"))</t>
  </si>
  <si>
    <t>$G$161</t>
  </si>
  <si>
    <t xml:space="preserve"> -(cw_map("BR","50-&gt;20.43767"))</t>
  </si>
  <si>
    <t>$C$162</t>
  </si>
  <si>
    <t xml:space="preserve"> -(cw_map("BR","ED-&gt;20.43775"))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</si>
  <si>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</si>
  <si>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</si>
  <si>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</si>
  <si>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</si>
  <si>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</si>
  <si>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</si>
  <si>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</si>
  <si>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</si>
  <si>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</si>
  <si>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</si>
  <si>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</si>
  <si>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</si>
  <si>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</si>
  <si>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-(cw_map("BR","ED-&gt;20.43780"))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</si>
  <si>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</si>
  <si>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</si>
  <si>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</si>
  <si>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</si>
  <si>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</si>
  <si>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</si>
  <si>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</si>
  <si>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</si>
  <si>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</si>
  <si>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</si>
  <si>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</si>
  <si>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</si>
  <si>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</si>
  <si>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-(cw_map("BR","ED-&gt;20.43815"))</t>
  </si>
  <si>
    <t>$F$164</t>
  </si>
  <si>
    <t xml:space="preserve"> -(cw_map("BR","40-&gt;20.43815"))</t>
  </si>
  <si>
    <t>$C$165</t>
  </si>
  <si>
    <t xml:space="preserve"> -(cw_map("BR","ED-&gt;20.43825"))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</si>
  <si>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</si>
  <si>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</si>
  <si>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</si>
  <si>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</si>
  <si>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</si>
  <si>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</si>
  <si>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</si>
  <si>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</si>
  <si>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</si>
  <si>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</si>
  <si>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</si>
  <si>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</si>
  <si>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</si>
  <si>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-(cw_map("BR","ED-&gt;20.43999"))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</si>
  <si>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</si>
  <si>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</si>
  <si>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</si>
  <si>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</si>
  <si>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</si>
  <si>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</si>
  <si>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</si>
  <si>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</si>
  <si>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</si>
  <si>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</si>
  <si>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</si>
  <si>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</si>
  <si>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</si>
  <si>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</si>
  <si>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</si>
  <si>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</si>
  <si>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</si>
  <si>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-(cw_map("BR","ED-&gt;20.44001"))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</si>
  <si>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</si>
  <si>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</si>
  <si>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</si>
  <si>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</si>
  <si>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</si>
  <si>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</si>
  <si>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</si>
  <si>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</si>
  <si>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</si>
  <si>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</si>
  <si>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</si>
  <si>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</si>
  <si>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</si>
  <si>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</si>
  <si>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</si>
  <si>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</si>
  <si>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</si>
  <si>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-(cw_map("BR","ED-&gt;20.44009"))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</si>
  <si>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</si>
  <si>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</si>
  <si>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</si>
  <si>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</si>
  <si>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</si>
  <si>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</si>
  <si>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</si>
  <si>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</si>
  <si>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</si>
  <si>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</si>
  <si>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</si>
  <si>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</si>
  <si>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</si>
  <si>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</si>
  <si>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</si>
  <si>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</si>
  <si>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</si>
  <si>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-(cw_map("BR","ED-&gt;20.44045"))</t>
  </si>
  <si>
    <t>$C$178</t>
  </si>
  <si>
    <t xml:space="preserve"> -(cw_map("BR","ED-&gt;20.44050"))</t>
  </si>
  <si>
    <t>$D$178</t>
  </si>
  <si>
    <t xml:space="preserve"> -(cw_map("BR","20-&gt;20.44050"))</t>
  </si>
  <si>
    <t>$H$178</t>
  </si>
  <si>
    <t xml:space="preserve"> -(cw_map("BR","40-&gt;20.44090"))</t>
  </si>
  <si>
    <t>$C$179</t>
  </si>
  <si>
    <t xml:space="preserve"> -(cw_map("BR","ED-&gt;20.44060"))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</si>
  <si>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</si>
  <si>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</si>
  <si>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</si>
  <si>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</si>
  <si>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</si>
  <si>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</si>
  <si>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</si>
  <si>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</si>
  <si>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</si>
  <si>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-(cw_map("BR","ED-&gt;20.44090"))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</si>
  <si>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</si>
  <si>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</si>
  <si>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</si>
  <si>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</si>
  <si>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</si>
  <si>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</si>
  <si>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</si>
  <si>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</si>
  <si>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</si>
  <si>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</si>
  <si>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-(cw_map("BR","ED-&gt;20.44100"))</t>
  </si>
  <si>
    <t>$D$184</t>
  </si>
  <si>
    <t xml:space="preserve"> -(cw_map("BR","20-&gt;20.44100"))</t>
  </si>
  <si>
    <t>$F$184</t>
  </si>
  <si>
    <t xml:space="preserve"> -(cw_map("BR","10-&gt;20.44100"))</t>
  </si>
  <si>
    <t>$G$184</t>
  </si>
  <si>
    <t>$C$185</t>
  </si>
  <si>
    <t xml:space="preserve"> -(cw_map("BR","ED-&gt;20.44105"))</t>
  </si>
  <si>
    <t>$D$185</t>
  </si>
  <si>
    <t xml:space="preserve"> -(cw_map("BR","20-&gt;20.44105"))</t>
  </si>
  <si>
    <t>$F$185</t>
  </si>
  <si>
    <t xml:space="preserve"> -(cw_map("BR","10-&gt;20.44105"))</t>
  </si>
  <si>
    <t>$G$185</t>
  </si>
  <si>
    <t>$C$186</t>
  </si>
  <si>
    <t xml:space="preserve"> -(cw_map("BR","ED-&gt;20.44107"))</t>
  </si>
  <si>
    <t>$D$186</t>
  </si>
  <si>
    <t xml:space="preserve"> -(cw_map("BR","20-&gt;20.44107"))</t>
  </si>
  <si>
    <t>$F$186</t>
  </si>
  <si>
    <t xml:space="preserve"> -(cw_map("BR","10-&gt;20.44107"))</t>
  </si>
  <si>
    <t>$G$186</t>
  </si>
  <si>
    <t>$C$187</t>
  </si>
  <si>
    <t xml:space="preserve"> -(cw_map("BR","ED-&gt;20.44199"))</t>
  </si>
  <si>
    <t>$D$187</t>
  </si>
  <si>
    <t xml:space="preserve"> -(cw_map("BR","20-&gt;20.44199"))</t>
  </si>
  <si>
    <t>$F$187</t>
  </si>
  <si>
    <t xml:space="preserve"> -(cw_map("BR","10-&gt;20.44199"))</t>
  </si>
  <si>
    <t>$G$187</t>
  </si>
  <si>
    <t>$C$190</t>
  </si>
  <si>
    <t xml:space="preserve"> -(cw_map("BR","ED-&gt;20.44200"))</t>
  </si>
  <si>
    <t>$G$190</t>
  </si>
  <si>
    <t xml:space="preserve"> -(cw_map("BR","50-&gt;20.44200"))</t>
  </si>
  <si>
    <t>$C$191</t>
  </si>
  <si>
    <t xml:space="preserve"> -(cw_map("BR","ED-&gt;20.44210"))</t>
  </si>
  <si>
    <t>$G$191</t>
  </si>
  <si>
    <t xml:space="preserve"> -(cw_map("BR","50-&gt;20.44210"))</t>
  </si>
  <si>
    <t>$C$192</t>
  </si>
  <si>
    <t xml:space="preserve"> -(cw_map("BR","ED-&gt;20.44215"))</t>
  </si>
  <si>
    <t>$G$192</t>
  </si>
  <si>
    <t xml:space="preserve"> -(cw_map("BR","50-&gt;20.44215"))</t>
  </si>
  <si>
    <t>$C$193</t>
  </si>
  <si>
    <t xml:space="preserve"> -(cw_map("BR","ED-&gt;20.44220"))</t>
  </si>
  <si>
    <t>$G$193</t>
  </si>
  <si>
    <t xml:space="preserve"> -(cw_map("BR","50-&gt;20.44220"))</t>
  </si>
  <si>
    <t>$C$194</t>
  </si>
  <si>
    <t xml:space="preserve"> -(cw_map("BR","ED-&gt;20.44225"))</t>
  </si>
  <si>
    <t>$G$194</t>
  </si>
  <si>
    <t xml:space="preserve"> -(cw_map("BR","50-&gt;20.44225"))</t>
  </si>
  <si>
    <t>$C$195</t>
  </si>
  <si>
    <t xml:space="preserve"> -(cw_map("BR","ED-&gt;20.44226"))</t>
  </si>
  <si>
    <t>$G$195</t>
  </si>
  <si>
    <t xml:space="preserve"> -(cw_map("BR","50-&gt;20.44226"))</t>
  </si>
  <si>
    <t>$C$196</t>
  </si>
  <si>
    <t xml:space="preserve"> -(cw_map("BR","ED-&gt;20.44240"))</t>
  </si>
  <si>
    <t>$C$197</t>
  </si>
  <si>
    <t xml:space="preserve"> -(cw_map("BR","ED-&gt;20.44299"))</t>
  </si>
  <si>
    <t>$G$197</t>
  </si>
  <si>
    <t xml:space="preserve"> -(cw_map("BR","50-&gt;20.44299"))</t>
  </si>
  <si>
    <t>$C$200</t>
  </si>
  <si>
    <t xml:space="preserve"> -(cw_map("BR","ED-&gt;20.44300"))</t>
  </si>
  <si>
    <t>$D$200</t>
  </si>
  <si>
    <t xml:space="preserve"> -(cw_map("BR","20-&gt;20.44300"))</t>
  </si>
  <si>
    <t>$F$200</t>
  </si>
  <si>
    <t xml:space="preserve"> -(cw_map("BR","40-&gt;20.44300"))</t>
  </si>
  <si>
    <t>$G$200</t>
  </si>
  <si>
    <t xml:space="preserve"> -(cw_map("BR","50-&gt;20.44300"))</t>
  </si>
  <si>
    <t>$C$201</t>
  </si>
  <si>
    <t xml:space="preserve"> -(cw_map("BR","ED-&gt;20.44305"))</t>
  </si>
  <si>
    <t>$D$201</t>
  </si>
  <si>
    <t xml:space="preserve"> -(cw_map("BR","20-&gt;20.44305"))</t>
  </si>
  <si>
    <t>$F$201</t>
  </si>
  <si>
    <t xml:space="preserve"> -(cw_map("BR","40-&gt;20.44305"))</t>
  </si>
  <si>
    <t>$G$201</t>
  </si>
  <si>
    <t xml:space="preserve"> -(cw_map("BR","50-&gt;20.44305"))</t>
  </si>
  <si>
    <t>$C$202</t>
  </si>
  <si>
    <t xml:space="preserve"> -(cw_map("BR","ED-&gt;20.44340"))</t>
  </si>
  <si>
    <t>$D$202</t>
  </si>
  <si>
    <t xml:space="preserve"> -(cw_map("BR","20-&gt;20.44340"))</t>
  </si>
  <si>
    <t>$F$202</t>
  </si>
  <si>
    <t xml:space="preserve"> -(cw_map("BR","40-&gt;20.44340"))</t>
  </si>
  <si>
    <t>$G$202</t>
  </si>
  <si>
    <t xml:space="preserve"> -(cw_map("BR","50-&gt;20.44340"))</t>
  </si>
  <si>
    <t>$C$203</t>
  </si>
  <si>
    <t xml:space="preserve"> -(cw_map("BR","ED-&gt;20.44399"))</t>
  </si>
  <si>
    <t>$D$203</t>
  </si>
  <si>
    <t xml:space="preserve"> -(cw_map("BR","20-&gt;20.44399"))</t>
  </si>
  <si>
    <t>$F$203</t>
  </si>
  <si>
    <t xml:space="preserve"> -(cw_map("BR","40-&gt;20.44399"))</t>
  </si>
  <si>
    <t>$G$203</t>
  </si>
  <si>
    <t xml:space="preserve"> -(cw_map("BR","50-&gt;20.44399"))</t>
  </si>
  <si>
    <t>$C$206</t>
  </si>
  <si>
    <t xml:space="preserve"> -(cw_map("BR","ED-&gt;20.44400"))</t>
  </si>
  <si>
    <t>$D$206</t>
  </si>
  <si>
    <t xml:space="preserve"> -(cw_map("BR","20-&gt;20.44400"))</t>
  </si>
  <si>
    <t>$F$206</t>
  </si>
  <si>
    <t xml:space="preserve"> -(cw_map("BR","40-&gt;20.44400"))</t>
  </si>
  <si>
    <t>$G$206</t>
  </si>
  <si>
    <t xml:space="preserve"> -(cw_map("BR","50-&gt;20.44400"))</t>
  </si>
  <si>
    <t>$C$207</t>
  </si>
  <si>
    <t xml:space="preserve"> -(cw_map("BR","ED-&gt;20.44421"))</t>
  </si>
  <si>
    <t>$D$207</t>
  </si>
  <si>
    <t xml:space="preserve"> -(cw_map("BR","20-&gt;20.44421"))</t>
  </si>
  <si>
    <t>$F$207</t>
  </si>
  <si>
    <t xml:space="preserve"> -(cw_map("BR","40-&gt;20.44421"))</t>
  </si>
  <si>
    <t>$G$207</t>
  </si>
  <si>
    <t xml:space="preserve"> -(cw_map("BR","50-&gt;20.44421"))</t>
  </si>
  <si>
    <t>$C$208</t>
  </si>
  <si>
    <t xml:space="preserve"> -(cw_map("BR","ED-&gt;20.44499"))</t>
  </si>
  <si>
    <t>$D$208</t>
  </si>
  <si>
    <t xml:space="preserve"> -(cw_map("BR","20-&gt;20.44499"))</t>
  </si>
  <si>
    <t>$F$208</t>
  </si>
  <si>
    <t xml:space="preserve"> -(cw_map("BR","40-&gt;20.44499"))</t>
  </si>
  <si>
    <t>$G$208</t>
  </si>
  <si>
    <t xml:space="preserve"> -(cw_map("BR","50-&gt;20.44499"))</t>
  </si>
  <si>
    <t>$C$211</t>
  </si>
  <si>
    <t xml:space="preserve"> -(cw_map("BR","ED-&gt;20.44600"))</t>
  </si>
  <si>
    <t>$D$211</t>
  </si>
  <si>
    <t xml:space="preserve"> -(cw_map("BR","20-&gt;20.44600"))</t>
  </si>
  <si>
    <t>$F$211</t>
  </si>
  <si>
    <t xml:space="preserve"> -(cw_map("BR","40-&gt;20.44600"))</t>
  </si>
  <si>
    <t>$G$211</t>
  </si>
  <si>
    <t xml:space="preserve"> -(cw_map("BR","50-&gt;20.44600"))</t>
  </si>
  <si>
    <t>$C$212</t>
  </si>
  <si>
    <t xml:space="preserve"> -(cw_map("BR","ED-&gt;20.44605"))</t>
  </si>
  <si>
    <t>$D$212</t>
  </si>
  <si>
    <t xml:space="preserve"> -(cw_map("BR","20-&gt;20.44605"))</t>
  </si>
  <si>
    <t>$F$212</t>
  </si>
  <si>
    <t xml:space="preserve"> -(cw_map("BR","40-&gt;20.44605"))</t>
  </si>
  <si>
    <t>$G$212</t>
  </si>
  <si>
    <t xml:space="preserve"> -(cw_map("BR","50-&gt;20.44605"))</t>
  </si>
  <si>
    <t>$C$213</t>
  </si>
  <si>
    <t xml:space="preserve"> -(cw_map("BR","ED-&gt;20.44620"))</t>
  </si>
  <si>
    <t>$D$213</t>
  </si>
  <si>
    <t xml:space="preserve"> -(cw_map("BR","20-&gt;20.44620"))</t>
  </si>
  <si>
    <t>$F$213</t>
  </si>
  <si>
    <t xml:space="preserve"> -(cw_map("BR","40-&gt;20.44620"))</t>
  </si>
  <si>
    <t>$G$213</t>
  </si>
  <si>
    <t xml:space="preserve"> -(cw_map("BR","50-&gt;20.44620"))</t>
  </si>
  <si>
    <t>$C$214</t>
  </si>
  <si>
    <t xml:space="preserve"> -(cw_map("BR","ED-&gt;20.44625"))</t>
  </si>
  <si>
    <t>$D$214</t>
  </si>
  <si>
    <t xml:space="preserve"> -(cw_map("BR","20-&gt;20.44625"))</t>
  </si>
  <si>
    <t>$F$214</t>
  </si>
  <si>
    <t xml:space="preserve"> -(cw_map("BR","40-&gt;20.44625"))</t>
  </si>
  <si>
    <t>$G$214</t>
  </si>
  <si>
    <t xml:space="preserve"> -(cw_map("BR","50-&gt;20.44625"))</t>
  </si>
  <si>
    <t>$C$215</t>
  </si>
  <si>
    <t xml:space="preserve"> -(cw_map("BR","ED-&gt;20.44630"))</t>
  </si>
  <si>
    <t>$D$215</t>
  </si>
  <si>
    <t xml:space="preserve"> -(cw_map("BR","20-&gt;20.44630"))</t>
  </si>
  <si>
    <t>$F$215</t>
  </si>
  <si>
    <t xml:space="preserve"> -(cw_map("BR","40-&gt;20.44630"))</t>
  </si>
  <si>
    <t>$G$215</t>
  </si>
  <si>
    <t xml:space="preserve"> -(cw_map("BR","50-&gt;20.44630"))</t>
  </si>
  <si>
    <t>$C$216</t>
  </si>
  <si>
    <t xml:space="preserve"> -(cw_map("BR","ED-&gt;20.44699"))</t>
  </si>
  <si>
    <t>$D$216</t>
  </si>
  <si>
    <t>$F$216</t>
  </si>
  <si>
    <t xml:space="preserve"> -(cw_map("BR","40-&gt;20.44699"))</t>
  </si>
  <si>
    <t>$G$216</t>
  </si>
  <si>
    <t xml:space="preserve"> -(cw_map("BR","50-&gt;20.44699"))</t>
  </si>
  <si>
    <t>$C$219</t>
  </si>
  <si>
    <t xml:space="preserve"> -(cw_map("BR","ED-&gt;20.44770"))</t>
  </si>
  <si>
    <t>$D$219</t>
  </si>
  <si>
    <t xml:space="preserve"> -(cw_map("BR","20-&gt;20.44770"))</t>
  </si>
  <si>
    <t>$G$219</t>
  </si>
  <si>
    <t xml:space="preserve"> -(cw_map("BR","50-&gt;20.44770"))</t>
  </si>
  <si>
    <t>$C$220</t>
  </si>
  <si>
    <t xml:space="preserve"> -(cw_map("BR","ED-&gt;20.44799"))</t>
  </si>
  <si>
    <t>$D$220</t>
  </si>
  <si>
    <t xml:space="preserve"> -(cw_map("BR","20-&gt;20.44799"))</t>
  </si>
  <si>
    <t>$G$220</t>
  </si>
  <si>
    <t xml:space="preserve"> -(cw_map("BR","50-&gt;20.44799"))</t>
  </si>
  <si>
    <t>$C$222</t>
  </si>
  <si>
    <t xml:space="preserve"> -(cw_map("BR","ED-&gt;20.44810"))</t>
  </si>
  <si>
    <t>$D$222</t>
  </si>
  <si>
    <t xml:space="preserve"> -(cw_map("BR","20-&gt;20.44810"))</t>
  </si>
  <si>
    <t>$C$223</t>
  </si>
  <si>
    <t xml:space="preserve"> -(cw_map("BR","ED-&gt;20.44850"))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</si>
  <si>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</si>
  <si>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</si>
  <si>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</si>
  <si>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</si>
  <si>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</si>
  <si>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</si>
  <si>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</si>
  <si>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</si>
  <si>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</si>
  <si>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</si>
  <si>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</si>
  <si>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</si>
  <si>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</si>
  <si>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</si>
  <si>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</si>
  <si>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-(cw_map("BR","ED-&gt;20.44851"))</t>
  </si>
  <si>
    <t>$D$224</t>
  </si>
  <si>
    <t xml:space="preserve"> -(cw_map("BR","20-&gt;20.44851"))</t>
  </si>
  <si>
    <t>$F$224</t>
  </si>
  <si>
    <t xml:space="preserve"> -(cw_map("BR","30-&gt;20.44851"))</t>
  </si>
  <si>
    <t>$G$224</t>
  </si>
  <si>
    <t xml:space="preserve"> -(cw_map("BR","40-&gt;20.44851"))</t>
  </si>
  <si>
    <t>$C$225</t>
  </si>
  <si>
    <t xml:space="preserve"> -(cw_map("BR","ED-&gt;20.44852"))</t>
  </si>
  <si>
    <t>$D$225</t>
  </si>
  <si>
    <t xml:space="preserve"> -(cw_map("BR","20-&gt;20.44852"))</t>
  </si>
  <si>
    <t>$E$225</t>
  </si>
  <si>
    <t xml:space="preserve"> -(cw_map("BR","10-&gt;20.44852"))</t>
  </si>
  <si>
    <t>$F$225</t>
  </si>
  <si>
    <t>$G$225</t>
  </si>
  <si>
    <t>$H$225</t>
  </si>
  <si>
    <t>$J$225</t>
  </si>
  <si>
    <t xml:space="preserve"> -(cw_map("BR","80-&gt;20.44852"))</t>
  </si>
  <si>
    <t>$K$225</t>
  </si>
  <si>
    <t xml:space="preserve"> -(cw_map("BR","90-&gt;20.44852"))</t>
  </si>
  <si>
    <t>$C$226</t>
  </si>
  <si>
    <t xml:space="preserve"> -(cw_map("BR","ED-&gt;20.44853"))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</si>
  <si>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</si>
  <si>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</si>
  <si>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</si>
  <si>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</si>
  <si>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</si>
  <si>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</si>
  <si>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</si>
  <si>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</si>
  <si>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</si>
  <si>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</si>
  <si>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</si>
  <si>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</si>
  <si>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</si>
  <si>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</si>
  <si>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</si>
  <si>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-(cw_map("BR","ED-&gt;20.44854"))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</si>
  <si>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</si>
  <si>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</si>
  <si>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</si>
  <si>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</si>
  <si>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</si>
  <si>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</si>
  <si>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</si>
  <si>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</si>
  <si>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</si>
  <si>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</si>
  <si>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</si>
  <si>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</si>
  <si>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</si>
  <si>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</si>
  <si>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</si>
  <si>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-(cw_map("BR","ED-&gt;20.44855"))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</si>
  <si>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</si>
  <si>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</si>
  <si>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</si>
  <si>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</si>
  <si>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</si>
  <si>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</si>
  <si>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</si>
  <si>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</si>
  <si>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</si>
  <si>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</si>
  <si>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</si>
  <si>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</si>
  <si>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</si>
  <si>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</si>
  <si>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</si>
  <si>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-(cw_map("BR","ED-&gt;20.44856"))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</si>
  <si>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</si>
  <si>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</si>
  <si>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</si>
  <si>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</si>
  <si>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</si>
  <si>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</si>
  <si>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</si>
  <si>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</si>
  <si>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</si>
  <si>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</si>
  <si>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</si>
  <si>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</si>
  <si>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</si>
  <si>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</si>
  <si>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</si>
  <si>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-(cw_map("BR","ED-&gt;20.44857"))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</si>
  <si>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</si>
  <si>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</si>
  <si>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</si>
  <si>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</si>
  <si>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</si>
  <si>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</si>
  <si>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</si>
  <si>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</si>
  <si>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</si>
  <si>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</si>
  <si>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</si>
  <si>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</si>
  <si>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</si>
  <si>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</si>
  <si>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</si>
  <si>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-(cw_map("BR","ED-&gt;20.44860"))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</si>
  <si>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</si>
  <si>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</si>
  <si>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</si>
  <si>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</si>
  <si>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</si>
  <si>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</si>
  <si>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</si>
  <si>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</si>
  <si>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</si>
  <si>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</si>
  <si>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</si>
  <si>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</si>
  <si>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</si>
  <si>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</si>
  <si>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</si>
  <si>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-(cw_map("BR","ED-&gt;20.44861"))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</si>
  <si>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</si>
  <si>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</si>
  <si>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</si>
  <si>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</si>
  <si>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</si>
  <si>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</si>
  <si>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</si>
  <si>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</si>
  <si>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</si>
  <si>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</si>
  <si>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</si>
  <si>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</si>
  <si>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</si>
  <si>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</si>
  <si>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</si>
  <si>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-(cw_map("BR","ED-&gt;20.44862"))</t>
  </si>
  <si>
    <t>$D$233</t>
  </si>
  <si>
    <t xml:space="preserve"> -(cw_map("BR","20-&gt;20.44862"))</t>
  </si>
  <si>
    <t>$F$233</t>
  </si>
  <si>
    <t xml:space="preserve"> -(cw_map("BR","40-&gt;20.44862"))</t>
  </si>
  <si>
    <t>$G$233</t>
  </si>
  <si>
    <t xml:space="preserve"> -(cw_map("BR","50-&gt;20.44862"))</t>
  </si>
  <si>
    <t>$C$234</t>
  </si>
  <si>
    <t xml:space="preserve"> -(cw_map("BR","ED-&gt;20.44863"))</t>
  </si>
  <si>
    <t>$D$234</t>
  </si>
  <si>
    <t xml:space="preserve"> -(cw_map("BR","20-&gt;20.44863"))</t>
  </si>
  <si>
    <t>$C$235</t>
  </si>
  <si>
    <t xml:space="preserve"> -(cw_map("BR","ED-&gt;20.44864"))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</si>
  <si>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</si>
  <si>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</si>
  <si>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</si>
  <si>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</si>
  <si>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</si>
  <si>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</si>
  <si>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</si>
  <si>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</si>
  <si>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</si>
  <si>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</si>
  <si>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</si>
  <si>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</si>
  <si>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</si>
  <si>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</si>
  <si>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</si>
  <si>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-(cw_map("BR","ED-&gt;20.44865"))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</si>
  <si>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</si>
  <si>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</si>
  <si>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</si>
  <si>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</si>
  <si>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</si>
  <si>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</si>
  <si>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</si>
  <si>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</si>
  <si>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</si>
  <si>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</si>
  <si>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</si>
  <si>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</si>
  <si>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</si>
  <si>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</si>
  <si>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</si>
  <si>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-(cw_map("BR","ED-&gt;20.44866"))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</si>
  <si>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</si>
  <si>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</si>
  <si>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</si>
  <si>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</si>
  <si>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</si>
  <si>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</si>
  <si>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</si>
  <si>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</si>
  <si>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</si>
  <si>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</si>
  <si>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</si>
  <si>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</si>
  <si>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</si>
  <si>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</si>
  <si>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</si>
  <si>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-(cw_map("BR","ED-&gt;20.44867"))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</si>
  <si>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</si>
  <si>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</si>
  <si>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</si>
  <si>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</si>
  <si>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</si>
  <si>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</si>
  <si>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</si>
  <si>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</si>
  <si>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</si>
  <si>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</si>
  <si>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</si>
  <si>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</si>
  <si>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</si>
  <si>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</si>
  <si>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</si>
  <si>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-(cw_map("BR","ED-&gt;20.44868"))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</si>
  <si>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</si>
  <si>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</si>
  <si>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</si>
  <si>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</si>
  <si>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</si>
  <si>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</si>
  <si>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</si>
  <si>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</si>
  <si>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</si>
  <si>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</si>
  <si>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</si>
  <si>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</si>
  <si>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</si>
  <si>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</si>
  <si>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</si>
  <si>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-(cw_map("BR","ED-&gt;20.44869"))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</si>
  <si>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</si>
  <si>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</si>
  <si>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</si>
  <si>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</si>
  <si>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</si>
  <si>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</si>
  <si>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</si>
  <si>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</si>
  <si>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</si>
  <si>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</si>
  <si>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</si>
  <si>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</si>
  <si>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</si>
  <si>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</si>
  <si>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</si>
  <si>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-(cw_map("BR","ED-&gt;20.44870"))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</si>
  <si>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</si>
  <si>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</si>
  <si>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</si>
  <si>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</si>
  <si>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</si>
  <si>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</si>
  <si>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</si>
  <si>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</si>
  <si>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</si>
  <si>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</si>
  <si>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</si>
  <si>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</si>
  <si>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</si>
  <si>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</si>
  <si>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</si>
  <si>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-(cw_map("BR","ED-&gt;20.44871"))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</si>
  <si>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</si>
  <si>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</si>
  <si>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</si>
  <si>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</si>
  <si>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</si>
  <si>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</si>
  <si>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</si>
  <si>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</si>
  <si>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</si>
  <si>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</si>
  <si>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</si>
  <si>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</si>
  <si>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</si>
  <si>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</si>
  <si>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</si>
  <si>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-(cw_map("BR","ED-&gt;20.44872"))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</si>
  <si>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</si>
  <si>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</si>
  <si>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</si>
  <si>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</si>
  <si>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</si>
  <si>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</si>
  <si>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</si>
  <si>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</si>
  <si>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</si>
  <si>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</si>
  <si>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</si>
  <si>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</si>
  <si>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</si>
  <si>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</si>
  <si>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</si>
  <si>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-(cw_map("BR","ED-&gt;20.44873"))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</si>
  <si>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</si>
  <si>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</si>
  <si>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</si>
  <si>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</si>
  <si>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</si>
  <si>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</si>
  <si>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</si>
  <si>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</si>
  <si>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</si>
  <si>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</si>
  <si>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</si>
  <si>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</si>
  <si>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</si>
  <si>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</si>
  <si>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</si>
  <si>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-(cw_map("BR","ED-&gt;20.44874"))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</si>
  <si>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</si>
  <si>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</si>
  <si>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</si>
  <si>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</si>
  <si>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</si>
  <si>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</si>
  <si>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</si>
  <si>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</si>
  <si>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</si>
  <si>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</si>
  <si>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</si>
  <si>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</si>
  <si>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</si>
  <si>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</si>
  <si>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</si>
  <si>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-(cw_map("BR","ED-&gt;20.44875"))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</si>
  <si>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</si>
  <si>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</si>
  <si>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</si>
  <si>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</si>
  <si>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</si>
  <si>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</si>
  <si>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</si>
  <si>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</si>
  <si>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</si>
  <si>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</si>
  <si>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</si>
  <si>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</si>
  <si>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</si>
  <si>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</si>
  <si>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</si>
  <si>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-(cw_map("BR","ED-&gt;20.44876"))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</si>
  <si>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</si>
  <si>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</si>
  <si>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</si>
  <si>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</si>
  <si>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</si>
  <si>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</si>
  <si>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</si>
  <si>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</si>
  <si>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</si>
  <si>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</si>
  <si>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</si>
  <si>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</si>
  <si>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</si>
  <si>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</si>
  <si>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</si>
  <si>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-(cw_map("BR","ED-&gt;20.44877"))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</si>
  <si>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</si>
  <si>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</si>
  <si>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</si>
  <si>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</si>
  <si>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</si>
  <si>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</si>
  <si>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</si>
  <si>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</si>
  <si>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</si>
  <si>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</si>
  <si>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</si>
  <si>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</si>
  <si>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</si>
  <si>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</si>
  <si>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</si>
  <si>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-(cw_map("BR","ED-&gt;20.44878"))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</si>
  <si>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</si>
  <si>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</si>
  <si>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</si>
  <si>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</si>
  <si>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</si>
  <si>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</si>
  <si>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</si>
  <si>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</si>
  <si>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</si>
  <si>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</si>
  <si>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</si>
  <si>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</si>
  <si>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</si>
  <si>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</si>
  <si>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</si>
  <si>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-(cw_map("BR","ED-&gt;20.44879"))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</si>
  <si>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</si>
  <si>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</si>
  <si>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</si>
  <si>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</si>
  <si>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</si>
  <si>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</si>
  <si>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</si>
  <si>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</si>
  <si>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</si>
  <si>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</si>
  <si>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</si>
  <si>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</si>
  <si>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</si>
  <si>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</si>
  <si>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</si>
  <si>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-(cw_map("BR","ED-&gt;20.44880"))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</si>
  <si>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</si>
  <si>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</si>
  <si>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</si>
  <si>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</si>
  <si>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</si>
  <si>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</si>
  <si>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</si>
  <si>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</si>
  <si>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</si>
  <si>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</si>
  <si>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</si>
  <si>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</si>
  <si>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</si>
  <si>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</si>
  <si>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</si>
  <si>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-(cw_map("BR","ED-&gt;20.44901"))</t>
  </si>
  <si>
    <t>$C$254</t>
  </si>
  <si>
    <t xml:space="preserve"> -(cw_map("BR","ED-&gt;20.44902"))</t>
  </si>
  <si>
    <t>$D$254</t>
  </si>
  <si>
    <t xml:space="preserve"> -(cw_map("BR","20-&gt;20.44902"))</t>
  </si>
  <si>
    <t>$F$254</t>
  </si>
  <si>
    <t xml:space="preserve"> -(cw_map("BR","40-&gt;20.44902"))</t>
  </si>
  <si>
    <t>$G$254</t>
  </si>
  <si>
    <t xml:space="preserve"> -(cw_map("BR","50-&gt;20.44902"))</t>
  </si>
  <si>
    <t>$C$255</t>
  </si>
  <si>
    <t xml:space="preserve"> -(cw_map("BR","ED-&gt;20.44905"))</t>
  </si>
  <si>
    <t>$F$255</t>
  </si>
  <si>
    <t xml:space="preserve"> -(cw_map("BR","40-&gt;20.44905"))</t>
  </si>
  <si>
    <t>$G$255</t>
  </si>
  <si>
    <t xml:space="preserve"> -(cw_map("BR","50-&gt;20.44905"))</t>
  </si>
  <si>
    <t>$C$256</t>
  </si>
  <si>
    <t xml:space="preserve"> -(cw_map("BR","ED-&gt;20.44909"))</t>
  </si>
  <si>
    <t>$F$256</t>
  </si>
  <si>
    <t xml:space="preserve"> -(cw_map("BR","40-&gt;20.44909"))</t>
  </si>
  <si>
    <t>$G$256</t>
  </si>
  <si>
    <t xml:space="preserve"> -(cw_map("BR","50-&gt;20.44909"))</t>
  </si>
  <si>
    <t>$C$257</t>
  </si>
  <si>
    <t xml:space="preserve"> -(cw_map("BR","ED-&gt;20.44920"))</t>
  </si>
  <si>
    <t>$D$257</t>
  </si>
  <si>
    <t xml:space="preserve"> -(cw_map("BR","20-&gt;20.44920"))</t>
  </si>
  <si>
    <t>$F$257</t>
  </si>
  <si>
    <t xml:space="preserve"> -(cw_map("BR","40-&gt;20.44920"))</t>
  </si>
  <si>
    <t>$G$257</t>
  </si>
  <si>
    <t xml:space="preserve"> -(cw_map("BR","50-&gt;20.44920"))</t>
  </si>
  <si>
    <t>$C$258</t>
  </si>
  <si>
    <t xml:space="preserve"> -(cw_map("BR","ED-&gt;20.44930"))</t>
  </si>
  <si>
    <t>$D$258</t>
  </si>
  <si>
    <t xml:space="preserve"> -(cw_map("BR","20-&gt;20.44930"))</t>
  </si>
  <si>
    <t>$F$258</t>
  </si>
  <si>
    <t xml:space="preserve"> -(cw_map("BR","40-&gt;20.44930"))</t>
  </si>
  <si>
    <t>$G$258</t>
  </si>
  <si>
    <t xml:space="preserve"> -(cw_map("BR","50-&gt;20.44930"))</t>
  </si>
  <si>
    <t>$C$259</t>
  </si>
  <si>
    <t xml:space="preserve"> -(cw_map("BR","ED-&gt;20.44932"))</t>
  </si>
  <si>
    <t>$D$259</t>
  </si>
  <si>
    <t xml:space="preserve"> -(cw_map("BR","20-&gt;20.44932"))</t>
  </si>
  <si>
    <t>$F$259</t>
  </si>
  <si>
    <t xml:space="preserve"> -(cw_map("BR","40-&gt;20.44932"))</t>
  </si>
  <si>
    <t>$G$259</t>
  </si>
  <si>
    <t xml:space="preserve"> -(cw_map("BR","50-&gt;20.44932"))</t>
  </si>
  <si>
    <t>$C$260</t>
  </si>
  <si>
    <t xml:space="preserve"> -(cw_map("BR","ED-&gt;20.44960"))</t>
  </si>
  <si>
    <t>$D$260</t>
  </si>
  <si>
    <t xml:space="preserve"> -(cw_map("BR","20-&gt;20.44960"))</t>
  </si>
  <si>
    <t>$F$260</t>
  </si>
  <si>
    <t xml:space="preserve"> -(cw_map("BR","40-&gt;20.44960"))</t>
  </si>
  <si>
    <t>$G$260</t>
  </si>
  <si>
    <t xml:space="preserve"> -(cw_map("BR","50-&gt;20.44960"))</t>
  </si>
  <si>
    <t>$C$263</t>
  </si>
  <si>
    <t xml:space="preserve"> -(cw_map("BR","ED-&gt;20.44991"))</t>
  </si>
  <si>
    <t>$D$263</t>
  </si>
  <si>
    <t xml:space="preserve"> -(cw_map("BR","20-&gt;20.44991"))</t>
  </si>
  <si>
    <t>$F$263</t>
  </si>
  <si>
    <t xml:space="preserve"> -(cw_map("BR","40-&gt;20.44991"))</t>
  </si>
  <si>
    <t>$G$263</t>
  </si>
  <si>
    <t xml:space="preserve"> -(cw_map("BR","50-&gt;20.44991"))</t>
  </si>
  <si>
    <t>$C$264</t>
  </si>
  <si>
    <t xml:space="preserve"> -(cw_map("BR","ED-&gt;20.44992"))</t>
  </si>
  <si>
    <t>$D$264</t>
  </si>
  <si>
    <t xml:space="preserve"> -(cw_map("BR","20-&gt;20.44992"))</t>
  </si>
  <si>
    <t>$F$264</t>
  </si>
  <si>
    <t xml:space="preserve"> -(cw_map("BR","40-&gt;20.44992"))</t>
  </si>
  <si>
    <t>$G$264</t>
  </si>
  <si>
    <t xml:space="preserve"> -(cw_map("BR","50-&gt;20.44992"))</t>
  </si>
  <si>
    <t>$C$265</t>
  </si>
  <si>
    <t xml:space="preserve"> -(cw_map("BR","ED-&gt;20.44999"))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</si>
  <si>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</si>
  <si>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</si>
  <si>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</si>
  <si>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</si>
  <si>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</si>
  <si>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</si>
  <si>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</si>
  <si>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</si>
  <si>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</si>
  <si>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</si>
  <si>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</si>
  <si>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cw_map("BR","ED-&gt;20.51100.10000")</t>
  </si>
  <si>
    <t xml:space="preserve"> cw_map("BR","ED-&gt;20.51100.20000")-1694621</t>
  </si>
  <si>
    <t xml:space="preserve"> cw_map("BR","ED-&gt;20.51100.30000")</t>
  </si>
  <si>
    <t xml:space="preserve"> cw_map("BR","ED-&gt;20.51100.40000")</t>
  </si>
  <si>
    <t xml:space="preserve"> cw_map("BR","ED-&gt;20.51100.50000")</t>
  </si>
  <si>
    <t xml:space="preserve"> cw_map("BR","ED-&gt;20.51100.60000")</t>
  </si>
  <si>
    <t xml:space="preserve"> cw_map("BR","ED-&gt;20.51100.70000")</t>
  </si>
  <si>
    <t xml:space="preserve"> cw_map("BR","ED-&gt;20.51100.80000")</t>
  </si>
  <si>
    <t>$L$5</t>
  </si>
  <si>
    <t xml:space="preserve"> cw_map("BB","ED-&gt;20.51100*")-cw_map("BB","ED-&gt;20.51100.20100*")</t>
  </si>
  <si>
    <t xml:space="preserve"> cw_map("BR","ED-&gt;20.51115.30000")</t>
  </si>
  <si>
    <t>$L$6</t>
  </si>
  <si>
    <t xml:space="preserve"> cw_map("BB","ED-&gt;20.51115*")</t>
  </si>
  <si>
    <t xml:space="preserve"> cw_map("BR","ED-&gt;20.51125.10000")</t>
  </si>
  <si>
    <t xml:space="preserve"> cw_map("BR","ED-&gt;20.51125.20000")-242970</t>
  </si>
  <si>
    <t xml:space="preserve"> cw_map("BR","ED-&gt;20.51125.30000")</t>
  </si>
  <si>
    <t xml:space="preserve"> cw_map("BR","ED-&gt;20.51125.40000")</t>
  </si>
  <si>
    <t xml:space="preserve"> cw_map("BR","ED-&gt;20.51125.50000")</t>
  </si>
  <si>
    <t xml:space="preserve"> cw_map("BR","ED-&gt;20.51125.60000")</t>
  </si>
  <si>
    <t xml:space="preserve"> cw_map("BR","ED-&gt;20.51125.70000")</t>
  </si>
  <si>
    <t xml:space="preserve"> cw_map("BR","ED-&gt;20.51125.80000")</t>
  </si>
  <si>
    <t>$L$7</t>
  </si>
  <si>
    <t xml:space="preserve"> cw_map("BB","ED-&gt;20.51125*")</t>
  </si>
  <si>
    <t xml:space="preserve"> cw_map("BR","ED-&gt;20.51200.10000")</t>
  </si>
  <si>
    <t xml:space="preserve"> cw_map("BR","ED-&gt;20.51200.20000")-882865</t>
  </si>
  <si>
    <t xml:space="preserve"> cw_map("BR","ED-&gt;20.51200.30000")</t>
  </si>
  <si>
    <t xml:space="preserve"> cw_map("BR","ED-&gt;20.51200.40000")</t>
  </si>
  <si>
    <t xml:space="preserve"> cw_map("BR","ED-&gt;20.51200.50000")</t>
  </si>
  <si>
    <t xml:space="preserve"> cw_map("BR","ED-&gt;20.51200.60000")</t>
  </si>
  <si>
    <t xml:space="preserve"> cw_map("BR","ED-&gt;20.51200.70000")</t>
  </si>
  <si>
    <t xml:space="preserve"> cw_map("BR","ED-&gt;20.51200.80000")</t>
  </si>
  <si>
    <t>$L$8</t>
  </si>
  <si>
    <t xml:space="preserve"> cw_map("BB","ED-&gt;20.51200*")</t>
  </si>
  <si>
    <t xml:space="preserve"> cw_map("BR","ED-&gt;20.51225.10000")</t>
  </si>
  <si>
    <t xml:space="preserve"> cw_map("BR","ED-&gt;20.51225.20000")-83735</t>
  </si>
  <si>
    <t xml:space="preserve"> cw_map("BR","ED-&gt;20.51225.30000")</t>
  </si>
  <si>
    <t xml:space="preserve"> cw_map("BR","ED-&gt;20.51225.40000")</t>
  </si>
  <si>
    <t xml:space="preserve"> cw_map("BR","ED-&gt;20.51225.50000")</t>
  </si>
  <si>
    <t xml:space="preserve"> cw_map("BR","ED-&gt;20.51225.60000")</t>
  </si>
  <si>
    <t xml:space="preserve"> cw_map("BR","ED-&gt;20.51225.70000")</t>
  </si>
  <si>
    <t xml:space="preserve"> cw_map("BR","ED-&gt;20.51225.80000")</t>
  </si>
  <si>
    <t>$L$9</t>
  </si>
  <si>
    <t xml:space="preserve"> cw_map("BB","ED-&gt;20.51225*")</t>
  </si>
  <si>
    <t xml:space="preserve"> cw_map("BR","ED-&gt;20.51250.10000")</t>
  </si>
  <si>
    <t xml:space="preserve"> cw_map("BR","ED-&gt;20.51250.20000")-83228</t>
  </si>
  <si>
    <t xml:space="preserve"> cw_map("BR","ED-&gt;20.51250.30000")</t>
  </si>
  <si>
    <t xml:space="preserve"> cw_map("BR","ED-&gt;20.51250.40000")</t>
  </si>
  <si>
    <t xml:space="preserve"> cw_map("BR","ED-&gt;20.51250.50000")</t>
  </si>
  <si>
    <t xml:space="preserve"> cw_map("BR","ED-&gt;20.51250.60000")</t>
  </si>
  <si>
    <t xml:space="preserve"> cw_map("BR","ED-&gt;20.51250.70000")</t>
  </si>
  <si>
    <t xml:space="preserve"> cw_map("BR","ED-&gt;20.51250.80000")</t>
  </si>
  <si>
    <t>$L$10</t>
  </si>
  <si>
    <t xml:space="preserve"> cw_map("BB","ED-&gt;20.51250*")</t>
  </si>
  <si>
    <t xml:space="preserve"> cw_map("BR","ED-&gt;20.51275.10000")</t>
  </si>
  <si>
    <t xml:space="preserve"> cw_map("BR","ED-&gt;20.51275.20000")</t>
  </si>
  <si>
    <t xml:space="preserve"> cw_map("BR","ED-&gt;20.51275.30000")</t>
  </si>
  <si>
    <t xml:space="preserve"> cw_map("BR","ED-&gt;20.51275.40000")</t>
  </si>
  <si>
    <t xml:space="preserve"> cw_map("BR","ED-&gt;20.51275.50000")</t>
  </si>
  <si>
    <t xml:space="preserve"> cw_map("BR","ED-&gt;20.51275.60000")</t>
  </si>
  <si>
    <t xml:space="preserve"> cw_map("BR","ED-&gt;20.51275.70000")</t>
  </si>
  <si>
    <t xml:space="preserve"> cw_map("BR","ED-&gt;20.51275.80000")</t>
  </si>
  <si>
    <t>$L$11</t>
  </si>
  <si>
    <t xml:space="preserve"> cw_map("BB","ED-&gt;20.51275*")</t>
  </si>
  <si>
    <t xml:space="preserve"> cw_map("BR","ED-&gt;20.51300.10000")</t>
  </si>
  <si>
    <t xml:space="preserve"> cw_map("BR","ED-&gt;20.51300.20000")-4549</t>
  </si>
  <si>
    <t xml:space="preserve"> cw_map("BR","ED-&gt;20.51300.30000")</t>
  </si>
  <si>
    <t xml:space="preserve"> cw_map("BR","ED-&gt;20.51300.40000")</t>
  </si>
  <si>
    <t xml:space="preserve"> cw_map("BR","ED-&gt;20.51300.50000")</t>
  </si>
  <si>
    <t xml:space="preserve"> cw_map("BR","ED-&gt;20.51300.60000")</t>
  </si>
  <si>
    <t xml:space="preserve"> cw_map("BR","ED-&gt;20.51300.70000")</t>
  </si>
  <si>
    <t xml:space="preserve"> cw_map("BR","ED-&gt;20.51300.80000")</t>
  </si>
  <si>
    <t>$L$12</t>
  </si>
  <si>
    <t xml:space="preserve"> cw_map("BB","ED-&gt;20.51300*")</t>
  </si>
  <si>
    <t>$C$13</t>
  </si>
  <si>
    <t xml:space="preserve"> cw_map("BR","ED-&gt;20.51400.10000")</t>
  </si>
  <si>
    <t>$D$13</t>
  </si>
  <si>
    <t xml:space="preserve"> cw_map("BR","ED-&gt;20.51400.20000")-125535</t>
  </si>
  <si>
    <t>$E$13</t>
  </si>
  <si>
    <t xml:space="preserve"> cw_map("BR","ED-&gt;20.51400.30000")</t>
  </si>
  <si>
    <t>$F$13</t>
  </si>
  <si>
    <t xml:space="preserve"> cw_map("BR","ED-&gt;20.51400.40000")</t>
  </si>
  <si>
    <t>$G$13</t>
  </si>
  <si>
    <t xml:space="preserve"> cw_map("BR","ED-&gt;20.51400.50000")</t>
  </si>
  <si>
    <t>$H$13</t>
  </si>
  <si>
    <t xml:space="preserve"> cw_map("BR","ED-&gt;20.51400.60000")</t>
  </si>
  <si>
    <t>$I$13</t>
  </si>
  <si>
    <t xml:space="preserve"> cw_map("BR","ED-&gt;20.51400.70000")</t>
  </si>
  <si>
    <t>$J$13</t>
  </si>
  <si>
    <t xml:space="preserve"> cw_map("BR","ED-&gt;20.51400.80000")</t>
  </si>
  <si>
    <t>$L$13</t>
  </si>
  <si>
    <t xml:space="preserve"> cw_map("BB","ED-&gt;20.51400*")</t>
  </si>
  <si>
    <t xml:space="preserve"> cw_map("BR","ED-&gt;20.51500.10000")</t>
  </si>
  <si>
    <t xml:space="preserve"> cw_map("BR","ED-&gt;20.51500.20000")-26029</t>
  </si>
  <si>
    <t xml:space="preserve"> cw_map("BR","ED-&gt;20.51500.30000")</t>
  </si>
  <si>
    <t xml:space="preserve"> cw_map("BR","ED-&gt;20.51500.40000")</t>
  </si>
  <si>
    <t xml:space="preserve"> cw_map("BR","ED-&gt;20.51500.50000")</t>
  </si>
  <si>
    <t xml:space="preserve"> cw_map("BR","ED-&gt;20.51500.60000")</t>
  </si>
  <si>
    <t xml:space="preserve"> cw_map("BR","ED-&gt;20.51500.70000")</t>
  </si>
  <si>
    <t xml:space="preserve"> cw_map("BR","ED-&gt;20.51500.80000")</t>
  </si>
  <si>
    <t>$L$14</t>
  </si>
  <si>
    <t xml:space="preserve"> cw_map("BB","ED-&gt;20.51500*")</t>
  </si>
  <si>
    <t xml:space="preserve"> cw_map("BR","ED-&gt;20.51600.10000")</t>
  </si>
  <si>
    <t xml:space="preserve"> cw_map("BR","ED-&gt;20.51600.20000")-326</t>
  </si>
  <si>
    <t xml:space="preserve"> cw_map("BR","ED-&gt;20.51600.30000")</t>
  </si>
  <si>
    <t xml:space="preserve"> cw_map("BR","ED-&gt;20.51600.40000")</t>
  </si>
  <si>
    <t xml:space="preserve"> cw_map("BR","ED-&gt;20.51600.50000")</t>
  </si>
  <si>
    <t xml:space="preserve"> cw_map("BR","ED-&gt;20.51600.60000")</t>
  </si>
  <si>
    <t xml:space="preserve"> cw_map("BR","ED-&gt;20.51600.70000")</t>
  </si>
  <si>
    <t xml:space="preserve"> cw_map("BR","ED-&gt;20.51600.80000")</t>
  </si>
  <si>
    <t>$L$15</t>
  </si>
  <si>
    <t xml:space="preserve"> cw_map("BB","ED-&gt;20.51600*")</t>
  </si>
  <si>
    <t xml:space="preserve"> cw_map("BR","ED-&gt;20.51650.10000")</t>
  </si>
  <si>
    <t xml:space="preserve"> cw_map("BR","ED-&gt;20.51650.20000")-101455</t>
  </si>
  <si>
    <t xml:space="preserve"> cw_map("BR","ED-&gt;20.51650.30000")</t>
  </si>
  <si>
    <t xml:space="preserve"> cw_map("BR","ED-&gt;20.51650.40000")</t>
  </si>
  <si>
    <t xml:space="preserve"> cw_map("BR","ED-&gt;20.51650.50000")</t>
  </si>
  <si>
    <t xml:space="preserve"> cw_map("BR","ED-&gt;20.51650.60000")</t>
  </si>
  <si>
    <t xml:space="preserve"> cw_map("BR","ED-&gt;20.51650.70000")</t>
  </si>
  <si>
    <t xml:space="preserve"> cw_map("BR","ED-&gt;20.51650.80000")</t>
  </si>
  <si>
    <t>$L$16</t>
  </si>
  <si>
    <t xml:space="preserve"> cw_map("BB","ED-&gt;20.51650*")</t>
  </si>
  <si>
    <t xml:space="preserve"> cw_map("BR","ED-&gt;20.51700.10000")</t>
  </si>
  <si>
    <t xml:space="preserve"> cw_map("BR","ED-&gt;20.51700.20000")-5426</t>
  </si>
  <si>
    <t xml:space="preserve"> cw_map("BR","ED-&gt;20.51700.30000")</t>
  </si>
  <si>
    <t xml:space="preserve"> cw_map("BR","ED-&gt;20.51700.40000")</t>
  </si>
  <si>
    <t xml:space="preserve"> cw_map("BR","ED-&gt;20.51700.50000")</t>
  </si>
  <si>
    <t xml:space="preserve"> cw_map("BR","ED-&gt;20.51700.60000")</t>
  </si>
  <si>
    <t xml:space="preserve"> cw_map("BR","ED-&gt;20.51700.70000")</t>
  </si>
  <si>
    <t xml:space="preserve"> cw_map("BR","ED-&gt;20.51700.80000")</t>
  </si>
  <si>
    <t>$L$17</t>
  </si>
  <si>
    <t xml:space="preserve"> cw_map("BB","ED-&gt;20.51700*")</t>
  </si>
  <si>
    <t>$C$18</t>
  </si>
  <si>
    <t xml:space="preserve"> cw_map("BR","ED-&gt;20.51800.10000")</t>
  </si>
  <si>
    <t>$D$18</t>
  </si>
  <si>
    <t xml:space="preserve"> cw_map("BR","ED-&gt;20.51800.20000")-260341</t>
  </si>
  <si>
    <t>$E$18</t>
  </si>
  <si>
    <t xml:space="preserve"> cw_map("BR","ED-&gt;20.51800.30000")</t>
  </si>
  <si>
    <t>$F$18</t>
  </si>
  <si>
    <t xml:space="preserve"> cw_map("BR","ED-&gt;20.51800.40000")</t>
  </si>
  <si>
    <t>$G$18</t>
  </si>
  <si>
    <t xml:space="preserve"> cw_map("BR","ED-&gt;20.51800.50000")</t>
  </si>
  <si>
    <t>$H$18</t>
  </si>
  <si>
    <t xml:space="preserve"> cw_map("BR","ED-&gt;20.51800.60000")</t>
  </si>
  <si>
    <t>$I$18</t>
  </si>
  <si>
    <t xml:space="preserve"> cw_map("BR","ED-&gt;20.51800.70000")</t>
  </si>
  <si>
    <t>$J$18</t>
  </si>
  <si>
    <t xml:space="preserve"> cw_map("BR","ED-&gt;20.51800.80000")</t>
  </si>
  <si>
    <t>$L$18</t>
  </si>
  <si>
    <t xml:space="preserve"> cw_map("BB","ED-&gt;20.51800*")</t>
  </si>
  <si>
    <t>$C$19</t>
  </si>
  <si>
    <t xml:space="preserve"> cw_map("BR","ED-&gt;20.51900.10000")</t>
  </si>
  <si>
    <t>$D$19</t>
  </si>
  <si>
    <t xml:space="preserve"> cw_map("BR","ED-&gt;20.51900.20000")-85287</t>
  </si>
  <si>
    <t>$E$19</t>
  </si>
  <si>
    <t xml:space="preserve"> cw_map("BR","ED-&gt;20.51900.30000")</t>
  </si>
  <si>
    <t>$F$19</t>
  </si>
  <si>
    <t xml:space="preserve"> cw_map("BR","ED-&gt;20.51900.40000")</t>
  </si>
  <si>
    <t>$G$19</t>
  </si>
  <si>
    <t xml:space="preserve"> cw_map("BR","ED-&gt;20.51900.50000")</t>
  </si>
  <si>
    <t>$H$19</t>
  </si>
  <si>
    <t xml:space="preserve"> cw_map("BR","ED-&gt;20.51900.60000")</t>
  </si>
  <si>
    <t>$I$19</t>
  </si>
  <si>
    <t xml:space="preserve"> cw_map("BR","ED-&gt;20.51900.70000")</t>
  </si>
  <si>
    <t>$J$19</t>
  </si>
  <si>
    <t xml:space="preserve"> cw_map("BR","ED-&gt;20.51900.80000")</t>
  </si>
  <si>
    <t>$L$19</t>
  </si>
  <si>
    <t xml:space="preserve"> cw_map("BB","ED-&gt;20.51900*")</t>
  </si>
  <si>
    <t>$H$20</t>
  </si>
  <si>
    <t xml:space="preserve"> cw_map("BR","ED-&gt;20.51910.60000")</t>
  </si>
  <si>
    <t>$L$20</t>
  </si>
  <si>
    <t xml:space="preserve"> cw_map("BB","ED-&gt;20.51910*")</t>
  </si>
  <si>
    <t>$H$21</t>
  </si>
  <si>
    <t xml:space="preserve"> cw_map("BR","ED-&gt;20.51911.60000")</t>
  </si>
  <si>
    <t>$L$21</t>
  </si>
  <si>
    <t xml:space="preserve"> cw_map("BB","ED-&gt;20.51911*")</t>
  </si>
  <si>
    <t>$H$22</t>
  </si>
  <si>
    <t xml:space="preserve"> cw_map("BR","ED-&gt;20.51912.60000")</t>
  </si>
  <si>
    <t>$L$22</t>
  </si>
  <si>
    <t xml:space="preserve"> cw_map("BB","ED-&gt;20.51912*")</t>
  </si>
  <si>
    <t>$H$23</t>
  </si>
  <si>
    <t xml:space="preserve"> cw_map("BR","ED-&gt;20.51913.60000")</t>
  </si>
  <si>
    <t>$L$23</t>
  </si>
  <si>
    <t xml:space="preserve"> cw_map("BB","ED-&gt;20.51913*")</t>
  </si>
  <si>
    <t>$H$24</t>
  </si>
  <si>
    <t xml:space="preserve"> cw_map("BR","ED-&gt;20.51914.60000")</t>
  </si>
  <si>
    <t>$L$24</t>
  </si>
  <si>
    <t xml:space="preserve"> cw_map("BB","ED-&gt;20.51914*")</t>
  </si>
  <si>
    <t xml:space="preserve"> cw_map("BR","ED-&gt;20.51915.60000")</t>
  </si>
  <si>
    <t>$L$25</t>
  </si>
  <si>
    <t xml:space="preserve"> cw_map("BB","ED-&gt;20.51915*")</t>
  </si>
  <si>
    <t xml:space="preserve"> cw_map("BR","ED-&gt;20.51916.60000")</t>
  </si>
  <si>
    <t>$L$26</t>
  </si>
  <si>
    <t xml:space="preserve"> cw_map("BB","ED-&gt;20.51916*")</t>
  </si>
  <si>
    <t xml:space="preserve"> cw_map("BR","ED-&gt;20.51917.60000")</t>
  </si>
  <si>
    <t>$L$27</t>
  </si>
  <si>
    <t xml:space="preserve"> cw_map("BB","ED-&gt;20.51917*")</t>
  </si>
  <si>
    <t xml:space="preserve"> cw_map("BR","ED-&gt;20.51918.60000")</t>
  </si>
  <si>
    <t>$L$28</t>
  </si>
  <si>
    <t xml:space="preserve"> cw_map("BB","ED-&gt;20.51918*")</t>
  </si>
  <si>
    <t xml:space="preserve"> cw_map("BR","ED-&gt;20.51919.60000")</t>
  </si>
  <si>
    <t>$L$29</t>
  </si>
  <si>
    <t xml:space="preserve"> cw_map("BB","ED-&gt;20.51919*")</t>
  </si>
  <si>
    <t xml:space="preserve"> cw_map("BR","ED-&gt;20.51920.60000")</t>
  </si>
  <si>
    <t>$L$30</t>
  </si>
  <si>
    <t xml:space="preserve"> cw_map("BB","ED-&gt;20.51920*")</t>
  </si>
  <si>
    <t xml:space="preserve"> cw_map("BR","ED-&gt;20.51921.60000")</t>
  </si>
  <si>
    <t>$L$31</t>
  </si>
  <si>
    <t xml:space="preserve"> cw_map("BB","ED-&gt;20.51921*")</t>
  </si>
  <si>
    <t xml:space="preserve"> cw_map("BR","ED-&gt;20.51922.60000")</t>
  </si>
  <si>
    <t>$L$32</t>
  </si>
  <si>
    <t xml:space="preserve"> cw_map("BB","ED-&gt;20.51922*")</t>
  </si>
  <si>
    <t xml:space="preserve"> cw_map("BR","ED-&gt;20.52110.10000")</t>
  </si>
  <si>
    <t xml:space="preserve"> cw_map("BR","ED-&gt;20.52110.20000")-77988</t>
  </si>
  <si>
    <t xml:space="preserve"> cw_map("BR","ED-&gt;20.52110.30000")</t>
  </si>
  <si>
    <t xml:space="preserve"> cw_map("BR","ED-&gt;20.52110.40000")</t>
  </si>
  <si>
    <t xml:space="preserve"> cw_map("BR","ED-&gt;20.52110.50000")</t>
  </si>
  <si>
    <t xml:space="preserve"> cw_map("BR","ED-&gt;20.52110.60000")</t>
  </si>
  <si>
    <t>$I$36</t>
  </si>
  <si>
    <t xml:space="preserve"> cw_map("BR","ED-&gt;20.52110.70000")</t>
  </si>
  <si>
    <t xml:space="preserve"> cw_map("BR","ED-&gt;20.52110.80000")</t>
  </si>
  <si>
    <t>$L$36</t>
  </si>
  <si>
    <t xml:space="preserve"> cw_map("BB","ED-&gt;20.52110*")</t>
  </si>
  <si>
    <t xml:space="preserve"> cw_map("BR","ED-&gt;20.52120.10000")</t>
  </si>
  <si>
    <t>$D$37</t>
  </si>
  <si>
    <t xml:space="preserve"> cw_map("BR","ED-&gt;20.52120.20000")-133337</t>
  </si>
  <si>
    <t>$E$37</t>
  </si>
  <si>
    <t xml:space="preserve"> cw_map("BR","ED-&gt;20.52120.30000")</t>
  </si>
  <si>
    <t>$F$37</t>
  </si>
  <si>
    <t xml:space="preserve"> cw_map("BR","ED-&gt;20.52120.40000")</t>
  </si>
  <si>
    <t>$G$37</t>
  </si>
  <si>
    <t xml:space="preserve"> cw_map("BR","ED-&gt;20.52120.50000")</t>
  </si>
  <si>
    <t>$H$37</t>
  </si>
  <si>
    <t xml:space="preserve"> cw_map("BR","ED-&gt;20.52120.60000")</t>
  </si>
  <si>
    <t>$I$37</t>
  </si>
  <si>
    <t xml:space="preserve"> cw_map("BR","ED-&gt;20.52120.70000")</t>
  </si>
  <si>
    <t>$J$37</t>
  </si>
  <si>
    <t xml:space="preserve"> cw_map("BR","ED-&gt;20.52120.80000")</t>
  </si>
  <si>
    <t>$L$37</t>
  </si>
  <si>
    <t xml:space="preserve"> cw_map("BB","ED-&gt;20.52120*")</t>
  </si>
  <si>
    <t xml:space="preserve"> cw_map("BR","ED-&gt;20.52130.10000")</t>
  </si>
  <si>
    <t xml:space="preserve"> cw_map("BR","ED-&gt;20.52130.20000")-116481</t>
  </si>
  <si>
    <t xml:space="preserve"> cw_map("BR","ED-&gt;20.52130.30000")</t>
  </si>
  <si>
    <t xml:space="preserve"> cw_map("BR","ED-&gt;20.52130.40000")</t>
  </si>
  <si>
    <t xml:space="preserve"> cw_map("BR","ED-&gt;20.52130.50000")</t>
  </si>
  <si>
    <t xml:space="preserve"> cw_map("BR","ED-&gt;20.52130.60000")</t>
  </si>
  <si>
    <t xml:space="preserve"> cw_map("BR","ED-&gt;20.52130.70000")</t>
  </si>
  <si>
    <t xml:space="preserve"> cw_map("BR","ED-&gt;20.52130.80000")</t>
  </si>
  <si>
    <t>$L$38</t>
  </si>
  <si>
    <t xml:space="preserve"> cw_map("BB","ED-&gt;20.52130*")</t>
  </si>
  <si>
    <t xml:space="preserve"> cw_map("BR","ED-&gt;20.52140.10000")</t>
  </si>
  <si>
    <t xml:space="preserve"> cw_map("BR","ED-&gt;20.52140.20000")-58853</t>
  </si>
  <si>
    <t xml:space="preserve"> cw_map("BR","ED-&gt;20.52140.30000")</t>
  </si>
  <si>
    <t xml:space="preserve"> cw_map("BR","ED-&gt;20.52140.40000")</t>
  </si>
  <si>
    <t xml:space="preserve"> cw_map("BR","ED-&gt;20.52140.50000")</t>
  </si>
  <si>
    <t xml:space="preserve"> cw_map("BR","ED-&gt;20.52140.60000")</t>
  </si>
  <si>
    <t xml:space="preserve"> cw_map("BR","ED-&gt;20.52140.70000")</t>
  </si>
  <si>
    <t xml:space="preserve"> cw_map("BR","ED-&gt;20.52140.80000")</t>
  </si>
  <si>
    <t>$L$39</t>
  </si>
  <si>
    <t xml:space="preserve"> cw_map("BB","ED-&gt;20.52140*")</t>
  </si>
  <si>
    <t>$C$40</t>
  </si>
  <si>
    <t xml:space="preserve"> cw_map("BR","ED-&gt;20.52150.10000")</t>
  </si>
  <si>
    <t>$D$40</t>
  </si>
  <si>
    <t xml:space="preserve"> cw_map("BR","ED-&gt;20.52150.20000")-71226</t>
  </si>
  <si>
    <t>$E$40</t>
  </si>
  <si>
    <t xml:space="preserve"> cw_map("BR","ED-&gt;20.52150.30000")</t>
  </si>
  <si>
    <t>$F$40</t>
  </si>
  <si>
    <t xml:space="preserve"> cw_map("BR","ED-&gt;20.52150.40000")</t>
  </si>
  <si>
    <t>$G$40</t>
  </si>
  <si>
    <t xml:space="preserve"> cw_map("BR","ED-&gt;20.52150.50000")</t>
  </si>
  <si>
    <t>$H$40</t>
  </si>
  <si>
    <t xml:space="preserve"> cw_map("BR","ED-&gt;20.52150.60000")</t>
  </si>
  <si>
    <t>$I$40</t>
  </si>
  <si>
    <t xml:space="preserve"> cw_map("BR","ED-&gt;20.52150.70000")</t>
  </si>
  <si>
    <t>$J$40</t>
  </si>
  <si>
    <t xml:space="preserve"> cw_map("BR","ED-&gt;20.52150.80000")</t>
  </si>
  <si>
    <t>$L$40</t>
  </si>
  <si>
    <t xml:space="preserve"> cw_map("BB","ED-&gt;20.52150*")</t>
  </si>
  <si>
    <t>$C$41</t>
  </si>
  <si>
    <t xml:space="preserve"> cw_map("BR","ED-&gt;20.52190.10000")</t>
  </si>
  <si>
    <t>$D$41</t>
  </si>
  <si>
    <t xml:space="preserve"> cw_map("BR","ED-&gt;20.52190.20000")</t>
  </si>
  <si>
    <t>$E$41</t>
  </si>
  <si>
    <t xml:space="preserve"> cw_map("BR","ED-&gt;20.52190.30000")</t>
  </si>
  <si>
    <t>$F$41</t>
  </si>
  <si>
    <t xml:space="preserve"> cw_map("BR","ED-&gt;20.52190.40000")</t>
  </si>
  <si>
    <t>$G$41</t>
  </si>
  <si>
    <t xml:space="preserve"> cw_map("BR","ED-&gt;20.52190.50000")</t>
  </si>
  <si>
    <t>$H$41</t>
  </si>
  <si>
    <t xml:space="preserve"> cw_map("BR","ED-&gt;20.52190.60000")</t>
  </si>
  <si>
    <t>$I$41</t>
  </si>
  <si>
    <t xml:space="preserve"> cw_map("BR","ED-&gt;20.52190.70000")</t>
  </si>
  <si>
    <t>$J$41</t>
  </si>
  <si>
    <t xml:space="preserve"> cw_map("BR","ED-&gt;20.52190.80000")</t>
  </si>
  <si>
    <t>$L$41</t>
  </si>
  <si>
    <t xml:space="preserve"> cw_map("BB","ED-&gt;20.52190*")</t>
  </si>
  <si>
    <t>$C$44</t>
  </si>
  <si>
    <t xml:space="preserve"> cw_map("BR","ED-&gt;20.52210.10000")</t>
  </si>
  <si>
    <t>$D$44</t>
  </si>
  <si>
    <t xml:space="preserve"> cw_map("BR","ED-&gt;20.52210.20000")-101394</t>
  </si>
  <si>
    <t>$E$44</t>
  </si>
  <si>
    <t xml:space="preserve"> cw_map("BR","ED-&gt;20.52210.30000")</t>
  </si>
  <si>
    <t xml:space="preserve"> cw_map("BR","ED-&gt;20.52210.40000")</t>
  </si>
  <si>
    <t>$G$44</t>
  </si>
  <si>
    <t xml:space="preserve"> cw_map("BR","ED-&gt;20.52210.50000")</t>
  </si>
  <si>
    <t>$H$44</t>
  </si>
  <si>
    <t xml:space="preserve"> cw_map("BR","ED-&gt;20.52210.60000")</t>
  </si>
  <si>
    <t>$I$44</t>
  </si>
  <si>
    <t xml:space="preserve"> cw_map("BR","ED-&gt;20.52210.70000")</t>
  </si>
  <si>
    <t>$J$44</t>
  </si>
  <si>
    <t xml:space="preserve"> cw_map("BR","ED-&gt;20.52210.80000")</t>
  </si>
  <si>
    <t>$L$44</t>
  </si>
  <si>
    <t xml:space="preserve"> cw_map("BB","ED-&gt;20.52210*")</t>
  </si>
  <si>
    <t>$C$45</t>
  </si>
  <si>
    <t xml:space="preserve"> cw_map("BR","ED-&gt;20.52220.10000")</t>
  </si>
  <si>
    <t>$D$45</t>
  </si>
  <si>
    <t xml:space="preserve"> cw_map("BR","ED-&gt;20.52220.20000")-93943</t>
  </si>
  <si>
    <t>$E$45</t>
  </si>
  <si>
    <t xml:space="preserve"> cw_map("BR","ED-&gt;20.52220.30000")</t>
  </si>
  <si>
    <t xml:space="preserve"> cw_map("BR","ED-&gt;20.52220.40000")</t>
  </si>
  <si>
    <t>$G$45</t>
  </si>
  <si>
    <t xml:space="preserve"> cw_map("BR","ED-&gt;20.52220.50000")</t>
  </si>
  <si>
    <t>$H$45</t>
  </si>
  <si>
    <t xml:space="preserve"> cw_map("BR","ED-&gt;20.52220.60000")</t>
  </si>
  <si>
    <t>$I$45</t>
  </si>
  <si>
    <t xml:space="preserve"> cw_map("BR","ED-&gt;20.52220.70000")</t>
  </si>
  <si>
    <t>$J$45</t>
  </si>
  <si>
    <t xml:space="preserve"> cw_map("BR","ED-&gt;20.52220.80000")</t>
  </si>
  <si>
    <t>$L$45</t>
  </si>
  <si>
    <t xml:space="preserve"> cw_map("BB","ED-&gt;20.52220*")</t>
  </si>
  <si>
    <t>$C$46</t>
  </si>
  <si>
    <t xml:space="preserve"> cw_map("BR","ED-&gt;20.52230.10000")</t>
  </si>
  <si>
    <t>$D$46</t>
  </si>
  <si>
    <t xml:space="preserve"> cw_map("BR","ED-&gt;20.52230.20000")-1694</t>
  </si>
  <si>
    <t>$E$46</t>
  </si>
  <si>
    <t xml:space="preserve"> cw_map("BR","ED-&gt;20.52230.30000")</t>
  </si>
  <si>
    <t xml:space="preserve"> cw_map("BR","ED-&gt;20.52230.40000")</t>
  </si>
  <si>
    <t>$G$46</t>
  </si>
  <si>
    <t xml:space="preserve"> cw_map("BR","ED-&gt;20.52230.50000")</t>
  </si>
  <si>
    <t>$H$46</t>
  </si>
  <si>
    <t xml:space="preserve"> cw_map("BR","ED-&gt;20.52230.60000")</t>
  </si>
  <si>
    <t>$I$46</t>
  </si>
  <si>
    <t xml:space="preserve"> cw_map("BR","ED-&gt;20.52230.70000")</t>
  </si>
  <si>
    <t>$J$46</t>
  </si>
  <si>
    <t xml:space="preserve"> cw_map("BR","ED-&gt;20.52230.80000")</t>
  </si>
  <si>
    <t>$L$46</t>
  </si>
  <si>
    <t xml:space="preserve"> cw_map("BB","ED-&gt;20.52230*")</t>
  </si>
  <si>
    <t>$C$49</t>
  </si>
  <si>
    <t xml:space="preserve"> cw_map("BR","ED-&gt;20.52310.10000")</t>
  </si>
  <si>
    <t xml:space="preserve"> cw_map("BR","ED-&gt;20.52310.20000")-2596</t>
  </si>
  <si>
    <t>$E$49</t>
  </si>
  <si>
    <t xml:space="preserve"> cw_map("BR","ED-&gt;20.52310.30000")</t>
  </si>
  <si>
    <t xml:space="preserve"> cw_map("BR","ED-&gt;20.52310.40000")</t>
  </si>
  <si>
    <t>$G$49</t>
  </si>
  <si>
    <t xml:space="preserve"> cw_map("BR","ED-&gt;20.52310.50000")</t>
  </si>
  <si>
    <t>$H$49</t>
  </si>
  <si>
    <t xml:space="preserve"> cw_map("BR","ED-&gt;20.52310.60000")</t>
  </si>
  <si>
    <t>$I$49</t>
  </si>
  <si>
    <t xml:space="preserve"> cw_map("BR","ED-&gt;20.52310.70000")</t>
  </si>
  <si>
    <t>$J$49</t>
  </si>
  <si>
    <t xml:space="preserve"> cw_map("BR","ED-&gt;20.52310.80000")</t>
  </si>
  <si>
    <t>$L$49</t>
  </si>
  <si>
    <t xml:space="preserve"> cw_map("BB","ED-&gt;20.52310*")</t>
  </si>
  <si>
    <t xml:space="preserve"> cw_map("BR","ED-&gt;20.52320.10000")</t>
  </si>
  <si>
    <t xml:space="preserve"> cw_map("BR","ED-&gt;20.52320.20000")-18019</t>
  </si>
  <si>
    <t xml:space="preserve"> cw_map("BR","ED-&gt;20.52320.30000")</t>
  </si>
  <si>
    <t xml:space="preserve"> cw_map("BR","ED-&gt;20.52320.40000")</t>
  </si>
  <si>
    <t xml:space="preserve"> cw_map("BR","ED-&gt;20.52320.50000")</t>
  </si>
  <si>
    <t xml:space="preserve"> cw_map("BR","ED-&gt;20.52320.60000")</t>
  </si>
  <si>
    <t>$I$50</t>
  </si>
  <si>
    <t xml:space="preserve"> cw_map("BR","ED-&gt;20.52320.70000")</t>
  </si>
  <si>
    <t xml:space="preserve"> cw_map("BR","ED-&gt;20.52320.80000")</t>
  </si>
  <si>
    <t>$L$50</t>
  </si>
  <si>
    <t xml:space="preserve"> cw_map("BB","ED-&gt;20.52320*")</t>
  </si>
  <si>
    <t>$C$51</t>
  </si>
  <si>
    <t xml:space="preserve"> cw_map("BR","ED-&gt;20.52330.10000")</t>
  </si>
  <si>
    <t>$D$51</t>
  </si>
  <si>
    <t xml:space="preserve"> cw_map("BR","ED-&gt;20.52330.20000")-67252</t>
  </si>
  <si>
    <t>$E$51</t>
  </si>
  <si>
    <t xml:space="preserve"> cw_map("BR","ED-&gt;20.52330.30000")</t>
  </si>
  <si>
    <t xml:space="preserve"> cw_map("BR","ED-&gt;20.52330.40000")</t>
  </si>
  <si>
    <t>$G$51</t>
  </si>
  <si>
    <t xml:space="preserve"> cw_map("BR","ED-&gt;20.52330.50000")</t>
  </si>
  <si>
    <t>$H$51</t>
  </si>
  <si>
    <t xml:space="preserve"> cw_map("BR","ED-&gt;20.52330.60000")</t>
  </si>
  <si>
    <t>$I$51</t>
  </si>
  <si>
    <t xml:space="preserve"> cw_map("BR","ED-&gt;20.52330.70000")</t>
  </si>
  <si>
    <t>$J$51</t>
  </si>
  <si>
    <t xml:space="preserve"> cw_map("BR","ED-&gt;20.52330.80000")</t>
  </si>
  <si>
    <t>$L$51</t>
  </si>
  <si>
    <t xml:space="preserve"> cw_map("BB","ED-&gt;20.52330*")</t>
  </si>
  <si>
    <t>$C$52</t>
  </si>
  <si>
    <t xml:space="preserve"> cw_map("BR","ED-&gt;20.5236?.10000")+cw_map("BR","ED-&gt;20.52370.10000")</t>
  </si>
  <si>
    <t>$D$52</t>
  </si>
  <si>
    <t xml:space="preserve"> cw_map("BR","ED-&gt;20.5236?.20000")+cw_map("BR","ED-&gt;20.52370.20000")-1548</t>
  </si>
  <si>
    <t>$E$52</t>
  </si>
  <si>
    <t xml:space="preserve"> cw_map("BR","ED-&gt;20.5236?.30000")+cw_map("BR","ED-&gt;20.52370.30000")</t>
  </si>
  <si>
    <t xml:space="preserve"> cw_map("BR","ED-&gt;20.5236?.40000")+cw_map("BR","ED-&gt;20.52370.40000")</t>
  </si>
  <si>
    <t>$G$52</t>
  </si>
  <si>
    <t xml:space="preserve"> cw_map("BR","ED-&gt;20.5236?.50000")+cw_map("BR","ED-&gt;20.52370.50000")</t>
  </si>
  <si>
    <t>$H$52</t>
  </si>
  <si>
    <t xml:space="preserve"> cw_map("BR","ED-&gt;20.5236?.60000")+cw_map("BR","ED-&gt;20.52370.60000")</t>
  </si>
  <si>
    <t>$I$52</t>
  </si>
  <si>
    <t xml:space="preserve"> cw_map("BR","ED-&gt;20.5236?.70000")+cw_map("BR","ED-&gt;20.52370.70000")</t>
  </si>
  <si>
    <t>$J$52</t>
  </si>
  <si>
    <t xml:space="preserve"> cw_map("BR","ED-&gt;20.5236?.80000")+cw_map("BR","ED-&gt;20.52370.80000")</t>
  </si>
  <si>
    <t>$L$52</t>
  </si>
  <si>
    <t xml:space="preserve"> cw_map("BB","ED-&gt;20.5236?*")+cw_map("BB","ED-&gt;20.52370*")</t>
  </si>
  <si>
    <t>$C$55</t>
  </si>
  <si>
    <t xml:space="preserve"> cw_map("BR","ED-&gt;20.52410.10000")</t>
  </si>
  <si>
    <t>$D$55</t>
  </si>
  <si>
    <t xml:space="preserve"> cw_map("BR","ED-&gt;20.52410.20000")-323413</t>
  </si>
  <si>
    <t>$E$55</t>
  </si>
  <si>
    <t xml:space="preserve"> cw_map("BR","ED-&gt;20.52410.30000")</t>
  </si>
  <si>
    <t xml:space="preserve"> cw_map("BR","ED-&gt;20.52410.40000")</t>
  </si>
  <si>
    <t>$G$55</t>
  </si>
  <si>
    <t xml:space="preserve"> cw_map("BR","ED-&gt;20.52410.50000")</t>
  </si>
  <si>
    <t>$H$55</t>
  </si>
  <si>
    <t xml:space="preserve"> cw_map("BR","ED-&gt;20.52410.60000")</t>
  </si>
  <si>
    <t>$I$55</t>
  </si>
  <si>
    <t xml:space="preserve"> cw_map("BR","ED-&gt;20.52410.70000")</t>
  </si>
  <si>
    <t>$J$55</t>
  </si>
  <si>
    <t xml:space="preserve"> cw_map("BR","ED-&gt;20.52410.80000")</t>
  </si>
  <si>
    <t>$L$55</t>
  </si>
  <si>
    <t xml:space="preserve"> cw_map("BB","ED-&gt;20.52410*")</t>
  </si>
  <si>
    <t>$C$56</t>
  </si>
  <si>
    <t xml:space="preserve"> cw_map("BR","ED-&gt;20.52490.10000")</t>
  </si>
  <si>
    <t>$D$56</t>
  </si>
  <si>
    <t xml:space="preserve"> cw_map("BR","ED-&gt;20.52490.20000")</t>
  </si>
  <si>
    <t>$E$56</t>
  </si>
  <si>
    <t xml:space="preserve"> cw_map("BR","ED-&gt;20.52490.30000")</t>
  </si>
  <si>
    <t xml:space="preserve"> cw_map("BR","ED-&gt;20.52490.40000")</t>
  </si>
  <si>
    <t>$G$56</t>
  </si>
  <si>
    <t xml:space="preserve"> cw_map("BR","ED-&gt;20.52490.50000")</t>
  </si>
  <si>
    <t>$H$56</t>
  </si>
  <si>
    <t xml:space="preserve"> cw_map("BR","ED-&gt;20.52490.60000")</t>
  </si>
  <si>
    <t>$I$56</t>
  </si>
  <si>
    <t xml:space="preserve"> cw_map("BR","ED-&gt;20.52490.70000")</t>
  </si>
  <si>
    <t>$J$56</t>
  </si>
  <si>
    <t xml:space="preserve"> cw_map("BR","ED-&gt;20.52490.80000")</t>
  </si>
  <si>
    <t>$L$56</t>
  </si>
  <si>
    <t xml:space="preserve"> cw_map("BB","ED-&gt;20.52490*")</t>
  </si>
  <si>
    <t>$C$59</t>
  </si>
  <si>
    <t xml:space="preserve"> cw_map("BR","ED-&gt;20.52510.10000")</t>
  </si>
  <si>
    <t>$D$59</t>
  </si>
  <si>
    <t xml:space="preserve"> cw_map("BR","ED-&gt;20.52510.20000")-1535</t>
  </si>
  <si>
    <t>$E$59</t>
  </si>
  <si>
    <t xml:space="preserve"> cw_map("BR","ED-&gt;20.52510.30000")</t>
  </si>
  <si>
    <t xml:space="preserve"> cw_map("BR","ED-&gt;20.52510.40000")</t>
  </si>
  <si>
    <t>$G$59</t>
  </si>
  <si>
    <t xml:space="preserve"> cw_map("BR","ED-&gt;20.52510.50000")</t>
  </si>
  <si>
    <t>$H$59</t>
  </si>
  <si>
    <t xml:space="preserve"> cw_map("BR","ED-&gt;20.52510.60000")</t>
  </si>
  <si>
    <t>$I$59</t>
  </si>
  <si>
    <t xml:space="preserve"> cw_map("BR","ED-&gt;20.52510.70000")</t>
  </si>
  <si>
    <t>$J$59</t>
  </si>
  <si>
    <t xml:space="preserve"> cw_map("BR","ED-&gt;20.52510.80000")</t>
  </si>
  <si>
    <t>$L$59</t>
  </si>
  <si>
    <t xml:space="preserve"> cw_map("BB","ED-&gt;20.52510*")</t>
  </si>
  <si>
    <t>$C$60</t>
  </si>
  <si>
    <t xml:space="preserve"> cw_map("BR","ED-&gt;20.52520.10000")</t>
  </si>
  <si>
    <t>$D$60</t>
  </si>
  <si>
    <t xml:space="preserve"> cw_map("BR","ED-&gt;20.52520.20000")-41089</t>
  </si>
  <si>
    <t>$E$60</t>
  </si>
  <si>
    <t xml:space="preserve"> cw_map("BR","ED-&gt;20.52520.30000")</t>
  </si>
  <si>
    <t xml:space="preserve"> cw_map("BR","ED-&gt;20.52520.40000")</t>
  </si>
  <si>
    <t>$G$60</t>
  </si>
  <si>
    <t xml:space="preserve"> cw_map("BR","ED-&gt;20.52520.50000")</t>
  </si>
  <si>
    <t>$H$60</t>
  </si>
  <si>
    <t xml:space="preserve"> cw_map("BR","ED-&gt;20.52520.60000")</t>
  </si>
  <si>
    <t>$I$60</t>
  </si>
  <si>
    <t xml:space="preserve"> cw_map("BR","ED-&gt;20.52520.70000")</t>
  </si>
  <si>
    <t>$J$60</t>
  </si>
  <si>
    <t xml:space="preserve"> cw_map("BR","ED-&gt;20.52520.80000")</t>
  </si>
  <si>
    <t>$L$60</t>
  </si>
  <si>
    <t xml:space="preserve"> cw_map("BB","ED-&gt;20.52520*")</t>
  </si>
  <si>
    <t xml:space="preserve"> cw_map("BR","ED-&gt;20.52540.10000")</t>
  </si>
  <si>
    <t xml:space="preserve"> cw_map("BR","ED-&gt;20.52540.20000")-710</t>
  </si>
  <si>
    <t>$E$61</t>
  </si>
  <si>
    <t xml:space="preserve"> cw_map("BR","ED-&gt;20.52540.30000")</t>
  </si>
  <si>
    <t xml:space="preserve"> cw_map("BR","ED-&gt;20.52540.40000")</t>
  </si>
  <si>
    <t>$G$61</t>
  </si>
  <si>
    <t xml:space="preserve"> cw_map("BR","ED-&gt;20.52540.50000")</t>
  </si>
  <si>
    <t xml:space="preserve"> cw_map("BR","ED-&gt;20.52540.60000")</t>
  </si>
  <si>
    <t>$I$61</t>
  </si>
  <si>
    <t xml:space="preserve"> cw_map("BR","ED-&gt;20.52540.70000")</t>
  </si>
  <si>
    <t>$J$61</t>
  </si>
  <si>
    <t xml:space="preserve"> cw_map("BR","ED-&gt;20.52540.80000")</t>
  </si>
  <si>
    <t>$L$61</t>
  </si>
  <si>
    <t xml:space="preserve"> cw_map("BB","ED-&gt;20.52540*")</t>
  </si>
  <si>
    <t>$C$62</t>
  </si>
  <si>
    <t xml:space="preserve"> cw_map("BR","ED-&gt;20.52550.10000")</t>
  </si>
  <si>
    <t>$D$62</t>
  </si>
  <si>
    <t xml:space="preserve"> cw_map("BR","ED-&gt;20.52550.20000")</t>
  </si>
  <si>
    <t>$E$62</t>
  </si>
  <si>
    <t xml:space="preserve"> cw_map("BR","ED-&gt;20.52550.30000")</t>
  </si>
  <si>
    <t xml:space="preserve"> cw_map("BR","ED-&gt;20.52550.40000")</t>
  </si>
  <si>
    <t>$G$62</t>
  </si>
  <si>
    <t xml:space="preserve"> cw_map("BR","ED-&gt;20.52550.50000")</t>
  </si>
  <si>
    <t>$H$62</t>
  </si>
  <si>
    <t xml:space="preserve"> cw_map("BR","ED-&gt;20.52550.60000")</t>
  </si>
  <si>
    <t>$I$62</t>
  </si>
  <si>
    <t xml:space="preserve"> cw_map("BR","ED-&gt;20.52550.70000")</t>
  </si>
  <si>
    <t>$J$62</t>
  </si>
  <si>
    <t xml:space="preserve"> cw_map("BR","ED-&gt;20.52550.80000")</t>
  </si>
  <si>
    <t>$L$62</t>
  </si>
  <si>
    <t xml:space="preserve"> cw_map("BB","ED-&gt;20.52550*")</t>
  </si>
  <si>
    <t>$C$63</t>
  </si>
  <si>
    <t xml:space="preserve"> cw_map("BR","ED-&gt;20.52560.10000")</t>
  </si>
  <si>
    <t>$D$63</t>
  </si>
  <si>
    <t xml:space="preserve"> cw_map("BR","ED-&gt;20.52560.20000")-153954</t>
  </si>
  <si>
    <t>$E$63</t>
  </si>
  <si>
    <t xml:space="preserve"> cw_map("BR","ED-&gt;20.52560.30000")</t>
  </si>
  <si>
    <t>$F$63</t>
  </si>
  <si>
    <t xml:space="preserve"> cw_map("BR","ED-&gt;20.52560.40000")</t>
  </si>
  <si>
    <t>$G$63</t>
  </si>
  <si>
    <t xml:space="preserve"> cw_map("BR","ED-&gt;20.52560.50000")</t>
  </si>
  <si>
    <t>$H$63</t>
  </si>
  <si>
    <t xml:space="preserve"> cw_map("BR","ED-&gt;20.52560.60000")</t>
  </si>
  <si>
    <t>$I$63</t>
  </si>
  <si>
    <t xml:space="preserve"> cw_map("BR","ED-&gt;20.52560.70000")</t>
  </si>
  <si>
    <t>$J$63</t>
  </si>
  <si>
    <t xml:space="preserve"> cw_map("BR","ED-&gt;20.52560.80000")</t>
  </si>
  <si>
    <t>$L$63</t>
  </si>
  <si>
    <t xml:space="preserve"> cw_map("BB","ED-&gt;20.52560*")</t>
  </si>
  <si>
    <t>$C$64</t>
  </si>
  <si>
    <t xml:space="preserve"> cw_map("BR","ED-&gt;20.52570.10000")</t>
  </si>
  <si>
    <t>$D$64</t>
  </si>
  <si>
    <t xml:space="preserve"> cw_map("BR","ED-&gt;20.52570.20000")-15339</t>
  </si>
  <si>
    <t>$E$64</t>
  </si>
  <si>
    <t xml:space="preserve"> cw_map("BR","ED-&gt;20.52570.30000")</t>
  </si>
  <si>
    <t>$F$64</t>
  </si>
  <si>
    <t xml:space="preserve"> cw_map("BR","ED-&gt;20.52570.40000")</t>
  </si>
  <si>
    <t>$G$64</t>
  </si>
  <si>
    <t xml:space="preserve"> cw_map("BR","ED-&gt;20.52570.50000")</t>
  </si>
  <si>
    <t>$H$64</t>
  </si>
  <si>
    <t xml:space="preserve"> cw_map("BR","ED-&gt;20.52570.60000")</t>
  </si>
  <si>
    <t>$I$64</t>
  </si>
  <si>
    <t xml:space="preserve"> cw_map("BR","ED-&gt;20.52570.70000")</t>
  </si>
  <si>
    <t>$J$64</t>
  </si>
  <si>
    <t xml:space="preserve"> cw_map("BR","ED-&gt;20.52570.80000")</t>
  </si>
  <si>
    <t>$L$64</t>
  </si>
  <si>
    <t xml:space="preserve"> cw_map("BB","ED-&gt;20.52570*")</t>
  </si>
  <si>
    <t>$C$67</t>
  </si>
  <si>
    <t xml:space="preserve"> cw_map("BR","ED-&gt;20.52610.10000")</t>
  </si>
  <si>
    <t>$D$67</t>
  </si>
  <si>
    <t xml:space="preserve"> cw_map("BR","ED-&gt;20.52610.20000")</t>
  </si>
  <si>
    <t>$E$67</t>
  </si>
  <si>
    <t xml:space="preserve"> cw_map("BR","ED-&gt;20.52610.30000")</t>
  </si>
  <si>
    <t>$F$67</t>
  </si>
  <si>
    <t xml:space="preserve"> cw_map("BR","ED-&gt;20.52610.40000")</t>
  </si>
  <si>
    <t>$G$67</t>
  </si>
  <si>
    <t xml:space="preserve"> cw_map("BR","ED-&gt;20.52610.50000")</t>
  </si>
  <si>
    <t>$H$67</t>
  </si>
  <si>
    <t xml:space="preserve"> cw_map("BR","ED-&gt;20.52610.60000")</t>
  </si>
  <si>
    <t>$I$67</t>
  </si>
  <si>
    <t xml:space="preserve"> cw_map("BR","ED-&gt;20.52610.70000")</t>
  </si>
  <si>
    <t>$J$67</t>
  </si>
  <si>
    <t xml:space="preserve"> cw_map("BR","ED-&gt;20.52610.80000")</t>
  </si>
  <si>
    <t>$L$67</t>
  </si>
  <si>
    <t xml:space="preserve"> cw_map("BB","ED-&gt;20.52610*")</t>
  </si>
  <si>
    <t>$C$68</t>
  </si>
  <si>
    <t xml:space="preserve"> cw_map("BR","ED-&gt;20.52620.10000")</t>
  </si>
  <si>
    <t>$D$68</t>
  </si>
  <si>
    <t xml:space="preserve"> cw_map("BR","ED-&gt;20.52620.20000")-19920</t>
  </si>
  <si>
    <t>$E$68</t>
  </si>
  <si>
    <t xml:space="preserve"> cw_map("BR","ED-&gt;20.52620.30000")</t>
  </si>
  <si>
    <t>$F$68</t>
  </si>
  <si>
    <t xml:space="preserve"> cw_map("BR","ED-&gt;20.52620.40000")</t>
  </si>
  <si>
    <t>$G$68</t>
  </si>
  <si>
    <t xml:space="preserve"> cw_map("BR","ED-&gt;20.52620.50000")</t>
  </si>
  <si>
    <t>$H$68</t>
  </si>
  <si>
    <t xml:space="preserve"> cw_map("BR","ED-&gt;20.52620.60000")</t>
  </si>
  <si>
    <t>$I$68</t>
  </si>
  <si>
    <t xml:space="preserve"> cw_map("BR","ED-&gt;20.52620.70000")</t>
  </si>
  <si>
    <t>$J$68</t>
  </si>
  <si>
    <t xml:space="preserve"> cw_map("BR","ED-&gt;20.52620.80000")</t>
  </si>
  <si>
    <t>$L$68</t>
  </si>
  <si>
    <t xml:space="preserve"> cw_map("BB","ED-&gt;20.52620*")</t>
  </si>
  <si>
    <t xml:space="preserve"> cw_map("BR","ED-&gt;20.52630.10000")</t>
  </si>
  <si>
    <t xml:space="preserve"> cw_map("BR","ED-&gt;20.52630.20000")-11903</t>
  </si>
  <si>
    <t>$E$69</t>
  </si>
  <si>
    <t xml:space="preserve"> cw_map("BR","ED-&gt;20.52630.30000")</t>
  </si>
  <si>
    <t>$F$69</t>
  </si>
  <si>
    <t xml:space="preserve"> cw_map("BR","ED-&gt;20.52630.40000")</t>
  </si>
  <si>
    <t>$G$69</t>
  </si>
  <si>
    <t xml:space="preserve"> cw_map("BR","ED-&gt;20.52630.50000")</t>
  </si>
  <si>
    <t>$H$69</t>
  </si>
  <si>
    <t xml:space="preserve"> cw_map("BR","ED-&gt;20.52630.60000")</t>
  </si>
  <si>
    <t>$I$69</t>
  </si>
  <si>
    <t xml:space="preserve"> cw_map("BR","ED-&gt;20.52630.70000")</t>
  </si>
  <si>
    <t>$J$69</t>
  </si>
  <si>
    <t xml:space="preserve"> cw_map("BR","ED-&gt;20.52630.80000")</t>
  </si>
  <si>
    <t>$L$69</t>
  </si>
  <si>
    <t xml:space="preserve"> cw_map("BB","ED-&gt;20.52630*")</t>
  </si>
  <si>
    <t xml:space="preserve"> cw_map("BR","ED-&gt;20.52640.10000")</t>
  </si>
  <si>
    <t>$D$70</t>
  </si>
  <si>
    <t xml:space="preserve"> cw_map("BR","ED-&gt;20.52640.20000")-53492</t>
  </si>
  <si>
    <t>$E$70</t>
  </si>
  <si>
    <t xml:space="preserve"> cw_map("BR","ED-&gt;20.52640.30000")</t>
  </si>
  <si>
    <t>$F$70</t>
  </si>
  <si>
    <t xml:space="preserve"> cw_map("BR","ED-&gt;20.52640.40000")</t>
  </si>
  <si>
    <t>$G$70</t>
  </si>
  <si>
    <t xml:space="preserve"> cw_map("BR","ED-&gt;20.52640.50000")</t>
  </si>
  <si>
    <t>$H$70</t>
  </si>
  <si>
    <t xml:space="preserve"> cw_map("BR","ED-&gt;20.52640.60000")</t>
  </si>
  <si>
    <t>$I$70</t>
  </si>
  <si>
    <t xml:space="preserve"> cw_map("BR","ED-&gt;20.52640.70000")</t>
  </si>
  <si>
    <t>$J$70</t>
  </si>
  <si>
    <t xml:space="preserve"> cw_map("BR","ED-&gt;20.52640.80000")</t>
  </si>
  <si>
    <t>$L$70</t>
  </si>
  <si>
    <t xml:space="preserve"> cw_map("BB","ED-&gt;20.52640*")</t>
  </si>
  <si>
    <t xml:space="preserve"> cw_map("BR","ED-&gt;20.52660.10000")</t>
  </si>
  <si>
    <t>$D$71</t>
  </si>
  <si>
    <t xml:space="preserve"> cw_map("BR","ED-&gt;20.52660.20000")-65057</t>
  </si>
  <si>
    <t>$E$71</t>
  </si>
  <si>
    <t xml:space="preserve"> cw_map("BR","ED-&gt;20.52660.30000")</t>
  </si>
  <si>
    <t>$F$71</t>
  </si>
  <si>
    <t xml:space="preserve"> cw_map("BR","ED-&gt;20.52660.40000")</t>
  </si>
  <si>
    <t>$G$71</t>
  </si>
  <si>
    <t xml:space="preserve"> cw_map("BR","ED-&gt;20.52660.50000")</t>
  </si>
  <si>
    <t>$H$71</t>
  </si>
  <si>
    <t xml:space="preserve"> cw_map("BR","ED-&gt;20.52660.60000")</t>
  </si>
  <si>
    <t>$I$71</t>
  </si>
  <si>
    <t xml:space="preserve"> cw_map("BR","ED-&gt;20.52660.70000")</t>
  </si>
  <si>
    <t>$J$71</t>
  </si>
  <si>
    <t xml:space="preserve"> cw_map("BR","ED-&gt;20.52660.80000")</t>
  </si>
  <si>
    <t>$L$71</t>
  </si>
  <si>
    <t xml:space="preserve"> cw_map("BB","ED-&gt;20.52660*")</t>
  </si>
  <si>
    <t xml:space="preserve"> cw_map("BR","ED-&gt;20.52900.10000")</t>
  </si>
  <si>
    <t xml:space="preserve"> cw_map("BR","ED-&gt;20.52900.20000")-7949</t>
  </si>
  <si>
    <t>$E$73</t>
  </si>
  <si>
    <t xml:space="preserve"> cw_map("BR","ED-&gt;20.52900.30000")</t>
  </si>
  <si>
    <t>$F$73</t>
  </si>
  <si>
    <t xml:space="preserve"> cw_map("BR","ED-&gt;20.52900.40000")</t>
  </si>
  <si>
    <t>$G$73</t>
  </si>
  <si>
    <t xml:space="preserve"> cw_map("BR","ED-&gt;20.52900.50000")</t>
  </si>
  <si>
    <t>$H$73</t>
  </si>
  <si>
    <t xml:space="preserve"> cw_map("BR","ED-&gt;20.52900.60000")</t>
  </si>
  <si>
    <t>$I$73</t>
  </si>
  <si>
    <t xml:space="preserve"> cw_map("BR","ED-&gt;20.52900.70000")</t>
  </si>
  <si>
    <t>$J$73</t>
  </si>
  <si>
    <t xml:space="preserve"> cw_map("BR","ED-&gt;20.52900.80000")</t>
  </si>
  <si>
    <t>$L$73</t>
  </si>
  <si>
    <t xml:space="preserve"> cw_map("BB","ED-&gt;20.52900*")</t>
  </si>
  <si>
    <t xml:space="preserve"> cw_map("BR","ED-&gt;20.53000.10000")</t>
  </si>
  <si>
    <t xml:space="preserve"> cw_map("BR","ED-&gt;20.53000.20000")-155600</t>
  </si>
  <si>
    <t xml:space="preserve"> cw_map("BR","ED-&gt;20.53000.30000")</t>
  </si>
  <si>
    <t xml:space="preserve"> cw_map("BR","ED-&gt;20.53000.40000")</t>
  </si>
  <si>
    <t xml:space="preserve"> cw_map("BR","ED-&gt;20.53000.50000")</t>
  </si>
  <si>
    <t xml:space="preserve"> cw_map("BR","ED-&gt;20.53000.60000")</t>
  </si>
  <si>
    <t xml:space="preserve"> cw_map("BR","ED-&gt;20.53000.70000")</t>
  </si>
  <si>
    <t xml:space="preserve"> cw_map("BR","ED-&gt;20.53000.80000")</t>
  </si>
  <si>
    <t>$L$75</t>
  </si>
  <si>
    <t xml:space="preserve"> cw_map("BB","ED-&gt;20.53000*")</t>
  </si>
  <si>
    <t>$E$78</t>
  </si>
  <si>
    <t xml:space="preserve"> cw_map("BR","ED-&gt;20.54110.30000")</t>
  </si>
  <si>
    <t>$H$78</t>
  </si>
  <si>
    <t xml:space="preserve"> cw_map("BR","ED-&gt;20.54110.60000")</t>
  </si>
  <si>
    <t>$L$78</t>
  </si>
  <si>
    <t xml:space="preserve"> cw_map("BB","ED-&gt;20.54110*")</t>
  </si>
  <si>
    <t xml:space="preserve"> cw_map("BR","ED-&gt;20.54120.30000")</t>
  </si>
  <si>
    <t xml:space="preserve"> cw_map("BR","ED-&gt;20.54120.60000")</t>
  </si>
  <si>
    <t>$L$79</t>
  </si>
  <si>
    <t xml:space="preserve"> cw_map("BB","ED-&gt;20.54120*")</t>
  </si>
  <si>
    <t>$E$80</t>
  </si>
  <si>
    <t xml:space="preserve"> cw_map("BR","ED-&gt;20.54130.30000")</t>
  </si>
  <si>
    <t>$H$80</t>
  </si>
  <si>
    <t xml:space="preserve"> cw_map("BR","ED-&gt;20.54130.60000")</t>
  </si>
  <si>
    <t>$L$80</t>
  </si>
  <si>
    <t xml:space="preserve"> cw_map("BB","ED-&gt;20.54130*")</t>
  </si>
  <si>
    <t>$E$81</t>
  </si>
  <si>
    <t xml:space="preserve"> cw_map("BR","ED-&gt;20.54140.30000")</t>
  </si>
  <si>
    <t>$H$81</t>
  </si>
  <si>
    <t xml:space="preserve"> cw_map("BR","ED-&gt;20.54140.60000")</t>
  </si>
  <si>
    <t>$L$81</t>
  </si>
  <si>
    <t xml:space="preserve"> cw_map("BB","ED-&gt;20.54140*")</t>
  </si>
  <si>
    <t>$E$82</t>
  </si>
  <si>
    <t xml:space="preserve"> cw_map("BR","ED-&gt;20.54170.30000")</t>
  </si>
  <si>
    <t>$H$82</t>
  </si>
  <si>
    <t xml:space="preserve"> cw_map("BR","ED-&gt;20.54170.60000")</t>
  </si>
  <si>
    <t>$L$82</t>
  </si>
  <si>
    <t xml:space="preserve"> cw_map("BB","ED-&gt;20.54170*")</t>
  </si>
  <si>
    <t>$E$83</t>
  </si>
  <si>
    <t xml:space="preserve"> cw_map("BR","ED-&gt;20.54190.30000")</t>
  </si>
  <si>
    <t>$H$83</t>
  </si>
  <si>
    <t xml:space="preserve"> cw_map("BR","ED-&gt;20.54190.60000")</t>
  </si>
  <si>
    <t>$L$83</t>
  </si>
  <si>
    <t xml:space="preserve"> cw_map("BB","ED-&gt;20.54190*")</t>
  </si>
  <si>
    <t>$H$85</t>
  </si>
  <si>
    <t xml:space="preserve"> cw_map("BR","ED-&gt;20.54210.60000")</t>
  </si>
  <si>
    <t>$L$85</t>
  </si>
  <si>
    <t xml:space="preserve"> cw_map("BB","ED-&gt;20.54210*")</t>
  </si>
  <si>
    <t>$H$86</t>
  </si>
  <si>
    <t xml:space="preserve"> cw_map("BR","ED-&gt;20.54220.60000")</t>
  </si>
  <si>
    <t>$L$86</t>
  </si>
  <si>
    <t xml:space="preserve"> cw_map("BB","ED-&gt;20.54220*")</t>
  </si>
  <si>
    <t>$H$87</t>
  </si>
  <si>
    <t xml:space="preserve"> cw_map("BR","ED-&gt;20.54230.60000")</t>
  </si>
  <si>
    <t>$L$87</t>
  </si>
  <si>
    <t xml:space="preserve"> cw_map("BB","ED-&gt;20.54230*")</t>
  </si>
  <si>
    <t>$H$88</t>
  </si>
  <si>
    <t xml:space="preserve"> cw_map("BR","ED-&gt;20.54240.60000")</t>
  </si>
  <si>
    <t>$L$88</t>
  </si>
  <si>
    <t xml:space="preserve"> cw_map("BB","ED-&gt;20.54240*")</t>
  </si>
  <si>
    <t>$H$89</t>
  </si>
  <si>
    <t xml:space="preserve"> cw_map("BR","ED-&gt;20.54270.60000")</t>
  </si>
  <si>
    <t>$L$89</t>
  </si>
  <si>
    <t xml:space="preserve"> cw_map("BB","ED-&gt;20.54270*")</t>
  </si>
  <si>
    <t>$H$90</t>
  </si>
  <si>
    <t xml:space="preserve"> cw_map("BR","ED-&gt;20.54280.60000")</t>
  </si>
  <si>
    <t>$L$90</t>
  </si>
  <si>
    <t xml:space="preserve"> cw_map("BB","ED-&gt;20.54280*")</t>
  </si>
  <si>
    <t>$H$91</t>
  </si>
  <si>
    <t xml:space="preserve"> cw_map("BR","ED-&gt;20.54290.60000")</t>
  </si>
  <si>
    <t>$L$91</t>
  </si>
  <si>
    <t xml:space="preserve"> cw_map("BB","ED-&gt;20.54290*")</t>
  </si>
  <si>
    <t>$H$93</t>
  </si>
  <si>
    <t xml:space="preserve"> cw_map("BR","ED-&gt;20.54310.60000")</t>
  </si>
  <si>
    <t>$L$93</t>
  </si>
  <si>
    <t xml:space="preserve"> cw_map("BB","ED-&gt;20.54310*")</t>
  </si>
  <si>
    <t>$H$94</t>
  </si>
  <si>
    <t xml:space="preserve"> cw_map("BR","ED-&gt;20.54320.60000")</t>
  </si>
  <si>
    <t>$L$94</t>
  </si>
  <si>
    <t xml:space="preserve"> cw_map("BB","ED-&gt;20.54320*")</t>
  </si>
  <si>
    <t>$H$95</t>
  </si>
  <si>
    <t xml:space="preserve"> cw_map("BR","ED-&gt;20.54330.60000")</t>
  </si>
  <si>
    <t>$L$95</t>
  </si>
  <si>
    <t xml:space="preserve"> cw_map("BB","ED-&gt;20.54330*")</t>
  </si>
  <si>
    <t xml:space="preserve"> cw_map("BR","ED-&gt;20.54340.60000")</t>
  </si>
  <si>
    <t>$L$96</t>
  </si>
  <si>
    <t xml:space="preserve"> cw_map("BB","ED-&gt;20.54340*")</t>
  </si>
  <si>
    <t xml:space="preserve"> cw_map("BR","ED-&gt;20.54370.60000")</t>
  </si>
  <si>
    <t>$L$97</t>
  </si>
  <si>
    <t xml:space="preserve"> cw_map("BB","ED-&gt;20.54370*")</t>
  </si>
  <si>
    <t>$H$98</t>
  </si>
  <si>
    <t xml:space="preserve"> cw_map("BR","ED-&gt;20.54380.60000")</t>
  </si>
  <si>
    <t>$L$98</t>
  </si>
  <si>
    <t xml:space="preserve"> cw_map("BB","ED-&gt;20.54380*")</t>
  </si>
  <si>
    <t xml:space="preserve"> cw_map("BR","ED-&gt;20.54390.30000")</t>
  </si>
  <si>
    <t xml:space="preserve"> cw_map("BR","ED-&gt;20.54390.60000")</t>
  </si>
  <si>
    <t>$L$99</t>
  </si>
  <si>
    <t xml:space="preserve"> cw_map("BB","ED-&gt;20.54390*")</t>
  </si>
  <si>
    <t>$E$101</t>
  </si>
  <si>
    <t xml:space="preserve"> cw_map("BR","ED-&gt;20.54400.30000")</t>
  </si>
  <si>
    <t>$H$101</t>
  </si>
  <si>
    <t xml:space="preserve"> cw_map("BR","10-&gt;20.54400.60000")</t>
  </si>
  <si>
    <t>$L$101</t>
  </si>
  <si>
    <t xml:space="preserve"> cw_map("BB","ED-&gt;20.54400*")</t>
  </si>
  <si>
    <t>$H$105</t>
  </si>
  <si>
    <t xml:space="preserve"> cw_map("BR","ED-&gt;20.55110")</t>
  </si>
  <si>
    <t>$L$105</t>
  </si>
  <si>
    <t xml:space="preserve"> cw_map("BB","ED-&gt;20.55110*")</t>
  </si>
  <si>
    <t xml:space="preserve"> cw_map("BR","10-&gt;20.55120")</t>
  </si>
  <si>
    <t>$L$106</t>
  </si>
  <si>
    <t xml:space="preserve"> cw_map("BB","ED-&gt;20.55120*")</t>
  </si>
  <si>
    <t xml:space="preserve"> cw_map("BR","10-&gt;20.55130")</t>
  </si>
  <si>
    <t>$L$107</t>
  </si>
  <si>
    <t xml:space="preserve"> cw_map("BB","ED-&gt;20.55130*")</t>
  </si>
  <si>
    <t>$H$108</t>
  </si>
  <si>
    <t xml:space="preserve"> cw_map("BR","10-&gt;20.55140")</t>
  </si>
  <si>
    <t>$L$108</t>
  </si>
  <si>
    <t xml:space="preserve"> cw_map("BB","ED-&gt;20.55140*")</t>
  </si>
  <si>
    <t>$H$109</t>
  </si>
  <si>
    <t xml:space="preserve"> cw_map("BR","10-&gt;20.55150")</t>
  </si>
  <si>
    <t>$L$109</t>
  </si>
  <si>
    <t xml:space="preserve"> cw_map("BB","ED-&gt;20.55150*")</t>
  </si>
  <si>
    <t>$H$111</t>
  </si>
  <si>
    <t xml:space="preserve"> cw_map("BR","10-&gt;20.55200")</t>
  </si>
  <si>
    <t>$L$111</t>
  </si>
  <si>
    <t xml:space="preserve"> cw_map("BB","ED-&gt;20.55200*")</t>
  </si>
  <si>
    <t>$L$113</t>
  </si>
  <si>
    <t xml:space="preserve"> cw_map("BB","ED-&gt;20.56000*")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</si>
  <si>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</si>
  <si>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</si>
  <si>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</si>
  <si>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</si>
  <si>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</si>
  <si>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</si>
  <si>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</si>
  <si>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</si>
  <si>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</si>
  <si>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</si>
  <si>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</si>
  <si>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</si>
  <si>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</si>
  <si>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</si>
  <si>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</si>
  <si>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</si>
  <si>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</si>
  <si>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</si>
  <si>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</si>
  <si>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</si>
  <si>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</si>
  <si>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</si>
  <si>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</si>
  <si>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</si>
  <si>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</si>
  <si>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</si>
  <si>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</si>
  <si>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</si>
  <si>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</si>
  <si>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</si>
  <si>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</si>
  <si>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</si>
  <si>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</si>
  <si>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</si>
  <si>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</si>
  <si>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</si>
  <si>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</si>
  <si>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</si>
  <si>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</si>
  <si>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</si>
  <si>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</si>
  <si>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</si>
  <si>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</si>
  <si>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</si>
  <si>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</si>
  <si>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</si>
  <si>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</si>
  <si>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</si>
  <si>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</si>
  <si>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</si>
  <si>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</si>
  <si>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</si>
  <si>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</si>
  <si>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</si>
  <si>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</si>
  <si>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</si>
  <si>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</si>
  <si>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cw_map("BR","20-&gt;20.52540.20000")-97010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</si>
  <si>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</si>
  <si>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</si>
  <si>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</si>
  <si>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</si>
  <si>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</si>
  <si>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</si>
  <si>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</si>
  <si>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</si>
  <si>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</si>
  <si>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</si>
  <si>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</si>
  <si>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</si>
  <si>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</si>
  <si>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</si>
  <si>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</si>
  <si>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</si>
  <si>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cw_map("BR","20-&gt;20.52550.20000")-1835</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</si>
  <si>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</si>
  <si>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</si>
  <si>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</si>
  <si>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</si>
  <si>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</si>
  <si>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</si>
  <si>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</si>
  <si>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</si>
  <si>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</si>
  <si>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</si>
  <si>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</si>
  <si>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</si>
  <si>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</si>
  <si>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</si>
  <si>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</si>
  <si>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</si>
  <si>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</si>
  <si>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</si>
  <si>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</si>
  <si>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</si>
  <si>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</si>
  <si>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cw_map("BR","20-&gt;20.52900.20000")-13338</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</si>
  <si>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</si>
  <si>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</si>
  <si>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</si>
  <si>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</si>
  <si>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</si>
  <si>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</si>
  <si>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</si>
  <si>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</si>
  <si>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</si>
  <si>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</si>
  <si>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</si>
  <si>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</si>
  <si>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</si>
  <si>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</si>
  <si>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</si>
  <si>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</si>
  <si>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</si>
  <si>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</si>
  <si>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</si>
  <si>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</si>
  <si>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</si>
  <si>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</si>
  <si>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</si>
  <si>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</si>
  <si>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</si>
  <si>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</si>
  <si>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</si>
  <si>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</si>
  <si>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</si>
  <si>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</si>
  <si>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</si>
  <si>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</si>
  <si>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</si>
  <si>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</si>
  <si>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</si>
  <si>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</si>
  <si>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</si>
  <si>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</si>
  <si>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</si>
  <si>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</si>
  <si>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</si>
  <si>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</si>
  <si>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</si>
  <si>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</si>
  <si>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</si>
  <si>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</si>
  <si>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</si>
  <si>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</si>
  <si>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</si>
  <si>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</si>
  <si>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</si>
  <si>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</si>
  <si>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</si>
  <si>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</si>
  <si>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</si>
  <si>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</si>
  <si>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</si>
  <si>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</si>
  <si>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</si>
  <si>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</si>
  <si>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</si>
  <si>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</si>
  <si>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</si>
  <si>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</si>
  <si>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</si>
  <si>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</si>
  <si>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</si>
  <si>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</si>
  <si>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</si>
  <si>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</si>
  <si>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</si>
  <si>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</si>
  <si>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</si>
  <si>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</si>
  <si>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</si>
  <si>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</si>
  <si>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</si>
  <si>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</si>
  <si>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</si>
  <si>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</si>
  <si>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</si>
  <si>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</si>
  <si>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</si>
  <si>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</si>
  <si>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</si>
  <si>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</si>
  <si>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</si>
  <si>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</si>
  <si>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</si>
  <si>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</si>
  <si>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</si>
  <si>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</si>
  <si>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</si>
  <si>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</si>
  <si>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</si>
  <si>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</si>
  <si>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</si>
  <si>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</si>
  <si>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</si>
  <si>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</si>
  <si>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</si>
  <si>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</si>
  <si>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</si>
  <si>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</si>
  <si>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</si>
  <si>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</si>
  <si>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</si>
  <si>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</si>
  <si>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</si>
  <si>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</si>
  <si>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</si>
  <si>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</si>
  <si>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</si>
  <si>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</si>
  <si>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</si>
  <si>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</si>
  <si>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</si>
  <si>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</si>
  <si>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</si>
  <si>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</si>
  <si>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</si>
  <si>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</si>
  <si>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</si>
  <si>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</si>
  <si>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</si>
  <si>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</si>
  <si>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</si>
  <si>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</si>
  <si>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</si>
  <si>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</si>
  <si>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</si>
  <si>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</si>
  <si>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</si>
  <si>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</si>
  <si>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</si>
  <si>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</si>
  <si>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</si>
  <si>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</si>
  <si>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</si>
  <si>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</si>
  <si>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</si>
  <si>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$C$182</t>
  </si>
  <si>
    <t xml:space="preserve"> cw_map("BR","40-&gt;20.52550.10000")</t>
  </si>
  <si>
    <t>$D$182</t>
  </si>
  <si>
    <t xml:space="preserve"> cw_map("BR","40-&gt;20.52550.20000")-290242</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</si>
  <si>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</si>
  <si>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</si>
  <si>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</si>
  <si>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</si>
  <si>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</si>
  <si>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</si>
  <si>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</si>
  <si>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</si>
  <si>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</si>
  <si>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</si>
  <si>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</si>
  <si>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</si>
  <si>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</si>
  <si>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</si>
  <si>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</si>
  <si>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</si>
  <si>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</si>
  <si>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cw_map("BR","40-&gt;20.52900.20000")-16055</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</si>
  <si>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</si>
  <si>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</si>
  <si>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</si>
  <si>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</si>
  <si>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</si>
  <si>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</si>
  <si>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</si>
  <si>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</si>
  <si>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</si>
  <si>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</si>
  <si>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</si>
  <si>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</si>
  <si>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</si>
  <si>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</si>
  <si>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</si>
  <si>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</si>
  <si>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</si>
  <si>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</si>
  <si>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</si>
  <si>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</si>
  <si>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</si>
  <si>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</si>
  <si>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</si>
  <si>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</si>
  <si>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</si>
  <si>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</si>
  <si>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</si>
  <si>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</si>
  <si>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</si>
  <si>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</si>
  <si>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</si>
  <si>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</si>
  <si>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</si>
  <si>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</si>
  <si>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</si>
  <si>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</si>
  <si>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</si>
  <si>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</si>
  <si>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</si>
  <si>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</si>
  <si>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</si>
  <si>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</si>
  <si>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</si>
  <si>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</si>
  <si>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</si>
  <si>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</si>
  <si>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</si>
  <si>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</si>
  <si>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</si>
  <si>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</si>
  <si>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</si>
  <si>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</si>
  <si>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</si>
  <si>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</si>
  <si>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</si>
  <si>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</si>
  <si>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</si>
  <si>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</si>
  <si>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</si>
  <si>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</si>
  <si>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</si>
  <si>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</si>
  <si>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</si>
  <si>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</si>
  <si>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</si>
  <si>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</si>
  <si>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</si>
  <si>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</si>
  <si>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</si>
  <si>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</si>
  <si>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</si>
  <si>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</si>
  <si>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</si>
  <si>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</si>
  <si>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</si>
  <si>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</si>
  <si>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</si>
  <si>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</si>
  <si>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</si>
  <si>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</si>
  <si>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</si>
  <si>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</si>
  <si>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</si>
  <si>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</si>
  <si>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</si>
  <si>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</si>
  <si>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</si>
  <si>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</si>
  <si>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</si>
  <si>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</si>
  <si>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</si>
  <si>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</si>
  <si>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</si>
  <si>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</si>
  <si>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</si>
  <si>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</si>
  <si>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</si>
  <si>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</si>
  <si>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</si>
  <si>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</si>
  <si>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</si>
  <si>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</si>
  <si>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</si>
  <si>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</si>
  <si>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cw_map("BR","IMRF-&gt;20.51100.20000")</t>
  </si>
  <si>
    <t>$L$215</t>
  </si>
  <si>
    <t xml:space="preserve"> cw_map("BB","IMRF-&gt;20.51100*")</t>
  </si>
  <si>
    <t xml:space="preserve"> cw_map("BR","IMRF-&gt;20.51125.20000")</t>
  </si>
  <si>
    <t>$L$216</t>
  </si>
  <si>
    <t xml:space="preserve"> cw_map("BB","IMRF-&gt;20.51125*")</t>
  </si>
  <si>
    <t>$D$217</t>
  </si>
  <si>
    <t xml:space="preserve"> cw_map("BR","IMRF-&gt;20.51200.20000")</t>
  </si>
  <si>
    <t>$L$217</t>
  </si>
  <si>
    <t xml:space="preserve"> cw_map("BB","IMRF-&gt;20.51200*")</t>
  </si>
  <si>
    <t>$D$218</t>
  </si>
  <si>
    <t xml:space="preserve"> cw_map("BR","IMRF-&gt;20.51225.20000")</t>
  </si>
  <si>
    <t>$L$218</t>
  </si>
  <si>
    <t xml:space="preserve"> cw_map("BB","50-&gt;20.51225*")</t>
  </si>
  <si>
    <t xml:space="preserve"> cw_map("BR","IMRF-&gt;20.51250.20000")</t>
  </si>
  <si>
    <t>$L$219</t>
  </si>
  <si>
    <t xml:space="preserve"> cw_map("BB","50-&gt;20.51250*")</t>
  </si>
  <si>
    <t xml:space="preserve"> cw_map("BR","IMRF-&gt;20.51275.20000")</t>
  </si>
  <si>
    <t>$L$220</t>
  </si>
  <si>
    <t xml:space="preserve"> cw_map("BB","50-&gt;20.51275*")</t>
  </si>
  <si>
    <t>$D$221</t>
  </si>
  <si>
    <t xml:space="preserve"> cw_map("BR","IMRF-&gt;20.51300.20000")</t>
  </si>
  <si>
    <t>$L$221</t>
  </si>
  <si>
    <t xml:space="preserve"> cw_map("BB","50-&gt;20.51300*")</t>
  </si>
  <si>
    <t xml:space="preserve"> cw_map("BR","IMRF-&gt;20.51400.20000")</t>
  </si>
  <si>
    <t>$L$222</t>
  </si>
  <si>
    <t xml:space="preserve"> cw_map("BB","50-&gt;20.51400*")</t>
  </si>
  <si>
    <t xml:space="preserve"> cw_map("BR","IMRF-&gt;20.51500.20000")</t>
  </si>
  <si>
    <t>$L$223</t>
  </si>
  <si>
    <t xml:space="preserve"> cw_map("BB","50-&gt;20.51500*")</t>
  </si>
  <si>
    <t xml:space="preserve"> cw_map("BR","IMRF-&gt;20.51600.20000")</t>
  </si>
  <si>
    <t>$L$224</t>
  </si>
  <si>
    <t xml:space="preserve"> cw_map("BB","50-&gt;20.51600*")</t>
  </si>
  <si>
    <t xml:space="preserve"> cw_map("BR","IMRF-&gt;20.51650.20000")</t>
  </si>
  <si>
    <t>$L$225</t>
  </si>
  <si>
    <t xml:space="preserve"> cw_map("BB","50-&gt;20.51650*")</t>
  </si>
  <si>
    <t xml:space="preserve"> cw_map("BR","IMRF-&gt;20.51700.20000")</t>
  </si>
  <si>
    <t>$L$226</t>
  </si>
  <si>
    <t xml:space="preserve"> cw_map("BB","50-&gt;20.51700*")</t>
  </si>
  <si>
    <t xml:space="preserve"> cw_map("BR","IMRF-&gt;20.51800.20000")</t>
  </si>
  <si>
    <t>$L$227</t>
  </si>
  <si>
    <t xml:space="preserve"> cw_map("BB","50-&gt;20.51800*")</t>
  </si>
  <si>
    <t xml:space="preserve"> cw_map("BR","IMRF-&gt;20.51900.20000")</t>
  </si>
  <si>
    <t>$L$228</t>
  </si>
  <si>
    <t xml:space="preserve"> cw_map("BB","50-&gt;20.51900*")</t>
  </si>
  <si>
    <t xml:space="preserve"> cw_map("BR","IMRF-&gt;20.52110.20000")</t>
  </si>
  <si>
    <t>$L$232</t>
  </si>
  <si>
    <t xml:space="preserve"> cw_map("BB","50-&gt;20.52110*")</t>
  </si>
  <si>
    <t xml:space="preserve"> cw_map("BR","IMRF-&gt;20.52120.20000")</t>
  </si>
  <si>
    <t>$L$233</t>
  </si>
  <si>
    <t xml:space="preserve"> cw_map("BB","50-&gt;20.52120*")</t>
  </si>
  <si>
    <t xml:space="preserve"> cw_map("BR","IMRF-&gt;20.52130.20000")</t>
  </si>
  <si>
    <t>$L$234</t>
  </si>
  <si>
    <t xml:space="preserve"> cw_map("BB","50-&gt;20.52130*")</t>
  </si>
  <si>
    <t xml:space="preserve"> cw_map("BR","IMRF-&gt;20.52140.20000")</t>
  </si>
  <si>
    <t>$L$235</t>
  </si>
  <si>
    <t xml:space="preserve"> cw_map("BB","50-&gt;20.52140*")</t>
  </si>
  <si>
    <t xml:space="preserve"> cw_map("BR","IMRF-&gt;20.52150.20000")</t>
  </si>
  <si>
    <t>$L$236</t>
  </si>
  <si>
    <t xml:space="preserve"> cw_map("BB","50-&gt;20.52150*")</t>
  </si>
  <si>
    <t xml:space="preserve"> cw_map("BR","IMRF-&gt;20.52190.20000")</t>
  </si>
  <si>
    <t>$L$237</t>
  </si>
  <si>
    <t xml:space="preserve"> cw_map("BB","50-&gt;20.52190*")</t>
  </si>
  <si>
    <t xml:space="preserve"> cw_map("BR","IMRF-&gt;20.52210.20000")</t>
  </si>
  <si>
    <t>$L$240</t>
  </si>
  <si>
    <t xml:space="preserve"> cw_map("BB","50-&gt;20.52210*")</t>
  </si>
  <si>
    <t xml:space="preserve"> cw_map("BR","IMRF-&gt;20.52220.20000")</t>
  </si>
  <si>
    <t>$L$241</t>
  </si>
  <si>
    <t xml:space="preserve"> cw_map("BB","50-&gt;20.52220*")</t>
  </si>
  <si>
    <t xml:space="preserve"> cw_map("BR","IMRF-&gt;20.52230.20000")</t>
  </si>
  <si>
    <t>$L$242</t>
  </si>
  <si>
    <t xml:space="preserve"> cw_map("BB","50-&gt;20.52230*")</t>
  </si>
  <si>
    <t xml:space="preserve"> cw_map("BR","IMRF-&gt;20.52310.20000")</t>
  </si>
  <si>
    <t>$L$245</t>
  </si>
  <si>
    <t xml:space="preserve"> cw_map("BB","50-&gt;20.52310*")</t>
  </si>
  <si>
    <t xml:space="preserve"> cw_map("BR","IMRF-&gt;20.52320.20000")</t>
  </si>
  <si>
    <t>$L$246</t>
  </si>
  <si>
    <t xml:space="preserve"> cw_map("BB","50-&gt;20.52320*")</t>
  </si>
  <si>
    <t xml:space="preserve"> cw_map("BR","IMRF-&gt;20.52330.20000")</t>
  </si>
  <si>
    <t>$L$247</t>
  </si>
  <si>
    <t xml:space="preserve"> cw_map("BB","50-&gt;20.52330*")</t>
  </si>
  <si>
    <t xml:space="preserve"> cw_map("BR","IMRF-&gt;20.52361.20000")</t>
  </si>
  <si>
    <t>$L$248</t>
  </si>
  <si>
    <t xml:space="preserve"> cw_map("BB","50-&gt;20.52361*")</t>
  </si>
  <si>
    <t xml:space="preserve"> cw_map("BR","IMRF-&gt;20.52362.20000")</t>
  </si>
  <si>
    <t>$L$249</t>
  </si>
  <si>
    <t xml:space="preserve"> cw_map("BB","50-&gt;20.52362*")</t>
  </si>
  <si>
    <t xml:space="preserve"> cw_map("BR","IMRF-&gt;20.52363.20000")</t>
  </si>
  <si>
    <t>$L$250</t>
  </si>
  <si>
    <t xml:space="preserve"> cw_map("BB","50-&gt;20.52363*")</t>
  </si>
  <si>
    <t xml:space="preserve"> cw_map("BR","IMRF-&gt;20.52364.20000")</t>
  </si>
  <si>
    <t>$L$251</t>
  </si>
  <si>
    <t xml:space="preserve"> cw_map("BB","50-&gt;20.52364*")</t>
  </si>
  <si>
    <t>$D$252</t>
  </si>
  <si>
    <t xml:space="preserve"> cw_map("BR","IMRF-&gt;20.52365.20000")</t>
  </si>
  <si>
    <t>$L$252</t>
  </si>
  <si>
    <t xml:space="preserve"> cw_map("BB","50-&gt;20.52365*")</t>
  </si>
  <si>
    <t>$D$253</t>
  </si>
  <si>
    <t xml:space="preserve"> cw_map("BR","IMRF-&gt;20.52366.20000")</t>
  </si>
  <si>
    <t>$L$253</t>
  </si>
  <si>
    <t xml:space="preserve"> cw_map("BB","50-&gt;20.52366*")</t>
  </si>
  <si>
    <t xml:space="preserve"> cw_map("BR","IMRF-&gt;20.52367.20000")</t>
  </si>
  <si>
    <t>$L$254</t>
  </si>
  <si>
    <t xml:space="preserve"> cw_map("BB","50-&gt;20.52367*")</t>
  </si>
  <si>
    <t>$D$255</t>
  </si>
  <si>
    <t xml:space="preserve"> cw_map("BR","IMRF-&gt;20.52368.20000")</t>
  </si>
  <si>
    <t>$L$255</t>
  </si>
  <si>
    <t xml:space="preserve"> cw_map("BB","50-&gt;20.52368*")</t>
  </si>
  <si>
    <t>$D$256</t>
  </si>
  <si>
    <t xml:space="preserve"> cw_map("BR","IMRF-&gt;20.52369.20000")</t>
  </si>
  <si>
    <t>$L$256</t>
  </si>
  <si>
    <t xml:space="preserve"> cw_map("BB","50-&gt;20.52369*")</t>
  </si>
  <si>
    <t xml:space="preserve"> cw_map("BR","IMRF-&gt;20.52410.20000")</t>
  </si>
  <si>
    <t>$L$259</t>
  </si>
  <si>
    <t xml:space="preserve"> cw_map("BB","50-&gt;20.52410*")</t>
  </si>
  <si>
    <t xml:space="preserve"> cw_map("BR","IMRF-&gt;20.52490.20000")</t>
  </si>
  <si>
    <t>$L$260</t>
  </si>
  <si>
    <t xml:space="preserve"> cw_map("BB","50-&gt;20.52490*")</t>
  </si>
  <si>
    <t xml:space="preserve"> cw_map("BR","IMRF-&gt;20.52510.20000")</t>
  </si>
  <si>
    <t>$L$263</t>
  </si>
  <si>
    <t xml:space="preserve"> cw_map("BB","50-&gt;20.52510*")</t>
  </si>
  <si>
    <t xml:space="preserve"> cw_map("BR","IMRF-&gt;20.52520.20000")</t>
  </si>
  <si>
    <t>$L$264</t>
  </si>
  <si>
    <t xml:space="preserve"> cw_map("BB","50-&gt;20.52520*")</t>
  </si>
  <si>
    <t xml:space="preserve"> cw_map("BR","IMRF-&gt;20.52530.20000")</t>
  </si>
  <si>
    <t>$L$265</t>
  </si>
  <si>
    <t xml:space="preserve"> cw_map("BB","50-&gt;20.52530*")</t>
  </si>
  <si>
    <t>$D$266</t>
  </si>
  <si>
    <t xml:space="preserve"> cw_map("BR","IMRF-&gt;20.52540.20000")</t>
  </si>
  <si>
    <t>$L$266</t>
  </si>
  <si>
    <t xml:space="preserve"> cw_map("BB","50-&gt;20.52540*")</t>
  </si>
  <si>
    <t>$D$267</t>
  </si>
  <si>
    <t xml:space="preserve"> cw_map("BR","IMRF-&gt;20.52550.20000")</t>
  </si>
  <si>
    <t>$L$267</t>
  </si>
  <si>
    <t xml:space="preserve"> cw_map("BB","50-&gt;20.52550*")</t>
  </si>
  <si>
    <t>$D$268</t>
  </si>
  <si>
    <t xml:space="preserve"> cw_map("BR","IMRF-&gt;20.52560.20000")</t>
  </si>
  <si>
    <t>$L$268</t>
  </si>
  <si>
    <t xml:space="preserve"> cw_map("BB","50-&gt;20.52560*")</t>
  </si>
  <si>
    <t>$D$269</t>
  </si>
  <si>
    <t xml:space="preserve"> cw_map("BR","IMRF-&gt;20.52570.20000")</t>
  </si>
  <si>
    <t>$L$269</t>
  </si>
  <si>
    <t xml:space="preserve"> cw_map("BB","50-&gt;20.52570*")</t>
  </si>
  <si>
    <t>$D$272</t>
  </si>
  <si>
    <t xml:space="preserve"> cw_map("BR","IMRF-&gt;20.52610.20000")</t>
  </si>
  <si>
    <t>$L$272</t>
  </si>
  <si>
    <t xml:space="preserve"> cw_map("BB","50-&gt;20.52610*")</t>
  </si>
  <si>
    <t>$D$273</t>
  </si>
  <si>
    <t xml:space="preserve"> cw_map("BR","IMRF-&gt;20.52620.20000")</t>
  </si>
  <si>
    <t>$L$273</t>
  </si>
  <si>
    <t xml:space="preserve"> cw_map("BB","50-&gt;20.52620*")</t>
  </si>
  <si>
    <t>$D$274</t>
  </si>
  <si>
    <t xml:space="preserve"> cw_map("BR","IMRF-&gt;20.52630.20000")</t>
  </si>
  <si>
    <t>$L$274</t>
  </si>
  <si>
    <t xml:space="preserve"> cw_map("BB","50-&gt;20.52630*")</t>
  </si>
  <si>
    <t>$D$275</t>
  </si>
  <si>
    <t xml:space="preserve"> cw_map("BR","IMRF-&gt;20.52640.20000")</t>
  </si>
  <si>
    <t>$L$275</t>
  </si>
  <si>
    <t xml:space="preserve"> cw_map("BB","50-&gt;20.52640*")</t>
  </si>
  <si>
    <t>$D$276</t>
  </si>
  <si>
    <t xml:space="preserve"> cw_map("BR","IMRF-&gt;20.52660.20000")</t>
  </si>
  <si>
    <t>$L$276</t>
  </si>
  <si>
    <t xml:space="preserve"> cw_map("BB","50-&gt;20.52660*")</t>
  </si>
  <si>
    <t>$D$278</t>
  </si>
  <si>
    <t xml:space="preserve"> cw_map("BR","IMRF-&gt;20.52900.20000")</t>
  </si>
  <si>
    <t>$L$278</t>
  </si>
  <si>
    <t xml:space="preserve"> cw_map("BB","50-&gt;20.52900*")</t>
  </si>
  <si>
    <t>$D$280</t>
  </si>
  <si>
    <t xml:space="preserve"> cw_map("BR","IMRF-&gt;20.53000.20000")</t>
  </si>
  <si>
    <t>$L$280</t>
  </si>
  <si>
    <t xml:space="preserve"> cw_map("BB","50-&gt;20.53000*")</t>
  </si>
  <si>
    <t>$D$282</t>
  </si>
  <si>
    <t xml:space="preserve"> cw_map("BR","IMRF-&gt;20.54110.20000")</t>
  </si>
  <si>
    <t>$L$282</t>
  </si>
  <si>
    <t xml:space="preserve"> cw_map("BB","50-&gt;20.54110*")</t>
  </si>
  <si>
    <t>$D$283</t>
  </si>
  <si>
    <t xml:space="preserve"> cw_map("BR","IMRF-&gt;20.54120.20000")</t>
  </si>
  <si>
    <t>$L$283</t>
  </si>
  <si>
    <t xml:space="preserve"> cw_map("BB","50-&gt;20.54120*")</t>
  </si>
  <si>
    <t>$D$284</t>
  </si>
  <si>
    <t xml:space="preserve"> cw_map("BR","IMRF-&gt;20.54140.20000")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</si>
  <si>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</si>
  <si>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</si>
  <si>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</si>
  <si>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</si>
  <si>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</si>
  <si>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</si>
  <si>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</si>
  <si>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</si>
  <si>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</si>
  <si>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</si>
  <si>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</si>
  <si>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</si>
  <si>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</si>
  <si>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</si>
  <si>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</si>
  <si>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</si>
  <si>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</si>
  <si>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</si>
  <si>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</si>
  <si>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</si>
  <si>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</si>
  <si>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</si>
  <si>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</si>
  <si>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</si>
  <si>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</si>
  <si>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</si>
  <si>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</si>
  <si>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</si>
  <si>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</si>
  <si>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</si>
  <si>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</si>
  <si>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</si>
  <si>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</si>
  <si>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</si>
  <si>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</si>
  <si>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</si>
  <si>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</si>
  <si>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</si>
  <si>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</si>
  <si>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</si>
  <si>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</si>
  <si>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</si>
  <si>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</si>
  <si>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</si>
  <si>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</si>
  <si>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</si>
  <si>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</si>
  <si>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</si>
  <si>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</si>
  <si>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</si>
  <si>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</si>
  <si>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</si>
  <si>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</si>
  <si>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</si>
  <si>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</si>
  <si>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</si>
  <si>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</si>
  <si>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</si>
  <si>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</si>
  <si>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</si>
  <si>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</si>
  <si>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</si>
  <si>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</si>
  <si>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</si>
  <si>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</si>
  <si>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</si>
  <si>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</si>
  <si>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</si>
  <si>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</si>
  <si>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</si>
  <si>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</si>
  <si>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</si>
  <si>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</si>
  <si>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</si>
  <si>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</si>
  <si>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</si>
  <si>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</si>
  <si>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</si>
  <si>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</si>
  <si>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</si>
  <si>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</si>
  <si>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</si>
  <si>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</si>
  <si>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</si>
  <si>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</si>
  <si>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</si>
  <si>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</si>
  <si>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</si>
  <si>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</si>
  <si>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</si>
  <si>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</si>
  <si>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</si>
  <si>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</si>
  <si>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</si>
  <si>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</si>
  <si>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</si>
  <si>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</si>
  <si>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</si>
  <si>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</si>
  <si>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</si>
  <si>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</si>
  <si>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</si>
  <si>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</si>
  <si>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</si>
  <si>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</si>
  <si>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</si>
  <si>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</si>
  <si>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</si>
  <si>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</si>
  <si>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</si>
  <si>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</si>
  <si>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</si>
  <si>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</si>
  <si>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</si>
  <si>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</si>
  <si>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</si>
  <si>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</si>
  <si>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</si>
  <si>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</si>
  <si>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</si>
  <si>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</si>
  <si>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</si>
  <si>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</si>
  <si>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</si>
  <si>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</si>
  <si>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</si>
  <si>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</si>
  <si>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</si>
  <si>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</si>
  <si>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</si>
  <si>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</si>
  <si>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</si>
  <si>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</si>
  <si>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</si>
  <si>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</si>
  <si>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</si>
  <si>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</si>
  <si>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</si>
  <si>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</si>
  <si>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</si>
  <si>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</si>
  <si>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</si>
  <si>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</si>
  <si>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</si>
  <si>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</si>
  <si>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</si>
  <si>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</si>
  <si>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</si>
  <si>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</si>
  <si>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</si>
  <si>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</si>
  <si>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</si>
  <si>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</si>
  <si>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</si>
  <si>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</si>
  <si>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</si>
  <si>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</si>
  <si>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</si>
  <si>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</si>
  <si>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</si>
  <si>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</si>
  <si>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</si>
  <si>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</si>
  <si>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</si>
  <si>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</si>
  <si>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</si>
  <si>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</si>
  <si>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</si>
  <si>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</si>
  <si>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</si>
  <si>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</si>
  <si>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</si>
  <si>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</si>
  <si>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</si>
  <si>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</si>
  <si>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</si>
  <si>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</si>
  <si>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</si>
  <si>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</si>
  <si>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</si>
  <si>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</si>
  <si>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</si>
  <si>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</si>
  <si>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</si>
  <si>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</si>
  <si>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</si>
  <si>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</si>
  <si>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</si>
  <si>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</si>
  <si>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</si>
  <si>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</si>
  <si>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</si>
  <si>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</si>
  <si>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</si>
  <si>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</si>
  <si>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</si>
  <si>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</si>
  <si>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</si>
  <si>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</si>
  <si>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</si>
  <si>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</si>
  <si>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</si>
  <si>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</si>
  <si>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</si>
  <si>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</si>
  <si>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</si>
  <si>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</si>
  <si>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</si>
  <si>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</si>
  <si>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</si>
  <si>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</si>
  <si>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</si>
  <si>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</si>
  <si>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</si>
  <si>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</si>
  <si>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</si>
  <si>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</si>
  <si>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</si>
  <si>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</si>
  <si>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</si>
  <si>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</si>
  <si>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</si>
  <si>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</si>
  <si>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</si>
  <si>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</si>
  <si>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</si>
  <si>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</si>
  <si>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</si>
  <si>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</si>
  <si>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</si>
  <si>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</si>
  <si>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</si>
  <si>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</si>
  <si>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</si>
  <si>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</si>
  <si>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</si>
  <si>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</si>
  <si>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</si>
  <si>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</si>
  <si>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</si>
  <si>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</si>
  <si>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</si>
  <si>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</si>
  <si>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</si>
  <si>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</si>
  <si>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</si>
  <si>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</si>
  <si>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</si>
  <si>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</si>
  <si>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</si>
  <si>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</si>
  <si>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</si>
  <si>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</si>
  <si>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</si>
  <si>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</si>
  <si>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</si>
  <si>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</si>
  <si>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</si>
  <si>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</si>
  <si>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</si>
  <si>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</si>
  <si>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</si>
  <si>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</si>
  <si>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</si>
  <si>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</si>
  <si>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</si>
  <si>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</si>
  <si>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</si>
  <si>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</si>
  <si>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</si>
  <si>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</si>
  <si>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</si>
  <si>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</si>
  <si>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</si>
  <si>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</si>
  <si>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</si>
  <si>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</si>
  <si>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</si>
  <si>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</si>
  <si>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</si>
  <si>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</si>
  <si>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</si>
  <si>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</si>
  <si>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</si>
  <si>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</si>
  <si>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</si>
  <si>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</si>
  <si>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</si>
  <si>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</si>
  <si>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</si>
  <si>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</si>
  <si>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</si>
  <si>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</si>
  <si>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</si>
  <si>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</si>
  <si>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</si>
  <si>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</si>
  <si>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</si>
  <si>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</si>
  <si>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</si>
  <si>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</si>
  <si>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</si>
  <si>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</si>
  <si>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</si>
  <si>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</si>
  <si>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</si>
  <si>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</si>
  <si>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</si>
  <si>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</si>
  <si>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</si>
  <si>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</si>
  <si>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</si>
  <si>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</si>
  <si>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</si>
  <si>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</si>
  <si>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</si>
  <si>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</si>
  <si>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</si>
  <si>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</si>
  <si>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</si>
  <si>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</si>
  <si>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</si>
  <si>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</si>
  <si>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</si>
  <si>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</si>
  <si>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</si>
  <si>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</si>
  <si>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</si>
  <si>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</si>
  <si>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</si>
  <si>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</si>
  <si>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</si>
  <si>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</si>
  <si>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</si>
  <si>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</si>
  <si>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</si>
  <si>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</si>
  <si>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</si>
  <si>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</si>
  <si>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</si>
  <si>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</si>
  <si>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</si>
  <si>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</si>
  <si>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</si>
  <si>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</si>
  <si>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</si>
  <si>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</si>
  <si>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</si>
  <si>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</si>
  <si>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</si>
  <si>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</si>
  <si>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</si>
  <si>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</si>
  <si>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</si>
  <si>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</si>
  <si>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</si>
  <si>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</si>
  <si>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</si>
  <si>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</si>
  <si>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</si>
  <si>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</si>
  <si>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</si>
  <si>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</si>
  <si>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</si>
  <si>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</si>
  <si>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</si>
  <si>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</si>
  <si>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</si>
  <si>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</si>
  <si>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</si>
  <si>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</si>
  <si>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</si>
  <si>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</si>
  <si>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</si>
  <si>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</si>
  <si>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</si>
  <si>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</si>
  <si>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</si>
  <si>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</si>
  <si>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</si>
  <si>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</si>
  <si>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</si>
  <si>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</si>
  <si>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</si>
  <si>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</si>
  <si>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</si>
  <si>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</si>
  <si>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</si>
  <si>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</si>
  <si>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Rockford SD 205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</si>
</sst>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00_);_(* \(\ #,##0.00\ \);_(* &quot;-&quot;??_);_(\ @_ \)"/>
    <numFmt numFmtId="186" formatCode="&quot;$&quot;#,##0\ ;\(&quot;$&quot;#,##0\)"/>
    <numFmt numFmtId="187" formatCode="_(* #,##0_);_(* \(#,##0\);_(* &quot;-&quot;??_);_(@_)"/>
  </numFmts>
  <fonts count="297">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10"/>
      <name val="Arial"/>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Helv"/>
    </font>
    <font>
      <sz val="10"/>
      <color indexed="8"/>
      <name val="Arial"/>
      <family val="2"/>
    </font>
    <font>
      <u/>
      <sz val="11"/>
      <color indexed="12"/>
      <name val="Times New Roman"/>
      <family val="1"/>
    </font>
    <font>
      <sz val="12"/>
      <name val="Times New Roman"/>
      <family val="1"/>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rgb="FF000000"/>
      <name val="Calibri"/>
      <family val="2"/>
      <scheme val="minor"/>
    </font>
    <font>
      <b/>
      <sz val="11"/>
      <color rgb="FF3F3F3F"/>
      <name val="Calibri"/>
      <family val="2"/>
      <scheme val="minor"/>
    </font>
    <font>
      <sz val="11"/>
      <color rgb="FFFF0000"/>
      <name val="Calibri"/>
      <family val="2"/>
      <scheme val="minor"/>
    </font>
    <font>
      <sz val="11"/>
      <color indexed="8"/>
      <name val="Calibri"/>
      <family val="2"/>
    </font>
    <font>
      <sz val="12"/>
      <name val="Arial"/>
      <family val="2"/>
    </font>
    <font>
      <sz val="12"/>
      <name val="Helv"/>
    </font>
    <font>
      <b/>
      <sz val="18"/>
      <color theme="3"/>
      <name val="Cambria"/>
      <family val="2"/>
      <scheme val="major"/>
    </font>
    <font>
      <sz val="10"/>
      <color indexed="9"/>
      <name val="Calibri"/>
      <family val="2"/>
    </font>
    <font>
      <sz val="10"/>
      <color theme="1"/>
      <name val="Calibri"/>
      <family val="2"/>
    </font>
    <font>
      <sz val="11"/>
      <color indexed="9"/>
      <name val="Arial"/>
      <family val="2"/>
    </font>
    <font>
      <sz val="11"/>
      <color theme="1"/>
      <name val="Arial"/>
      <family val="2"/>
    </font>
    <font>
      <sz val="11"/>
      <color indexed="8"/>
      <name val="Arial"/>
      <family val="2"/>
    </font>
    <font>
      <sz val="11"/>
      <color indexed="9"/>
      <name val="Calibri"/>
      <family val="2"/>
    </font>
    <font>
      <sz val="11"/>
      <color indexed="9"/>
      <name val="Calibri"/>
      <family val="2"/>
      <scheme val="minor"/>
    </font>
    <font>
      <sz val="10"/>
      <color indexed="8"/>
      <name val="Calibri"/>
      <family val="2"/>
    </font>
    <font>
      <sz val="10"/>
      <color indexed="47"/>
      <name val="Arial"/>
      <family val="2"/>
    </font>
    <font>
      <sz val="10"/>
      <color theme="0"/>
      <name val="Calibri"/>
      <family val="2"/>
    </font>
    <font>
      <sz val="11"/>
      <color theme="0"/>
      <name val="Arial"/>
      <family val="2"/>
    </font>
    <font>
      <sz val="11"/>
      <color indexed="8"/>
      <name val="Calibri"/>
      <family val="2"/>
      <scheme val="minor"/>
    </font>
    <font>
      <sz val="11"/>
      <color indexed="20"/>
      <name val="Calibri"/>
      <family val="2"/>
    </font>
    <font>
      <sz val="10"/>
      <color rgb="FF9C0006"/>
      <name val="Calibri"/>
      <family val="2"/>
    </font>
    <font>
      <sz val="10"/>
      <color indexed="20"/>
      <name val="Arial"/>
      <family val="2"/>
    </font>
    <font>
      <sz val="11"/>
      <color rgb="FF9C0006"/>
      <name val="Arial"/>
      <family val="2"/>
    </font>
    <font>
      <sz val="11"/>
      <color indexed="20"/>
      <name val="Arial"/>
      <family val="2"/>
    </font>
    <font>
      <sz val="11"/>
      <name val="Calibri"/>
      <family val="2"/>
    </font>
    <font>
      <b/>
      <sz val="11"/>
      <name val="Calibri"/>
      <family val="2"/>
    </font>
    <font>
      <b/>
      <sz val="11"/>
      <color indexed="52"/>
      <name val="Calibri"/>
      <family val="2"/>
    </font>
    <font>
      <b/>
      <sz val="10"/>
      <color rgb="FFFA7D00"/>
      <name val="Calibri"/>
      <family val="2"/>
    </font>
    <font>
      <b/>
      <sz val="10"/>
      <color indexed="52"/>
      <name val="Arial"/>
      <family val="2"/>
    </font>
    <font>
      <b/>
      <sz val="11"/>
      <color indexed="52"/>
      <name val="Arial"/>
      <family val="2"/>
    </font>
    <font>
      <b/>
      <sz val="11"/>
      <color rgb="FFFA7D00"/>
      <name val="Arial"/>
      <family val="2"/>
    </font>
    <font>
      <b/>
      <sz val="11"/>
      <color indexed="9"/>
      <name val="Calibri"/>
      <family val="2"/>
    </font>
    <font>
      <b/>
      <sz val="10"/>
      <color indexed="8"/>
      <name val="Calibri"/>
      <family val="2"/>
    </font>
    <font>
      <b/>
      <sz val="10"/>
      <color indexed="47"/>
      <name val="Arial"/>
      <family val="2"/>
    </font>
    <font>
      <b/>
      <sz val="10"/>
      <color theme="0"/>
      <name val="Calibri"/>
      <family val="2"/>
    </font>
    <font>
      <b/>
      <sz val="11"/>
      <color indexed="8"/>
      <name val="Arial"/>
      <family val="2"/>
    </font>
    <font>
      <b/>
      <sz val="11"/>
      <color theme="0"/>
      <name val="Arial"/>
      <family val="2"/>
    </font>
    <font>
      <b/>
      <sz val="11"/>
      <color indexed="9"/>
      <name val="Arial"/>
      <family val="2"/>
    </font>
    <font>
      <b/>
      <sz val="11"/>
      <color indexed="8"/>
      <name val="Calibri"/>
      <family val="2"/>
      <scheme val="minor"/>
    </font>
    <font>
      <b/>
      <sz val="11"/>
      <color rgb="FFFFFFFF"/>
      <name val="Calibri"/>
      <family val="2"/>
    </font>
    <font>
      <b/>
      <sz val="11"/>
      <color rgb="FF000000"/>
      <name val="Calibri"/>
      <family val="2"/>
    </font>
    <font>
      <sz val="10"/>
      <name val="Microsoft Sans Serif"/>
      <family val="2"/>
    </font>
    <font>
      <sz val="10"/>
      <color indexed="24"/>
      <name val="Arial"/>
      <family val="2"/>
    </font>
    <font>
      <sz val="12"/>
      <color indexed="8"/>
      <name val="Arial MT"/>
    </font>
    <font>
      <b/>
      <i/>
      <sz val="10"/>
      <name val="Arial"/>
      <family val="2"/>
    </font>
    <font>
      <i/>
      <sz val="11"/>
      <color indexed="23"/>
      <name val="Calibri"/>
      <family val="2"/>
    </font>
    <font>
      <i/>
      <sz val="10"/>
      <color rgb="FF7F7F7F"/>
      <name val="Calibri"/>
      <family val="2"/>
    </font>
    <font>
      <i/>
      <sz val="10"/>
      <color indexed="23"/>
      <name val="Arial"/>
      <family val="2"/>
    </font>
    <font>
      <i/>
      <sz val="11"/>
      <color rgb="FF7F7F7F"/>
      <name val="Arial"/>
      <family val="2"/>
    </font>
    <font>
      <i/>
      <sz val="11"/>
      <color indexed="23"/>
      <name val="Arial"/>
      <family val="2"/>
    </font>
    <font>
      <sz val="11"/>
      <color indexed="17"/>
      <name val="Calibri"/>
      <family val="2"/>
    </font>
    <font>
      <sz val="10"/>
      <color rgb="FF006100"/>
      <name val="Calibri"/>
      <family val="2"/>
    </font>
    <font>
      <sz val="10"/>
      <color indexed="17"/>
      <name val="Arial"/>
      <family val="2"/>
    </font>
    <font>
      <sz val="11"/>
      <color rgb="FF006100"/>
      <name val="Arial"/>
      <family val="2"/>
    </font>
    <font>
      <sz val="11"/>
      <color indexed="17"/>
      <name val="Arial"/>
      <family val="2"/>
    </font>
    <font>
      <b/>
      <sz val="18"/>
      <color indexed="24"/>
      <name val="Arial"/>
      <family val="2"/>
    </font>
    <font>
      <b/>
      <sz val="15"/>
      <color indexed="56"/>
      <name val="Calibri"/>
      <family val="2"/>
    </font>
    <font>
      <b/>
      <sz val="15"/>
      <color indexed="62"/>
      <name val="Calibri"/>
      <family val="2"/>
    </font>
    <font>
      <b/>
      <sz val="15"/>
      <color theme="3"/>
      <name val="Calibri"/>
      <family val="2"/>
    </font>
    <font>
      <b/>
      <sz val="15"/>
      <color indexed="62"/>
      <name val="Arial"/>
      <family val="2"/>
    </font>
    <font>
      <b/>
      <sz val="15"/>
      <color indexed="56"/>
      <name val="Arial"/>
      <family val="2"/>
    </font>
    <font>
      <b/>
      <sz val="12"/>
      <color indexed="24"/>
      <name val="Arial"/>
      <family val="2"/>
    </font>
    <font>
      <b/>
      <sz val="13"/>
      <color indexed="56"/>
      <name val="Calibri"/>
      <family val="2"/>
    </font>
    <font>
      <b/>
      <sz val="13"/>
      <color indexed="62"/>
      <name val="Calibri"/>
      <family val="2"/>
    </font>
    <font>
      <b/>
      <sz val="13"/>
      <color theme="3"/>
      <name val="Calibri"/>
      <family val="2"/>
    </font>
    <font>
      <b/>
      <sz val="13"/>
      <color indexed="62"/>
      <name val="Arial"/>
      <family val="2"/>
    </font>
    <font>
      <b/>
      <sz val="13"/>
      <color indexed="56"/>
      <name val="Arial"/>
      <family val="2"/>
    </font>
    <font>
      <b/>
      <sz val="11"/>
      <color theme="3"/>
      <name val="Calibri"/>
      <family val="2"/>
    </font>
    <font>
      <b/>
      <sz val="11"/>
      <color indexed="62"/>
      <name val="Arial"/>
      <family val="2"/>
    </font>
    <font>
      <b/>
      <sz val="11"/>
      <color indexed="56"/>
      <name val="Calibri"/>
      <family val="2"/>
    </font>
    <font>
      <b/>
      <sz val="11"/>
      <color indexed="56"/>
      <name val="Arial"/>
      <family val="2"/>
    </font>
    <font>
      <u/>
      <sz val="10"/>
      <color indexed="12"/>
      <name val="Arial"/>
      <family val="2"/>
    </font>
    <font>
      <u/>
      <sz val="10"/>
      <color theme="10"/>
      <name val="Arial"/>
      <family val="2"/>
    </font>
    <font>
      <u/>
      <sz val="11"/>
      <color indexed="12"/>
      <name val="Arial"/>
      <family val="2"/>
    </font>
    <font>
      <u/>
      <sz val="11"/>
      <color theme="10"/>
      <name val="Arial"/>
      <family val="2"/>
    </font>
    <font>
      <u/>
      <sz val="11"/>
      <color rgb="FF0000FF"/>
      <name val="Calibri"/>
      <family val="2"/>
    </font>
    <font>
      <sz val="10"/>
      <color rgb="FF3F3F76"/>
      <name val="Calibri"/>
      <family val="2"/>
    </font>
    <font>
      <sz val="10"/>
      <color indexed="62"/>
      <name val="Arial"/>
      <family val="2"/>
    </font>
    <font>
      <sz val="11"/>
      <color rgb="FF3F3F76"/>
      <name val="Arial"/>
      <family val="2"/>
    </font>
    <font>
      <sz val="11"/>
      <color indexed="62"/>
      <name val="Calibri"/>
      <family val="2"/>
    </font>
    <font>
      <sz val="11"/>
      <color indexed="62"/>
      <name val="Arial"/>
      <family val="2"/>
    </font>
    <font>
      <sz val="10"/>
      <color rgb="FFFA7D00"/>
      <name val="Calibri"/>
      <family val="2"/>
    </font>
    <font>
      <sz val="10"/>
      <color indexed="52"/>
      <name val="Arial"/>
      <family val="2"/>
    </font>
    <font>
      <sz val="11"/>
      <color rgb="FFFA7D00"/>
      <name val="Arial"/>
      <family val="2"/>
    </font>
    <font>
      <sz val="11"/>
      <color indexed="52"/>
      <name val="Calibri"/>
      <family val="2"/>
    </font>
    <font>
      <sz val="11"/>
      <color indexed="52"/>
      <name val="Arial"/>
      <family val="2"/>
    </font>
    <font>
      <sz val="10"/>
      <color rgb="FF9C6500"/>
      <name val="Calibri"/>
      <family val="2"/>
    </font>
    <font>
      <sz val="10"/>
      <color indexed="60"/>
      <name val="Arial"/>
      <family val="2"/>
    </font>
    <font>
      <sz val="11"/>
      <color rgb="FF9C6500"/>
      <name val="Arial"/>
      <family val="2"/>
    </font>
    <font>
      <sz val="11"/>
      <color indexed="60"/>
      <name val="Calibri"/>
      <family val="2"/>
    </font>
    <font>
      <sz val="11"/>
      <color indexed="60"/>
      <name val="Arial"/>
      <family val="2"/>
    </font>
    <font>
      <sz val="10"/>
      <name val="Arial Unicode MS"/>
      <family val="2"/>
    </font>
    <font>
      <sz val="11"/>
      <name val="Arial"/>
      <family val="2"/>
    </font>
    <font>
      <sz val="10"/>
      <color indexed="8"/>
      <name val="匠牥晩††††††††††"/>
    </font>
    <font>
      <sz val="8"/>
      <color theme="1"/>
      <name val="Arial"/>
      <family val="2"/>
    </font>
    <font>
      <b/>
      <sz val="10"/>
      <color rgb="FF3F3F3F"/>
      <name val="Calibri"/>
      <family val="2"/>
    </font>
    <font>
      <b/>
      <sz val="10"/>
      <color indexed="63"/>
      <name val="Arial"/>
      <family val="2"/>
    </font>
    <font>
      <b/>
      <sz val="11"/>
      <color rgb="FF3F3F3F"/>
      <name val="Arial"/>
      <family val="2"/>
    </font>
    <font>
      <b/>
      <sz val="11"/>
      <color indexed="63"/>
      <name val="Calibri"/>
      <family val="2"/>
    </font>
    <font>
      <b/>
      <sz val="11"/>
      <color indexed="63"/>
      <name val="Arial"/>
      <family val="2"/>
    </font>
    <font>
      <b/>
      <sz val="18"/>
      <color indexed="62"/>
      <name val="Cambria"/>
      <family val="2"/>
    </font>
    <font>
      <b/>
      <sz val="18"/>
      <color indexed="56"/>
      <name val="Cambria"/>
      <family val="2"/>
    </font>
    <font>
      <b/>
      <sz val="12"/>
      <name val="Calibri"/>
      <family val="2"/>
    </font>
    <font>
      <b/>
      <sz val="10"/>
      <color theme="1"/>
      <name val="Calibri"/>
      <family val="2"/>
    </font>
    <font>
      <b/>
      <sz val="11"/>
      <color theme="1"/>
      <name val="Arial"/>
      <family val="2"/>
    </font>
    <font>
      <b/>
      <sz val="11"/>
      <color indexed="8"/>
      <name val="Calibri"/>
      <family val="2"/>
    </font>
    <font>
      <b/>
      <sz val="10"/>
      <color indexed="8"/>
      <name val="Arial"/>
      <family val="2"/>
    </font>
    <font>
      <sz val="10"/>
      <color rgb="FFFF0000"/>
      <name val="Calibri"/>
      <family val="2"/>
    </font>
    <font>
      <sz val="10"/>
      <color indexed="10"/>
      <name val="Arial"/>
      <family val="2"/>
    </font>
    <font>
      <sz val="11"/>
      <color rgb="FFFF0000"/>
      <name val="Arial"/>
      <family val="2"/>
    </font>
    <font>
      <sz val="11"/>
      <color indexed="10"/>
      <name val="Calibri"/>
      <family val="2"/>
    </font>
    <font>
      <sz val="11"/>
      <color indexed="10"/>
      <name val="Arial"/>
      <family val="2"/>
    </font>
    <font>
      <sz val="10"/>
      <color rgb="FF000000"/>
      <name val="Times New Roman"/>
      <family val="1"/>
    </font>
    <font>
      <sz val="9"/>
      <name val="Segoe UI"/>
      <family val="2"/>
    </font>
    <font>
      <b/>
      <vertAlign val="superscript"/>
      <sz val="8"/>
      <name val="Arial"/>
      <family val="2"/>
    </font>
    <font>
      <b/>
      <vertAlign val="superscript"/>
      <sz val="9"/>
      <name val="Arial"/>
      <family val="2"/>
    </font>
    <font>
      <vertAlign val="superscript"/>
      <sz val="8"/>
      <name val="Arial"/>
      <family val="2"/>
    </font>
  </fonts>
  <fills count="8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8"/>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10"/>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53"/>
      </patternFill>
    </fill>
    <fill>
      <patternFill patternType="solid">
        <fgColor indexed="57"/>
      </patternFill>
    </fill>
    <fill>
      <patternFill patternType="solid">
        <fgColor indexed="54"/>
      </patternFill>
    </fill>
    <fill>
      <patternFill patternType="solid">
        <fgColor indexed="9"/>
      </patternFill>
    </fill>
    <fill>
      <patternFill patternType="solid">
        <fgColor indexed="55"/>
      </patternFill>
    </fill>
    <fill>
      <patternFill patternType="solid">
        <fgColor rgb="FF000000"/>
        <bgColor rgb="FFFFFFFF"/>
      </patternFill>
    </fill>
    <fill>
      <patternFill patternType="solid">
        <fgColor rgb="FF000000"/>
      </patternFill>
    </fill>
    <fill>
      <patternFill patternType="solid">
        <fgColor rgb="FF808080"/>
      </patternFill>
    </fill>
    <fill>
      <patternFill patternType="solid">
        <fgColor rgb="FFFFFF00"/>
      </patternFill>
    </fill>
    <fill>
      <patternFill patternType="solid">
        <fgColor theme="0"/>
        <bgColor indexed="64"/>
      </patternFill>
    </fill>
    <fill>
      <patternFill patternType="solid">
        <fgColor theme="6" tint="0.79998168889431442"/>
        <bgColor indexed="64"/>
      </patternFill>
    </fill>
  </fills>
  <borders count="21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10"/>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4"/>
      </bottom>
      <diagonal/>
    </border>
    <border>
      <left style="thin">
        <color indexed="23"/>
      </left>
      <right/>
      <top/>
      <bottom/>
      <diagonal/>
    </border>
  </borders>
  <cellStyleXfs count="32460">
    <xf numFmtId="0" fontId="0" fillId="0" borderId="0"/>
    <xf numFmtId="43" fontId="14" fillId="0" borderId="0" applyFont="0" applyFill="0" applyBorder="0" applyAlignment="0" applyProtection="0"/>
    <xf numFmtId="0" fontId="37" fillId="0" borderId="0" applyNumberFormat="0" applyFill="0" applyBorder="0" applyAlignment="0" applyProtection="0">
      <alignment vertical="top"/>
      <protection locked="0"/>
    </xf>
    <xf numFmtId="0" fontId="14" fillId="0" borderId="0"/>
    <xf numFmtId="0" fontId="51"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49" fillId="0" borderId="0"/>
    <xf numFmtId="0" fontId="13" fillId="0" borderId="0"/>
    <xf numFmtId="0" fontId="56" fillId="0" borderId="0" applyNumberFormat="0" applyFill="0" applyBorder="0" applyAlignment="0" applyProtection="0"/>
    <xf numFmtId="0" fontId="12" fillId="0" borderId="0"/>
    <xf numFmtId="0" fontId="11" fillId="0" borderId="0"/>
    <xf numFmtId="0" fontId="10" fillId="0" borderId="0"/>
    <xf numFmtId="0" fontId="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3" fillId="0" borderId="0"/>
    <xf numFmtId="37" fontId="165" fillId="0" borderId="0"/>
    <xf numFmtId="0" fontId="3" fillId="0" borderId="0"/>
    <xf numFmtId="43" fontId="3" fillId="0" borderId="0" applyFont="0" applyFill="0" applyBorder="0" applyAlignment="0" applyProtection="0"/>
    <xf numFmtId="0" fontId="14" fillId="0" borderId="0"/>
    <xf numFmtId="9" fontId="3" fillId="0" borderId="0" applyFont="0" applyFill="0" applyBorder="0" applyAlignment="0" applyProtection="0"/>
    <xf numFmtId="0" fontId="4" fillId="35" borderId="0" applyNumberFormat="0" applyBorder="0" applyAlignment="0" applyProtection="0"/>
    <xf numFmtId="0" fontId="3"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3"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3"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3"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3"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3"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3"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3"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3"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3"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3"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3"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136" fillId="37" borderId="0" applyNumberFormat="0" applyBorder="0" applyAlignment="0" applyProtection="0"/>
    <xf numFmtId="0" fontId="164" fillId="37" borderId="0" applyNumberFormat="0" applyBorder="0" applyAlignment="0" applyProtection="0"/>
    <xf numFmtId="0" fontId="136" fillId="37" borderId="0" applyNumberFormat="0" applyBorder="0" applyAlignment="0" applyProtection="0"/>
    <xf numFmtId="0" fontId="136" fillId="41" borderId="0" applyNumberFormat="0" applyBorder="0" applyAlignment="0" applyProtection="0"/>
    <xf numFmtId="0" fontId="164" fillId="41" borderId="0" applyNumberFormat="0" applyBorder="0" applyAlignment="0" applyProtection="0"/>
    <xf numFmtId="0" fontId="136" fillId="41" borderId="0" applyNumberFormat="0" applyBorder="0" applyAlignment="0" applyProtection="0"/>
    <xf numFmtId="0" fontId="136" fillId="45" borderId="0" applyNumberFormat="0" applyBorder="0" applyAlignment="0" applyProtection="0"/>
    <xf numFmtId="0" fontId="164" fillId="45" borderId="0" applyNumberFormat="0" applyBorder="0" applyAlignment="0" applyProtection="0"/>
    <xf numFmtId="0" fontId="136" fillId="45" borderId="0" applyNumberFormat="0" applyBorder="0" applyAlignment="0" applyProtection="0"/>
    <xf numFmtId="0" fontId="136" fillId="49" borderId="0" applyNumberFormat="0" applyBorder="0" applyAlignment="0" applyProtection="0"/>
    <xf numFmtId="0" fontId="164" fillId="49" borderId="0" applyNumberFormat="0" applyBorder="0" applyAlignment="0" applyProtection="0"/>
    <xf numFmtId="0" fontId="136" fillId="49" borderId="0" applyNumberFormat="0" applyBorder="0" applyAlignment="0" applyProtection="0"/>
    <xf numFmtId="0" fontId="136" fillId="53" borderId="0" applyNumberFormat="0" applyBorder="0" applyAlignment="0" applyProtection="0"/>
    <xf numFmtId="0" fontId="164" fillId="53" borderId="0" applyNumberFormat="0" applyBorder="0" applyAlignment="0" applyProtection="0"/>
    <xf numFmtId="0" fontId="136" fillId="53" borderId="0" applyNumberFormat="0" applyBorder="0" applyAlignment="0" applyProtection="0"/>
    <xf numFmtId="0" fontId="136" fillId="57" borderId="0" applyNumberFormat="0" applyBorder="0" applyAlignment="0" applyProtection="0"/>
    <xf numFmtId="0" fontId="164" fillId="57" borderId="0" applyNumberFormat="0" applyBorder="0" applyAlignment="0" applyProtection="0"/>
    <xf numFmtId="0" fontId="136" fillId="57" borderId="0" applyNumberFormat="0" applyBorder="0" applyAlignment="0" applyProtection="0"/>
    <xf numFmtId="0" fontId="136" fillId="34" borderId="0" applyNumberFormat="0" applyBorder="0" applyAlignment="0" applyProtection="0"/>
    <xf numFmtId="0" fontId="164" fillId="34" borderId="0" applyNumberFormat="0" applyBorder="0" applyAlignment="0" applyProtection="0"/>
    <xf numFmtId="0" fontId="136" fillId="34" borderId="0" applyNumberFormat="0" applyBorder="0" applyAlignment="0" applyProtection="0"/>
    <xf numFmtId="0" fontId="136" fillId="38" borderId="0" applyNumberFormat="0" applyBorder="0" applyAlignment="0" applyProtection="0"/>
    <xf numFmtId="0" fontId="164" fillId="38" borderId="0" applyNumberFormat="0" applyBorder="0" applyAlignment="0" applyProtection="0"/>
    <xf numFmtId="0" fontId="136" fillId="38" borderId="0" applyNumberFormat="0" applyBorder="0" applyAlignment="0" applyProtection="0"/>
    <xf numFmtId="0" fontId="136" fillId="42" borderId="0" applyNumberFormat="0" applyBorder="0" applyAlignment="0" applyProtection="0"/>
    <xf numFmtId="0" fontId="164" fillId="42" borderId="0" applyNumberFormat="0" applyBorder="0" applyAlignment="0" applyProtection="0"/>
    <xf numFmtId="0" fontId="136" fillId="42" borderId="0" applyNumberFormat="0" applyBorder="0" applyAlignment="0" applyProtection="0"/>
    <xf numFmtId="0" fontId="136" fillId="46" borderId="0" applyNumberFormat="0" applyBorder="0" applyAlignment="0" applyProtection="0"/>
    <xf numFmtId="0" fontId="164" fillId="46" borderId="0" applyNumberFormat="0" applyBorder="0" applyAlignment="0" applyProtection="0"/>
    <xf numFmtId="0" fontId="136" fillId="46" borderId="0" applyNumberFormat="0" applyBorder="0" applyAlignment="0" applyProtection="0"/>
    <xf numFmtId="0" fontId="136" fillId="50" borderId="0" applyNumberFormat="0" applyBorder="0" applyAlignment="0" applyProtection="0"/>
    <xf numFmtId="0" fontId="164" fillId="50" borderId="0" applyNumberFormat="0" applyBorder="0" applyAlignment="0" applyProtection="0"/>
    <xf numFmtId="0" fontId="136" fillId="50" borderId="0" applyNumberFormat="0" applyBorder="0" applyAlignment="0" applyProtection="0"/>
    <xf numFmtId="0" fontId="136" fillId="54" borderId="0" applyNumberFormat="0" applyBorder="0" applyAlignment="0" applyProtection="0"/>
    <xf numFmtId="0" fontId="164" fillId="54" borderId="0" applyNumberFormat="0" applyBorder="0" applyAlignment="0" applyProtection="0"/>
    <xf numFmtId="0" fontId="136" fillId="54" borderId="0" applyNumberFormat="0" applyBorder="0" applyAlignment="0" applyProtection="0"/>
    <xf numFmtId="0" fontId="169" fillId="28" borderId="0" applyNumberFormat="0" applyBorder="0" applyAlignment="0" applyProtection="0"/>
    <xf numFmtId="0" fontId="154" fillId="28" borderId="0" applyNumberFormat="0" applyBorder="0" applyAlignment="0" applyProtection="0"/>
    <xf numFmtId="0" fontId="169" fillId="28" borderId="0" applyNumberFormat="0" applyBorder="0" applyAlignment="0" applyProtection="0"/>
    <xf numFmtId="0" fontId="170" fillId="31" borderId="197" applyNumberFormat="0" applyAlignment="0" applyProtection="0"/>
    <xf numFmtId="0" fontId="158" fillId="31" borderId="197" applyNumberFormat="0" applyAlignment="0" applyProtection="0"/>
    <xf numFmtId="0" fontId="170" fillId="31" borderId="197" applyNumberFormat="0" applyAlignment="0" applyProtection="0"/>
    <xf numFmtId="0" fontId="171" fillId="32" borderId="200" applyNumberFormat="0" applyAlignment="0" applyProtection="0"/>
    <xf numFmtId="0" fontId="160" fillId="32" borderId="200" applyNumberFormat="0" applyAlignment="0" applyProtection="0"/>
    <xf numFmtId="0" fontId="171" fillId="32" borderId="200"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68"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6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 fillId="0" borderId="0" applyFont="0" applyFill="0" applyBorder="0" applyAlignment="0" applyProtection="0"/>
    <xf numFmtId="44" fontId="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172" fillId="0" borderId="0" applyNumberFormat="0" applyFill="0" applyBorder="0" applyAlignment="0" applyProtection="0"/>
    <xf numFmtId="0" fontId="162" fillId="0" borderId="0" applyNumberFormat="0" applyFill="0" applyBorder="0" applyAlignment="0" applyProtection="0"/>
    <xf numFmtId="0" fontId="172" fillId="0" borderId="0" applyNumberFormat="0" applyFill="0" applyBorder="0" applyAlignment="0" applyProtection="0"/>
    <xf numFmtId="0" fontId="173" fillId="27" borderId="0" applyNumberFormat="0" applyBorder="0" applyAlignment="0" applyProtection="0"/>
    <xf numFmtId="0" fontId="153" fillId="27" borderId="0" applyNumberFormat="0" applyBorder="0" applyAlignment="0" applyProtection="0"/>
    <xf numFmtId="0" fontId="173" fillId="27" borderId="0" applyNumberFormat="0" applyBorder="0" applyAlignment="0" applyProtection="0"/>
    <xf numFmtId="0" fontId="174" fillId="0" borderId="194" applyNumberFormat="0" applyFill="0" applyAlignment="0" applyProtection="0"/>
    <xf numFmtId="0" fontId="150" fillId="0" borderId="194" applyNumberFormat="0" applyFill="0" applyAlignment="0" applyProtection="0"/>
    <xf numFmtId="0" fontId="174" fillId="0" borderId="194" applyNumberFormat="0" applyFill="0" applyAlignment="0" applyProtection="0"/>
    <xf numFmtId="0" fontId="175" fillId="0" borderId="195" applyNumberFormat="0" applyFill="0" applyAlignment="0" applyProtection="0"/>
    <xf numFmtId="0" fontId="151" fillId="0" borderId="195" applyNumberFormat="0" applyFill="0" applyAlignment="0" applyProtection="0"/>
    <xf numFmtId="0" fontId="175" fillId="0" borderId="195" applyNumberFormat="0" applyFill="0" applyAlignment="0" applyProtection="0"/>
    <xf numFmtId="0" fontId="176" fillId="0" borderId="196" applyNumberFormat="0" applyFill="0" applyAlignment="0" applyProtection="0"/>
    <xf numFmtId="0" fontId="152" fillId="0" borderId="196" applyNumberFormat="0" applyFill="0" applyAlignment="0" applyProtection="0"/>
    <xf numFmtId="0" fontId="176" fillId="0" borderId="196" applyNumberFormat="0" applyFill="0" applyAlignment="0" applyProtection="0"/>
    <xf numFmtId="0" fontId="176" fillId="0" borderId="0" applyNumberFormat="0" applyFill="0" applyBorder="0" applyAlignment="0" applyProtection="0"/>
    <xf numFmtId="0" fontId="152" fillId="0" borderId="0" applyNumberFormat="0" applyFill="0" applyBorder="0" applyAlignment="0" applyProtection="0"/>
    <xf numFmtId="0" fontId="176" fillId="0" borderId="0" applyNumberFormat="0" applyFill="0" applyBorder="0" applyAlignment="0" applyProtection="0"/>
    <xf numFmtId="0" fontId="37"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56" fillId="0" borderId="0" applyNumberFormat="0" applyFill="0" applyBorder="0" applyAlignment="0" applyProtection="0"/>
    <xf numFmtId="0" fontId="167" fillId="0" borderId="0" applyNumberFormat="0" applyFill="0" applyBorder="0" applyAlignment="0" applyProtection="0">
      <alignment vertical="top"/>
      <protection locked="0"/>
    </xf>
    <xf numFmtId="0" fontId="177" fillId="30" borderId="197" applyNumberFormat="0" applyAlignment="0" applyProtection="0"/>
    <xf numFmtId="0" fontId="156" fillId="30" borderId="197" applyNumberFormat="0" applyAlignment="0" applyProtection="0"/>
    <xf numFmtId="0" fontId="177" fillId="30" borderId="197" applyNumberFormat="0" applyAlignment="0" applyProtection="0"/>
    <xf numFmtId="0" fontId="178" fillId="0" borderId="199" applyNumberFormat="0" applyFill="0" applyAlignment="0" applyProtection="0"/>
    <xf numFmtId="0" fontId="159" fillId="0" borderId="199" applyNumberFormat="0" applyFill="0" applyAlignment="0" applyProtection="0"/>
    <xf numFmtId="0" fontId="178" fillId="0" borderId="199" applyNumberFormat="0" applyFill="0" applyAlignment="0" applyProtection="0"/>
    <xf numFmtId="0" fontId="179" fillId="29" borderId="0" applyNumberFormat="0" applyBorder="0" applyAlignment="0" applyProtection="0"/>
    <xf numFmtId="0" fontId="155" fillId="29" borderId="0" applyNumberFormat="0" applyBorder="0" applyAlignment="0" applyProtection="0"/>
    <xf numFmtId="0" fontId="179" fillId="29" borderId="0" applyNumberFormat="0" applyBorder="0" applyAlignment="0" applyProtection="0"/>
    <xf numFmtId="0" fontId="166" fillId="0" borderId="0"/>
    <xf numFmtId="0" fontId="166" fillId="0" borderId="0"/>
    <xf numFmtId="0" fontId="14"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4" fillId="0" borderId="0"/>
    <xf numFmtId="0" fontId="14" fillId="0" borderId="0"/>
    <xf numFmtId="0" fontId="14" fillId="0" borderId="0"/>
    <xf numFmtId="0" fontId="4" fillId="0" borderId="0"/>
    <xf numFmtId="0" fontId="4" fillId="0" borderId="0"/>
    <xf numFmtId="0" fontId="4" fillId="0" borderId="0"/>
    <xf numFmtId="0" fontId="4" fillId="0" borderId="0"/>
    <xf numFmtId="0" fontId="168" fillId="0" borderId="0"/>
    <xf numFmtId="0" fontId="14"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66" fillId="0" borderId="0"/>
    <xf numFmtId="0" fontId="14" fillId="0" borderId="0"/>
    <xf numFmtId="0" fontId="4" fillId="0" borderId="0"/>
    <xf numFmtId="0" fontId="4" fillId="0" borderId="0"/>
    <xf numFmtId="0" fontId="14" fillId="0" borderId="0"/>
    <xf numFmtId="0" fontId="14" fillId="0" borderId="0"/>
    <xf numFmtId="0" fontId="168" fillId="0" borderId="0"/>
    <xf numFmtId="0" fontId="14" fillId="0" borderId="0"/>
    <xf numFmtId="0" fontId="4" fillId="0" borderId="0"/>
    <xf numFmtId="0" fontId="14" fillId="0" borderId="0"/>
    <xf numFmtId="0" fontId="166" fillId="0" borderId="0"/>
    <xf numFmtId="0" fontId="4" fillId="0" borderId="0"/>
    <xf numFmtId="0" fontId="14" fillId="0" borderId="0"/>
    <xf numFmtId="0" fontId="149" fillId="0" borderId="0"/>
    <xf numFmtId="0" fontId="14" fillId="0" borderId="0"/>
    <xf numFmtId="0" fontId="168" fillId="0" borderId="0"/>
    <xf numFmtId="0" fontId="14" fillId="0" borderId="0"/>
    <xf numFmtId="0" fontId="166" fillId="0" borderId="0"/>
    <xf numFmtId="0" fontId="3" fillId="0" borderId="0"/>
    <xf numFmtId="0" fontId="14" fillId="0" borderId="0"/>
    <xf numFmtId="0" fontId="14" fillId="0" borderId="0"/>
    <xf numFmtId="0" fontId="166" fillId="0" borderId="0"/>
    <xf numFmtId="37" fontId="165" fillId="0" borderId="0"/>
    <xf numFmtId="0" fontId="14" fillId="0" borderId="0"/>
    <xf numFmtId="0" fontId="180" fillId="0" borderId="0"/>
    <xf numFmtId="0" fontId="14" fillId="0" borderId="0"/>
    <xf numFmtId="0" fontId="14" fillId="0" borderId="0"/>
    <xf numFmtId="0" fontId="166" fillId="0" borderId="0"/>
    <xf numFmtId="0" fontId="14" fillId="0" borderId="0"/>
    <xf numFmtId="0" fontId="4" fillId="0" borderId="0"/>
    <xf numFmtId="0" fontId="4" fillId="0" borderId="0"/>
    <xf numFmtId="0" fontId="149" fillId="0" borderId="0"/>
    <xf numFmtId="0" fontId="168" fillId="0" borderId="0"/>
    <xf numFmtId="0" fontId="14" fillId="0" borderId="0"/>
    <xf numFmtId="0" fontId="166" fillId="0" borderId="0"/>
    <xf numFmtId="0" fontId="3" fillId="0" borderId="0"/>
    <xf numFmtId="0" fontId="3" fillId="0" borderId="0"/>
    <xf numFmtId="0" fontId="14" fillId="0" borderId="0"/>
    <xf numFmtId="0" fontId="3" fillId="0" borderId="0"/>
    <xf numFmtId="0" fontId="3" fillId="0" borderId="0"/>
    <xf numFmtId="0" fontId="166" fillId="0" borderId="0"/>
    <xf numFmtId="0" fontId="4" fillId="0" borderId="0"/>
    <xf numFmtId="0" fontId="166" fillId="0" borderId="0"/>
    <xf numFmtId="0" fontId="3" fillId="0" borderId="0"/>
    <xf numFmtId="0" fontId="3" fillId="33" borderId="201" applyNumberFormat="0" applyFont="0" applyAlignment="0" applyProtection="0"/>
    <xf numFmtId="0" fontId="4" fillId="33" borderId="201" applyNumberFormat="0" applyFont="0" applyAlignment="0" applyProtection="0"/>
    <xf numFmtId="0" fontId="4" fillId="33" borderId="201" applyNumberFormat="0" applyFont="0" applyAlignment="0" applyProtection="0"/>
    <xf numFmtId="0" fontId="4" fillId="33" borderId="201" applyNumberFormat="0" applyFont="0" applyAlignment="0" applyProtection="0"/>
    <xf numFmtId="0" fontId="4" fillId="33" borderId="201" applyNumberFormat="0" applyFont="0" applyAlignment="0" applyProtection="0"/>
    <xf numFmtId="0" fontId="181" fillId="31" borderId="198" applyNumberFormat="0" applyAlignment="0" applyProtection="0"/>
    <xf numFmtId="0" fontId="157" fillId="31" borderId="198" applyNumberFormat="0" applyAlignment="0" applyProtection="0"/>
    <xf numFmtId="0" fontId="181" fillId="31" borderId="198"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8"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0" fontId="129" fillId="0" borderId="202" applyNumberFormat="0" applyFill="0" applyAlignment="0" applyProtection="0"/>
    <xf numFmtId="0" fontId="163" fillId="0" borderId="202" applyNumberFormat="0" applyFill="0" applyAlignment="0" applyProtection="0"/>
    <xf numFmtId="0" fontId="129" fillId="0" borderId="202" applyNumberFormat="0" applyFill="0" applyAlignment="0" applyProtection="0"/>
    <xf numFmtId="0" fontId="182" fillId="0" borderId="0" applyNumberFormat="0" applyFill="0" applyBorder="0" applyAlignment="0" applyProtection="0"/>
    <xf numFmtId="0" fontId="161" fillId="0" borderId="0" applyNumberFormat="0" applyFill="0" applyBorder="0" applyAlignment="0" applyProtection="0"/>
    <xf numFmtId="0" fontId="182" fillId="0" borderId="0" applyNumberFormat="0" applyFill="0" applyBorder="0" applyAlignment="0" applyProtection="0"/>
    <xf numFmtId="43" fontId="166" fillId="0" borderId="0" applyFont="0" applyFill="0" applyBorder="0" applyAlignment="0" applyProtection="0"/>
    <xf numFmtId="43" fontId="166"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0" fontId="3" fillId="0" borderId="0"/>
    <xf numFmtId="0" fontId="184" fillId="0" borderId="0"/>
    <xf numFmtId="0" fontId="184" fillId="0" borderId="0"/>
    <xf numFmtId="0" fontId="3" fillId="0" borderId="0"/>
    <xf numFmtId="9" fontId="3" fillId="0" borderId="0" applyFont="0" applyFill="0" applyBorder="0" applyAlignment="0" applyProtection="0"/>
    <xf numFmtId="0" fontId="185" fillId="0" borderId="0"/>
    <xf numFmtId="0" fontId="4" fillId="0" borderId="0"/>
    <xf numFmtId="0" fontId="4" fillId="35" borderId="0" applyNumberFormat="0" applyBorder="0" applyAlignment="0" applyProtection="0"/>
    <xf numFmtId="0" fontId="183" fillId="58" borderId="0" applyNumberFormat="0" applyBorder="0" applyAlignment="0" applyProtection="0"/>
    <xf numFmtId="0" fontId="187" fillId="59" borderId="0" applyNumberFormat="0" applyBorder="0" applyAlignment="0" applyProtection="0"/>
    <xf numFmtId="0" fontId="166" fillId="60" borderId="0" applyNumberFormat="0" applyBorder="0" applyAlignment="0" applyProtection="0"/>
    <xf numFmtId="0" fontId="188" fillId="35" borderId="0" applyNumberFormat="0" applyBorder="0" applyAlignment="0" applyProtection="0"/>
    <xf numFmtId="0" fontId="183" fillId="58" borderId="0" applyNumberFormat="0" applyBorder="0" applyAlignment="0" applyProtection="0"/>
    <xf numFmtId="0" fontId="189" fillId="59" borderId="0" applyNumberFormat="0" applyBorder="0" applyAlignment="0" applyProtection="0"/>
    <xf numFmtId="0" fontId="189" fillId="59" borderId="0" applyNumberFormat="0" applyBorder="0" applyAlignment="0" applyProtection="0"/>
    <xf numFmtId="0" fontId="190" fillId="35" borderId="0" applyNumberFormat="0" applyBorder="0" applyAlignment="0" applyProtection="0"/>
    <xf numFmtId="0" fontId="183" fillId="58" borderId="0" applyNumberFormat="0" applyBorder="0" applyAlignment="0" applyProtection="0"/>
    <xf numFmtId="0" fontId="183" fillId="58" borderId="0" applyNumberFormat="0" applyBorder="0" applyAlignment="0" applyProtection="0"/>
    <xf numFmtId="0" fontId="190" fillId="35" borderId="0" applyNumberFormat="0" applyBorder="0" applyAlignment="0" applyProtection="0"/>
    <xf numFmtId="0" fontId="183" fillId="58" borderId="0" applyNumberFormat="0" applyBorder="0" applyAlignment="0" applyProtection="0"/>
    <xf numFmtId="0" fontId="183" fillId="58" borderId="0" applyNumberFormat="0" applyBorder="0" applyAlignment="0" applyProtection="0"/>
    <xf numFmtId="0" fontId="189" fillId="59" borderId="0" applyNumberFormat="0" applyBorder="0" applyAlignment="0" applyProtection="0"/>
    <xf numFmtId="0" fontId="190" fillId="35" borderId="0" applyNumberFormat="0" applyBorder="0" applyAlignment="0" applyProtection="0"/>
    <xf numFmtId="0" fontId="191" fillId="58" borderId="0" applyNumberFormat="0" applyBorder="0" applyAlignment="0" applyProtection="0"/>
    <xf numFmtId="0" fontId="183" fillId="58" borderId="0" applyNumberFormat="0" applyBorder="0" applyAlignment="0" applyProtection="0"/>
    <xf numFmtId="0" fontId="187" fillId="59" borderId="0" applyNumberFormat="0" applyBorder="0" applyAlignment="0" applyProtection="0"/>
    <xf numFmtId="0" fontId="183" fillId="58" borderId="0" applyNumberFormat="0" applyBorder="0" applyAlignment="0" applyProtection="0"/>
    <xf numFmtId="0" fontId="183" fillId="58" borderId="0" applyNumberFormat="0" applyBorder="0" applyAlignment="0" applyProtection="0"/>
    <xf numFmtId="0" fontId="166" fillId="60" borderId="0" applyNumberFormat="0" applyBorder="0" applyAlignment="0" applyProtection="0"/>
    <xf numFmtId="0" fontId="183" fillId="58" borderId="0" applyNumberFormat="0" applyBorder="0" applyAlignment="0" applyProtection="0"/>
    <xf numFmtId="0" fontId="166" fillId="60" borderId="0" applyNumberFormat="0" applyBorder="0" applyAlignment="0" applyProtection="0"/>
    <xf numFmtId="0" fontId="188" fillId="35" borderId="0" applyNumberFormat="0" applyBorder="0" applyAlignment="0" applyProtection="0"/>
    <xf numFmtId="0" fontId="183" fillId="58" borderId="0" applyNumberFormat="0" applyBorder="0" applyAlignment="0" applyProtection="0"/>
    <xf numFmtId="0" fontId="187" fillId="59" borderId="0" applyNumberFormat="0" applyBorder="0" applyAlignment="0" applyProtection="0"/>
    <xf numFmtId="0" fontId="183" fillId="58" borderId="0" applyNumberFormat="0" applyBorder="0" applyAlignment="0" applyProtection="0"/>
    <xf numFmtId="0" fontId="183" fillId="58" borderId="0" applyNumberFormat="0" applyBorder="0" applyAlignment="0" applyProtection="0"/>
    <xf numFmtId="0" fontId="191" fillId="58" borderId="0" applyNumberFormat="0" applyBorder="0" applyAlignment="0" applyProtection="0"/>
    <xf numFmtId="0" fontId="183" fillId="58" borderId="0" applyNumberFormat="0" applyBorder="0" applyAlignment="0" applyProtection="0"/>
    <xf numFmtId="0" fontId="191" fillId="58" borderId="0" applyNumberFormat="0" applyBorder="0" applyAlignment="0" applyProtection="0"/>
    <xf numFmtId="0" fontId="188" fillId="35" borderId="0" applyNumberFormat="0" applyBorder="0" applyAlignment="0" applyProtection="0"/>
    <xf numFmtId="0" fontId="183" fillId="58" borderId="0" applyNumberFormat="0" applyBorder="0" applyAlignment="0" applyProtection="0"/>
    <xf numFmtId="0" fontId="183" fillId="58" borderId="0" applyNumberFormat="0" applyBorder="0" applyAlignment="0" applyProtection="0"/>
    <xf numFmtId="0" fontId="187" fillId="59" borderId="0" applyNumberFormat="0" applyBorder="0" applyAlignment="0" applyProtection="0"/>
    <xf numFmtId="0" fontId="188" fillId="35" borderId="0" applyNumberFormat="0" applyBorder="0" applyAlignment="0" applyProtection="0"/>
    <xf numFmtId="0" fontId="183" fillId="58" borderId="0" applyNumberFormat="0" applyBorder="0" applyAlignment="0" applyProtection="0"/>
    <xf numFmtId="0" fontId="189" fillId="59" borderId="0" applyNumberFormat="0" applyBorder="0" applyAlignment="0" applyProtection="0"/>
    <xf numFmtId="0" fontId="190" fillId="35"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189" fillId="59" borderId="0" applyNumberFormat="0" applyBorder="0" applyAlignment="0" applyProtection="0"/>
    <xf numFmtId="0" fontId="190" fillId="35" borderId="0" applyNumberFormat="0" applyBorder="0" applyAlignment="0" applyProtection="0"/>
    <xf numFmtId="0" fontId="189" fillId="59" borderId="0" applyNumberFormat="0" applyBorder="0" applyAlignment="0" applyProtection="0"/>
    <xf numFmtId="0" fontId="190" fillId="35"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4" fillId="35" borderId="0" applyNumberFormat="0" applyBorder="0" applyAlignment="0" applyProtection="0"/>
    <xf numFmtId="0" fontId="4" fillId="39" borderId="0" applyNumberFormat="0" applyBorder="0" applyAlignment="0" applyProtection="0"/>
    <xf numFmtId="0" fontId="183" fillId="61" borderId="0" applyNumberFormat="0" applyBorder="0" applyAlignment="0" applyProtection="0"/>
    <xf numFmtId="0" fontId="187" fillId="60" borderId="0" applyNumberFormat="0" applyBorder="0" applyAlignment="0" applyProtection="0"/>
    <xf numFmtId="0" fontId="166" fillId="62" borderId="0" applyNumberFormat="0" applyBorder="0" applyAlignment="0" applyProtection="0"/>
    <xf numFmtId="0" fontId="188" fillId="39" borderId="0" applyNumberFormat="0" applyBorder="0" applyAlignment="0" applyProtection="0"/>
    <xf numFmtId="0" fontId="183" fillId="61" borderId="0" applyNumberFormat="0" applyBorder="0" applyAlignment="0" applyProtection="0"/>
    <xf numFmtId="0" fontId="189" fillId="60" borderId="0" applyNumberFormat="0" applyBorder="0" applyAlignment="0" applyProtection="0"/>
    <xf numFmtId="0" fontId="189" fillId="60" borderId="0" applyNumberFormat="0" applyBorder="0" applyAlignment="0" applyProtection="0"/>
    <xf numFmtId="0" fontId="190" fillId="39" borderId="0" applyNumberFormat="0" applyBorder="0" applyAlignment="0" applyProtection="0"/>
    <xf numFmtId="0" fontId="183" fillId="61" borderId="0" applyNumberFormat="0" applyBorder="0" applyAlignment="0" applyProtection="0"/>
    <xf numFmtId="0" fontId="183" fillId="61" borderId="0" applyNumberFormat="0" applyBorder="0" applyAlignment="0" applyProtection="0"/>
    <xf numFmtId="0" fontId="190" fillId="39" borderId="0" applyNumberFormat="0" applyBorder="0" applyAlignment="0" applyProtection="0"/>
    <xf numFmtId="0" fontId="183" fillId="61" borderId="0" applyNumberFormat="0" applyBorder="0" applyAlignment="0" applyProtection="0"/>
    <xf numFmtId="0" fontId="183" fillId="61" borderId="0" applyNumberFormat="0" applyBorder="0" applyAlignment="0" applyProtection="0"/>
    <xf numFmtId="0" fontId="189" fillId="60" borderId="0" applyNumberFormat="0" applyBorder="0" applyAlignment="0" applyProtection="0"/>
    <xf numFmtId="0" fontId="190" fillId="39" borderId="0" applyNumberFormat="0" applyBorder="0" applyAlignment="0" applyProtection="0"/>
    <xf numFmtId="0" fontId="191" fillId="61" borderId="0" applyNumberFormat="0" applyBorder="0" applyAlignment="0" applyProtection="0"/>
    <xf numFmtId="0" fontId="183" fillId="61" borderId="0" applyNumberFormat="0" applyBorder="0" applyAlignment="0" applyProtection="0"/>
    <xf numFmtId="0" fontId="187" fillId="60" borderId="0" applyNumberFormat="0" applyBorder="0" applyAlignment="0" applyProtection="0"/>
    <xf numFmtId="0" fontId="183" fillId="61" borderId="0" applyNumberFormat="0" applyBorder="0" applyAlignment="0" applyProtection="0"/>
    <xf numFmtId="0" fontId="183" fillId="61" borderId="0" applyNumberFormat="0" applyBorder="0" applyAlignment="0" applyProtection="0"/>
    <xf numFmtId="0" fontId="166" fillId="62" borderId="0" applyNumberFormat="0" applyBorder="0" applyAlignment="0" applyProtection="0"/>
    <xf numFmtId="0" fontId="183" fillId="61" borderId="0" applyNumberFormat="0" applyBorder="0" applyAlignment="0" applyProtection="0"/>
    <xf numFmtId="0" fontId="166" fillId="62" borderId="0" applyNumberFormat="0" applyBorder="0" applyAlignment="0" applyProtection="0"/>
    <xf numFmtId="0" fontId="188" fillId="39" borderId="0" applyNumberFormat="0" applyBorder="0" applyAlignment="0" applyProtection="0"/>
    <xf numFmtId="0" fontId="183" fillId="61" borderId="0" applyNumberFormat="0" applyBorder="0" applyAlignment="0" applyProtection="0"/>
    <xf numFmtId="0" fontId="187" fillId="60" borderId="0" applyNumberFormat="0" applyBorder="0" applyAlignment="0" applyProtection="0"/>
    <xf numFmtId="0" fontId="183" fillId="61" borderId="0" applyNumberFormat="0" applyBorder="0" applyAlignment="0" applyProtection="0"/>
    <xf numFmtId="0" fontId="183" fillId="61" borderId="0" applyNumberFormat="0" applyBorder="0" applyAlignment="0" applyProtection="0"/>
    <xf numFmtId="0" fontId="191" fillId="61" borderId="0" applyNumberFormat="0" applyBorder="0" applyAlignment="0" applyProtection="0"/>
    <xf numFmtId="0" fontId="183" fillId="61" borderId="0" applyNumberFormat="0" applyBorder="0" applyAlignment="0" applyProtection="0"/>
    <xf numFmtId="0" fontId="191" fillId="61" borderId="0" applyNumberFormat="0" applyBorder="0" applyAlignment="0" applyProtection="0"/>
    <xf numFmtId="0" fontId="188" fillId="39" borderId="0" applyNumberFormat="0" applyBorder="0" applyAlignment="0" applyProtection="0"/>
    <xf numFmtId="0" fontId="183" fillId="61" borderId="0" applyNumberFormat="0" applyBorder="0" applyAlignment="0" applyProtection="0"/>
    <xf numFmtId="0" fontId="183" fillId="61" borderId="0" applyNumberFormat="0" applyBorder="0" applyAlignment="0" applyProtection="0"/>
    <xf numFmtId="0" fontId="187" fillId="60" borderId="0" applyNumberFormat="0" applyBorder="0" applyAlignment="0" applyProtection="0"/>
    <xf numFmtId="0" fontId="188" fillId="39" borderId="0" applyNumberFormat="0" applyBorder="0" applyAlignment="0" applyProtection="0"/>
    <xf numFmtId="0" fontId="183" fillId="61" borderId="0" applyNumberFormat="0" applyBorder="0" applyAlignment="0" applyProtection="0"/>
    <xf numFmtId="0" fontId="189" fillId="60" borderId="0" applyNumberFormat="0" applyBorder="0" applyAlignment="0" applyProtection="0"/>
    <xf numFmtId="0" fontId="190" fillId="39" borderId="0" applyNumberFormat="0" applyBorder="0" applyAlignment="0" applyProtection="0"/>
    <xf numFmtId="0" fontId="192" fillId="60" borderId="0" applyNumberFormat="0" applyBorder="0" applyAlignment="0" applyProtection="0"/>
    <xf numFmtId="0" fontId="192" fillId="60"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189" fillId="60" borderId="0" applyNumberFormat="0" applyBorder="0" applyAlignment="0" applyProtection="0"/>
    <xf numFmtId="0" fontId="190" fillId="39" borderId="0" applyNumberFormat="0" applyBorder="0" applyAlignment="0" applyProtection="0"/>
    <xf numFmtId="0" fontId="189" fillId="60" borderId="0" applyNumberFormat="0" applyBorder="0" applyAlignment="0" applyProtection="0"/>
    <xf numFmtId="0" fontId="190" fillId="39" borderId="0" applyNumberFormat="0" applyBorder="0" applyAlignment="0" applyProtection="0"/>
    <xf numFmtId="0" fontId="192" fillId="60" borderId="0" applyNumberFormat="0" applyBorder="0" applyAlignment="0" applyProtection="0"/>
    <xf numFmtId="0" fontId="192" fillId="60" borderId="0" applyNumberFormat="0" applyBorder="0" applyAlignment="0" applyProtection="0"/>
    <xf numFmtId="0" fontId="4" fillId="39" borderId="0" applyNumberFormat="0" applyBorder="0" applyAlignment="0" applyProtection="0"/>
    <xf numFmtId="0" fontId="4" fillId="43" borderId="0" applyNumberFormat="0" applyBorder="0" applyAlignment="0" applyProtection="0"/>
    <xf numFmtId="0" fontId="183" fillId="63" borderId="0" applyNumberFormat="0" applyBorder="0" applyAlignment="0" applyProtection="0"/>
    <xf numFmtId="0" fontId="187" fillId="64" borderId="0" applyNumberFormat="0" applyBorder="0" applyAlignment="0" applyProtection="0"/>
    <xf numFmtId="0" fontId="166" fillId="64" borderId="0" applyNumberFormat="0" applyBorder="0" applyAlignment="0" applyProtection="0"/>
    <xf numFmtId="0" fontId="188" fillId="43" borderId="0" applyNumberFormat="0" applyBorder="0" applyAlignment="0" applyProtection="0"/>
    <xf numFmtId="0" fontId="183" fillId="63" borderId="0" applyNumberFormat="0" applyBorder="0" applyAlignment="0" applyProtection="0"/>
    <xf numFmtId="0" fontId="189" fillId="64" borderId="0" applyNumberFormat="0" applyBorder="0" applyAlignment="0" applyProtection="0"/>
    <xf numFmtId="0" fontId="189" fillId="64" borderId="0" applyNumberFormat="0" applyBorder="0" applyAlignment="0" applyProtection="0"/>
    <xf numFmtId="0" fontId="190" fillId="4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90" fillId="4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9" fillId="64" borderId="0" applyNumberFormat="0" applyBorder="0" applyAlignment="0" applyProtection="0"/>
    <xf numFmtId="0" fontId="190" fillId="43" borderId="0" applyNumberFormat="0" applyBorder="0" applyAlignment="0" applyProtection="0"/>
    <xf numFmtId="0" fontId="191" fillId="63" borderId="0" applyNumberFormat="0" applyBorder="0" applyAlignment="0" applyProtection="0"/>
    <xf numFmtId="0" fontId="183" fillId="63" borderId="0" applyNumberFormat="0" applyBorder="0" applyAlignment="0" applyProtection="0"/>
    <xf numFmtId="0" fontId="187" fillId="64"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66" fillId="64" borderId="0" applyNumberFormat="0" applyBorder="0" applyAlignment="0" applyProtection="0"/>
    <xf numFmtId="0" fontId="183" fillId="63" borderId="0" applyNumberFormat="0" applyBorder="0" applyAlignment="0" applyProtection="0"/>
    <xf numFmtId="0" fontId="166" fillId="64" borderId="0" applyNumberFormat="0" applyBorder="0" applyAlignment="0" applyProtection="0"/>
    <xf numFmtId="0" fontId="188" fillId="43" borderId="0" applyNumberFormat="0" applyBorder="0" applyAlignment="0" applyProtection="0"/>
    <xf numFmtId="0" fontId="183" fillId="63" borderId="0" applyNumberFormat="0" applyBorder="0" applyAlignment="0" applyProtection="0"/>
    <xf numFmtId="0" fontId="187" fillId="64"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91" fillId="63" borderId="0" applyNumberFormat="0" applyBorder="0" applyAlignment="0" applyProtection="0"/>
    <xf numFmtId="0" fontId="183" fillId="63" borderId="0" applyNumberFormat="0" applyBorder="0" applyAlignment="0" applyProtection="0"/>
    <xf numFmtId="0" fontId="191" fillId="63" borderId="0" applyNumberFormat="0" applyBorder="0" applyAlignment="0" applyProtection="0"/>
    <xf numFmtId="0" fontId="188" fillId="43" borderId="0" applyNumberFormat="0" applyBorder="0" applyAlignment="0" applyProtection="0"/>
    <xf numFmtId="0" fontId="183" fillId="63" borderId="0" applyNumberFormat="0" applyBorder="0" applyAlignment="0" applyProtection="0"/>
    <xf numFmtId="0" fontId="183" fillId="63" borderId="0" applyNumberFormat="0" applyBorder="0" applyAlignment="0" applyProtection="0"/>
    <xf numFmtId="0" fontId="187" fillId="64" borderId="0" applyNumberFormat="0" applyBorder="0" applyAlignment="0" applyProtection="0"/>
    <xf numFmtId="0" fontId="188" fillId="43" borderId="0" applyNumberFormat="0" applyBorder="0" applyAlignment="0" applyProtection="0"/>
    <xf numFmtId="0" fontId="183" fillId="63" borderId="0" applyNumberFormat="0" applyBorder="0" applyAlignment="0" applyProtection="0"/>
    <xf numFmtId="0" fontId="189" fillId="64" borderId="0" applyNumberFormat="0" applyBorder="0" applyAlignment="0" applyProtection="0"/>
    <xf numFmtId="0" fontId="190" fillId="43" borderId="0" applyNumberFormat="0" applyBorder="0" applyAlignment="0" applyProtection="0"/>
    <xf numFmtId="0" fontId="192" fillId="64" borderId="0" applyNumberFormat="0" applyBorder="0" applyAlignment="0" applyProtection="0"/>
    <xf numFmtId="0" fontId="192" fillId="6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189" fillId="64" borderId="0" applyNumberFormat="0" applyBorder="0" applyAlignment="0" applyProtection="0"/>
    <xf numFmtId="0" fontId="190" fillId="43" borderId="0" applyNumberFormat="0" applyBorder="0" applyAlignment="0" applyProtection="0"/>
    <xf numFmtId="0" fontId="189" fillId="64" borderId="0" applyNumberFormat="0" applyBorder="0" applyAlignment="0" applyProtection="0"/>
    <xf numFmtId="0" fontId="190" fillId="43" borderId="0" applyNumberFormat="0" applyBorder="0" applyAlignment="0" applyProtection="0"/>
    <xf numFmtId="0" fontId="192" fillId="64" borderId="0" applyNumberFormat="0" applyBorder="0" applyAlignment="0" applyProtection="0"/>
    <xf numFmtId="0" fontId="192" fillId="64" borderId="0" applyNumberFormat="0" applyBorder="0" applyAlignment="0" applyProtection="0"/>
    <xf numFmtId="0" fontId="4" fillId="43" borderId="0" applyNumberFormat="0" applyBorder="0" applyAlignment="0" applyProtection="0"/>
    <xf numFmtId="0" fontId="4" fillId="47" borderId="0" applyNumberFormat="0" applyBorder="0" applyAlignment="0" applyProtection="0"/>
    <xf numFmtId="0" fontId="183" fillId="65" borderId="0" applyNumberFormat="0" applyBorder="0" applyAlignment="0" applyProtection="0"/>
    <xf numFmtId="0" fontId="187" fillId="59" borderId="0" applyNumberFormat="0" applyBorder="0" applyAlignment="0" applyProtection="0"/>
    <xf numFmtId="0" fontId="166" fillId="60" borderId="0" applyNumberFormat="0" applyBorder="0" applyAlignment="0" applyProtection="0"/>
    <xf numFmtId="0" fontId="188" fillId="47" borderId="0" applyNumberFormat="0" applyBorder="0" applyAlignment="0" applyProtection="0"/>
    <xf numFmtId="0" fontId="183" fillId="65" borderId="0" applyNumberFormat="0" applyBorder="0" applyAlignment="0" applyProtection="0"/>
    <xf numFmtId="0" fontId="189" fillId="59" borderId="0" applyNumberFormat="0" applyBorder="0" applyAlignment="0" applyProtection="0"/>
    <xf numFmtId="0" fontId="189" fillId="59" borderId="0" applyNumberFormat="0" applyBorder="0" applyAlignment="0" applyProtection="0"/>
    <xf numFmtId="0" fontId="190" fillId="47"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90" fillId="47"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9" fillId="59" borderId="0" applyNumberFormat="0" applyBorder="0" applyAlignment="0" applyProtection="0"/>
    <xf numFmtId="0" fontId="190" fillId="47" borderId="0" applyNumberFormat="0" applyBorder="0" applyAlignment="0" applyProtection="0"/>
    <xf numFmtId="0" fontId="191" fillId="65" borderId="0" applyNumberFormat="0" applyBorder="0" applyAlignment="0" applyProtection="0"/>
    <xf numFmtId="0" fontId="183" fillId="65" borderId="0" applyNumberFormat="0" applyBorder="0" applyAlignment="0" applyProtection="0"/>
    <xf numFmtId="0" fontId="187" fillId="59"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66" fillId="60" borderId="0" applyNumberFormat="0" applyBorder="0" applyAlignment="0" applyProtection="0"/>
    <xf numFmtId="0" fontId="183" fillId="65" borderId="0" applyNumberFormat="0" applyBorder="0" applyAlignment="0" applyProtection="0"/>
    <xf numFmtId="0" fontId="166" fillId="60" borderId="0" applyNumberFormat="0" applyBorder="0" applyAlignment="0" applyProtection="0"/>
    <xf numFmtId="0" fontId="188" fillId="47" borderId="0" applyNumberFormat="0" applyBorder="0" applyAlignment="0" applyProtection="0"/>
    <xf numFmtId="0" fontId="183" fillId="65" borderId="0" applyNumberFormat="0" applyBorder="0" applyAlignment="0" applyProtection="0"/>
    <xf numFmtId="0" fontId="187" fillId="59"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91" fillId="65" borderId="0" applyNumberFormat="0" applyBorder="0" applyAlignment="0" applyProtection="0"/>
    <xf numFmtId="0" fontId="183" fillId="65" borderId="0" applyNumberFormat="0" applyBorder="0" applyAlignment="0" applyProtection="0"/>
    <xf numFmtId="0" fontId="191" fillId="65" borderId="0" applyNumberFormat="0" applyBorder="0" applyAlignment="0" applyProtection="0"/>
    <xf numFmtId="0" fontId="188" fillId="47"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7" fillId="59" borderId="0" applyNumberFormat="0" applyBorder="0" applyAlignment="0" applyProtection="0"/>
    <xf numFmtId="0" fontId="188" fillId="47" borderId="0" applyNumberFormat="0" applyBorder="0" applyAlignment="0" applyProtection="0"/>
    <xf numFmtId="0" fontId="183" fillId="65" borderId="0" applyNumberFormat="0" applyBorder="0" applyAlignment="0" applyProtection="0"/>
    <xf numFmtId="0" fontId="189" fillId="59" borderId="0" applyNumberFormat="0" applyBorder="0" applyAlignment="0" applyProtection="0"/>
    <xf numFmtId="0" fontId="190" fillId="47"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189" fillId="59" borderId="0" applyNumberFormat="0" applyBorder="0" applyAlignment="0" applyProtection="0"/>
    <xf numFmtId="0" fontId="190" fillId="47" borderId="0" applyNumberFormat="0" applyBorder="0" applyAlignment="0" applyProtection="0"/>
    <xf numFmtId="0" fontId="189" fillId="59" borderId="0" applyNumberFormat="0" applyBorder="0" applyAlignment="0" applyProtection="0"/>
    <xf numFmtId="0" fontId="190" fillId="47" borderId="0" applyNumberFormat="0" applyBorder="0" applyAlignment="0" applyProtection="0"/>
    <xf numFmtId="0" fontId="192" fillId="59" borderId="0" applyNumberFormat="0" applyBorder="0" applyAlignment="0" applyProtection="0"/>
    <xf numFmtId="0" fontId="192" fillId="59" borderId="0" applyNumberFormat="0" applyBorder="0" applyAlignment="0" applyProtection="0"/>
    <xf numFmtId="0" fontId="4" fillId="47" borderId="0" applyNumberFormat="0" applyBorder="0" applyAlignment="0" applyProtection="0"/>
    <xf numFmtId="0" fontId="4" fillId="51" borderId="0" applyNumberFormat="0" applyBorder="0" applyAlignment="0" applyProtection="0"/>
    <xf numFmtId="0" fontId="183" fillId="66" borderId="0" applyNumberFormat="0" applyBorder="0" applyAlignment="0" applyProtection="0"/>
    <xf numFmtId="0" fontId="187" fillId="51" borderId="0" applyNumberFormat="0" applyBorder="0" applyAlignment="0" applyProtection="0"/>
    <xf numFmtId="0" fontId="166" fillId="66" borderId="0" applyNumberFormat="0" applyBorder="0" applyAlignment="0" applyProtection="0"/>
    <xf numFmtId="0" fontId="188" fillId="51" borderId="0" applyNumberFormat="0" applyBorder="0" applyAlignment="0" applyProtection="0"/>
    <xf numFmtId="0" fontId="183" fillId="66" borderId="0" applyNumberFormat="0" applyBorder="0" applyAlignment="0" applyProtection="0"/>
    <xf numFmtId="0" fontId="189" fillId="51" borderId="0" applyNumberFormat="0" applyBorder="0" applyAlignment="0" applyProtection="0"/>
    <xf numFmtId="0" fontId="189" fillId="51" borderId="0" applyNumberFormat="0" applyBorder="0" applyAlignment="0" applyProtection="0"/>
    <xf numFmtId="0" fontId="190" fillId="51"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90" fillId="51"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9" fillId="51" borderId="0" applyNumberFormat="0" applyBorder="0" applyAlignment="0" applyProtection="0"/>
    <xf numFmtId="0" fontId="190" fillId="51" borderId="0" applyNumberFormat="0" applyBorder="0" applyAlignment="0" applyProtection="0"/>
    <xf numFmtId="0" fontId="191" fillId="66" borderId="0" applyNumberFormat="0" applyBorder="0" applyAlignment="0" applyProtection="0"/>
    <xf numFmtId="0" fontId="183" fillId="66" borderId="0" applyNumberFormat="0" applyBorder="0" applyAlignment="0" applyProtection="0"/>
    <xf numFmtId="0" fontId="187" fillId="51"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66" fillId="66" borderId="0" applyNumberFormat="0" applyBorder="0" applyAlignment="0" applyProtection="0"/>
    <xf numFmtId="0" fontId="183" fillId="66" borderId="0" applyNumberFormat="0" applyBorder="0" applyAlignment="0" applyProtection="0"/>
    <xf numFmtId="0" fontId="166" fillId="66" borderId="0" applyNumberFormat="0" applyBorder="0" applyAlignment="0" applyProtection="0"/>
    <xf numFmtId="0" fontId="188" fillId="51" borderId="0" applyNumberFormat="0" applyBorder="0" applyAlignment="0" applyProtection="0"/>
    <xf numFmtId="0" fontId="183" fillId="66" borderId="0" applyNumberFormat="0" applyBorder="0" applyAlignment="0" applyProtection="0"/>
    <xf numFmtId="0" fontId="187" fillId="51"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91" fillId="66" borderId="0" applyNumberFormat="0" applyBorder="0" applyAlignment="0" applyProtection="0"/>
    <xf numFmtId="0" fontId="183" fillId="66" borderId="0" applyNumberFormat="0" applyBorder="0" applyAlignment="0" applyProtection="0"/>
    <xf numFmtId="0" fontId="191" fillId="66" borderId="0" applyNumberFormat="0" applyBorder="0" applyAlignment="0" applyProtection="0"/>
    <xf numFmtId="0" fontId="188" fillId="51" borderId="0" applyNumberFormat="0" applyBorder="0" applyAlignment="0" applyProtection="0"/>
    <xf numFmtId="0" fontId="183" fillId="66" borderId="0" applyNumberFormat="0" applyBorder="0" applyAlignment="0" applyProtection="0"/>
    <xf numFmtId="0" fontId="183" fillId="66" borderId="0" applyNumberFormat="0" applyBorder="0" applyAlignment="0" applyProtection="0"/>
    <xf numFmtId="0" fontId="187" fillId="51" borderId="0" applyNumberFormat="0" applyBorder="0" applyAlignment="0" applyProtection="0"/>
    <xf numFmtId="0" fontId="188" fillId="51" borderId="0" applyNumberFormat="0" applyBorder="0" applyAlignment="0" applyProtection="0"/>
    <xf numFmtId="0" fontId="183" fillId="66" borderId="0" applyNumberFormat="0" applyBorder="0" applyAlignment="0" applyProtection="0"/>
    <xf numFmtId="0" fontId="189" fillId="51" borderId="0" applyNumberFormat="0" applyBorder="0" applyAlignment="0" applyProtection="0"/>
    <xf numFmtId="0" fontId="190" fillId="51" borderId="0" applyNumberFormat="0" applyBorder="0" applyAlignment="0" applyProtection="0"/>
    <xf numFmtId="0" fontId="193"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189" fillId="51" borderId="0" applyNumberFormat="0" applyBorder="0" applyAlignment="0" applyProtection="0"/>
    <xf numFmtId="0" fontId="190" fillId="51" borderId="0" applyNumberFormat="0" applyBorder="0" applyAlignment="0" applyProtection="0"/>
    <xf numFmtId="0" fontId="189" fillId="51" borderId="0" applyNumberFormat="0" applyBorder="0" applyAlignment="0" applyProtection="0"/>
    <xf numFmtId="0" fontId="190" fillId="51" borderId="0" applyNumberFormat="0" applyBorder="0" applyAlignment="0" applyProtection="0"/>
    <xf numFmtId="0" fontId="193" fillId="51" borderId="0" applyNumberFormat="0" applyBorder="0" applyAlignment="0" applyProtection="0"/>
    <xf numFmtId="0" fontId="4" fillId="51" borderId="0" applyNumberFormat="0" applyBorder="0" applyAlignment="0" applyProtection="0"/>
    <xf numFmtId="0" fontId="4" fillId="55" borderId="0" applyNumberFormat="0" applyBorder="0" applyAlignment="0" applyProtection="0"/>
    <xf numFmtId="0" fontId="183" fillId="60" borderId="0" applyNumberFormat="0" applyBorder="0" applyAlignment="0" applyProtection="0"/>
    <xf numFmtId="0" fontId="187" fillId="55" borderId="0" applyNumberFormat="0" applyBorder="0" applyAlignment="0" applyProtection="0"/>
    <xf numFmtId="0" fontId="166" fillId="64" borderId="0" applyNumberFormat="0" applyBorder="0" applyAlignment="0" applyProtection="0"/>
    <xf numFmtId="0" fontId="188" fillId="55" borderId="0" applyNumberFormat="0" applyBorder="0" applyAlignment="0" applyProtection="0"/>
    <xf numFmtId="0" fontId="183" fillId="60" borderId="0" applyNumberFormat="0" applyBorder="0" applyAlignment="0" applyProtection="0"/>
    <xf numFmtId="0" fontId="189" fillId="55" borderId="0" applyNumberFormat="0" applyBorder="0" applyAlignment="0" applyProtection="0"/>
    <xf numFmtId="0" fontId="189" fillId="55" borderId="0" applyNumberFormat="0" applyBorder="0" applyAlignment="0" applyProtection="0"/>
    <xf numFmtId="0" fontId="190" fillId="55"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90" fillId="55"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9" fillId="55" borderId="0" applyNumberFormat="0" applyBorder="0" applyAlignment="0" applyProtection="0"/>
    <xf numFmtId="0" fontId="190" fillId="55" borderId="0" applyNumberFormat="0" applyBorder="0" applyAlignment="0" applyProtection="0"/>
    <xf numFmtId="0" fontId="191" fillId="60" borderId="0" applyNumberFormat="0" applyBorder="0" applyAlignment="0" applyProtection="0"/>
    <xf numFmtId="0" fontId="183" fillId="60" borderId="0" applyNumberFormat="0" applyBorder="0" applyAlignment="0" applyProtection="0"/>
    <xf numFmtId="0" fontId="187" fillId="55"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66" fillId="64" borderId="0" applyNumberFormat="0" applyBorder="0" applyAlignment="0" applyProtection="0"/>
    <xf numFmtId="0" fontId="183" fillId="60" borderId="0" applyNumberFormat="0" applyBorder="0" applyAlignment="0" applyProtection="0"/>
    <xf numFmtId="0" fontId="166" fillId="64" borderId="0" applyNumberFormat="0" applyBorder="0" applyAlignment="0" applyProtection="0"/>
    <xf numFmtId="0" fontId="188" fillId="55" borderId="0" applyNumberFormat="0" applyBorder="0" applyAlignment="0" applyProtection="0"/>
    <xf numFmtId="0" fontId="183" fillId="60" borderId="0" applyNumberFormat="0" applyBorder="0" applyAlignment="0" applyProtection="0"/>
    <xf numFmtId="0" fontId="187" fillId="55"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91" fillId="60" borderId="0" applyNumberFormat="0" applyBorder="0" applyAlignment="0" applyProtection="0"/>
    <xf numFmtId="0" fontId="183" fillId="60" borderId="0" applyNumberFormat="0" applyBorder="0" applyAlignment="0" applyProtection="0"/>
    <xf numFmtId="0" fontId="191" fillId="60" borderId="0" applyNumberFormat="0" applyBorder="0" applyAlignment="0" applyProtection="0"/>
    <xf numFmtId="0" fontId="188" fillId="55"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7" fillId="55" borderId="0" applyNumberFormat="0" applyBorder="0" applyAlignment="0" applyProtection="0"/>
    <xf numFmtId="0" fontId="188" fillId="55" borderId="0" applyNumberFormat="0" applyBorder="0" applyAlignment="0" applyProtection="0"/>
    <xf numFmtId="0" fontId="183" fillId="60" borderId="0" applyNumberFormat="0" applyBorder="0" applyAlignment="0" applyProtection="0"/>
    <xf numFmtId="0" fontId="189" fillId="55" borderId="0" applyNumberFormat="0" applyBorder="0" applyAlignment="0" applyProtection="0"/>
    <xf numFmtId="0" fontId="190" fillId="55" borderId="0" applyNumberFormat="0" applyBorder="0" applyAlignment="0" applyProtection="0"/>
    <xf numFmtId="0" fontId="193" fillId="55" borderId="0" applyNumberFormat="0" applyBorder="0" applyAlignment="0" applyProtection="0"/>
    <xf numFmtId="0" fontId="4" fillId="55" borderId="0" applyNumberFormat="0" applyBorder="0" applyAlignment="0" applyProtection="0"/>
    <xf numFmtId="0" fontId="4" fillId="55" borderId="0" applyNumberFormat="0" applyBorder="0" applyAlignment="0" applyProtection="0"/>
    <xf numFmtId="0" fontId="189" fillId="55" borderId="0" applyNumberFormat="0" applyBorder="0" applyAlignment="0" applyProtection="0"/>
    <xf numFmtId="0" fontId="190" fillId="55" borderId="0" applyNumberFormat="0" applyBorder="0" applyAlignment="0" applyProtection="0"/>
    <xf numFmtId="0" fontId="189" fillId="55" borderId="0" applyNumberFormat="0" applyBorder="0" applyAlignment="0" applyProtection="0"/>
    <xf numFmtId="0" fontId="190" fillId="55" borderId="0" applyNumberFormat="0" applyBorder="0" applyAlignment="0" applyProtection="0"/>
    <xf numFmtId="0" fontId="193" fillId="55" borderId="0" applyNumberFormat="0" applyBorder="0" applyAlignment="0" applyProtection="0"/>
    <xf numFmtId="0" fontId="4" fillId="55" borderId="0" applyNumberFormat="0" applyBorder="0" applyAlignment="0" applyProtection="0"/>
    <xf numFmtId="0" fontId="4" fillId="36" borderId="0" applyNumberFormat="0" applyBorder="0" applyAlignment="0" applyProtection="0"/>
    <xf numFmtId="0" fontId="183" fillId="67" borderId="0" applyNumberFormat="0" applyBorder="0" applyAlignment="0" applyProtection="0"/>
    <xf numFmtId="0" fontId="187" fillId="68" borderId="0" applyNumberFormat="0" applyBorder="0" applyAlignment="0" applyProtection="0"/>
    <xf numFmtId="0" fontId="166" fillId="69" borderId="0" applyNumberFormat="0" applyBorder="0" applyAlignment="0" applyProtection="0"/>
    <xf numFmtId="0" fontId="188" fillId="36" borderId="0" applyNumberFormat="0" applyBorder="0" applyAlignment="0" applyProtection="0"/>
    <xf numFmtId="0" fontId="183" fillId="67" borderId="0" applyNumberFormat="0" applyBorder="0" applyAlignment="0" applyProtection="0"/>
    <xf numFmtId="0" fontId="189" fillId="68" borderId="0" applyNumberFormat="0" applyBorder="0" applyAlignment="0" applyProtection="0"/>
    <xf numFmtId="0" fontId="189" fillId="68" borderId="0" applyNumberFormat="0" applyBorder="0" applyAlignment="0" applyProtection="0"/>
    <xf numFmtId="0" fontId="190" fillId="36"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90" fillId="36"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9" fillId="68" borderId="0" applyNumberFormat="0" applyBorder="0" applyAlignment="0" applyProtection="0"/>
    <xf numFmtId="0" fontId="190" fillId="36" borderId="0" applyNumberFormat="0" applyBorder="0" applyAlignment="0" applyProtection="0"/>
    <xf numFmtId="0" fontId="191" fillId="67" borderId="0" applyNumberFormat="0" applyBorder="0" applyAlignment="0" applyProtection="0"/>
    <xf numFmtId="0" fontId="183" fillId="67" borderId="0" applyNumberFormat="0" applyBorder="0" applyAlignment="0" applyProtection="0"/>
    <xf numFmtId="0" fontId="187" fillId="68"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66" fillId="69" borderId="0" applyNumberFormat="0" applyBorder="0" applyAlignment="0" applyProtection="0"/>
    <xf numFmtId="0" fontId="183" fillId="67" borderId="0" applyNumberFormat="0" applyBorder="0" applyAlignment="0" applyProtection="0"/>
    <xf numFmtId="0" fontId="166" fillId="69" borderId="0" applyNumberFormat="0" applyBorder="0" applyAlignment="0" applyProtection="0"/>
    <xf numFmtId="0" fontId="188" fillId="36" borderId="0" applyNumberFormat="0" applyBorder="0" applyAlignment="0" applyProtection="0"/>
    <xf numFmtId="0" fontId="183" fillId="67" borderId="0" applyNumberFormat="0" applyBorder="0" applyAlignment="0" applyProtection="0"/>
    <xf numFmtId="0" fontId="187" fillId="68"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91" fillId="67" borderId="0" applyNumberFormat="0" applyBorder="0" applyAlignment="0" applyProtection="0"/>
    <xf numFmtId="0" fontId="183" fillId="67" borderId="0" applyNumberFormat="0" applyBorder="0" applyAlignment="0" applyProtection="0"/>
    <xf numFmtId="0" fontId="191" fillId="67" borderId="0" applyNumberFormat="0" applyBorder="0" applyAlignment="0" applyProtection="0"/>
    <xf numFmtId="0" fontId="188" fillId="36"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7" fillId="68" borderId="0" applyNumberFormat="0" applyBorder="0" applyAlignment="0" applyProtection="0"/>
    <xf numFmtId="0" fontId="188" fillId="36" borderId="0" applyNumberFormat="0" applyBorder="0" applyAlignment="0" applyProtection="0"/>
    <xf numFmtId="0" fontId="183" fillId="67" borderId="0" applyNumberFormat="0" applyBorder="0" applyAlignment="0" applyProtection="0"/>
    <xf numFmtId="0" fontId="189" fillId="68" borderId="0" applyNumberFormat="0" applyBorder="0" applyAlignment="0" applyProtection="0"/>
    <xf numFmtId="0" fontId="190" fillId="36" borderId="0" applyNumberFormat="0" applyBorder="0" applyAlignment="0" applyProtection="0"/>
    <xf numFmtId="0" fontId="192" fillId="68" borderId="0" applyNumberFormat="0" applyBorder="0" applyAlignment="0" applyProtection="0"/>
    <xf numFmtId="0" fontId="192" fillId="68"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189" fillId="68" borderId="0" applyNumberFormat="0" applyBorder="0" applyAlignment="0" applyProtection="0"/>
    <xf numFmtId="0" fontId="190" fillId="36" borderId="0" applyNumberFormat="0" applyBorder="0" applyAlignment="0" applyProtection="0"/>
    <xf numFmtId="0" fontId="189" fillId="68" borderId="0" applyNumberFormat="0" applyBorder="0" applyAlignment="0" applyProtection="0"/>
    <xf numFmtId="0" fontId="190" fillId="36" borderId="0" applyNumberFormat="0" applyBorder="0" applyAlignment="0" applyProtection="0"/>
    <xf numFmtId="0" fontId="192" fillId="68" borderId="0" applyNumberFormat="0" applyBorder="0" applyAlignment="0" applyProtection="0"/>
    <xf numFmtId="0" fontId="192" fillId="68" borderId="0" applyNumberFormat="0" applyBorder="0" applyAlignment="0" applyProtection="0"/>
    <xf numFmtId="0" fontId="4" fillId="36" borderId="0" applyNumberFormat="0" applyBorder="0" applyAlignment="0" applyProtection="0"/>
    <xf numFmtId="0" fontId="4" fillId="40" borderId="0" applyNumberFormat="0" applyBorder="0" applyAlignment="0" applyProtection="0"/>
    <xf numFmtId="0" fontId="183" fillId="62" borderId="0" applyNumberFormat="0" applyBorder="0" applyAlignment="0" applyProtection="0"/>
    <xf numFmtId="0" fontId="187" fillId="40" borderId="0" applyNumberFormat="0" applyBorder="0" applyAlignment="0" applyProtection="0"/>
    <xf numFmtId="0" fontId="166" fillId="62" borderId="0" applyNumberFormat="0" applyBorder="0" applyAlignment="0" applyProtection="0"/>
    <xf numFmtId="0" fontId="188" fillId="40" borderId="0" applyNumberFormat="0" applyBorder="0" applyAlignment="0" applyProtection="0"/>
    <xf numFmtId="0" fontId="183" fillId="62" borderId="0" applyNumberFormat="0" applyBorder="0" applyAlignment="0" applyProtection="0"/>
    <xf numFmtId="0" fontId="189" fillId="40" borderId="0" applyNumberFormat="0" applyBorder="0" applyAlignment="0" applyProtection="0"/>
    <xf numFmtId="0" fontId="189" fillId="40" borderId="0" applyNumberFormat="0" applyBorder="0" applyAlignment="0" applyProtection="0"/>
    <xf numFmtId="0" fontId="190" fillId="40"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90" fillId="40"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9" fillId="40" borderId="0" applyNumberFormat="0" applyBorder="0" applyAlignment="0" applyProtection="0"/>
    <xf numFmtId="0" fontId="190" fillId="40" borderId="0" applyNumberFormat="0" applyBorder="0" applyAlignment="0" applyProtection="0"/>
    <xf numFmtId="0" fontId="191" fillId="62" borderId="0" applyNumberFormat="0" applyBorder="0" applyAlignment="0" applyProtection="0"/>
    <xf numFmtId="0" fontId="183" fillId="62" borderId="0" applyNumberFormat="0" applyBorder="0" applyAlignment="0" applyProtection="0"/>
    <xf numFmtId="0" fontId="187" fillId="40"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66" fillId="62" borderId="0" applyNumberFormat="0" applyBorder="0" applyAlignment="0" applyProtection="0"/>
    <xf numFmtId="0" fontId="183" fillId="62" borderId="0" applyNumberFormat="0" applyBorder="0" applyAlignment="0" applyProtection="0"/>
    <xf numFmtId="0" fontId="166" fillId="62" borderId="0" applyNumberFormat="0" applyBorder="0" applyAlignment="0" applyProtection="0"/>
    <xf numFmtId="0" fontId="188" fillId="40" borderId="0" applyNumberFormat="0" applyBorder="0" applyAlignment="0" applyProtection="0"/>
    <xf numFmtId="0" fontId="183" fillId="62" borderId="0" applyNumberFormat="0" applyBorder="0" applyAlignment="0" applyProtection="0"/>
    <xf numFmtId="0" fontId="187" fillId="40"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91" fillId="62" borderId="0" applyNumberFormat="0" applyBorder="0" applyAlignment="0" applyProtection="0"/>
    <xf numFmtId="0" fontId="183" fillId="62" borderId="0" applyNumberFormat="0" applyBorder="0" applyAlignment="0" applyProtection="0"/>
    <xf numFmtId="0" fontId="191" fillId="62" borderId="0" applyNumberFormat="0" applyBorder="0" applyAlignment="0" applyProtection="0"/>
    <xf numFmtId="0" fontId="188" fillId="40" borderId="0" applyNumberFormat="0" applyBorder="0" applyAlignment="0" applyProtection="0"/>
    <xf numFmtId="0" fontId="183" fillId="62" borderId="0" applyNumberFormat="0" applyBorder="0" applyAlignment="0" applyProtection="0"/>
    <xf numFmtId="0" fontId="183" fillId="62" borderId="0" applyNumberFormat="0" applyBorder="0" applyAlignment="0" applyProtection="0"/>
    <xf numFmtId="0" fontId="187" fillId="40" borderId="0" applyNumberFormat="0" applyBorder="0" applyAlignment="0" applyProtection="0"/>
    <xf numFmtId="0" fontId="188" fillId="40" borderId="0" applyNumberFormat="0" applyBorder="0" applyAlignment="0" applyProtection="0"/>
    <xf numFmtId="0" fontId="183" fillId="62" borderId="0" applyNumberFormat="0" applyBorder="0" applyAlignment="0" applyProtection="0"/>
    <xf numFmtId="0" fontId="189" fillId="40" borderId="0" applyNumberFormat="0" applyBorder="0" applyAlignment="0" applyProtection="0"/>
    <xf numFmtId="0" fontId="190" fillId="40" borderId="0" applyNumberFormat="0" applyBorder="0" applyAlignment="0" applyProtection="0"/>
    <xf numFmtId="0" fontId="193" fillId="40" borderId="0" applyNumberFormat="0" applyBorder="0" applyAlignment="0" applyProtection="0"/>
    <xf numFmtId="0" fontId="4" fillId="40" borderId="0" applyNumberFormat="0" applyBorder="0" applyAlignment="0" applyProtection="0"/>
    <xf numFmtId="0" fontId="4" fillId="40" borderId="0" applyNumberFormat="0" applyBorder="0" applyAlignment="0" applyProtection="0"/>
    <xf numFmtId="0" fontId="189" fillId="40" borderId="0" applyNumberFormat="0" applyBorder="0" applyAlignment="0" applyProtection="0"/>
    <xf numFmtId="0" fontId="190" fillId="40" borderId="0" applyNumberFormat="0" applyBorder="0" applyAlignment="0" applyProtection="0"/>
    <xf numFmtId="0" fontId="189" fillId="40" borderId="0" applyNumberFormat="0" applyBorder="0" applyAlignment="0" applyProtection="0"/>
    <xf numFmtId="0" fontId="190" fillId="40" borderId="0" applyNumberFormat="0" applyBorder="0" applyAlignment="0" applyProtection="0"/>
    <xf numFmtId="0" fontId="193" fillId="40" borderId="0" applyNumberFormat="0" applyBorder="0" applyAlignment="0" applyProtection="0"/>
    <xf numFmtId="0" fontId="4" fillId="40" borderId="0" applyNumberFormat="0" applyBorder="0" applyAlignment="0" applyProtection="0"/>
    <xf numFmtId="0" fontId="4" fillId="44" borderId="0" applyNumberFormat="0" applyBorder="0" applyAlignment="0" applyProtection="0"/>
    <xf numFmtId="0" fontId="183" fillId="70" borderId="0" applyNumberFormat="0" applyBorder="0" applyAlignment="0" applyProtection="0"/>
    <xf numFmtId="0" fontId="187" fillId="71" borderId="0" applyNumberFormat="0" applyBorder="0" applyAlignment="0" applyProtection="0"/>
    <xf numFmtId="0" fontId="166" fillId="71" borderId="0" applyNumberFormat="0" applyBorder="0" applyAlignment="0" applyProtection="0"/>
    <xf numFmtId="0" fontId="188" fillId="44" borderId="0" applyNumberFormat="0" applyBorder="0" applyAlignment="0" applyProtection="0"/>
    <xf numFmtId="0" fontId="183" fillId="70" borderId="0" applyNumberFormat="0" applyBorder="0" applyAlignment="0" applyProtection="0"/>
    <xf numFmtId="0" fontId="189" fillId="71" borderId="0" applyNumberFormat="0" applyBorder="0" applyAlignment="0" applyProtection="0"/>
    <xf numFmtId="0" fontId="189" fillId="71" borderId="0" applyNumberFormat="0" applyBorder="0" applyAlignment="0" applyProtection="0"/>
    <xf numFmtId="0" fontId="190" fillId="44"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90" fillId="44"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9" fillId="71" borderId="0" applyNumberFormat="0" applyBorder="0" applyAlignment="0" applyProtection="0"/>
    <xf numFmtId="0" fontId="190" fillId="44" borderId="0" applyNumberFormat="0" applyBorder="0" applyAlignment="0" applyProtection="0"/>
    <xf numFmtId="0" fontId="191" fillId="70" borderId="0" applyNumberFormat="0" applyBorder="0" applyAlignment="0" applyProtection="0"/>
    <xf numFmtId="0" fontId="183" fillId="70" borderId="0" applyNumberFormat="0" applyBorder="0" applyAlignment="0" applyProtection="0"/>
    <xf numFmtId="0" fontId="187" fillId="71"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66" fillId="71" borderId="0" applyNumberFormat="0" applyBorder="0" applyAlignment="0" applyProtection="0"/>
    <xf numFmtId="0" fontId="183" fillId="70" borderId="0" applyNumberFormat="0" applyBorder="0" applyAlignment="0" applyProtection="0"/>
    <xf numFmtId="0" fontId="166" fillId="71" borderId="0" applyNumberFormat="0" applyBorder="0" applyAlignment="0" applyProtection="0"/>
    <xf numFmtId="0" fontId="188" fillId="44" borderId="0" applyNumberFormat="0" applyBorder="0" applyAlignment="0" applyProtection="0"/>
    <xf numFmtId="0" fontId="183" fillId="70" borderId="0" applyNumberFormat="0" applyBorder="0" applyAlignment="0" applyProtection="0"/>
    <xf numFmtId="0" fontId="187" fillId="71"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91" fillId="70" borderId="0" applyNumberFormat="0" applyBorder="0" applyAlignment="0" applyProtection="0"/>
    <xf numFmtId="0" fontId="183" fillId="70" borderId="0" applyNumberFormat="0" applyBorder="0" applyAlignment="0" applyProtection="0"/>
    <xf numFmtId="0" fontId="191" fillId="70" borderId="0" applyNumberFormat="0" applyBorder="0" applyAlignment="0" applyProtection="0"/>
    <xf numFmtId="0" fontId="188" fillId="44" borderId="0" applyNumberFormat="0" applyBorder="0" applyAlignment="0" applyProtection="0"/>
    <xf numFmtId="0" fontId="183" fillId="70" borderId="0" applyNumberFormat="0" applyBorder="0" applyAlignment="0" applyProtection="0"/>
    <xf numFmtId="0" fontId="183" fillId="70" borderId="0" applyNumberFormat="0" applyBorder="0" applyAlignment="0" applyProtection="0"/>
    <xf numFmtId="0" fontId="187" fillId="71" borderId="0" applyNumberFormat="0" applyBorder="0" applyAlignment="0" applyProtection="0"/>
    <xf numFmtId="0" fontId="188" fillId="44" borderId="0" applyNumberFormat="0" applyBorder="0" applyAlignment="0" applyProtection="0"/>
    <xf numFmtId="0" fontId="183" fillId="70" borderId="0" applyNumberFormat="0" applyBorder="0" applyAlignment="0" applyProtection="0"/>
    <xf numFmtId="0" fontId="189" fillId="71" borderId="0" applyNumberFormat="0" applyBorder="0" applyAlignment="0" applyProtection="0"/>
    <xf numFmtId="0" fontId="190" fillId="44" borderId="0" applyNumberFormat="0" applyBorder="0" applyAlignment="0" applyProtection="0"/>
    <xf numFmtId="0" fontId="192" fillId="71" borderId="0" applyNumberFormat="0" applyBorder="0" applyAlignment="0" applyProtection="0"/>
    <xf numFmtId="0" fontId="192" fillId="71"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189" fillId="71" borderId="0" applyNumberFormat="0" applyBorder="0" applyAlignment="0" applyProtection="0"/>
    <xf numFmtId="0" fontId="190" fillId="44" borderId="0" applyNumberFormat="0" applyBorder="0" applyAlignment="0" applyProtection="0"/>
    <xf numFmtId="0" fontId="189" fillId="71" borderId="0" applyNumberFormat="0" applyBorder="0" applyAlignment="0" applyProtection="0"/>
    <xf numFmtId="0" fontId="190" fillId="44" borderId="0" applyNumberFormat="0" applyBorder="0" applyAlignment="0" applyProtection="0"/>
    <xf numFmtId="0" fontId="192" fillId="71" borderId="0" applyNumberFormat="0" applyBorder="0" applyAlignment="0" applyProtection="0"/>
    <xf numFmtId="0" fontId="192" fillId="71" borderId="0" applyNumberFormat="0" applyBorder="0" applyAlignment="0" applyProtection="0"/>
    <xf numFmtId="0" fontId="4" fillId="44" borderId="0" applyNumberFormat="0" applyBorder="0" applyAlignment="0" applyProtection="0"/>
    <xf numFmtId="0" fontId="4" fillId="48" borderId="0" applyNumberFormat="0" applyBorder="0" applyAlignment="0" applyProtection="0"/>
    <xf numFmtId="0" fontId="183" fillId="65" borderId="0" applyNumberFormat="0" applyBorder="0" applyAlignment="0" applyProtection="0"/>
    <xf numFmtId="0" fontId="187" fillId="68" borderId="0" applyNumberFormat="0" applyBorder="0" applyAlignment="0" applyProtection="0"/>
    <xf numFmtId="0" fontId="166" fillId="69" borderId="0" applyNumberFormat="0" applyBorder="0" applyAlignment="0" applyProtection="0"/>
    <xf numFmtId="0" fontId="188" fillId="48" borderId="0" applyNumberFormat="0" applyBorder="0" applyAlignment="0" applyProtection="0"/>
    <xf numFmtId="0" fontId="183" fillId="65" borderId="0" applyNumberFormat="0" applyBorder="0" applyAlignment="0" applyProtection="0"/>
    <xf numFmtId="0" fontId="189" fillId="68" borderId="0" applyNumberFormat="0" applyBorder="0" applyAlignment="0" applyProtection="0"/>
    <xf numFmtId="0" fontId="189" fillId="68" borderId="0" applyNumberFormat="0" applyBorder="0" applyAlignment="0" applyProtection="0"/>
    <xf numFmtId="0" fontId="190" fillId="48"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90" fillId="48"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9" fillId="68" borderId="0" applyNumberFormat="0" applyBorder="0" applyAlignment="0" applyProtection="0"/>
    <xf numFmtId="0" fontId="190" fillId="48" borderId="0" applyNumberFormat="0" applyBorder="0" applyAlignment="0" applyProtection="0"/>
    <xf numFmtId="0" fontId="191" fillId="65" borderId="0" applyNumberFormat="0" applyBorder="0" applyAlignment="0" applyProtection="0"/>
    <xf numFmtId="0" fontId="183" fillId="65" borderId="0" applyNumberFormat="0" applyBorder="0" applyAlignment="0" applyProtection="0"/>
    <xf numFmtId="0" fontId="187" fillId="68"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66" fillId="69" borderId="0" applyNumberFormat="0" applyBorder="0" applyAlignment="0" applyProtection="0"/>
    <xf numFmtId="0" fontId="183" fillId="65" borderId="0" applyNumberFormat="0" applyBorder="0" applyAlignment="0" applyProtection="0"/>
    <xf numFmtId="0" fontId="166" fillId="69" borderId="0" applyNumberFormat="0" applyBorder="0" applyAlignment="0" applyProtection="0"/>
    <xf numFmtId="0" fontId="188" fillId="48" borderId="0" applyNumberFormat="0" applyBorder="0" applyAlignment="0" applyProtection="0"/>
    <xf numFmtId="0" fontId="183" fillId="65" borderId="0" applyNumberFormat="0" applyBorder="0" applyAlignment="0" applyProtection="0"/>
    <xf numFmtId="0" fontId="187" fillId="68"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91" fillId="65" borderId="0" applyNumberFormat="0" applyBorder="0" applyAlignment="0" applyProtection="0"/>
    <xf numFmtId="0" fontId="183" fillId="65" borderId="0" applyNumberFormat="0" applyBorder="0" applyAlignment="0" applyProtection="0"/>
    <xf numFmtId="0" fontId="191" fillId="65" borderId="0" applyNumberFormat="0" applyBorder="0" applyAlignment="0" applyProtection="0"/>
    <xf numFmtId="0" fontId="188" fillId="48" borderId="0" applyNumberFormat="0" applyBorder="0" applyAlignment="0" applyProtection="0"/>
    <xf numFmtId="0" fontId="183" fillId="65" borderId="0" applyNumberFormat="0" applyBorder="0" applyAlignment="0" applyProtection="0"/>
    <xf numFmtId="0" fontId="183" fillId="65" borderId="0" applyNumberFormat="0" applyBorder="0" applyAlignment="0" applyProtection="0"/>
    <xf numFmtId="0" fontId="187" fillId="68" borderId="0" applyNumberFormat="0" applyBorder="0" applyAlignment="0" applyProtection="0"/>
    <xf numFmtId="0" fontId="188" fillId="48" borderId="0" applyNumberFormat="0" applyBorder="0" applyAlignment="0" applyProtection="0"/>
    <xf numFmtId="0" fontId="183" fillId="65" borderId="0" applyNumberFormat="0" applyBorder="0" applyAlignment="0" applyProtection="0"/>
    <xf numFmtId="0" fontId="189" fillId="68" borderId="0" applyNumberFormat="0" applyBorder="0" applyAlignment="0" applyProtection="0"/>
    <xf numFmtId="0" fontId="190" fillId="48" borderId="0" applyNumberFormat="0" applyBorder="0" applyAlignment="0" applyProtection="0"/>
    <xf numFmtId="0" fontId="192" fillId="68" borderId="0" applyNumberFormat="0" applyBorder="0" applyAlignment="0" applyProtection="0"/>
    <xf numFmtId="0" fontId="192" fillId="6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89" fillId="68" borderId="0" applyNumberFormat="0" applyBorder="0" applyAlignment="0" applyProtection="0"/>
    <xf numFmtId="0" fontId="190" fillId="48" borderId="0" applyNumberFormat="0" applyBorder="0" applyAlignment="0" applyProtection="0"/>
    <xf numFmtId="0" fontId="189" fillId="68" borderId="0" applyNumberFormat="0" applyBorder="0" applyAlignment="0" applyProtection="0"/>
    <xf numFmtId="0" fontId="190" fillId="48" borderId="0" applyNumberFormat="0" applyBorder="0" applyAlignment="0" applyProtection="0"/>
    <xf numFmtId="0" fontId="192" fillId="68" borderId="0" applyNumberFormat="0" applyBorder="0" applyAlignment="0" applyProtection="0"/>
    <xf numFmtId="0" fontId="192" fillId="68" borderId="0" applyNumberFormat="0" applyBorder="0" applyAlignment="0" applyProtection="0"/>
    <xf numFmtId="0" fontId="4" fillId="48" borderId="0" applyNumberFormat="0" applyBorder="0" applyAlignment="0" applyProtection="0"/>
    <xf numFmtId="0" fontId="4" fillId="52" borderId="0" applyNumberFormat="0" applyBorder="0" applyAlignment="0" applyProtection="0"/>
    <xf numFmtId="0" fontId="183" fillId="67" borderId="0" applyNumberFormat="0" applyBorder="0" applyAlignment="0" applyProtection="0"/>
    <xf numFmtId="0" fontId="187" fillId="52" borderId="0" applyNumberFormat="0" applyBorder="0" applyAlignment="0" applyProtection="0"/>
    <xf numFmtId="0" fontId="166" fillId="67" borderId="0" applyNumberFormat="0" applyBorder="0" applyAlignment="0" applyProtection="0"/>
    <xf numFmtId="0" fontId="188" fillId="52" borderId="0" applyNumberFormat="0" applyBorder="0" applyAlignment="0" applyProtection="0"/>
    <xf numFmtId="0" fontId="183" fillId="67" borderId="0" applyNumberFormat="0" applyBorder="0" applyAlignment="0" applyProtection="0"/>
    <xf numFmtId="0" fontId="189" fillId="52" borderId="0" applyNumberFormat="0" applyBorder="0" applyAlignment="0" applyProtection="0"/>
    <xf numFmtId="0" fontId="189" fillId="52" borderId="0" applyNumberFormat="0" applyBorder="0" applyAlignment="0" applyProtection="0"/>
    <xf numFmtId="0" fontId="190" fillId="52"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90" fillId="52"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9" fillId="52" borderId="0" applyNumberFormat="0" applyBorder="0" applyAlignment="0" applyProtection="0"/>
    <xf numFmtId="0" fontId="190" fillId="52" borderId="0" applyNumberFormat="0" applyBorder="0" applyAlignment="0" applyProtection="0"/>
    <xf numFmtId="0" fontId="191" fillId="67" borderId="0" applyNumberFormat="0" applyBorder="0" applyAlignment="0" applyProtection="0"/>
    <xf numFmtId="0" fontId="183" fillId="67" borderId="0" applyNumberFormat="0" applyBorder="0" applyAlignment="0" applyProtection="0"/>
    <xf numFmtId="0" fontId="187" fillId="52"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66" fillId="67" borderId="0" applyNumberFormat="0" applyBorder="0" applyAlignment="0" applyProtection="0"/>
    <xf numFmtId="0" fontId="183" fillId="67" borderId="0" applyNumberFormat="0" applyBorder="0" applyAlignment="0" applyProtection="0"/>
    <xf numFmtId="0" fontId="166" fillId="67" borderId="0" applyNumberFormat="0" applyBorder="0" applyAlignment="0" applyProtection="0"/>
    <xf numFmtId="0" fontId="188" fillId="52" borderId="0" applyNumberFormat="0" applyBorder="0" applyAlignment="0" applyProtection="0"/>
    <xf numFmtId="0" fontId="183" fillId="67" borderId="0" applyNumberFormat="0" applyBorder="0" applyAlignment="0" applyProtection="0"/>
    <xf numFmtId="0" fontId="187" fillId="52"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91" fillId="67" borderId="0" applyNumberFormat="0" applyBorder="0" applyAlignment="0" applyProtection="0"/>
    <xf numFmtId="0" fontId="183" fillId="67" borderId="0" applyNumberFormat="0" applyBorder="0" applyAlignment="0" applyProtection="0"/>
    <xf numFmtId="0" fontId="191" fillId="67" borderId="0" applyNumberFormat="0" applyBorder="0" applyAlignment="0" applyProtection="0"/>
    <xf numFmtId="0" fontId="188" fillId="52" borderId="0" applyNumberFormat="0" applyBorder="0" applyAlignment="0" applyProtection="0"/>
    <xf numFmtId="0" fontId="183" fillId="67" borderId="0" applyNumberFormat="0" applyBorder="0" applyAlignment="0" applyProtection="0"/>
    <xf numFmtId="0" fontId="183" fillId="67" borderId="0" applyNumberFormat="0" applyBorder="0" applyAlignment="0" applyProtection="0"/>
    <xf numFmtId="0" fontId="187" fillId="52" borderId="0" applyNumberFormat="0" applyBorder="0" applyAlignment="0" applyProtection="0"/>
    <xf numFmtId="0" fontId="188" fillId="52" borderId="0" applyNumberFormat="0" applyBorder="0" applyAlignment="0" applyProtection="0"/>
    <xf numFmtId="0" fontId="183" fillId="67" borderId="0" applyNumberFormat="0" applyBorder="0" applyAlignment="0" applyProtection="0"/>
    <xf numFmtId="0" fontId="189" fillId="52" borderId="0" applyNumberFormat="0" applyBorder="0" applyAlignment="0" applyProtection="0"/>
    <xf numFmtId="0" fontId="190" fillId="52" borderId="0" applyNumberFormat="0" applyBorder="0" applyAlignment="0" applyProtection="0"/>
    <xf numFmtId="0" fontId="193"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189" fillId="52" borderId="0" applyNumberFormat="0" applyBorder="0" applyAlignment="0" applyProtection="0"/>
    <xf numFmtId="0" fontId="190" fillId="52" borderId="0" applyNumberFormat="0" applyBorder="0" applyAlignment="0" applyProtection="0"/>
    <xf numFmtId="0" fontId="189" fillId="52" borderId="0" applyNumberFormat="0" applyBorder="0" applyAlignment="0" applyProtection="0"/>
    <xf numFmtId="0" fontId="190" fillId="52" borderId="0" applyNumberFormat="0" applyBorder="0" applyAlignment="0" applyProtection="0"/>
    <xf numFmtId="0" fontId="193" fillId="52" borderId="0" applyNumberFormat="0" applyBorder="0" applyAlignment="0" applyProtection="0"/>
    <xf numFmtId="0" fontId="4" fillId="52" borderId="0" applyNumberFormat="0" applyBorder="0" applyAlignment="0" applyProtection="0"/>
    <xf numFmtId="0" fontId="4" fillId="56" borderId="0" applyNumberFormat="0" applyBorder="0" applyAlignment="0" applyProtection="0"/>
    <xf numFmtId="0" fontId="183" fillId="72" borderId="0" applyNumberFormat="0" applyBorder="0" applyAlignment="0" applyProtection="0"/>
    <xf numFmtId="0" fontId="187" fillId="60" borderId="0" applyNumberFormat="0" applyBorder="0" applyAlignment="0" applyProtection="0"/>
    <xf numFmtId="0" fontId="166" fillId="71" borderId="0" applyNumberFormat="0" applyBorder="0" applyAlignment="0" applyProtection="0"/>
    <xf numFmtId="0" fontId="188" fillId="56" borderId="0" applyNumberFormat="0" applyBorder="0" applyAlignment="0" applyProtection="0"/>
    <xf numFmtId="0" fontId="183" fillId="72" borderId="0" applyNumberFormat="0" applyBorder="0" applyAlignment="0" applyProtection="0"/>
    <xf numFmtId="0" fontId="189" fillId="60" borderId="0" applyNumberFormat="0" applyBorder="0" applyAlignment="0" applyProtection="0"/>
    <xf numFmtId="0" fontId="189" fillId="60" borderId="0" applyNumberFormat="0" applyBorder="0" applyAlignment="0" applyProtection="0"/>
    <xf numFmtId="0" fontId="190" fillId="56"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90" fillId="56"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9" fillId="60" borderId="0" applyNumberFormat="0" applyBorder="0" applyAlignment="0" applyProtection="0"/>
    <xf numFmtId="0" fontId="190" fillId="56" borderId="0" applyNumberFormat="0" applyBorder="0" applyAlignment="0" applyProtection="0"/>
    <xf numFmtId="0" fontId="191" fillId="72" borderId="0" applyNumberFormat="0" applyBorder="0" applyAlignment="0" applyProtection="0"/>
    <xf numFmtId="0" fontId="183" fillId="72" borderId="0" applyNumberFormat="0" applyBorder="0" applyAlignment="0" applyProtection="0"/>
    <xf numFmtId="0" fontId="187" fillId="60"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66" fillId="71" borderId="0" applyNumberFormat="0" applyBorder="0" applyAlignment="0" applyProtection="0"/>
    <xf numFmtId="0" fontId="183" fillId="72" borderId="0" applyNumberFormat="0" applyBorder="0" applyAlignment="0" applyProtection="0"/>
    <xf numFmtId="0" fontId="166" fillId="71" borderId="0" applyNumberFormat="0" applyBorder="0" applyAlignment="0" applyProtection="0"/>
    <xf numFmtId="0" fontId="188" fillId="56" borderId="0" applyNumberFormat="0" applyBorder="0" applyAlignment="0" applyProtection="0"/>
    <xf numFmtId="0" fontId="183" fillId="72" borderId="0" applyNumberFormat="0" applyBorder="0" applyAlignment="0" applyProtection="0"/>
    <xf numFmtId="0" fontId="187" fillId="60"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91" fillId="72" borderId="0" applyNumberFormat="0" applyBorder="0" applyAlignment="0" applyProtection="0"/>
    <xf numFmtId="0" fontId="183" fillId="72" borderId="0" applyNumberFormat="0" applyBorder="0" applyAlignment="0" applyProtection="0"/>
    <xf numFmtId="0" fontId="191" fillId="72" borderId="0" applyNumberFormat="0" applyBorder="0" applyAlignment="0" applyProtection="0"/>
    <xf numFmtId="0" fontId="188" fillId="56"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7" fillId="60" borderId="0" applyNumberFormat="0" applyBorder="0" applyAlignment="0" applyProtection="0"/>
    <xf numFmtId="0" fontId="188" fillId="56" borderId="0" applyNumberFormat="0" applyBorder="0" applyAlignment="0" applyProtection="0"/>
    <xf numFmtId="0" fontId="183" fillId="72" borderId="0" applyNumberFormat="0" applyBorder="0" applyAlignment="0" applyProtection="0"/>
    <xf numFmtId="0" fontId="189" fillId="60" borderId="0" applyNumberFormat="0" applyBorder="0" applyAlignment="0" applyProtection="0"/>
    <xf numFmtId="0" fontId="190" fillId="56" borderId="0" applyNumberFormat="0" applyBorder="0" applyAlignment="0" applyProtection="0"/>
    <xf numFmtId="0" fontId="192" fillId="60" borderId="0" applyNumberFormat="0" applyBorder="0" applyAlignment="0" applyProtection="0"/>
    <xf numFmtId="0" fontId="192" fillId="60"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189" fillId="60" borderId="0" applyNumberFormat="0" applyBorder="0" applyAlignment="0" applyProtection="0"/>
    <xf numFmtId="0" fontId="190" fillId="56" borderId="0" applyNumberFormat="0" applyBorder="0" applyAlignment="0" applyProtection="0"/>
    <xf numFmtId="0" fontId="189" fillId="60" borderId="0" applyNumberFormat="0" applyBorder="0" applyAlignment="0" applyProtection="0"/>
    <xf numFmtId="0" fontId="190" fillId="56" borderId="0" applyNumberFormat="0" applyBorder="0" applyAlignment="0" applyProtection="0"/>
    <xf numFmtId="0" fontId="192" fillId="60" borderId="0" applyNumberFormat="0" applyBorder="0" applyAlignment="0" applyProtection="0"/>
    <xf numFmtId="0" fontId="192" fillId="60" borderId="0" applyNumberFormat="0" applyBorder="0" applyAlignment="0" applyProtection="0"/>
    <xf numFmtId="0" fontId="4" fillId="56" borderId="0" applyNumberFormat="0" applyBorder="0" applyAlignment="0" applyProtection="0"/>
    <xf numFmtId="0" fontId="192" fillId="73" borderId="0" applyNumberFormat="0" applyBorder="0" applyAlignment="0" applyProtection="0"/>
    <xf numFmtId="0" fontId="194" fillId="74" borderId="0" applyNumberFormat="0" applyBorder="0" applyAlignment="0" applyProtection="0"/>
    <xf numFmtId="0" fontId="195" fillId="74" borderId="0" applyNumberFormat="0" applyBorder="0" applyAlignment="0" applyProtection="0"/>
    <xf numFmtId="0" fontId="196" fillId="37" borderId="0" applyNumberFormat="0" applyBorder="0" applyAlignment="0" applyProtection="0"/>
    <xf numFmtId="0" fontId="192" fillId="73" borderId="0" applyNumberFormat="0" applyBorder="0" applyAlignment="0" applyProtection="0"/>
    <xf numFmtId="0" fontId="191" fillId="74" borderId="0" applyNumberFormat="0" applyBorder="0" applyAlignment="0" applyProtection="0"/>
    <xf numFmtId="0" fontId="191" fillId="74" borderId="0" applyNumberFormat="0" applyBorder="0" applyAlignment="0" applyProtection="0"/>
    <xf numFmtId="0" fontId="197" fillId="37" borderId="0" applyNumberFormat="0" applyBorder="0" applyAlignment="0" applyProtection="0"/>
    <xf numFmtId="0" fontId="192" fillId="73" borderId="0" applyNumberFormat="0" applyBorder="0" applyAlignment="0" applyProtection="0"/>
    <xf numFmtId="0" fontId="197" fillId="37" borderId="0" applyNumberFormat="0" applyBorder="0" applyAlignment="0" applyProtection="0"/>
    <xf numFmtId="0" fontId="192" fillId="73" borderId="0" applyNumberFormat="0" applyBorder="0" applyAlignment="0" applyProtection="0"/>
    <xf numFmtId="0" fontId="191" fillId="74" borderId="0" applyNumberFormat="0" applyBorder="0" applyAlignment="0" applyProtection="0"/>
    <xf numFmtId="0" fontId="197" fillId="37" borderId="0" applyNumberFormat="0" applyBorder="0" applyAlignment="0" applyProtection="0"/>
    <xf numFmtId="0" fontId="189" fillId="73" borderId="0" applyNumberFormat="0" applyBorder="0" applyAlignment="0" applyProtection="0"/>
    <xf numFmtId="0" fontId="194" fillId="74" borderId="0" applyNumberFormat="0" applyBorder="0" applyAlignment="0" applyProtection="0"/>
    <xf numFmtId="0" fontId="192" fillId="73" borderId="0" applyNumberFormat="0" applyBorder="0" applyAlignment="0" applyProtection="0"/>
    <xf numFmtId="0" fontId="195" fillId="74" borderId="0" applyNumberFormat="0" applyBorder="0" applyAlignment="0" applyProtection="0"/>
    <xf numFmtId="0" fontId="192" fillId="73" borderId="0" applyNumberFormat="0" applyBorder="0" applyAlignment="0" applyProtection="0"/>
    <xf numFmtId="0" fontId="195" fillId="74" borderId="0" applyNumberFormat="0" applyBorder="0" applyAlignment="0" applyProtection="0"/>
    <xf numFmtId="0" fontId="196" fillId="37" borderId="0" applyNumberFormat="0" applyBorder="0" applyAlignment="0" applyProtection="0"/>
    <xf numFmtId="0" fontId="192" fillId="73" borderId="0" applyNumberFormat="0" applyBorder="0" applyAlignment="0" applyProtection="0"/>
    <xf numFmtId="0" fontId="191" fillId="74" borderId="0" applyNumberFormat="0" applyBorder="0" applyAlignment="0" applyProtection="0"/>
    <xf numFmtId="0" fontId="192" fillId="73" borderId="0" applyNumberFormat="0" applyBorder="0" applyAlignment="0" applyProtection="0"/>
    <xf numFmtId="0" fontId="189" fillId="73" borderId="0" applyNumberFormat="0" applyBorder="0" applyAlignment="0" applyProtection="0"/>
    <xf numFmtId="0" fontId="192" fillId="73" borderId="0" applyNumberFormat="0" applyBorder="0" applyAlignment="0" applyProtection="0"/>
    <xf numFmtId="0" fontId="189" fillId="73" borderId="0" applyNumberFormat="0" applyBorder="0" applyAlignment="0" applyProtection="0"/>
    <xf numFmtId="0" fontId="197" fillId="37" borderId="0" applyNumberFormat="0" applyBorder="0" applyAlignment="0" applyProtection="0"/>
    <xf numFmtId="0" fontId="192" fillId="73"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36" fillId="37" borderId="0" applyNumberFormat="0" applyBorder="0" applyAlignment="0" applyProtection="0"/>
    <xf numFmtId="0" fontId="191" fillId="74" borderId="0" applyNumberFormat="0" applyBorder="0" applyAlignment="0" applyProtection="0"/>
    <xf numFmtId="0" fontId="197" fillId="37" borderId="0" applyNumberFormat="0" applyBorder="0" applyAlignment="0" applyProtection="0"/>
    <xf numFmtId="0" fontId="191" fillId="74" borderId="0" applyNumberFormat="0" applyBorder="0" applyAlignment="0" applyProtection="0"/>
    <xf numFmtId="0" fontId="197" fillId="37"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92" fillId="62" borderId="0" applyNumberFormat="0" applyBorder="0" applyAlignment="0" applyProtection="0"/>
    <xf numFmtId="0" fontId="194" fillId="41" borderId="0" applyNumberFormat="0" applyBorder="0" applyAlignment="0" applyProtection="0"/>
    <xf numFmtId="0" fontId="195" fillId="62" borderId="0" applyNumberFormat="0" applyBorder="0" applyAlignment="0" applyProtection="0"/>
    <xf numFmtId="0" fontId="196" fillId="41" borderId="0" applyNumberFormat="0" applyBorder="0" applyAlignment="0" applyProtection="0"/>
    <xf numFmtId="0" fontId="192" fillId="62" borderId="0" applyNumberFormat="0" applyBorder="0" applyAlignment="0" applyProtection="0"/>
    <xf numFmtId="0" fontId="191" fillId="41" borderId="0" applyNumberFormat="0" applyBorder="0" applyAlignment="0" applyProtection="0"/>
    <xf numFmtId="0" fontId="191" fillId="41" borderId="0" applyNumberFormat="0" applyBorder="0" applyAlignment="0" applyProtection="0"/>
    <xf numFmtId="0" fontId="197" fillId="41" borderId="0" applyNumberFormat="0" applyBorder="0" applyAlignment="0" applyProtection="0"/>
    <xf numFmtId="0" fontId="192" fillId="62" borderId="0" applyNumberFormat="0" applyBorder="0" applyAlignment="0" applyProtection="0"/>
    <xf numFmtId="0" fontId="197" fillId="41" borderId="0" applyNumberFormat="0" applyBorder="0" applyAlignment="0" applyProtection="0"/>
    <xf numFmtId="0" fontId="192" fillId="62" borderId="0" applyNumberFormat="0" applyBorder="0" applyAlignment="0" applyProtection="0"/>
    <xf numFmtId="0" fontId="191" fillId="41" borderId="0" applyNumberFormat="0" applyBorder="0" applyAlignment="0" applyProtection="0"/>
    <xf numFmtId="0" fontId="197" fillId="41" borderId="0" applyNumberFormat="0" applyBorder="0" applyAlignment="0" applyProtection="0"/>
    <xf numFmtId="0" fontId="189" fillId="62" borderId="0" applyNumberFormat="0" applyBorder="0" applyAlignment="0" applyProtection="0"/>
    <xf numFmtId="0" fontId="194" fillId="41" borderId="0" applyNumberFormat="0" applyBorder="0" applyAlignment="0" applyProtection="0"/>
    <xf numFmtId="0" fontId="192" fillId="62" borderId="0" applyNumberFormat="0" applyBorder="0" applyAlignment="0" applyProtection="0"/>
    <xf numFmtId="0" fontId="195" fillId="62" borderId="0" applyNumberFormat="0" applyBorder="0" applyAlignment="0" applyProtection="0"/>
    <xf numFmtId="0" fontId="192" fillId="62" borderId="0" applyNumberFormat="0" applyBorder="0" applyAlignment="0" applyProtection="0"/>
    <xf numFmtId="0" fontId="195" fillId="62" borderId="0" applyNumberFormat="0" applyBorder="0" applyAlignment="0" applyProtection="0"/>
    <xf numFmtId="0" fontId="196" fillId="41" borderId="0" applyNumberFormat="0" applyBorder="0" applyAlignment="0" applyProtection="0"/>
    <xf numFmtId="0" fontId="192" fillId="62" borderId="0" applyNumberFormat="0" applyBorder="0" applyAlignment="0" applyProtection="0"/>
    <xf numFmtId="0" fontId="191" fillId="41" borderId="0" applyNumberFormat="0" applyBorder="0" applyAlignment="0" applyProtection="0"/>
    <xf numFmtId="0" fontId="192" fillId="62" borderId="0" applyNumberFormat="0" applyBorder="0" applyAlignment="0" applyProtection="0"/>
    <xf numFmtId="0" fontId="189" fillId="62" borderId="0" applyNumberFormat="0" applyBorder="0" applyAlignment="0" applyProtection="0"/>
    <xf numFmtId="0" fontId="192" fillId="62" borderId="0" applyNumberFormat="0" applyBorder="0" applyAlignment="0" applyProtection="0"/>
    <xf numFmtId="0" fontId="189" fillId="62" borderId="0" applyNumberFormat="0" applyBorder="0" applyAlignment="0" applyProtection="0"/>
    <xf numFmtId="0" fontId="197" fillId="41" borderId="0" applyNumberFormat="0" applyBorder="0" applyAlignment="0" applyProtection="0"/>
    <xf numFmtId="0" fontId="192" fillId="62" borderId="0" applyNumberFormat="0" applyBorder="0" applyAlignment="0" applyProtection="0"/>
    <xf numFmtId="0" fontId="198" fillId="41" borderId="0" applyNumberFormat="0" applyBorder="0" applyAlignment="0" applyProtection="0"/>
    <xf numFmtId="0" fontId="136" fillId="41" borderId="0" applyNumberFormat="0" applyBorder="0" applyAlignment="0" applyProtection="0"/>
    <xf numFmtId="0" fontId="191" fillId="41" borderId="0" applyNumberFormat="0" applyBorder="0" applyAlignment="0" applyProtection="0"/>
    <xf numFmtId="0" fontId="197" fillId="41" borderId="0" applyNumberFormat="0" applyBorder="0" applyAlignment="0" applyProtection="0"/>
    <xf numFmtId="0" fontId="191" fillId="41" borderId="0" applyNumberFormat="0" applyBorder="0" applyAlignment="0" applyProtection="0"/>
    <xf numFmtId="0" fontId="197" fillId="41" borderId="0" applyNumberFormat="0" applyBorder="0" applyAlignment="0" applyProtection="0"/>
    <xf numFmtId="0" fontId="198" fillId="41" borderId="0" applyNumberFormat="0" applyBorder="0" applyAlignment="0" applyProtection="0"/>
    <xf numFmtId="0" fontId="136" fillId="41" borderId="0" applyNumberFormat="0" applyBorder="0" applyAlignment="0" applyProtection="0"/>
    <xf numFmtId="0" fontId="136" fillId="41" borderId="0" applyNumberFormat="0" applyBorder="0" applyAlignment="0" applyProtection="0"/>
    <xf numFmtId="0" fontId="192" fillId="70" borderId="0" applyNumberFormat="0" applyBorder="0" applyAlignment="0" applyProtection="0"/>
    <xf numFmtId="0" fontId="194" fillId="71" borderId="0" applyNumberFormat="0" applyBorder="0" applyAlignment="0" applyProtection="0"/>
    <xf numFmtId="0" fontId="195" fillId="71" borderId="0" applyNumberFormat="0" applyBorder="0" applyAlignment="0" applyProtection="0"/>
    <xf numFmtId="0" fontId="196" fillId="45" borderId="0" applyNumberFormat="0" applyBorder="0" applyAlignment="0" applyProtection="0"/>
    <xf numFmtId="0" fontId="192" fillId="70" borderId="0" applyNumberFormat="0" applyBorder="0" applyAlignment="0" applyProtection="0"/>
    <xf numFmtId="0" fontId="191" fillId="71" borderId="0" applyNumberFormat="0" applyBorder="0" applyAlignment="0" applyProtection="0"/>
    <xf numFmtId="0" fontId="191" fillId="71" borderId="0" applyNumberFormat="0" applyBorder="0" applyAlignment="0" applyProtection="0"/>
    <xf numFmtId="0" fontId="197" fillId="45" borderId="0" applyNumberFormat="0" applyBorder="0" applyAlignment="0" applyProtection="0"/>
    <xf numFmtId="0" fontId="192" fillId="70" borderId="0" applyNumberFormat="0" applyBorder="0" applyAlignment="0" applyProtection="0"/>
    <xf numFmtId="0" fontId="197" fillId="45" borderId="0" applyNumberFormat="0" applyBorder="0" applyAlignment="0" applyProtection="0"/>
    <xf numFmtId="0" fontId="192" fillId="70" borderId="0" applyNumberFormat="0" applyBorder="0" applyAlignment="0" applyProtection="0"/>
    <xf numFmtId="0" fontId="191" fillId="71" borderId="0" applyNumberFormat="0" applyBorder="0" applyAlignment="0" applyProtection="0"/>
    <xf numFmtId="0" fontId="197" fillId="45" borderId="0" applyNumberFormat="0" applyBorder="0" applyAlignment="0" applyProtection="0"/>
    <xf numFmtId="0" fontId="189" fillId="70" borderId="0" applyNumberFormat="0" applyBorder="0" applyAlignment="0" applyProtection="0"/>
    <xf numFmtId="0" fontId="194" fillId="71" borderId="0" applyNumberFormat="0" applyBorder="0" applyAlignment="0" applyProtection="0"/>
    <xf numFmtId="0" fontId="192" fillId="70" borderId="0" applyNumberFormat="0" applyBorder="0" applyAlignment="0" applyProtection="0"/>
    <xf numFmtId="0" fontId="195" fillId="71" borderId="0" applyNumberFormat="0" applyBorder="0" applyAlignment="0" applyProtection="0"/>
    <xf numFmtId="0" fontId="192" fillId="70" borderId="0" applyNumberFormat="0" applyBorder="0" applyAlignment="0" applyProtection="0"/>
    <xf numFmtId="0" fontId="195" fillId="71" borderId="0" applyNumberFormat="0" applyBorder="0" applyAlignment="0" applyProtection="0"/>
    <xf numFmtId="0" fontId="196" fillId="45" borderId="0" applyNumberFormat="0" applyBorder="0" applyAlignment="0" applyProtection="0"/>
    <xf numFmtId="0" fontId="192" fillId="70" borderId="0" applyNumberFormat="0" applyBorder="0" applyAlignment="0" applyProtection="0"/>
    <xf numFmtId="0" fontId="191" fillId="71" borderId="0" applyNumberFormat="0" applyBorder="0" applyAlignment="0" applyProtection="0"/>
    <xf numFmtId="0" fontId="192" fillId="70" borderId="0" applyNumberFormat="0" applyBorder="0" applyAlignment="0" applyProtection="0"/>
    <xf numFmtId="0" fontId="189" fillId="70" borderId="0" applyNumberFormat="0" applyBorder="0" applyAlignment="0" applyProtection="0"/>
    <xf numFmtId="0" fontId="192" fillId="70" borderId="0" applyNumberFormat="0" applyBorder="0" applyAlignment="0" applyProtection="0"/>
    <xf numFmtId="0" fontId="189" fillId="70" borderId="0" applyNumberFormat="0" applyBorder="0" applyAlignment="0" applyProtection="0"/>
    <xf numFmtId="0" fontId="197" fillId="45" borderId="0" applyNumberFormat="0" applyBorder="0" applyAlignment="0" applyProtection="0"/>
    <xf numFmtId="0" fontId="192" fillId="70"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36" fillId="45" borderId="0" applyNumberFormat="0" applyBorder="0" applyAlignment="0" applyProtection="0"/>
    <xf numFmtId="0" fontId="191" fillId="71" borderId="0" applyNumberFormat="0" applyBorder="0" applyAlignment="0" applyProtection="0"/>
    <xf numFmtId="0" fontId="197" fillId="45" borderId="0" applyNumberFormat="0" applyBorder="0" applyAlignment="0" applyProtection="0"/>
    <xf numFmtId="0" fontId="191" fillId="71" borderId="0" applyNumberFormat="0" applyBorder="0" applyAlignment="0" applyProtection="0"/>
    <xf numFmtId="0" fontId="197" fillId="45" borderId="0" applyNumberFormat="0" applyBorder="0" applyAlignment="0" applyProtection="0"/>
    <xf numFmtId="0" fontId="183" fillId="71" borderId="0" applyNumberFormat="0" applyBorder="0" applyAlignment="0" applyProtection="0"/>
    <xf numFmtId="0" fontId="183" fillId="71" borderId="0" applyNumberFormat="0" applyBorder="0" applyAlignment="0" applyProtection="0"/>
    <xf numFmtId="0" fontId="136" fillId="45" borderId="0" applyNumberFormat="0" applyBorder="0" applyAlignment="0" applyProtection="0"/>
    <xf numFmtId="0" fontId="136" fillId="45" borderId="0" applyNumberFormat="0" applyBorder="0" applyAlignment="0" applyProtection="0"/>
    <xf numFmtId="0" fontId="192" fillId="75" borderId="0" applyNumberFormat="0" applyBorder="0" applyAlignment="0" applyProtection="0"/>
    <xf numFmtId="0" fontId="194" fillId="68" borderId="0" applyNumberFormat="0" applyBorder="0" applyAlignment="0" applyProtection="0"/>
    <xf numFmtId="0" fontId="195" fillId="69" borderId="0" applyNumberFormat="0" applyBorder="0" applyAlignment="0" applyProtection="0"/>
    <xf numFmtId="0" fontId="196" fillId="49" borderId="0" applyNumberFormat="0" applyBorder="0" applyAlignment="0" applyProtection="0"/>
    <xf numFmtId="0" fontId="192" fillId="75" borderId="0" applyNumberFormat="0" applyBorder="0" applyAlignment="0" applyProtection="0"/>
    <xf numFmtId="0" fontId="191" fillId="68" borderId="0" applyNumberFormat="0" applyBorder="0" applyAlignment="0" applyProtection="0"/>
    <xf numFmtId="0" fontId="191" fillId="68" borderId="0" applyNumberFormat="0" applyBorder="0" applyAlignment="0" applyProtection="0"/>
    <xf numFmtId="0" fontId="197" fillId="49" borderId="0" applyNumberFormat="0" applyBorder="0" applyAlignment="0" applyProtection="0"/>
    <xf numFmtId="0" fontId="192" fillId="75" borderId="0" applyNumberFormat="0" applyBorder="0" applyAlignment="0" applyProtection="0"/>
    <xf numFmtId="0" fontId="197" fillId="49" borderId="0" applyNumberFormat="0" applyBorder="0" applyAlignment="0" applyProtection="0"/>
    <xf numFmtId="0" fontId="192" fillId="75" borderId="0" applyNumberFormat="0" applyBorder="0" applyAlignment="0" applyProtection="0"/>
    <xf numFmtId="0" fontId="191" fillId="68" borderId="0" applyNumberFormat="0" applyBorder="0" applyAlignment="0" applyProtection="0"/>
    <xf numFmtId="0" fontId="197" fillId="49" borderId="0" applyNumberFormat="0" applyBorder="0" applyAlignment="0" applyProtection="0"/>
    <xf numFmtId="0" fontId="189" fillId="75" borderId="0" applyNumberFormat="0" applyBorder="0" applyAlignment="0" applyProtection="0"/>
    <xf numFmtId="0" fontId="194" fillId="68" borderId="0" applyNumberFormat="0" applyBorder="0" applyAlignment="0" applyProtection="0"/>
    <xf numFmtId="0" fontId="192" fillId="75" borderId="0" applyNumberFormat="0" applyBorder="0" applyAlignment="0" applyProtection="0"/>
    <xf numFmtId="0" fontId="195" fillId="69" borderId="0" applyNumberFormat="0" applyBorder="0" applyAlignment="0" applyProtection="0"/>
    <xf numFmtId="0" fontId="192" fillId="75" borderId="0" applyNumberFormat="0" applyBorder="0" applyAlignment="0" applyProtection="0"/>
    <xf numFmtId="0" fontId="195" fillId="69" borderId="0" applyNumberFormat="0" applyBorder="0" applyAlignment="0" applyProtection="0"/>
    <xf numFmtId="0" fontId="196" fillId="49" borderId="0" applyNumberFormat="0" applyBorder="0" applyAlignment="0" applyProtection="0"/>
    <xf numFmtId="0" fontId="192" fillId="75" borderId="0" applyNumberFormat="0" applyBorder="0" applyAlignment="0" applyProtection="0"/>
    <xf numFmtId="0" fontId="191" fillId="68" borderId="0" applyNumberFormat="0" applyBorder="0" applyAlignment="0" applyProtection="0"/>
    <xf numFmtId="0" fontId="192" fillId="75" borderId="0" applyNumberFormat="0" applyBorder="0" applyAlignment="0" applyProtection="0"/>
    <xf numFmtId="0" fontId="189" fillId="75" borderId="0" applyNumberFormat="0" applyBorder="0" applyAlignment="0" applyProtection="0"/>
    <xf numFmtId="0" fontId="192" fillId="75" borderId="0" applyNumberFormat="0" applyBorder="0" applyAlignment="0" applyProtection="0"/>
    <xf numFmtId="0" fontId="189" fillId="75" borderId="0" applyNumberFormat="0" applyBorder="0" applyAlignment="0" applyProtection="0"/>
    <xf numFmtId="0" fontId="197" fillId="49" borderId="0" applyNumberFormat="0" applyBorder="0" applyAlignment="0" applyProtection="0"/>
    <xf numFmtId="0" fontId="192" fillId="75"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36" fillId="49" borderId="0" applyNumberFormat="0" applyBorder="0" applyAlignment="0" applyProtection="0"/>
    <xf numFmtId="0" fontId="191" fillId="68" borderId="0" applyNumberFormat="0" applyBorder="0" applyAlignment="0" applyProtection="0"/>
    <xf numFmtId="0" fontId="197" fillId="49" borderId="0" applyNumberFormat="0" applyBorder="0" applyAlignment="0" applyProtection="0"/>
    <xf numFmtId="0" fontId="191" fillId="68" borderId="0" applyNumberFormat="0" applyBorder="0" applyAlignment="0" applyProtection="0"/>
    <xf numFmtId="0" fontId="197" fillId="49"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36" fillId="49" borderId="0" applyNumberFormat="0" applyBorder="0" applyAlignment="0" applyProtection="0"/>
    <xf numFmtId="0" fontId="136" fillId="49" borderId="0" applyNumberFormat="0" applyBorder="0" applyAlignment="0" applyProtection="0"/>
    <xf numFmtId="0" fontId="192" fillId="74" borderId="0" applyNumberFormat="0" applyBorder="0" applyAlignment="0" applyProtection="0"/>
    <xf numFmtId="0" fontId="194" fillId="53" borderId="0" applyNumberFormat="0" applyBorder="0" applyAlignment="0" applyProtection="0"/>
    <xf numFmtId="0" fontId="195" fillId="74" borderId="0" applyNumberFormat="0" applyBorder="0" applyAlignment="0" applyProtection="0"/>
    <xf numFmtId="0" fontId="196" fillId="53" borderId="0" applyNumberFormat="0" applyBorder="0" applyAlignment="0" applyProtection="0"/>
    <xf numFmtId="0" fontId="192" fillId="74" borderId="0" applyNumberFormat="0" applyBorder="0" applyAlignment="0" applyProtection="0"/>
    <xf numFmtId="0" fontId="191" fillId="53" borderId="0" applyNumberFormat="0" applyBorder="0" applyAlignment="0" applyProtection="0"/>
    <xf numFmtId="0" fontId="191" fillId="53" borderId="0" applyNumberFormat="0" applyBorder="0" applyAlignment="0" applyProtection="0"/>
    <xf numFmtId="0" fontId="197" fillId="53" borderId="0" applyNumberFormat="0" applyBorder="0" applyAlignment="0" applyProtection="0"/>
    <xf numFmtId="0" fontId="192" fillId="74" borderId="0" applyNumberFormat="0" applyBorder="0" applyAlignment="0" applyProtection="0"/>
    <xf numFmtId="0" fontId="197" fillId="53" borderId="0" applyNumberFormat="0" applyBorder="0" applyAlignment="0" applyProtection="0"/>
    <xf numFmtId="0" fontId="192" fillId="74" borderId="0" applyNumberFormat="0" applyBorder="0" applyAlignment="0" applyProtection="0"/>
    <xf numFmtId="0" fontId="191" fillId="53" borderId="0" applyNumberFormat="0" applyBorder="0" applyAlignment="0" applyProtection="0"/>
    <xf numFmtId="0" fontId="197" fillId="53" borderId="0" applyNumberFormat="0" applyBorder="0" applyAlignment="0" applyProtection="0"/>
    <xf numFmtId="0" fontId="189" fillId="74" borderId="0" applyNumberFormat="0" applyBorder="0" applyAlignment="0" applyProtection="0"/>
    <xf numFmtId="0" fontId="194" fillId="53" borderId="0" applyNumberFormat="0" applyBorder="0" applyAlignment="0" applyProtection="0"/>
    <xf numFmtId="0" fontId="192" fillId="74" borderId="0" applyNumberFormat="0" applyBorder="0" applyAlignment="0" applyProtection="0"/>
    <xf numFmtId="0" fontId="195" fillId="74" borderId="0" applyNumberFormat="0" applyBorder="0" applyAlignment="0" applyProtection="0"/>
    <xf numFmtId="0" fontId="192" fillId="74" borderId="0" applyNumberFormat="0" applyBorder="0" applyAlignment="0" applyProtection="0"/>
    <xf numFmtId="0" fontId="195" fillId="74" borderId="0" applyNumberFormat="0" applyBorder="0" applyAlignment="0" applyProtection="0"/>
    <xf numFmtId="0" fontId="196" fillId="53" borderId="0" applyNumberFormat="0" applyBorder="0" applyAlignment="0" applyProtection="0"/>
    <xf numFmtId="0" fontId="192" fillId="74" borderId="0" applyNumberFormat="0" applyBorder="0" applyAlignment="0" applyProtection="0"/>
    <xf numFmtId="0" fontId="191" fillId="53" borderId="0" applyNumberFormat="0" applyBorder="0" applyAlignment="0" applyProtection="0"/>
    <xf numFmtId="0" fontId="192" fillId="74" borderId="0" applyNumberFormat="0" applyBorder="0" applyAlignment="0" applyProtection="0"/>
    <xf numFmtId="0" fontId="189" fillId="74" borderId="0" applyNumberFormat="0" applyBorder="0" applyAlignment="0" applyProtection="0"/>
    <xf numFmtId="0" fontId="192" fillId="74" borderId="0" applyNumberFormat="0" applyBorder="0" applyAlignment="0" applyProtection="0"/>
    <xf numFmtId="0" fontId="189" fillId="74" borderId="0" applyNumberFormat="0" applyBorder="0" applyAlignment="0" applyProtection="0"/>
    <xf numFmtId="0" fontId="197" fillId="53" borderId="0" applyNumberFormat="0" applyBorder="0" applyAlignment="0" applyProtection="0"/>
    <xf numFmtId="0" fontId="192" fillId="74" borderId="0" applyNumberFormat="0" applyBorder="0" applyAlignment="0" applyProtection="0"/>
    <xf numFmtId="0" fontId="198" fillId="53" borderId="0" applyNumberFormat="0" applyBorder="0" applyAlignment="0" applyProtection="0"/>
    <xf numFmtId="0" fontId="136" fillId="53" borderId="0" applyNumberFormat="0" applyBorder="0" applyAlignment="0" applyProtection="0"/>
    <xf numFmtId="0" fontId="191" fillId="53" borderId="0" applyNumberFormat="0" applyBorder="0" applyAlignment="0" applyProtection="0"/>
    <xf numFmtId="0" fontId="197" fillId="53" borderId="0" applyNumberFormat="0" applyBorder="0" applyAlignment="0" applyProtection="0"/>
    <xf numFmtId="0" fontId="191" fillId="53" borderId="0" applyNumberFormat="0" applyBorder="0" applyAlignment="0" applyProtection="0"/>
    <xf numFmtId="0" fontId="197" fillId="53" borderId="0" applyNumberFormat="0" applyBorder="0" applyAlignment="0" applyProtection="0"/>
    <xf numFmtId="0" fontId="198" fillId="53" borderId="0" applyNumberFormat="0" applyBorder="0" applyAlignment="0" applyProtection="0"/>
    <xf numFmtId="0" fontId="136" fillId="53" borderId="0" applyNumberFormat="0" applyBorder="0" applyAlignment="0" applyProtection="0"/>
    <xf numFmtId="0" fontId="136" fillId="53" borderId="0" applyNumberFormat="0" applyBorder="0" applyAlignment="0" applyProtection="0"/>
    <xf numFmtId="0" fontId="192" fillId="76" borderId="0" applyNumberFormat="0" applyBorder="0" applyAlignment="0" applyProtection="0"/>
    <xf numFmtId="0" fontId="194" fillId="60" borderId="0" applyNumberFormat="0" applyBorder="0" applyAlignment="0" applyProtection="0"/>
    <xf numFmtId="0" fontId="195" fillId="62" borderId="0" applyNumberFormat="0" applyBorder="0" applyAlignment="0" applyProtection="0"/>
    <xf numFmtId="0" fontId="196" fillId="57" borderId="0" applyNumberFormat="0" applyBorder="0" applyAlignment="0" applyProtection="0"/>
    <xf numFmtId="0" fontId="192" fillId="76" borderId="0" applyNumberFormat="0" applyBorder="0" applyAlignment="0" applyProtection="0"/>
    <xf numFmtId="0" fontId="191" fillId="60" borderId="0" applyNumberFormat="0" applyBorder="0" applyAlignment="0" applyProtection="0"/>
    <xf numFmtId="0" fontId="191" fillId="60" borderId="0" applyNumberFormat="0" applyBorder="0" applyAlignment="0" applyProtection="0"/>
    <xf numFmtId="0" fontId="197" fillId="57" borderId="0" applyNumberFormat="0" applyBorder="0" applyAlignment="0" applyProtection="0"/>
    <xf numFmtId="0" fontId="192" fillId="76" borderId="0" applyNumberFormat="0" applyBorder="0" applyAlignment="0" applyProtection="0"/>
    <xf numFmtId="0" fontId="197" fillId="57" borderId="0" applyNumberFormat="0" applyBorder="0" applyAlignment="0" applyProtection="0"/>
    <xf numFmtId="0" fontId="192" fillId="76" borderId="0" applyNumberFormat="0" applyBorder="0" applyAlignment="0" applyProtection="0"/>
    <xf numFmtId="0" fontId="191" fillId="60" borderId="0" applyNumberFormat="0" applyBorder="0" applyAlignment="0" applyProtection="0"/>
    <xf numFmtId="0" fontId="197" fillId="57" borderId="0" applyNumberFormat="0" applyBorder="0" applyAlignment="0" applyProtection="0"/>
    <xf numFmtId="0" fontId="189" fillId="76" borderId="0" applyNumberFormat="0" applyBorder="0" applyAlignment="0" applyProtection="0"/>
    <xf numFmtId="0" fontId="194" fillId="60" borderId="0" applyNumberFormat="0" applyBorder="0" applyAlignment="0" applyProtection="0"/>
    <xf numFmtId="0" fontId="192" fillId="76" borderId="0" applyNumberFormat="0" applyBorder="0" applyAlignment="0" applyProtection="0"/>
    <xf numFmtId="0" fontId="195" fillId="62" borderId="0" applyNumberFormat="0" applyBorder="0" applyAlignment="0" applyProtection="0"/>
    <xf numFmtId="0" fontId="192" fillId="76" borderId="0" applyNumberFormat="0" applyBorder="0" applyAlignment="0" applyProtection="0"/>
    <xf numFmtId="0" fontId="195" fillId="62" borderId="0" applyNumberFormat="0" applyBorder="0" applyAlignment="0" applyProtection="0"/>
    <xf numFmtId="0" fontId="196" fillId="57" borderId="0" applyNumberFormat="0" applyBorder="0" applyAlignment="0" applyProtection="0"/>
    <xf numFmtId="0" fontId="192" fillId="76" borderId="0" applyNumberFormat="0" applyBorder="0" applyAlignment="0" applyProtection="0"/>
    <xf numFmtId="0" fontId="191" fillId="60" borderId="0" applyNumberFormat="0" applyBorder="0" applyAlignment="0" applyProtection="0"/>
    <xf numFmtId="0" fontId="192" fillId="76" borderId="0" applyNumberFormat="0" applyBorder="0" applyAlignment="0" applyProtection="0"/>
    <xf numFmtId="0" fontId="189" fillId="76" borderId="0" applyNumberFormat="0" applyBorder="0" applyAlignment="0" applyProtection="0"/>
    <xf numFmtId="0" fontId="192" fillId="76" borderId="0" applyNumberFormat="0" applyBorder="0" applyAlignment="0" applyProtection="0"/>
    <xf numFmtId="0" fontId="189" fillId="76" borderId="0" applyNumberFormat="0" applyBorder="0" applyAlignment="0" applyProtection="0"/>
    <xf numFmtId="0" fontId="197" fillId="57" borderId="0" applyNumberFormat="0" applyBorder="0" applyAlignment="0" applyProtection="0"/>
    <xf numFmtId="0" fontId="192" fillId="76"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36" fillId="57" borderId="0" applyNumberFormat="0" applyBorder="0" applyAlignment="0" applyProtection="0"/>
    <xf numFmtId="0" fontId="191" fillId="60" borderId="0" applyNumberFormat="0" applyBorder="0" applyAlignment="0" applyProtection="0"/>
    <xf numFmtId="0" fontId="197" fillId="57" borderId="0" applyNumberFormat="0" applyBorder="0" applyAlignment="0" applyProtection="0"/>
    <xf numFmtId="0" fontId="191" fillId="60" borderId="0" applyNumberFormat="0" applyBorder="0" applyAlignment="0" applyProtection="0"/>
    <xf numFmtId="0" fontId="197" fillId="57"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36" fillId="57" borderId="0" applyNumberFormat="0" applyBorder="0" applyAlignment="0" applyProtection="0"/>
    <xf numFmtId="0" fontId="136" fillId="57" borderId="0" applyNumberFormat="0" applyBorder="0" applyAlignment="0" applyProtection="0"/>
    <xf numFmtId="0" fontId="192" fillId="77" borderId="0" applyNumberFormat="0" applyBorder="0" applyAlignment="0" applyProtection="0"/>
    <xf numFmtId="0" fontId="194" fillId="74" borderId="0" applyNumberFormat="0" applyBorder="0" applyAlignment="0" applyProtection="0"/>
    <xf numFmtId="0" fontId="195" fillId="74" borderId="0" applyNumberFormat="0" applyBorder="0" applyAlignment="0" applyProtection="0"/>
    <xf numFmtId="0" fontId="196" fillId="34" borderId="0" applyNumberFormat="0" applyBorder="0" applyAlignment="0" applyProtection="0"/>
    <xf numFmtId="0" fontId="192" fillId="77" borderId="0" applyNumberFormat="0" applyBorder="0" applyAlignment="0" applyProtection="0"/>
    <xf numFmtId="0" fontId="191" fillId="74" borderId="0" applyNumberFormat="0" applyBorder="0" applyAlignment="0" applyProtection="0"/>
    <xf numFmtId="0" fontId="191" fillId="74" borderId="0" applyNumberFormat="0" applyBorder="0" applyAlignment="0" applyProtection="0"/>
    <xf numFmtId="0" fontId="197" fillId="34" borderId="0" applyNumberFormat="0" applyBorder="0" applyAlignment="0" applyProtection="0"/>
    <xf numFmtId="0" fontId="192" fillId="77" borderId="0" applyNumberFormat="0" applyBorder="0" applyAlignment="0" applyProtection="0"/>
    <xf numFmtId="0" fontId="197" fillId="34" borderId="0" applyNumberFormat="0" applyBorder="0" applyAlignment="0" applyProtection="0"/>
    <xf numFmtId="0" fontId="192" fillId="77" borderId="0" applyNumberFormat="0" applyBorder="0" applyAlignment="0" applyProtection="0"/>
    <xf numFmtId="0" fontId="191" fillId="74" borderId="0" applyNumberFormat="0" applyBorder="0" applyAlignment="0" applyProtection="0"/>
    <xf numFmtId="0" fontId="197" fillId="34" borderId="0" applyNumberFormat="0" applyBorder="0" applyAlignment="0" applyProtection="0"/>
    <xf numFmtId="0" fontId="189" fillId="77" borderId="0" applyNumberFormat="0" applyBorder="0" applyAlignment="0" applyProtection="0"/>
    <xf numFmtId="0" fontId="194" fillId="74" borderId="0" applyNumberFormat="0" applyBorder="0" applyAlignment="0" applyProtection="0"/>
    <xf numFmtId="0" fontId="192" fillId="77" borderId="0" applyNumberFormat="0" applyBorder="0" applyAlignment="0" applyProtection="0"/>
    <xf numFmtId="0" fontId="195" fillId="74" borderId="0" applyNumberFormat="0" applyBorder="0" applyAlignment="0" applyProtection="0"/>
    <xf numFmtId="0" fontId="192" fillId="77" borderId="0" applyNumberFormat="0" applyBorder="0" applyAlignment="0" applyProtection="0"/>
    <xf numFmtId="0" fontId="195" fillId="74" borderId="0" applyNumberFormat="0" applyBorder="0" applyAlignment="0" applyProtection="0"/>
    <xf numFmtId="0" fontId="196" fillId="34" borderId="0" applyNumberFormat="0" applyBorder="0" applyAlignment="0" applyProtection="0"/>
    <xf numFmtId="0" fontId="192" fillId="77" borderId="0" applyNumberFormat="0" applyBorder="0" applyAlignment="0" applyProtection="0"/>
    <xf numFmtId="0" fontId="191" fillId="74" borderId="0" applyNumberFormat="0" applyBorder="0" applyAlignment="0" applyProtection="0"/>
    <xf numFmtId="0" fontId="192" fillId="77" borderId="0" applyNumberFormat="0" applyBorder="0" applyAlignment="0" applyProtection="0"/>
    <xf numFmtId="0" fontId="189" fillId="77" borderId="0" applyNumberFormat="0" applyBorder="0" applyAlignment="0" applyProtection="0"/>
    <xf numFmtId="0" fontId="192" fillId="77" borderId="0" applyNumberFormat="0" applyBorder="0" applyAlignment="0" applyProtection="0"/>
    <xf numFmtId="0" fontId="189" fillId="77" borderId="0" applyNumberFormat="0" applyBorder="0" applyAlignment="0" applyProtection="0"/>
    <xf numFmtId="0" fontId="197" fillId="34" borderId="0" applyNumberFormat="0" applyBorder="0" applyAlignment="0" applyProtection="0"/>
    <xf numFmtId="0" fontId="192" fillId="77"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36" fillId="34" borderId="0" applyNumberFormat="0" applyBorder="0" applyAlignment="0" applyProtection="0"/>
    <xf numFmtId="0" fontId="191" fillId="74" borderId="0" applyNumberFormat="0" applyBorder="0" applyAlignment="0" applyProtection="0"/>
    <xf numFmtId="0" fontId="197" fillId="34" borderId="0" applyNumberFormat="0" applyBorder="0" applyAlignment="0" applyProtection="0"/>
    <xf numFmtId="0" fontId="191" fillId="74" borderId="0" applyNumberFormat="0" applyBorder="0" applyAlignment="0" applyProtection="0"/>
    <xf numFmtId="0" fontId="197" fillId="34" borderId="0" applyNumberFormat="0" applyBorder="0" applyAlignment="0" applyProtection="0"/>
    <xf numFmtId="0" fontId="183" fillId="74" borderId="0" applyNumberFormat="0" applyBorder="0" applyAlignment="0" applyProtection="0"/>
    <xf numFmtId="0" fontId="183" fillId="74" borderId="0" applyNumberFormat="0" applyBorder="0" applyAlignment="0" applyProtection="0"/>
    <xf numFmtId="0" fontId="136" fillId="34" borderId="0" applyNumberFormat="0" applyBorder="0" applyAlignment="0" applyProtection="0"/>
    <xf numFmtId="0" fontId="136" fillId="34" borderId="0" applyNumberFormat="0" applyBorder="0" applyAlignment="0" applyProtection="0"/>
    <xf numFmtId="0" fontId="192" fillId="68" borderId="0" applyNumberFormat="0" applyBorder="0" applyAlignment="0" applyProtection="0"/>
    <xf numFmtId="0" fontId="194" fillId="78" borderId="0" applyNumberFormat="0" applyBorder="0" applyAlignment="0" applyProtection="0"/>
    <xf numFmtId="0" fontId="195" fillId="68" borderId="0" applyNumberFormat="0" applyBorder="0" applyAlignment="0" applyProtection="0"/>
    <xf numFmtId="0" fontId="196" fillId="38" borderId="0" applyNumberFormat="0" applyBorder="0" applyAlignment="0" applyProtection="0"/>
    <xf numFmtId="0" fontId="192" fillId="68" borderId="0" applyNumberFormat="0" applyBorder="0" applyAlignment="0" applyProtection="0"/>
    <xf numFmtId="0" fontId="191" fillId="78" borderId="0" applyNumberFormat="0" applyBorder="0" applyAlignment="0" applyProtection="0"/>
    <xf numFmtId="0" fontId="191" fillId="78" borderId="0" applyNumberFormat="0" applyBorder="0" applyAlignment="0" applyProtection="0"/>
    <xf numFmtId="0" fontId="197" fillId="38" borderId="0" applyNumberFormat="0" applyBorder="0" applyAlignment="0" applyProtection="0"/>
    <xf numFmtId="0" fontId="192" fillId="68" borderId="0" applyNumberFormat="0" applyBorder="0" applyAlignment="0" applyProtection="0"/>
    <xf numFmtId="0" fontId="197" fillId="38" borderId="0" applyNumberFormat="0" applyBorder="0" applyAlignment="0" applyProtection="0"/>
    <xf numFmtId="0" fontId="192" fillId="68" borderId="0" applyNumberFormat="0" applyBorder="0" applyAlignment="0" applyProtection="0"/>
    <xf numFmtId="0" fontId="191" fillId="78" borderId="0" applyNumberFormat="0" applyBorder="0" applyAlignment="0" applyProtection="0"/>
    <xf numFmtId="0" fontId="197" fillId="38" borderId="0" applyNumberFormat="0" applyBorder="0" applyAlignment="0" applyProtection="0"/>
    <xf numFmtId="0" fontId="189" fillId="68" borderId="0" applyNumberFormat="0" applyBorder="0" applyAlignment="0" applyProtection="0"/>
    <xf numFmtId="0" fontId="194" fillId="78" borderId="0" applyNumberFormat="0" applyBorder="0" applyAlignment="0" applyProtection="0"/>
    <xf numFmtId="0" fontId="192" fillId="68" borderId="0" applyNumberFormat="0" applyBorder="0" applyAlignment="0" applyProtection="0"/>
    <xf numFmtId="0" fontId="195" fillId="68" borderId="0" applyNumberFormat="0" applyBorder="0" applyAlignment="0" applyProtection="0"/>
    <xf numFmtId="0" fontId="192" fillId="68" borderId="0" applyNumberFormat="0" applyBorder="0" applyAlignment="0" applyProtection="0"/>
    <xf numFmtId="0" fontId="195" fillId="68" borderId="0" applyNumberFormat="0" applyBorder="0" applyAlignment="0" applyProtection="0"/>
    <xf numFmtId="0" fontId="196" fillId="38" borderId="0" applyNumberFormat="0" applyBorder="0" applyAlignment="0" applyProtection="0"/>
    <xf numFmtId="0" fontId="192" fillId="68" borderId="0" applyNumberFormat="0" applyBorder="0" applyAlignment="0" applyProtection="0"/>
    <xf numFmtId="0" fontId="191" fillId="78" borderId="0" applyNumberFormat="0" applyBorder="0" applyAlignment="0" applyProtection="0"/>
    <xf numFmtId="0" fontId="192" fillId="68" borderId="0" applyNumberFormat="0" applyBorder="0" applyAlignment="0" applyProtection="0"/>
    <xf numFmtId="0" fontId="189" fillId="68" borderId="0" applyNumberFormat="0" applyBorder="0" applyAlignment="0" applyProtection="0"/>
    <xf numFmtId="0" fontId="192" fillId="68" borderId="0" applyNumberFormat="0" applyBorder="0" applyAlignment="0" applyProtection="0"/>
    <xf numFmtId="0" fontId="189" fillId="68" borderId="0" applyNumberFormat="0" applyBorder="0" applyAlignment="0" applyProtection="0"/>
    <xf numFmtId="0" fontId="197" fillId="38" borderId="0" applyNumberFormat="0" applyBorder="0" applyAlignment="0" applyProtection="0"/>
    <xf numFmtId="0" fontId="192" fillId="68" borderId="0" applyNumberFormat="0" applyBorder="0" applyAlignment="0" applyProtection="0"/>
    <xf numFmtId="0" fontId="183" fillId="78" borderId="0" applyNumberFormat="0" applyBorder="0" applyAlignment="0" applyProtection="0"/>
    <xf numFmtId="0" fontId="183" fillId="78" borderId="0" applyNumberFormat="0" applyBorder="0" applyAlignment="0" applyProtection="0"/>
    <xf numFmtId="0" fontId="136" fillId="38" borderId="0" applyNumberFormat="0" applyBorder="0" applyAlignment="0" applyProtection="0"/>
    <xf numFmtId="0" fontId="191" fillId="78" borderId="0" applyNumberFormat="0" applyBorder="0" applyAlignment="0" applyProtection="0"/>
    <xf numFmtId="0" fontId="197" fillId="38" borderId="0" applyNumberFormat="0" applyBorder="0" applyAlignment="0" applyProtection="0"/>
    <xf numFmtId="0" fontId="191" fillId="78" borderId="0" applyNumberFormat="0" applyBorder="0" applyAlignment="0" applyProtection="0"/>
    <xf numFmtId="0" fontId="197" fillId="38" borderId="0" applyNumberFormat="0" applyBorder="0" applyAlignment="0" applyProtection="0"/>
    <xf numFmtId="0" fontId="183" fillId="78" borderId="0" applyNumberFormat="0" applyBorder="0" applyAlignment="0" applyProtection="0"/>
    <xf numFmtId="0" fontId="183" fillId="78" borderId="0" applyNumberFormat="0" applyBorder="0" applyAlignment="0" applyProtection="0"/>
    <xf numFmtId="0" fontId="136" fillId="38" borderId="0" applyNumberFormat="0" applyBorder="0" applyAlignment="0" applyProtection="0"/>
    <xf numFmtId="0" fontId="136" fillId="38" borderId="0" applyNumberFormat="0" applyBorder="0" applyAlignment="0" applyProtection="0"/>
    <xf numFmtId="0" fontId="192" fillId="79" borderId="0" applyNumberFormat="0" applyBorder="0" applyAlignment="0" applyProtection="0"/>
    <xf numFmtId="0" fontId="194" fillId="42" borderId="0" applyNumberFormat="0" applyBorder="0" applyAlignment="0" applyProtection="0"/>
    <xf numFmtId="0" fontId="195" fillId="79" borderId="0" applyNumberFormat="0" applyBorder="0" applyAlignment="0" applyProtection="0"/>
    <xf numFmtId="0" fontId="196" fillId="42" borderId="0" applyNumberFormat="0" applyBorder="0" applyAlignment="0" applyProtection="0"/>
    <xf numFmtId="0" fontId="192" fillId="79" borderId="0" applyNumberFormat="0" applyBorder="0" applyAlignment="0" applyProtection="0"/>
    <xf numFmtId="0" fontId="191" fillId="42" borderId="0" applyNumberFormat="0" applyBorder="0" applyAlignment="0" applyProtection="0"/>
    <xf numFmtId="0" fontId="191" fillId="42" borderId="0" applyNumberFormat="0" applyBorder="0" applyAlignment="0" applyProtection="0"/>
    <xf numFmtId="0" fontId="197" fillId="42" borderId="0" applyNumberFormat="0" applyBorder="0" applyAlignment="0" applyProtection="0"/>
    <xf numFmtId="0" fontId="192" fillId="79" borderId="0" applyNumberFormat="0" applyBorder="0" applyAlignment="0" applyProtection="0"/>
    <xf numFmtId="0" fontId="197" fillId="42" borderId="0" applyNumberFormat="0" applyBorder="0" applyAlignment="0" applyProtection="0"/>
    <xf numFmtId="0" fontId="192" fillId="79" borderId="0" applyNumberFormat="0" applyBorder="0" applyAlignment="0" applyProtection="0"/>
    <xf numFmtId="0" fontId="191" fillId="42" borderId="0" applyNumberFormat="0" applyBorder="0" applyAlignment="0" applyProtection="0"/>
    <xf numFmtId="0" fontId="197" fillId="42" borderId="0" applyNumberFormat="0" applyBorder="0" applyAlignment="0" applyProtection="0"/>
    <xf numFmtId="0" fontId="189" fillId="79" borderId="0" applyNumberFormat="0" applyBorder="0" applyAlignment="0" applyProtection="0"/>
    <xf numFmtId="0" fontId="194" fillId="42" borderId="0" applyNumberFormat="0" applyBorder="0" applyAlignment="0" applyProtection="0"/>
    <xf numFmtId="0" fontId="192" fillId="79" borderId="0" applyNumberFormat="0" applyBorder="0" applyAlignment="0" applyProtection="0"/>
    <xf numFmtId="0" fontId="195" fillId="79" borderId="0" applyNumberFormat="0" applyBorder="0" applyAlignment="0" applyProtection="0"/>
    <xf numFmtId="0" fontId="192" fillId="79" borderId="0" applyNumberFormat="0" applyBorder="0" applyAlignment="0" applyProtection="0"/>
    <xf numFmtId="0" fontId="195" fillId="79" borderId="0" applyNumberFormat="0" applyBorder="0" applyAlignment="0" applyProtection="0"/>
    <xf numFmtId="0" fontId="196" fillId="42" borderId="0" applyNumberFormat="0" applyBorder="0" applyAlignment="0" applyProtection="0"/>
    <xf numFmtId="0" fontId="192" fillId="79" borderId="0" applyNumberFormat="0" applyBorder="0" applyAlignment="0" applyProtection="0"/>
    <xf numFmtId="0" fontId="191" fillId="42" borderId="0" applyNumberFormat="0" applyBorder="0" applyAlignment="0" applyProtection="0"/>
    <xf numFmtId="0" fontId="192" fillId="79" borderId="0" applyNumberFormat="0" applyBorder="0" applyAlignment="0" applyProtection="0"/>
    <xf numFmtId="0" fontId="189" fillId="79" borderId="0" applyNumberFormat="0" applyBorder="0" applyAlignment="0" applyProtection="0"/>
    <xf numFmtId="0" fontId="192" fillId="79" borderId="0" applyNumberFormat="0" applyBorder="0" applyAlignment="0" applyProtection="0"/>
    <xf numFmtId="0" fontId="189" fillId="79" borderId="0" applyNumberFormat="0" applyBorder="0" applyAlignment="0" applyProtection="0"/>
    <xf numFmtId="0" fontId="197" fillId="42" borderId="0" applyNumberFormat="0" applyBorder="0" applyAlignment="0" applyProtection="0"/>
    <xf numFmtId="0" fontId="192" fillId="79" borderId="0" applyNumberFormat="0" applyBorder="0" applyAlignment="0" applyProtection="0"/>
    <xf numFmtId="0" fontId="198" fillId="42" borderId="0" applyNumberFormat="0" applyBorder="0" applyAlignment="0" applyProtection="0"/>
    <xf numFmtId="0" fontId="136" fillId="42" borderId="0" applyNumberFormat="0" applyBorder="0" applyAlignment="0" applyProtection="0"/>
    <xf numFmtId="0" fontId="191" fillId="42" borderId="0" applyNumberFormat="0" applyBorder="0" applyAlignment="0" applyProtection="0"/>
    <xf numFmtId="0" fontId="197" fillId="42" borderId="0" applyNumberFormat="0" applyBorder="0" applyAlignment="0" applyProtection="0"/>
    <xf numFmtId="0" fontId="191" fillId="42" borderId="0" applyNumberFormat="0" applyBorder="0" applyAlignment="0" applyProtection="0"/>
    <xf numFmtId="0" fontId="197" fillId="42" borderId="0" applyNumberFormat="0" applyBorder="0" applyAlignment="0" applyProtection="0"/>
    <xf numFmtId="0" fontId="198" fillId="42" borderId="0" applyNumberFormat="0" applyBorder="0" applyAlignment="0" applyProtection="0"/>
    <xf numFmtId="0" fontId="136" fillId="42" borderId="0" applyNumberFormat="0" applyBorder="0" applyAlignment="0" applyProtection="0"/>
    <xf numFmtId="0" fontId="136" fillId="42" borderId="0" applyNumberFormat="0" applyBorder="0" applyAlignment="0" applyProtection="0"/>
    <xf numFmtId="0" fontId="192" fillId="75" borderId="0" applyNumberFormat="0" applyBorder="0" applyAlignment="0" applyProtection="0"/>
    <xf numFmtId="0" fontId="194" fillId="80" borderId="0" applyNumberFormat="0" applyBorder="0" applyAlignment="0" applyProtection="0"/>
    <xf numFmtId="0" fontId="195" fillId="80" borderId="0" applyNumberFormat="0" applyBorder="0" applyAlignment="0" applyProtection="0"/>
    <xf numFmtId="0" fontId="196" fillId="46" borderId="0" applyNumberFormat="0" applyBorder="0" applyAlignment="0" applyProtection="0"/>
    <xf numFmtId="0" fontId="192" fillId="75" borderId="0" applyNumberFormat="0" applyBorder="0" applyAlignment="0" applyProtection="0"/>
    <xf numFmtId="0" fontId="191" fillId="80" borderId="0" applyNumberFormat="0" applyBorder="0" applyAlignment="0" applyProtection="0"/>
    <xf numFmtId="0" fontId="191" fillId="80" borderId="0" applyNumberFormat="0" applyBorder="0" applyAlignment="0" applyProtection="0"/>
    <xf numFmtId="0" fontId="197" fillId="46" borderId="0" applyNumberFormat="0" applyBorder="0" applyAlignment="0" applyProtection="0"/>
    <xf numFmtId="0" fontId="192" fillId="75" borderId="0" applyNumberFormat="0" applyBorder="0" applyAlignment="0" applyProtection="0"/>
    <xf numFmtId="0" fontId="197" fillId="46" borderId="0" applyNumberFormat="0" applyBorder="0" applyAlignment="0" applyProtection="0"/>
    <xf numFmtId="0" fontId="192" fillId="75" borderId="0" applyNumberFormat="0" applyBorder="0" applyAlignment="0" applyProtection="0"/>
    <xf numFmtId="0" fontId="191" fillId="80" borderId="0" applyNumberFormat="0" applyBorder="0" applyAlignment="0" applyProtection="0"/>
    <xf numFmtId="0" fontId="197" fillId="46" borderId="0" applyNumberFormat="0" applyBorder="0" applyAlignment="0" applyProtection="0"/>
    <xf numFmtId="0" fontId="189" fillId="75" borderId="0" applyNumberFormat="0" applyBorder="0" applyAlignment="0" applyProtection="0"/>
    <xf numFmtId="0" fontId="194" fillId="80" borderId="0" applyNumberFormat="0" applyBorder="0" applyAlignment="0" applyProtection="0"/>
    <xf numFmtId="0" fontId="192" fillId="75" borderId="0" applyNumberFormat="0" applyBorder="0" applyAlignment="0" applyProtection="0"/>
    <xf numFmtId="0" fontId="195" fillId="80" borderId="0" applyNumberFormat="0" applyBorder="0" applyAlignment="0" applyProtection="0"/>
    <xf numFmtId="0" fontId="192" fillId="75" borderId="0" applyNumberFormat="0" applyBorder="0" applyAlignment="0" applyProtection="0"/>
    <xf numFmtId="0" fontId="195" fillId="80" borderId="0" applyNumberFormat="0" applyBorder="0" applyAlignment="0" applyProtection="0"/>
    <xf numFmtId="0" fontId="196" fillId="46" borderId="0" applyNumberFormat="0" applyBorder="0" applyAlignment="0" applyProtection="0"/>
    <xf numFmtId="0" fontId="192" fillId="75" borderId="0" applyNumberFormat="0" applyBorder="0" applyAlignment="0" applyProtection="0"/>
    <xf numFmtId="0" fontId="191" fillId="80" borderId="0" applyNumberFormat="0" applyBorder="0" applyAlignment="0" applyProtection="0"/>
    <xf numFmtId="0" fontId="192" fillId="75" borderId="0" applyNumberFormat="0" applyBorder="0" applyAlignment="0" applyProtection="0"/>
    <xf numFmtId="0" fontId="189" fillId="75" borderId="0" applyNumberFormat="0" applyBorder="0" applyAlignment="0" applyProtection="0"/>
    <xf numFmtId="0" fontId="192" fillId="75" borderId="0" applyNumberFormat="0" applyBorder="0" applyAlignment="0" applyProtection="0"/>
    <xf numFmtId="0" fontId="189" fillId="75" borderId="0" applyNumberFormat="0" applyBorder="0" applyAlignment="0" applyProtection="0"/>
    <xf numFmtId="0" fontId="197" fillId="46" borderId="0" applyNumberFormat="0" applyBorder="0" applyAlignment="0" applyProtection="0"/>
    <xf numFmtId="0" fontId="192" fillId="75" borderId="0" applyNumberFormat="0" applyBorder="0" applyAlignment="0" applyProtection="0"/>
    <xf numFmtId="0" fontId="183" fillId="80" borderId="0" applyNumberFormat="0" applyBorder="0" applyAlignment="0" applyProtection="0"/>
    <xf numFmtId="0" fontId="183" fillId="80" borderId="0" applyNumberFormat="0" applyBorder="0" applyAlignment="0" applyProtection="0"/>
    <xf numFmtId="0" fontId="136" fillId="46" borderId="0" applyNumberFormat="0" applyBorder="0" applyAlignment="0" applyProtection="0"/>
    <xf numFmtId="0" fontId="191" fillId="80" borderId="0" applyNumberFormat="0" applyBorder="0" applyAlignment="0" applyProtection="0"/>
    <xf numFmtId="0" fontId="197" fillId="46" borderId="0" applyNumberFormat="0" applyBorder="0" applyAlignment="0" applyProtection="0"/>
    <xf numFmtId="0" fontId="191" fillId="80" borderId="0" applyNumberFormat="0" applyBorder="0" applyAlignment="0" applyProtection="0"/>
    <xf numFmtId="0" fontId="197" fillId="46" borderId="0" applyNumberFormat="0" applyBorder="0" applyAlignment="0" applyProtection="0"/>
    <xf numFmtId="0" fontId="183" fillId="80" borderId="0" applyNumberFormat="0" applyBorder="0" applyAlignment="0" applyProtection="0"/>
    <xf numFmtId="0" fontId="183" fillId="80" borderId="0" applyNumberFormat="0" applyBorder="0" applyAlignment="0" applyProtection="0"/>
    <xf numFmtId="0" fontId="136" fillId="46" borderId="0" applyNumberFormat="0" applyBorder="0" applyAlignment="0" applyProtection="0"/>
    <xf numFmtId="0" fontId="136" fillId="46" borderId="0" applyNumberFormat="0" applyBorder="0" applyAlignment="0" applyProtection="0"/>
    <xf numFmtId="0" fontId="192" fillId="74" borderId="0" applyNumberFormat="0" applyBorder="0" applyAlignment="0" applyProtection="0"/>
    <xf numFmtId="0" fontId="194" fillId="50" borderId="0" applyNumberFormat="0" applyBorder="0" applyAlignment="0" applyProtection="0"/>
    <xf numFmtId="0" fontId="195" fillId="74" borderId="0" applyNumberFormat="0" applyBorder="0" applyAlignment="0" applyProtection="0"/>
    <xf numFmtId="0" fontId="196" fillId="50" borderId="0" applyNumberFormat="0" applyBorder="0" applyAlignment="0" applyProtection="0"/>
    <xf numFmtId="0" fontId="192" fillId="74" borderId="0" applyNumberFormat="0" applyBorder="0" applyAlignment="0" applyProtection="0"/>
    <xf numFmtId="0" fontId="191" fillId="50" borderId="0" applyNumberFormat="0" applyBorder="0" applyAlignment="0" applyProtection="0"/>
    <xf numFmtId="0" fontId="191" fillId="50" borderId="0" applyNumberFormat="0" applyBorder="0" applyAlignment="0" applyProtection="0"/>
    <xf numFmtId="0" fontId="197" fillId="50" borderId="0" applyNumberFormat="0" applyBorder="0" applyAlignment="0" applyProtection="0"/>
    <xf numFmtId="0" fontId="192" fillId="74" borderId="0" applyNumberFormat="0" applyBorder="0" applyAlignment="0" applyProtection="0"/>
    <xf numFmtId="0" fontId="197" fillId="50" borderId="0" applyNumberFormat="0" applyBorder="0" applyAlignment="0" applyProtection="0"/>
    <xf numFmtId="0" fontId="192" fillId="74" borderId="0" applyNumberFormat="0" applyBorder="0" applyAlignment="0" applyProtection="0"/>
    <xf numFmtId="0" fontId="191" fillId="50" borderId="0" applyNumberFormat="0" applyBorder="0" applyAlignment="0" applyProtection="0"/>
    <xf numFmtId="0" fontId="197" fillId="50" borderId="0" applyNumberFormat="0" applyBorder="0" applyAlignment="0" applyProtection="0"/>
    <xf numFmtId="0" fontId="189" fillId="74" borderId="0" applyNumberFormat="0" applyBorder="0" applyAlignment="0" applyProtection="0"/>
    <xf numFmtId="0" fontId="194" fillId="50" borderId="0" applyNumberFormat="0" applyBorder="0" applyAlignment="0" applyProtection="0"/>
    <xf numFmtId="0" fontId="192" fillId="74" borderId="0" applyNumberFormat="0" applyBorder="0" applyAlignment="0" applyProtection="0"/>
    <xf numFmtId="0" fontId="195" fillId="74" borderId="0" applyNumberFormat="0" applyBorder="0" applyAlignment="0" applyProtection="0"/>
    <xf numFmtId="0" fontId="192" fillId="74" borderId="0" applyNumberFormat="0" applyBorder="0" applyAlignment="0" applyProtection="0"/>
    <xf numFmtId="0" fontId="195" fillId="74" borderId="0" applyNumberFormat="0" applyBorder="0" applyAlignment="0" applyProtection="0"/>
    <xf numFmtId="0" fontId="196" fillId="50" borderId="0" applyNumberFormat="0" applyBorder="0" applyAlignment="0" applyProtection="0"/>
    <xf numFmtId="0" fontId="192" fillId="74" borderId="0" applyNumberFormat="0" applyBorder="0" applyAlignment="0" applyProtection="0"/>
    <xf numFmtId="0" fontId="191" fillId="50" borderId="0" applyNumberFormat="0" applyBorder="0" applyAlignment="0" applyProtection="0"/>
    <xf numFmtId="0" fontId="192" fillId="74" borderId="0" applyNumberFormat="0" applyBorder="0" applyAlignment="0" applyProtection="0"/>
    <xf numFmtId="0" fontId="189" fillId="74" borderId="0" applyNumberFormat="0" applyBorder="0" applyAlignment="0" applyProtection="0"/>
    <xf numFmtId="0" fontId="192" fillId="74" borderId="0" applyNumberFormat="0" applyBorder="0" applyAlignment="0" applyProtection="0"/>
    <xf numFmtId="0" fontId="189" fillId="74" borderId="0" applyNumberFormat="0" applyBorder="0" applyAlignment="0" applyProtection="0"/>
    <xf numFmtId="0" fontId="197" fillId="50" borderId="0" applyNumberFormat="0" applyBorder="0" applyAlignment="0" applyProtection="0"/>
    <xf numFmtId="0" fontId="192" fillId="74" borderId="0" applyNumberFormat="0" applyBorder="0" applyAlignment="0" applyProtection="0"/>
    <xf numFmtId="0" fontId="198" fillId="50" borderId="0" applyNumberFormat="0" applyBorder="0" applyAlignment="0" applyProtection="0"/>
    <xf numFmtId="0" fontId="136" fillId="50" borderId="0" applyNumberFormat="0" applyBorder="0" applyAlignment="0" applyProtection="0"/>
    <xf numFmtId="0" fontId="191" fillId="50" borderId="0" applyNumberFormat="0" applyBorder="0" applyAlignment="0" applyProtection="0"/>
    <xf numFmtId="0" fontId="197" fillId="50" borderId="0" applyNumberFormat="0" applyBorder="0" applyAlignment="0" applyProtection="0"/>
    <xf numFmtId="0" fontId="191" fillId="50" borderId="0" applyNumberFormat="0" applyBorder="0" applyAlignment="0" applyProtection="0"/>
    <xf numFmtId="0" fontId="197" fillId="50" borderId="0" applyNumberFormat="0" applyBorder="0" applyAlignment="0" applyProtection="0"/>
    <xf numFmtId="0" fontId="198" fillId="50" borderId="0" applyNumberFormat="0" applyBorder="0" applyAlignment="0" applyProtection="0"/>
    <xf numFmtId="0" fontId="136" fillId="50" borderId="0" applyNumberFormat="0" applyBorder="0" applyAlignment="0" applyProtection="0"/>
    <xf numFmtId="0" fontId="136" fillId="50" borderId="0" applyNumberFormat="0" applyBorder="0" applyAlignment="0" applyProtection="0"/>
    <xf numFmtId="0" fontId="192" fillId="78" borderId="0" applyNumberFormat="0" applyBorder="0" applyAlignment="0" applyProtection="0"/>
    <xf numFmtId="0" fontId="194" fillId="54" borderId="0" applyNumberFormat="0" applyBorder="0" applyAlignment="0" applyProtection="0"/>
    <xf numFmtId="0" fontId="195" fillId="76" borderId="0" applyNumberFormat="0" applyBorder="0" applyAlignment="0" applyProtection="0"/>
    <xf numFmtId="0" fontId="196" fillId="54" borderId="0" applyNumberFormat="0" applyBorder="0" applyAlignment="0" applyProtection="0"/>
    <xf numFmtId="0" fontId="192" fillId="78" borderId="0" applyNumberFormat="0" applyBorder="0" applyAlignment="0" applyProtection="0"/>
    <xf numFmtId="0" fontId="191" fillId="54" borderId="0" applyNumberFormat="0" applyBorder="0" applyAlignment="0" applyProtection="0"/>
    <xf numFmtId="0" fontId="191" fillId="54" borderId="0" applyNumberFormat="0" applyBorder="0" applyAlignment="0" applyProtection="0"/>
    <xf numFmtId="0" fontId="197" fillId="54" borderId="0" applyNumberFormat="0" applyBorder="0" applyAlignment="0" applyProtection="0"/>
    <xf numFmtId="0" fontId="192" fillId="78" borderId="0" applyNumberFormat="0" applyBorder="0" applyAlignment="0" applyProtection="0"/>
    <xf numFmtId="0" fontId="197" fillId="54" borderId="0" applyNumberFormat="0" applyBorder="0" applyAlignment="0" applyProtection="0"/>
    <xf numFmtId="0" fontId="192" fillId="78" borderId="0" applyNumberFormat="0" applyBorder="0" applyAlignment="0" applyProtection="0"/>
    <xf numFmtId="0" fontId="191" fillId="54" borderId="0" applyNumberFormat="0" applyBorder="0" applyAlignment="0" applyProtection="0"/>
    <xf numFmtId="0" fontId="197" fillId="54" borderId="0" applyNumberFormat="0" applyBorder="0" applyAlignment="0" applyProtection="0"/>
    <xf numFmtId="0" fontId="189" fillId="78" borderId="0" applyNumberFormat="0" applyBorder="0" applyAlignment="0" applyProtection="0"/>
    <xf numFmtId="0" fontId="194" fillId="54" borderId="0" applyNumberFormat="0" applyBorder="0" applyAlignment="0" applyProtection="0"/>
    <xf numFmtId="0" fontId="192" fillId="78" borderId="0" applyNumberFormat="0" applyBorder="0" applyAlignment="0" applyProtection="0"/>
    <xf numFmtId="0" fontId="195" fillId="76" borderId="0" applyNumberFormat="0" applyBorder="0" applyAlignment="0" applyProtection="0"/>
    <xf numFmtId="0" fontId="192" fillId="78" borderId="0" applyNumberFormat="0" applyBorder="0" applyAlignment="0" applyProtection="0"/>
    <xf numFmtId="0" fontId="195" fillId="76" borderId="0" applyNumberFormat="0" applyBorder="0" applyAlignment="0" applyProtection="0"/>
    <xf numFmtId="0" fontId="196" fillId="54" borderId="0" applyNumberFormat="0" applyBorder="0" applyAlignment="0" applyProtection="0"/>
    <xf numFmtId="0" fontId="192" fillId="78" borderId="0" applyNumberFormat="0" applyBorder="0" applyAlignment="0" applyProtection="0"/>
    <xf numFmtId="0" fontId="191" fillId="54" borderId="0" applyNumberFormat="0" applyBorder="0" applyAlignment="0" applyProtection="0"/>
    <xf numFmtId="0" fontId="192" fillId="78" borderId="0" applyNumberFormat="0" applyBorder="0" applyAlignment="0" applyProtection="0"/>
    <xf numFmtId="0" fontId="189" fillId="78" borderId="0" applyNumberFormat="0" applyBorder="0" applyAlignment="0" applyProtection="0"/>
    <xf numFmtId="0" fontId="192" fillId="78" borderId="0" applyNumberFormat="0" applyBorder="0" applyAlignment="0" applyProtection="0"/>
    <xf numFmtId="0" fontId="189" fillId="78" borderId="0" applyNumberFormat="0" applyBorder="0" applyAlignment="0" applyProtection="0"/>
    <xf numFmtId="0" fontId="197" fillId="54" borderId="0" applyNumberFormat="0" applyBorder="0" applyAlignment="0" applyProtection="0"/>
    <xf numFmtId="0" fontId="192" fillId="78" borderId="0" applyNumberFormat="0" applyBorder="0" applyAlignment="0" applyProtection="0"/>
    <xf numFmtId="0" fontId="198" fillId="54" borderId="0" applyNumberFormat="0" applyBorder="0" applyAlignment="0" applyProtection="0"/>
    <xf numFmtId="0" fontId="136" fillId="54" borderId="0" applyNumberFormat="0" applyBorder="0" applyAlignment="0" applyProtection="0"/>
    <xf numFmtId="0" fontId="191" fillId="54" borderId="0" applyNumberFormat="0" applyBorder="0" applyAlignment="0" applyProtection="0"/>
    <xf numFmtId="0" fontId="197" fillId="54" borderId="0" applyNumberFormat="0" applyBorder="0" applyAlignment="0" applyProtection="0"/>
    <xf numFmtId="0" fontId="191" fillId="54" borderId="0" applyNumberFormat="0" applyBorder="0" applyAlignment="0" applyProtection="0"/>
    <xf numFmtId="0" fontId="197" fillId="54" borderId="0" applyNumberFormat="0" applyBorder="0" applyAlignment="0" applyProtection="0"/>
    <xf numFmtId="0" fontId="198" fillId="54" borderId="0" applyNumberFormat="0" applyBorder="0" applyAlignment="0" applyProtection="0"/>
    <xf numFmtId="0" fontId="136" fillId="54" borderId="0" applyNumberFormat="0" applyBorder="0" applyAlignment="0" applyProtection="0"/>
    <xf numFmtId="0" fontId="136" fillId="54" borderId="0" applyNumberFormat="0" applyBorder="0" applyAlignment="0" applyProtection="0"/>
    <xf numFmtId="0" fontId="199" fillId="61" borderId="0" applyNumberFormat="0" applyBorder="0" applyAlignment="0" applyProtection="0"/>
    <xf numFmtId="0" fontId="200" fillId="28" borderId="0" applyNumberFormat="0" applyBorder="0" applyAlignment="0" applyProtection="0"/>
    <xf numFmtId="0" fontId="201" fillId="61" borderId="0" applyNumberFormat="0" applyBorder="0" applyAlignment="0" applyProtection="0"/>
    <xf numFmtId="0" fontId="199" fillId="61" borderId="0" applyNumberFormat="0" applyBorder="0" applyAlignment="0" applyProtection="0"/>
    <xf numFmtId="0" fontId="202" fillId="28" borderId="0" applyNumberFormat="0" applyBorder="0" applyAlignment="0" applyProtection="0"/>
    <xf numFmtId="0" fontId="202" fillId="28" borderId="0" applyNumberFormat="0" applyBorder="0" applyAlignment="0" applyProtection="0"/>
    <xf numFmtId="0" fontId="199" fillId="61" borderId="0" applyNumberFormat="0" applyBorder="0" applyAlignment="0" applyProtection="0"/>
    <xf numFmtId="0" fontId="199" fillId="61" borderId="0" applyNumberFormat="0" applyBorder="0" applyAlignment="0" applyProtection="0"/>
    <xf numFmtId="0" fontId="202" fillId="28" borderId="0" applyNumberFormat="0" applyBorder="0" applyAlignment="0" applyProtection="0"/>
    <xf numFmtId="0" fontId="203" fillId="61" borderId="0" applyNumberFormat="0" applyBorder="0" applyAlignment="0" applyProtection="0"/>
    <xf numFmtId="0" fontId="200" fillId="28" borderId="0" applyNumberFormat="0" applyBorder="0" applyAlignment="0" applyProtection="0"/>
    <xf numFmtId="0" fontId="199" fillId="61" borderId="0" applyNumberFormat="0" applyBorder="0" applyAlignment="0" applyProtection="0"/>
    <xf numFmtId="0" fontId="201" fillId="61" borderId="0" applyNumberFormat="0" applyBorder="0" applyAlignment="0" applyProtection="0"/>
    <xf numFmtId="0" fontId="199" fillId="61" borderId="0" applyNumberFormat="0" applyBorder="0" applyAlignment="0" applyProtection="0"/>
    <xf numFmtId="0" fontId="201" fillId="61" borderId="0" applyNumberFormat="0" applyBorder="0" applyAlignment="0" applyProtection="0"/>
    <xf numFmtId="0" fontId="199" fillId="61" borderId="0" applyNumberFormat="0" applyBorder="0" applyAlignment="0" applyProtection="0"/>
    <xf numFmtId="0" fontId="202" fillId="28" borderId="0" applyNumberFormat="0" applyBorder="0" applyAlignment="0" applyProtection="0"/>
    <xf numFmtId="0" fontId="199" fillId="61" borderId="0" applyNumberFormat="0" applyBorder="0" applyAlignment="0" applyProtection="0"/>
    <xf numFmtId="0" fontId="203" fillId="61" borderId="0" applyNumberFormat="0" applyBorder="0" applyAlignment="0" applyProtection="0"/>
    <xf numFmtId="0" fontId="199" fillId="61" borderId="0" applyNumberFormat="0" applyBorder="0" applyAlignment="0" applyProtection="0"/>
    <xf numFmtId="0" fontId="203" fillId="61" borderId="0" applyNumberFormat="0" applyBorder="0" applyAlignment="0" applyProtection="0"/>
    <xf numFmtId="0" fontId="199" fillId="61" borderId="0" applyNumberFormat="0" applyBorder="0" applyAlignment="0" applyProtection="0"/>
    <xf numFmtId="0" fontId="169" fillId="28" borderId="0" applyNumberFormat="0" applyBorder="0" applyAlignment="0" applyProtection="0"/>
    <xf numFmtId="0" fontId="202" fillId="28" borderId="0" applyNumberFormat="0" applyBorder="0" applyAlignment="0" applyProtection="0"/>
    <xf numFmtId="0" fontId="202" fillId="28" borderId="0" applyNumberFormat="0" applyBorder="0" applyAlignment="0" applyProtection="0"/>
    <xf numFmtId="0" fontId="169" fillId="28" borderId="0" applyNumberFormat="0" applyBorder="0" applyAlignment="0" applyProtection="0"/>
    <xf numFmtId="0" fontId="204" fillId="0" borderId="0">
      <alignment horizontal="left"/>
    </xf>
    <xf numFmtId="0" fontId="204" fillId="0" borderId="0">
      <alignment horizontal="left"/>
    </xf>
    <xf numFmtId="0" fontId="204" fillId="0" borderId="0">
      <alignment horizontal="left"/>
    </xf>
    <xf numFmtId="0" fontId="204" fillId="0" borderId="0">
      <alignment horizontal="left"/>
    </xf>
    <xf numFmtId="0" fontId="204" fillId="0" borderId="0">
      <alignment horizontal="left"/>
    </xf>
    <xf numFmtId="0" fontId="205" fillId="0" borderId="0">
      <alignment horizontal="left"/>
    </xf>
    <xf numFmtId="0" fontId="205" fillId="0" borderId="0">
      <alignment horizontal="left"/>
    </xf>
    <xf numFmtId="0" fontId="205" fillId="0" borderId="0">
      <alignment horizontal="left"/>
    </xf>
    <xf numFmtId="0" fontId="205" fillId="0" borderId="0">
      <alignment horizontal="left"/>
    </xf>
    <xf numFmtId="0" fontId="206" fillId="69" borderId="1" applyNumberFormat="0" applyAlignment="0" applyProtection="0"/>
    <xf numFmtId="0" fontId="207" fillId="59" borderId="197" applyNumberFormat="0" applyAlignment="0" applyProtection="0"/>
    <xf numFmtId="0" fontId="208" fillId="81" borderId="1" applyNumberFormat="0" applyAlignment="0" applyProtection="0"/>
    <xf numFmtId="0" fontId="207" fillId="31" borderId="197"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9" fillId="69" borderId="1" applyNumberFormat="0" applyAlignment="0" applyProtection="0"/>
    <xf numFmtId="0" fontId="210" fillId="59" borderId="197" applyNumberFormat="0" applyAlignment="0" applyProtection="0"/>
    <xf numFmtId="0" fontId="210" fillId="59" borderId="197" applyNumberFormat="0" applyAlignment="0" applyProtection="0"/>
    <xf numFmtId="0" fontId="210" fillId="31" borderId="197"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10" fillId="31" borderId="197"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10" fillId="59" borderId="197" applyNumberFormat="0" applyAlignment="0" applyProtection="0"/>
    <xf numFmtId="0" fontId="210" fillId="31" borderId="197"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6" fillId="69" borderId="1" applyNumberFormat="0" applyAlignment="0" applyProtection="0"/>
    <xf numFmtId="0" fontId="207" fillId="59" borderId="197" applyNumberFormat="0" applyAlignment="0" applyProtection="0"/>
    <xf numFmtId="0" fontId="206" fillId="69" borderId="1" applyNumberFormat="0" applyAlignment="0" applyProtection="0"/>
    <xf numFmtId="0" fontId="208" fillId="81" borderId="1" applyNumberFormat="0" applyAlignment="0" applyProtection="0"/>
    <xf numFmtId="0" fontId="206" fillId="69" borderId="1" applyNumberFormat="0" applyAlignment="0" applyProtection="0"/>
    <xf numFmtId="0" fontId="208" fillId="81" borderId="1" applyNumberFormat="0" applyAlignment="0" applyProtection="0"/>
    <xf numFmtId="0" fontId="207" fillId="31" borderId="197" applyNumberFormat="0" applyAlignment="0" applyProtection="0"/>
    <xf numFmtId="0" fontId="206" fillId="69" borderId="1" applyNumberFormat="0" applyAlignment="0" applyProtection="0"/>
    <xf numFmtId="0" fontId="210" fillId="59" borderId="197" applyNumberFormat="0" applyAlignment="0" applyProtection="0"/>
    <xf numFmtId="0" fontId="206" fillId="69" borderId="1" applyNumberFormat="0" applyAlignment="0" applyProtection="0"/>
    <xf numFmtId="0" fontId="209" fillId="69" borderId="1" applyNumberFormat="0" applyAlignment="0" applyProtection="0"/>
    <xf numFmtId="0" fontId="206" fillId="69" borderId="1" applyNumberFormat="0" applyAlignment="0" applyProtection="0"/>
    <xf numFmtId="0" fontId="209" fillId="69" borderId="1" applyNumberFormat="0" applyAlignment="0" applyProtection="0"/>
    <xf numFmtId="0" fontId="210" fillId="31" borderId="197" applyNumberFormat="0" applyAlignment="0" applyProtection="0"/>
    <xf numFmtId="0" fontId="206" fillId="69" borderId="1" applyNumberFormat="0" applyAlignment="0" applyProtection="0"/>
    <xf numFmtId="0" fontId="170" fillId="59" borderId="197" applyNumberFormat="0" applyAlignment="0" applyProtection="0"/>
    <xf numFmtId="0" fontId="170" fillId="31" borderId="197" applyNumberFormat="0" applyAlignment="0" applyProtection="0"/>
    <xf numFmtId="0" fontId="210" fillId="59" borderId="197" applyNumberFormat="0" applyAlignment="0" applyProtection="0"/>
    <xf numFmtId="0" fontId="210" fillId="31" borderId="197" applyNumberFormat="0" applyAlignment="0" applyProtection="0"/>
    <xf numFmtId="0" fontId="210" fillId="59" borderId="197" applyNumberFormat="0" applyAlignment="0" applyProtection="0"/>
    <xf numFmtId="0" fontId="210" fillId="31" borderId="197" applyNumberFormat="0" applyAlignment="0" applyProtection="0"/>
    <xf numFmtId="0" fontId="170" fillId="59" borderId="197" applyNumberFormat="0" applyAlignment="0" applyProtection="0"/>
    <xf numFmtId="0" fontId="170" fillId="31" borderId="197" applyNumberFormat="0" applyAlignment="0" applyProtection="0"/>
    <xf numFmtId="0" fontId="170" fillId="31" borderId="197" applyNumberFormat="0" applyAlignment="0" applyProtection="0"/>
    <xf numFmtId="0" fontId="211" fillId="82" borderId="203" applyNumberFormat="0" applyAlignment="0" applyProtection="0"/>
    <xf numFmtId="0" fontId="212" fillId="32" borderId="200" applyNumberFormat="0" applyAlignment="0" applyProtection="0"/>
    <xf numFmtId="0" fontId="213" fillId="82" borderId="203" applyNumberFormat="0" applyAlignment="0" applyProtection="0"/>
    <xf numFmtId="0" fontId="213" fillId="82" borderId="203" applyNumberFormat="0" applyAlignment="0" applyProtection="0"/>
    <xf numFmtId="0" fontId="213" fillId="82" borderId="203" applyNumberFormat="0" applyAlignment="0" applyProtection="0"/>
    <xf numFmtId="0" fontId="213" fillId="82" borderId="203" applyNumberFormat="0" applyAlignment="0" applyProtection="0"/>
    <xf numFmtId="0" fontId="214" fillId="32" borderId="200" applyNumberFormat="0" applyAlignment="0" applyProtection="0"/>
    <xf numFmtId="0" fontId="211" fillId="82" borderId="203" applyNumberFormat="0" applyAlignment="0" applyProtection="0"/>
    <xf numFmtId="0" fontId="215" fillId="32" borderId="200" applyNumberFormat="0" applyAlignment="0" applyProtection="0"/>
    <xf numFmtId="0" fontId="215" fillId="32" borderId="200" applyNumberFormat="0" applyAlignment="0" applyProtection="0"/>
    <xf numFmtId="0" fontId="216" fillId="32" borderId="200" applyNumberFormat="0" applyAlignment="0" applyProtection="0"/>
    <xf numFmtId="0" fontId="211" fillId="82" borderId="203" applyNumberFormat="0" applyAlignment="0" applyProtection="0"/>
    <xf numFmtId="0" fontId="216" fillId="32" borderId="200" applyNumberFormat="0" applyAlignment="0" applyProtection="0"/>
    <xf numFmtId="0" fontId="211" fillId="82" borderId="203" applyNumberFormat="0" applyAlignment="0" applyProtection="0"/>
    <xf numFmtId="0" fontId="215" fillId="32" borderId="200" applyNumberFormat="0" applyAlignment="0" applyProtection="0"/>
    <xf numFmtId="0" fontId="216" fillId="32" borderId="200" applyNumberFormat="0" applyAlignment="0" applyProtection="0"/>
    <xf numFmtId="0" fontId="217" fillId="82" borderId="203" applyNumberFormat="0" applyAlignment="0" applyProtection="0"/>
    <xf numFmtId="0" fontId="217" fillId="82" borderId="203" applyNumberFormat="0" applyAlignment="0" applyProtection="0"/>
    <xf numFmtId="0" fontId="217" fillId="82" borderId="203" applyNumberFormat="0" applyAlignment="0" applyProtection="0"/>
    <xf numFmtId="0" fontId="217" fillId="82" borderId="203" applyNumberFormat="0" applyAlignment="0" applyProtection="0"/>
    <xf numFmtId="0" fontId="212" fillId="32" borderId="200" applyNumberFormat="0" applyAlignment="0" applyProtection="0"/>
    <xf numFmtId="0" fontId="211" fillId="82" borderId="203" applyNumberFormat="0" applyAlignment="0" applyProtection="0"/>
    <xf numFmtId="0" fontId="211" fillId="82" borderId="203" applyNumberFormat="0" applyAlignment="0" applyProtection="0"/>
    <xf numFmtId="0" fontId="211" fillId="82" borderId="203" applyNumberFormat="0" applyAlignment="0" applyProtection="0"/>
    <xf numFmtId="0" fontId="211" fillId="82" borderId="203" applyNumberFormat="0" applyAlignment="0" applyProtection="0"/>
    <xf numFmtId="0" fontId="213" fillId="82" borderId="203" applyNumberFormat="0" applyAlignment="0" applyProtection="0"/>
    <xf numFmtId="0" fontId="213" fillId="82" borderId="203" applyNumberFormat="0" applyAlignment="0" applyProtection="0"/>
    <xf numFmtId="0" fontId="213" fillId="82" borderId="203" applyNumberFormat="0" applyAlignment="0" applyProtection="0"/>
    <xf numFmtId="0" fontId="213" fillId="82" borderId="203" applyNumberFormat="0" applyAlignment="0" applyProtection="0"/>
    <xf numFmtId="0" fontId="211" fillId="82" borderId="203" applyNumberFormat="0" applyAlignment="0" applyProtection="0"/>
    <xf numFmtId="0" fontId="211" fillId="82" borderId="203" applyNumberFormat="0" applyAlignment="0" applyProtection="0"/>
    <xf numFmtId="0" fontId="211" fillId="82" borderId="203" applyNumberFormat="0" applyAlignment="0" applyProtection="0"/>
    <xf numFmtId="0" fontId="211" fillId="82" borderId="203" applyNumberFormat="0" applyAlignment="0" applyProtection="0"/>
    <xf numFmtId="0" fontId="213" fillId="82" borderId="203" applyNumberFormat="0" applyAlignment="0" applyProtection="0"/>
    <xf numFmtId="0" fontId="213" fillId="82" borderId="203" applyNumberFormat="0" applyAlignment="0" applyProtection="0"/>
    <xf numFmtId="0" fontId="213" fillId="82" borderId="203" applyNumberFormat="0" applyAlignment="0" applyProtection="0"/>
    <xf numFmtId="0" fontId="213" fillId="82" borderId="203" applyNumberFormat="0" applyAlignment="0" applyProtection="0"/>
    <xf numFmtId="0" fontId="214" fillId="32" borderId="200" applyNumberFormat="0" applyAlignment="0" applyProtection="0"/>
    <xf numFmtId="0" fontId="211" fillId="82" borderId="203" applyNumberFormat="0" applyAlignment="0" applyProtection="0"/>
    <xf numFmtId="0" fontId="215" fillId="32" borderId="200" applyNumberFormat="0" applyAlignment="0" applyProtection="0"/>
    <xf numFmtId="0" fontId="211" fillId="82" borderId="203" applyNumberFormat="0" applyAlignment="0" applyProtection="0"/>
    <xf numFmtId="0" fontId="211" fillId="82" borderId="203" applyNumberFormat="0" applyAlignment="0" applyProtection="0"/>
    <xf numFmtId="0" fontId="211" fillId="82" borderId="203" applyNumberFormat="0" applyAlignment="0" applyProtection="0"/>
    <xf numFmtId="0" fontId="211" fillId="82" borderId="203" applyNumberFormat="0" applyAlignment="0" applyProtection="0"/>
    <xf numFmtId="0" fontId="217" fillId="82" borderId="203" applyNumberFormat="0" applyAlignment="0" applyProtection="0"/>
    <xf numFmtId="0" fontId="217" fillId="82" borderId="203" applyNumberFormat="0" applyAlignment="0" applyProtection="0"/>
    <xf numFmtId="0" fontId="217" fillId="82" borderId="203" applyNumberFormat="0" applyAlignment="0" applyProtection="0"/>
    <xf numFmtId="0" fontId="217" fillId="82" borderId="203" applyNumberFormat="0" applyAlignment="0" applyProtection="0"/>
    <xf numFmtId="0" fontId="211" fillId="82" borderId="203" applyNumberFormat="0" applyAlignment="0" applyProtection="0"/>
    <xf numFmtId="0" fontId="211" fillId="82" borderId="203" applyNumberFormat="0" applyAlignment="0" applyProtection="0"/>
    <xf numFmtId="0" fontId="211" fillId="82" borderId="203" applyNumberFormat="0" applyAlignment="0" applyProtection="0"/>
    <xf numFmtId="0" fontId="211" fillId="82" borderId="203" applyNumberFormat="0" applyAlignment="0" applyProtection="0"/>
    <xf numFmtId="0" fontId="217" fillId="82" borderId="203" applyNumberFormat="0" applyAlignment="0" applyProtection="0"/>
    <xf numFmtId="0" fontId="217" fillId="82" borderId="203" applyNumberFormat="0" applyAlignment="0" applyProtection="0"/>
    <xf numFmtId="0" fontId="217" fillId="82" borderId="203" applyNumberFormat="0" applyAlignment="0" applyProtection="0"/>
    <xf numFmtId="0" fontId="217" fillId="82" borderId="203" applyNumberFormat="0" applyAlignment="0" applyProtection="0"/>
    <xf numFmtId="0" fontId="216" fillId="32" borderId="200" applyNumberFormat="0" applyAlignment="0" applyProtection="0"/>
    <xf numFmtId="0" fontId="211" fillId="82" borderId="203" applyNumberFormat="0" applyAlignment="0" applyProtection="0"/>
    <xf numFmtId="0" fontId="218" fillId="32" borderId="200" applyNumberFormat="0" applyAlignment="0" applyProtection="0"/>
    <xf numFmtId="0" fontId="211" fillId="82" borderId="203" applyNumberFormat="0" applyAlignment="0" applyProtection="0"/>
    <xf numFmtId="0" fontId="211" fillId="82" borderId="203" applyNumberFormat="0" applyAlignment="0" applyProtection="0"/>
    <xf numFmtId="0" fontId="211" fillId="82" borderId="203" applyNumberFormat="0" applyAlignment="0" applyProtection="0"/>
    <xf numFmtId="0" fontId="171" fillId="32" borderId="200" applyNumberFormat="0" applyAlignment="0" applyProtection="0"/>
    <xf numFmtId="0" fontId="215" fillId="32" borderId="200" applyNumberFormat="0" applyAlignment="0" applyProtection="0"/>
    <xf numFmtId="0" fontId="216" fillId="32" borderId="200" applyNumberFormat="0" applyAlignment="0" applyProtection="0"/>
    <xf numFmtId="0" fontId="215" fillId="32" borderId="200" applyNumberFormat="0" applyAlignment="0" applyProtection="0"/>
    <xf numFmtId="0" fontId="216" fillId="32" borderId="200" applyNumberFormat="0" applyAlignment="0" applyProtection="0"/>
    <xf numFmtId="0" fontId="218" fillId="32" borderId="200" applyNumberFormat="0" applyAlignment="0" applyProtection="0"/>
    <xf numFmtId="0" fontId="171" fillId="32" borderId="200" applyNumberFormat="0" applyAlignment="0" applyProtection="0"/>
    <xf numFmtId="0" fontId="171" fillId="32" borderId="200" applyNumberFormat="0" applyAlignment="0" applyProtection="0"/>
    <xf numFmtId="0" fontId="219" fillId="83" borderId="0"/>
    <xf numFmtId="0" fontId="219" fillId="84" borderId="0"/>
    <xf numFmtId="0" fontId="219" fillId="84" borderId="0"/>
    <xf numFmtId="0" fontId="219" fillId="84" borderId="0"/>
    <xf numFmtId="0" fontId="219" fillId="83" borderId="0"/>
    <xf numFmtId="0" fontId="220" fillId="85" borderId="0"/>
    <xf numFmtId="0" fontId="220" fillId="85" borderId="0"/>
    <xf numFmtId="0" fontId="220" fillId="85" borderId="0"/>
    <xf numFmtId="0" fontId="220" fillId="85" borderId="0"/>
    <xf numFmtId="185" fontId="2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185" fontId="2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66" fillId="0" borderId="0" applyFont="0" applyFill="0" applyBorder="0" applyAlignment="0" applyProtection="0"/>
    <xf numFmtId="43" fontId="14" fillId="0" borderId="0" applyFont="0" applyFill="0" applyBorder="0" applyAlignment="0" applyProtection="0"/>
    <xf numFmtId="43" fontId="166"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185" fontId="221"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185" fontId="221"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185" fontId="221"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85" fontId="221"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4" fillId="0" borderId="0" applyFont="0" applyFill="0" applyBorder="0" applyAlignment="0" applyProtection="0"/>
    <xf numFmtId="43" fontId="192"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4" fillId="0" borderId="0" applyFont="0" applyFill="0" applyBorder="0" applyAlignment="0" applyProtection="0"/>
    <xf numFmtId="43" fontId="183" fillId="0" borderId="0" applyFont="0" applyFill="0" applyBorder="0" applyAlignment="0" applyProtection="0"/>
    <xf numFmtId="43" fontId="192"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4" fillId="0" borderId="0" applyFont="0" applyFill="0" applyBorder="0" applyAlignment="0" applyProtection="0"/>
    <xf numFmtId="43" fontId="183" fillId="0" borderId="0" applyFont="0" applyFill="0" applyBorder="0" applyAlignment="0" applyProtection="0"/>
    <xf numFmtId="43" fontId="4" fillId="0" borderId="0" applyFont="0" applyFill="0" applyBorder="0" applyAlignment="0" applyProtection="0"/>
    <xf numFmtId="43" fontId="14"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3" fontId="222" fillId="0" borderId="0" applyFont="0" applyFill="0" applyBorder="0" applyAlignment="0" applyProtection="0"/>
    <xf numFmtId="44" fontId="191" fillId="0" borderId="0" applyFont="0" applyFill="0" applyBorder="0" applyAlignment="0" applyProtection="0"/>
    <xf numFmtId="44" fontId="14"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2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23" fillId="0" borderId="0" applyFont="0" applyFill="0" applyBorder="0" applyAlignment="0" applyProtection="0"/>
    <xf numFmtId="44" fontId="14" fillId="0" borderId="0" applyFont="0" applyFill="0" applyBorder="0" applyAlignment="0" applyProtection="0"/>
    <xf numFmtId="44" fontId="191" fillId="0" borderId="0" applyFont="0" applyFill="0" applyBorder="0" applyAlignment="0" applyProtection="0"/>
    <xf numFmtId="44" fontId="191" fillId="0" borderId="0" applyFont="0" applyFill="0" applyBorder="0" applyAlignment="0" applyProtection="0"/>
    <xf numFmtId="44" fontId="14" fillId="0" borderId="0" applyFont="0" applyFill="0" applyBorder="0" applyAlignment="0" applyProtection="0"/>
    <xf numFmtId="44" fontId="19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1" fillId="0" borderId="0" applyFont="0" applyFill="0" applyBorder="0" applyAlignment="0" applyProtection="0"/>
    <xf numFmtId="44" fontId="14" fillId="0" borderId="0" applyFont="0" applyFill="0" applyBorder="0" applyAlignment="0" applyProtection="0"/>
    <xf numFmtId="44" fontId="183" fillId="0" borderId="0" applyFont="0" applyFill="0" applyBorder="0" applyAlignment="0" applyProtection="0"/>
    <xf numFmtId="44" fontId="14" fillId="0" borderId="0" applyFont="0" applyFill="0" applyBorder="0" applyAlignment="0" applyProtection="0"/>
    <xf numFmtId="44" fontId="191" fillId="0" borderId="0" applyFont="0" applyFill="0" applyBorder="0" applyAlignment="0" applyProtection="0"/>
    <xf numFmtId="44" fontId="19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91"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3" fillId="0" borderId="0" applyFont="0" applyFill="0" applyBorder="0" applyAlignment="0" applyProtection="0"/>
    <xf numFmtId="44" fontId="14"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91"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4" fillId="0" borderId="0" applyFont="0" applyFill="0" applyBorder="0" applyAlignment="0" applyProtection="0"/>
    <xf numFmtId="44" fontId="183" fillId="0" borderId="0" applyFont="0" applyFill="0" applyBorder="0" applyAlignment="0" applyProtection="0"/>
    <xf numFmtId="44" fontId="191" fillId="0" borderId="0" applyFont="0" applyFill="0" applyBorder="0" applyAlignment="0" applyProtection="0"/>
    <xf numFmtId="44" fontId="14" fillId="0" borderId="0" applyFont="0" applyFill="0" applyBorder="0" applyAlignment="0" applyProtection="0"/>
    <xf numFmtId="44" fontId="191" fillId="0" borderId="0" applyFont="0" applyFill="0" applyBorder="0" applyAlignment="0" applyProtection="0"/>
    <xf numFmtId="44" fontId="14" fillId="0" borderId="0" applyFont="0" applyFill="0" applyBorder="0" applyAlignment="0" applyProtection="0"/>
    <xf numFmtId="44" fontId="183" fillId="0" borderId="0" applyFont="0" applyFill="0" applyBorder="0" applyAlignment="0" applyProtection="0"/>
    <xf numFmtId="44" fontId="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224" fillId="0" borderId="0" applyFont="0" applyFill="0" applyBorder="0" applyAlignment="0" applyProtection="0"/>
    <xf numFmtId="44" fontId="14" fillId="0" borderId="0" applyFont="0" applyFill="0" applyBorder="0" applyAlignment="0" applyProtection="0"/>
    <xf numFmtId="44" fontId="224" fillId="0" borderId="0" applyFont="0" applyFill="0" applyBorder="0" applyAlignment="0" applyProtection="0"/>
    <xf numFmtId="44" fontId="224"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83" fillId="0" borderId="0" applyFont="0" applyFill="0" applyBorder="0" applyAlignment="0" applyProtection="0"/>
    <xf numFmtId="44" fontId="4"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183" fillId="0" borderId="0" applyFont="0" applyFill="0" applyBorder="0" applyAlignment="0" applyProtection="0"/>
    <xf numFmtId="44" fontId="4" fillId="0" borderId="0" applyFont="0" applyFill="0" applyBorder="0" applyAlignment="0" applyProtection="0"/>
    <xf numFmtId="44" fontId="14" fillId="0" borderId="0" applyFont="0" applyFill="0" applyBorder="0" applyAlignment="0" applyProtection="0"/>
    <xf numFmtId="44" fontId="191"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186"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2" fillId="0" borderId="0" applyFon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xf numFmtId="0" fontId="227" fillId="0" borderId="0" applyNumberFormat="0" applyFill="0" applyBorder="0" applyAlignment="0" applyProtection="0"/>
    <xf numFmtId="0" fontId="225"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6" fillId="0" borderId="0" applyNumberFormat="0" applyFill="0" applyBorder="0" applyAlignment="0" applyProtection="0"/>
    <xf numFmtId="0" fontId="225" fillId="0" borderId="0" applyNumberFormat="0" applyFill="0" applyBorder="0" applyAlignment="0" applyProtection="0"/>
    <xf numFmtId="0" fontId="227" fillId="0" borderId="0" applyNumberFormat="0" applyFill="0" applyBorder="0" applyAlignment="0" applyProtection="0"/>
    <xf numFmtId="0" fontId="225" fillId="0" borderId="0" applyNumberFormat="0" applyFill="0" applyBorder="0" applyAlignment="0" applyProtection="0"/>
    <xf numFmtId="0" fontId="227" fillId="0" borderId="0" applyNumberFormat="0" applyFill="0" applyBorder="0" applyAlignment="0" applyProtection="0"/>
    <xf numFmtId="0" fontId="225" fillId="0" borderId="0" applyNumberFormat="0" applyFill="0" applyBorder="0" applyAlignment="0" applyProtection="0"/>
    <xf numFmtId="0" fontId="172" fillId="0" borderId="0" applyNumberFormat="0" applyFill="0" applyBorder="0" applyAlignment="0" applyProtection="0"/>
    <xf numFmtId="0" fontId="225" fillId="0" borderId="0" applyNumberFormat="0" applyFill="0" applyBorder="0" applyAlignment="0" applyProtection="0"/>
    <xf numFmtId="0" fontId="229" fillId="0" borderId="0" applyNumberFormat="0" applyFill="0" applyBorder="0" applyAlignment="0" applyProtection="0"/>
    <xf numFmtId="0" fontId="225" fillId="0" borderId="0" applyNumberFormat="0" applyFill="0" applyBorder="0" applyAlignment="0" applyProtection="0"/>
    <xf numFmtId="0" fontId="229" fillId="0" borderId="0" applyNumberFormat="0" applyFill="0" applyBorder="0" applyAlignment="0" applyProtection="0"/>
    <xf numFmtId="0" fontId="225" fillId="0" borderId="0" applyNumberFormat="0" applyFill="0" applyBorder="0" applyAlignment="0" applyProtection="0"/>
    <xf numFmtId="0" fontId="228" fillId="0" borderId="0" applyNumberFormat="0" applyFill="0" applyBorder="0" applyAlignment="0" applyProtection="0"/>
    <xf numFmtId="0" fontId="172"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172" fillId="0" borderId="0" applyNumberForma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2" fontId="222" fillId="0" borderId="0" applyFont="0" applyFill="0" applyBorder="0" applyAlignment="0" applyProtection="0"/>
    <xf numFmtId="0" fontId="230" fillId="63" borderId="0" applyNumberFormat="0" applyBorder="0" applyAlignment="0" applyProtection="0"/>
    <xf numFmtId="0" fontId="231" fillId="27" borderId="0" applyNumberFormat="0" applyBorder="0" applyAlignment="0" applyProtection="0"/>
    <xf numFmtId="0" fontId="232" fillId="63" borderId="0" applyNumberFormat="0" applyBorder="0" applyAlignment="0" applyProtection="0"/>
    <xf numFmtId="0" fontId="230" fillId="63"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0" fillId="63" borderId="0" applyNumberFormat="0" applyBorder="0" applyAlignment="0" applyProtection="0"/>
    <xf numFmtId="0" fontId="230" fillId="63" borderId="0" applyNumberFormat="0" applyBorder="0" applyAlignment="0" applyProtection="0"/>
    <xf numFmtId="0" fontId="233" fillId="27" borderId="0" applyNumberFormat="0" applyBorder="0" applyAlignment="0" applyProtection="0"/>
    <xf numFmtId="0" fontId="234" fillId="63" borderId="0" applyNumberFormat="0" applyBorder="0" applyAlignment="0" applyProtection="0"/>
    <xf numFmtId="0" fontId="231" fillId="27" borderId="0" applyNumberFormat="0" applyBorder="0" applyAlignment="0" applyProtection="0"/>
    <xf numFmtId="0" fontId="230" fillId="63" borderId="0" applyNumberFormat="0" applyBorder="0" applyAlignment="0" applyProtection="0"/>
    <xf numFmtId="0" fontId="232" fillId="63" borderId="0" applyNumberFormat="0" applyBorder="0" applyAlignment="0" applyProtection="0"/>
    <xf numFmtId="0" fontId="230" fillId="63" borderId="0" applyNumberFormat="0" applyBorder="0" applyAlignment="0" applyProtection="0"/>
    <xf numFmtId="0" fontId="232" fillId="63" borderId="0" applyNumberFormat="0" applyBorder="0" applyAlignment="0" applyProtection="0"/>
    <xf numFmtId="0" fontId="230" fillId="63" borderId="0" applyNumberFormat="0" applyBorder="0" applyAlignment="0" applyProtection="0"/>
    <xf numFmtId="0" fontId="233" fillId="27" borderId="0" applyNumberFormat="0" applyBorder="0" applyAlignment="0" applyProtection="0"/>
    <xf numFmtId="0" fontId="230" fillId="63" borderId="0" applyNumberFormat="0" applyBorder="0" applyAlignment="0" applyProtection="0"/>
    <xf numFmtId="0" fontId="234" fillId="63" borderId="0" applyNumberFormat="0" applyBorder="0" applyAlignment="0" applyProtection="0"/>
    <xf numFmtId="0" fontId="230" fillId="63" borderId="0" applyNumberFormat="0" applyBorder="0" applyAlignment="0" applyProtection="0"/>
    <xf numFmtId="0" fontId="234" fillId="63" borderId="0" applyNumberFormat="0" applyBorder="0" applyAlignment="0" applyProtection="0"/>
    <xf numFmtId="0" fontId="230" fillId="63" borderId="0" applyNumberFormat="0" applyBorder="0" applyAlignment="0" applyProtection="0"/>
    <xf numFmtId="0" fontId="17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173" fillId="27" borderId="0" applyNumberFormat="0" applyBorder="0" applyAlignment="0" applyProtection="0"/>
    <xf numFmtId="0" fontId="205" fillId="0" borderId="0"/>
    <xf numFmtId="0" fontId="205" fillId="0" borderId="0"/>
    <xf numFmtId="0" fontId="205" fillId="0" borderId="0"/>
    <xf numFmtId="0" fontId="205" fillId="0" borderId="0"/>
    <xf numFmtId="0" fontId="235" fillId="0" borderId="0" applyNumberFormat="0" applyFill="0" applyBorder="0" applyAlignment="0" applyProtection="0"/>
    <xf numFmtId="0" fontId="236" fillId="0" borderId="204" applyNumberFormat="0" applyFill="0" applyAlignment="0" applyProtection="0"/>
    <xf numFmtId="0" fontId="237" fillId="0" borderId="205"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8" fillId="0" borderId="194" applyNumberFormat="0" applyFill="0" applyAlignment="0" applyProtection="0"/>
    <xf numFmtId="0" fontId="236" fillId="0" borderId="204" applyNumberFormat="0" applyFill="0" applyAlignment="0" applyProtection="0"/>
    <xf numFmtId="0" fontId="239" fillId="0" borderId="205" applyNumberFormat="0" applyFill="0" applyAlignment="0" applyProtection="0"/>
    <xf numFmtId="0" fontId="239" fillId="0" borderId="205" applyNumberFormat="0" applyFill="0" applyAlignment="0" applyProtection="0"/>
    <xf numFmtId="0" fontId="235" fillId="0" borderId="0" applyNumberFormat="0" applyFill="0" applyBorder="0" applyAlignment="0" applyProtection="0"/>
    <xf numFmtId="0" fontId="150" fillId="0" borderId="194" applyNumberFormat="0" applyFill="0" applyAlignment="0" applyProtection="0"/>
    <xf numFmtId="0" fontId="236" fillId="0" borderId="204" applyNumberFormat="0" applyFill="0" applyAlignment="0" applyProtection="0"/>
    <xf numFmtId="0" fontId="235" fillId="0" borderId="0" applyNumberFormat="0" applyFill="0" applyBorder="0" applyAlignment="0" applyProtection="0"/>
    <xf numFmtId="0" fontId="150" fillId="0" borderId="194" applyNumberFormat="0" applyFill="0" applyAlignment="0" applyProtection="0"/>
    <xf numFmtId="0" fontId="236" fillId="0" borderId="204" applyNumberFormat="0" applyFill="0" applyAlignment="0" applyProtection="0"/>
    <xf numFmtId="0" fontId="235" fillId="0" borderId="0" applyNumberFormat="0" applyFill="0" applyBorder="0" applyAlignment="0" applyProtection="0"/>
    <xf numFmtId="0" fontId="239" fillId="0" borderId="205" applyNumberFormat="0" applyFill="0" applyAlignment="0" applyProtection="0"/>
    <xf numFmtId="0" fontId="236" fillId="0" borderId="204" applyNumberFormat="0" applyFill="0" applyAlignment="0" applyProtection="0"/>
    <xf numFmtId="0" fontId="150" fillId="0" borderId="194" applyNumberFormat="0" applyFill="0" applyAlignment="0" applyProtection="0"/>
    <xf numFmtId="0" fontId="235" fillId="0" borderId="0" applyNumberFormat="0" applyFill="0" applyBorder="0" applyAlignment="0" applyProtection="0"/>
    <xf numFmtId="0" fontId="236" fillId="0" borderId="204" applyNumberFormat="0" applyFill="0" applyAlignment="0" applyProtection="0"/>
    <xf numFmtId="0" fontId="237" fillId="0" borderId="205"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204" applyNumberFormat="0" applyFill="0" applyAlignment="0" applyProtection="0"/>
    <xf numFmtId="0" fontId="238" fillId="0" borderId="194" applyNumberFormat="0" applyFill="0" applyAlignment="0" applyProtection="0"/>
    <xf numFmtId="0" fontId="236" fillId="0" borderId="204" applyNumberFormat="0" applyFill="0" applyAlignment="0" applyProtection="0"/>
    <xf numFmtId="0" fontId="237" fillId="0" borderId="205" applyNumberFormat="0" applyFill="0" applyAlignment="0" applyProtection="0"/>
    <xf numFmtId="0" fontId="237" fillId="0" borderId="205"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204" applyNumberFormat="0" applyFill="0" applyAlignment="0" applyProtection="0"/>
    <xf numFmtId="0" fontId="235" fillId="0" borderId="0" applyNumberFormat="0" applyFill="0" applyBorder="0" applyAlignment="0" applyProtection="0"/>
    <xf numFmtId="0" fontId="236" fillId="0" borderId="204"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6" fillId="0" borderId="204" applyNumberFormat="0" applyFill="0" applyAlignment="0" applyProtection="0"/>
    <xf numFmtId="0" fontId="174" fillId="0" borderId="194" applyNumberFormat="0" applyFill="0" applyAlignment="0" applyProtection="0"/>
    <xf numFmtId="0" fontId="236" fillId="0" borderId="204" applyNumberFormat="0" applyFill="0" applyAlignment="0" applyProtection="0"/>
    <xf numFmtId="0" fontId="239" fillId="0" borderId="205" applyNumberFormat="0" applyFill="0" applyAlignment="0" applyProtection="0"/>
    <xf numFmtId="0" fontId="239" fillId="0" borderId="205"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40" fillId="0" borderId="204" applyNumberFormat="0" applyFill="0" applyAlignment="0" applyProtection="0"/>
    <xf numFmtId="0" fontId="236" fillId="0" borderId="204" applyNumberFormat="0" applyFill="0" applyAlignment="0" applyProtection="0"/>
    <xf numFmtId="0" fontId="239" fillId="0" borderId="205" applyNumberFormat="0" applyFill="0" applyAlignment="0" applyProtection="0"/>
    <xf numFmtId="0" fontId="236" fillId="0" borderId="204" applyNumberFormat="0" applyFill="0" applyAlignment="0" applyProtection="0"/>
    <xf numFmtId="0" fontId="150" fillId="0" borderId="194" applyNumberFormat="0" applyFill="0" applyAlignment="0" applyProtection="0"/>
    <xf numFmtId="0" fontId="237" fillId="0" borderId="205" applyNumberFormat="0" applyFill="0" applyAlignment="0" applyProtection="0"/>
    <xf numFmtId="0" fontId="237" fillId="0" borderId="205" applyNumberFormat="0" applyFill="0" applyAlignment="0" applyProtection="0"/>
    <xf numFmtId="0" fontId="240" fillId="0" borderId="204" applyNumberFormat="0" applyFill="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35" fillId="0" borderId="0" applyNumberFormat="0" applyFill="0" applyBorder="0" applyAlignment="0" applyProtection="0"/>
    <xf numFmtId="0" fontId="240" fillId="0" borderId="204" applyNumberFormat="0" applyFill="0" applyAlignment="0" applyProtection="0"/>
    <xf numFmtId="0" fontId="174" fillId="0" borderId="194" applyNumberFormat="0" applyFill="0" applyAlignment="0" applyProtection="0"/>
    <xf numFmtId="0" fontId="239" fillId="0" borderId="205" applyNumberFormat="0" applyFill="0" applyAlignment="0" applyProtection="0"/>
    <xf numFmtId="0" fontId="235" fillId="0" borderId="0" applyNumberFormat="0" applyFill="0" applyBorder="0" applyAlignment="0" applyProtection="0"/>
    <xf numFmtId="0" fontId="150" fillId="0" borderId="194" applyNumberFormat="0" applyFill="0" applyAlignment="0" applyProtection="0"/>
    <xf numFmtId="0" fontId="239" fillId="0" borderId="205" applyNumberFormat="0" applyFill="0" applyAlignment="0" applyProtection="0"/>
    <xf numFmtId="0" fontId="150" fillId="0" borderId="194" applyNumberFormat="0" applyFill="0" applyAlignment="0" applyProtection="0"/>
    <xf numFmtId="0" fontId="237" fillId="0" borderId="205" applyNumberFormat="0" applyFill="0" applyAlignment="0" applyProtection="0"/>
    <xf numFmtId="0" fontId="237" fillId="0" borderId="205" applyNumberFormat="0" applyFill="0" applyAlignment="0" applyProtection="0"/>
    <xf numFmtId="0" fontId="174" fillId="0" borderId="194" applyNumberFormat="0" applyFill="0" applyAlignment="0" applyProtection="0"/>
    <xf numFmtId="0" fontId="174" fillId="0" borderId="194" applyNumberFormat="0" applyFill="0" applyAlignment="0" applyProtection="0"/>
    <xf numFmtId="0" fontId="241" fillId="0" borderId="0" applyNumberFormat="0" applyFill="0" applyBorder="0" applyAlignment="0" applyProtection="0"/>
    <xf numFmtId="0" fontId="242" fillId="0" borderId="206" applyNumberFormat="0" applyFill="0" applyAlignment="0" applyProtection="0"/>
    <xf numFmtId="0" fontId="243" fillId="0" borderId="207" applyNumberFormat="0" applyFill="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4" fillId="0" borderId="195" applyNumberFormat="0" applyFill="0" applyAlignment="0" applyProtection="0"/>
    <xf numFmtId="0" fontId="242" fillId="0" borderId="206" applyNumberFormat="0" applyFill="0" applyAlignment="0" applyProtection="0"/>
    <xf numFmtId="0" fontId="245" fillId="0" borderId="207" applyNumberFormat="0" applyFill="0" applyAlignment="0" applyProtection="0"/>
    <xf numFmtId="0" fontId="245" fillId="0" borderId="207" applyNumberFormat="0" applyFill="0" applyAlignment="0" applyProtection="0"/>
    <xf numFmtId="0" fontId="241" fillId="0" borderId="0" applyNumberFormat="0" applyFill="0" applyBorder="0" applyAlignment="0" applyProtection="0"/>
    <xf numFmtId="0" fontId="151" fillId="0" borderId="195" applyNumberFormat="0" applyFill="0" applyAlignment="0" applyProtection="0"/>
    <xf numFmtId="0" fontId="242" fillId="0" borderId="206" applyNumberFormat="0" applyFill="0" applyAlignment="0" applyProtection="0"/>
    <xf numFmtId="0" fontId="241" fillId="0" borderId="0" applyNumberFormat="0" applyFill="0" applyBorder="0" applyAlignment="0" applyProtection="0"/>
    <xf numFmtId="0" fontId="151" fillId="0" borderId="195" applyNumberFormat="0" applyFill="0" applyAlignment="0" applyProtection="0"/>
    <xf numFmtId="0" fontId="242" fillId="0" borderId="206" applyNumberFormat="0" applyFill="0" applyAlignment="0" applyProtection="0"/>
    <xf numFmtId="0" fontId="241" fillId="0" borderId="0" applyNumberFormat="0" applyFill="0" applyBorder="0" applyAlignment="0" applyProtection="0"/>
    <xf numFmtId="0" fontId="245" fillId="0" borderId="207" applyNumberFormat="0" applyFill="0" applyAlignment="0" applyProtection="0"/>
    <xf numFmtId="0" fontId="242" fillId="0" borderId="206" applyNumberFormat="0" applyFill="0" applyAlignment="0" applyProtection="0"/>
    <xf numFmtId="0" fontId="151" fillId="0" borderId="195" applyNumberFormat="0" applyFill="0" applyAlignment="0" applyProtection="0"/>
    <xf numFmtId="0" fontId="241" fillId="0" borderId="0" applyNumberFormat="0" applyFill="0" applyBorder="0" applyAlignment="0" applyProtection="0"/>
    <xf numFmtId="0" fontId="242" fillId="0" borderId="206" applyNumberFormat="0" applyFill="0" applyAlignment="0" applyProtection="0"/>
    <xf numFmtId="0" fontId="243" fillId="0" borderId="207" applyNumberFormat="0" applyFill="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2" fillId="0" borderId="206" applyNumberFormat="0" applyFill="0" applyAlignment="0" applyProtection="0"/>
    <xf numFmtId="0" fontId="244" fillId="0" borderId="195" applyNumberFormat="0" applyFill="0" applyAlignment="0" applyProtection="0"/>
    <xf numFmtId="0" fontId="242" fillId="0" borderId="206" applyNumberFormat="0" applyFill="0" applyAlignment="0" applyProtection="0"/>
    <xf numFmtId="0" fontId="243" fillId="0" borderId="207" applyNumberFormat="0" applyFill="0" applyAlignment="0" applyProtection="0"/>
    <xf numFmtId="0" fontId="243" fillId="0" borderId="207" applyNumberFormat="0" applyFill="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1" fillId="0" borderId="0" applyNumberFormat="0" applyFill="0" applyBorder="0" applyAlignment="0" applyProtection="0"/>
    <xf numFmtId="0" fontId="242" fillId="0" borderId="206" applyNumberFormat="0" applyFill="0" applyAlignment="0" applyProtection="0"/>
    <xf numFmtId="0" fontId="183" fillId="0" borderId="0"/>
    <xf numFmtId="0" fontId="241" fillId="0" borderId="0" applyNumberFormat="0" applyFill="0" applyBorder="0" applyAlignment="0" applyProtection="0"/>
    <xf numFmtId="0" fontId="183" fillId="0" borderId="0"/>
    <xf numFmtId="0" fontId="183" fillId="0" borderId="0"/>
    <xf numFmtId="0" fontId="183" fillId="0" borderId="0"/>
    <xf numFmtId="0" fontId="241" fillId="0" borderId="0" applyNumberFormat="0" applyFill="0" applyBorder="0" applyAlignment="0" applyProtection="0"/>
    <xf numFmtId="0" fontId="241" fillId="0" borderId="0" applyNumberFormat="0" applyFill="0" applyBorder="0" applyAlignment="0" applyProtection="0"/>
    <xf numFmtId="0" fontId="183" fillId="0" borderId="0"/>
    <xf numFmtId="0" fontId="183" fillId="0" borderId="0"/>
    <xf numFmtId="0" fontId="241" fillId="0" borderId="0" applyNumberFormat="0" applyFill="0" applyBorder="0" applyAlignment="0" applyProtection="0"/>
    <xf numFmtId="0" fontId="241" fillId="0" borderId="0" applyNumberFormat="0" applyFill="0" applyBorder="0" applyAlignment="0" applyProtection="0"/>
    <xf numFmtId="0" fontId="183" fillId="0" borderId="0"/>
    <xf numFmtId="0" fontId="183" fillId="0" borderId="0"/>
    <xf numFmtId="0" fontId="175" fillId="0" borderId="195" applyNumberFormat="0" applyFill="0" applyAlignment="0" applyProtection="0"/>
    <xf numFmtId="0" fontId="183" fillId="0" borderId="0"/>
    <xf numFmtId="0" fontId="183" fillId="0" borderId="0"/>
    <xf numFmtId="0" fontId="183" fillId="0" borderId="0"/>
    <xf numFmtId="0" fontId="183" fillId="0" borderId="0"/>
    <xf numFmtId="0" fontId="183" fillId="0" borderId="0"/>
    <xf numFmtId="0" fontId="245" fillId="0" borderId="206" applyNumberFormat="0" applyFill="0" applyAlignment="0" applyProtection="0"/>
    <xf numFmtId="0" fontId="183" fillId="0" borderId="0"/>
    <xf numFmtId="0" fontId="183" fillId="0" borderId="0"/>
    <xf numFmtId="0" fontId="246" fillId="0" borderId="206" applyNumberFormat="0" applyFill="0" applyAlignment="0" applyProtection="0"/>
    <xf numFmtId="0" fontId="183" fillId="0" borderId="0"/>
    <xf numFmtId="0" fontId="242" fillId="0" borderId="206" applyNumberFormat="0" applyFill="0" applyAlignment="0" applyProtection="0"/>
    <xf numFmtId="0" fontId="183" fillId="0" borderId="0"/>
    <xf numFmtId="0" fontId="245" fillId="0" borderId="206" applyNumberFormat="0" applyFill="0" applyAlignment="0" applyProtection="0"/>
    <xf numFmtId="0" fontId="183" fillId="0" borderId="0"/>
    <xf numFmtId="0" fontId="183" fillId="0" borderId="0"/>
    <xf numFmtId="0" fontId="151" fillId="0" borderId="195" applyNumberFormat="0" applyFill="0" applyAlignment="0" applyProtection="0"/>
    <xf numFmtId="0" fontId="242" fillId="0" borderId="206" applyNumberFormat="0" applyFill="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75" fillId="0" borderId="195" applyNumberFormat="0" applyFill="0" applyAlignment="0" applyProtection="0"/>
    <xf numFmtId="0" fontId="246" fillId="0" borderId="206" applyNumberFormat="0" applyFill="0" applyAlignment="0" applyProtection="0"/>
    <xf numFmtId="0" fontId="183" fillId="0" borderId="0"/>
    <xf numFmtId="0" fontId="183" fillId="0" borderId="0"/>
    <xf numFmtId="0" fontId="151" fillId="0" borderId="195" applyNumberFormat="0" applyFill="0" applyAlignment="0" applyProtection="0"/>
    <xf numFmtId="0" fontId="183" fillId="0" borderId="0"/>
    <xf numFmtId="0" fontId="151" fillId="0" borderId="195" applyNumberFormat="0" applyFill="0" applyAlignment="0" applyProtection="0"/>
    <xf numFmtId="0" fontId="183" fillId="0" borderId="0"/>
    <xf numFmtId="0" fontId="183" fillId="0" borderId="0"/>
    <xf numFmtId="0" fontId="175" fillId="0" borderId="195" applyNumberFormat="0" applyFill="0" applyAlignment="0" applyProtection="0"/>
    <xf numFmtId="0" fontId="183" fillId="0" borderId="0"/>
    <xf numFmtId="0" fontId="176" fillId="0" borderId="196" applyNumberFormat="0" applyFill="0" applyAlignment="0" applyProtection="0"/>
    <xf numFmtId="0" fontId="183" fillId="0" borderId="0"/>
    <xf numFmtId="0" fontId="183" fillId="0" borderId="0"/>
    <xf numFmtId="0" fontId="183" fillId="0" borderId="0"/>
    <xf numFmtId="0" fontId="247" fillId="0" borderId="196" applyNumberFormat="0" applyFill="0" applyAlignment="0" applyProtection="0"/>
    <xf numFmtId="0" fontId="248" fillId="0" borderId="208" applyNumberFormat="0" applyFill="0" applyAlignment="0" applyProtection="0"/>
    <xf numFmtId="0" fontId="183" fillId="0" borderId="0"/>
    <xf numFmtId="0" fontId="183" fillId="0" borderId="0"/>
    <xf numFmtId="0" fontId="183" fillId="0" borderId="0"/>
    <xf numFmtId="0" fontId="152" fillId="0" borderId="196" applyNumberFormat="0" applyFill="0" applyAlignment="0" applyProtection="0"/>
    <xf numFmtId="0" fontId="183" fillId="0" borderId="0"/>
    <xf numFmtId="0" fontId="249" fillId="0" borderId="209" applyNumberFormat="0" applyFill="0" applyAlignment="0" applyProtection="0"/>
    <xf numFmtId="0" fontId="152" fillId="0" borderId="196" applyNumberFormat="0" applyFill="0" applyAlignment="0" applyProtection="0"/>
    <xf numFmtId="0" fontId="183" fillId="0" borderId="0"/>
    <xf numFmtId="0" fontId="249" fillId="0" borderId="209" applyNumberFormat="0" applyFill="0" applyAlignment="0" applyProtection="0"/>
    <xf numFmtId="0" fontId="183" fillId="0" borderId="0"/>
    <xf numFmtId="0" fontId="152" fillId="0" borderId="196" applyNumberFormat="0" applyFill="0" applyAlignment="0" applyProtection="0"/>
    <xf numFmtId="0" fontId="183" fillId="0" borderId="0"/>
    <xf numFmtId="0" fontId="249" fillId="0" borderId="209" applyNumberFormat="0" applyFill="0" applyAlignment="0" applyProtection="0"/>
    <xf numFmtId="0" fontId="250" fillId="0" borderId="209" applyNumberFormat="0" applyFill="0" applyAlignment="0" applyProtection="0"/>
    <xf numFmtId="0" fontId="183" fillId="0" borderId="0"/>
    <xf numFmtId="0" fontId="183" fillId="0" borderId="0"/>
    <xf numFmtId="0" fontId="249" fillId="0" borderId="209" applyNumberFormat="0" applyFill="0" applyAlignment="0" applyProtection="0"/>
    <xf numFmtId="0" fontId="183" fillId="0" borderId="0"/>
    <xf numFmtId="0" fontId="248" fillId="0" borderId="208" applyNumberFormat="0" applyFill="0" applyAlignment="0" applyProtection="0"/>
    <xf numFmtId="0" fontId="183" fillId="0" borderId="0"/>
    <xf numFmtId="0" fontId="247" fillId="0" borderId="196" applyNumberFormat="0" applyFill="0" applyAlignment="0" applyProtection="0"/>
    <xf numFmtId="0" fontId="183" fillId="0" borderId="0"/>
    <xf numFmtId="0" fontId="183" fillId="0" borderId="0"/>
    <xf numFmtId="0" fontId="183" fillId="0" borderId="0"/>
    <xf numFmtId="0" fontId="183" fillId="0" borderId="0"/>
    <xf numFmtId="0" fontId="249" fillId="0" borderId="209" applyNumberFormat="0" applyFill="0" applyAlignment="0" applyProtection="0"/>
    <xf numFmtId="0" fontId="183" fillId="0" borderId="0"/>
    <xf numFmtId="0" fontId="250" fillId="0" borderId="209" applyNumberFormat="0" applyFill="0" applyAlignment="0" applyProtection="0"/>
    <xf numFmtId="0" fontId="183" fillId="0" borderId="0"/>
    <xf numFmtId="0" fontId="183" fillId="0" borderId="0"/>
    <xf numFmtId="0" fontId="176" fillId="0" borderId="196" applyNumberFormat="0" applyFill="0" applyAlignment="0" applyProtection="0"/>
    <xf numFmtId="0" fontId="249" fillId="0" borderId="209" applyNumberFormat="0" applyFill="0" applyAlignment="0" applyProtection="0"/>
    <xf numFmtId="0" fontId="183" fillId="0" borderId="0"/>
    <xf numFmtId="0" fontId="183" fillId="0" borderId="0"/>
    <xf numFmtId="0" fontId="152" fillId="0" borderId="196" applyNumberFormat="0" applyFill="0" applyAlignment="0" applyProtection="0"/>
    <xf numFmtId="0" fontId="249" fillId="0" borderId="209" applyNumberFormat="0" applyFill="0" applyAlignment="0" applyProtection="0"/>
    <xf numFmtId="0" fontId="183" fillId="0" borderId="0"/>
    <xf numFmtId="0" fontId="183" fillId="0" borderId="0"/>
    <xf numFmtId="0" fontId="176" fillId="0" borderId="196" applyNumberFormat="0" applyFill="0" applyAlignment="0" applyProtection="0"/>
    <xf numFmtId="0" fontId="183" fillId="0" borderId="0"/>
    <xf numFmtId="0" fontId="152" fillId="0" borderId="196" applyNumberFormat="0" applyFill="0" applyAlignment="0" applyProtection="0"/>
    <xf numFmtId="0" fontId="183" fillId="0" borderId="0"/>
    <xf numFmtId="0" fontId="152" fillId="0" borderId="196" applyNumberFormat="0" applyFill="0" applyAlignment="0" applyProtection="0"/>
    <xf numFmtId="0" fontId="183" fillId="0" borderId="0"/>
    <xf numFmtId="0" fontId="183" fillId="0" borderId="0"/>
    <xf numFmtId="0" fontId="176" fillId="0" borderId="196" applyNumberFormat="0" applyFill="0" applyAlignment="0" applyProtection="0"/>
    <xf numFmtId="0" fontId="183" fillId="0" borderId="0"/>
    <xf numFmtId="0" fontId="176" fillId="0" borderId="0" applyNumberFormat="0" applyFill="0" applyBorder="0" applyAlignment="0" applyProtection="0"/>
    <xf numFmtId="0" fontId="183" fillId="0" borderId="0"/>
    <xf numFmtId="0" fontId="183" fillId="0" borderId="0"/>
    <xf numFmtId="0" fontId="183" fillId="0" borderId="0"/>
    <xf numFmtId="0" fontId="247" fillId="0" borderId="0" applyNumberFormat="0" applyFill="0" applyBorder="0" applyAlignment="0" applyProtection="0"/>
    <xf numFmtId="0" fontId="248" fillId="0" borderId="0" applyNumberFormat="0" applyFill="0" applyBorder="0" applyAlignment="0" applyProtection="0"/>
    <xf numFmtId="0" fontId="183" fillId="0" borderId="0"/>
    <xf numFmtId="0" fontId="183" fillId="0" borderId="0"/>
    <xf numFmtId="0" fontId="183" fillId="0" borderId="0"/>
    <xf numFmtId="0" fontId="152" fillId="0" borderId="0" applyNumberFormat="0" applyFill="0" applyBorder="0" applyAlignment="0" applyProtection="0"/>
    <xf numFmtId="0" fontId="183" fillId="0" borderId="0"/>
    <xf numFmtId="0" fontId="249" fillId="0" borderId="0" applyNumberFormat="0" applyFill="0" applyBorder="0" applyAlignment="0" applyProtection="0"/>
    <xf numFmtId="0" fontId="152" fillId="0" borderId="0" applyNumberFormat="0" applyFill="0" applyBorder="0" applyAlignment="0" applyProtection="0"/>
    <xf numFmtId="0" fontId="183" fillId="0" borderId="0"/>
    <xf numFmtId="0" fontId="249" fillId="0" borderId="0" applyNumberFormat="0" applyFill="0" applyBorder="0" applyAlignment="0" applyProtection="0"/>
    <xf numFmtId="0" fontId="183" fillId="0" borderId="0"/>
    <xf numFmtId="0" fontId="152" fillId="0" borderId="0" applyNumberFormat="0" applyFill="0" applyBorder="0" applyAlignment="0" applyProtection="0"/>
    <xf numFmtId="0" fontId="183" fillId="0" borderId="0"/>
    <xf numFmtId="0" fontId="249" fillId="0" borderId="0" applyNumberFormat="0" applyFill="0" applyBorder="0" applyAlignment="0" applyProtection="0"/>
    <xf numFmtId="0" fontId="250" fillId="0" borderId="0" applyNumberFormat="0" applyFill="0" applyBorder="0" applyAlignment="0" applyProtection="0"/>
    <xf numFmtId="0" fontId="183" fillId="0" borderId="0"/>
    <xf numFmtId="0" fontId="183" fillId="0" borderId="0"/>
    <xf numFmtId="0" fontId="249" fillId="0" borderId="0" applyNumberFormat="0" applyFill="0" applyBorder="0" applyAlignment="0" applyProtection="0"/>
    <xf numFmtId="0" fontId="183" fillId="0" borderId="0"/>
    <xf numFmtId="0" fontId="248" fillId="0" borderId="0" applyNumberFormat="0" applyFill="0" applyBorder="0" applyAlignment="0" applyProtection="0"/>
    <xf numFmtId="0" fontId="183" fillId="0" borderId="0"/>
    <xf numFmtId="0" fontId="247" fillId="0" borderId="0" applyNumberFormat="0" applyFill="0" applyBorder="0" applyAlignment="0" applyProtection="0"/>
    <xf numFmtId="0" fontId="183" fillId="0" borderId="0"/>
    <xf numFmtId="0" fontId="183" fillId="0" borderId="0"/>
    <xf numFmtId="0" fontId="183" fillId="0" borderId="0"/>
    <xf numFmtId="0" fontId="183" fillId="0" borderId="0"/>
    <xf numFmtId="0" fontId="249" fillId="0" borderId="0" applyNumberFormat="0" applyFill="0" applyBorder="0" applyAlignment="0" applyProtection="0"/>
    <xf numFmtId="0" fontId="183" fillId="0" borderId="0"/>
    <xf numFmtId="0" fontId="250" fillId="0" borderId="0" applyNumberFormat="0" applyFill="0" applyBorder="0" applyAlignment="0" applyProtection="0"/>
    <xf numFmtId="0" fontId="183" fillId="0" borderId="0"/>
    <xf numFmtId="0" fontId="183" fillId="0" borderId="0"/>
    <xf numFmtId="0" fontId="176" fillId="0" borderId="0" applyNumberFormat="0" applyFill="0" applyBorder="0" applyAlignment="0" applyProtection="0"/>
    <xf numFmtId="0" fontId="249" fillId="0" borderId="0" applyNumberFormat="0" applyFill="0" applyBorder="0" applyAlignment="0" applyProtection="0"/>
    <xf numFmtId="0" fontId="183" fillId="0" borderId="0"/>
    <xf numFmtId="0" fontId="183" fillId="0" borderId="0"/>
    <xf numFmtId="0" fontId="152" fillId="0" borderId="0" applyNumberFormat="0" applyFill="0" applyBorder="0" applyAlignment="0" applyProtection="0"/>
    <xf numFmtId="0" fontId="249" fillId="0" borderId="0" applyNumberFormat="0" applyFill="0" applyBorder="0" applyAlignment="0" applyProtection="0"/>
    <xf numFmtId="0" fontId="183" fillId="0" borderId="0"/>
    <xf numFmtId="0" fontId="183" fillId="0" borderId="0"/>
    <xf numFmtId="0" fontId="176" fillId="0" borderId="0" applyNumberFormat="0" applyFill="0" applyBorder="0" applyAlignment="0" applyProtection="0"/>
    <xf numFmtId="0" fontId="183" fillId="0" borderId="0"/>
    <xf numFmtId="0" fontId="152" fillId="0" borderId="0" applyNumberFormat="0" applyFill="0" applyBorder="0" applyAlignment="0" applyProtection="0"/>
    <xf numFmtId="0" fontId="183" fillId="0" borderId="0"/>
    <xf numFmtId="0" fontId="152" fillId="0" borderId="0" applyNumberFormat="0" applyFill="0" applyBorder="0" applyAlignment="0" applyProtection="0"/>
    <xf numFmtId="0" fontId="183" fillId="0" borderId="0"/>
    <xf numFmtId="0" fontId="183" fillId="0" borderId="0"/>
    <xf numFmtId="0" fontId="176" fillId="0" borderId="0" applyNumberFormat="0" applyFill="0" applyBorder="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251" fillId="0" borderId="0" applyNumberFormat="0" applyFill="0" applyBorder="0" applyAlignment="0" applyProtection="0">
      <alignment vertical="top"/>
      <protection locked="0"/>
    </xf>
    <xf numFmtId="0" fontId="252"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183" fillId="0" borderId="0"/>
    <xf numFmtId="0" fontId="251" fillId="0" borderId="0" applyNumberFormat="0" applyFill="0" applyBorder="0" applyAlignment="0" applyProtection="0">
      <alignment vertical="top"/>
      <protection locked="0"/>
    </xf>
    <xf numFmtId="0" fontId="183" fillId="0" borderId="0"/>
    <xf numFmtId="0" fontId="253"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183" fillId="0" borderId="0"/>
    <xf numFmtId="0" fontId="183" fillId="0" borderId="0"/>
    <xf numFmtId="0" fontId="183" fillId="0" borderId="0"/>
    <xf numFmtId="0" fontId="183" fillId="0" borderId="0"/>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183" fillId="0" borderId="0"/>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183" fillId="0" borderId="0"/>
    <xf numFmtId="0" fontId="252"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183" fillId="0" borderId="0"/>
    <xf numFmtId="0" fontId="183" fillId="0" borderId="0"/>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183" fillId="0" borderId="0"/>
    <xf numFmtId="0" fontId="183" fillId="0" borderId="0"/>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183" fillId="0" borderId="0"/>
    <xf numFmtId="0" fontId="183" fillId="0" borderId="0"/>
    <xf numFmtId="0" fontId="183" fillId="0" borderId="0"/>
    <xf numFmtId="0" fontId="183" fillId="0" borderId="0"/>
    <xf numFmtId="0" fontId="254" fillId="0" borderId="0" applyNumberFormat="0" applyFill="0" applyBorder="0" applyAlignment="0" applyProtection="0"/>
    <xf numFmtId="0" fontId="251" fillId="0" borderId="0" applyNumberFormat="0" applyFill="0" applyBorder="0" applyAlignment="0" applyProtection="0">
      <alignment vertical="top"/>
      <protection locked="0"/>
    </xf>
    <xf numFmtId="0" fontId="183" fillId="0" borderId="0"/>
    <xf numFmtId="0" fontId="56" fillId="0" borderId="0" applyNumberFormat="0" applyFill="0" applyBorder="0" applyAlignment="0" applyProtection="0"/>
    <xf numFmtId="0" fontId="183" fillId="0" borderId="0"/>
    <xf numFmtId="0" fontId="254" fillId="0" borderId="0" applyNumberFormat="0" applyFill="0" applyBorder="0" applyAlignment="0" applyProtection="0"/>
    <xf numFmtId="0" fontId="251" fillId="0" borderId="0" applyNumberFormat="0" applyFill="0" applyBorder="0" applyAlignment="0" applyProtection="0">
      <alignment vertical="top"/>
      <protection locked="0"/>
    </xf>
    <xf numFmtId="0" fontId="183" fillId="0" borderId="0"/>
    <xf numFmtId="0" fontId="183" fillId="0" borderId="0"/>
    <xf numFmtId="0" fontId="56" fillId="0" borderId="0" applyNumberFormat="0" applyFill="0" applyBorder="0" applyAlignment="0" applyProtection="0"/>
    <xf numFmtId="0" fontId="251" fillId="0" borderId="0" applyNumberFormat="0" applyFill="0" applyBorder="0" applyAlignment="0" applyProtection="0">
      <alignment vertical="top"/>
      <protection locked="0"/>
    </xf>
    <xf numFmtId="0" fontId="183" fillId="0" borderId="0"/>
    <xf numFmtId="0" fontId="254" fillId="0" borderId="0" applyNumberFormat="0" applyFill="0" applyBorder="0" applyAlignment="0" applyProtection="0"/>
    <xf numFmtId="0" fontId="183" fillId="0" borderId="0"/>
    <xf numFmtId="0" fontId="56" fillId="0" borderId="0" applyNumberFormat="0" applyFill="0" applyBorder="0" applyAlignment="0" applyProtection="0"/>
    <xf numFmtId="0" fontId="251" fillId="0" borderId="0" applyNumberFormat="0" applyFill="0" applyBorder="0" applyAlignment="0" applyProtection="0">
      <alignment vertical="top"/>
      <protection locked="0"/>
    </xf>
    <xf numFmtId="0" fontId="251" fillId="0" borderId="0" applyNumberFormat="0" applyFill="0" applyBorder="0" applyAlignment="0" applyProtection="0">
      <alignment vertical="top"/>
      <protection locked="0"/>
    </xf>
    <xf numFmtId="0" fontId="183" fillId="0" borderId="0"/>
    <xf numFmtId="0" fontId="183" fillId="0" borderId="0"/>
    <xf numFmtId="0" fontId="183" fillId="0" borderId="0"/>
    <xf numFmtId="0" fontId="183" fillId="0" borderId="0"/>
    <xf numFmtId="0" fontId="255" fillId="0" borderId="0">
      <alignment horizontal="left"/>
    </xf>
    <xf numFmtId="0" fontId="183" fillId="0" borderId="0"/>
    <xf numFmtId="0" fontId="183" fillId="0" borderId="0"/>
    <xf numFmtId="0" fontId="183" fillId="0" borderId="0"/>
    <xf numFmtId="0" fontId="256" fillId="30" borderId="197" applyNumberFormat="0" applyAlignment="0" applyProtection="0"/>
    <xf numFmtId="0" fontId="257" fillId="71" borderId="1" applyNumberForma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58" fillId="30" borderId="197" applyNumberForma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59" fillId="60" borderId="1" applyNumberForma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58" fillId="30" borderId="197" applyNumberFormat="0" applyAlignment="0" applyProtection="0"/>
    <xf numFmtId="0" fontId="259" fillId="60" borderId="1" applyNumberFormat="0" applyAlignment="0" applyProtection="0"/>
    <xf numFmtId="0" fontId="260" fillId="60" borderId="1" applyNumberForma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59" fillId="60" borderId="1" applyNumberForma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58" fillId="30" borderId="197" applyNumberFormat="0" applyAlignment="0" applyProtection="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183" fillId="0" borderId="0"/>
    <xf numFmtId="0" fontId="259" fillId="60" borderId="1" applyNumberFormat="0" applyAlignment="0" applyProtection="0"/>
    <xf numFmtId="0" fontId="183" fillId="0" borderId="0"/>
    <xf numFmtId="0" fontId="257" fillId="71" borderId="1" applyNumberFormat="0" applyAlignment="0" applyProtection="0"/>
    <xf numFmtId="0" fontId="183" fillId="0" borderId="0"/>
    <xf numFmtId="0" fontId="183" fillId="0" borderId="0"/>
    <xf numFmtId="0" fontId="256" fillId="30" borderId="197" applyNumberFormat="0" applyAlignment="0" applyProtection="0"/>
    <xf numFmtId="0" fontId="183" fillId="0" borderId="0"/>
    <xf numFmtId="0" fontId="183" fillId="0" borderId="0"/>
    <xf numFmtId="0" fontId="183" fillId="0" borderId="0"/>
    <xf numFmtId="0" fontId="183" fillId="0" borderId="0"/>
    <xf numFmtId="0" fontId="259" fillId="60" borderId="1" applyNumberFormat="0" applyAlignment="0" applyProtection="0"/>
    <xf numFmtId="0" fontId="183" fillId="0" borderId="0"/>
    <xf numFmtId="0" fontId="183" fillId="0" borderId="0"/>
    <xf numFmtId="0" fontId="260" fillId="60" borderId="1" applyNumberFormat="0" applyAlignment="0" applyProtection="0"/>
    <xf numFmtId="0" fontId="183" fillId="0" borderId="0"/>
    <xf numFmtId="0" fontId="183" fillId="0" borderId="0"/>
    <xf numFmtId="0" fontId="183" fillId="0" borderId="0"/>
    <xf numFmtId="0" fontId="258" fillId="30" borderId="197" applyNumberFormat="0" applyAlignment="0" applyProtection="0"/>
    <xf numFmtId="0" fontId="259" fillId="60" borderId="1" applyNumberFormat="0" applyAlignment="0" applyProtection="0"/>
    <xf numFmtId="0" fontId="183" fillId="0" borderId="0"/>
    <xf numFmtId="0" fontId="183" fillId="0" borderId="0"/>
    <xf numFmtId="0" fontId="183" fillId="0" borderId="0"/>
    <xf numFmtId="0" fontId="177" fillId="30" borderId="197" applyNumberFormat="0" applyAlignment="0" applyProtection="0"/>
    <xf numFmtId="0" fontId="259" fillId="60" borderId="1" applyNumberFormat="0" applyAlignment="0" applyProtection="0"/>
    <xf numFmtId="0" fontId="183" fillId="0" borderId="0"/>
    <xf numFmtId="0" fontId="183" fillId="0" borderId="0"/>
    <xf numFmtId="0" fontId="258" fillId="30" borderId="197" applyNumberFormat="0" applyAlignment="0" applyProtection="0"/>
    <xf numFmtId="0" fontId="183" fillId="0" borderId="0"/>
    <xf numFmtId="0" fontId="183" fillId="0" borderId="0"/>
    <xf numFmtId="0" fontId="258" fillId="30" borderId="197" applyNumberFormat="0" applyAlignment="0" applyProtection="0"/>
    <xf numFmtId="0" fontId="183" fillId="0" borderId="0"/>
    <xf numFmtId="0" fontId="183" fillId="0" borderId="0"/>
    <xf numFmtId="0" fontId="177" fillId="30" borderId="197" applyNumberFormat="0" applyAlignment="0" applyProtection="0"/>
    <xf numFmtId="0" fontId="183" fillId="0" borderId="0"/>
    <xf numFmtId="0" fontId="177" fillId="30" borderId="197" applyNumberFormat="0" applyAlignment="0" applyProtection="0"/>
    <xf numFmtId="0" fontId="183" fillId="0" borderId="0"/>
    <xf numFmtId="0" fontId="183" fillId="0" borderId="0"/>
    <xf numFmtId="0" fontId="178" fillId="0" borderId="199" applyNumberFormat="0" applyFill="0" applyAlignment="0" applyProtection="0"/>
    <xf numFmtId="0" fontId="183" fillId="0" borderId="0"/>
    <xf numFmtId="0" fontId="183" fillId="0" borderId="0"/>
    <xf numFmtId="0" fontId="183" fillId="0" borderId="0"/>
    <xf numFmtId="0" fontId="183" fillId="0" borderId="0"/>
    <xf numFmtId="0" fontId="261" fillId="0" borderId="199" applyNumberFormat="0" applyFill="0" applyAlignment="0" applyProtection="0"/>
    <xf numFmtId="0" fontId="262" fillId="0" borderId="210" applyNumberFormat="0" applyFill="0" applyAlignment="0" applyProtection="0"/>
    <xf numFmtId="0" fontId="183" fillId="0" borderId="0"/>
    <xf numFmtId="0" fontId="183" fillId="0" borderId="0"/>
    <xf numFmtId="0" fontId="183" fillId="0" borderId="0"/>
    <xf numFmtId="0" fontId="183" fillId="0" borderId="0"/>
    <xf numFmtId="0" fontId="263" fillId="0" borderId="199" applyNumberFormat="0" applyFill="0" applyAlignment="0" applyProtection="0"/>
    <xf numFmtId="0" fontId="183" fillId="0" borderId="0"/>
    <xf numFmtId="0" fontId="183" fillId="0" borderId="0"/>
    <xf numFmtId="0" fontId="264" fillId="0" borderId="210" applyNumberFormat="0" applyFill="0" applyAlignment="0" applyProtection="0"/>
    <xf numFmtId="0" fontId="183" fillId="0" borderId="0"/>
    <xf numFmtId="0" fontId="263" fillId="0" borderId="199" applyNumberFormat="0" applyFill="0" applyAlignment="0" applyProtection="0"/>
    <xf numFmtId="0" fontId="183" fillId="0" borderId="0"/>
    <xf numFmtId="0" fontId="183" fillId="0" borderId="0"/>
    <xf numFmtId="0" fontId="264" fillId="0" borderId="210" applyNumberFormat="0" applyFill="0" applyAlignment="0" applyProtection="0"/>
    <xf numFmtId="0" fontId="183" fillId="0" borderId="0"/>
    <xf numFmtId="0" fontId="183" fillId="0" borderId="0"/>
    <xf numFmtId="0" fontId="263" fillId="0" borderId="199" applyNumberFormat="0" applyFill="0" applyAlignment="0" applyProtection="0"/>
    <xf numFmtId="0" fontId="183" fillId="0" borderId="0"/>
    <xf numFmtId="0" fontId="183" fillId="0" borderId="0"/>
    <xf numFmtId="0" fontId="264" fillId="0" borderId="210" applyNumberFormat="0" applyFill="0" applyAlignment="0" applyProtection="0"/>
    <xf numFmtId="0" fontId="265" fillId="0" borderId="210" applyNumberFormat="0" applyFill="0" applyAlignment="0" applyProtection="0"/>
    <xf numFmtId="0" fontId="183" fillId="0" borderId="0"/>
    <xf numFmtId="0" fontId="183" fillId="0" borderId="0"/>
    <xf numFmtId="0" fontId="183" fillId="0" borderId="0"/>
    <xf numFmtId="0" fontId="264" fillId="0" borderId="210" applyNumberFormat="0" applyFill="0" applyAlignment="0" applyProtection="0"/>
    <xf numFmtId="0" fontId="183" fillId="0" borderId="0"/>
    <xf numFmtId="0" fontId="183" fillId="0" borderId="0"/>
    <xf numFmtId="0" fontId="262" fillId="0" borderId="210" applyNumberFormat="0" applyFill="0" applyAlignment="0" applyProtection="0"/>
    <xf numFmtId="0" fontId="183" fillId="0" borderId="0"/>
    <xf numFmtId="0" fontId="183" fillId="0" borderId="0"/>
    <xf numFmtId="0" fontId="183" fillId="0" borderId="0"/>
    <xf numFmtId="0" fontId="261" fillId="0" borderId="199" applyNumberFormat="0" applyFill="0" applyAlignment="0" applyProtection="0"/>
    <xf numFmtId="0" fontId="183" fillId="0" borderId="0"/>
    <xf numFmtId="0" fontId="183" fillId="0" borderId="0"/>
    <xf numFmtId="0" fontId="183" fillId="0" borderId="0"/>
    <xf numFmtId="0" fontId="183" fillId="0" borderId="0"/>
    <xf numFmtId="0" fontId="264" fillId="0" borderId="210" applyNumberFormat="0" applyFill="0" applyAlignment="0" applyProtection="0"/>
    <xf numFmtId="0" fontId="183" fillId="0" borderId="0"/>
    <xf numFmtId="0" fontId="183" fillId="0" borderId="0"/>
    <xf numFmtId="0" fontId="265" fillId="0" borderId="210" applyNumberFormat="0" applyFill="0" applyAlignment="0" applyProtection="0"/>
    <xf numFmtId="0" fontId="183" fillId="0" borderId="0"/>
    <xf numFmtId="0" fontId="183" fillId="0" borderId="0"/>
    <xf numFmtId="0" fontId="183" fillId="0" borderId="0"/>
    <xf numFmtId="0" fontId="178" fillId="0" borderId="199" applyNumberFormat="0" applyFill="0" applyAlignment="0" applyProtection="0"/>
    <xf numFmtId="0" fontId="264" fillId="0" borderId="210" applyNumberFormat="0" applyFill="0" applyAlignment="0" applyProtection="0"/>
    <xf numFmtId="0" fontId="183" fillId="0" borderId="0"/>
    <xf numFmtId="0" fontId="183" fillId="0" borderId="0"/>
    <xf numFmtId="0" fontId="183" fillId="0" borderId="0"/>
    <xf numFmtId="0" fontId="263" fillId="0" borderId="199" applyNumberFormat="0" applyFill="0" applyAlignment="0" applyProtection="0"/>
    <xf numFmtId="0" fontId="264" fillId="0" borderId="210" applyNumberFormat="0" applyFill="0" applyAlignment="0" applyProtection="0"/>
    <xf numFmtId="0" fontId="183" fillId="0" borderId="0"/>
    <xf numFmtId="0" fontId="183" fillId="0" borderId="0"/>
    <xf numFmtId="0" fontId="178" fillId="0" borderId="199" applyNumberFormat="0" applyFill="0" applyAlignment="0" applyProtection="0"/>
    <xf numFmtId="0" fontId="183" fillId="0" borderId="0"/>
    <xf numFmtId="0" fontId="183" fillId="0" borderId="0"/>
    <xf numFmtId="0" fontId="263" fillId="0" borderId="199" applyNumberFormat="0" applyFill="0" applyAlignment="0" applyProtection="0"/>
    <xf numFmtId="0" fontId="183" fillId="0" borderId="0"/>
    <xf numFmtId="0" fontId="183" fillId="0" borderId="0"/>
    <xf numFmtId="0" fontId="263" fillId="0" borderId="199" applyNumberFormat="0" applyFill="0" applyAlignment="0" applyProtection="0"/>
    <xf numFmtId="0" fontId="183" fillId="0" borderId="0"/>
    <xf numFmtId="0" fontId="183" fillId="0" borderId="0"/>
    <xf numFmtId="0" fontId="178" fillId="0" borderId="199" applyNumberFormat="0" applyFill="0" applyAlignment="0" applyProtection="0"/>
    <xf numFmtId="0" fontId="183" fillId="0" borderId="0"/>
    <xf numFmtId="0" fontId="183" fillId="0" borderId="0"/>
    <xf numFmtId="0" fontId="179" fillId="29" borderId="0" applyNumberFormat="0" applyBorder="0" applyAlignment="0" applyProtection="0"/>
    <xf numFmtId="0" fontId="183" fillId="0" borderId="0"/>
    <xf numFmtId="0" fontId="183" fillId="0" borderId="0"/>
    <xf numFmtId="0" fontId="183" fillId="0" borderId="0"/>
    <xf numFmtId="0" fontId="183" fillId="0" borderId="0"/>
    <xf numFmtId="0" fontId="266" fillId="29" borderId="0" applyNumberFormat="0" applyBorder="0" applyAlignment="0" applyProtection="0"/>
    <xf numFmtId="0" fontId="267" fillId="71" borderId="0" applyNumberFormat="0" applyBorder="0" applyAlignment="0" applyProtection="0"/>
    <xf numFmtId="0" fontId="183" fillId="0" borderId="0"/>
    <xf numFmtId="0" fontId="183" fillId="0" borderId="0"/>
    <xf numFmtId="0" fontId="183" fillId="0" borderId="0"/>
    <xf numFmtId="0" fontId="183" fillId="0" borderId="0"/>
    <xf numFmtId="0" fontId="268" fillId="29" borderId="0" applyNumberFormat="0" applyBorder="0" applyAlignment="0" applyProtection="0"/>
    <xf numFmtId="0" fontId="183" fillId="0" borderId="0"/>
    <xf numFmtId="0" fontId="183" fillId="0" borderId="0"/>
    <xf numFmtId="0" fontId="269" fillId="71" borderId="0" applyNumberFormat="0" applyBorder="0" applyAlignment="0" applyProtection="0"/>
    <xf numFmtId="0" fontId="183" fillId="0" borderId="0"/>
    <xf numFmtId="0" fontId="268" fillId="29" borderId="0" applyNumberFormat="0" applyBorder="0" applyAlignment="0" applyProtection="0"/>
    <xf numFmtId="0" fontId="183" fillId="0" borderId="0"/>
    <xf numFmtId="0" fontId="183" fillId="0" borderId="0"/>
    <xf numFmtId="0" fontId="269" fillId="71" borderId="0" applyNumberFormat="0" applyBorder="0" applyAlignment="0" applyProtection="0"/>
    <xf numFmtId="0" fontId="183" fillId="0" borderId="0"/>
    <xf numFmtId="0" fontId="183" fillId="0" borderId="0"/>
    <xf numFmtId="0" fontId="268" fillId="29" borderId="0" applyNumberFormat="0" applyBorder="0" applyAlignment="0" applyProtection="0"/>
    <xf numFmtId="0" fontId="183" fillId="0" borderId="0"/>
    <xf numFmtId="0" fontId="183" fillId="0" borderId="0"/>
    <xf numFmtId="0" fontId="269" fillId="71" borderId="0" applyNumberFormat="0" applyBorder="0" applyAlignment="0" applyProtection="0"/>
    <xf numFmtId="0" fontId="270" fillId="71" borderId="0" applyNumberFormat="0" applyBorder="0" applyAlignment="0" applyProtection="0"/>
    <xf numFmtId="0" fontId="183" fillId="0" borderId="0"/>
    <xf numFmtId="0" fontId="183" fillId="0" borderId="0"/>
    <xf numFmtId="0" fontId="183" fillId="0" borderId="0"/>
    <xf numFmtId="0" fontId="269" fillId="71" borderId="0" applyNumberFormat="0" applyBorder="0" applyAlignment="0" applyProtection="0"/>
    <xf numFmtId="0" fontId="183" fillId="0" borderId="0"/>
    <xf numFmtId="0" fontId="183" fillId="0" borderId="0"/>
    <xf numFmtId="0" fontId="267" fillId="71" borderId="0" applyNumberFormat="0" applyBorder="0" applyAlignment="0" applyProtection="0"/>
    <xf numFmtId="0" fontId="183" fillId="0" borderId="0"/>
    <xf numFmtId="0" fontId="183" fillId="0" borderId="0"/>
    <xf numFmtId="0" fontId="183" fillId="0" borderId="0"/>
    <xf numFmtId="0" fontId="266" fillId="29" borderId="0" applyNumberFormat="0" applyBorder="0" applyAlignment="0" applyProtection="0"/>
    <xf numFmtId="0" fontId="183" fillId="0" borderId="0"/>
    <xf numFmtId="0" fontId="183" fillId="0" borderId="0"/>
    <xf numFmtId="0" fontId="183" fillId="0" borderId="0"/>
    <xf numFmtId="0" fontId="183" fillId="0" borderId="0"/>
    <xf numFmtId="0" fontId="269" fillId="71" borderId="0" applyNumberFormat="0" applyBorder="0" applyAlignment="0" applyProtection="0"/>
    <xf numFmtId="0" fontId="183" fillId="0" borderId="0"/>
    <xf numFmtId="0" fontId="183" fillId="0" borderId="0"/>
    <xf numFmtId="0" fontId="270" fillId="71" borderId="0" applyNumberFormat="0" applyBorder="0" applyAlignment="0" applyProtection="0"/>
    <xf numFmtId="0" fontId="183" fillId="0" borderId="0"/>
    <xf numFmtId="0" fontId="183" fillId="0" borderId="0"/>
    <xf numFmtId="0" fontId="183" fillId="0" borderId="0"/>
    <xf numFmtId="0" fontId="268" fillId="29" borderId="0" applyNumberFormat="0" applyBorder="0" applyAlignment="0" applyProtection="0"/>
    <xf numFmtId="0" fontId="269" fillId="71" borderId="0" applyNumberFormat="0" applyBorder="0" applyAlignment="0" applyProtection="0"/>
    <xf numFmtId="0" fontId="183" fillId="0" borderId="0"/>
    <xf numFmtId="0" fontId="183" fillId="0" borderId="0"/>
    <xf numFmtId="0" fontId="183" fillId="0" borderId="0"/>
    <xf numFmtId="0" fontId="179" fillId="29" borderId="0" applyNumberFormat="0" applyBorder="0" applyAlignment="0" applyProtection="0"/>
    <xf numFmtId="0" fontId="269" fillId="71" borderId="0" applyNumberFormat="0" applyBorder="0" applyAlignment="0" applyProtection="0"/>
    <xf numFmtId="0" fontId="183" fillId="0" borderId="0"/>
    <xf numFmtId="0" fontId="183" fillId="0" borderId="0"/>
    <xf numFmtId="0" fontId="268" fillId="29" borderId="0" applyNumberFormat="0" applyBorder="0" applyAlignment="0" applyProtection="0"/>
    <xf numFmtId="0" fontId="183" fillId="0" borderId="0"/>
    <xf numFmtId="0" fontId="183" fillId="0" borderId="0"/>
    <xf numFmtId="0" fontId="268" fillId="29" borderId="0" applyNumberFormat="0" applyBorder="0" applyAlignment="0" applyProtection="0"/>
    <xf numFmtId="0" fontId="183" fillId="0" borderId="0"/>
    <xf numFmtId="0" fontId="183" fillId="0" borderId="0"/>
    <xf numFmtId="0" fontId="179" fillId="29" borderId="0" applyNumberFormat="0" applyBorder="0" applyAlignment="0" applyProtection="0"/>
    <xf numFmtId="0" fontId="183" fillId="0" borderId="0"/>
    <xf numFmtId="0" fontId="183"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190"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271"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90"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104" fillId="0" borderId="0"/>
    <xf numFmtId="0" fontId="4" fillId="0" borderId="0"/>
    <xf numFmtId="0" fontId="14" fillId="0" borderId="0"/>
    <xf numFmtId="0" fontId="14" fillId="0" borderId="0"/>
    <xf numFmtId="0" fontId="4" fillId="0" borderId="0"/>
    <xf numFmtId="0" fontId="4" fillId="0" borderId="0"/>
    <xf numFmtId="0" fontId="104" fillId="0" borderId="0"/>
    <xf numFmtId="0" fontId="4" fillId="0" borderId="0"/>
    <xf numFmtId="0" fontId="10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271"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272"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66"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1"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66"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1"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190"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14" fillId="0" borderId="0"/>
    <xf numFmtId="0" fontId="166"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alignment wrapText="1"/>
    </xf>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204" fillId="0" borderId="0"/>
    <xf numFmtId="0" fontId="4" fillId="0" borderId="0"/>
    <xf numFmtId="0" fontId="4" fillId="0" borderId="0"/>
    <xf numFmtId="0" fontId="4" fillId="0" borderId="0"/>
    <xf numFmtId="0" fontId="4" fillId="0" borderId="0"/>
    <xf numFmtId="0" fontId="190"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alignment wrapText="1"/>
    </xf>
    <xf numFmtId="0" fontId="4" fillId="0" borderId="0"/>
    <xf numFmtId="0" fontId="4" fillId="0" borderId="0"/>
    <xf numFmtId="0" fontId="14" fillId="0" borderId="0"/>
    <xf numFmtId="0" fontId="4" fillId="0" borderId="0"/>
    <xf numFmtId="0" fontId="14" fillId="0" borderId="0"/>
    <xf numFmtId="0" fontId="14" fillId="0" borderId="0">
      <alignment wrapText="1"/>
    </xf>
    <xf numFmtId="0" fontId="4" fillId="0" borderId="0"/>
    <xf numFmtId="0" fontId="4" fillId="0" borderId="0"/>
    <xf numFmtId="0" fontId="14" fillId="0" borderId="0"/>
    <xf numFmtId="0" fontId="4" fillId="0" borderId="0"/>
    <xf numFmtId="0" fontId="14" fillId="0" borderId="0"/>
    <xf numFmtId="0" fontId="191" fillId="0" borderId="0"/>
    <xf numFmtId="0" fontId="4" fillId="0" borderId="0"/>
    <xf numFmtId="0" fontId="4" fillId="0" borderId="0"/>
    <xf numFmtId="0" fontId="4" fillId="0" borderId="0"/>
    <xf numFmtId="0" fontId="221" fillId="0" borderId="0"/>
    <xf numFmtId="0" fontId="4" fillId="0" borderId="0"/>
    <xf numFmtId="0" fontId="4" fillId="0" borderId="0"/>
    <xf numFmtId="0" fontId="4" fillId="0" borderId="0"/>
    <xf numFmtId="0" fontId="4" fillId="0" borderId="0"/>
    <xf numFmtId="0" fontId="221" fillId="0" borderId="0"/>
    <xf numFmtId="0" fontId="4" fillId="0" borderId="0"/>
    <xf numFmtId="0" fontId="4" fillId="0" borderId="0"/>
    <xf numFmtId="0" fontId="4" fillId="0" borderId="0"/>
    <xf numFmtId="0" fontId="14" fillId="0" borderId="0"/>
    <xf numFmtId="0" fontId="4" fillId="0" borderId="0"/>
    <xf numFmtId="0" fontId="14" fillId="0" borderId="0"/>
    <xf numFmtId="0" fontId="14" fillId="0" borderId="0">
      <alignment wrapText="1"/>
    </xf>
    <xf numFmtId="0" fontId="4" fillId="0" borderId="0"/>
    <xf numFmtId="0" fontId="4" fillId="0" borderId="0"/>
    <xf numFmtId="0" fontId="14" fillId="0" borderId="0"/>
    <xf numFmtId="0" fontId="4" fillId="0" borderId="0"/>
    <xf numFmtId="0" fontId="14" fillId="0" borderId="0"/>
    <xf numFmtId="0" fontId="190" fillId="0" borderId="0"/>
    <xf numFmtId="0" fontId="4" fillId="0" borderId="0"/>
    <xf numFmtId="0" fontId="4" fillId="0" borderId="0"/>
    <xf numFmtId="0" fontId="4" fillId="0" borderId="0"/>
    <xf numFmtId="0" fontId="221" fillId="0" borderId="0"/>
    <xf numFmtId="0" fontId="4" fillId="0" borderId="0"/>
    <xf numFmtId="0" fontId="4" fillId="0" borderId="0"/>
    <xf numFmtId="0" fontId="4" fillId="0" borderId="0"/>
    <xf numFmtId="0" fontId="221" fillId="0" borderId="0"/>
    <xf numFmtId="0" fontId="14" fillId="0" borderId="0">
      <alignment wrapText="1"/>
    </xf>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22" fillId="0" borderId="0"/>
    <xf numFmtId="0" fontId="14" fillId="0" borderId="0">
      <alignment wrapText="1"/>
    </xf>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22" fillId="0" borderId="0"/>
    <xf numFmtId="0" fontId="14" fillId="0" borderId="0">
      <alignment wrapText="1"/>
    </xf>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90" fillId="0" borderId="0"/>
    <xf numFmtId="0" fontId="4" fillId="0" borderId="0"/>
    <xf numFmtId="0" fontId="4" fillId="0" borderId="0"/>
    <xf numFmtId="0" fontId="4" fillId="0" borderId="0"/>
    <xf numFmtId="0" fontId="190" fillId="0" borderId="0"/>
    <xf numFmtId="0" fontId="4" fillId="0" borderId="0"/>
    <xf numFmtId="0" fontId="4" fillId="0" borderId="0"/>
    <xf numFmtId="0" fontId="4" fillId="0" borderId="0"/>
    <xf numFmtId="0" fontId="4" fillId="0" borderId="0"/>
    <xf numFmtId="0" fontId="190" fillId="0" borderId="0"/>
    <xf numFmtId="0" fontId="4" fillId="0" borderId="0"/>
    <xf numFmtId="0" fontId="4" fillId="0" borderId="0"/>
    <xf numFmtId="0" fontId="14" fillId="0" borderId="0">
      <alignment wrapText="1"/>
    </xf>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190"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273"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190"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221" fillId="0" borderId="0"/>
    <xf numFmtId="0" fontId="14" fillId="0" borderId="0">
      <alignment wrapText="1"/>
    </xf>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22" fillId="0" borderId="0"/>
    <xf numFmtId="0" fontId="4" fillId="0" borderId="0"/>
    <xf numFmtId="0" fontId="4" fillId="0" borderId="0"/>
    <xf numFmtId="0" fontId="14" fillId="0" borderId="0"/>
    <xf numFmtId="0" fontId="14" fillId="0" borderId="0"/>
    <xf numFmtId="0" fontId="4" fillId="0" borderId="0"/>
    <xf numFmtId="0" fontId="4" fillId="0" borderId="0"/>
    <xf numFmtId="0" fontId="22" fillId="0" borderId="0"/>
    <xf numFmtId="0" fontId="14" fillId="0" borderId="0">
      <alignment wrapText="1"/>
    </xf>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90"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37" fontId="184" fillId="0" borderId="0"/>
    <xf numFmtId="0" fontId="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22" fillId="0" borderId="0"/>
    <xf numFmtId="0" fontId="4" fillId="0" borderId="0"/>
    <xf numFmtId="0" fontId="22" fillId="0" borderId="0"/>
    <xf numFmtId="0" fontId="4" fillId="0" borderId="0"/>
    <xf numFmtId="0" fontId="4" fillId="0" borderId="0"/>
    <xf numFmtId="0" fontId="22" fillId="0" borderId="0"/>
    <xf numFmtId="0" fontId="4" fillId="0" borderId="0"/>
    <xf numFmtId="0" fontId="4" fillId="0" borderId="0"/>
    <xf numFmtId="0" fontId="22" fillId="0" borderId="0"/>
    <xf numFmtId="0" fontId="4" fillId="0" borderId="0"/>
    <xf numFmtId="0" fontId="4" fillId="0" borderId="0"/>
    <xf numFmtId="0" fontId="22" fillId="0" borderId="0"/>
    <xf numFmtId="0" fontId="4" fillId="0" borderId="0"/>
    <xf numFmtId="0" fontId="4" fillId="0" borderId="0"/>
    <xf numFmtId="0" fontId="4" fillId="0" borderId="0"/>
    <xf numFmtId="0" fontId="4" fillId="0" borderId="0"/>
    <xf numFmtId="0" fontId="4" fillId="0" borderId="0"/>
    <xf numFmtId="0" fontId="188" fillId="0" borderId="0"/>
    <xf numFmtId="0" fontId="4" fillId="0" borderId="0"/>
    <xf numFmtId="0" fontId="4" fillId="0" borderId="0"/>
    <xf numFmtId="0" fontId="190" fillId="0" borderId="0"/>
    <xf numFmtId="0" fontId="4" fillId="0" borderId="0"/>
    <xf numFmtId="0" fontId="4" fillId="0" borderId="0"/>
    <xf numFmtId="0" fontId="4" fillId="0" borderId="0"/>
    <xf numFmtId="0" fontId="188" fillId="0" borderId="0"/>
    <xf numFmtId="0" fontId="4" fillId="0" borderId="0"/>
    <xf numFmtId="0" fontId="4" fillId="0" borderId="0"/>
    <xf numFmtId="0" fontId="4" fillId="0" borderId="0"/>
    <xf numFmtId="0" fontId="4" fillId="0" borderId="0"/>
    <xf numFmtId="0" fontId="190" fillId="0" borderId="0"/>
    <xf numFmtId="0" fontId="4" fillId="0" borderId="0"/>
    <xf numFmtId="0" fontId="4" fillId="0" borderId="0"/>
    <xf numFmtId="0" fontId="190" fillId="0" borderId="0"/>
    <xf numFmtId="0" fontId="4" fillId="0" borderId="0"/>
    <xf numFmtId="0" fontId="4" fillId="0" borderId="0"/>
    <xf numFmtId="0" fontId="4" fillId="0" borderId="0"/>
    <xf numFmtId="0" fontId="4" fillId="0" borderId="0"/>
    <xf numFmtId="0" fontId="4" fillId="0" borderId="0"/>
    <xf numFmtId="0" fontId="1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8" fillId="0" borderId="0"/>
    <xf numFmtId="0" fontId="4" fillId="0" borderId="0"/>
    <xf numFmtId="0" fontId="4" fillId="0" borderId="0"/>
    <xf numFmtId="0" fontId="4" fillId="0" borderId="0"/>
    <xf numFmtId="0" fontId="4" fillId="0" borderId="0"/>
    <xf numFmtId="0" fontId="4" fillId="0" borderId="0"/>
    <xf numFmtId="0" fontId="1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274" fillId="0" borderId="0"/>
    <xf numFmtId="0" fontId="4" fillId="0" borderId="0"/>
    <xf numFmtId="0" fontId="4" fillId="0" borderId="0"/>
    <xf numFmtId="0" fontId="274" fillId="0" borderId="0"/>
    <xf numFmtId="0" fontId="4" fillId="0" borderId="0"/>
    <xf numFmtId="0" fontId="14" fillId="0" borderId="0"/>
    <xf numFmtId="0" fontId="4" fillId="0" borderId="0"/>
    <xf numFmtId="0" fontId="14" fillId="0" borderId="0"/>
    <xf numFmtId="0" fontId="4" fillId="0" borderId="0"/>
    <xf numFmtId="0" fontId="4" fillId="0" borderId="0"/>
    <xf numFmtId="0" fontId="22"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8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4" fillId="0" borderId="0"/>
    <xf numFmtId="0" fontId="14" fillId="0" borderId="0"/>
    <xf numFmtId="0" fontId="14" fillId="0" borderId="0"/>
    <xf numFmtId="0" fontId="4" fillId="0" borderId="0"/>
    <xf numFmtId="0" fontId="1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14" fillId="0" borderId="0"/>
    <xf numFmtId="0" fontId="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4" fillId="0" borderId="0"/>
    <xf numFmtId="0" fontId="4" fillId="0" borderId="0"/>
    <xf numFmtId="0" fontId="4" fillId="0" borderId="0"/>
    <xf numFmtId="0" fontId="4" fillId="0" borderId="0"/>
    <xf numFmtId="0" fontId="27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14" fillId="0" borderId="0"/>
    <xf numFmtId="0" fontId="4" fillId="0" borderId="0"/>
    <xf numFmtId="0" fontId="1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1" applyNumberFormat="0" applyFont="0" applyAlignment="0" applyProtection="0"/>
    <xf numFmtId="0" fontId="14" fillId="64" borderId="2" applyNumberFormat="0" applyFont="0" applyAlignment="0" applyProtection="0"/>
    <xf numFmtId="0" fontId="4" fillId="0" borderId="0"/>
    <xf numFmtId="0" fontId="4" fillId="33" borderId="201" applyNumberFormat="0" applyFont="0" applyAlignment="0" applyProtection="0"/>
    <xf numFmtId="0" fontId="14" fillId="64" borderId="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33" borderId="20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6" fillId="64" borderId="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33" borderId="201" applyNumberFormat="0" applyFont="0" applyAlignment="0" applyProtection="0"/>
    <xf numFmtId="0" fontId="14" fillId="64" borderId="2" applyNumberFormat="0" applyFont="0" applyAlignment="0" applyProtection="0"/>
    <xf numFmtId="0" fontId="4" fillId="0" borderId="0"/>
    <xf numFmtId="0" fontId="166" fillId="64" borderId="2" applyNumberFormat="0" applyFont="0" applyAlignment="0" applyProtection="0"/>
    <xf numFmtId="0" fontId="14" fillId="64" borderId="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6" fillId="64" borderId="2"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0" fillId="33" borderId="201" applyNumberFormat="0" applyFon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201" applyNumberFormat="0" applyFont="0" applyAlignment="0" applyProtection="0"/>
    <xf numFmtId="0" fontId="183" fillId="64" borderId="2" applyNumberFormat="0" applyFont="0" applyAlignment="0" applyProtection="0"/>
    <xf numFmtId="0" fontId="4" fillId="0" borderId="0"/>
    <xf numFmtId="0" fontId="4" fillId="0" borderId="0"/>
    <xf numFmtId="0" fontId="14" fillId="64" borderId="2" applyNumberFormat="0" applyFont="0" applyAlignment="0" applyProtection="0"/>
    <xf numFmtId="0" fontId="4" fillId="0" borderId="0"/>
    <xf numFmtId="0" fontId="4" fillId="0" borderId="0"/>
    <xf numFmtId="0" fontId="4" fillId="0" borderId="0"/>
    <xf numFmtId="0" fontId="4" fillId="33" borderId="201" applyNumberFormat="0" applyFont="0" applyAlignment="0" applyProtection="0"/>
    <xf numFmtId="0" fontId="183" fillId="64" borderId="2" applyNumberFormat="0" applyFont="0" applyAlignment="0" applyProtection="0"/>
    <xf numFmtId="0" fontId="4" fillId="0" borderId="0"/>
    <xf numFmtId="0" fontId="4" fillId="0" borderId="0"/>
    <xf numFmtId="0" fontId="4" fillId="0" borderId="0"/>
    <xf numFmtId="0" fontId="4" fillId="0" borderId="0"/>
    <xf numFmtId="0" fontId="188" fillId="33" borderId="201" applyNumberFormat="0" applyFont="0" applyAlignment="0" applyProtection="0"/>
    <xf numFmtId="0" fontId="14" fillId="64" borderId="2" applyNumberFormat="0" applyFont="0" applyAlignment="0" applyProtection="0"/>
    <xf numFmtId="0" fontId="4" fillId="0" borderId="0"/>
    <xf numFmtId="0" fontId="4" fillId="0" borderId="0"/>
    <xf numFmtId="0" fontId="4" fillId="0" borderId="0"/>
    <xf numFmtId="0" fontId="14" fillId="64" borderId="2" applyNumberFormat="0" applyFont="0" applyAlignment="0" applyProtection="0"/>
    <xf numFmtId="0" fontId="4" fillId="0" borderId="0"/>
    <xf numFmtId="0" fontId="14" fillId="64" borderId="2" applyNumberFormat="0" applyFont="0" applyAlignment="0" applyProtection="0"/>
    <xf numFmtId="0" fontId="4" fillId="0" borderId="0"/>
    <xf numFmtId="0" fontId="4" fillId="0" borderId="0"/>
    <xf numFmtId="0" fontId="4" fillId="0" borderId="0"/>
    <xf numFmtId="0" fontId="188" fillId="33" borderId="201" applyNumberFormat="0" applyFont="0" applyAlignment="0" applyProtection="0"/>
    <xf numFmtId="0" fontId="14" fillId="64" borderId="2" applyNumberFormat="0" applyFont="0" applyAlignment="0" applyProtection="0"/>
    <xf numFmtId="0" fontId="4" fillId="0" borderId="0"/>
    <xf numFmtId="0" fontId="4" fillId="0" borderId="0"/>
    <xf numFmtId="0" fontId="4" fillId="0" borderId="0"/>
    <xf numFmtId="0" fontId="4" fillId="0" borderId="0"/>
    <xf numFmtId="0" fontId="14" fillId="64" borderId="2" applyNumberFormat="0" applyFont="0" applyAlignment="0" applyProtection="0"/>
    <xf numFmtId="0" fontId="4" fillId="0" borderId="0"/>
    <xf numFmtId="0" fontId="4" fillId="0" borderId="0"/>
    <xf numFmtId="0" fontId="4" fillId="0" borderId="0"/>
    <xf numFmtId="0" fontId="14" fillId="64" borderId="2" applyNumberFormat="0" applyFont="0" applyAlignment="0" applyProtection="0"/>
    <xf numFmtId="0" fontId="4" fillId="0" borderId="0"/>
    <xf numFmtId="0" fontId="4" fillId="0" borderId="0"/>
    <xf numFmtId="0" fontId="4" fillId="0" borderId="0"/>
    <xf numFmtId="0" fontId="4" fillId="0" borderId="0"/>
    <xf numFmtId="0" fontId="188" fillId="33" borderId="201" applyNumberFormat="0" applyFont="0" applyAlignment="0" applyProtection="0"/>
    <xf numFmtId="0" fontId="14" fillId="64" borderId="2" applyNumberFormat="0" applyFont="0" applyAlignment="0" applyProtection="0"/>
    <xf numFmtId="0" fontId="4" fillId="0" borderId="0"/>
    <xf numFmtId="0" fontId="4" fillId="0" borderId="0"/>
    <xf numFmtId="0" fontId="4" fillId="0" borderId="0"/>
    <xf numFmtId="0" fontId="4" fillId="0" borderId="0"/>
    <xf numFmtId="0" fontId="190" fillId="33" borderId="201" applyNumberFormat="0" applyFont="0" applyAlignment="0" applyProtection="0"/>
    <xf numFmtId="0" fontId="4" fillId="0" borderId="0"/>
    <xf numFmtId="0" fontId="4" fillId="0" borderId="0"/>
    <xf numFmtId="0" fontId="4" fillId="33" borderId="201" applyNumberFormat="0" applyFont="0" applyAlignment="0" applyProtection="0"/>
    <xf numFmtId="0" fontId="4" fillId="33" borderId="201" applyNumberFormat="0" applyFont="0" applyAlignment="0" applyProtection="0"/>
    <xf numFmtId="0" fontId="4" fillId="0" borderId="0"/>
    <xf numFmtId="0" fontId="4" fillId="0" borderId="0"/>
    <xf numFmtId="0" fontId="4" fillId="0" borderId="0"/>
    <xf numFmtId="0" fontId="4" fillId="0" borderId="0"/>
    <xf numFmtId="0" fontId="190" fillId="33" borderId="201" applyNumberFormat="0" applyFont="0" applyAlignment="0" applyProtection="0"/>
    <xf numFmtId="0" fontId="14" fillId="64" borderId="2" applyNumberFormat="0" applyFont="0" applyAlignment="0" applyProtection="0"/>
    <xf numFmtId="0" fontId="4" fillId="0" borderId="0"/>
    <xf numFmtId="0" fontId="4" fillId="0" borderId="0"/>
    <xf numFmtId="0" fontId="4" fillId="33" borderId="201" applyNumberFormat="0" applyFont="0" applyAlignment="0" applyProtection="0"/>
    <xf numFmtId="0" fontId="4" fillId="33" borderId="201" applyNumberFormat="0" applyFont="0" applyAlignment="0" applyProtection="0"/>
    <xf numFmtId="0" fontId="4" fillId="0" borderId="0"/>
    <xf numFmtId="0" fontId="4" fillId="0" borderId="0"/>
    <xf numFmtId="0" fontId="190" fillId="33" borderId="201" applyNumberFormat="0" applyFont="0" applyAlignment="0" applyProtection="0"/>
    <xf numFmtId="0" fontId="4" fillId="0" borderId="0"/>
    <xf numFmtId="0" fontId="4" fillId="0" borderId="0"/>
    <xf numFmtId="0" fontId="4" fillId="33" borderId="201" applyNumberFormat="0" applyFont="0" applyAlignment="0" applyProtection="0"/>
    <xf numFmtId="0" fontId="4" fillId="0" borderId="0"/>
    <xf numFmtId="0" fontId="4" fillId="0" borderId="0"/>
    <xf numFmtId="0" fontId="4" fillId="33" borderId="201" applyNumberFormat="0" applyFont="0" applyAlignment="0" applyProtection="0"/>
    <xf numFmtId="0" fontId="14" fillId="64" borderId="2" applyNumberFormat="0" applyFont="0" applyAlignment="0" applyProtection="0"/>
    <xf numFmtId="0" fontId="4" fillId="0" borderId="0"/>
    <xf numFmtId="0" fontId="4" fillId="0" borderId="0"/>
    <xf numFmtId="0" fontId="4" fillId="0" borderId="0"/>
    <xf numFmtId="0" fontId="4" fillId="0" borderId="0"/>
    <xf numFmtId="0" fontId="4" fillId="0" borderId="0"/>
    <xf numFmtId="0" fontId="190" fillId="33" borderId="201" applyNumberFormat="0" applyFont="0" applyAlignment="0" applyProtection="0"/>
    <xf numFmtId="0" fontId="183" fillId="64" borderId="2" applyNumberFormat="0" applyFont="0" applyAlignment="0" applyProtection="0"/>
    <xf numFmtId="0" fontId="4" fillId="0" borderId="0"/>
    <xf numFmtId="0" fontId="4" fillId="0" borderId="0"/>
    <xf numFmtId="0" fontId="4" fillId="0" borderId="0"/>
    <xf numFmtId="0" fontId="4" fillId="33" borderId="201" applyNumberFormat="0" applyFont="0" applyAlignment="0" applyProtection="0"/>
    <xf numFmtId="0" fontId="183" fillId="64" borderId="2" applyNumberFormat="0" applyFont="0" applyAlignment="0" applyProtection="0"/>
    <xf numFmtId="0" fontId="4" fillId="0" borderId="0"/>
    <xf numFmtId="0" fontId="4" fillId="33" borderId="201" applyNumberFormat="0" applyFont="0" applyAlignment="0" applyProtection="0"/>
    <xf numFmtId="0" fontId="4" fillId="0" borderId="0"/>
    <xf numFmtId="0" fontId="4" fillId="0" borderId="0"/>
    <xf numFmtId="0" fontId="181" fillId="31" borderId="198" applyNumberFormat="0" applyAlignment="0" applyProtection="0"/>
    <xf numFmtId="0" fontId="4" fillId="0" borderId="0"/>
    <xf numFmtId="0" fontId="4" fillId="0" borderId="0"/>
    <xf numFmtId="0" fontId="4" fillId="0" borderId="0"/>
    <xf numFmtId="0" fontId="4" fillId="0" borderId="0"/>
    <xf numFmtId="0" fontId="275" fillId="31" borderId="198" applyNumberFormat="0" applyAlignment="0" applyProtection="0"/>
    <xf numFmtId="0" fontId="276" fillId="81" borderId="21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7" fillId="31" borderId="19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8" fillId="69" borderId="21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7" fillId="31" borderId="198" applyNumberFormat="0" applyAlignment="0" applyProtection="0"/>
    <xf numFmtId="0" fontId="4" fillId="0" borderId="0"/>
    <xf numFmtId="0" fontId="278" fillId="69" borderId="211" applyNumberFormat="0" applyAlignment="0" applyProtection="0"/>
    <xf numFmtId="0" fontId="279" fillId="69" borderId="21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8" fillId="69" borderId="211"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7" fillId="31" borderId="198"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78" fillId="69" borderId="211" applyNumberFormat="0" applyAlignment="0" applyProtection="0"/>
    <xf numFmtId="0" fontId="4" fillId="0" borderId="0"/>
    <xf numFmtId="0" fontId="4" fillId="0" borderId="0"/>
    <xf numFmtId="0" fontId="276" fillId="81" borderId="211" applyNumberFormat="0" applyAlignment="0" applyProtection="0"/>
    <xf numFmtId="0" fontId="4" fillId="0" borderId="0"/>
    <xf numFmtId="0" fontId="4" fillId="0" borderId="0"/>
    <xf numFmtId="0" fontId="4" fillId="0" borderId="0"/>
    <xf numFmtId="0" fontId="275" fillId="31" borderId="198" applyNumberFormat="0" applyAlignment="0" applyProtection="0"/>
    <xf numFmtId="0" fontId="4" fillId="0" borderId="0"/>
    <xf numFmtId="0" fontId="4" fillId="0" borderId="0"/>
    <xf numFmtId="0" fontId="4" fillId="0" borderId="0"/>
    <xf numFmtId="0" fontId="4" fillId="0" borderId="0"/>
    <xf numFmtId="0" fontId="278" fillId="69" borderId="211" applyNumberFormat="0" applyAlignment="0" applyProtection="0"/>
    <xf numFmtId="0" fontId="4" fillId="0" borderId="0"/>
    <xf numFmtId="0" fontId="4" fillId="0" borderId="0"/>
    <xf numFmtId="0" fontId="279" fillId="69" borderId="211" applyNumberFormat="0" applyAlignment="0" applyProtection="0"/>
    <xf numFmtId="0" fontId="4" fillId="0" borderId="0"/>
    <xf numFmtId="0" fontId="4" fillId="0" borderId="0"/>
    <xf numFmtId="0" fontId="4" fillId="0" borderId="0"/>
    <xf numFmtId="0" fontId="277" fillId="31" borderId="198" applyNumberFormat="0" applyAlignment="0" applyProtection="0"/>
    <xf numFmtId="0" fontId="278" fillId="69" borderId="211" applyNumberFormat="0" applyAlignment="0" applyProtection="0"/>
    <xf numFmtId="0" fontId="4" fillId="0" borderId="0"/>
    <xf numFmtId="0" fontId="4" fillId="0" borderId="0"/>
    <xf numFmtId="0" fontId="4" fillId="0" borderId="0"/>
    <xf numFmtId="0" fontId="181" fillId="31" borderId="198" applyNumberFormat="0" applyAlignment="0" applyProtection="0"/>
    <xf numFmtId="0" fontId="278" fillId="69" borderId="211" applyNumberFormat="0" applyAlignment="0" applyProtection="0"/>
    <xf numFmtId="0" fontId="4" fillId="0" borderId="0"/>
    <xf numFmtId="0" fontId="4" fillId="0" borderId="0"/>
    <xf numFmtId="0" fontId="277" fillId="31" borderId="198" applyNumberFormat="0" applyAlignment="0" applyProtection="0"/>
    <xf numFmtId="0" fontId="4" fillId="0" borderId="0"/>
    <xf numFmtId="0" fontId="4" fillId="0" borderId="0"/>
    <xf numFmtId="0" fontId="277" fillId="31" borderId="198" applyNumberFormat="0" applyAlignment="0" applyProtection="0"/>
    <xf numFmtId="0" fontId="4" fillId="0" borderId="0"/>
    <xf numFmtId="0" fontId="4" fillId="0" borderId="0"/>
    <xf numFmtId="0" fontId="181" fillId="31" borderId="198" applyNumberFormat="0" applyAlignment="0" applyProtection="0"/>
    <xf numFmtId="0" fontId="4" fillId="0" borderId="0"/>
    <xf numFmtId="0" fontId="4" fillId="0" borderId="0"/>
    <xf numFmtId="0" fontId="4" fillId="0" borderId="0"/>
    <xf numFmtId="0" fontId="4" fillId="0" borderId="0"/>
    <xf numFmtId="0" fontId="4" fillId="0" borderId="0"/>
    <xf numFmtId="9" fontId="14" fillId="0" borderId="0" applyFont="0" applyFill="0" applyBorder="0" applyAlignment="0" applyProtection="0"/>
    <xf numFmtId="0" fontId="4" fillId="0" borderId="0"/>
    <xf numFmtId="0" fontId="4" fillId="0" borderId="0"/>
    <xf numFmtId="9" fontId="221" fillId="0" borderId="0" applyFont="0" applyFill="0" applyBorder="0" applyAlignment="0" applyProtection="0"/>
    <xf numFmtId="9" fontId="14" fillId="0" borderId="0" applyFont="0" applyFill="0" applyBorder="0" applyAlignment="0" applyProtection="0"/>
    <xf numFmtId="0" fontId="4" fillId="0" borderId="0"/>
    <xf numFmtId="0" fontId="4" fillId="0" borderId="0"/>
    <xf numFmtId="9" fontId="14" fillId="0" borderId="0" applyFont="0" applyFill="0" applyBorder="0" applyAlignment="0" applyProtection="0"/>
    <xf numFmtId="0" fontId="4" fillId="0" borderId="0"/>
    <xf numFmtId="9" fontId="14" fillId="0" borderId="0" applyFont="0" applyFill="0" applyBorder="0" applyAlignment="0" applyProtection="0"/>
    <xf numFmtId="0" fontId="4" fillId="0" borderId="0"/>
    <xf numFmtId="0" fontId="4" fillId="0" borderId="0"/>
    <xf numFmtId="9" fontId="221" fillId="0" borderId="0" applyFont="0" applyFill="0" applyBorder="0" applyAlignment="0" applyProtection="0"/>
    <xf numFmtId="9" fontId="14" fillId="0" borderId="0" applyFont="0" applyFill="0" applyBorder="0" applyAlignment="0" applyProtection="0"/>
    <xf numFmtId="0" fontId="4" fillId="0" borderId="0"/>
    <xf numFmtId="0" fontId="4" fillId="0" borderId="0"/>
    <xf numFmtId="9" fontId="14" fillId="0" borderId="0" applyFont="0" applyFill="0" applyBorder="0" applyAlignment="0" applyProtection="0"/>
    <xf numFmtId="0" fontId="4" fillId="0" borderId="0"/>
    <xf numFmtId="0" fontId="4" fillId="0" borderId="0"/>
    <xf numFmtId="9" fontId="14" fillId="0" borderId="0" applyFont="0" applyFill="0" applyBorder="0" applyAlignment="0" applyProtection="0"/>
    <xf numFmtId="0" fontId="4" fillId="0" borderId="0"/>
    <xf numFmtId="9" fontId="14" fillId="0" borderId="0" applyFont="0" applyFill="0" applyBorder="0" applyAlignment="0" applyProtection="0"/>
    <xf numFmtId="0" fontId="4" fillId="0" borderId="0"/>
    <xf numFmtId="0" fontId="4" fillId="0" borderId="0"/>
    <xf numFmtId="0" fontId="4" fillId="0" borderId="0"/>
    <xf numFmtId="9" fontId="183" fillId="0" borderId="0" applyFont="0" applyFill="0" applyBorder="0" applyAlignment="0" applyProtection="0"/>
    <xf numFmtId="9" fontId="14" fillId="0" borderId="0" applyFont="0" applyFill="0" applyBorder="0" applyAlignment="0" applyProtection="0"/>
    <xf numFmtId="0" fontId="4" fillId="0" borderId="0"/>
    <xf numFmtId="0" fontId="4" fillId="0" borderId="0"/>
    <xf numFmtId="0" fontId="4" fillId="0" borderId="0"/>
    <xf numFmtId="9" fontId="183" fillId="0" borderId="0" applyFont="0" applyFill="0" applyBorder="0" applyAlignment="0" applyProtection="0"/>
    <xf numFmtId="0" fontId="4" fillId="0" borderId="0"/>
    <xf numFmtId="0" fontId="4" fillId="0" borderId="0"/>
    <xf numFmtId="0" fontId="4" fillId="0" borderId="0"/>
    <xf numFmtId="9" fontId="183" fillId="0" borderId="0" applyFont="0" applyFill="0" applyBorder="0" applyAlignment="0" applyProtection="0"/>
    <xf numFmtId="0" fontId="4" fillId="0" borderId="0"/>
    <xf numFmtId="0" fontId="4" fillId="0" borderId="0"/>
    <xf numFmtId="9" fontId="183" fillId="0" borderId="0" applyFont="0" applyFill="0" applyBorder="0" applyAlignment="0" applyProtection="0"/>
    <xf numFmtId="0" fontId="4" fillId="0" borderId="0"/>
    <xf numFmtId="9" fontId="183" fillId="0" borderId="0" applyFont="0" applyFill="0" applyBorder="0" applyAlignment="0" applyProtection="0"/>
    <xf numFmtId="0" fontId="4" fillId="0" borderId="0"/>
    <xf numFmtId="9" fontId="221"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183" fillId="0" borderId="0" applyFont="0" applyFill="0" applyBorder="0" applyAlignment="0" applyProtection="0"/>
    <xf numFmtId="0" fontId="4" fillId="0" borderId="0"/>
    <xf numFmtId="0" fontId="4" fillId="0" borderId="0"/>
    <xf numFmtId="0" fontId="4" fillId="0" borderId="0"/>
    <xf numFmtId="9" fontId="14" fillId="0" borderId="0" applyFont="0" applyFill="0" applyBorder="0" applyAlignment="0" applyProtection="0"/>
    <xf numFmtId="9" fontId="183" fillId="0" borderId="0" applyFont="0" applyFill="0" applyBorder="0" applyAlignment="0" applyProtection="0"/>
    <xf numFmtId="0" fontId="4" fillId="0" borderId="0"/>
    <xf numFmtId="0" fontId="4" fillId="0" borderId="0"/>
    <xf numFmtId="9" fontId="183" fillId="0" borderId="0" applyFont="0" applyFill="0" applyBorder="0" applyAlignment="0" applyProtection="0"/>
    <xf numFmtId="0" fontId="4" fillId="0" borderId="0"/>
    <xf numFmtId="9" fontId="183" fillId="0" borderId="0" applyFont="0" applyFill="0" applyBorder="0" applyAlignment="0" applyProtection="0"/>
    <xf numFmtId="0" fontId="4" fillId="0" borderId="0"/>
    <xf numFmtId="0" fontId="4" fillId="0" borderId="0"/>
    <xf numFmtId="0" fontId="4" fillId="0" borderId="0"/>
    <xf numFmtId="9" fontId="1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9" fontId="1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14" fillId="0" borderId="0" applyFont="0" applyFill="0" applyBorder="0" applyAlignment="0" applyProtection="0"/>
    <xf numFmtId="0" fontId="4" fillId="0" borderId="0"/>
    <xf numFmtId="0" fontId="4" fillId="0" borderId="0"/>
    <xf numFmtId="9" fontId="14" fillId="0" borderId="0" applyFont="0" applyFill="0" applyBorder="0" applyAlignment="0" applyProtection="0"/>
    <xf numFmtId="0" fontId="4" fillId="0" borderId="0"/>
    <xf numFmtId="9" fontId="14" fillId="0" borderId="0" applyFont="0" applyFill="0" applyBorder="0" applyAlignment="0" applyProtection="0"/>
    <xf numFmtId="9" fontId="191" fillId="0" borderId="0" applyFont="0" applyFill="0" applyBorder="0" applyAlignment="0" applyProtection="0"/>
    <xf numFmtId="0" fontId="4" fillId="0" borderId="0"/>
    <xf numFmtId="0" fontId="4" fillId="0" borderId="0"/>
    <xf numFmtId="0" fontId="22" fillId="0" borderId="0" applyNumberFormat="0" applyFont="0" applyFill="0" applyBorder="0" applyAlignment="0" applyProtection="0">
      <alignment horizontal="left"/>
    </xf>
    <xf numFmtId="0" fontId="4" fillId="0" borderId="0"/>
    <xf numFmtId="0" fontId="4" fillId="0" borderId="0"/>
    <xf numFmtId="3" fontId="22" fillId="0" borderId="0" applyFont="0" applyFill="0" applyBorder="0" applyAlignment="0" applyProtection="0"/>
    <xf numFmtId="0" fontId="4" fillId="0" borderId="0"/>
    <xf numFmtId="0" fontId="4" fillId="0" borderId="0"/>
    <xf numFmtId="0" fontId="4" fillId="0" borderId="0"/>
    <xf numFmtId="0" fontId="4" fillId="0" borderId="0"/>
    <xf numFmtId="0" fontId="186" fillId="0" borderId="0" applyNumberFormat="0" applyFill="0" applyBorder="0" applyAlignment="0" applyProtection="0"/>
    <xf numFmtId="0" fontId="280" fillId="0" borderId="0" applyNumberFormat="0" applyFill="0" applyBorder="0" applyAlignment="0" applyProtection="0"/>
    <xf numFmtId="0" fontId="4" fillId="0" borderId="0"/>
    <xf numFmtId="0" fontId="4" fillId="0" borderId="0"/>
    <xf numFmtId="0" fontId="4" fillId="0" borderId="0"/>
    <xf numFmtId="0" fontId="281" fillId="0" borderId="0" applyNumberFormat="0" applyFill="0" applyBorder="0" applyAlignment="0" applyProtection="0"/>
    <xf numFmtId="0" fontId="4" fillId="0" borderId="0"/>
    <xf numFmtId="0" fontId="4" fillId="0" borderId="0"/>
    <xf numFmtId="0" fontId="4" fillId="0" borderId="0"/>
    <xf numFmtId="0" fontId="280" fillId="0" borderId="0" applyNumberFormat="0" applyFill="0" applyBorder="0" applyAlignment="0" applyProtection="0"/>
    <xf numFmtId="0" fontId="4" fillId="0" borderId="0"/>
    <xf numFmtId="0" fontId="4" fillId="0" borderId="0"/>
    <xf numFmtId="0" fontId="4" fillId="0" borderId="0"/>
    <xf numFmtId="0" fontId="4" fillId="0" borderId="0"/>
    <xf numFmtId="0" fontId="186" fillId="0" borderId="0" applyNumberFormat="0" applyFill="0" applyBorder="0" applyAlignment="0" applyProtection="0"/>
    <xf numFmtId="0" fontId="4" fillId="0" borderId="0"/>
    <xf numFmtId="0" fontId="4" fillId="0" borderId="0"/>
    <xf numFmtId="0" fontId="4" fillId="0" borderId="0"/>
    <xf numFmtId="0" fontId="281" fillId="0" borderId="0" applyNumberFormat="0" applyFill="0" applyBorder="0" applyAlignment="0" applyProtection="0"/>
    <xf numFmtId="0" fontId="4" fillId="0" borderId="0"/>
    <xf numFmtId="0" fontId="4" fillId="0" borderId="0"/>
    <xf numFmtId="0" fontId="4" fillId="0" borderId="0"/>
    <xf numFmtId="0" fontId="281" fillId="0" borderId="0" applyNumberFormat="0" applyFill="0" applyBorder="0" applyAlignment="0" applyProtection="0"/>
    <xf numFmtId="0" fontId="4" fillId="0" borderId="0"/>
    <xf numFmtId="0" fontId="4" fillId="0" borderId="0"/>
    <xf numFmtId="0" fontId="4" fillId="0" borderId="0"/>
    <xf numFmtId="0" fontId="186" fillId="0" borderId="0" applyNumberFormat="0" applyFill="0" applyBorder="0" applyAlignment="0" applyProtection="0"/>
    <xf numFmtId="0" fontId="4" fillId="0" borderId="0"/>
    <xf numFmtId="0" fontId="4" fillId="0" borderId="0"/>
    <xf numFmtId="0" fontId="4" fillId="0" borderId="0"/>
    <xf numFmtId="0" fontId="4" fillId="0" borderId="0"/>
    <xf numFmtId="0" fontId="282" fillId="0" borderId="0">
      <alignment horizontal="lef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283" fillId="0" borderId="202" applyNumberFormat="0" applyFill="0" applyAlignment="0" applyProtection="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4" fillId="0" borderId="202" applyNumberFormat="0" applyFill="0" applyAlignment="0" applyProtection="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5" fillId="0" borderId="21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4" fillId="0" borderId="202" applyNumberFormat="0" applyFill="0" applyAlignment="0" applyProtection="0"/>
    <xf numFmtId="0" fontId="222" fillId="0" borderId="212" applyNumberFormat="0" applyFont="0" applyFill="0" applyAlignment="0" applyProtection="0"/>
    <xf numFmtId="0" fontId="4" fillId="0" borderId="0"/>
    <xf numFmtId="0" fontId="4" fillId="0" borderId="0"/>
    <xf numFmtId="0" fontId="4" fillId="0" borderId="0"/>
    <xf numFmtId="0" fontId="285" fillId="0" borderId="21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5" fillId="0" borderId="21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4" fillId="0" borderId="202" applyNumberFormat="0" applyFill="0" applyAlignment="0" applyProtection="0"/>
    <xf numFmtId="0" fontId="285" fillId="0" borderId="21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3" fillId="0" borderId="202" applyNumberFormat="0" applyFill="0" applyAlignment="0" applyProtection="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285" fillId="0" borderId="213" applyNumberFormat="0" applyFill="0" applyAlignment="0" applyProtection="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285" fillId="0" borderId="213" applyNumberFormat="0" applyFill="0" applyAlignment="0" applyProtection="0"/>
    <xf numFmtId="0" fontId="4" fillId="0" borderId="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222" fillId="0" borderId="212"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129" fillId="0" borderId="202"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6" fillId="0" borderId="214" applyNumberFormat="0" applyFill="0" applyAlignment="0" applyProtection="0"/>
    <xf numFmtId="0" fontId="4" fillId="0" borderId="0"/>
    <xf numFmtId="0" fontId="4" fillId="0" borderId="0"/>
    <xf numFmtId="0" fontId="215" fillId="0" borderId="213" applyNumberFormat="0" applyFill="0" applyAlignment="0" applyProtection="0"/>
    <xf numFmtId="0" fontId="4" fillId="0" borderId="0"/>
    <xf numFmtId="0" fontId="4" fillId="0" borderId="0"/>
    <xf numFmtId="0" fontId="4" fillId="0" borderId="0"/>
    <xf numFmtId="0" fontId="4" fillId="0" borderId="0"/>
    <xf numFmtId="0" fontId="285" fillId="0" borderId="213" applyNumberFormat="0" applyFill="0" applyAlignment="0" applyProtection="0"/>
    <xf numFmtId="0" fontId="4" fillId="0" borderId="0"/>
    <xf numFmtId="0" fontId="286" fillId="0" borderId="214" applyNumberFormat="0" applyFill="0" applyAlignment="0" applyProtection="0"/>
    <xf numFmtId="0" fontId="4" fillId="0" borderId="0"/>
    <xf numFmtId="0" fontId="4" fillId="0" borderId="0"/>
    <xf numFmtId="0" fontId="284" fillId="0" borderId="202" applyNumberFormat="0" applyFill="0" applyAlignment="0" applyProtection="0"/>
    <xf numFmtId="0" fontId="285" fillId="0" borderId="21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29" fillId="0" borderId="202" applyNumberFormat="0" applyFill="0" applyAlignment="0" applyProtection="0"/>
    <xf numFmtId="0" fontId="215" fillId="0" borderId="21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84" fillId="0" borderId="202" applyNumberFormat="0" applyFill="0" applyAlignment="0" applyProtection="0"/>
    <xf numFmtId="0" fontId="4" fillId="0" borderId="0"/>
    <xf numFmtId="0" fontId="4" fillId="0" borderId="0"/>
    <xf numFmtId="0" fontId="284" fillId="0" borderId="202" applyNumberFormat="0" applyFill="0" applyAlignment="0" applyProtection="0"/>
    <xf numFmtId="0" fontId="4" fillId="0" borderId="0"/>
    <xf numFmtId="0" fontId="4" fillId="0" borderId="0"/>
    <xf numFmtId="0" fontId="129" fillId="0" borderId="202" applyNumberFormat="0" applyFill="0" applyAlignment="0" applyProtection="0"/>
    <xf numFmtId="0" fontId="4" fillId="0" borderId="0"/>
    <xf numFmtId="0" fontId="4" fillId="0" borderId="0"/>
    <xf numFmtId="0" fontId="4" fillId="0" borderId="0"/>
    <xf numFmtId="0" fontId="182" fillId="0" borderId="0" applyNumberFormat="0" applyFill="0" applyBorder="0" applyAlignment="0" applyProtection="0"/>
    <xf numFmtId="0" fontId="4" fillId="0" borderId="0"/>
    <xf numFmtId="0" fontId="4" fillId="0" borderId="0"/>
    <xf numFmtId="0" fontId="4" fillId="0" borderId="0"/>
    <xf numFmtId="0" fontId="4" fillId="0" borderId="0"/>
    <xf numFmtId="0" fontId="287" fillId="0" borderId="0" applyNumberFormat="0" applyFill="0" applyBorder="0" applyAlignment="0" applyProtection="0"/>
    <xf numFmtId="0" fontId="288" fillId="0" borderId="0" applyNumberFormat="0" applyFill="0" applyBorder="0" applyAlignment="0" applyProtection="0"/>
    <xf numFmtId="0" fontId="4" fillId="0" borderId="0"/>
    <xf numFmtId="0" fontId="4" fillId="0" borderId="0"/>
    <xf numFmtId="0" fontId="4" fillId="0" borderId="0"/>
    <xf numFmtId="0" fontId="4" fillId="0" borderId="0"/>
    <xf numFmtId="0" fontId="289" fillId="0" borderId="0" applyNumberFormat="0" applyFill="0" applyBorder="0" applyAlignment="0" applyProtection="0"/>
    <xf numFmtId="0" fontId="4" fillId="0" borderId="0"/>
    <xf numFmtId="0" fontId="4" fillId="0" borderId="0"/>
    <xf numFmtId="0" fontId="290" fillId="0" borderId="0" applyNumberFormat="0" applyFill="0" applyBorder="0" applyAlignment="0" applyProtection="0"/>
    <xf numFmtId="0" fontId="4" fillId="0" borderId="0"/>
    <xf numFmtId="0" fontId="289" fillId="0" borderId="0" applyNumberFormat="0" applyFill="0" applyBorder="0" applyAlignment="0" applyProtection="0"/>
    <xf numFmtId="0" fontId="4" fillId="0" borderId="0"/>
    <xf numFmtId="0" fontId="4" fillId="0" borderId="0"/>
    <xf numFmtId="0" fontId="290" fillId="0" borderId="0" applyNumberFormat="0" applyFill="0" applyBorder="0" applyAlignment="0" applyProtection="0"/>
    <xf numFmtId="0" fontId="4" fillId="0" borderId="0"/>
    <xf numFmtId="0" fontId="4" fillId="0" borderId="0"/>
    <xf numFmtId="0" fontId="289" fillId="0" borderId="0" applyNumberFormat="0" applyFill="0" applyBorder="0" applyAlignment="0" applyProtection="0"/>
    <xf numFmtId="0" fontId="4" fillId="0" borderId="0"/>
    <xf numFmtId="0" fontId="4" fillId="0" borderId="0"/>
    <xf numFmtId="0" fontId="290" fillId="0" borderId="0" applyNumberFormat="0" applyFill="0" applyBorder="0" applyAlignment="0" applyProtection="0"/>
    <xf numFmtId="0" fontId="291" fillId="0" borderId="0" applyNumberFormat="0" applyFill="0" applyBorder="0" applyAlignment="0" applyProtection="0"/>
    <xf numFmtId="0" fontId="4" fillId="0" borderId="0"/>
    <xf numFmtId="0" fontId="4" fillId="0" borderId="0"/>
    <xf numFmtId="0" fontId="4" fillId="0" borderId="0"/>
    <xf numFmtId="0" fontId="290" fillId="0" borderId="0" applyNumberFormat="0" applyFill="0" applyBorder="0" applyAlignment="0" applyProtection="0"/>
    <xf numFmtId="0" fontId="4" fillId="0" borderId="0"/>
    <xf numFmtId="0" fontId="4" fillId="0" borderId="0"/>
    <xf numFmtId="0" fontId="288" fillId="0" borderId="0" applyNumberFormat="0" applyFill="0" applyBorder="0" applyAlignment="0" applyProtection="0"/>
    <xf numFmtId="0" fontId="4" fillId="0" borderId="0"/>
    <xf numFmtId="0" fontId="4" fillId="0" borderId="0"/>
    <xf numFmtId="0" fontId="4" fillId="0" borderId="0"/>
    <xf numFmtId="0" fontId="287" fillId="0" borderId="0" applyNumberFormat="0" applyFill="0" applyBorder="0" applyAlignment="0" applyProtection="0"/>
    <xf numFmtId="0" fontId="4" fillId="0" borderId="0"/>
    <xf numFmtId="0" fontId="4" fillId="0" borderId="0"/>
    <xf numFmtId="0" fontId="4" fillId="0" borderId="0"/>
    <xf numFmtId="0" fontId="4" fillId="0" borderId="0"/>
    <xf numFmtId="0" fontId="290" fillId="0" borderId="0" applyNumberFormat="0" applyFill="0" applyBorder="0" applyAlignment="0" applyProtection="0"/>
    <xf numFmtId="0" fontId="4" fillId="0" borderId="0"/>
    <xf numFmtId="0" fontId="4" fillId="0" borderId="0"/>
    <xf numFmtId="0" fontId="291" fillId="0" borderId="0" applyNumberFormat="0" applyFill="0" applyBorder="0" applyAlignment="0" applyProtection="0"/>
    <xf numFmtId="0" fontId="4" fillId="0" borderId="0"/>
    <xf numFmtId="0" fontId="4" fillId="0" borderId="0"/>
    <xf numFmtId="0" fontId="4" fillId="0" borderId="0"/>
    <xf numFmtId="0" fontId="182" fillId="0" borderId="0" applyNumberFormat="0" applyFill="0" applyBorder="0" applyAlignment="0" applyProtection="0"/>
    <xf numFmtId="0" fontId="290" fillId="0" borderId="0" applyNumberFormat="0" applyFill="0" applyBorder="0" applyAlignment="0" applyProtection="0"/>
    <xf numFmtId="0" fontId="4" fillId="0" borderId="0"/>
    <xf numFmtId="0" fontId="4" fillId="0" borderId="0"/>
    <xf numFmtId="0" fontId="4" fillId="0" borderId="0"/>
    <xf numFmtId="0" fontId="289" fillId="0" borderId="0" applyNumberFormat="0" applyFill="0" applyBorder="0" applyAlignment="0" applyProtection="0"/>
    <xf numFmtId="0" fontId="290" fillId="0" borderId="0" applyNumberFormat="0" applyFill="0" applyBorder="0" applyAlignment="0" applyProtection="0"/>
    <xf numFmtId="0" fontId="4" fillId="0" borderId="0"/>
    <xf numFmtId="0" fontId="4" fillId="0" borderId="0"/>
    <xf numFmtId="0" fontId="182" fillId="0" borderId="0" applyNumberFormat="0" applyFill="0" applyBorder="0" applyAlignment="0" applyProtection="0"/>
    <xf numFmtId="0" fontId="4" fillId="0" borderId="0"/>
    <xf numFmtId="0" fontId="4" fillId="0" borderId="0"/>
    <xf numFmtId="0" fontId="289" fillId="0" borderId="0" applyNumberFormat="0" applyFill="0" applyBorder="0" applyAlignment="0" applyProtection="0"/>
    <xf numFmtId="0" fontId="4" fillId="0" borderId="0"/>
    <xf numFmtId="0" fontId="4" fillId="0" borderId="0"/>
    <xf numFmtId="0" fontId="289" fillId="0" borderId="0" applyNumberFormat="0" applyFill="0" applyBorder="0" applyAlignment="0" applyProtection="0"/>
    <xf numFmtId="0" fontId="4" fillId="0" borderId="0"/>
    <xf numFmtId="0" fontId="4" fillId="0" borderId="0"/>
    <xf numFmtId="0" fontId="182"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4" borderId="215" applyNumberFormat="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4" fillId="0" borderId="0"/>
    <xf numFmtId="0" fontId="14" fillId="4" borderId="215" applyNumberFormat="0"/>
    <xf numFmtId="0" fontId="4" fillId="0" borderId="0"/>
    <xf numFmtId="0" fontId="4" fillId="0" borderId="0"/>
    <xf numFmtId="0" fontId="4" fillId="0" borderId="0"/>
    <xf numFmtId="0" fontId="4" fillId="0" borderId="0"/>
    <xf numFmtId="0" fontId="14" fillId="4" borderId="215" applyNumberFormat="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14" fillId="4" borderId="215" applyNumberFormat="0"/>
    <xf numFmtId="0" fontId="4" fillId="0" borderId="0"/>
    <xf numFmtId="0" fontId="4" fillId="0" borderId="0"/>
    <xf numFmtId="0" fontId="4" fillId="0" borderId="0"/>
    <xf numFmtId="0" fontId="14" fillId="4" borderId="215" applyNumberFormat="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14" fillId="4" borderId="215" applyNumberFormat="0"/>
    <xf numFmtId="0" fontId="4" fillId="0" borderId="0"/>
    <xf numFmtId="0" fontId="4" fillId="0" borderId="0"/>
    <xf numFmtId="0" fontId="14" fillId="4" borderId="215" applyNumberFormat="0"/>
    <xf numFmtId="0" fontId="4" fillId="0" borderId="0"/>
    <xf numFmtId="0" fontId="4" fillId="0" borderId="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4" fillId="0" borderId="0"/>
    <xf numFmtId="0" fontId="4" fillId="0" borderId="0"/>
    <xf numFmtId="0" fontId="4" fillId="0" borderId="0"/>
    <xf numFmtId="0" fontId="4" fillId="0" borderId="0"/>
    <xf numFmtId="0" fontId="14" fillId="4" borderId="215" applyNumberFormat="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4" fillId="0" borderId="0"/>
    <xf numFmtId="0" fontId="14" fillId="4" borderId="215" applyNumberFormat="0"/>
    <xf numFmtId="0" fontId="4" fillId="0" borderId="0"/>
    <xf numFmtId="0" fontId="4" fillId="0" borderId="0"/>
    <xf numFmtId="0" fontId="4" fillId="0" borderId="0"/>
    <xf numFmtId="0" fontId="4" fillId="0" borderId="0"/>
    <xf numFmtId="0" fontId="14" fillId="4" borderId="215" applyNumberFormat="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14" fillId="4" borderId="215" applyNumberFormat="0"/>
    <xf numFmtId="0" fontId="4" fillId="0" borderId="0"/>
    <xf numFmtId="0" fontId="4" fillId="0" borderId="0"/>
    <xf numFmtId="0" fontId="4" fillId="0" borderId="0"/>
    <xf numFmtId="0" fontId="14" fillId="4" borderId="215" applyNumberFormat="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14" fillId="4" borderId="215" applyNumberFormat="0"/>
    <xf numFmtId="0" fontId="4" fillId="0" borderId="0"/>
    <xf numFmtId="0" fontId="4" fillId="0" borderId="0"/>
    <xf numFmtId="0" fontId="14" fillId="4" borderId="215" applyNumberFormat="0"/>
    <xf numFmtId="0" fontId="4" fillId="0" borderId="0"/>
    <xf numFmtId="0" fontId="4" fillId="0" borderId="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14" fillId="4" borderId="215" applyNumberFormat="0"/>
    <xf numFmtId="0" fontId="14" fillId="4" borderId="215" applyNumberFormat="0"/>
    <xf numFmtId="0" fontId="4" fillId="0" borderId="0"/>
    <xf numFmtId="0" fontId="4" fillId="0" borderId="0"/>
    <xf numFmtId="0" fontId="4" fillId="0" borderId="0"/>
    <xf numFmtId="0" fontId="4" fillId="0" borderId="0"/>
    <xf numFmtId="0" fontId="4" fillId="0" borderId="0"/>
    <xf numFmtId="0" fontId="204" fillId="86" borderId="0">
      <alignment horizontal="center"/>
    </xf>
    <xf numFmtId="0" fontId="292"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0" fontId="204" fillId="0" borderId="0"/>
    <xf numFmtId="0" fontId="293" fillId="0" borderId="0">
      <alignment horizontal="left"/>
    </xf>
    <xf numFmtId="0" fontId="2" fillId="0" borderId="0"/>
  </cellStyleXfs>
  <cellXfs count="2672">
    <xf numFmtId="0" fontId="0" fillId="0" borderId="0" xfId="0"/>
    <xf numFmtId="0" fontId="14" fillId="0" borderId="0" xfId="0" applyFont="1"/>
    <xf numFmtId="0" fontId="19" fillId="0" borderId="0" xfId="0" applyFont="1"/>
    <xf numFmtId="0" fontId="0" fillId="0" borderId="0" xfId="0" applyAlignment="1">
      <alignment horizontal="left" vertical="center"/>
    </xf>
    <xf numFmtId="0" fontId="15" fillId="0" borderId="0" xfId="0" applyFont="1"/>
    <xf numFmtId="0" fontId="0" fillId="0" borderId="0" xfId="0" applyProtection="1"/>
    <xf numFmtId="0" fontId="0" fillId="0" borderId="0" xfId="0" applyBorder="1" applyProtection="1"/>
    <xf numFmtId="0" fontId="19" fillId="0" borderId="0" xfId="0" applyFont="1" applyAlignment="1"/>
    <xf numFmtId="0" fontId="0" fillId="0" borderId="0" xfId="0" applyFill="1"/>
    <xf numFmtId="0" fontId="19" fillId="0" borderId="0" xfId="0" applyFont="1" applyFill="1"/>
    <xf numFmtId="0" fontId="28" fillId="0" borderId="0" xfId="0" applyFont="1" applyProtection="1"/>
    <xf numFmtId="0" fontId="28" fillId="0" borderId="0" xfId="0" applyFont="1" applyProtection="1">
      <protection locked="0"/>
    </xf>
    <xf numFmtId="0" fontId="14" fillId="0" borderId="0" xfId="0" applyFont="1" applyProtection="1"/>
    <xf numFmtId="0" fontId="0" fillId="0" borderId="0" xfId="0" applyFill="1" applyProtection="1"/>
    <xf numFmtId="0" fontId="30" fillId="0" borderId="0" xfId="0" applyFont="1" applyAlignment="1" applyProtection="1">
      <alignment horizontal="right" vertical="top"/>
    </xf>
    <xf numFmtId="164" fontId="19" fillId="0" borderId="0" xfId="0" applyNumberFormat="1" applyFont="1" applyAlignment="1" applyProtection="1">
      <alignment horizontal="left" wrapText="1"/>
    </xf>
    <xf numFmtId="0" fontId="19" fillId="0" borderId="0" xfId="0" applyFont="1" applyAlignment="1">
      <alignment horizontal="left" wrapText="1"/>
    </xf>
    <xf numFmtId="49" fontId="32" fillId="0" borderId="0" xfId="0" applyNumberFormat="1" applyFont="1" applyAlignment="1">
      <alignment horizontal="right" vertical="top" indent="1"/>
    </xf>
    <xf numFmtId="49" fontId="32" fillId="0" borderId="0" xfId="0" applyNumberFormat="1" applyFont="1" applyAlignment="1">
      <alignment horizontal="right" vertical="top"/>
    </xf>
    <xf numFmtId="0" fontId="0" fillId="0" borderId="0" xfId="0" applyAlignment="1"/>
    <xf numFmtId="0" fontId="19" fillId="0" borderId="0" xfId="0" applyFont="1" applyAlignment="1">
      <alignment horizontal="left"/>
    </xf>
    <xf numFmtId="0" fontId="29" fillId="0" borderId="0" xfId="0" applyFont="1"/>
    <xf numFmtId="49" fontId="34" fillId="0" borderId="0" xfId="0" applyNumberFormat="1" applyFont="1" applyAlignment="1">
      <alignment horizontal="right" vertical="top" indent="1"/>
    </xf>
    <xf numFmtId="0" fontId="30" fillId="0" borderId="0" xfId="0" applyFont="1" applyAlignment="1" applyProtection="1">
      <alignment horizontal="left" vertical="center" wrapText="1"/>
    </xf>
    <xf numFmtId="0" fontId="0" fillId="0" borderId="0" xfId="0" applyAlignment="1">
      <alignment horizontal="left" vertical="center" wrapText="1"/>
    </xf>
    <xf numFmtId="49" fontId="32" fillId="0" borderId="0" xfId="0" applyNumberFormat="1" applyFont="1" applyAlignment="1">
      <alignment horizontal="right" vertical="center"/>
    </xf>
    <xf numFmtId="0" fontId="18" fillId="0" borderId="0" xfId="12" applyFont="1" applyBorder="1" applyAlignment="1" applyProtection="1">
      <alignment vertical="center"/>
    </xf>
    <xf numFmtId="0" fontId="20" fillId="0" borderId="0" xfId="12" applyNumberFormat="1" applyFont="1" applyBorder="1" applyAlignment="1" applyProtection="1">
      <alignment horizontal="left" vertical="center"/>
    </xf>
    <xf numFmtId="0" fontId="20"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8" fillId="0" borderId="0" xfId="12" applyNumberFormat="1" applyFont="1" applyBorder="1" applyAlignment="1" applyProtection="1">
      <alignment vertical="center"/>
    </xf>
    <xf numFmtId="0" fontId="18" fillId="0" borderId="0" xfId="12" applyNumberFormat="1" applyFont="1" applyBorder="1" applyAlignment="1" applyProtection="1">
      <alignment horizontal="left" vertical="center"/>
    </xf>
    <xf numFmtId="0" fontId="15" fillId="0" borderId="0" xfId="12" applyNumberFormat="1" applyFont="1" applyBorder="1" applyAlignment="1" applyProtection="1">
      <alignment horizontal="left" vertical="center"/>
    </xf>
    <xf numFmtId="0" fontId="18" fillId="0" borderId="0" xfId="0" applyNumberFormat="1" applyFont="1" applyBorder="1" applyAlignment="1" applyProtection="1">
      <alignment vertical="center"/>
    </xf>
    <xf numFmtId="0" fontId="18" fillId="0" borderId="0" xfId="12" applyNumberFormat="1" applyFont="1" applyBorder="1" applyAlignment="1" applyProtection="1">
      <alignment horizontal="centerContinuous" vertical="center"/>
    </xf>
    <xf numFmtId="0" fontId="28" fillId="0" borderId="0" xfId="0" applyFont="1" applyFill="1" applyProtection="1"/>
    <xf numFmtId="0" fontId="18" fillId="0" borderId="0" xfId="12" applyFont="1" applyBorder="1" applyAlignment="1" applyProtection="1">
      <alignment horizontal="left" vertical="center"/>
    </xf>
    <xf numFmtId="0" fontId="36" fillId="0" borderId="0" xfId="12" applyFont="1" applyBorder="1" applyAlignment="1" applyProtection="1">
      <alignment vertical="center"/>
    </xf>
    <xf numFmtId="0" fontId="17" fillId="0" borderId="0" xfId="12" applyFont="1" applyBorder="1" applyAlignment="1" applyProtection="1">
      <alignment horizontal="center" vertical="center"/>
    </xf>
    <xf numFmtId="0" fontId="17" fillId="0" borderId="0" xfId="12" applyFont="1" applyBorder="1" applyAlignment="1" applyProtection="1">
      <alignment horizontal="left" vertical="center"/>
    </xf>
    <xf numFmtId="0" fontId="20"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8" fillId="0" borderId="0" xfId="12" quotePrefix="1" applyNumberFormat="1" applyFont="1" applyBorder="1" applyAlignment="1" applyProtection="1">
      <alignment horizontal="left" vertical="center"/>
    </xf>
    <xf numFmtId="0" fontId="18" fillId="0" borderId="16" xfId="12" applyFont="1" applyBorder="1" applyAlignment="1" applyProtection="1">
      <alignment vertical="center"/>
    </xf>
    <xf numFmtId="0" fontId="18" fillId="0" borderId="10" xfId="12" applyFont="1" applyBorder="1" applyAlignment="1" applyProtection="1">
      <alignment vertical="center"/>
    </xf>
    <xf numFmtId="0" fontId="18" fillId="0" borderId="18" xfId="12" applyFont="1" applyBorder="1" applyAlignment="1" applyProtection="1">
      <alignment vertical="center"/>
    </xf>
    <xf numFmtId="0" fontId="20" fillId="0" borderId="0" xfId="0" applyNumberFormat="1" applyFont="1" applyFill="1" applyBorder="1" applyAlignment="1" applyProtection="1">
      <alignment vertical="center"/>
    </xf>
    <xf numFmtId="0" fontId="15" fillId="0" borderId="16" xfId="12" applyNumberFormat="1" applyFont="1" applyBorder="1" applyAlignment="1" applyProtection="1">
      <alignment vertical="center"/>
    </xf>
    <xf numFmtId="0" fontId="18" fillId="0" borderId="16" xfId="12" applyNumberFormat="1" applyFont="1" applyBorder="1" applyAlignment="1" applyProtection="1">
      <alignment vertical="center"/>
    </xf>
    <xf numFmtId="0" fontId="18" fillId="0" borderId="20" xfId="12" applyNumberFormat="1" applyFont="1" applyBorder="1" applyAlignment="1" applyProtection="1">
      <alignment vertical="center"/>
    </xf>
    <xf numFmtId="0" fontId="18" fillId="0" borderId="10" xfId="12" applyNumberFormat="1" applyFont="1" applyBorder="1" applyAlignment="1" applyProtection="1">
      <alignment horizontal="left" vertical="center"/>
    </xf>
    <xf numFmtId="0" fontId="18" fillId="0" borderId="17" xfId="12" applyNumberFormat="1" applyFont="1" applyBorder="1" applyAlignment="1" applyProtection="1">
      <alignment vertical="center"/>
    </xf>
    <xf numFmtId="0" fontId="18" fillId="0" borderId="18"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8" fillId="0" borderId="10" xfId="12" applyNumberFormat="1" applyFont="1" applyBorder="1" applyAlignment="1" applyProtection="1">
      <alignment vertical="center"/>
    </xf>
    <xf numFmtId="0" fontId="18" fillId="0" borderId="16" xfId="12" applyNumberFormat="1" applyFont="1" applyFill="1" applyBorder="1" applyAlignment="1" applyProtection="1">
      <alignment vertical="center"/>
    </xf>
    <xf numFmtId="0" fontId="20" fillId="0" borderId="16" xfId="0" applyNumberFormat="1" applyFont="1" applyFill="1" applyBorder="1" applyAlignment="1" applyProtection="1">
      <alignment vertical="center"/>
    </xf>
    <xf numFmtId="0" fontId="20" fillId="0" borderId="10" xfId="0" applyNumberFormat="1" applyFont="1" applyFill="1" applyBorder="1" applyAlignment="1" applyProtection="1">
      <alignment vertical="center"/>
    </xf>
    <xf numFmtId="0" fontId="20" fillId="0" borderId="18" xfId="0" applyNumberFormat="1" applyFont="1" applyFill="1" applyBorder="1" applyAlignment="1" applyProtection="1">
      <alignment vertical="center"/>
    </xf>
    <xf numFmtId="0" fontId="15" fillId="0" borderId="10" xfId="12" applyNumberFormat="1" applyFont="1" applyFill="1" applyBorder="1" applyAlignment="1" applyProtection="1">
      <alignment vertical="center"/>
    </xf>
    <xf numFmtId="0" fontId="15" fillId="0" borderId="12" xfId="12" quotePrefix="1" applyNumberFormat="1" applyFont="1" applyBorder="1" applyAlignment="1" applyProtection="1">
      <alignment horizontal="left" vertical="center"/>
    </xf>
    <xf numFmtId="0" fontId="18" fillId="0" borderId="17" xfId="12" applyNumberFormat="1" applyFont="1" applyBorder="1" applyAlignment="1" applyProtection="1">
      <alignment horizontal="right" vertical="center"/>
    </xf>
    <xf numFmtId="0" fontId="15" fillId="0" borderId="0" xfId="0" applyFont="1" applyAlignment="1">
      <alignment horizontal="left" vertical="center"/>
    </xf>
    <xf numFmtId="0" fontId="15" fillId="0" borderId="0" xfId="0" applyFont="1" applyAlignment="1"/>
    <xf numFmtId="0" fontId="0" fillId="0" borderId="16" xfId="0" applyNumberFormat="1" applyBorder="1" applyAlignment="1">
      <alignment horizontal="left" vertical="center"/>
    </xf>
    <xf numFmtId="0" fontId="18" fillId="0" borderId="12" xfId="12" applyFont="1" applyBorder="1" applyAlignment="1" applyProtection="1">
      <alignment vertical="center"/>
    </xf>
    <xf numFmtId="0" fontId="15" fillId="0" borderId="16" xfId="0" applyNumberFormat="1" applyFont="1" applyBorder="1" applyAlignment="1">
      <alignment horizontal="left" vertical="center"/>
    </xf>
    <xf numFmtId="0" fontId="15" fillId="0" borderId="18" xfId="12" applyNumberFormat="1" applyFont="1" applyBorder="1" applyAlignment="1" applyProtection="1">
      <alignment vertical="center"/>
    </xf>
    <xf numFmtId="0" fontId="15" fillId="0" borderId="10" xfId="12" applyNumberFormat="1"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8" fillId="0" borderId="0" xfId="12"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18"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8" fillId="0" borderId="16" xfId="12" applyFont="1" applyBorder="1" applyAlignment="1" applyProtection="1">
      <alignment horizontal="left" vertical="center"/>
    </xf>
    <xf numFmtId="0" fontId="15" fillId="0" borderId="16" xfId="12" applyFont="1" applyBorder="1" applyAlignment="1" applyProtection="1">
      <alignment horizontal="left" vertical="center"/>
    </xf>
    <xf numFmtId="0" fontId="18" fillId="0" borderId="1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7" fillId="0" borderId="0" xfId="12" applyFont="1" applyBorder="1" applyAlignment="1" applyProtection="1">
      <alignment vertical="center"/>
    </xf>
    <xf numFmtId="0" fontId="15" fillId="0" borderId="12" xfId="12" applyNumberFormat="1" applyFont="1" applyBorder="1" applyAlignment="1" applyProtection="1">
      <alignment horizontal="left" vertical="center"/>
    </xf>
    <xf numFmtId="0" fontId="15" fillId="0" borderId="12" xfId="12" applyNumberFormat="1" applyFont="1" applyFill="1" applyBorder="1" applyAlignment="1" applyProtection="1">
      <alignment vertical="center"/>
    </xf>
    <xf numFmtId="0" fontId="15" fillId="0" borderId="12" xfId="0" applyNumberFormat="1" applyFont="1" applyFill="1" applyBorder="1" applyAlignment="1" applyProtection="1">
      <alignment vertical="center"/>
    </xf>
    <xf numFmtId="0" fontId="15" fillId="0" borderId="17" xfId="0" applyNumberFormat="1" applyFont="1" applyFill="1" applyBorder="1" applyAlignment="1" applyProtection="1">
      <alignment vertical="center"/>
    </xf>
    <xf numFmtId="0" fontId="15" fillId="0" borderId="12" xfId="12" applyNumberFormat="1" applyFont="1" applyBorder="1" applyAlignment="1" applyProtection="1">
      <alignment vertical="center"/>
    </xf>
    <xf numFmtId="0" fontId="15" fillId="0" borderId="17" xfId="12" applyNumberFormat="1" applyFont="1" applyBorder="1" applyAlignment="1" applyProtection="1">
      <alignment horizontal="left" vertical="center"/>
    </xf>
    <xf numFmtId="0" fontId="15" fillId="0" borderId="16" xfId="12" quotePrefix="1" applyNumberFormat="1" applyFont="1" applyBorder="1" applyAlignment="1" applyProtection="1">
      <alignment horizontal="left" vertical="center"/>
    </xf>
    <xf numFmtId="0" fontId="18" fillId="0" borderId="16" xfId="0" applyNumberFormat="1" applyFont="1" applyBorder="1" applyAlignment="1">
      <alignment vertical="center"/>
    </xf>
    <xf numFmtId="0" fontId="15" fillId="0" borderId="0" xfId="12" applyNumberFormat="1" applyFont="1" applyBorder="1" applyAlignment="1" applyProtection="1">
      <alignment horizontal="left" vertical="center" indent="1"/>
    </xf>
    <xf numFmtId="0" fontId="18" fillId="0" borderId="19" xfId="12" applyNumberFormat="1" applyFont="1" applyBorder="1" applyAlignment="1" applyProtection="1">
      <alignment vertical="center"/>
    </xf>
    <xf numFmtId="0" fontId="15" fillId="0" borderId="20" xfId="12" applyNumberFormat="1" applyFont="1" applyBorder="1" applyAlignment="1" applyProtection="1">
      <alignment vertical="top"/>
    </xf>
    <xf numFmtId="0" fontId="15" fillId="0" borderId="20" xfId="12" quotePrefix="1" applyNumberFormat="1" applyFont="1" applyBorder="1" applyAlignment="1" applyProtection="1">
      <alignment horizontal="left" vertical="center"/>
    </xf>
    <xf numFmtId="0" fontId="18" fillId="0" borderId="11" xfId="12" applyNumberFormat="1" applyFont="1" applyBorder="1" applyAlignment="1" applyProtection="1">
      <alignment vertical="center"/>
    </xf>
    <xf numFmtId="0" fontId="40" fillId="0" borderId="18" xfId="0" applyFont="1" applyBorder="1" applyAlignment="1">
      <alignment horizontal="left" vertical="center" indent="1"/>
    </xf>
    <xf numFmtId="0" fontId="25" fillId="0" borderId="0" xfId="12" applyNumberFormat="1" applyFont="1" applyBorder="1" applyAlignment="1" applyProtection="1">
      <alignment horizontal="center" vertical="center"/>
    </xf>
    <xf numFmtId="0" fontId="20" fillId="0" borderId="0" xfId="12" applyNumberFormat="1" applyFont="1" applyBorder="1" applyAlignment="1" applyProtection="1">
      <alignment horizontal="left" vertical="center" indent="2"/>
    </xf>
    <xf numFmtId="0" fontId="25" fillId="0" borderId="2" xfId="12" applyFont="1" applyBorder="1" applyAlignment="1" applyProtection="1">
      <alignment horizontal="center" vertical="center"/>
      <protection locked="0"/>
    </xf>
    <xf numFmtId="0" fontId="25" fillId="0" borderId="2" xfId="12" applyNumberFormat="1" applyFont="1" applyBorder="1" applyAlignment="1" applyProtection="1">
      <alignment horizontal="center" vertical="center"/>
      <protection locked="0"/>
    </xf>
    <xf numFmtId="0" fontId="35" fillId="0" borderId="0" xfId="12" applyFont="1" applyBorder="1" applyAlignment="1" applyProtection="1">
      <alignment horizontal="left" vertical="center"/>
    </xf>
    <xf numFmtId="0" fontId="17" fillId="0" borderId="2" xfId="12" applyFont="1" applyBorder="1" applyAlignment="1" applyProtection="1">
      <alignment horizontal="center" vertical="center"/>
      <protection locked="0"/>
    </xf>
    <xf numFmtId="0" fontId="15" fillId="0" borderId="12" xfId="0" applyNumberFormat="1" applyFont="1" applyBorder="1" applyAlignment="1" applyProtection="1">
      <alignment horizontal="left" vertical="center"/>
    </xf>
    <xf numFmtId="0" fontId="17" fillId="0" borderId="16" xfId="0" applyFont="1" applyBorder="1" applyAlignment="1" applyProtection="1">
      <alignment horizontal="left" vertical="center"/>
    </xf>
    <xf numFmtId="49" fontId="17" fillId="0" borderId="16" xfId="0" applyNumberFormat="1" applyFont="1" applyBorder="1" applyAlignment="1" applyProtection="1">
      <alignment horizontal="left" vertical="center" wrapText="1"/>
    </xf>
    <xf numFmtId="49" fontId="17" fillId="0" borderId="10" xfId="0" applyNumberFormat="1" applyFont="1" applyBorder="1" applyAlignment="1" applyProtection="1">
      <alignment horizontal="left" vertical="center" wrapText="1"/>
    </xf>
    <xf numFmtId="0" fontId="17" fillId="0" borderId="12" xfId="12" applyNumberFormat="1" applyFont="1" applyFill="1" applyBorder="1" applyAlignment="1" applyProtection="1">
      <alignment horizontal="left" vertical="center" indent="1"/>
    </xf>
    <xf numFmtId="0" fontId="17" fillId="0" borderId="16" xfId="0" applyFont="1" applyBorder="1" applyAlignment="1" applyProtection="1">
      <alignment horizontal="left" vertical="center" indent="1"/>
    </xf>
    <xf numFmtId="0" fontId="18" fillId="0" borderId="0" xfId="12" applyFont="1" applyBorder="1" applyAlignment="1" applyProtection="1">
      <alignment horizontal="left" vertical="center" indent="1"/>
    </xf>
    <xf numFmtId="0" fontId="27" fillId="0" borderId="0" xfId="12" applyNumberFormat="1" applyFont="1" applyBorder="1" applyAlignment="1" applyProtection="1">
      <alignment horizontal="left" vertical="center" indent="1"/>
    </xf>
    <xf numFmtId="0" fontId="18" fillId="0" borderId="19" xfId="12" applyFont="1" applyBorder="1" applyAlignment="1" applyProtection="1">
      <alignment vertical="center"/>
    </xf>
    <xf numFmtId="0" fontId="17" fillId="0" borderId="0" xfId="0" applyFont="1" applyBorder="1" applyAlignment="1" applyProtection="1">
      <alignment horizontal="left" vertical="center" indent="1"/>
    </xf>
    <xf numFmtId="0" fontId="18" fillId="0" borderId="0" xfId="12" applyFont="1" applyFill="1" applyBorder="1" applyAlignment="1" applyProtection="1">
      <alignment vertical="center"/>
    </xf>
    <xf numFmtId="0" fontId="18" fillId="0" borderId="17" xfId="12" applyFont="1" applyBorder="1" applyAlignment="1" applyProtection="1">
      <alignment vertical="center"/>
    </xf>
    <xf numFmtId="0" fontId="20" fillId="0" borderId="20" xfId="12" applyNumberFormat="1" applyFont="1" applyBorder="1" applyAlignment="1" applyProtection="1">
      <alignment vertical="center"/>
    </xf>
    <xf numFmtId="0" fontId="15" fillId="0" borderId="0" xfId="12" applyNumberFormat="1" applyFont="1" applyBorder="1" applyAlignment="1" applyProtection="1">
      <alignment horizontal="center" vertical="center"/>
    </xf>
    <xf numFmtId="0" fontId="38" fillId="0" borderId="0" xfId="0" applyFont="1" applyBorder="1" applyAlignment="1" applyProtection="1">
      <alignment horizontal="left" vertical="center" indent="1"/>
    </xf>
    <xf numFmtId="0" fontId="18" fillId="0" borderId="12" xfId="12" applyFont="1" applyFill="1" applyBorder="1" applyAlignment="1" applyProtection="1">
      <alignment vertical="center"/>
    </xf>
    <xf numFmtId="0" fontId="18" fillId="0" borderId="16" xfId="12" applyFont="1" applyFill="1" applyBorder="1" applyAlignment="1" applyProtection="1">
      <alignment vertical="center"/>
    </xf>
    <xf numFmtId="0" fontId="18" fillId="0" borderId="10" xfId="12" applyFont="1" applyFill="1" applyBorder="1" applyAlignment="1" applyProtection="1">
      <alignment vertical="center"/>
    </xf>
    <xf numFmtId="0" fontId="18" fillId="0" borderId="18" xfId="0" applyNumberFormat="1" applyFont="1" applyBorder="1" applyAlignment="1" applyProtection="1">
      <alignment horizontal="left" vertical="center"/>
    </xf>
    <xf numFmtId="0" fontId="0" fillId="0" borderId="0" xfId="0" applyBorder="1" applyAlignment="1">
      <alignment horizontal="left" indent="2"/>
    </xf>
    <xf numFmtId="164" fontId="38" fillId="0" borderId="0" xfId="0"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28" fillId="0" borderId="0" xfId="0" applyFont="1" applyFill="1"/>
    <xf numFmtId="168" fontId="19" fillId="0" borderId="0" xfId="0" applyNumberFormat="1" applyFont="1"/>
    <xf numFmtId="0" fontId="28" fillId="0" borderId="0" xfId="0" applyFont="1"/>
    <xf numFmtId="0" fontId="39" fillId="0" borderId="0" xfId="2" applyFont="1" applyBorder="1" applyAlignment="1" applyProtection="1"/>
    <xf numFmtId="0" fontId="23" fillId="0" borderId="0" xfId="0" applyFont="1" applyBorder="1" applyProtection="1"/>
    <xf numFmtId="0" fontId="23" fillId="0" borderId="18" xfId="0" applyFont="1" applyBorder="1" applyProtection="1"/>
    <xf numFmtId="0" fontId="45" fillId="0" borderId="0" xfId="0" applyFont="1" applyBorder="1" applyProtection="1"/>
    <xf numFmtId="0" fontId="0" fillId="0" borderId="19" xfId="0" applyBorder="1" applyProtection="1"/>
    <xf numFmtId="0" fontId="0" fillId="0" borderId="20" xfId="0" applyBorder="1" applyProtection="1"/>
    <xf numFmtId="0" fontId="17" fillId="0" borderId="22" xfId="0" applyFont="1" applyBorder="1" applyAlignment="1" applyProtection="1">
      <alignment horizontal="center"/>
      <protection locked="0"/>
    </xf>
    <xf numFmtId="0" fontId="21" fillId="0" borderId="0" xfId="12" applyFont="1" applyBorder="1" applyAlignment="1" applyProtection="1">
      <alignment horizontal="left" vertical="center" indent="1"/>
    </xf>
    <xf numFmtId="1" fontId="14" fillId="0" borderId="0" xfId="0" applyNumberFormat="1" applyFont="1" applyAlignment="1">
      <alignment horizontal="right"/>
    </xf>
    <xf numFmtId="0" fontId="18" fillId="0" borderId="0" xfId="0" applyFont="1" applyBorder="1" applyAlignment="1" applyProtection="1">
      <alignment horizontal="left" vertical="center" indent="1"/>
    </xf>
    <xf numFmtId="0" fontId="14" fillId="0" borderId="0" xfId="0" applyFont="1" applyBorder="1" applyAlignment="1" applyProtection="1">
      <alignment horizontal="left" vertical="center" indent="1"/>
    </xf>
    <xf numFmtId="0" fontId="15" fillId="0" borderId="0" xfId="0" applyFont="1" applyAlignment="1">
      <alignment horizontal="left" wrapText="1"/>
    </xf>
    <xf numFmtId="49" fontId="31" fillId="0" borderId="0" xfId="0" applyNumberFormat="1" applyFont="1" applyAlignment="1">
      <alignment horizontal="center" vertical="top"/>
    </xf>
    <xf numFmtId="49" fontId="31" fillId="0" borderId="0" xfId="0" applyNumberFormat="1" applyFont="1" applyAlignment="1">
      <alignment horizontal="right" vertical="top"/>
    </xf>
    <xf numFmtId="0" fontId="15" fillId="0" borderId="0" xfId="0" applyNumberFormat="1" applyFont="1" applyAlignment="1">
      <alignment horizontal="left" wrapText="1"/>
    </xf>
    <xf numFmtId="49" fontId="31" fillId="0" borderId="0" xfId="0" applyNumberFormat="1" applyFont="1" applyAlignment="1">
      <alignment horizontal="right" vertical="center"/>
    </xf>
    <xf numFmtId="0" fontId="54" fillId="0" borderId="0" xfId="0" applyFont="1" applyAlignment="1">
      <alignment horizontal="left" wrapText="1" indent="4"/>
    </xf>
    <xf numFmtId="0" fontId="24" fillId="0" borderId="2" xfId="12" applyNumberFormat="1" applyFont="1" applyBorder="1" applyAlignment="1" applyProtection="1">
      <alignment horizontal="center" vertical="center"/>
      <protection locked="0"/>
    </xf>
    <xf numFmtId="0" fontId="24" fillId="0" borderId="2" xfId="12" applyFont="1" applyBorder="1" applyAlignment="1" applyProtection="1">
      <alignment horizontal="center" vertical="center"/>
      <protection locked="0"/>
    </xf>
    <xf numFmtId="14" fontId="14" fillId="0" borderId="0" xfId="0" applyNumberFormat="1" applyFont="1" applyAlignment="1">
      <alignment horizontal="right"/>
    </xf>
    <xf numFmtId="0" fontId="38" fillId="0" borderId="17" xfId="12" applyNumberFormat="1" applyFont="1" applyFill="1" applyBorder="1" applyAlignment="1" applyProtection="1">
      <alignment horizontal="left" vertical="center" indent="1"/>
    </xf>
    <xf numFmtId="0" fontId="17" fillId="0" borderId="17" xfId="12" applyNumberFormat="1" applyFont="1" applyFill="1" applyBorder="1" applyAlignment="1" applyProtection="1">
      <alignment horizontal="left" vertical="center" indent="1"/>
    </xf>
    <xf numFmtId="0" fontId="20" fillId="0" borderId="17" xfId="12" applyNumberFormat="1" applyFont="1" applyBorder="1" applyAlignment="1" applyProtection="1">
      <alignment vertical="center"/>
    </xf>
    <xf numFmtId="0" fontId="18" fillId="0" borderId="122" xfId="12" applyNumberFormat="1" applyFont="1" applyBorder="1" applyAlignment="1" applyProtection="1">
      <alignment horizontal="right" vertical="center"/>
    </xf>
    <xf numFmtId="0" fontId="18" fillId="0" borderId="125" xfId="12" applyFont="1" applyBorder="1" applyAlignment="1" applyProtection="1">
      <alignment vertical="center"/>
    </xf>
    <xf numFmtId="0" fontId="18" fillId="0" borderId="123" xfId="12" applyFont="1" applyBorder="1" applyAlignment="1" applyProtection="1">
      <alignment vertical="center"/>
    </xf>
    <xf numFmtId="1" fontId="14" fillId="0" borderId="0" xfId="0" applyNumberFormat="1" applyFont="1" applyAlignment="1">
      <alignment horizontal="center" vertical="center"/>
    </xf>
    <xf numFmtId="0" fontId="15" fillId="0" borderId="132" xfId="12" applyFont="1" applyBorder="1" applyAlignment="1" applyProtection="1">
      <alignment vertical="center"/>
    </xf>
    <xf numFmtId="0" fontId="15" fillId="0" borderId="12" xfId="12" applyFont="1" applyBorder="1" applyAlignment="1" applyProtection="1">
      <alignment horizontal="left" vertical="center"/>
    </xf>
    <xf numFmtId="0" fontId="58" fillId="0" borderId="47" xfId="0" applyFont="1" applyFill="1" applyBorder="1" applyAlignment="1">
      <alignment horizontal="left" vertical="center"/>
    </xf>
    <xf numFmtId="0" fontId="59" fillId="0" borderId="0" xfId="0" applyFont="1" applyBorder="1"/>
    <xf numFmtId="0" fontId="59" fillId="0" borderId="47" xfId="0" applyFont="1" applyBorder="1" applyAlignment="1">
      <alignment horizontal="centerContinuous" vertical="center"/>
    </xf>
    <xf numFmtId="0" fontId="59" fillId="0" borderId="25" xfId="0" applyFont="1" applyBorder="1"/>
    <xf numFmtId="0" fontId="58" fillId="0" borderId="25" xfId="0" applyFont="1" applyBorder="1" applyAlignment="1">
      <alignment horizontal="left" vertical="center"/>
    </xf>
    <xf numFmtId="0" fontId="58" fillId="0" borderId="25" xfId="0" applyFont="1" applyBorder="1" applyAlignment="1">
      <alignment horizontal="center" vertical="center" wrapText="1"/>
    </xf>
    <xf numFmtId="0" fontId="59" fillId="0" borderId="0" xfId="0" applyFont="1" applyBorder="1" applyAlignment="1">
      <alignment horizontal="left"/>
    </xf>
    <xf numFmtId="0" fontId="58" fillId="0" borderId="0" xfId="0" applyFont="1" applyBorder="1"/>
    <xf numFmtId="49" fontId="59" fillId="0" borderId="0" xfId="0" applyNumberFormat="1" applyFont="1" applyBorder="1" applyAlignment="1">
      <alignment horizontal="left"/>
    </xf>
    <xf numFmtId="49" fontId="60" fillId="0" borderId="0" xfId="2" applyNumberFormat="1" applyFont="1" applyBorder="1" applyAlignment="1" applyProtection="1">
      <alignment horizontal="center"/>
    </xf>
    <xf numFmtId="49" fontId="59" fillId="0" borderId="0" xfId="0" applyNumberFormat="1" applyFont="1" applyBorder="1" applyAlignment="1">
      <alignment horizontal="center"/>
    </xf>
    <xf numFmtId="0" fontId="59" fillId="0" borderId="0" xfId="0" applyFont="1" applyBorder="1" applyAlignment="1">
      <alignment horizontal="left" indent="1"/>
    </xf>
    <xf numFmtId="0" fontId="58" fillId="0" borderId="0" xfId="0" applyFont="1" applyBorder="1" applyAlignment="1">
      <alignment horizontal="left"/>
    </xf>
    <xf numFmtId="0" fontId="59" fillId="0" borderId="0" xfId="0" applyFont="1" applyBorder="1" applyAlignment="1">
      <alignment horizontal="centerContinuous" vertical="center"/>
    </xf>
    <xf numFmtId="0" fontId="59" fillId="0" borderId="0" xfId="0" applyFont="1" applyBorder="1" applyAlignment="1">
      <alignment vertical="center"/>
    </xf>
    <xf numFmtId="0" fontId="62" fillId="0" borderId="0" xfId="2" applyFont="1" applyBorder="1" applyAlignment="1" applyProtection="1">
      <alignment horizontal="left" indent="2"/>
    </xf>
    <xf numFmtId="0" fontId="63" fillId="0" borderId="0" xfId="0" applyFont="1" applyBorder="1"/>
    <xf numFmtId="0" fontId="66" fillId="0" borderId="0" xfId="0" applyFont="1" applyBorder="1"/>
    <xf numFmtId="164" fontId="68" fillId="0" borderId="0" xfId="0" applyNumberFormat="1" applyFont="1" applyBorder="1" applyAlignment="1" applyProtection="1">
      <alignment vertical="center"/>
    </xf>
    <xf numFmtId="0" fontId="61" fillId="0" borderId="0" xfId="0" applyFont="1" applyBorder="1"/>
    <xf numFmtId="0" fontId="61" fillId="0" borderId="0" xfId="0" applyFont="1" applyBorder="1" applyAlignment="1" applyProtection="1">
      <alignment vertical="center"/>
    </xf>
    <xf numFmtId="0" fontId="59" fillId="0" borderId="0" xfId="0" applyFont="1" applyBorder="1" applyAlignment="1" applyProtection="1">
      <alignment horizontal="left" vertical="top"/>
      <protection locked="0"/>
    </xf>
    <xf numFmtId="0" fontId="59" fillId="0" borderId="0" xfId="0" applyFont="1" applyFill="1" applyBorder="1"/>
    <xf numFmtId="0" fontId="66" fillId="0" borderId="0" xfId="0" applyFont="1" applyBorder="1" applyAlignment="1">
      <alignment vertical="center"/>
    </xf>
    <xf numFmtId="49" fontId="59" fillId="0" borderId="0" xfId="0" applyNumberFormat="1" applyFont="1" applyBorder="1" applyAlignment="1">
      <alignment horizontal="center" vertical="center"/>
    </xf>
    <xf numFmtId="49" fontId="59" fillId="0" borderId="0" xfId="0" applyNumberFormat="1" applyFont="1" applyBorder="1" applyAlignment="1">
      <alignment vertical="center"/>
    </xf>
    <xf numFmtId="49" fontId="71" fillId="0" borderId="0" xfId="0" applyNumberFormat="1" applyFont="1" applyBorder="1" applyAlignment="1">
      <alignment horizontal="left" vertical="center"/>
    </xf>
    <xf numFmtId="49" fontId="59" fillId="0" borderId="0" xfId="0" applyNumberFormat="1" applyFont="1" applyBorder="1" applyAlignment="1">
      <alignment horizontal="left" indent="2"/>
    </xf>
    <xf numFmtId="49" fontId="59" fillId="0" borderId="0" xfId="0" applyNumberFormat="1" applyFont="1" applyBorder="1"/>
    <xf numFmtId="49" fontId="59" fillId="0" borderId="0" xfId="0" applyNumberFormat="1" applyFont="1" applyBorder="1" applyAlignment="1">
      <alignment horizontal="left" indent="1"/>
    </xf>
    <xf numFmtId="49" fontId="62" fillId="0" borderId="0" xfId="2" applyNumberFormat="1" applyFont="1" applyBorder="1" applyAlignment="1" applyProtection="1">
      <alignment horizontal="left" indent="1"/>
    </xf>
    <xf numFmtId="49" fontId="59" fillId="0" borderId="0" xfId="0" applyNumberFormat="1" applyFont="1" applyFill="1" applyBorder="1" applyAlignment="1">
      <alignment horizontal="left" indent="1"/>
    </xf>
    <xf numFmtId="49" fontId="59" fillId="0" borderId="0" xfId="0" applyNumberFormat="1" applyFont="1" applyFill="1" applyBorder="1" applyAlignment="1">
      <alignment horizontal="left" indent="2"/>
    </xf>
    <xf numFmtId="49" fontId="59" fillId="0" borderId="0" xfId="0" applyNumberFormat="1" applyFont="1" applyFill="1" applyBorder="1" applyAlignment="1">
      <alignment horizontal="left" indent="3"/>
    </xf>
    <xf numFmtId="49" fontId="65" fillId="0" borderId="0" xfId="0" applyNumberFormat="1" applyFont="1" applyBorder="1" applyAlignment="1">
      <alignment horizontal="left" indent="2"/>
    </xf>
    <xf numFmtId="49" fontId="67" fillId="0" borderId="0" xfId="0" applyNumberFormat="1" applyFont="1" applyBorder="1" applyAlignment="1">
      <alignment horizontal="left" indent="5"/>
    </xf>
    <xf numFmtId="49" fontId="67" fillId="0" borderId="0" xfId="0" applyNumberFormat="1" applyFont="1" applyBorder="1" applyAlignment="1">
      <alignment horizontal="left" indent="3"/>
    </xf>
    <xf numFmtId="49" fontId="64" fillId="0" borderId="0" xfId="0" applyNumberFormat="1" applyFont="1" applyBorder="1" applyAlignment="1">
      <alignment horizontal="left"/>
    </xf>
    <xf numFmtId="49" fontId="62" fillId="0" borderId="0" xfId="2" applyNumberFormat="1" applyFont="1" applyBorder="1" applyAlignment="1" applyProtection="1">
      <alignment horizontal="left" indent="3"/>
    </xf>
    <xf numFmtId="49" fontId="59" fillId="0" borderId="0" xfId="0" applyNumberFormat="1" applyFont="1" applyFill="1" applyBorder="1"/>
    <xf numFmtId="49" fontId="62" fillId="0" borderId="0" xfId="2" applyNumberFormat="1" applyFont="1" applyBorder="1" applyAlignment="1" applyProtection="1">
      <alignment horizontal="left" indent="2"/>
    </xf>
    <xf numFmtId="0" fontId="61" fillId="0" borderId="0" xfId="0" applyFont="1" applyBorder="1" applyProtection="1"/>
    <xf numFmtId="0" fontId="61" fillId="0" borderId="0" xfId="0" applyFont="1" applyBorder="1" applyAlignment="1" applyProtection="1">
      <alignment horizontal="left"/>
    </xf>
    <xf numFmtId="164" fontId="66" fillId="0" borderId="0" xfId="0" applyNumberFormat="1" applyFont="1" applyBorder="1" applyAlignment="1" applyProtection="1">
      <alignment horizontal="left"/>
    </xf>
    <xf numFmtId="0" fontId="61" fillId="0" borderId="0" xfId="0" applyFont="1" applyBorder="1" applyAlignment="1" applyProtection="1">
      <alignment horizontal="center" vertical="top" textRotation="180"/>
    </xf>
    <xf numFmtId="0" fontId="61" fillId="0" borderId="0" xfId="0" applyFont="1" applyBorder="1" applyAlignment="1" applyProtection="1"/>
    <xf numFmtId="0" fontId="75" fillId="0" borderId="0" xfId="0" applyFont="1" applyBorder="1" applyAlignment="1" applyProtection="1">
      <alignment horizontal="centerContinuous" vertical="center"/>
    </xf>
    <xf numFmtId="164" fontId="68" fillId="0" borderId="0" xfId="0" applyNumberFormat="1" applyFont="1" applyBorder="1" applyAlignment="1" applyProtection="1">
      <alignment horizontal="left" vertical="center"/>
    </xf>
    <xf numFmtId="0" fontId="59" fillId="0" borderId="0" xfId="0" applyFont="1" applyBorder="1" applyAlignment="1" applyProtection="1">
      <alignment horizontal="left" vertical="center"/>
    </xf>
    <xf numFmtId="0" fontId="61" fillId="0" borderId="0" xfId="0" applyFont="1" applyBorder="1" applyAlignment="1"/>
    <xf numFmtId="0" fontId="75" fillId="0" borderId="0" xfId="0" applyFont="1" applyBorder="1" applyAlignment="1" applyProtection="1">
      <alignment horizontal="center" vertical="center"/>
    </xf>
    <xf numFmtId="0" fontId="66" fillId="0" borderId="0" xfId="0" applyFont="1" applyBorder="1" applyAlignment="1">
      <alignment horizontal="left" vertical="top"/>
    </xf>
    <xf numFmtId="164" fontId="66" fillId="0" borderId="0" xfId="0" applyNumberFormat="1" applyFont="1" applyBorder="1" applyAlignment="1">
      <alignment horizontal="left" vertical="top"/>
    </xf>
    <xf numFmtId="0" fontId="70" fillId="0" borderId="0" xfId="0" applyFont="1" applyBorder="1" applyAlignment="1" applyProtection="1">
      <alignment horizontal="left" vertical="center"/>
    </xf>
    <xf numFmtId="0" fontId="76" fillId="0" borderId="0" xfId="0" applyFont="1" applyBorder="1" applyAlignment="1">
      <alignment horizontal="left" vertical="top"/>
    </xf>
    <xf numFmtId="0" fontId="59" fillId="0" borderId="0" xfId="0" applyFont="1" applyBorder="1" applyProtection="1"/>
    <xf numFmtId="0" fontId="59" fillId="0" borderId="0" xfId="0" applyFont="1" applyBorder="1" applyAlignment="1" applyProtection="1">
      <alignment horizontal="left"/>
    </xf>
    <xf numFmtId="0" fontId="66" fillId="0" borderId="0" xfId="0" applyFont="1" applyBorder="1" applyProtection="1"/>
    <xf numFmtId="0" fontId="58" fillId="0" borderId="0" xfId="0" applyFont="1" applyBorder="1" applyAlignment="1" applyProtection="1">
      <alignment horizontal="center" vertical="center"/>
    </xf>
    <xf numFmtId="164" fontId="58" fillId="0" borderId="2" xfId="0" applyNumberFormat="1" applyFont="1" applyBorder="1" applyAlignment="1" applyProtection="1">
      <alignment horizontal="center" vertical="center"/>
      <protection locked="0"/>
    </xf>
    <xf numFmtId="0" fontId="66" fillId="0" borderId="0" xfId="0" applyFont="1" applyBorder="1" applyAlignment="1">
      <alignment horizontal="left" vertical="center"/>
    </xf>
    <xf numFmtId="0" fontId="59" fillId="0" borderId="0" xfId="0" applyFont="1" applyBorder="1" applyAlignment="1" applyProtection="1">
      <alignment vertical="center"/>
    </xf>
    <xf numFmtId="164" fontId="68" fillId="0" borderId="0" xfId="0" applyNumberFormat="1" applyFont="1" applyBorder="1" applyAlignment="1" applyProtection="1">
      <alignment horizontal="right" vertical="center"/>
    </xf>
    <xf numFmtId="164" fontId="66" fillId="0" borderId="0" xfId="0" applyNumberFormat="1" applyFont="1" applyBorder="1" applyAlignment="1" applyProtection="1">
      <alignment vertical="center"/>
    </xf>
    <xf numFmtId="0" fontId="66" fillId="0" borderId="0" xfId="0" applyFont="1" applyBorder="1" applyAlignment="1" applyProtection="1">
      <alignment horizontal="left" vertical="center" indent="1"/>
    </xf>
    <xf numFmtId="0" fontId="58" fillId="0" borderId="2" xfId="0" applyFont="1" applyBorder="1" applyAlignment="1" applyProtection="1">
      <alignment horizontal="center" vertical="center"/>
      <protection locked="0"/>
    </xf>
    <xf numFmtId="164" fontId="68" fillId="0" borderId="0" xfId="0" applyNumberFormat="1" applyFont="1" applyBorder="1" applyAlignment="1" applyProtection="1">
      <alignment horizontal="right" vertical="center" wrapText="1"/>
    </xf>
    <xf numFmtId="164" fontId="66" fillId="0" borderId="0" xfId="0" applyNumberFormat="1" applyFont="1" applyBorder="1" applyAlignment="1">
      <alignment horizontal="left" vertical="center"/>
    </xf>
    <xf numFmtId="0" fontId="58" fillId="0" borderId="0" xfId="0" applyFont="1" applyBorder="1" applyAlignment="1" applyProtection="1">
      <alignment horizontal="left" vertical="center"/>
    </xf>
    <xf numFmtId="164" fontId="77" fillId="0" borderId="0" xfId="0" applyNumberFormat="1" applyFont="1" applyBorder="1" applyAlignment="1" applyProtection="1">
      <alignment horizontal="left" vertical="center" indent="1"/>
    </xf>
    <xf numFmtId="0" fontId="66" fillId="0" borderId="0" xfId="0" applyFont="1" applyAlignment="1">
      <alignment horizontal="left" vertical="center"/>
    </xf>
    <xf numFmtId="0" fontId="66" fillId="0" borderId="0" xfId="0" applyFont="1" applyAlignment="1">
      <alignment horizontal="left" vertical="center" indent="1"/>
    </xf>
    <xf numFmtId="0" fontId="77" fillId="0" borderId="0" xfId="0" applyFont="1" applyAlignment="1">
      <alignment horizontal="left" vertical="center" indent="1"/>
    </xf>
    <xf numFmtId="0" fontId="58" fillId="0" borderId="21" xfId="0" applyFont="1" applyBorder="1" applyAlignment="1" applyProtection="1">
      <alignment horizontal="center" vertical="center"/>
      <protection locked="0"/>
    </xf>
    <xf numFmtId="0" fontId="66" fillId="0" borderId="0" xfId="0" applyFont="1" applyBorder="1" applyAlignment="1">
      <alignment horizontal="left" vertical="center" indent="1"/>
    </xf>
    <xf numFmtId="0" fontId="58" fillId="0" borderId="0" xfId="0" applyFont="1" applyBorder="1" applyAlignment="1" applyProtection="1">
      <alignment horizontal="center" vertical="center"/>
      <protection locked="0"/>
    </xf>
    <xf numFmtId="0" fontId="66" fillId="0" borderId="0" xfId="0" applyFont="1" applyBorder="1" applyAlignment="1" applyProtection="1">
      <alignment vertical="center"/>
    </xf>
    <xf numFmtId="0" fontId="77" fillId="0" borderId="0" xfId="0" applyFont="1" applyAlignment="1">
      <alignment horizontal="left" vertical="center"/>
    </xf>
    <xf numFmtId="0" fontId="66" fillId="0" borderId="0" xfId="0" applyFont="1" applyBorder="1" applyAlignment="1" applyProtection="1">
      <alignment horizontal="left" vertical="top"/>
    </xf>
    <xf numFmtId="0" fontId="66" fillId="0" borderId="0" xfId="0" applyFont="1" applyBorder="1" applyAlignment="1" applyProtection="1">
      <alignment horizontal="left" vertical="top" indent="1"/>
    </xf>
    <xf numFmtId="0" fontId="77" fillId="0" borderId="0" xfId="0" applyFont="1" applyBorder="1" applyAlignment="1" applyProtection="1">
      <alignment horizontal="left" vertical="top" indent="1"/>
    </xf>
    <xf numFmtId="0" fontId="66" fillId="0" borderId="0" xfId="0" applyFont="1" applyAlignment="1">
      <alignment vertical="top"/>
    </xf>
    <xf numFmtId="0" fontId="66" fillId="0" borderId="0" xfId="0" applyFont="1" applyBorder="1" applyAlignment="1" applyProtection="1">
      <alignment vertical="top"/>
    </xf>
    <xf numFmtId="0" fontId="69" fillId="0" borderId="2" xfId="0" applyFont="1" applyBorder="1" applyAlignment="1" applyProtection="1">
      <alignment horizontal="center"/>
      <protection locked="0"/>
    </xf>
    <xf numFmtId="164" fontId="68" fillId="0" borderId="0" xfId="0" applyNumberFormat="1" applyFont="1" applyBorder="1" applyAlignment="1" applyProtection="1">
      <alignment horizontal="right"/>
    </xf>
    <xf numFmtId="0" fontId="61" fillId="0" borderId="21" xfId="0" applyFont="1" applyBorder="1" applyAlignment="1" applyProtection="1">
      <alignment horizontal="left"/>
    </xf>
    <xf numFmtId="0" fontId="66" fillId="0" borderId="0" xfId="0" applyFont="1" applyBorder="1" applyAlignment="1" applyProtection="1">
      <alignment horizontal="left" vertical="center"/>
    </xf>
    <xf numFmtId="0" fontId="61" fillId="0" borderId="0" xfId="0" applyFont="1" applyBorder="1" applyAlignment="1" applyProtection="1">
      <alignment horizontal="left" vertical="center"/>
    </xf>
    <xf numFmtId="14" fontId="59" fillId="0" borderId="0" xfId="0" applyNumberFormat="1" applyFont="1" applyBorder="1" applyAlignment="1" applyProtection="1">
      <alignment horizontal="center" vertical="center"/>
    </xf>
    <xf numFmtId="14" fontId="69" fillId="0" borderId="77" xfId="0" applyNumberFormat="1" applyFont="1" applyBorder="1" applyAlignment="1" applyProtection="1">
      <alignment horizontal="center" vertical="center"/>
      <protection locked="0"/>
    </xf>
    <xf numFmtId="0" fontId="79" fillId="0" borderId="0" xfId="0" applyFont="1" applyAlignment="1">
      <alignment horizontal="left" vertical="center"/>
    </xf>
    <xf numFmtId="0" fontId="61" fillId="0" borderId="0" xfId="0" applyFont="1" applyAlignment="1">
      <alignment horizontal="left" vertical="center"/>
    </xf>
    <xf numFmtId="0" fontId="70" fillId="0" borderId="0" xfId="0" applyFont="1" applyBorder="1" applyAlignment="1" applyProtection="1">
      <alignment horizontal="left" vertical="center" wrapText="1"/>
    </xf>
    <xf numFmtId="0" fontId="58" fillId="0" borderId="0" xfId="0" applyFont="1" applyBorder="1" applyAlignment="1" applyProtection="1">
      <alignment horizontal="center" vertical="center" wrapText="1"/>
    </xf>
    <xf numFmtId="0" fontId="59" fillId="0" borderId="0" xfId="0" applyFont="1" applyBorder="1" applyAlignment="1" applyProtection="1">
      <alignment horizontal="left" vertical="top"/>
    </xf>
    <xf numFmtId="0" fontId="61" fillId="0" borderId="0" xfId="0" applyFont="1" applyBorder="1" applyAlignment="1">
      <alignment horizontal="left" vertical="top"/>
    </xf>
    <xf numFmtId="0" fontId="61" fillId="0" borderId="0" xfId="0" applyFont="1" applyBorder="1" applyAlignment="1">
      <alignment horizontal="center" vertical="top"/>
    </xf>
    <xf numFmtId="0" fontId="66" fillId="0" borderId="0" xfId="0" applyFont="1" applyAlignment="1">
      <alignment horizontal="left"/>
    </xf>
    <xf numFmtId="0" fontId="66" fillId="0" borderId="0" xfId="0" applyFont="1"/>
    <xf numFmtId="0" fontId="61" fillId="0" borderId="0" xfId="0" applyFont="1" applyBorder="1" applyAlignment="1" applyProtection="1">
      <alignment horizontal="right" vertical="center"/>
    </xf>
    <xf numFmtId="14" fontId="61" fillId="0" borderId="99" xfId="0" applyNumberFormat="1" applyFont="1" applyBorder="1" applyAlignment="1" applyProtection="1">
      <alignment vertical="center"/>
      <protection locked="0"/>
    </xf>
    <xf numFmtId="164" fontId="58" fillId="0" borderId="0" xfId="0" applyNumberFormat="1" applyFont="1" applyBorder="1" applyAlignment="1" applyProtection="1">
      <alignment horizontal="center" vertical="center"/>
    </xf>
    <xf numFmtId="0" fontId="80" fillId="9" borderId="100" xfId="0" applyFont="1" applyFill="1" applyBorder="1" applyAlignment="1">
      <alignment horizontal="center" vertical="center"/>
    </xf>
    <xf numFmtId="0" fontId="80" fillId="9" borderId="101" xfId="0" applyFont="1" applyFill="1" applyBorder="1" applyAlignment="1">
      <alignment horizontal="center" vertical="center"/>
    </xf>
    <xf numFmtId="0" fontId="58" fillId="17" borderId="118" xfId="0" applyFont="1" applyFill="1" applyBorder="1" applyAlignment="1" applyProtection="1">
      <alignment horizontal="left" vertical="center"/>
    </xf>
    <xf numFmtId="164" fontId="58" fillId="17" borderId="118" xfId="0" applyNumberFormat="1" applyFont="1" applyFill="1" applyBorder="1" applyAlignment="1" applyProtection="1">
      <alignment horizontal="center" vertical="center"/>
    </xf>
    <xf numFmtId="164" fontId="68" fillId="17" borderId="118" xfId="0" applyNumberFormat="1" applyFont="1" applyFill="1" applyBorder="1" applyAlignment="1" applyProtection="1">
      <alignment vertical="center"/>
    </xf>
    <xf numFmtId="0" fontId="81" fillId="10" borderId="119" xfId="0" applyFont="1" applyFill="1" applyBorder="1" applyAlignment="1">
      <alignment horizontal="left" vertical="center"/>
    </xf>
    <xf numFmtId="38" fontId="53" fillId="10" borderId="102" xfId="0" applyNumberFormat="1" applyFont="1" applyFill="1" applyBorder="1" applyAlignment="1">
      <alignment horizontal="right"/>
    </xf>
    <xf numFmtId="38" fontId="53" fillId="10" borderId="109" xfId="0" applyNumberFormat="1" applyFont="1" applyFill="1" applyBorder="1" applyAlignment="1">
      <alignment horizontal="right"/>
    </xf>
    <xf numFmtId="0" fontId="58" fillId="17" borderId="109" xfId="0" applyFont="1" applyFill="1" applyBorder="1" applyAlignment="1" applyProtection="1">
      <alignment horizontal="center" vertical="center"/>
    </xf>
    <xf numFmtId="164" fontId="58" fillId="17" borderId="109" xfId="0" applyNumberFormat="1" applyFont="1" applyFill="1" applyBorder="1" applyAlignment="1" applyProtection="1">
      <alignment horizontal="center" vertical="center"/>
    </xf>
    <xf numFmtId="164" fontId="68" fillId="17" borderId="109" xfId="0" applyNumberFormat="1" applyFont="1" applyFill="1" applyBorder="1" applyAlignment="1" applyProtection="1">
      <alignment vertical="center"/>
    </xf>
    <xf numFmtId="0" fontId="81" fillId="10" borderId="102" xfId="0" applyFont="1" applyFill="1" applyBorder="1" applyAlignment="1">
      <alignment horizontal="left" vertical="center"/>
    </xf>
    <xf numFmtId="0" fontId="58" fillId="17" borderId="0" xfId="0" applyFont="1" applyFill="1" applyBorder="1" applyAlignment="1" applyProtection="1">
      <alignment horizontal="left" vertical="center"/>
    </xf>
    <xf numFmtId="164" fontId="58" fillId="17" borderId="0" xfId="0" applyNumberFormat="1" applyFont="1" applyFill="1" applyBorder="1" applyAlignment="1" applyProtection="1">
      <alignment horizontal="center" vertical="center"/>
    </xf>
    <xf numFmtId="164" fontId="68" fillId="17" borderId="0" xfId="0" applyNumberFormat="1" applyFont="1" applyFill="1" applyBorder="1" applyAlignment="1" applyProtection="1">
      <alignment vertical="center"/>
    </xf>
    <xf numFmtId="0" fontId="81" fillId="10" borderId="103" xfId="0" applyFont="1" applyFill="1" applyBorder="1" applyAlignment="1">
      <alignment horizontal="left" vertical="center"/>
    </xf>
    <xf numFmtId="1" fontId="59" fillId="0" borderId="0" xfId="0" applyNumberFormat="1" applyFont="1" applyBorder="1" applyAlignment="1" applyProtection="1">
      <alignment horizontal="center" vertical="center"/>
    </xf>
    <xf numFmtId="0" fontId="61" fillId="0" borderId="0" xfId="0" applyFont="1" applyBorder="1" applyAlignment="1" applyProtection="1">
      <alignment horizontal="center" vertical="center"/>
    </xf>
    <xf numFmtId="164" fontId="59" fillId="0" borderId="0" xfId="0" applyNumberFormat="1" applyFont="1" applyBorder="1" applyAlignment="1" applyProtection="1">
      <alignment horizontal="left" vertical="center" indent="1"/>
    </xf>
    <xf numFmtId="0" fontId="70" fillId="0" borderId="0" xfId="3" applyFont="1" applyBorder="1" applyAlignment="1" applyProtection="1">
      <alignment horizontal="left" vertical="center"/>
    </xf>
    <xf numFmtId="0" fontId="79" fillId="0" borderId="0" xfId="3" applyFont="1" applyAlignment="1">
      <alignment horizontal="left" vertical="center"/>
    </xf>
    <xf numFmtId="0" fontId="68" fillId="0" borderId="0" xfId="3" applyFont="1" applyBorder="1" applyAlignment="1" applyProtection="1">
      <alignment horizontal="left" vertical="center"/>
    </xf>
    <xf numFmtId="0" fontId="61" fillId="0" borderId="0" xfId="3" applyFont="1" applyBorder="1" applyAlignment="1" applyProtection="1">
      <alignment horizontal="right" vertical="center"/>
    </xf>
    <xf numFmtId="1" fontId="59" fillId="0" borderId="0" xfId="3" applyNumberFormat="1" applyFont="1" applyBorder="1" applyAlignment="1" applyProtection="1">
      <alignment horizontal="center" vertical="center"/>
    </xf>
    <xf numFmtId="0" fontId="61" fillId="0" borderId="0" xfId="3" applyFont="1" applyBorder="1" applyAlignment="1" applyProtection="1">
      <alignment vertical="center"/>
    </xf>
    <xf numFmtId="0" fontId="61" fillId="0" borderId="0" xfId="3" applyFont="1" applyBorder="1" applyAlignment="1" applyProtection="1">
      <alignment horizontal="center" vertical="center"/>
    </xf>
    <xf numFmtId="0" fontId="61" fillId="0" borderId="0" xfId="3" applyNumberFormat="1" applyFont="1" applyBorder="1" applyAlignment="1" applyProtection="1">
      <alignment vertical="center"/>
    </xf>
    <xf numFmtId="0" fontId="66" fillId="0" borderId="0" xfId="3" applyFont="1" applyBorder="1" applyAlignment="1">
      <alignment horizontal="left" indent="1"/>
    </xf>
    <xf numFmtId="0" fontId="59" fillId="0" borderId="0" xfId="3" applyFont="1" applyBorder="1"/>
    <xf numFmtId="164" fontId="68" fillId="0" borderId="0" xfId="3" applyNumberFormat="1" applyFont="1" applyBorder="1" applyAlignment="1" applyProtection="1">
      <alignment vertical="center"/>
    </xf>
    <xf numFmtId="0" fontId="61" fillId="0" borderId="0" xfId="3" applyFont="1" applyBorder="1"/>
    <xf numFmtId="0" fontId="59" fillId="0" borderId="0" xfId="3" applyFont="1" applyBorder="1" applyAlignment="1" applyProtection="1">
      <alignment horizontal="left" vertical="top"/>
    </xf>
    <xf numFmtId="0" fontId="66" fillId="0" borderId="0" xfId="3" applyFont="1" applyBorder="1"/>
    <xf numFmtId="0" fontId="58" fillId="0" borderId="0" xfId="3" applyFont="1" applyBorder="1" applyAlignment="1" applyProtection="1">
      <alignment horizontal="center" vertical="center"/>
    </xf>
    <xf numFmtId="164" fontId="68" fillId="0" borderId="0" xfId="3" applyNumberFormat="1" applyFont="1" applyBorder="1" applyAlignment="1" applyProtection="1">
      <alignment horizontal="right" vertical="center"/>
    </xf>
    <xf numFmtId="0" fontId="83" fillId="0" borderId="0" xfId="3" applyFont="1" applyBorder="1"/>
    <xf numFmtId="0" fontId="61" fillId="0" borderId="0" xfId="3" applyFont="1"/>
    <xf numFmtId="0" fontId="61" fillId="0" borderId="0" xfId="3" applyFont="1" applyProtection="1"/>
    <xf numFmtId="0" fontId="77" fillId="0" borderId="0" xfId="3" applyFont="1" applyBorder="1"/>
    <xf numFmtId="0" fontId="77" fillId="0" borderId="0" xfId="3" applyFont="1" applyBorder="1" applyAlignment="1">
      <alignment horizontal="center" vertical="top"/>
    </xf>
    <xf numFmtId="171" fontId="61" fillId="0" borderId="0" xfId="3" applyNumberFormat="1" applyFont="1" applyBorder="1" applyAlignment="1" applyProtection="1">
      <alignment horizontal="center" vertical="center"/>
    </xf>
    <xf numFmtId="0" fontId="77" fillId="0" borderId="0" xfId="3" applyFont="1" applyBorder="1" applyAlignment="1">
      <alignment horizontal="center"/>
    </xf>
    <xf numFmtId="0" fontId="61" fillId="0" borderId="0" xfId="3" applyFont="1" applyBorder="1" applyProtection="1"/>
    <xf numFmtId="0" fontId="61" fillId="0" borderId="0" xfId="3" applyFont="1" applyProtection="1">
      <protection locked="0"/>
    </xf>
    <xf numFmtId="0" fontId="61" fillId="0" borderId="0" xfId="3" applyFont="1" applyBorder="1" applyProtection="1">
      <protection locked="0"/>
    </xf>
    <xf numFmtId="0" fontId="61" fillId="0" borderId="0" xfId="3" applyFont="1" applyBorder="1" applyAlignment="1">
      <alignment horizontal="center" vertical="center"/>
    </xf>
    <xf numFmtId="164" fontId="66" fillId="0" borderId="0" xfId="3" applyNumberFormat="1" applyFont="1" applyBorder="1"/>
    <xf numFmtId="0" fontId="77" fillId="0" borderId="15" xfId="3" applyFont="1" applyBorder="1" applyAlignment="1">
      <alignment horizontal="center"/>
    </xf>
    <xf numFmtId="0" fontId="59" fillId="0" borderId="0" xfId="3" applyFont="1" applyBorder="1" applyProtection="1"/>
    <xf numFmtId="0" fontId="61" fillId="0" borderId="0" xfId="0" applyFont="1"/>
    <xf numFmtId="0" fontId="77" fillId="0" borderId="0" xfId="0" applyFont="1" applyBorder="1"/>
    <xf numFmtId="0" fontId="77" fillId="0" borderId="0" xfId="0" applyFont="1" applyBorder="1" applyAlignment="1">
      <alignment horizontal="left" vertical="top" wrapText="1"/>
    </xf>
    <xf numFmtId="0" fontId="77" fillId="0" borderId="0" xfId="0" applyFont="1" applyBorder="1" applyAlignment="1">
      <alignment horizontal="center"/>
    </xf>
    <xf numFmtId="0" fontId="77" fillId="0" borderId="0" xfId="0" applyFont="1" applyBorder="1" applyAlignment="1" applyProtection="1">
      <alignment horizontal="center" vertical="top"/>
    </xf>
    <xf numFmtId="0" fontId="61" fillId="0" borderId="0" xfId="0" applyFont="1" applyBorder="1" applyAlignment="1">
      <alignment horizontal="center" vertical="center"/>
    </xf>
    <xf numFmtId="164" fontId="66" fillId="0" borderId="0" xfId="0" applyNumberFormat="1" applyFont="1" applyBorder="1"/>
    <xf numFmtId="0" fontId="58" fillId="0" borderId="0" xfId="0" applyFont="1" applyBorder="1" applyAlignment="1" applyProtection="1">
      <alignment horizontal="center"/>
    </xf>
    <xf numFmtId="0" fontId="77" fillId="0" borderId="0" xfId="0" applyFont="1" applyBorder="1" applyAlignment="1">
      <alignment horizontal="center" vertical="top"/>
    </xf>
    <xf numFmtId="171" fontId="61" fillId="0" borderId="0" xfId="0" applyNumberFormat="1" applyFont="1" applyBorder="1" applyAlignment="1" applyProtection="1">
      <alignment horizontal="center" vertical="center"/>
    </xf>
    <xf numFmtId="164" fontId="66" fillId="0" borderId="0" xfId="0" applyNumberFormat="1" applyFont="1" applyBorder="1" applyProtection="1"/>
    <xf numFmtId="0" fontId="84" fillId="0" borderId="0" xfId="0" applyFont="1" applyBorder="1" applyAlignment="1">
      <alignment horizontal="left" vertical="top" wrapText="1"/>
    </xf>
    <xf numFmtId="166" fontId="61" fillId="0" borderId="0" xfId="0" applyNumberFormat="1" applyFont="1" applyBorder="1" applyAlignment="1" applyProtection="1">
      <alignment horizontal="left" vertical="center"/>
    </xf>
    <xf numFmtId="164" fontId="66" fillId="0" borderId="0" xfId="0" applyNumberFormat="1" applyFont="1" applyBorder="1" applyAlignment="1" applyProtection="1">
      <alignment horizontal="left" vertical="center"/>
    </xf>
    <xf numFmtId="0" fontId="61" fillId="0" borderId="0" xfId="0" applyFont="1" applyAlignment="1">
      <alignment vertical="center"/>
    </xf>
    <xf numFmtId="0" fontId="68" fillId="0" borderId="0" xfId="0" applyFont="1" applyBorder="1" applyAlignment="1" applyProtection="1">
      <alignment vertical="center"/>
    </xf>
    <xf numFmtId="0" fontId="59" fillId="0" borderId="0" xfId="3" applyFont="1" applyBorder="1" applyAlignment="1">
      <alignment horizontal="left" indent="1"/>
    </xf>
    <xf numFmtId="0" fontId="64" fillId="0" borderId="0" xfId="0" applyFont="1" applyBorder="1" applyAlignment="1" applyProtection="1">
      <alignment horizontal="center" vertical="center"/>
    </xf>
    <xf numFmtId="0" fontId="59" fillId="0" borderId="0" xfId="0" applyFont="1" applyAlignment="1" applyProtection="1">
      <alignment vertical="center"/>
    </xf>
    <xf numFmtId="0" fontId="86" fillId="0" borderId="0" xfId="0" applyFont="1" applyBorder="1" applyAlignment="1" applyProtection="1">
      <alignment horizontal="left" vertical="center"/>
    </xf>
    <xf numFmtId="0" fontId="58" fillId="0" borderId="0" xfId="0" applyFont="1" applyBorder="1" applyAlignment="1" applyProtection="1">
      <alignment vertical="center"/>
    </xf>
    <xf numFmtId="0" fontId="87" fillId="0" borderId="0" xfId="0" applyFont="1" applyBorder="1" applyAlignment="1" applyProtection="1">
      <alignment vertical="center"/>
    </xf>
    <xf numFmtId="0" fontId="66" fillId="0" borderId="0" xfId="0" applyFont="1" applyBorder="1" applyAlignment="1" applyProtection="1">
      <alignment horizontal="left" vertical="center" indent="3"/>
    </xf>
    <xf numFmtId="0" fontId="68" fillId="0" borderId="0" xfId="0" applyFont="1" applyBorder="1" applyAlignment="1" applyProtection="1">
      <alignment horizontal="center" vertical="center"/>
    </xf>
    <xf numFmtId="0" fontId="68" fillId="0" borderId="0" xfId="0" applyFont="1" applyBorder="1" applyAlignment="1" applyProtection="1">
      <alignment horizontal="center" vertical="center" wrapText="1"/>
    </xf>
    <xf numFmtId="176" fontId="61" fillId="0" borderId="2" xfId="0" applyNumberFormat="1" applyFont="1" applyBorder="1" applyAlignment="1" applyProtection="1">
      <alignment vertical="center" wrapText="1"/>
      <protection locked="0"/>
    </xf>
    <xf numFmtId="0" fontId="59" fillId="0" borderId="0" xfId="0" applyFont="1" applyBorder="1" applyAlignment="1" applyProtection="1">
      <alignment horizontal="center" vertical="center"/>
    </xf>
    <xf numFmtId="0" fontId="89" fillId="0" borderId="0" xfId="0" applyFont="1" applyBorder="1" applyAlignment="1" applyProtection="1">
      <alignment horizontal="center" vertical="center" wrapText="1"/>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0" fontId="68" fillId="0" borderId="0" xfId="0" applyFont="1" applyBorder="1" applyAlignment="1" applyProtection="1">
      <alignment horizontal="center"/>
    </xf>
    <xf numFmtId="0" fontId="59" fillId="0" borderId="0" xfId="0" applyFont="1" applyBorder="1" applyAlignment="1" applyProtection="1"/>
    <xf numFmtId="0" fontId="68" fillId="0" borderId="0" xfId="0" applyFont="1" applyBorder="1" applyAlignment="1" applyProtection="1">
      <alignment horizontal="center" wrapText="1"/>
    </xf>
    <xf numFmtId="0" fontId="59" fillId="0" borderId="0" xfId="0" applyFont="1" applyBorder="1" applyAlignment="1" applyProtection="1">
      <alignment horizontal="right" vertical="center"/>
    </xf>
    <xf numFmtId="0" fontId="85" fillId="0" borderId="0" xfId="0" applyFont="1" applyBorder="1" applyAlignment="1" applyProtection="1">
      <alignment vertical="center"/>
    </xf>
    <xf numFmtId="0" fontId="77" fillId="0" borderId="0" xfId="0" applyFont="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9" fillId="0" borderId="0" xfId="0" applyFont="1" applyAlignment="1" applyProtection="1">
      <alignment horizontal="right" vertical="center"/>
    </xf>
    <xf numFmtId="0" fontId="66" fillId="0" borderId="17" xfId="0" applyFont="1" applyFill="1" applyBorder="1" applyAlignment="1" applyProtection="1">
      <alignment vertical="center"/>
    </xf>
    <xf numFmtId="38" fontId="61" fillId="0" borderId="2" xfId="0" applyNumberFormat="1" applyFont="1" applyBorder="1" applyAlignment="1" applyProtection="1">
      <alignment horizontal="center" vertical="center"/>
      <protection locked="0"/>
    </xf>
    <xf numFmtId="0" fontId="59" fillId="0" borderId="17" xfId="0" applyFont="1" applyBorder="1" applyAlignment="1" applyProtection="1">
      <alignment horizontal="right" vertical="center"/>
    </xf>
    <xf numFmtId="40" fontId="66" fillId="0" borderId="0" xfId="0" applyNumberFormat="1" applyFont="1" applyBorder="1" applyAlignment="1" applyProtection="1">
      <alignment horizontal="center" vertical="center"/>
    </xf>
    <xf numFmtId="0" fontId="91" fillId="0" borderId="0" xfId="0" applyFont="1" applyBorder="1" applyAlignment="1" applyProtection="1">
      <alignment vertical="center"/>
    </xf>
    <xf numFmtId="0" fontId="59" fillId="0" borderId="20" xfId="0" applyFont="1" applyFill="1" applyBorder="1" applyAlignment="1" applyProtection="1">
      <alignment vertical="center"/>
    </xf>
    <xf numFmtId="0" fontId="66" fillId="0" borderId="0" xfId="0" applyFont="1" applyBorder="1" applyAlignment="1" applyProtection="1">
      <alignment horizontal="right" vertical="center"/>
    </xf>
    <xf numFmtId="0" fontId="66" fillId="0" borderId="2" xfId="0" applyFont="1" applyBorder="1" applyAlignment="1" applyProtection="1">
      <alignment vertical="center"/>
    </xf>
    <xf numFmtId="38" fontId="61" fillId="6" borderId="2" xfId="0" applyNumberFormat="1" applyFont="1" applyFill="1" applyBorder="1" applyAlignment="1" applyProtection="1">
      <alignment vertical="center"/>
    </xf>
    <xf numFmtId="0" fontId="59" fillId="3" borderId="2" xfId="0" applyFont="1" applyFill="1" applyBorder="1" applyAlignment="1" applyProtection="1">
      <alignment vertical="center"/>
    </xf>
    <xf numFmtId="0" fontId="69" fillId="0" borderId="2" xfId="0" applyNumberFormat="1" applyFont="1" applyBorder="1" applyAlignment="1" applyProtection="1">
      <alignment horizontal="center" vertical="center"/>
      <protection locked="0"/>
    </xf>
    <xf numFmtId="38" fontId="61" fillId="0" borderId="0" xfId="0" applyNumberFormat="1" applyFont="1" applyBorder="1" applyAlignment="1" applyProtection="1">
      <alignment horizontal="center" vertical="center"/>
    </xf>
    <xf numFmtId="0" fontId="61" fillId="0" borderId="0" xfId="0" applyFont="1" applyBorder="1" applyAlignment="1" applyProtection="1">
      <alignment horizontal="left" vertical="top"/>
    </xf>
    <xf numFmtId="0" fontId="85" fillId="0" borderId="0" xfId="0" applyFont="1" applyBorder="1" applyAlignment="1" applyProtection="1">
      <alignment horizontal="left"/>
    </xf>
    <xf numFmtId="0" fontId="85" fillId="0" borderId="0" xfId="0" applyFont="1" applyBorder="1" applyAlignment="1" applyProtection="1"/>
    <xf numFmtId="0" fontId="92" fillId="0" borderId="0" xfId="0" applyFont="1" applyBorder="1" applyAlignment="1" applyProtection="1">
      <alignment horizontal="right" vertical="center"/>
    </xf>
    <xf numFmtId="0" fontId="61" fillId="0" borderId="0" xfId="0" applyFont="1" applyProtection="1"/>
    <xf numFmtId="0" fontId="59" fillId="0" borderId="0" xfId="0" applyFont="1" applyProtection="1"/>
    <xf numFmtId="0" fontId="93" fillId="0" borderId="0" xfId="2" applyFont="1" applyAlignment="1" applyProtection="1">
      <alignment horizontal="centerContinuous" vertical="center"/>
    </xf>
    <xf numFmtId="0" fontId="61" fillId="0" borderId="0" xfId="0" applyFont="1" applyAlignment="1">
      <alignment horizontal="centerContinuous" vertical="center"/>
    </xf>
    <xf numFmtId="0" fontId="59" fillId="0" borderId="0" xfId="0" applyFont="1" applyAlignment="1" applyProtection="1">
      <alignment horizontal="centerContinuous" vertical="center"/>
    </xf>
    <xf numFmtId="0" fontId="69" fillId="0" borderId="0" xfId="0" applyFont="1"/>
    <xf numFmtId="0" fontId="59" fillId="0" borderId="0" xfId="0" applyNumberFormat="1" applyFont="1" applyAlignment="1">
      <alignment horizontal="left"/>
    </xf>
    <xf numFmtId="0" fontId="61" fillId="0" borderId="0" xfId="0" applyFont="1" applyAlignment="1">
      <alignment horizontal="left"/>
    </xf>
    <xf numFmtId="174" fontId="59" fillId="0" borderId="0" xfId="0" applyNumberFormat="1" applyFont="1" applyAlignment="1">
      <alignment horizontal="left"/>
    </xf>
    <xf numFmtId="174" fontId="61" fillId="0" borderId="0" xfId="0" applyNumberFormat="1" applyFont="1" applyAlignment="1">
      <alignment horizontal="left"/>
    </xf>
    <xf numFmtId="0" fontId="59" fillId="0" borderId="0" xfId="0" applyNumberFormat="1" applyFont="1" applyBorder="1" applyAlignment="1" applyProtection="1">
      <alignment horizontal="left"/>
    </xf>
    <xf numFmtId="0" fontId="59" fillId="0" borderId="0" xfId="0" applyFont="1" applyBorder="1" applyAlignment="1" applyProtection="1">
      <alignment horizontal="right"/>
    </xf>
    <xf numFmtId="49" fontId="59" fillId="0" borderId="0" xfId="0" applyNumberFormat="1" applyFont="1" applyBorder="1" applyAlignment="1" applyProtection="1">
      <alignment horizontal="left" vertical="center"/>
    </xf>
    <xf numFmtId="49" fontId="58" fillId="0" borderId="0" xfId="0" applyNumberFormat="1" applyFont="1" applyBorder="1" applyAlignment="1" applyProtection="1">
      <alignment horizontal="left" vertical="center"/>
    </xf>
    <xf numFmtId="0" fontId="58" fillId="0" borderId="0" xfId="0" applyFont="1" applyBorder="1" applyProtection="1"/>
    <xf numFmtId="0" fontId="58" fillId="0" borderId="0" xfId="0" applyFont="1" applyBorder="1" applyAlignment="1" applyProtection="1">
      <alignment horizontal="right"/>
    </xf>
    <xf numFmtId="49" fontId="66" fillId="0" borderId="0" xfId="0" applyNumberFormat="1" applyFont="1" applyBorder="1" applyAlignment="1" applyProtection="1">
      <alignment horizontal="left" vertical="center"/>
    </xf>
    <xf numFmtId="0" fontId="66" fillId="0" borderId="0" xfId="0" applyFont="1" applyFill="1" applyBorder="1" applyProtection="1"/>
    <xf numFmtId="40" fontId="66" fillId="0" borderId="0" xfId="0" applyNumberFormat="1" applyFont="1" applyBorder="1" applyAlignment="1" applyProtection="1">
      <alignment horizontal="right"/>
    </xf>
    <xf numFmtId="37" fontId="66" fillId="0" borderId="0" xfId="0" applyNumberFormat="1" applyFont="1" applyBorder="1" applyProtection="1"/>
    <xf numFmtId="173" fontId="66" fillId="0" borderId="0" xfId="0" applyNumberFormat="1" applyFont="1" applyBorder="1" applyProtection="1"/>
    <xf numFmtId="0" fontId="66" fillId="0" borderId="0" xfId="0" applyFont="1" applyProtection="1"/>
    <xf numFmtId="0" fontId="66" fillId="0" borderId="0" xfId="0" applyFont="1" applyBorder="1" applyAlignment="1" applyProtection="1">
      <alignment vertical="center" wrapText="1"/>
    </xf>
    <xf numFmtId="0" fontId="66" fillId="0" borderId="0" xfId="0" applyFont="1" applyBorder="1" applyAlignment="1" applyProtection="1">
      <alignment horizontal="right"/>
    </xf>
    <xf numFmtId="0" fontId="94" fillId="0" borderId="0" xfId="0" applyFont="1" applyAlignment="1" applyProtection="1">
      <alignment horizontal="left"/>
    </xf>
    <xf numFmtId="0" fontId="66" fillId="0" borderId="0" xfId="0" applyFont="1" applyAlignment="1">
      <alignment wrapText="1"/>
    </xf>
    <xf numFmtId="0" fontId="59" fillId="0" borderId="0" xfId="0" applyFont="1" applyFill="1" applyBorder="1" applyProtection="1"/>
    <xf numFmtId="0" fontId="59" fillId="0" borderId="0" xfId="0" applyFont="1" applyBorder="1" applyAlignment="1" applyProtection="1">
      <alignment horizontal="center"/>
    </xf>
    <xf numFmtId="175" fontId="66" fillId="0" borderId="0" xfId="0" quotePrefix="1" applyNumberFormat="1" applyFont="1" applyBorder="1" applyAlignment="1" applyProtection="1">
      <alignment horizontal="right"/>
    </xf>
    <xf numFmtId="0" fontId="68" fillId="0" borderId="0" xfId="0" applyFont="1" applyProtection="1"/>
    <xf numFmtId="0" fontId="66" fillId="0" borderId="0" xfId="0" applyFont="1" applyBorder="1" applyAlignment="1" applyProtection="1">
      <alignment vertical="top" wrapText="1"/>
    </xf>
    <xf numFmtId="37" fontId="66" fillId="0" borderId="0" xfId="0" applyNumberFormat="1" applyFont="1" applyBorder="1" applyAlignment="1" applyProtection="1">
      <alignment horizontal="right"/>
    </xf>
    <xf numFmtId="175" fontId="66" fillId="8" borderId="0" xfId="0" quotePrefix="1" applyNumberFormat="1" applyFont="1" applyFill="1" applyBorder="1" applyAlignment="1" applyProtection="1">
      <alignment horizontal="right"/>
    </xf>
    <xf numFmtId="38" fontId="66" fillId="0" borderId="0" xfId="0" applyNumberFormat="1" applyFont="1" applyBorder="1" applyProtection="1"/>
    <xf numFmtId="1" fontId="66" fillId="0" borderId="0" xfId="0" applyNumberFormat="1" applyFont="1" applyBorder="1" applyProtection="1"/>
    <xf numFmtId="39" fontId="66" fillId="0" borderId="0" xfId="0" applyNumberFormat="1" applyFont="1" applyBorder="1" applyProtection="1"/>
    <xf numFmtId="3" fontId="66" fillId="0" borderId="0" xfId="0" applyNumberFormat="1" applyFont="1" applyBorder="1" applyAlignment="1" applyProtection="1">
      <alignment horizontal="right" vertical="center"/>
    </xf>
    <xf numFmtId="173" fontId="66" fillId="0" borderId="0" xfId="0" applyNumberFormat="1" applyFont="1" applyBorder="1" applyAlignment="1" applyProtection="1">
      <alignment horizontal="right"/>
    </xf>
    <xf numFmtId="49" fontId="66" fillId="0" borderId="0" xfId="0" applyNumberFormat="1" applyFont="1" applyBorder="1" applyProtection="1"/>
    <xf numFmtId="0" fontId="66" fillId="0" borderId="0" xfId="0" applyFont="1" applyBorder="1" applyAlignment="1" applyProtection="1">
      <alignment horizontal="center"/>
    </xf>
    <xf numFmtId="0" fontId="68" fillId="0" borderId="0" xfId="0" applyFont="1" applyFill="1" applyBorder="1" applyAlignment="1" applyProtection="1">
      <alignment horizontal="center"/>
    </xf>
    <xf numFmtId="0" fontId="59" fillId="0" borderId="0" xfId="0" applyFont="1" applyFill="1" applyBorder="1" applyAlignment="1" applyProtection="1">
      <alignment horizontal="right"/>
    </xf>
    <xf numFmtId="0" fontId="58" fillId="0" borderId="0" xfId="0" applyFont="1" applyFill="1" applyBorder="1" applyAlignment="1" applyProtection="1">
      <alignment horizontal="left"/>
    </xf>
    <xf numFmtId="0" fontId="69" fillId="0" borderId="0" xfId="0" applyFont="1" applyFill="1" applyBorder="1" applyAlignment="1" applyProtection="1">
      <alignment horizontal="right"/>
    </xf>
    <xf numFmtId="0" fontId="92" fillId="0" borderId="0" xfId="0" applyFont="1" applyProtection="1"/>
    <xf numFmtId="0" fontId="59" fillId="0" borderId="0" xfId="0" applyFont="1" applyFill="1" applyBorder="1" applyAlignment="1" applyProtection="1">
      <alignment horizontal="center"/>
    </xf>
    <xf numFmtId="49" fontId="92" fillId="0" borderId="0" xfId="0" applyNumberFormat="1" applyFont="1" applyAlignment="1" applyProtection="1">
      <alignment horizontal="right" vertical="top"/>
    </xf>
    <xf numFmtId="0" fontId="66" fillId="0" borderId="0" xfId="0" applyFont="1" applyBorder="1" applyAlignment="1" applyProtection="1">
      <alignment horizontal="left"/>
    </xf>
    <xf numFmtId="49" fontId="59" fillId="0" borderId="0" xfId="0" applyNumberFormat="1" applyFont="1" applyBorder="1" applyAlignment="1" applyProtection="1">
      <alignment horizontal="left" vertical="top"/>
    </xf>
    <xf numFmtId="0" fontId="66" fillId="0" borderId="0" xfId="0" applyFont="1" applyAlignment="1" applyProtection="1">
      <alignment horizontal="left"/>
    </xf>
    <xf numFmtId="49" fontId="59" fillId="0" borderId="0" xfId="0" applyNumberFormat="1" applyFont="1" applyAlignment="1" applyProtection="1">
      <alignment horizontal="left" vertical="center"/>
    </xf>
    <xf numFmtId="49" fontId="59" fillId="0" borderId="0" xfId="0" applyNumberFormat="1" applyFont="1" applyAlignment="1" applyProtection="1">
      <alignment horizontal="left" vertical="top"/>
    </xf>
    <xf numFmtId="0" fontId="59" fillId="0" borderId="0" xfId="0" applyFont="1" applyAlignment="1" applyProtection="1">
      <alignment horizontal="right"/>
    </xf>
    <xf numFmtId="0" fontId="66" fillId="0" borderId="0" xfId="0" applyFont="1" applyAlignment="1" applyProtection="1">
      <alignment horizontal="right"/>
    </xf>
    <xf numFmtId="49" fontId="90" fillId="0" borderId="0" xfId="0" applyNumberFormat="1" applyFont="1" applyAlignment="1" applyProtection="1">
      <alignment horizontal="right" vertical="top"/>
    </xf>
    <xf numFmtId="0" fontId="66" fillId="0" borderId="3" xfId="0"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1" fillId="0" borderId="3" xfId="0" applyNumberFormat="1" applyFont="1" applyBorder="1" applyAlignment="1" applyProtection="1">
      <alignment horizontal="center" vertical="center"/>
    </xf>
    <xf numFmtId="49" fontId="69" fillId="0" borderId="12" xfId="0" applyNumberFormat="1" applyFont="1" applyBorder="1" applyAlignment="1" applyProtection="1">
      <alignment horizontal="centerContinuous" vertical="center"/>
    </xf>
    <xf numFmtId="49" fontId="61" fillId="0" borderId="10" xfId="0" applyNumberFormat="1" applyFont="1" applyBorder="1" applyAlignment="1" applyProtection="1">
      <alignment horizontal="centerContinuous" vertical="center"/>
    </xf>
    <xf numFmtId="0" fontId="61" fillId="0" borderId="0" xfId="0" applyFont="1" applyAlignment="1" applyProtection="1">
      <alignment vertical="center"/>
    </xf>
    <xf numFmtId="1" fontId="68" fillId="0" borderId="4" xfId="0" applyNumberFormat="1" applyFont="1" applyBorder="1" applyAlignment="1" applyProtection="1">
      <alignment horizontal="center" vertical="center" wrapText="1"/>
    </xf>
    <xf numFmtId="3" fontId="68" fillId="0" borderId="4" xfId="0" applyNumberFormat="1" applyFont="1" applyBorder="1" applyAlignment="1" applyProtection="1">
      <alignment horizontal="center" vertical="center" wrapText="1"/>
    </xf>
    <xf numFmtId="0" fontId="68" fillId="0" borderId="4" xfId="0" applyFont="1" applyBorder="1" applyAlignment="1" applyProtection="1">
      <alignment horizontal="center" vertical="center" wrapText="1"/>
    </xf>
    <xf numFmtId="43" fontId="68" fillId="0" borderId="2" xfId="1" applyFont="1" applyBorder="1" applyAlignment="1" applyProtection="1">
      <alignment horizontal="center" vertical="center" wrapText="1"/>
    </xf>
    <xf numFmtId="0" fontId="68" fillId="0" borderId="2" xfId="0" applyFont="1" applyBorder="1" applyAlignment="1" applyProtection="1">
      <alignment horizontal="center" vertical="center" wrapTex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center" vertical="center"/>
    </xf>
    <xf numFmtId="0" fontId="66" fillId="0" borderId="2" xfId="0" applyFont="1" applyBorder="1" applyAlignment="1" applyProtection="1">
      <alignment horizontal="center" vertical="center"/>
    </xf>
    <xf numFmtId="0" fontId="66" fillId="0" borderId="14" xfId="0" applyFont="1" applyBorder="1" applyAlignment="1" applyProtection="1">
      <alignment horizontal="left" vertical="center" indent="1"/>
    </xf>
    <xf numFmtId="164" fontId="66" fillId="0" borderId="2" xfId="0" applyNumberFormat="1" applyFont="1" applyFill="1" applyBorder="1" applyAlignment="1" applyProtection="1">
      <alignment horizontal="left" vertical="center"/>
    </xf>
    <xf numFmtId="0" fontId="66" fillId="0" borderId="2" xfId="0" applyFont="1" applyFill="1" applyBorder="1" applyAlignment="1" applyProtection="1">
      <alignment horizontal="center" vertical="center"/>
    </xf>
    <xf numFmtId="0" fontId="61" fillId="0" borderId="0" xfId="0" applyFont="1" applyFill="1" applyAlignment="1" applyProtection="1">
      <alignment vertical="center"/>
    </xf>
    <xf numFmtId="0" fontId="66" fillId="0" borderId="11" xfId="0" applyFont="1" applyBorder="1" applyAlignment="1" applyProtection="1">
      <alignment horizontal="left" vertical="center" indent="1"/>
    </xf>
    <xf numFmtId="0" fontId="66" fillId="0" borderId="4" xfId="0" applyFont="1" applyBorder="1" applyAlignment="1" applyProtection="1">
      <alignment horizontal="center" vertical="center"/>
    </xf>
    <xf numFmtId="0" fontId="66" fillId="0" borderId="20" xfId="0" applyFont="1" applyBorder="1" applyAlignment="1" applyProtection="1">
      <alignment horizontal="left" vertical="center" indent="1"/>
    </xf>
    <xf numFmtId="0" fontId="66" fillId="0" borderId="14" xfId="0" applyFont="1" applyBorder="1" applyAlignment="1" applyProtection="1">
      <alignment horizontal="left" vertical="center" wrapText="1" indent="1"/>
    </xf>
    <xf numFmtId="0" fontId="66" fillId="0" borderId="2" xfId="0" applyFont="1" applyFill="1" applyBorder="1" applyAlignment="1" applyProtection="1">
      <alignment horizontal="left" vertical="center" indent="1"/>
    </xf>
    <xf numFmtId="0" fontId="66" fillId="0" borderId="16" xfId="0" applyFont="1" applyFill="1" applyBorder="1" applyAlignment="1" applyProtection="1">
      <alignment horizontal="left" vertical="center" indent="1"/>
    </xf>
    <xf numFmtId="0" fontId="66" fillId="0" borderId="10" xfId="0" applyFont="1" applyFill="1" applyBorder="1" applyAlignment="1" applyProtection="1">
      <alignment horizontal="center" vertical="center"/>
    </xf>
    <xf numFmtId="0" fontId="66" fillId="0" borderId="0" xfId="0" applyFont="1" applyAlignment="1" applyProtection="1">
      <alignment vertical="center"/>
    </xf>
    <xf numFmtId="0" fontId="66" fillId="0" borderId="0" xfId="0" applyFont="1" applyAlignment="1" applyProtection="1">
      <alignment horizontal="center" vertical="center"/>
    </xf>
    <xf numFmtId="38" fontId="61" fillId="0" borderId="0" xfId="0" applyNumberFormat="1" applyFont="1" applyAlignment="1" applyProtection="1">
      <alignment vertical="center"/>
    </xf>
    <xf numFmtId="49" fontId="68" fillId="0" borderId="3" xfId="0" applyNumberFormat="1" applyFont="1" applyBorder="1" applyAlignment="1" applyProtection="1">
      <alignment horizontal="center" vertical="center"/>
    </xf>
    <xf numFmtId="0" fontId="61" fillId="0" borderId="0" xfId="0" applyFont="1" applyAlignment="1" applyProtection="1">
      <alignment horizontal="center" vertical="center"/>
    </xf>
    <xf numFmtId="0" fontId="59" fillId="0" borderId="0" xfId="0" applyFont="1" applyFill="1" applyAlignment="1" applyProtection="1">
      <alignment horizontal="center" vertical="center"/>
    </xf>
    <xf numFmtId="0" fontId="61" fillId="0" borderId="0" xfId="0" applyFont="1" applyFill="1" applyAlignment="1" applyProtection="1">
      <alignment horizontal="center" vertical="center"/>
    </xf>
    <xf numFmtId="3" fontId="61" fillId="0" borderId="0" xfId="0" applyNumberFormat="1" applyFont="1" applyAlignment="1" applyProtection="1">
      <alignment vertical="center"/>
    </xf>
    <xf numFmtId="0" fontId="77" fillId="0" borderId="20" xfId="0" applyFont="1" applyBorder="1" applyAlignment="1" applyProtection="1">
      <alignment horizontal="left" indent="2"/>
    </xf>
    <xf numFmtId="0" fontId="66" fillId="0" borderId="11" xfId="0" applyFont="1" applyBorder="1" applyAlignment="1" applyProtection="1">
      <alignment horizontal="center" vertical="center"/>
    </xf>
    <xf numFmtId="0" fontId="58" fillId="0" borderId="0" xfId="0" applyFont="1" applyAlignment="1" applyProtection="1">
      <alignment vertical="center"/>
    </xf>
    <xf numFmtId="0" fontId="69" fillId="0" borderId="0" xfId="0" applyFont="1" applyAlignment="1" applyProtection="1">
      <alignment vertical="center"/>
    </xf>
    <xf numFmtId="0" fontId="59" fillId="0" borderId="0" xfId="0" applyFont="1" applyFill="1" applyAlignment="1" applyProtection="1">
      <alignment vertical="center"/>
    </xf>
    <xf numFmtId="0" fontId="66" fillId="0" borderId="4" xfId="0" applyFont="1" applyFill="1" applyBorder="1" applyAlignment="1" applyProtection="1">
      <alignment horizontal="center" vertical="center"/>
    </xf>
    <xf numFmtId="0" fontId="66" fillId="0" borderId="2" xfId="0" applyFont="1" applyFill="1" applyBorder="1" applyAlignment="1" applyProtection="1">
      <alignment horizontal="center" vertical="top"/>
    </xf>
    <xf numFmtId="0" fontId="59" fillId="0" borderId="0" xfId="0" applyFont="1" applyFill="1" applyBorder="1" applyAlignment="1" applyProtection="1">
      <alignment vertical="center"/>
    </xf>
    <xf numFmtId="38" fontId="59" fillId="0" borderId="0" xfId="0" applyNumberFormat="1" applyFont="1" applyAlignment="1" applyProtection="1"/>
    <xf numFmtId="0" fontId="66" fillId="0" borderId="11" xfId="0" applyFont="1" applyFill="1" applyBorder="1" applyAlignment="1" applyProtection="1">
      <alignment horizontal="center" vertical="center"/>
    </xf>
    <xf numFmtId="0" fontId="66" fillId="0" borderId="49" xfId="0" applyFont="1" applyBorder="1" applyAlignment="1" applyProtection="1">
      <alignment horizontal="left" vertical="center" indent="4"/>
    </xf>
    <xf numFmtId="0" fontId="66" fillId="0" borderId="31" xfId="0" applyFont="1" applyBorder="1" applyAlignment="1" applyProtection="1">
      <alignment horizontal="center" vertical="center"/>
    </xf>
    <xf numFmtId="40" fontId="59" fillId="7" borderId="33" xfId="0" applyNumberFormat="1" applyFont="1" applyFill="1" applyBorder="1" applyAlignment="1" applyProtection="1">
      <alignment horizontal="right" vertical="center"/>
    </xf>
    <xf numFmtId="0" fontId="66" fillId="0" borderId="13" xfId="0" applyFont="1" applyBorder="1" applyAlignment="1" applyProtection="1">
      <alignment horizontal="left" vertical="center" indent="4"/>
    </xf>
    <xf numFmtId="9" fontId="59" fillId="7" borderId="33" xfId="0" applyNumberFormat="1" applyFont="1" applyFill="1" applyBorder="1" applyAlignment="1" applyProtection="1">
      <alignment horizontal="right" vertical="center"/>
    </xf>
    <xf numFmtId="1" fontId="58" fillId="0" borderId="4" xfId="0" applyNumberFormat="1" applyFont="1" applyBorder="1" applyAlignment="1" applyProtection="1">
      <alignment horizontal="center" vertical="center" wrapText="1"/>
    </xf>
    <xf numFmtId="3" fontId="58" fillId="0" borderId="4" xfId="0" applyNumberFormat="1" applyFont="1" applyBorder="1" applyAlignment="1" applyProtection="1">
      <alignment horizontal="center" vertical="center" wrapText="1"/>
    </xf>
    <xf numFmtId="3" fontId="59" fillId="3" borderId="4" xfId="0" applyNumberFormat="1" applyFont="1" applyFill="1" applyBorder="1" applyAlignment="1" applyProtection="1">
      <alignment horizontal="center"/>
    </xf>
    <xf numFmtId="3" fontId="61" fillId="3" borderId="11" xfId="0" applyNumberFormat="1" applyFont="1" applyFill="1" applyBorder="1" applyAlignment="1" applyProtection="1">
      <alignment horizontal="center"/>
    </xf>
    <xf numFmtId="38" fontId="61" fillId="3" borderId="4" xfId="0" applyNumberFormat="1" applyFont="1" applyFill="1" applyBorder="1" applyAlignment="1" applyProtection="1">
      <alignment horizontal="center"/>
    </xf>
    <xf numFmtId="3" fontId="61" fillId="3" borderId="4" xfId="0" applyNumberFormat="1" applyFont="1" applyFill="1" applyBorder="1" applyAlignment="1" applyProtection="1">
      <alignment horizontal="center"/>
    </xf>
    <xf numFmtId="0" fontId="66" fillId="0" borderId="14" xfId="0" applyFont="1" applyBorder="1" applyAlignment="1" applyProtection="1">
      <alignment horizontal="center"/>
    </xf>
    <xf numFmtId="0" fontId="66" fillId="0" borderId="2" xfId="0" applyFont="1" applyBorder="1" applyAlignment="1" applyProtection="1">
      <alignment horizontal="center"/>
    </xf>
    <xf numFmtId="0" fontId="66" fillId="0" borderId="2" xfId="0" applyFont="1" applyBorder="1" applyAlignment="1" applyProtection="1">
      <alignment horizontal="center" vertical="center" wrapText="1"/>
    </xf>
    <xf numFmtId="38" fontId="61" fillId="0" borderId="0" xfId="0" applyNumberFormat="1" applyFont="1" applyProtection="1"/>
    <xf numFmtId="0" fontId="66" fillId="0" borderId="26" xfId="0" applyFont="1" applyFill="1" applyBorder="1" applyAlignment="1" applyProtection="1">
      <alignment horizontal="center" vertical="center"/>
    </xf>
    <xf numFmtId="0" fontId="66" fillId="0" borderId="2" xfId="0" applyFont="1" applyBorder="1" applyAlignment="1" applyProtection="1">
      <alignment horizontal="center" vertical="top"/>
    </xf>
    <xf numFmtId="0" fontId="66" fillId="0" borderId="26" xfId="0" applyFont="1" applyFill="1" applyBorder="1" applyAlignment="1" applyProtection="1">
      <alignment horizontal="center" vertical="top"/>
    </xf>
    <xf numFmtId="0" fontId="66" fillId="0" borderId="18" xfId="0" applyFont="1" applyFill="1" applyBorder="1" applyAlignment="1" applyProtection="1">
      <alignment horizontal="center" vertical="center"/>
    </xf>
    <xf numFmtId="1" fontId="66" fillId="0" borderId="2" xfId="0" applyNumberFormat="1" applyFont="1" applyBorder="1" applyAlignment="1" applyProtection="1">
      <alignment horizontal="center" vertical="center"/>
    </xf>
    <xf numFmtId="0" fontId="66" fillId="0" borderId="21" xfId="0" applyFont="1" applyBorder="1" applyAlignment="1" applyProtection="1">
      <alignment horizontal="left" vertical="top" wrapText="1" indent="1"/>
    </xf>
    <xf numFmtId="1" fontId="66" fillId="0" borderId="2" xfId="0" applyNumberFormat="1" applyFont="1" applyBorder="1" applyAlignment="1" applyProtection="1">
      <alignment horizontal="center" vertical="top"/>
    </xf>
    <xf numFmtId="1" fontId="66" fillId="0" borderId="4" xfId="0" applyNumberFormat="1" applyFont="1" applyBorder="1" applyAlignment="1" applyProtection="1">
      <alignment horizontal="center" vertical="center"/>
    </xf>
    <xf numFmtId="1" fontId="66" fillId="0" borderId="124" xfId="0" applyNumberFormat="1" applyFont="1" applyBorder="1" applyAlignment="1" applyProtection="1">
      <alignment horizontal="center" vertical="center"/>
    </xf>
    <xf numFmtId="1" fontId="66" fillId="0" borderId="32" xfId="0" applyNumberFormat="1" applyFont="1" applyBorder="1" applyAlignment="1" applyProtection="1">
      <alignment horizontal="center" vertical="center"/>
    </xf>
    <xf numFmtId="1" fontId="66" fillId="0" borderId="33" xfId="0" applyNumberFormat="1" applyFont="1" applyBorder="1" applyAlignment="1" applyProtection="1">
      <alignment horizontal="center" vertical="center"/>
    </xf>
    <xf numFmtId="0" fontId="66" fillId="0" borderId="2" xfId="0" applyFont="1" applyBorder="1" applyAlignment="1" applyProtection="1">
      <alignment horizontal="center" vertical="top" wrapText="1"/>
    </xf>
    <xf numFmtId="0" fontId="66" fillId="0" borderId="26" xfId="0" applyFont="1" applyBorder="1" applyAlignment="1" applyProtection="1">
      <alignment horizontal="center" vertical="center"/>
    </xf>
    <xf numFmtId="0" fontId="66" fillId="0" borderId="127" xfId="0" applyFont="1" applyFill="1" applyBorder="1" applyAlignment="1" applyProtection="1">
      <alignment horizontal="center" vertical="center"/>
    </xf>
    <xf numFmtId="0" fontId="66" fillId="0" borderId="99" xfId="0" applyFont="1" applyFill="1" applyBorder="1" applyAlignment="1" applyProtection="1">
      <alignment horizontal="center" vertical="center"/>
    </xf>
    <xf numFmtId="0" fontId="61" fillId="0" borderId="0" xfId="0" applyFont="1" applyAlignment="1" applyProtection="1"/>
    <xf numFmtId="0" fontId="66" fillId="0" borderId="0" xfId="0" applyFont="1" applyAlignment="1" applyProtection="1">
      <alignment horizontal="left" vertical="center" wrapText="1"/>
    </xf>
    <xf numFmtId="0" fontId="66" fillId="0" borderId="0" xfId="0" applyFont="1" applyAlignment="1" applyProtection="1">
      <alignment horizontal="center" vertical="center" wrapText="1"/>
    </xf>
    <xf numFmtId="0" fontId="61" fillId="0" borderId="0" xfId="0" applyFont="1" applyAlignment="1" applyProtection="1">
      <alignment wrapText="1"/>
    </xf>
    <xf numFmtId="0" fontId="61" fillId="0" borderId="0" xfId="0" applyFont="1" applyAlignment="1"/>
    <xf numFmtId="49" fontId="66"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8" fillId="0" borderId="26" xfId="0" applyNumberFormat="1" applyFont="1" applyBorder="1" applyAlignment="1">
      <alignment horizontal="center" vertical="center" wrapText="1"/>
    </xf>
    <xf numFmtId="3" fontId="58" fillId="0" borderId="26" xfId="0" applyNumberFormat="1" applyFont="1" applyBorder="1" applyAlignment="1">
      <alignment horizontal="center" vertical="center"/>
    </xf>
    <xf numFmtId="3" fontId="58" fillId="0" borderId="26" xfId="0" applyNumberFormat="1" applyFont="1" applyBorder="1" applyAlignment="1">
      <alignment horizontal="center" vertical="center" wrapText="1"/>
    </xf>
    <xf numFmtId="0" fontId="61" fillId="0" borderId="0" xfId="0" applyFont="1" applyAlignment="1">
      <alignment horizontal="center" vertical="top" wrapText="1"/>
    </xf>
    <xf numFmtId="0" fontId="61" fillId="0" borderId="0" xfId="0" applyFont="1" applyBorder="1" applyAlignment="1">
      <alignment vertical="center"/>
    </xf>
    <xf numFmtId="0" fontId="66" fillId="0" borderId="0" xfId="0" applyFont="1" applyBorder="1" applyAlignment="1"/>
    <xf numFmtId="49" fontId="66" fillId="0" borderId="2" xfId="0" applyNumberFormat="1" applyFont="1" applyBorder="1" applyAlignment="1">
      <alignment horizontal="center" vertical="center"/>
    </xf>
    <xf numFmtId="49" fontId="68" fillId="2" borderId="27" xfId="0" applyNumberFormat="1" applyFont="1" applyFill="1" applyBorder="1" applyAlignment="1">
      <alignment horizontal="center" vertical="center"/>
    </xf>
    <xf numFmtId="0" fontId="66" fillId="0" borderId="0" xfId="0" applyFont="1" applyFill="1" applyBorder="1" applyAlignment="1"/>
    <xf numFmtId="0" fontId="66" fillId="0" borderId="0" xfId="0" applyFont="1" applyFill="1"/>
    <xf numFmtId="3" fontId="68" fillId="3" borderId="13" xfId="0" applyNumberFormat="1" applyFont="1" applyFill="1" applyBorder="1" applyAlignment="1">
      <alignment horizontal="left" vertical="center" wrapText="1" indent="1"/>
    </xf>
    <xf numFmtId="49" fontId="68" fillId="3" borderId="14" xfId="0" applyNumberFormat="1" applyFont="1" applyFill="1" applyBorder="1" applyAlignment="1">
      <alignment horizontal="center" vertical="center"/>
    </xf>
    <xf numFmtId="164" fontId="68" fillId="3" borderId="122" xfId="0" applyNumberFormat="1" applyFont="1" applyFill="1" applyBorder="1" applyAlignment="1">
      <alignment horizontal="left" vertical="center" wrapText="1" indent="1"/>
    </xf>
    <xf numFmtId="49" fontId="68" fillId="3" borderId="31" xfId="0" applyNumberFormat="1" applyFont="1" applyFill="1" applyBorder="1" applyAlignment="1">
      <alignment horizontal="center" vertical="center"/>
    </xf>
    <xf numFmtId="49" fontId="66" fillId="0" borderId="3" xfId="0" applyNumberFormat="1" applyFont="1" applyBorder="1" applyAlignment="1">
      <alignment horizontal="center" vertical="center" wrapText="1"/>
    </xf>
    <xf numFmtId="49" fontId="66" fillId="0" borderId="2" xfId="0" applyNumberFormat="1" applyFont="1" applyBorder="1" applyAlignment="1">
      <alignment horizontal="center" vertical="top"/>
    </xf>
    <xf numFmtId="49" fontId="66" fillId="0" borderId="4" xfId="0" applyNumberFormat="1" applyFont="1" applyBorder="1" applyAlignment="1">
      <alignment horizontal="center" vertical="center"/>
    </xf>
    <xf numFmtId="49" fontId="68" fillId="3" borderId="11" xfId="0" applyNumberFormat="1" applyFont="1" applyFill="1" applyBorder="1" applyAlignment="1">
      <alignment horizontal="center" vertical="center"/>
    </xf>
    <xf numFmtId="49" fontId="66" fillId="0" borderId="33" xfId="0" applyNumberFormat="1" applyFont="1" applyFill="1" applyBorder="1" applyAlignment="1">
      <alignment horizontal="center" vertical="center"/>
    </xf>
    <xf numFmtId="0" fontId="66" fillId="0" borderId="0" xfId="0" applyFont="1" applyAlignment="1">
      <alignment vertical="center"/>
    </xf>
    <xf numFmtId="0" fontId="66" fillId="0" borderId="29" xfId="0" applyFont="1" applyFill="1" applyBorder="1" applyAlignment="1">
      <alignment horizontal="center" vertical="center"/>
    </xf>
    <xf numFmtId="0" fontId="66" fillId="0" borderId="4" xfId="0" applyFont="1" applyFill="1" applyBorder="1" applyAlignment="1">
      <alignment horizontal="center" vertical="center"/>
    </xf>
    <xf numFmtId="0" fontId="66" fillId="0" borderId="2" xfId="0" applyFont="1" applyFill="1" applyBorder="1" applyAlignment="1">
      <alignment horizontal="center" vertical="center"/>
    </xf>
    <xf numFmtId="0" fontId="66" fillId="0" borderId="124" xfId="0" applyFont="1" applyFill="1" applyBorder="1" applyAlignment="1">
      <alignment horizontal="center" vertical="center"/>
    </xf>
    <xf numFmtId="49" fontId="66" fillId="0" borderId="4" xfId="0" applyNumberFormat="1" applyFont="1" applyFill="1" applyBorder="1" applyAlignment="1">
      <alignment horizontal="center" vertical="center"/>
    </xf>
    <xf numFmtId="164" fontId="68" fillId="6" borderId="13" xfId="0" applyNumberFormat="1" applyFont="1" applyFill="1" applyBorder="1" applyAlignment="1">
      <alignment horizontal="left" vertical="center" wrapText="1" indent="1"/>
    </xf>
    <xf numFmtId="49" fontId="68" fillId="6" borderId="14" xfId="0" applyNumberFormat="1" applyFont="1" applyFill="1" applyBorder="1" applyAlignment="1">
      <alignment horizontal="center" vertical="center"/>
    </xf>
    <xf numFmtId="0" fontId="66" fillId="0" borderId="0" xfId="0" applyFont="1" applyAlignment="1"/>
    <xf numFmtId="49" fontId="68" fillId="0" borderId="29" xfId="0" applyNumberFormat="1" applyFont="1" applyFill="1" applyBorder="1" applyAlignment="1">
      <alignment horizontal="center" vertical="center"/>
    </xf>
    <xf numFmtId="3" fontId="68" fillId="0" borderId="13" xfId="0" applyNumberFormat="1" applyFont="1" applyBorder="1" applyAlignment="1">
      <alignment horizontal="left" vertical="top" wrapText="1" indent="2"/>
    </xf>
    <xf numFmtId="49" fontId="66" fillId="0" borderId="21" xfId="0" applyNumberFormat="1" applyFont="1" applyFill="1" applyBorder="1" applyAlignment="1">
      <alignment horizontal="left" vertical="top" indent="1"/>
    </xf>
    <xf numFmtId="0" fontId="59" fillId="0" borderId="0" xfId="0" applyFont="1" applyAlignment="1">
      <alignment vertical="center"/>
    </xf>
    <xf numFmtId="3" fontId="68" fillId="3" borderId="12" xfId="0" applyNumberFormat="1" applyFont="1" applyFill="1" applyBorder="1" applyAlignment="1">
      <alignment horizontal="left" vertical="center" wrapText="1" indent="1"/>
    </xf>
    <xf numFmtId="164" fontId="68" fillId="3" borderId="13" xfId="0" applyNumberFormat="1" applyFont="1" applyFill="1" applyBorder="1" applyAlignment="1">
      <alignment horizontal="left" vertical="center" wrapText="1" indent="1"/>
    </xf>
    <xf numFmtId="49" fontId="66" fillId="0" borderId="29" xfId="0" applyNumberFormat="1" applyFont="1" applyFill="1" applyBorder="1" applyAlignment="1">
      <alignment horizontal="center" vertical="center"/>
    </xf>
    <xf numFmtId="164" fontId="68" fillId="3" borderId="13" xfId="0" applyNumberFormat="1" applyFont="1" applyFill="1" applyBorder="1" applyAlignment="1" applyProtection="1">
      <alignment horizontal="left" vertical="center" wrapText="1" indent="1"/>
    </xf>
    <xf numFmtId="49" fontId="68" fillId="3" borderId="14" xfId="0" applyNumberFormat="1" applyFont="1" applyFill="1" applyBorder="1" applyAlignment="1" applyProtection="1">
      <alignment horizontal="center" vertical="center"/>
    </xf>
    <xf numFmtId="49" fontId="68" fillId="7" borderId="27" xfId="0" applyNumberFormat="1" applyFont="1" applyFill="1" applyBorder="1" applyAlignment="1">
      <alignment horizontal="center" vertical="center"/>
    </xf>
    <xf numFmtId="3" fontId="68" fillId="6" borderId="17" xfId="0" applyNumberFormat="1" applyFont="1" applyFill="1" applyBorder="1" applyAlignment="1">
      <alignment horizontal="left" vertical="center" wrapText="1" indent="1"/>
    </xf>
    <xf numFmtId="49" fontId="68" fillId="6" borderId="26" xfId="0" applyNumberFormat="1" applyFont="1" applyFill="1" applyBorder="1" applyAlignment="1">
      <alignment horizontal="center" vertical="center"/>
    </xf>
    <xf numFmtId="3" fontId="68" fillId="0" borderId="13" xfId="0" applyNumberFormat="1" applyFont="1" applyFill="1" applyBorder="1" applyAlignment="1">
      <alignment horizontal="left" vertical="top" wrapText="1" indent="2"/>
    </xf>
    <xf numFmtId="0" fontId="61" fillId="0" borderId="21" xfId="0" applyFont="1" applyFill="1" applyBorder="1" applyAlignment="1">
      <alignment horizontal="left" vertical="top" wrapText="1" indent="2"/>
    </xf>
    <xf numFmtId="0" fontId="61" fillId="0" borderId="0" xfId="0" applyFont="1" applyFill="1" applyBorder="1" applyAlignment="1"/>
    <xf numFmtId="0" fontId="61" fillId="0" borderId="0" xfId="0" applyFont="1" applyFill="1" applyBorder="1"/>
    <xf numFmtId="0" fontId="59" fillId="0" borderId="0" xfId="0" applyFont="1" applyBorder="1" applyAlignment="1"/>
    <xf numFmtId="0" fontId="59" fillId="0" borderId="0" xfId="0" applyFont="1"/>
    <xf numFmtId="3" fontId="68" fillId="3" borderId="122" xfId="0" applyNumberFormat="1" applyFont="1" applyFill="1" applyBorder="1" applyAlignment="1">
      <alignment horizontal="left" vertical="center" wrapText="1" indent="1"/>
    </xf>
    <xf numFmtId="49" fontId="68" fillId="3" borderId="29" xfId="0" applyNumberFormat="1" applyFont="1" applyFill="1" applyBorder="1" applyAlignment="1">
      <alignment horizontal="center" vertical="center"/>
    </xf>
    <xf numFmtId="49" fontId="68" fillId="3" borderId="4" xfId="0" applyNumberFormat="1" applyFont="1" applyFill="1" applyBorder="1" applyAlignment="1">
      <alignment horizontal="center" vertical="top"/>
    </xf>
    <xf numFmtId="49" fontId="68" fillId="3" borderId="2" xfId="0" applyNumberFormat="1" applyFont="1" applyFill="1" applyBorder="1" applyAlignment="1">
      <alignment horizontal="center" vertical="top"/>
    </xf>
    <xf numFmtId="49" fontId="66" fillId="0" borderId="21" xfId="0" applyNumberFormat="1" applyFont="1" applyFill="1" applyBorder="1" applyAlignment="1">
      <alignment horizontal="center" vertical="top"/>
    </xf>
    <xf numFmtId="0" fontId="61" fillId="0" borderId="0" xfId="0" applyFont="1" applyFill="1"/>
    <xf numFmtId="0" fontId="68" fillId="3" borderId="13" xfId="0" applyFont="1" applyFill="1" applyBorder="1" applyAlignment="1">
      <alignment horizontal="left" vertical="center" wrapText="1" indent="1"/>
    </xf>
    <xf numFmtId="49" fontId="68" fillId="3" borderId="123" xfId="0" applyNumberFormat="1" applyFont="1" applyFill="1" applyBorder="1" applyAlignment="1">
      <alignment horizontal="center" vertical="center"/>
    </xf>
    <xf numFmtId="49" fontId="66" fillId="0" borderId="124" xfId="0" applyNumberFormat="1" applyFont="1" applyBorder="1" applyAlignment="1">
      <alignment horizontal="center" vertical="center"/>
    </xf>
    <xf numFmtId="49" fontId="68" fillId="3" borderId="4" xfId="0" applyNumberFormat="1" applyFont="1" applyFill="1" applyBorder="1" applyAlignment="1">
      <alignment horizontal="center" vertical="center"/>
    </xf>
    <xf numFmtId="3" fontId="68" fillId="6" borderId="29" xfId="0" applyNumberFormat="1" applyFont="1" applyFill="1" applyBorder="1" applyAlignment="1">
      <alignment horizontal="left" vertical="center" wrapText="1" indent="1"/>
    </xf>
    <xf numFmtId="49" fontId="68" fillId="6" borderId="29" xfId="0" applyNumberFormat="1" applyFont="1" applyFill="1" applyBorder="1" applyAlignment="1">
      <alignment horizontal="center" vertical="center"/>
    </xf>
    <xf numFmtId="3" fontId="68" fillId="3" borderId="2" xfId="0" applyNumberFormat="1" applyFont="1" applyFill="1" applyBorder="1" applyAlignment="1">
      <alignment horizontal="left" vertical="center" wrapText="1" indent="1"/>
    </xf>
    <xf numFmtId="49" fontId="68" fillId="3" borderId="11" xfId="0" applyNumberFormat="1" applyFont="1" applyFill="1" applyBorder="1" applyAlignment="1">
      <alignment horizontal="center" vertical="center" wrapText="1"/>
    </xf>
    <xf numFmtId="49" fontId="66" fillId="0" borderId="3" xfId="0" applyNumberFormat="1" applyFont="1" applyBorder="1" applyAlignment="1">
      <alignment horizontal="center" vertical="top"/>
    </xf>
    <xf numFmtId="49" fontId="68" fillId="3" borderId="31" xfId="0" applyNumberFormat="1" applyFont="1" applyFill="1" applyBorder="1" applyAlignment="1">
      <alignment horizontal="center" vertical="center" wrapText="1"/>
    </xf>
    <xf numFmtId="49" fontId="66" fillId="0" borderId="2" xfId="0" applyNumberFormat="1" applyFont="1" applyBorder="1" applyAlignment="1">
      <alignment horizontal="center" vertical="center" wrapText="1"/>
    </xf>
    <xf numFmtId="164" fontId="68" fillId="3" borderId="17" xfId="0" applyNumberFormat="1" applyFont="1" applyFill="1" applyBorder="1" applyAlignment="1">
      <alignment horizontal="left" vertical="center" wrapText="1" indent="1"/>
    </xf>
    <xf numFmtId="0" fontId="66" fillId="0" borderId="2" xfId="0" applyFont="1" applyBorder="1" applyAlignment="1">
      <alignment horizontal="center" vertical="center"/>
    </xf>
    <xf numFmtId="49" fontId="66" fillId="0" borderId="2" xfId="0" applyNumberFormat="1" applyFont="1" applyFill="1" applyBorder="1" applyAlignment="1">
      <alignment horizontal="center" vertical="center"/>
    </xf>
    <xf numFmtId="3" fontId="68" fillId="0" borderId="122" xfId="0" applyNumberFormat="1" applyFont="1" applyFill="1" applyBorder="1" applyAlignment="1">
      <alignment horizontal="left" vertical="top" wrapText="1" indent="1"/>
    </xf>
    <xf numFmtId="0" fontId="61" fillId="0" borderId="20" xfId="0" applyFont="1" applyFill="1" applyBorder="1" applyAlignment="1">
      <alignment horizontal="left" vertical="top" wrapText="1"/>
    </xf>
    <xf numFmtId="0" fontId="68" fillId="6" borderId="12" xfId="0"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center"/>
    </xf>
    <xf numFmtId="49" fontId="66" fillId="0" borderId="14" xfId="0" applyNumberFormat="1" applyFont="1" applyFill="1" applyBorder="1" applyAlignment="1">
      <alignment horizontal="center" vertical="top"/>
    </xf>
    <xf numFmtId="164" fontId="68" fillId="3" borderId="13" xfId="0" applyNumberFormat="1" applyFont="1" applyFill="1" applyBorder="1" applyAlignment="1">
      <alignment horizontal="left" vertical="top" wrapText="1" indent="1"/>
    </xf>
    <xf numFmtId="49" fontId="68" fillId="3" borderId="14" xfId="0" applyNumberFormat="1" applyFont="1" applyFill="1" applyBorder="1" applyAlignment="1">
      <alignment horizontal="center" vertical="top"/>
    </xf>
    <xf numFmtId="49" fontId="68" fillId="6" borderId="2" xfId="7" applyNumberFormat="1" applyFont="1" applyFill="1" applyBorder="1" applyAlignment="1">
      <alignment horizontal="left" vertical="center" wrapText="1" indent="1"/>
    </xf>
    <xf numFmtId="0" fontId="68" fillId="6" borderId="2" xfId="8" applyNumberFormat="1" applyFont="1" applyFill="1" applyBorder="1" applyAlignment="1">
      <alignment horizontal="center" vertical="top"/>
    </xf>
    <xf numFmtId="0" fontId="85" fillId="0" borderId="0" xfId="6" applyFont="1"/>
    <xf numFmtId="0" fontId="66" fillId="0" borderId="17" xfId="0" applyFont="1" applyBorder="1" applyAlignment="1">
      <alignment horizontal="left" vertical="center" wrapText="1"/>
    </xf>
    <xf numFmtId="49" fontId="66" fillId="0" borderId="0" xfId="0" applyNumberFormat="1" applyFont="1" applyAlignment="1">
      <alignment horizontal="center" vertical="center"/>
    </xf>
    <xf numFmtId="0" fontId="61" fillId="0" borderId="0" xfId="0" applyFont="1" applyAlignment="1">
      <alignment horizontal="right" vertical="center"/>
    </xf>
    <xf numFmtId="38" fontId="61" fillId="0" borderId="0" xfId="0" applyNumberFormat="1" applyFont="1" applyAlignment="1">
      <alignment horizontal="right" vertical="center"/>
    </xf>
    <xf numFmtId="38" fontId="61" fillId="0" borderId="0" xfId="0" applyNumberFormat="1" applyFont="1" applyFill="1" applyAlignment="1">
      <alignment horizontal="right" vertical="center"/>
    </xf>
    <xf numFmtId="0" fontId="66" fillId="0" borderId="2" xfId="0" applyFont="1" applyBorder="1" applyAlignment="1">
      <alignment horizontal="left" vertical="center" wrapText="1" indent="1"/>
    </xf>
    <xf numFmtId="38" fontId="61" fillId="0" borderId="0" xfId="0" applyNumberFormat="1" applyFont="1"/>
    <xf numFmtId="0" fontId="77" fillId="0" borderId="0" xfId="0" applyFont="1" applyAlignment="1">
      <alignment horizontal="left" indent="2"/>
    </xf>
    <xf numFmtId="0" fontId="77" fillId="0" borderId="0" xfId="0" applyFont="1" applyAlignment="1">
      <alignment horizontal="left"/>
    </xf>
    <xf numFmtId="0" fontId="77" fillId="0" borderId="0" xfId="0" applyFont="1" applyAlignment="1">
      <alignment horizontal="left" vertical="top" indent="2"/>
    </xf>
    <xf numFmtId="0" fontId="77" fillId="0" borderId="0" xfId="0" applyFont="1" applyAlignment="1">
      <alignment horizontal="left" vertical="top"/>
    </xf>
    <xf numFmtId="49" fontId="66" fillId="0" borderId="0" xfId="0" applyNumberFormat="1" applyFont="1" applyFill="1" applyBorder="1" applyAlignment="1" applyProtection="1">
      <alignment horizontal="left" vertical="center"/>
    </xf>
    <xf numFmtId="49" fontId="66" fillId="0" borderId="0" xfId="0" applyNumberFormat="1" applyFont="1" applyAlignment="1" applyProtection="1">
      <alignment horizontal="left" vertical="center"/>
    </xf>
    <xf numFmtId="49" fontId="66" fillId="0" borderId="13" xfId="0" applyNumberFormat="1" applyFont="1" applyBorder="1" applyAlignment="1" applyProtection="1">
      <alignment horizontal="left" vertical="center" indent="1"/>
    </xf>
    <xf numFmtId="49" fontId="66" fillId="0" borderId="21" xfId="0" applyNumberFormat="1" applyFont="1" applyBorder="1" applyAlignment="1" applyProtection="1">
      <alignment horizontal="left" vertical="center"/>
    </xf>
    <xf numFmtId="38" fontId="59" fillId="3" borderId="0" xfId="0" applyNumberFormat="1" applyFont="1" applyFill="1" applyBorder="1" applyAlignment="1" applyProtection="1">
      <alignment horizontal="right" vertical="center"/>
    </xf>
    <xf numFmtId="38" fontId="59" fillId="3" borderId="18" xfId="0" applyNumberFormat="1" applyFont="1" applyFill="1" applyBorder="1" applyAlignment="1" applyProtection="1">
      <alignment horizontal="right" vertical="center"/>
    </xf>
    <xf numFmtId="0" fontId="85" fillId="0" borderId="0" xfId="9" applyFont="1" applyFill="1"/>
    <xf numFmtId="49" fontId="68" fillId="0" borderId="2" xfId="9" applyNumberFormat="1" applyFont="1" applyFill="1" applyBorder="1" applyAlignment="1">
      <alignment horizontal="center" vertical="center" wrapText="1"/>
    </xf>
    <xf numFmtId="0" fontId="61" fillId="0" borderId="0" xfId="9" applyFont="1" applyFill="1"/>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0" fontId="61" fillId="0" borderId="0" xfId="9" applyFont="1" applyFill="1" applyAlignment="1"/>
    <xf numFmtId="0" fontId="66" fillId="0" borderId="0" xfId="9" applyFont="1" applyFill="1" applyAlignment="1"/>
    <xf numFmtId="0" fontId="85" fillId="0" borderId="0" xfId="9" applyFont="1" applyFill="1" applyAlignment="1">
      <alignment vertical="top"/>
    </xf>
    <xf numFmtId="0" fontId="66" fillId="0" borderId="0" xfId="9" applyFont="1" applyFill="1" applyBorder="1" applyAlignment="1"/>
    <xf numFmtId="0" fontId="85" fillId="0" borderId="0" xfId="9" applyFont="1" applyFill="1" applyAlignment="1"/>
    <xf numFmtId="0" fontId="66" fillId="0" borderId="0" xfId="9" applyFont="1" applyFill="1" applyAlignment="1">
      <alignment vertical="top"/>
    </xf>
    <xf numFmtId="0" fontId="66" fillId="0" borderId="0" xfId="9" applyFont="1" applyFill="1" applyAlignment="1">
      <alignment horizontal="left" indent="1"/>
    </xf>
    <xf numFmtId="49" fontId="66" fillId="0" borderId="0" xfId="9" applyNumberFormat="1" applyFont="1" applyFill="1" applyAlignment="1">
      <alignment horizontal="right" vertical="center"/>
    </xf>
    <xf numFmtId="0" fontId="66" fillId="0" borderId="0" xfId="9" applyFont="1" applyFill="1" applyAlignment="1">
      <alignment horizontal="left" vertical="center" indent="1"/>
    </xf>
    <xf numFmtId="0" fontId="66" fillId="0" borderId="0" xfId="9" applyFont="1" applyFill="1" applyAlignment="1">
      <alignment vertical="center"/>
    </xf>
    <xf numFmtId="0" fontId="66" fillId="0" borderId="0" xfId="9" applyFont="1" applyFill="1" applyAlignment="1">
      <alignment horizontal="left" vertical="top" indent="1"/>
    </xf>
    <xf numFmtId="0" fontId="66" fillId="0" borderId="0" xfId="9" applyFont="1" applyFill="1" applyAlignment="1">
      <alignment horizontal="left"/>
    </xf>
    <xf numFmtId="0" fontId="85" fillId="0" borderId="0" xfId="9" applyFont="1" applyFill="1" applyBorder="1" applyAlignment="1">
      <alignment horizontal="left" vertical="center"/>
    </xf>
    <xf numFmtId="0" fontId="66" fillId="0" borderId="0" xfId="9" applyFont="1" applyFill="1" applyBorder="1" applyAlignment="1">
      <alignment horizontal="left"/>
    </xf>
    <xf numFmtId="49" fontId="66" fillId="0" borderId="0" xfId="9" applyNumberFormat="1" applyFont="1" applyFill="1" applyBorder="1" applyAlignment="1">
      <alignment horizontal="right"/>
    </xf>
    <xf numFmtId="0" fontId="61" fillId="0" borderId="15" xfId="9" applyFont="1" applyFill="1" applyBorder="1" applyAlignment="1" applyProtection="1">
      <protection locked="0"/>
    </xf>
    <xf numFmtId="49" fontId="66" fillId="0" borderId="0" xfId="9" applyNumberFormat="1" applyFont="1" applyFill="1" applyAlignment="1">
      <alignment horizontal="left" vertical="center"/>
    </xf>
    <xf numFmtId="49" fontId="77" fillId="0" borderId="0" xfId="9" applyNumberFormat="1" applyFont="1" applyFill="1" applyAlignment="1">
      <alignment horizontal="left" vertical="center"/>
    </xf>
    <xf numFmtId="0" fontId="68" fillId="0" borderId="9" xfId="0" applyFont="1" applyBorder="1" applyAlignment="1" applyProtection="1">
      <alignment horizontal="center" vertical="center" wrapText="1"/>
    </xf>
    <xf numFmtId="0" fontId="68" fillId="0" borderId="22" xfId="0" applyFont="1" applyFill="1" applyBorder="1" applyAlignment="1" applyProtection="1">
      <alignment horizontal="center" vertical="center"/>
    </xf>
    <xf numFmtId="0" fontId="68" fillId="0" borderId="22" xfId="0" applyFont="1" applyFill="1" applyBorder="1" applyAlignment="1" applyProtection="1">
      <alignment horizontal="center" vertical="center" wrapText="1"/>
    </xf>
    <xf numFmtId="0" fontId="61" fillId="0" borderId="7" xfId="0" applyFont="1" applyBorder="1" applyAlignment="1" applyProtection="1">
      <alignment vertical="center"/>
    </xf>
    <xf numFmtId="38" fontId="59" fillId="0" borderId="22" xfId="0" applyNumberFormat="1" applyFont="1" applyBorder="1" applyAlignment="1" applyProtection="1">
      <alignment vertical="center"/>
      <protection locked="0"/>
    </xf>
    <xf numFmtId="38" fontId="59" fillId="0" borderId="22" xfId="0" applyNumberFormat="1" applyFont="1" applyFill="1" applyBorder="1" applyAlignment="1" applyProtection="1">
      <alignment horizontal="right" vertical="center"/>
      <protection locked="0"/>
    </xf>
    <xf numFmtId="0" fontId="61" fillId="6" borderId="7" xfId="0" applyFont="1" applyFill="1" applyBorder="1" applyAlignment="1" applyProtection="1">
      <alignment vertical="center"/>
    </xf>
    <xf numFmtId="38" fontId="59" fillId="6" borderId="45" xfId="0" applyNumberFormat="1" applyFont="1" applyFill="1" applyBorder="1" applyAlignment="1" applyProtection="1">
      <alignment horizontal="right" vertical="center"/>
    </xf>
    <xf numFmtId="49" fontId="66" fillId="0" borderId="7" xfId="0" applyNumberFormat="1" applyFont="1" applyBorder="1" applyAlignment="1" applyProtection="1">
      <alignment horizontal="center" vertical="center" wrapText="1"/>
    </xf>
    <xf numFmtId="38" fontId="59" fillId="6" borderId="8" xfId="0" applyNumberFormat="1" applyFont="1" applyFill="1" applyBorder="1" applyAlignment="1" applyProtection="1">
      <alignment vertical="center"/>
    </xf>
    <xf numFmtId="38" fontId="59" fillId="6" borderId="8" xfId="0" applyNumberFormat="1" applyFont="1" applyFill="1" applyBorder="1" applyAlignment="1" applyProtection="1">
      <alignment horizontal="right" vertical="center"/>
    </xf>
    <xf numFmtId="0" fontId="66" fillId="0" borderId="46" xfId="0" applyFont="1" applyBorder="1" applyAlignment="1" applyProtection="1">
      <alignment horizontal="left" indent="1"/>
    </xf>
    <xf numFmtId="0" fontId="66" fillId="0" borderId="6" xfId="0" applyFont="1" applyBorder="1" applyAlignment="1" applyProtection="1">
      <alignment horizontal="left" indent="1"/>
    </xf>
    <xf numFmtId="0" fontId="61" fillId="0" borderId="7" xfId="0" applyFont="1" applyBorder="1" applyAlignment="1">
      <alignment horizontal="left" indent="1"/>
    </xf>
    <xf numFmtId="49" fontId="66" fillId="0" borderId="7" xfId="0" applyNumberFormat="1" applyFont="1" applyBorder="1" applyAlignment="1" applyProtection="1">
      <alignment horizontal="center" vertical="center"/>
    </xf>
    <xf numFmtId="0" fontId="66" fillId="0" borderId="46" xfId="0" applyFont="1" applyBorder="1" applyAlignment="1" applyProtection="1">
      <alignment horizontal="left" vertical="center" indent="1"/>
    </xf>
    <xf numFmtId="0" fontId="66" fillId="0" borderId="6" xfId="0" applyFont="1" applyBorder="1" applyAlignment="1" applyProtection="1">
      <alignment horizontal="left" vertical="center" wrapText="1" indent="1"/>
    </xf>
    <xf numFmtId="0" fontId="61" fillId="0" borderId="7" xfId="0" applyFont="1" applyBorder="1" applyAlignment="1">
      <alignment horizontal="left" wrapText="1" indent="1"/>
    </xf>
    <xf numFmtId="38" fontId="59" fillId="6" borderId="22" xfId="0" applyNumberFormat="1" applyFont="1" applyFill="1" applyBorder="1" applyAlignment="1" applyProtection="1">
      <alignment horizontal="right" vertical="center"/>
    </xf>
    <xf numFmtId="49" fontId="66" fillId="0" borderId="6" xfId="0" applyNumberFormat="1" applyFont="1" applyBorder="1" applyAlignment="1" applyProtection="1">
      <alignment horizontal="center" vertical="center"/>
    </xf>
    <xf numFmtId="49" fontId="66" fillId="6" borderId="59" xfId="0" applyNumberFormat="1" applyFont="1" applyFill="1" applyBorder="1" applyAlignment="1" applyProtection="1">
      <alignment horizontal="center" vertical="center"/>
    </xf>
    <xf numFmtId="49" fontId="66" fillId="0" borderId="22" xfId="0" applyNumberFormat="1" applyFont="1" applyBorder="1" applyAlignment="1" applyProtection="1">
      <alignment horizontal="center" vertical="center"/>
    </xf>
    <xf numFmtId="49" fontId="66" fillId="3" borderId="22" xfId="0" applyNumberFormat="1" applyFont="1" applyFill="1" applyBorder="1" applyAlignment="1" applyProtection="1">
      <alignment horizontal="center" vertical="center"/>
    </xf>
    <xf numFmtId="38" fontId="59" fillId="3" borderId="8" xfId="0" applyNumberFormat="1" applyFont="1" applyFill="1" applyBorder="1" applyAlignment="1" applyProtection="1">
      <alignment horizontal="right" vertical="center"/>
    </xf>
    <xf numFmtId="38" fontId="59" fillId="6" borderId="44" xfId="0" applyNumberFormat="1" applyFont="1" applyFill="1" applyBorder="1" applyAlignment="1" applyProtection="1">
      <alignment horizontal="right" vertical="center"/>
    </xf>
    <xf numFmtId="0" fontId="68" fillId="0" borderId="46" xfId="0" applyFont="1" applyFill="1" applyBorder="1" applyAlignment="1">
      <alignment horizontal="left" indent="2"/>
    </xf>
    <xf numFmtId="0" fontId="68" fillId="0" borderId="6" xfId="0" applyFont="1" applyFill="1" applyBorder="1" applyAlignment="1" applyProtection="1">
      <alignment horizontal="left" vertical="center"/>
    </xf>
    <xf numFmtId="0" fontId="61" fillId="0" borderId="7" xfId="0" applyFont="1" applyBorder="1" applyAlignment="1" applyProtection="1"/>
    <xf numFmtId="0" fontId="66" fillId="0" borderId="22" xfId="0" applyFont="1" applyFill="1" applyBorder="1" applyAlignment="1">
      <alignment horizontal="center" wrapText="1"/>
    </xf>
    <xf numFmtId="0" fontId="59" fillId="0" borderId="50" xfId="0" applyFont="1" applyBorder="1" applyAlignment="1" applyProtection="1">
      <alignment vertical="center"/>
    </xf>
    <xf numFmtId="0" fontId="61" fillId="0" borderId="9" xfId="0" applyFont="1" applyBorder="1" applyProtection="1"/>
    <xf numFmtId="0" fontId="61" fillId="0" borderId="40" xfId="0" applyFont="1" applyBorder="1" applyProtection="1"/>
    <xf numFmtId="0" fontId="69" fillId="0" borderId="0" xfId="0" applyFont="1" applyBorder="1" applyAlignment="1" applyProtection="1">
      <alignment horizontal="center"/>
    </xf>
    <xf numFmtId="0" fontId="69" fillId="0" borderId="22" xfId="0" applyFont="1" applyBorder="1" applyAlignment="1" applyProtection="1">
      <alignment horizontal="center"/>
      <protection locked="0"/>
    </xf>
    <xf numFmtId="0" fontId="66" fillId="0" borderId="0" xfId="0" applyFont="1" applyAlignment="1" applyProtection="1">
      <alignment horizontal="left" vertical="center" indent="1"/>
    </xf>
    <xf numFmtId="0" fontId="66" fillId="0" borderId="5" xfId="0" applyFont="1" applyBorder="1" applyAlignment="1" applyProtection="1">
      <alignment vertical="center"/>
    </xf>
    <xf numFmtId="0" fontId="66" fillId="0" borderId="0" xfId="0" applyFont="1" applyAlignment="1" applyProtection="1">
      <alignment horizontal="left" indent="1"/>
    </xf>
    <xf numFmtId="0" fontId="66" fillId="0" borderId="22" xfId="0" applyFont="1" applyBorder="1" applyAlignment="1" applyProtection="1">
      <alignment horizontal="left" vertical="center"/>
    </xf>
    <xf numFmtId="0" fontId="77" fillId="0" borderId="5" xfId="0" applyFont="1" applyBorder="1" applyAlignment="1" applyProtection="1"/>
    <xf numFmtId="0" fontId="59" fillId="0" borderId="40" xfId="0" applyFont="1" applyBorder="1" applyAlignment="1" applyProtection="1">
      <alignment vertical="center"/>
    </xf>
    <xf numFmtId="0" fontId="77" fillId="0" borderId="5" xfId="0" applyFont="1" applyBorder="1" applyAlignment="1" applyProtection="1">
      <alignment vertical="top"/>
    </xf>
    <xf numFmtId="0" fontId="61" fillId="6" borderId="6" xfId="0" applyFont="1" applyFill="1" applyBorder="1" applyProtection="1"/>
    <xf numFmtId="0" fontId="59" fillId="6" borderId="22" xfId="0" applyFont="1" applyFill="1" applyBorder="1" applyAlignment="1" applyProtection="1">
      <alignment vertical="center"/>
    </xf>
    <xf numFmtId="0" fontId="98" fillId="0" borderId="0" xfId="0" applyFont="1" applyAlignment="1" applyProtection="1">
      <alignment horizontal="left" indent="2"/>
    </xf>
    <xf numFmtId="0" fontId="66" fillId="0" borderId="6" xfId="0" applyFont="1" applyBorder="1" applyAlignment="1" applyProtection="1">
      <alignment vertical="center"/>
    </xf>
    <xf numFmtId="0" fontId="66" fillId="0" borderId="7" xfId="0" applyFont="1" applyBorder="1" applyAlignment="1" applyProtection="1">
      <alignment vertical="center"/>
    </xf>
    <xf numFmtId="0" fontId="66" fillId="0" borderId="6" xfId="0" applyFont="1" applyBorder="1" applyAlignment="1" applyProtection="1">
      <alignment horizontal="left" vertical="center" indent="1"/>
    </xf>
    <xf numFmtId="0" fontId="98" fillId="0" borderId="0" xfId="0" applyFont="1" applyAlignment="1" applyProtection="1">
      <alignment horizontal="left" vertical="top"/>
    </xf>
    <xf numFmtId="0" fontId="66" fillId="0" borderId="0" xfId="0" applyFont="1" applyAlignment="1" applyProtection="1">
      <alignment vertical="top"/>
    </xf>
    <xf numFmtId="0" fontId="61" fillId="0" borderId="0" xfId="0" applyFont="1" applyAlignment="1" applyProtection="1">
      <alignment vertical="top"/>
    </xf>
    <xf numFmtId="0" fontId="61" fillId="0" borderId="0" xfId="0" applyFont="1" applyBorder="1" applyAlignment="1" applyProtection="1">
      <alignment vertical="top"/>
    </xf>
    <xf numFmtId="0" fontId="68" fillId="6" borderId="46" xfId="0" applyFont="1" applyFill="1" applyBorder="1" applyAlignment="1" applyProtection="1">
      <alignment vertical="center"/>
    </xf>
    <xf numFmtId="0" fontId="83" fillId="0" borderId="50" xfId="0" applyFont="1" applyFill="1" applyBorder="1" applyAlignment="1" applyProtection="1">
      <alignment horizontal="left" indent="2"/>
    </xf>
    <xf numFmtId="0" fontId="61" fillId="0" borderId="9" xfId="0" applyFont="1" applyBorder="1" applyAlignment="1">
      <alignment horizontal="left" vertical="center"/>
    </xf>
    <xf numFmtId="0" fontId="61" fillId="0" borderId="9" xfId="0" applyFont="1" applyFill="1" applyBorder="1" applyAlignment="1" applyProtection="1">
      <alignment vertical="center"/>
    </xf>
    <xf numFmtId="0" fontId="58" fillId="0" borderId="9" xfId="0" applyFont="1" applyFill="1" applyBorder="1" applyAlignment="1" applyProtection="1">
      <alignment horizontal="left" vertical="center"/>
    </xf>
    <xf numFmtId="0" fontId="61" fillId="0" borderId="9" xfId="0" applyFont="1" applyFill="1" applyBorder="1" applyAlignment="1">
      <alignment horizontal="left" vertical="center"/>
    </xf>
    <xf numFmtId="0" fontId="68" fillId="0" borderId="50" xfId="0" applyFont="1" applyBorder="1" applyAlignment="1" applyProtection="1">
      <alignment horizontal="center" vertical="center" wrapText="1"/>
    </xf>
    <xf numFmtId="0" fontId="68" fillId="0" borderId="8" xfId="0" applyFont="1" applyBorder="1" applyAlignment="1" applyProtection="1">
      <alignment horizontal="center" vertical="center" wrapText="1"/>
    </xf>
    <xf numFmtId="0" fontId="61" fillId="0" borderId="0" xfId="0" applyFont="1" applyAlignment="1" applyProtection="1">
      <alignment horizontal="center" vertical="center" wrapText="1"/>
    </xf>
    <xf numFmtId="38" fontId="59" fillId="0" borderId="44" xfId="0" applyNumberFormat="1" applyFont="1" applyFill="1" applyBorder="1" applyAlignment="1" applyProtection="1">
      <alignment horizontal="right" vertical="center"/>
      <protection locked="0"/>
    </xf>
    <xf numFmtId="0" fontId="68" fillId="6" borderId="44" xfId="0" applyFont="1" applyFill="1" applyBorder="1" applyAlignment="1" applyProtection="1">
      <alignment horizontal="center" vertical="center" wrapText="1"/>
    </xf>
    <xf numFmtId="38" fontId="68" fillId="6" borderId="44" xfId="0" quotePrefix="1" applyNumberFormat="1" applyFont="1" applyFill="1" applyBorder="1" applyAlignment="1" applyProtection="1">
      <alignment horizontal="center" vertical="center"/>
    </xf>
    <xf numFmtId="49" fontId="59" fillId="6" borderId="45" xfId="0" applyNumberFormat="1" applyFont="1" applyFill="1" applyBorder="1" applyAlignment="1" applyProtection="1">
      <alignment horizontal="right" vertical="center"/>
    </xf>
    <xf numFmtId="49" fontId="59" fillId="6" borderId="44" xfId="0" applyNumberFormat="1" applyFont="1" applyFill="1" applyBorder="1" applyAlignment="1" applyProtection="1">
      <alignment horizontal="right" vertical="center"/>
    </xf>
    <xf numFmtId="0" fontId="66" fillId="0" borderId="22" xfId="0" applyFont="1" applyBorder="1" applyAlignment="1" applyProtection="1">
      <alignment horizontal="center" vertical="center"/>
    </xf>
    <xf numFmtId="49" fontId="59" fillId="3" borderId="8" xfId="0" applyNumberFormat="1" applyFont="1" applyFill="1" applyBorder="1" applyAlignment="1" applyProtection="1">
      <alignment horizontal="right" vertical="center"/>
    </xf>
    <xf numFmtId="38" fontId="68" fillId="6" borderId="44" xfId="0" applyNumberFormat="1" applyFont="1" applyFill="1" applyBorder="1" applyAlignment="1" applyProtection="1">
      <alignment horizontal="center" vertical="center"/>
    </xf>
    <xf numFmtId="0" fontId="66" fillId="0" borderId="46" xfId="0" applyFont="1" applyBorder="1" applyAlignment="1" applyProtection="1">
      <alignment horizontal="left" vertical="center" wrapText="1" indent="1"/>
    </xf>
    <xf numFmtId="38" fontId="59" fillId="0" borderId="22" xfId="0" applyNumberFormat="1" applyFont="1" applyFill="1" applyBorder="1" applyAlignment="1" applyProtection="1">
      <alignment horizontal="right"/>
      <protection locked="0"/>
    </xf>
    <xf numFmtId="0" fontId="66" fillId="0" borderId="46" xfId="0" applyFont="1" applyBorder="1" applyAlignment="1" applyProtection="1">
      <alignment horizontal="left" vertical="center" wrapText="1" indent="2"/>
    </xf>
    <xf numFmtId="49" fontId="68" fillId="6" borderId="44" xfId="0" applyNumberFormat="1" applyFont="1" applyFill="1" applyBorder="1" applyAlignment="1" applyProtection="1">
      <alignment horizontal="center" vertical="center"/>
    </xf>
    <xf numFmtId="38" fontId="59" fillId="6" borderId="43" xfId="0" applyNumberFormat="1" applyFont="1" applyFill="1" applyBorder="1" applyAlignment="1" applyProtection="1">
      <alignment horizontal="right" vertical="center"/>
    </xf>
    <xf numFmtId="0" fontId="61" fillId="6" borderId="8" xfId="0" applyFont="1" applyFill="1" applyBorder="1" applyAlignment="1" applyProtection="1">
      <alignment vertical="center"/>
    </xf>
    <xf numFmtId="0" fontId="61" fillId="0" borderId="0" xfId="0" applyFont="1" applyAlignment="1" applyProtection="1">
      <alignment horizontal="right" vertical="center" indent="1"/>
    </xf>
    <xf numFmtId="0" fontId="66" fillId="0" borderId="0" xfId="0" applyFont="1" applyAlignment="1" applyProtection="1">
      <alignment horizontal="right" vertical="center" indent="1"/>
    </xf>
    <xf numFmtId="0" fontId="66" fillId="0" borderId="0" xfId="0" applyFont="1" applyBorder="1" applyAlignment="1" applyProtection="1">
      <alignment horizontal="right" vertical="center" indent="1"/>
    </xf>
    <xf numFmtId="0" fontId="66" fillId="0" borderId="56" xfId="10" applyFont="1" applyFill="1" applyBorder="1" applyAlignment="1">
      <alignment vertical="center"/>
    </xf>
    <xf numFmtId="0" fontId="66" fillId="0" borderId="0" xfId="10" applyFont="1" applyAlignment="1">
      <alignment vertical="center"/>
    </xf>
    <xf numFmtId="0" fontId="66" fillId="0" borderId="56" xfId="10" applyFont="1" applyFill="1" applyBorder="1" applyAlignment="1">
      <alignment horizontal="centerContinuous" vertical="center"/>
    </xf>
    <xf numFmtId="0" fontId="100" fillId="0" borderId="0" xfId="10" applyFont="1" applyBorder="1" applyAlignment="1">
      <alignment vertical="top"/>
    </xf>
    <xf numFmtId="0" fontId="66" fillId="0" borderId="0" xfId="10" applyFont="1" applyBorder="1" applyAlignment="1">
      <alignment vertical="center"/>
    </xf>
    <xf numFmtId="0" fontId="66" fillId="0" borderId="0" xfId="10" applyFont="1" applyBorder="1" applyAlignment="1">
      <alignment horizontal="right" vertical="center"/>
    </xf>
    <xf numFmtId="0" fontId="72" fillId="0" borderId="0" xfId="10" applyFont="1" applyFill="1" applyAlignment="1">
      <alignment horizontal="left" vertical="center" indent="1"/>
    </xf>
    <xf numFmtId="0" fontId="72" fillId="0" borderId="0" xfId="10" applyFont="1" applyAlignment="1">
      <alignment horizontal="center" vertical="center"/>
    </xf>
    <xf numFmtId="0" fontId="66" fillId="0" borderId="0" xfId="10" applyFont="1" applyAlignment="1">
      <alignment horizontal="right" vertical="center"/>
    </xf>
    <xf numFmtId="0" fontId="72" fillId="0" borderId="0" xfId="10" applyFont="1" applyAlignment="1">
      <alignment vertical="center"/>
    </xf>
    <xf numFmtId="0" fontId="66" fillId="0" borderId="0" xfId="10" applyFont="1" applyFill="1" applyAlignment="1">
      <alignment vertical="center"/>
    </xf>
    <xf numFmtId="0" fontId="68" fillId="0" borderId="0" xfId="10" applyFont="1" applyFill="1" applyBorder="1" applyAlignment="1">
      <alignment horizontal="left"/>
    </xf>
    <xf numFmtId="0" fontId="66" fillId="0" borderId="0" xfId="10" applyFont="1" applyFill="1" applyBorder="1" applyAlignment="1">
      <alignment vertical="center"/>
    </xf>
    <xf numFmtId="0" fontId="66" fillId="0" borderId="0" xfId="10" applyFont="1" applyFill="1" applyBorder="1" applyAlignment="1">
      <alignment horizontal="right" vertical="center"/>
    </xf>
    <xf numFmtId="0" fontId="66" fillId="0" borderId="0" xfId="10" applyFont="1" applyFill="1" applyAlignment="1">
      <alignment horizontal="left" vertical="center"/>
    </xf>
    <xf numFmtId="49" fontId="66" fillId="0" borderId="0" xfId="10" applyNumberFormat="1" applyFont="1" applyFill="1" applyAlignment="1">
      <alignment horizontal="left" vertical="center"/>
    </xf>
    <xf numFmtId="0" fontId="66" fillId="0" borderId="0" xfId="10" applyFont="1" applyFill="1" applyAlignment="1">
      <alignment horizontal="right" vertical="center"/>
    </xf>
    <xf numFmtId="3" fontId="66" fillId="0" borderId="0" xfId="10" applyNumberFormat="1" applyFont="1" applyFill="1" applyAlignment="1">
      <alignment vertical="center"/>
    </xf>
    <xf numFmtId="3" fontId="66" fillId="0" borderId="0" xfId="10" applyNumberFormat="1" applyFont="1" applyFill="1" applyBorder="1" applyAlignment="1">
      <alignment vertical="center"/>
    </xf>
    <xf numFmtId="0" fontId="68" fillId="0" borderId="0" xfId="10" applyFont="1" applyFill="1" applyBorder="1" applyAlignment="1">
      <alignment horizontal="left" vertical="center"/>
    </xf>
    <xf numFmtId="0" fontId="66" fillId="0" borderId="0" xfId="10" applyFont="1" applyFill="1" applyAlignment="1">
      <alignment horizontal="center" vertical="center"/>
    </xf>
    <xf numFmtId="0" fontId="66" fillId="0" borderId="0" xfId="10" applyFont="1" applyFill="1" applyAlignment="1">
      <alignment vertical="center" wrapText="1"/>
    </xf>
    <xf numFmtId="0" fontId="66" fillId="0" borderId="0" xfId="10" applyFont="1" applyFill="1" applyAlignment="1">
      <alignment horizontal="center" vertical="top"/>
    </xf>
    <xf numFmtId="0" fontId="66" fillId="0" borderId="0" xfId="10" applyFont="1" applyFill="1" applyAlignment="1">
      <alignment vertical="top" wrapText="1"/>
    </xf>
    <xf numFmtId="0" fontId="66" fillId="0" borderId="0" xfId="10" applyFont="1" applyFill="1" applyBorder="1" applyAlignment="1">
      <alignment horizontal="right" vertical="top"/>
    </xf>
    <xf numFmtId="1" fontId="66" fillId="0" borderId="0" xfId="10" applyNumberFormat="1" applyFont="1" applyFill="1" applyAlignment="1">
      <alignment horizontal="center" vertical="center"/>
    </xf>
    <xf numFmtId="1" fontId="66" fillId="0" borderId="0" xfId="10" applyNumberFormat="1" applyFont="1" applyFill="1" applyAlignment="1">
      <alignment horizontal="left" vertical="center"/>
    </xf>
    <xf numFmtId="0" fontId="66" fillId="0" borderId="0" xfId="10" quotePrefix="1" applyFont="1" applyFill="1" applyAlignment="1">
      <alignment horizontal="left" vertical="center" wrapText="1"/>
    </xf>
    <xf numFmtId="167" fontId="66" fillId="0" borderId="0" xfId="10" applyNumberFormat="1" applyFont="1" applyFill="1" applyBorder="1" applyAlignment="1" applyProtection="1">
      <alignment horizontal="right" vertical="center"/>
    </xf>
    <xf numFmtId="0" fontId="66" fillId="0" borderId="0" xfId="10" applyFont="1" applyFill="1" applyAlignment="1">
      <alignment horizontal="left" vertical="center" wrapText="1"/>
    </xf>
    <xf numFmtId="49" fontId="66" fillId="0" borderId="0" xfId="10" applyNumberFormat="1" applyFont="1" applyFill="1" applyAlignment="1">
      <alignment horizontal="center" vertical="center"/>
    </xf>
    <xf numFmtId="3" fontId="66" fillId="0" borderId="0" xfId="10" quotePrefix="1" applyNumberFormat="1" applyFont="1" applyFill="1" applyAlignment="1">
      <alignment horizontal="left" vertical="center" wrapText="1"/>
    </xf>
    <xf numFmtId="3" fontId="66" fillId="0" borderId="0" xfId="10" applyNumberFormat="1" applyFont="1" applyFill="1" applyAlignment="1">
      <alignment vertical="center" wrapText="1"/>
    </xf>
    <xf numFmtId="0" fontId="66" fillId="0" borderId="0" xfId="10" applyNumberFormat="1" applyFont="1" applyFill="1" applyAlignment="1">
      <alignment horizontal="center" vertical="center"/>
    </xf>
    <xf numFmtId="3" fontId="66" fillId="0" borderId="0" xfId="10" applyNumberFormat="1" applyFont="1" applyFill="1" applyAlignment="1">
      <alignment horizontal="center" vertical="center" wrapText="1"/>
    </xf>
    <xf numFmtId="3" fontId="66" fillId="0" borderId="0" xfId="10" applyNumberFormat="1" applyFont="1" applyAlignment="1">
      <alignment vertical="center"/>
    </xf>
    <xf numFmtId="3" fontId="66" fillId="0" borderId="0" xfId="10" applyNumberFormat="1" applyFont="1" applyFill="1" applyAlignment="1">
      <alignment horizontal="left" vertical="center" wrapText="1"/>
    </xf>
    <xf numFmtId="0" fontId="66" fillId="0" borderId="0" xfId="10" applyFont="1" applyAlignment="1">
      <alignment horizontal="left" vertical="center"/>
    </xf>
    <xf numFmtId="0" fontId="66" fillId="0" borderId="0" xfId="10" applyFont="1" applyAlignment="1">
      <alignment horizontal="center" vertical="center"/>
    </xf>
    <xf numFmtId="0" fontId="66" fillId="0" borderId="0" xfId="10" applyFont="1" applyFill="1" applyAlignment="1">
      <alignment horizontal="left" vertical="top"/>
    </xf>
    <xf numFmtId="49" fontId="66" fillId="0" borderId="0" xfId="10" applyNumberFormat="1" applyFont="1" applyFill="1" applyAlignment="1">
      <alignment horizontal="center" vertical="top"/>
    </xf>
    <xf numFmtId="3" fontId="66" fillId="0" borderId="0" xfId="10" applyNumberFormat="1" applyFont="1" applyFill="1" applyAlignment="1">
      <alignment horizontal="left" vertical="top" wrapText="1"/>
    </xf>
    <xf numFmtId="0" fontId="66" fillId="0" borderId="0" xfId="10" applyFont="1" applyFill="1" applyBorder="1" applyAlignment="1">
      <alignment horizontal="left" vertical="center"/>
    </xf>
    <xf numFmtId="0" fontId="68" fillId="0" borderId="0" xfId="10" quotePrefix="1" applyFont="1" applyFill="1" applyAlignment="1">
      <alignment horizontal="left" vertical="center"/>
    </xf>
    <xf numFmtId="0" fontId="68" fillId="0" borderId="0" xfId="10" applyFont="1" applyFill="1" applyAlignment="1">
      <alignment horizontal="right" vertical="center"/>
    </xf>
    <xf numFmtId="0" fontId="66" fillId="0" borderId="0" xfId="10" applyFont="1" applyFill="1" applyAlignment="1" applyProtection="1">
      <alignment horizontal="left" vertical="center"/>
    </xf>
    <xf numFmtId="0" fontId="68" fillId="0" borderId="0" xfId="11" applyFont="1" applyFill="1" applyBorder="1" applyAlignment="1">
      <alignment vertical="center"/>
    </xf>
    <xf numFmtId="0" fontId="66" fillId="0" borderId="0" xfId="11" applyFont="1" applyFill="1" applyBorder="1" applyAlignment="1">
      <alignment vertical="center"/>
    </xf>
    <xf numFmtId="0" fontId="66" fillId="0" borderId="0" xfId="11" applyFont="1" applyFill="1" applyBorder="1" applyAlignment="1">
      <alignment horizontal="right" vertical="center"/>
    </xf>
    <xf numFmtId="0" fontId="89" fillId="0" borderId="0" xfId="0" quotePrefix="1" applyFont="1" applyFill="1" applyBorder="1" applyAlignment="1">
      <alignment horizontal="left" vertical="center"/>
    </xf>
    <xf numFmtId="0" fontId="66" fillId="0" borderId="0" xfId="11" applyFont="1" applyFill="1" applyAlignment="1">
      <alignment horizontal="left" vertical="center"/>
    </xf>
    <xf numFmtId="49" fontId="66" fillId="0" borderId="0" xfId="11" applyNumberFormat="1" applyFont="1" applyFill="1" applyAlignment="1">
      <alignment horizontal="left" vertical="center"/>
    </xf>
    <xf numFmtId="0" fontId="66" fillId="0" borderId="0" xfId="11" applyFont="1" applyFill="1" applyAlignment="1">
      <alignment horizontal="center" vertical="center"/>
    </xf>
    <xf numFmtId="0" fontId="66" fillId="0" borderId="0" xfId="11" applyFont="1" applyFill="1" applyAlignment="1">
      <alignment vertical="center" wrapText="1"/>
    </xf>
    <xf numFmtId="0" fontId="66" fillId="0" borderId="0" xfId="11" applyFont="1" applyFill="1" applyAlignment="1">
      <alignment vertical="center"/>
    </xf>
    <xf numFmtId="0" fontId="66" fillId="0" borderId="0" xfId="11" applyNumberFormat="1" applyFont="1" applyFill="1" applyAlignment="1">
      <alignment horizontal="center" vertical="center"/>
    </xf>
    <xf numFmtId="3" fontId="66" fillId="0" borderId="0" xfId="11" applyNumberFormat="1" applyFont="1" applyFill="1" applyAlignment="1">
      <alignment vertical="center"/>
    </xf>
    <xf numFmtId="0" fontId="66" fillId="0" borderId="0" xfId="11" applyFont="1" applyFill="1" applyAlignment="1">
      <alignment horizontal="center" vertical="top"/>
    </xf>
    <xf numFmtId="3" fontId="66" fillId="0" borderId="0" xfId="11" applyNumberFormat="1" applyFont="1" applyFill="1" applyBorder="1" applyAlignment="1">
      <alignment vertical="center"/>
    </xf>
    <xf numFmtId="38" fontId="66" fillId="0" borderId="0" xfId="11" applyNumberFormat="1" applyFont="1" applyFill="1" applyAlignment="1">
      <alignment horizontal="left" vertical="center" wrapText="1"/>
    </xf>
    <xf numFmtId="0" fontId="66" fillId="0" borderId="0" xfId="11" applyFont="1" applyFill="1" applyAlignment="1">
      <alignment horizontal="left" vertical="center" wrapText="1"/>
    </xf>
    <xf numFmtId="0" fontId="66" fillId="0" borderId="0" xfId="11" quotePrefix="1" applyFont="1" applyFill="1" applyAlignment="1">
      <alignment horizontal="left" vertical="center" wrapText="1"/>
    </xf>
    <xf numFmtId="1" fontId="66" fillId="0" borderId="0" xfId="11" applyNumberFormat="1" applyFont="1" applyFill="1" applyAlignment="1">
      <alignment horizontal="center" vertical="center"/>
    </xf>
    <xf numFmtId="0" fontId="66" fillId="0" borderId="0" xfId="11" quotePrefix="1" applyFont="1" applyFill="1" applyAlignment="1">
      <alignment horizontal="left" vertical="center"/>
    </xf>
    <xf numFmtId="1" fontId="66" fillId="0" borderId="0" xfId="11" quotePrefix="1" applyNumberFormat="1" applyFont="1" applyFill="1" applyAlignment="1">
      <alignment horizontal="center" vertical="center"/>
    </xf>
    <xf numFmtId="0" fontId="66" fillId="0" borderId="0" xfId="11" applyFont="1" applyFill="1" applyAlignment="1">
      <alignment horizontal="left" vertical="top"/>
    </xf>
    <xf numFmtId="1" fontId="66" fillId="0" borderId="0" xfId="11" applyNumberFormat="1" applyFont="1" applyFill="1" applyAlignment="1">
      <alignment horizontal="center" vertical="top"/>
    </xf>
    <xf numFmtId="0" fontId="66" fillId="0" borderId="0" xfId="11" applyFont="1" applyFill="1" applyAlignment="1">
      <alignment vertical="top" wrapText="1"/>
    </xf>
    <xf numFmtId="0" fontId="66" fillId="0" borderId="0" xfId="11" applyFont="1" applyFill="1" applyBorder="1" applyAlignment="1">
      <alignment horizontal="right" vertical="top"/>
    </xf>
    <xf numFmtId="0" fontId="66" fillId="0" borderId="0" xfId="11" applyFont="1" applyAlignment="1">
      <alignment horizontal="left" vertical="center"/>
    </xf>
    <xf numFmtId="1" fontId="66" fillId="0" borderId="0" xfId="11" applyNumberFormat="1" applyFont="1" applyAlignment="1">
      <alignment horizontal="center" vertical="center"/>
    </xf>
    <xf numFmtId="0" fontId="66" fillId="0" borderId="0" xfId="11" applyFont="1" applyAlignment="1">
      <alignment vertical="center" wrapText="1"/>
    </xf>
    <xf numFmtId="0" fontId="66" fillId="0" borderId="0" xfId="11" applyFont="1" applyAlignment="1">
      <alignment vertical="center"/>
    </xf>
    <xf numFmtId="167" fontId="66" fillId="0" borderId="0" xfId="11" applyNumberFormat="1" applyFont="1" applyFill="1" applyBorder="1" applyAlignment="1" applyProtection="1">
      <alignment horizontal="right" vertical="center"/>
    </xf>
    <xf numFmtId="0" fontId="66" fillId="0" borderId="0" xfId="11" applyFont="1" applyAlignment="1">
      <alignment horizontal="center" vertical="center"/>
    </xf>
    <xf numFmtId="0" fontId="66" fillId="0" borderId="0" xfId="11" applyFont="1" applyAlignment="1">
      <alignment horizontal="left" vertical="center" wrapText="1"/>
    </xf>
    <xf numFmtId="49" fontId="66" fillId="4" borderId="0" xfId="11" applyNumberFormat="1" applyFont="1" applyFill="1" applyBorder="1" applyAlignment="1">
      <alignment horizontal="left" vertical="center"/>
    </xf>
    <xf numFmtId="49" fontId="66" fillId="4" borderId="0" xfId="11" applyNumberFormat="1" applyFont="1" applyFill="1" applyBorder="1" applyAlignment="1">
      <alignment horizontal="center" vertical="center"/>
    </xf>
    <xf numFmtId="0" fontId="66" fillId="4" borderId="0" xfId="11" applyNumberFormat="1" applyFont="1" applyFill="1" applyBorder="1" applyAlignment="1">
      <alignment vertical="center" wrapText="1"/>
    </xf>
    <xf numFmtId="49" fontId="66" fillId="4" borderId="0" xfId="11" applyNumberFormat="1" applyFont="1" applyFill="1" applyBorder="1" applyAlignment="1">
      <alignment horizontal="right" vertical="center"/>
    </xf>
    <xf numFmtId="49" fontId="66" fillId="0" borderId="0" xfId="11" applyNumberFormat="1" applyFont="1" applyFill="1" applyBorder="1" applyAlignment="1">
      <alignment horizontal="left" vertical="center"/>
    </xf>
    <xf numFmtId="49" fontId="66" fillId="0" borderId="0" xfId="11" applyNumberFormat="1" applyFont="1" applyFill="1" applyBorder="1" applyAlignment="1">
      <alignment horizontal="left" vertical="center" wrapText="1"/>
    </xf>
    <xf numFmtId="49" fontId="66" fillId="0" borderId="0" xfId="11" applyNumberFormat="1" applyFont="1" applyFill="1" applyBorder="1" applyAlignment="1">
      <alignment horizontal="center" vertical="center"/>
    </xf>
    <xf numFmtId="0" fontId="66" fillId="0" borderId="0" xfId="11" applyNumberFormat="1" applyFont="1" applyFill="1" applyBorder="1" applyAlignment="1">
      <alignment vertical="center" wrapText="1"/>
    </xf>
    <xf numFmtId="49" fontId="66" fillId="0" borderId="0" xfId="11" applyNumberFormat="1" applyFont="1" applyFill="1" applyBorder="1" applyAlignment="1">
      <alignment horizontal="right" vertical="center"/>
    </xf>
    <xf numFmtId="0" fontId="66" fillId="0" borderId="0" xfId="11" applyFont="1" applyBorder="1" applyAlignment="1">
      <alignment vertical="center"/>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1" applyFont="1" applyBorder="1" applyAlignment="1">
      <alignment horizontal="left" vertical="center"/>
    </xf>
    <xf numFmtId="0" fontId="66" fillId="0" borderId="0" xfId="11" quotePrefix="1" applyFont="1" applyAlignment="1">
      <alignment horizontal="left" vertical="top"/>
    </xf>
    <xf numFmtId="0" fontId="66" fillId="0" borderId="0" xfId="11" applyFont="1" applyAlignment="1">
      <alignment horizontal="right" vertical="center"/>
    </xf>
    <xf numFmtId="0" fontId="66" fillId="0" borderId="0" xfId="11" applyFont="1" applyAlignment="1" applyProtection="1">
      <alignment vertical="center"/>
    </xf>
    <xf numFmtId="0" fontId="58" fillId="6" borderId="12" xfId="0" applyFont="1" applyFill="1" applyBorder="1" applyAlignment="1">
      <alignment horizontal="left"/>
    </xf>
    <xf numFmtId="0" fontId="58" fillId="6" borderId="16" xfId="0" applyFont="1" applyFill="1" applyBorder="1"/>
    <xf numFmtId="0" fontId="61" fillId="6" borderId="16" xfId="0" applyFont="1" applyFill="1" applyBorder="1"/>
    <xf numFmtId="0" fontId="61" fillId="6" borderId="10" xfId="0" applyFont="1" applyFill="1" applyBorder="1"/>
    <xf numFmtId="0" fontId="58" fillId="6" borderId="0" xfId="0" applyFont="1" applyFill="1" applyBorder="1" applyAlignment="1"/>
    <xf numFmtId="0" fontId="58" fillId="6" borderId="0" xfId="0" applyFont="1" applyFill="1" applyBorder="1"/>
    <xf numFmtId="0" fontId="61" fillId="6" borderId="0" xfId="0" applyFont="1" applyFill="1" applyBorder="1"/>
    <xf numFmtId="0" fontId="61" fillId="6" borderId="18" xfId="0" applyFont="1" applyFill="1" applyBorder="1"/>
    <xf numFmtId="0" fontId="91" fillId="6" borderId="0" xfId="0" applyFont="1" applyFill="1" applyAlignment="1">
      <alignment horizontal="left"/>
    </xf>
    <xf numFmtId="0" fontId="61" fillId="6" borderId="0" xfId="0" applyFont="1" applyFill="1" applyAlignment="1"/>
    <xf numFmtId="0" fontId="61" fillId="6" borderId="0" xfId="0" applyFont="1" applyFill="1" applyBorder="1" applyAlignment="1">
      <alignment vertical="center"/>
    </xf>
    <xf numFmtId="0" fontId="61" fillId="6" borderId="0" xfId="0" applyFont="1" applyFill="1" applyBorder="1" applyAlignment="1">
      <alignment horizontal="left" vertical="center"/>
    </xf>
    <xf numFmtId="0" fontId="61" fillId="6" borderId="18" xfId="0" applyFont="1" applyFill="1" applyBorder="1" applyAlignment="1">
      <alignment horizontal="left" vertical="center"/>
    </xf>
    <xf numFmtId="0" fontId="58" fillId="6" borderId="12" xfId="0" applyFont="1" applyFill="1" applyBorder="1" applyAlignment="1" applyProtection="1">
      <alignment vertical="center"/>
    </xf>
    <xf numFmtId="0" fontId="68" fillId="6" borderId="16" xfId="0" applyFont="1" applyFill="1" applyBorder="1" applyAlignment="1" applyProtection="1">
      <alignment vertical="center"/>
    </xf>
    <xf numFmtId="0" fontId="61" fillId="6" borderId="16" xfId="0" applyFont="1" applyFill="1" applyBorder="1" applyAlignment="1" applyProtection="1">
      <alignment vertical="center"/>
    </xf>
    <xf numFmtId="0" fontId="61" fillId="0" borderId="17" xfId="0" applyFont="1" applyFill="1" applyBorder="1" applyAlignment="1" applyProtection="1">
      <alignment vertical="center"/>
    </xf>
    <xf numFmtId="0" fontId="61" fillId="0" borderId="18" xfId="0" applyFont="1" applyFill="1" applyBorder="1" applyAlignment="1" applyProtection="1">
      <alignment vertical="center"/>
    </xf>
    <xf numFmtId="0" fontId="66" fillId="0" borderId="13" xfId="0" applyFont="1" applyBorder="1" applyAlignment="1" applyProtection="1">
      <alignment horizontal="left" vertical="center" indent="1"/>
    </xf>
    <xf numFmtId="0" fontId="61" fillId="0" borderId="21" xfId="0" applyFont="1" applyBorder="1" applyAlignment="1" applyProtection="1">
      <alignment vertical="center"/>
    </xf>
    <xf numFmtId="0" fontId="66" fillId="0" borderId="14" xfId="0" applyFont="1" applyBorder="1" applyAlignment="1" applyProtection="1">
      <alignment horizontal="right" vertical="center"/>
    </xf>
    <xf numFmtId="0" fontId="66" fillId="0" borderId="17" xfId="0" applyFont="1" applyFill="1" applyBorder="1" applyAlignment="1" applyProtection="1">
      <alignment horizontal="center" vertical="center"/>
    </xf>
    <xf numFmtId="38" fontId="59" fillId="0" borderId="18" xfId="0" applyNumberFormat="1" applyFont="1" applyFill="1" applyBorder="1" applyAlignment="1" applyProtection="1">
      <alignment vertical="center"/>
    </xf>
    <xf numFmtId="0" fontId="77" fillId="0" borderId="21" xfId="0" applyFont="1" applyBorder="1" applyAlignment="1" applyProtection="1">
      <alignment vertical="center"/>
    </xf>
    <xf numFmtId="38" fontId="59" fillId="0" borderId="18" xfId="0" applyNumberFormat="1" applyFont="1" applyFill="1" applyBorder="1" applyAlignment="1" applyProtection="1"/>
    <xf numFmtId="0" fontId="66" fillId="0" borderId="19" xfId="0" applyFont="1" applyFill="1" applyBorder="1" applyAlignment="1" applyProtection="1">
      <alignment horizontal="center" vertical="center"/>
    </xf>
    <xf numFmtId="38" fontId="59" fillId="0" borderId="11" xfId="0" applyNumberFormat="1" applyFont="1" applyFill="1" applyBorder="1" applyAlignment="1" applyProtection="1">
      <alignment vertical="center"/>
    </xf>
    <xf numFmtId="0" fontId="61" fillId="6" borderId="10" xfId="0" applyFont="1" applyFill="1" applyBorder="1" applyAlignment="1" applyProtection="1">
      <alignment vertical="center"/>
    </xf>
    <xf numFmtId="0" fontId="58" fillId="6" borderId="19" xfId="0" applyFont="1" applyFill="1" applyBorder="1" applyAlignment="1">
      <alignment vertical="center"/>
    </xf>
    <xf numFmtId="0" fontId="69" fillId="6" borderId="20" xfId="0" applyFont="1" applyFill="1" applyBorder="1" applyAlignment="1">
      <alignment horizontal="left" vertical="center" indent="1"/>
    </xf>
    <xf numFmtId="0" fontId="61" fillId="6" borderId="20" xfId="0" applyFont="1" applyFill="1" applyBorder="1" applyAlignment="1">
      <alignment horizontal="left" vertical="center"/>
    </xf>
    <xf numFmtId="0" fontId="61" fillId="0" borderId="17" xfId="0" applyFont="1" applyBorder="1"/>
    <xf numFmtId="0" fontId="59" fillId="0" borderId="0" xfId="0" applyNumberFormat="1" applyFont="1" applyFill="1" applyBorder="1" applyAlignment="1">
      <alignment horizontal="left" vertical="center"/>
    </xf>
    <xf numFmtId="0" fontId="59" fillId="0" borderId="17" xfId="0" applyFont="1" applyBorder="1"/>
    <xf numFmtId="0" fontId="66" fillId="0" borderId="17" xfId="0" applyFont="1" applyBorder="1"/>
    <xf numFmtId="0" fontId="68" fillId="0" borderId="0" xfId="0" applyFont="1" applyBorder="1" applyAlignment="1">
      <alignment horizontal="center"/>
    </xf>
    <xf numFmtId="0" fontId="68" fillId="0" borderId="13" xfId="0" applyFont="1" applyBorder="1" applyAlignment="1">
      <alignment horizontal="left"/>
    </xf>
    <xf numFmtId="0" fontId="68" fillId="0" borderId="14" xfId="0" applyFont="1" applyBorder="1" applyAlignment="1">
      <alignment horizontal="left" indent="1"/>
    </xf>
    <xf numFmtId="49" fontId="66" fillId="0" borderId="2" xfId="0" applyNumberFormat="1" applyFont="1" applyBorder="1" applyAlignment="1">
      <alignment horizontal="center"/>
    </xf>
    <xf numFmtId="0" fontId="66" fillId="0" borderId="2" xfId="0" applyFont="1" applyBorder="1" applyAlignment="1">
      <alignment horizontal="center"/>
    </xf>
    <xf numFmtId="0" fontId="66" fillId="0" borderId="13" xfId="0" applyFont="1" applyBorder="1" applyAlignment="1">
      <alignment horizontal="left" indent="1"/>
    </xf>
    <xf numFmtId="0" fontId="66" fillId="0" borderId="14" xfId="0" applyFont="1" applyBorder="1" applyAlignment="1">
      <alignment horizontal="left" indent="2"/>
    </xf>
    <xf numFmtId="0" fontId="68" fillId="0" borderId="14" xfId="0" applyFont="1" applyBorder="1" applyAlignment="1">
      <alignment horizontal="left" indent="2"/>
    </xf>
    <xf numFmtId="0" fontId="66" fillId="0" borderId="14" xfId="0" applyFont="1" applyBorder="1" applyAlignment="1">
      <alignment horizontal="left" indent="4"/>
    </xf>
    <xf numFmtId="0" fontId="68" fillId="7" borderId="13" xfId="0" applyFont="1" applyFill="1" applyBorder="1" applyAlignment="1">
      <alignment horizontal="left" indent="2"/>
    </xf>
    <xf numFmtId="0" fontId="68" fillId="7" borderId="14" xfId="0" applyFont="1" applyFill="1" applyBorder="1" applyAlignment="1">
      <alignment horizontal="left" indent="2"/>
    </xf>
    <xf numFmtId="0" fontId="66" fillId="7" borderId="2" xfId="0" applyFont="1" applyFill="1" applyBorder="1"/>
    <xf numFmtId="0" fontId="59" fillId="0" borderId="18" xfId="0" applyFont="1" applyBorder="1"/>
    <xf numFmtId="0" fontId="68" fillId="0" borderId="20" xfId="0" applyFont="1" applyBorder="1" applyAlignment="1">
      <alignment horizontal="centerContinuous"/>
    </xf>
    <xf numFmtId="0" fontId="59" fillId="0" borderId="11" xfId="0" applyFont="1" applyBorder="1" applyAlignment="1">
      <alignment horizontal="centerContinuous"/>
    </xf>
    <xf numFmtId="0" fontId="61" fillId="0" borderId="19" xfId="0" applyFont="1" applyBorder="1"/>
    <xf numFmtId="0" fontId="61" fillId="0" borderId="20" xfId="0" applyFont="1" applyBorder="1"/>
    <xf numFmtId="0" fontId="59" fillId="0" borderId="19" xfId="0" applyFont="1" applyBorder="1"/>
    <xf numFmtId="0" fontId="59" fillId="0" borderId="11" xfId="0" applyFont="1" applyBorder="1"/>
    <xf numFmtId="171" fontId="61" fillId="0" borderId="0" xfId="3" applyNumberFormat="1" applyFont="1" applyBorder="1" applyAlignment="1" applyProtection="1">
      <alignment horizontal="center"/>
    </xf>
    <xf numFmtId="164" fontId="66" fillId="0" borderId="0" xfId="0" applyNumberFormat="1" applyFont="1"/>
    <xf numFmtId="164" fontId="61" fillId="0" borderId="0" xfId="0" applyNumberFormat="1" applyFont="1"/>
    <xf numFmtId="166" fontId="66" fillId="0" borderId="0" xfId="0" applyNumberFormat="1" applyFont="1" applyAlignment="1">
      <alignment horizontal="left"/>
    </xf>
    <xf numFmtId="0" fontId="61" fillId="0" borderId="0" xfId="0" applyFont="1" applyAlignment="1">
      <alignment vertical="top"/>
    </xf>
    <xf numFmtId="0" fontId="112" fillId="0" borderId="0" xfId="0" applyFont="1"/>
    <xf numFmtId="0" fontId="59" fillId="0" borderId="0" xfId="0" applyFont="1" applyAlignment="1">
      <alignment vertical="top" wrapText="1"/>
    </xf>
    <xf numFmtId="0" fontId="61" fillId="0" borderId="0" xfId="3" applyFont="1" applyAlignment="1">
      <alignment wrapText="1"/>
    </xf>
    <xf numFmtId="0" fontId="61" fillId="0" borderId="0" xfId="3" applyFont="1" applyAlignment="1">
      <alignment vertical="center"/>
    </xf>
    <xf numFmtId="0" fontId="68" fillId="0" borderId="46" xfId="3" applyFont="1" applyFill="1" applyBorder="1" applyAlignment="1">
      <alignment horizontal="center" vertical="center"/>
    </xf>
    <xf numFmtId="0" fontId="68" fillId="0" borderId="22" xfId="3" applyFont="1" applyBorder="1" applyAlignment="1">
      <alignment horizontal="center" vertical="center" wrapText="1"/>
    </xf>
    <xf numFmtId="0" fontId="58" fillId="0" borderId="22" xfId="3" applyFont="1" applyBorder="1" applyAlignment="1">
      <alignment horizontal="left" vertical="center" wrapText="1" indent="1"/>
    </xf>
    <xf numFmtId="0" fontId="61" fillId="0" borderId="0" xfId="3" applyFont="1" applyAlignment="1">
      <alignment horizontal="left" vertical="center"/>
    </xf>
    <xf numFmtId="0" fontId="68" fillId="0" borderId="45" xfId="3" applyFont="1" applyBorder="1" applyAlignment="1">
      <alignment horizontal="left" vertical="center" wrapText="1" indent="2"/>
    </xf>
    <xf numFmtId="0" fontId="68" fillId="0" borderId="22" xfId="3" applyFont="1" applyBorder="1" applyAlignment="1">
      <alignment horizontal="left" vertical="center" wrapText="1" indent="1"/>
    </xf>
    <xf numFmtId="0" fontId="58" fillId="0" borderId="0" xfId="3" applyFont="1" applyFill="1" applyBorder="1" applyAlignment="1">
      <alignment wrapText="1"/>
    </xf>
    <xf numFmtId="38" fontId="69" fillId="0" borderId="0" xfId="3" applyNumberFormat="1" applyFont="1" applyFill="1" applyBorder="1"/>
    <xf numFmtId="0" fontId="66" fillId="0" borderId="0" xfId="3" applyNumberFormat="1" applyFont="1" applyBorder="1" applyAlignment="1">
      <alignment horizontal="left" vertical="center" wrapText="1"/>
    </xf>
    <xf numFmtId="0" fontId="61" fillId="0" borderId="0" xfId="3" applyFont="1" applyBorder="1" applyAlignment="1">
      <alignment horizontal="left" vertical="center" wrapText="1"/>
    </xf>
    <xf numFmtId="0" fontId="61" fillId="0" borderId="0" xfId="3" applyFont="1" applyAlignment="1">
      <alignment horizontal="left"/>
    </xf>
    <xf numFmtId="0" fontId="61" fillId="0" borderId="0" xfId="3" applyFont="1" applyAlignment="1"/>
    <xf numFmtId="49" fontId="115" fillId="0" borderId="0" xfId="0" applyNumberFormat="1" applyFont="1" applyFill="1" applyBorder="1" applyAlignment="1">
      <alignment horizontal="centerContinuous" vertical="top"/>
    </xf>
    <xf numFmtId="0" fontId="59" fillId="0" borderId="0" xfId="0" applyFont="1" applyAlignment="1">
      <alignment horizontal="centerContinuous" vertical="top"/>
    </xf>
    <xf numFmtId="0" fontId="59" fillId="0" borderId="0" xfId="0" applyFont="1" applyAlignment="1">
      <alignment horizontal="centerContinuous" vertical="top" wrapText="1"/>
    </xf>
    <xf numFmtId="0" fontId="68" fillId="0" borderId="0" xfId="0" applyFont="1" applyBorder="1" applyAlignment="1">
      <alignment horizontal="centerContinuous" vertical="top"/>
    </xf>
    <xf numFmtId="0" fontId="59" fillId="0" borderId="0" xfId="0" applyFont="1" applyAlignment="1"/>
    <xf numFmtId="164" fontId="117" fillId="0" borderId="21" xfId="0" applyNumberFormat="1" applyFont="1" applyBorder="1" applyAlignment="1">
      <alignment vertical="top"/>
    </xf>
    <xf numFmtId="0" fontId="59" fillId="0" borderId="21" xfId="0" applyFont="1" applyBorder="1" applyAlignment="1">
      <alignment vertical="top"/>
    </xf>
    <xf numFmtId="0" fontId="66" fillId="0" borderId="14" xfId="0" applyFont="1" applyBorder="1"/>
    <xf numFmtId="0" fontId="59" fillId="0" borderId="21" xfId="0" applyFont="1" applyBorder="1" applyAlignment="1">
      <alignment vertical="top" wrapText="1"/>
    </xf>
    <xf numFmtId="0" fontId="61" fillId="0" borderId="14" xfId="0" applyFont="1" applyBorder="1" applyAlignment="1">
      <alignment wrapText="1"/>
    </xf>
    <xf numFmtId="0" fontId="59" fillId="0" borderId="17" xfId="0" applyFont="1" applyBorder="1" applyAlignment="1">
      <alignment horizontal="left" vertical="top"/>
    </xf>
    <xf numFmtId="164" fontId="117" fillId="0" borderId="0" xfId="0" applyNumberFormat="1" applyFont="1" applyBorder="1" applyAlignment="1">
      <alignment horizontal="right" vertical="top"/>
    </xf>
    <xf numFmtId="0" fontId="119" fillId="0" borderId="13" xfId="0" applyFont="1" applyBorder="1" applyAlignment="1">
      <alignment horizontal="right" vertical="top"/>
    </xf>
    <xf numFmtId="0" fontId="59" fillId="0" borderId="21" xfId="0" applyFont="1" applyBorder="1" applyAlignment="1">
      <alignment horizontal="left" vertical="top"/>
    </xf>
    <xf numFmtId="0" fontId="59" fillId="0" borderId="21" xfId="0" applyFont="1" applyBorder="1" applyAlignment="1">
      <alignment horizontal="left" vertical="top" indent="1"/>
    </xf>
    <xf numFmtId="0" fontId="89" fillId="0" borderId="2" xfId="0" applyFont="1" applyBorder="1" applyAlignment="1">
      <alignment vertical="top" wrapText="1"/>
    </xf>
    <xf numFmtId="0" fontId="59" fillId="0" borderId="14" xfId="0" applyFont="1" applyBorder="1" applyAlignment="1">
      <alignment horizontal="left" vertical="top" indent="1"/>
    </xf>
    <xf numFmtId="0" fontId="89" fillId="0" borderId="65" xfId="12" applyNumberFormat="1" applyFont="1" applyBorder="1" applyAlignment="1" applyProtection="1">
      <alignment vertical="center"/>
    </xf>
    <xf numFmtId="0" fontId="119" fillId="0" borderId="17" xfId="0" applyFont="1" applyBorder="1" applyAlignment="1">
      <alignment horizontal="right" vertical="top"/>
    </xf>
    <xf numFmtId="0" fontId="89" fillId="0" borderId="10" xfId="12" applyNumberFormat="1" applyFont="1" applyBorder="1" applyAlignment="1" applyProtection="1">
      <alignment vertical="center" wrapText="1"/>
    </xf>
    <xf numFmtId="0" fontId="117" fillId="0" borderId="21" xfId="0" applyNumberFormat="1" applyFont="1" applyBorder="1" applyAlignment="1">
      <alignment horizontal="left" vertical="center"/>
    </xf>
    <xf numFmtId="0" fontId="66" fillId="0" borderId="14" xfId="0" applyFont="1" applyBorder="1" applyAlignment="1">
      <alignment vertical="top" wrapText="1"/>
    </xf>
    <xf numFmtId="0" fontId="119" fillId="0" borderId="21" xfId="0" applyNumberFormat="1" applyFont="1" applyBorder="1" applyAlignment="1">
      <alignment horizontal="left" vertical="center"/>
    </xf>
    <xf numFmtId="0" fontId="89" fillId="0" borderId="2" xfId="0" applyNumberFormat="1" applyFont="1" applyBorder="1" applyAlignment="1" applyProtection="1">
      <alignment horizontal="left" vertical="center" wrapText="1"/>
    </xf>
    <xf numFmtId="0" fontId="59" fillId="0" borderId="14" xfId="0" applyFont="1" applyBorder="1" applyAlignment="1">
      <alignment horizontal="left" vertical="top" wrapText="1"/>
    </xf>
    <xf numFmtId="0" fontId="73" fillId="0" borderId="17" xfId="0" applyFont="1" applyBorder="1" applyAlignment="1"/>
    <xf numFmtId="0" fontId="117" fillId="0" borderId="21" xfId="0" applyFont="1" applyBorder="1" applyAlignment="1">
      <alignment vertical="top"/>
    </xf>
    <xf numFmtId="0" fontId="89" fillId="0" borderId="14" xfId="0" applyFont="1" applyBorder="1" applyAlignment="1">
      <alignment vertical="top" wrapText="1"/>
    </xf>
    <xf numFmtId="0" fontId="73" fillId="0" borderId="0" xfId="0" applyFont="1" applyAlignment="1"/>
    <xf numFmtId="0" fontId="73" fillId="0" borderId="13" xfId="0" applyFont="1" applyBorder="1" applyAlignment="1"/>
    <xf numFmtId="0" fontId="59" fillId="0" borderId="21" xfId="0" applyFont="1" applyBorder="1" applyAlignment="1">
      <alignment horizontal="left" vertical="top" wrapText="1" indent="1"/>
    </xf>
    <xf numFmtId="0" fontId="59" fillId="0" borderId="13" xfId="0" applyFont="1" applyBorder="1" applyAlignment="1">
      <alignment horizontal="left" vertical="top"/>
    </xf>
    <xf numFmtId="164" fontId="117" fillId="0" borderId="21" xfId="0" applyNumberFormat="1" applyFont="1" applyBorder="1" applyAlignment="1">
      <alignment horizontal="right" vertical="top"/>
    </xf>
    <xf numFmtId="164" fontId="119" fillId="0" borderId="21" xfId="0" applyNumberFormat="1" applyFont="1" applyBorder="1" applyAlignment="1">
      <alignment horizontal="right" vertical="center"/>
    </xf>
    <xf numFmtId="0" fontId="59" fillId="0" borderId="21" xfId="0" applyNumberFormat="1" applyFont="1" applyBorder="1" applyAlignment="1">
      <alignment horizontal="left" vertical="center" wrapText="1" indent="1"/>
    </xf>
    <xf numFmtId="0" fontId="89" fillId="0" borderId="2" xfId="0" applyFont="1" applyBorder="1" applyAlignment="1"/>
    <xf numFmtId="0" fontId="89" fillId="0" borderId="2" xfId="0" applyFont="1" applyBorder="1" applyAlignment="1">
      <alignment horizontal="left" vertical="top"/>
    </xf>
    <xf numFmtId="0" fontId="66" fillId="0" borderId="2" xfId="0" applyFont="1" applyBorder="1" applyAlignment="1">
      <alignment horizontal="left" vertical="top" wrapText="1"/>
    </xf>
    <xf numFmtId="0" fontId="89" fillId="0" borderId="2" xfId="0" applyFont="1" applyBorder="1" applyAlignment="1">
      <alignment horizontal="left" vertical="top" wrapText="1"/>
    </xf>
    <xf numFmtId="164" fontId="119" fillId="0" borderId="13" xfId="0" applyNumberFormat="1" applyFont="1" applyBorder="1" applyAlignment="1">
      <alignment horizontal="right" vertical="top"/>
    </xf>
    <xf numFmtId="0" fontId="66" fillId="0" borderId="14" xfId="0" applyFont="1" applyBorder="1" applyAlignment="1">
      <alignment horizontal="left" vertical="top" wrapText="1"/>
    </xf>
    <xf numFmtId="164" fontId="120" fillId="0" borderId="21" xfId="0" applyNumberFormat="1" applyFont="1" applyBorder="1" applyAlignment="1">
      <alignment horizontal="left" vertical="center"/>
    </xf>
    <xf numFmtId="0" fontId="117" fillId="0" borderId="21" xfId="0" applyFont="1" applyBorder="1" applyAlignment="1">
      <alignment horizontal="left" vertical="top"/>
    </xf>
    <xf numFmtId="0" fontId="89" fillId="0" borderId="2" xfId="0" applyFont="1" applyBorder="1" applyAlignment="1">
      <alignment horizontal="left"/>
    </xf>
    <xf numFmtId="0" fontId="89" fillId="0" borderId="2" xfId="0" applyFont="1" applyBorder="1"/>
    <xf numFmtId="0" fontId="59" fillId="0" borderId="0" xfId="0" applyFont="1" applyAlignment="1">
      <alignment horizontal="left" vertical="top"/>
    </xf>
    <xf numFmtId="0" fontId="59" fillId="0" borderId="21" xfId="0" applyFont="1" applyBorder="1" applyAlignment="1"/>
    <xf numFmtId="164" fontId="117" fillId="0" borderId="21" xfId="0" applyNumberFormat="1" applyFont="1" applyBorder="1" applyAlignment="1">
      <alignment vertical="center"/>
    </xf>
    <xf numFmtId="0" fontId="59" fillId="0" borderId="21" xfId="0" applyFont="1" applyBorder="1" applyAlignment="1">
      <alignment vertical="center"/>
    </xf>
    <xf numFmtId="0" fontId="66" fillId="0" borderId="149" xfId="0" applyFont="1" applyBorder="1"/>
    <xf numFmtId="0" fontId="59" fillId="0" borderId="13" xfId="0" applyFont="1" applyBorder="1"/>
    <xf numFmtId="0" fontId="59" fillId="0" borderId="122" xfId="0" applyFont="1" applyBorder="1" applyAlignment="1">
      <alignment horizontal="left" vertical="top"/>
    </xf>
    <xf numFmtId="164" fontId="117" fillId="0" borderId="125" xfId="0" applyNumberFormat="1" applyFont="1" applyBorder="1" applyAlignment="1">
      <alignment horizontal="right" vertical="top"/>
    </xf>
    <xf numFmtId="0" fontId="59" fillId="0" borderId="125" xfId="0" applyNumberFormat="1" applyFont="1" applyBorder="1" applyAlignment="1">
      <alignment horizontal="left" vertical="center" wrapText="1" indent="1"/>
    </xf>
    <xf numFmtId="0" fontId="89" fillId="0" borderId="124" xfId="0" applyFont="1" applyBorder="1" applyAlignment="1">
      <alignment horizontal="left" vertical="center" wrapText="1"/>
    </xf>
    <xf numFmtId="0" fontId="59" fillId="0" borderId="125" xfId="0" applyFont="1" applyBorder="1" applyAlignment="1">
      <alignment horizontal="left" vertical="top"/>
    </xf>
    <xf numFmtId="0" fontId="59" fillId="0" borderId="0" xfId="0" applyFont="1" applyBorder="1" applyAlignment="1">
      <alignment vertical="top"/>
    </xf>
    <xf numFmtId="0" fontId="119" fillId="0" borderId="125" xfId="0" applyNumberFormat="1" applyFont="1" applyBorder="1" applyAlignment="1">
      <alignment horizontal="left" vertical="center"/>
    </xf>
    <xf numFmtId="0" fontId="117" fillId="0" borderId="125" xfId="0" applyFont="1" applyBorder="1" applyAlignment="1">
      <alignment vertical="top"/>
    </xf>
    <xf numFmtId="0" fontId="117" fillId="0" borderId="125" xfId="0" applyFont="1" applyBorder="1" applyAlignment="1">
      <alignment horizontal="left" vertical="top"/>
    </xf>
    <xf numFmtId="0" fontId="59" fillId="0" borderId="122" xfId="0" applyFont="1" applyBorder="1" applyAlignment="1"/>
    <xf numFmtId="164" fontId="117" fillId="0" borderId="125" xfId="0" applyNumberFormat="1" applyFont="1" applyBorder="1" applyAlignment="1"/>
    <xf numFmtId="0" fontId="59" fillId="0" borderId="125" xfId="0" applyFont="1" applyBorder="1" applyAlignment="1"/>
    <xf numFmtId="0" fontId="66" fillId="0" borderId="123" xfId="0" applyFont="1" applyBorder="1" applyAlignment="1"/>
    <xf numFmtId="0" fontId="87" fillId="0" borderId="12" xfId="0" applyFont="1" applyBorder="1" applyAlignment="1">
      <alignment horizontal="left"/>
    </xf>
    <xf numFmtId="0" fontId="64" fillId="0" borderId="16" xfId="0" applyFont="1" applyBorder="1" applyAlignment="1">
      <alignment horizontal="left" vertical="center" indent="1"/>
    </xf>
    <xf numFmtId="0" fontId="63" fillId="0" borderId="16" xfId="0" applyFont="1" applyBorder="1" applyAlignment="1">
      <alignment horizontal="left" vertical="center"/>
    </xf>
    <xf numFmtId="0" fontId="72" fillId="0" borderId="10" xfId="0" applyFont="1" applyBorder="1" applyAlignment="1">
      <alignment horizontal="left" vertical="center"/>
    </xf>
    <xf numFmtId="49" fontId="87" fillId="0" borderId="12" xfId="0" applyNumberFormat="1" applyFont="1" applyFill="1" applyBorder="1" applyAlignment="1">
      <alignment horizontal="left" vertical="center"/>
    </xf>
    <xf numFmtId="49" fontId="59" fillId="0" borderId="16" xfId="0" applyNumberFormat="1" applyFont="1" applyFill="1" applyBorder="1" applyAlignment="1">
      <alignment horizontal="left" vertical="center"/>
    </xf>
    <xf numFmtId="0" fontId="59" fillId="0" borderId="16" xfId="0" applyFont="1" applyFill="1" applyBorder="1" applyAlignment="1" applyProtection="1">
      <alignment horizontal="left" vertical="center"/>
    </xf>
    <xf numFmtId="0" fontId="66" fillId="0" borderId="151" xfId="0" applyFont="1" applyFill="1" applyBorder="1" applyAlignment="1" applyProtection="1">
      <alignment horizontal="left" vertical="center"/>
      <protection locked="0"/>
    </xf>
    <xf numFmtId="49" fontId="87" fillId="0" borderId="17" xfId="0" applyNumberFormat="1" applyFont="1" applyFill="1" applyBorder="1" applyAlignment="1">
      <alignment horizontal="left" vertical="center"/>
    </xf>
    <xf numFmtId="49" fontId="59" fillId="0" borderId="0" xfId="0" applyNumberFormat="1" applyFont="1" applyFill="1" applyBorder="1" applyAlignment="1">
      <alignment horizontal="left" vertical="center"/>
    </xf>
    <xf numFmtId="0" fontId="59" fillId="0" borderId="0" xfId="0" applyFont="1" applyFill="1" applyBorder="1" applyAlignment="1">
      <alignment horizontal="left" vertical="center"/>
    </xf>
    <xf numFmtId="0" fontId="66" fillId="0" borderId="63" xfId="0" applyFont="1" applyFill="1" applyBorder="1" applyAlignment="1">
      <alignment horizontal="left" vertical="center"/>
    </xf>
    <xf numFmtId="0" fontId="59" fillId="0" borderId="55" xfId="0" applyFont="1" applyFill="1" applyBorder="1" applyAlignment="1">
      <alignment horizontal="left" vertical="center"/>
    </xf>
    <xf numFmtId="0" fontId="59" fillId="0" borderId="24" xfId="0" applyFont="1" applyFill="1" applyBorder="1" applyAlignment="1">
      <alignment horizontal="left" vertical="center"/>
    </xf>
    <xf numFmtId="0" fontId="59" fillId="0" borderId="24" xfId="0" applyFont="1" applyFill="1" applyBorder="1" applyAlignment="1">
      <alignment horizontal="left" vertical="center" indent="2"/>
    </xf>
    <xf numFmtId="0" fontId="68" fillId="0" borderId="64" xfId="0" applyFont="1" applyFill="1" applyBorder="1" applyAlignment="1">
      <alignment horizontal="left" vertical="center"/>
    </xf>
    <xf numFmtId="0" fontId="58" fillId="0" borderId="122" xfId="0" applyFont="1" applyFill="1" applyBorder="1" applyAlignment="1"/>
    <xf numFmtId="0" fontId="58" fillId="0" borderId="125" xfId="0" applyFont="1" applyFill="1" applyBorder="1" applyAlignment="1">
      <alignment horizontal="left" vertical="top"/>
    </xf>
    <xf numFmtId="0" fontId="58" fillId="0" borderId="123" xfId="0" applyFont="1" applyFill="1" applyBorder="1" applyAlignment="1">
      <alignment horizontal="left"/>
    </xf>
    <xf numFmtId="0" fontId="58" fillId="0" borderId="0" xfId="0" applyFont="1" applyAlignment="1"/>
    <xf numFmtId="0" fontId="59" fillId="0" borderId="0" xfId="0" applyFont="1" applyAlignment="1">
      <alignment horizontal="left"/>
    </xf>
    <xf numFmtId="0" fontId="58" fillId="0" borderId="123" xfId="0" applyFont="1" applyFill="1" applyBorder="1" applyAlignment="1">
      <alignment horizontal="center" vertical="center"/>
    </xf>
    <xf numFmtId="0" fontId="120" fillId="0" borderId="21" xfId="0" applyFont="1" applyBorder="1" applyAlignment="1">
      <alignment horizontal="left" vertical="top" wrapText="1"/>
    </xf>
    <xf numFmtId="0" fontId="61" fillId="0" borderId="0" xfId="3" applyNumberFormat="1" applyFont="1" applyAlignment="1" applyProtection="1">
      <alignment horizontal="centerContinuous"/>
    </xf>
    <xf numFmtId="0" fontId="61" fillId="0" borderId="0" xfId="3" applyNumberFormat="1" applyFont="1" applyBorder="1" applyAlignment="1" applyProtection="1">
      <alignment horizontal="center"/>
    </xf>
    <xf numFmtId="0" fontId="69" fillId="0" borderId="0" xfId="3" applyNumberFormat="1" applyFont="1" applyAlignment="1" applyProtection="1">
      <alignment horizontal="centerContinuous"/>
    </xf>
    <xf numFmtId="0" fontId="68" fillId="0" borderId="0" xfId="3" applyNumberFormat="1" applyFont="1" applyAlignment="1" applyProtection="1">
      <alignment horizontal="right" vertical="center" textRotation="180"/>
    </xf>
    <xf numFmtId="0" fontId="68" fillId="0" borderId="0" xfId="3" applyNumberFormat="1" applyFont="1" applyAlignment="1" applyProtection="1">
      <alignment vertical="center" textRotation="180"/>
    </xf>
    <xf numFmtId="0" fontId="61" fillId="0" borderId="0" xfId="3" applyNumberFormat="1" applyFont="1" applyProtection="1"/>
    <xf numFmtId="0" fontId="61" fillId="0" borderId="9" xfId="3" applyNumberFormat="1" applyFont="1" applyBorder="1" applyProtection="1"/>
    <xf numFmtId="0" fontId="61" fillId="0" borderId="9" xfId="3" applyNumberFormat="1" applyFont="1" applyBorder="1" applyAlignment="1" applyProtection="1">
      <alignment horizontal="center"/>
    </xf>
    <xf numFmtId="0" fontId="66" fillId="0" borderId="0" xfId="3" applyNumberFormat="1" applyFont="1" applyProtection="1"/>
    <xf numFmtId="0" fontId="59" fillId="0" borderId="140" xfId="3" quotePrefix="1" applyNumberFormat="1" applyFont="1" applyBorder="1" applyAlignment="1" applyProtection="1">
      <alignment horizontal="left"/>
    </xf>
    <xf numFmtId="0" fontId="66" fillId="0" borderId="141" xfId="3" applyNumberFormat="1" applyFont="1" applyBorder="1" applyAlignment="1" applyProtection="1">
      <alignment horizontal="center"/>
    </xf>
    <xf numFmtId="0" fontId="66" fillId="0" borderId="141" xfId="3" applyNumberFormat="1" applyFont="1" applyBorder="1" applyProtection="1"/>
    <xf numFmtId="0" fontId="59" fillId="0" borderId="140" xfId="3" applyNumberFormat="1" applyFont="1" applyBorder="1" applyAlignment="1" applyProtection="1"/>
    <xf numFmtId="0" fontId="66" fillId="0" borderId="142" xfId="3" applyNumberFormat="1" applyFont="1" applyBorder="1" applyAlignment="1" applyProtection="1">
      <alignment horizontal="centerContinuous"/>
    </xf>
    <xf numFmtId="0" fontId="59" fillId="0" borderId="140" xfId="3" applyNumberFormat="1" applyFont="1" applyBorder="1" applyAlignment="1" applyProtection="1">
      <alignment horizontal="left"/>
    </xf>
    <xf numFmtId="0" fontId="66" fillId="0" borderId="142" xfId="3" applyNumberFormat="1" applyFont="1" applyBorder="1" applyProtection="1"/>
    <xf numFmtId="0" fontId="66" fillId="0" borderId="141" xfId="3" quotePrefix="1" applyNumberFormat="1" applyFont="1" applyBorder="1" applyAlignment="1" applyProtection="1">
      <alignment horizontal="left"/>
    </xf>
    <xf numFmtId="0" fontId="59" fillId="0" borderId="5" xfId="3" quotePrefix="1" applyNumberFormat="1" applyFont="1" applyBorder="1" applyAlignment="1" applyProtection="1">
      <alignment horizontal="left"/>
    </xf>
    <xf numFmtId="0" fontId="66" fillId="0" borderId="0" xfId="3" applyNumberFormat="1" applyFont="1" applyBorder="1" applyProtection="1"/>
    <xf numFmtId="0" fontId="66" fillId="0" borderId="40" xfId="3" applyNumberFormat="1" applyFont="1" applyBorder="1" applyProtection="1"/>
    <xf numFmtId="0" fontId="59" fillId="0" borderId="5" xfId="3" applyNumberFormat="1" applyFont="1" applyBorder="1" applyProtection="1"/>
    <xf numFmtId="0" fontId="69" fillId="0" borderId="0" xfId="3" applyNumberFormat="1" applyFont="1" applyBorder="1" applyProtection="1"/>
    <xf numFmtId="0" fontId="59" fillId="0" borderId="140" xfId="3" applyNumberFormat="1" applyFont="1" applyBorder="1" applyProtection="1"/>
    <xf numFmtId="0" fontId="61" fillId="0" borderId="0" xfId="3" applyNumberFormat="1" applyFont="1" applyBorder="1" applyProtection="1"/>
    <xf numFmtId="0" fontId="58" fillId="0" borderId="0" xfId="3" applyNumberFormat="1" applyFont="1" applyAlignment="1" applyProtection="1">
      <alignment horizontal="left"/>
    </xf>
    <xf numFmtId="0" fontId="69" fillId="0" borderId="0" xfId="3" applyNumberFormat="1" applyFont="1" applyAlignment="1" applyProtection="1">
      <alignment horizontal="left"/>
    </xf>
    <xf numFmtId="0" fontId="61" fillId="0" borderId="1" xfId="3" applyNumberFormat="1" applyFont="1" applyBorder="1" applyAlignment="1" applyProtection="1">
      <alignment horizontal="center" vertical="center"/>
      <protection locked="0"/>
    </xf>
    <xf numFmtId="0" fontId="59" fillId="0" borderId="0" xfId="3" applyNumberFormat="1" applyFont="1" applyBorder="1" applyAlignment="1" applyProtection="1">
      <alignment vertical="center"/>
    </xf>
    <xf numFmtId="0" fontId="66" fillId="0" borderId="0" xfId="3" applyNumberFormat="1" applyFont="1" applyBorder="1" applyAlignment="1" applyProtection="1">
      <alignment horizontal="center"/>
    </xf>
    <xf numFmtId="0" fontId="75" fillId="0" borderId="0" xfId="3" applyNumberFormat="1" applyFont="1" applyAlignment="1" applyProtection="1">
      <alignment vertical="center"/>
    </xf>
    <xf numFmtId="0" fontId="68" fillId="0" borderId="0" xfId="3" applyNumberFormat="1" applyFont="1" applyBorder="1" applyProtection="1"/>
    <xf numFmtId="0" fontId="59" fillId="0" borderId="0" xfId="3" applyNumberFormat="1" applyFont="1" applyAlignment="1" applyProtection="1">
      <alignment vertical="center"/>
    </xf>
    <xf numFmtId="0" fontId="68" fillId="0" borderId="0" xfId="3" applyNumberFormat="1" applyFont="1" applyProtection="1"/>
    <xf numFmtId="0" fontId="69" fillId="0" borderId="0" xfId="3" applyNumberFormat="1" applyFont="1" applyProtection="1"/>
    <xf numFmtId="0" fontId="59" fillId="0" borderId="0" xfId="3" applyNumberFormat="1" applyFont="1" applyBorder="1" applyProtection="1"/>
    <xf numFmtId="0" fontId="59" fillId="0" borderId="0" xfId="3" applyNumberFormat="1" applyFont="1" applyProtection="1"/>
    <xf numFmtId="0" fontId="66" fillId="0" borderId="0" xfId="3" quotePrefix="1" applyNumberFormat="1" applyFont="1" applyAlignment="1" applyProtection="1">
      <alignment horizontal="left"/>
    </xf>
    <xf numFmtId="0" fontId="59" fillId="0" borderId="0" xfId="3" applyFont="1"/>
    <xf numFmtId="0" fontId="58" fillId="0" borderId="0" xfId="3" applyFont="1" applyAlignment="1">
      <alignment horizontal="center" vertical="center"/>
    </xf>
    <xf numFmtId="0" fontId="61" fillId="0" borderId="0" xfId="3" applyFont="1" applyAlignment="1">
      <alignment horizontal="center" vertical="center"/>
    </xf>
    <xf numFmtId="164" fontId="66" fillId="0" borderId="0" xfId="3" applyNumberFormat="1" applyFont="1"/>
    <xf numFmtId="0" fontId="68" fillId="0" borderId="0" xfId="3" applyFont="1"/>
    <xf numFmtId="164" fontId="68" fillId="0" borderId="0" xfId="3" applyNumberFormat="1" applyFont="1" applyAlignment="1">
      <alignment horizontal="right"/>
    </xf>
    <xf numFmtId="49" fontId="66" fillId="0" borderId="0" xfId="3" applyNumberFormat="1" applyFont="1"/>
    <xf numFmtId="0" fontId="66" fillId="0" borderId="0" xfId="3" applyFont="1"/>
    <xf numFmtId="0" fontId="72" fillId="0" borderId="0" xfId="3" applyFont="1"/>
    <xf numFmtId="164" fontId="72" fillId="0" borderId="0" xfId="3" applyNumberFormat="1" applyFont="1" applyAlignment="1">
      <alignment horizontal="right"/>
    </xf>
    <xf numFmtId="0" fontId="68" fillId="0" borderId="22" xfId="3" applyFont="1" applyBorder="1" applyAlignment="1" applyProtection="1">
      <alignment horizontal="center"/>
      <protection locked="0"/>
    </xf>
    <xf numFmtId="164" fontId="66" fillId="0" borderId="0" xfId="3" applyNumberFormat="1" applyFont="1" applyBorder="1" applyAlignment="1">
      <alignment horizontal="right"/>
    </xf>
    <xf numFmtId="49" fontId="72" fillId="0" borderId="0" xfId="3" applyNumberFormat="1" applyFont="1" applyAlignment="1"/>
    <xf numFmtId="0" fontId="66" fillId="0" borderId="0" xfId="3" applyFont="1" applyAlignment="1"/>
    <xf numFmtId="0" fontId="68" fillId="0" borderId="144" xfId="3" applyFont="1" applyBorder="1" applyAlignment="1" applyProtection="1">
      <alignment horizontal="center"/>
      <protection locked="0"/>
    </xf>
    <xf numFmtId="49" fontId="66" fillId="0" borderId="0" xfId="3" applyNumberFormat="1" applyFont="1" applyAlignment="1"/>
    <xf numFmtId="0" fontId="66" fillId="0" borderId="0" xfId="3" applyFont="1" applyAlignment="1">
      <alignment horizontal="center"/>
    </xf>
    <xf numFmtId="164" fontId="66" fillId="0" borderId="0" xfId="3" applyNumberFormat="1" applyFont="1" applyAlignment="1">
      <alignment horizontal="right"/>
    </xf>
    <xf numFmtId="49" fontId="68" fillId="0" borderId="0" xfId="3" applyNumberFormat="1" applyFont="1" applyAlignment="1"/>
    <xf numFmtId="49" fontId="66" fillId="0" borderId="0" xfId="3" applyNumberFormat="1" applyFont="1" applyFill="1" applyAlignment="1"/>
    <xf numFmtId="49" fontId="66" fillId="0" borderId="0" xfId="3" applyNumberFormat="1" applyFont="1" applyFill="1" applyBorder="1" applyAlignment="1"/>
    <xf numFmtId="49" fontId="121" fillId="0" borderId="0" xfId="15" applyNumberFormat="1" applyFont="1"/>
    <xf numFmtId="49" fontId="66" fillId="0" borderId="0" xfId="3" applyNumberFormat="1" applyFont="1" applyFill="1" applyBorder="1"/>
    <xf numFmtId="0" fontId="66" fillId="0" borderId="0" xfId="3" applyFont="1" applyBorder="1" applyAlignment="1">
      <alignment horizontal="center"/>
    </xf>
    <xf numFmtId="0" fontId="102" fillId="0" borderId="0" xfId="3" applyFont="1" applyAlignment="1">
      <alignment horizontal="center"/>
    </xf>
    <xf numFmtId="164" fontId="102" fillId="0" borderId="0" xfId="3" applyNumberFormat="1" applyFont="1" applyAlignment="1">
      <alignment horizontal="right"/>
    </xf>
    <xf numFmtId="0" fontId="72" fillId="0" borderId="22" xfId="3" applyFont="1" applyBorder="1" applyAlignment="1" applyProtection="1">
      <alignment horizontal="center"/>
      <protection locked="0"/>
    </xf>
    <xf numFmtId="0" fontId="102" fillId="0" borderId="0" xfId="3" applyFont="1" applyBorder="1" applyAlignment="1">
      <alignment horizontal="center"/>
    </xf>
    <xf numFmtId="0" fontId="66" fillId="0" borderId="0" xfId="16" applyFont="1" applyFill="1" applyBorder="1" applyAlignment="1">
      <alignment horizontal="left"/>
    </xf>
    <xf numFmtId="164" fontId="68" fillId="0" borderId="22" xfId="3" applyNumberFormat="1" applyFont="1" applyBorder="1" applyAlignment="1" applyProtection="1">
      <alignment horizontal="center" vertical="center"/>
      <protection locked="0"/>
    </xf>
    <xf numFmtId="49" fontId="60" fillId="0" borderId="0" xfId="2" applyNumberFormat="1" applyFont="1" applyAlignment="1" applyProtection="1">
      <alignment horizontal="left" indent="2"/>
    </xf>
    <xf numFmtId="49" fontId="66" fillId="0" borderId="0" xfId="3" applyNumberFormat="1" applyFont="1" applyFill="1"/>
    <xf numFmtId="49" fontId="68" fillId="0" borderId="0" xfId="3" applyNumberFormat="1" applyFont="1" applyFill="1" applyBorder="1"/>
    <xf numFmtId="49" fontId="68" fillId="0" borderId="0" xfId="3" applyNumberFormat="1" applyFont="1"/>
    <xf numFmtId="49" fontId="72" fillId="0" borderId="0" xfId="3" applyNumberFormat="1" applyFont="1"/>
    <xf numFmtId="0" fontId="66" fillId="0" borderId="0" xfId="3" applyFont="1" applyBorder="1" applyAlignment="1" applyProtection="1">
      <alignment horizontal="center"/>
    </xf>
    <xf numFmtId="49" fontId="72" fillId="0" borderId="0" xfId="3" applyNumberFormat="1" applyFont="1" applyFill="1" applyBorder="1"/>
    <xf numFmtId="49" fontId="122" fillId="0" borderId="0" xfId="3" applyNumberFormat="1" applyFont="1" applyFill="1" applyBorder="1"/>
    <xf numFmtId="49" fontId="72" fillId="0" borderId="0" xfId="3" applyNumberFormat="1" applyFont="1" applyAlignment="1">
      <alignment vertical="top"/>
    </xf>
    <xf numFmtId="0" fontId="66" fillId="0" borderId="141" xfId="3" applyFont="1" applyBorder="1" applyAlignment="1" applyProtection="1">
      <alignment horizontal="center"/>
    </xf>
    <xf numFmtId="49" fontId="66" fillId="0" borderId="0" xfId="3" applyNumberFormat="1" applyFont="1" applyAlignment="1">
      <alignment vertical="top"/>
    </xf>
    <xf numFmtId="0" fontId="68" fillId="0" borderId="9" xfId="3" applyFont="1" applyBorder="1" applyAlignment="1" applyProtection="1">
      <alignment horizontal="center"/>
      <protection locked="0"/>
    </xf>
    <xf numFmtId="0" fontId="66" fillId="0" borderId="0" xfId="3" applyFont="1" applyBorder="1" applyProtection="1"/>
    <xf numFmtId="0" fontId="61" fillId="0" borderId="0" xfId="3" applyFont="1" applyAlignment="1" applyProtection="1">
      <alignment horizontal="center"/>
    </xf>
    <xf numFmtId="42" fontId="61" fillId="0" borderId="0" xfId="3" applyNumberFormat="1" applyFont="1" applyProtection="1"/>
    <xf numFmtId="0" fontId="69" fillId="0" borderId="0" xfId="3" applyFont="1" applyProtection="1"/>
    <xf numFmtId="0" fontId="61" fillId="0" borderId="0" xfId="13" applyFont="1" applyBorder="1" applyProtection="1"/>
    <xf numFmtId="0" fontId="61" fillId="0" borderId="0" xfId="13" applyFont="1" applyBorder="1" applyAlignment="1" applyProtection="1">
      <alignment horizontal="center"/>
    </xf>
    <xf numFmtId="42" fontId="61" fillId="2" borderId="9" xfId="3" applyNumberFormat="1" applyFont="1" applyFill="1" applyBorder="1" applyProtection="1"/>
    <xf numFmtId="41" fontId="61" fillId="2" borderId="9" xfId="3" applyNumberFormat="1" applyFont="1" applyFill="1" applyBorder="1" applyProtection="1"/>
    <xf numFmtId="0" fontId="69" fillId="0" borderId="0" xfId="3" applyFont="1" applyAlignment="1" applyProtection="1">
      <alignment horizontal="left" indent="2"/>
    </xf>
    <xf numFmtId="42" fontId="61" fillId="2" borderId="47" xfId="3" applyNumberFormat="1" applyFont="1" applyFill="1" applyBorder="1" applyProtection="1"/>
    <xf numFmtId="0" fontId="79" fillId="0" borderId="0" xfId="3" applyFont="1" applyProtection="1"/>
    <xf numFmtId="42" fontId="61" fillId="0" borderId="69" xfId="3" applyNumberFormat="1" applyFont="1" applyBorder="1" applyProtection="1">
      <protection locked="0"/>
    </xf>
    <xf numFmtId="42" fontId="61" fillId="0" borderId="0" xfId="3" applyNumberFormat="1" applyFont="1" applyFill="1" applyProtection="1"/>
    <xf numFmtId="42" fontId="61" fillId="0" borderId="9" xfId="3" applyNumberFormat="1" applyFont="1" applyBorder="1" applyProtection="1">
      <protection locked="0"/>
    </xf>
    <xf numFmtId="42" fontId="61" fillId="0" borderId="68" xfId="3" applyNumberFormat="1" applyFont="1" applyBorder="1" applyProtection="1">
      <protection locked="0"/>
    </xf>
    <xf numFmtId="0" fontId="61" fillId="0" borderId="0" xfId="3" applyFont="1" applyAlignment="1" applyProtection="1">
      <alignment horizontal="right"/>
    </xf>
    <xf numFmtId="42" fontId="61" fillId="2" borderId="125" xfId="3" applyNumberFormat="1" applyFont="1" applyFill="1" applyBorder="1" applyProtection="1"/>
    <xf numFmtId="0" fontId="69" fillId="0" borderId="0" xfId="3" applyFont="1" applyAlignment="1" applyProtection="1">
      <alignment horizontal="center" vertical="center"/>
    </xf>
    <xf numFmtId="165" fontId="69" fillId="0" borderId="0" xfId="3" applyNumberFormat="1" applyFont="1" applyAlignment="1" applyProtection="1">
      <alignment vertical="center"/>
    </xf>
    <xf numFmtId="0" fontId="58" fillId="0" borderId="0" xfId="3" applyFont="1" applyProtection="1"/>
    <xf numFmtId="0" fontId="58" fillId="0" borderId="0" xfId="3" applyFont="1" applyFill="1" applyProtection="1"/>
    <xf numFmtId="0" fontId="61" fillId="0" borderId="0" xfId="3" applyFont="1" applyFill="1" applyProtection="1"/>
    <xf numFmtId="169" fontId="59" fillId="0" borderId="0" xfId="3" applyNumberFormat="1" applyFont="1" applyFill="1" applyProtection="1"/>
    <xf numFmtId="0" fontId="59" fillId="0" borderId="0" xfId="3" applyFont="1" applyFill="1" applyProtection="1"/>
    <xf numFmtId="0" fontId="61" fillId="0" borderId="9" xfId="3" applyFont="1" applyFill="1" applyBorder="1" applyAlignment="1" applyProtection="1">
      <alignment horizontal="center" vertical="center"/>
      <protection locked="0"/>
    </xf>
    <xf numFmtId="0" fontId="59" fillId="0" borderId="0" xfId="3" applyFont="1" applyProtection="1"/>
    <xf numFmtId="0" fontId="59" fillId="0" borderId="143" xfId="3" applyFont="1" applyBorder="1" applyProtection="1"/>
    <xf numFmtId="0" fontId="59" fillId="0" borderId="144" xfId="3" applyFont="1" applyBorder="1" applyProtection="1">
      <protection locked="0"/>
    </xf>
    <xf numFmtId="0" fontId="59" fillId="0" borderId="143" xfId="3" applyFont="1" applyBorder="1" applyAlignment="1" applyProtection="1">
      <alignment horizontal="center"/>
      <protection locked="0"/>
    </xf>
    <xf numFmtId="0" fontId="69" fillId="0" borderId="0" xfId="3" applyFont="1" applyAlignment="1" applyProtection="1">
      <alignment horizontal="center"/>
    </xf>
    <xf numFmtId="0" fontId="58" fillId="0" borderId="0" xfId="3" applyFont="1" applyBorder="1" applyProtection="1"/>
    <xf numFmtId="5" fontId="59" fillId="0" borderId="77" xfId="3" applyNumberFormat="1" applyFont="1" applyBorder="1" applyAlignment="1" applyProtection="1">
      <protection locked="0"/>
    </xf>
    <xf numFmtId="5" fontId="59" fillId="0" borderId="75" xfId="3" applyNumberFormat="1" applyFont="1" applyBorder="1" applyAlignment="1" applyProtection="1">
      <protection locked="0"/>
    </xf>
    <xf numFmtId="5" fontId="69" fillId="0" borderId="0" xfId="3" applyNumberFormat="1" applyFont="1" applyAlignment="1" applyProtection="1"/>
    <xf numFmtId="0" fontId="69" fillId="0" borderId="0" xfId="3" applyFont="1" applyAlignment="1" applyProtection="1"/>
    <xf numFmtId="5" fontId="59" fillId="0" borderId="77" xfId="3" applyNumberFormat="1" applyFont="1" applyBorder="1" applyAlignment="1" applyProtection="1">
      <alignment horizontal="center"/>
      <protection locked="0"/>
    </xf>
    <xf numFmtId="5" fontId="59" fillId="0" borderId="75" xfId="3" applyNumberFormat="1" applyFont="1" applyBorder="1" applyAlignment="1" applyProtection="1">
      <alignment horizontal="center"/>
      <protection locked="0"/>
    </xf>
    <xf numFmtId="0" fontId="69" fillId="0" borderId="0" xfId="3" applyFont="1" applyBorder="1" applyProtection="1"/>
    <xf numFmtId="0" fontId="66" fillId="0" borderId="0" xfId="3" applyFont="1" applyAlignment="1" applyProtection="1">
      <alignment vertical="top"/>
    </xf>
    <xf numFmtId="0" fontId="66" fillId="0" borderId="77" xfId="3" applyFont="1" applyBorder="1" applyAlignment="1" applyProtection="1">
      <alignment vertical="top"/>
    </xf>
    <xf numFmtId="0" fontId="61" fillId="0" borderId="77" xfId="3" applyFont="1" applyBorder="1" applyProtection="1"/>
    <xf numFmtId="0" fontId="66" fillId="0" borderId="0" xfId="3" applyFont="1" applyBorder="1" applyAlignment="1" applyProtection="1">
      <alignment vertical="top"/>
    </xf>
    <xf numFmtId="0" fontId="123" fillId="0" borderId="0" xfId="3" applyFont="1" applyAlignment="1" applyProtection="1">
      <alignment vertical="top"/>
    </xf>
    <xf numFmtId="0" fontId="66" fillId="0" borderId="0" xfId="3" applyFont="1" applyProtection="1"/>
    <xf numFmtId="0" fontId="123" fillId="0" borderId="0" xfId="3" applyFont="1" applyAlignment="1" applyProtection="1">
      <alignment horizontal="right" vertical="top"/>
    </xf>
    <xf numFmtId="169" fontId="66" fillId="0" borderId="0" xfId="3" applyNumberFormat="1" applyFont="1" applyBorder="1" applyProtection="1"/>
    <xf numFmtId="169" fontId="61" fillId="0" borderId="0" xfId="3" applyNumberFormat="1" applyFont="1" applyProtection="1"/>
    <xf numFmtId="169" fontId="61" fillId="0" borderId="77" xfId="3" applyNumberFormat="1" applyFont="1" applyBorder="1" applyProtection="1"/>
    <xf numFmtId="169" fontId="66" fillId="0" borderId="0" xfId="3" applyNumberFormat="1" applyFont="1" applyProtection="1"/>
    <xf numFmtId="0" fontId="69" fillId="0" borderId="0" xfId="3" applyFont="1" applyAlignment="1" applyProtection="1">
      <alignment vertical="center"/>
    </xf>
    <xf numFmtId="49" fontId="69" fillId="0" borderId="0" xfId="3" applyNumberFormat="1" applyFont="1" applyBorder="1" applyAlignment="1" applyProtection="1">
      <alignment horizontal="center" vertical="top"/>
    </xf>
    <xf numFmtId="165" fontId="58"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top"/>
    </xf>
    <xf numFmtId="0" fontId="58" fillId="0" borderId="0" xfId="3" applyFont="1" applyAlignment="1" applyProtection="1">
      <alignment horizontal="center" vertical="center"/>
    </xf>
    <xf numFmtId="0" fontId="69" fillId="0" borderId="141" xfId="3" applyFont="1" applyBorder="1" applyProtection="1"/>
    <xf numFmtId="0" fontId="61" fillId="0" borderId="141" xfId="3" applyFont="1" applyBorder="1" applyProtection="1"/>
    <xf numFmtId="0" fontId="61" fillId="0" borderId="141" xfId="3" applyFont="1" applyBorder="1" applyAlignment="1" applyProtection="1">
      <alignment horizontal="center"/>
    </xf>
    <xf numFmtId="0" fontId="61" fillId="0" borderId="0" xfId="3" applyFont="1" applyFill="1" applyBorder="1" applyProtection="1"/>
    <xf numFmtId="0" fontId="69" fillId="0" borderId="0" xfId="3" applyFont="1" applyFill="1" applyBorder="1" applyAlignment="1" applyProtection="1">
      <alignment horizontal="centerContinuous"/>
    </xf>
    <xf numFmtId="0" fontId="61" fillId="0" borderId="0" xfId="3" applyFont="1" applyBorder="1" applyAlignment="1" applyProtection="1">
      <alignment horizontal="center"/>
    </xf>
    <xf numFmtId="0" fontId="68" fillId="0" borderId="0" xfId="3" applyFont="1" applyBorder="1" applyProtection="1"/>
    <xf numFmtId="178" fontId="69" fillId="0" borderId="9" xfId="3" applyNumberFormat="1" applyFont="1" applyBorder="1" applyAlignment="1" applyProtection="1">
      <alignment horizontal="left"/>
      <protection locked="0"/>
    </xf>
    <xf numFmtId="0" fontId="68" fillId="0" borderId="0" xfId="3" applyFont="1" applyProtection="1"/>
    <xf numFmtId="0" fontId="61" fillId="0" borderId="22" xfId="3" applyFont="1" applyBorder="1" applyAlignment="1" applyProtection="1">
      <alignment horizontal="center" vertical="center"/>
      <protection locked="0"/>
    </xf>
    <xf numFmtId="0" fontId="61" fillId="0" borderId="0" xfId="3" applyFont="1" applyBorder="1" applyAlignment="1" applyProtection="1">
      <alignment horizontal="left" indent="1"/>
    </xf>
    <xf numFmtId="0" fontId="68" fillId="0" borderId="0" xfId="3" applyFont="1" applyBorder="1" applyAlignment="1" applyProtection="1">
      <alignment horizontal="left" indent="1"/>
    </xf>
    <xf numFmtId="0" fontId="68" fillId="0" borderId="0" xfId="3" applyFont="1" applyBorder="1" applyAlignment="1" applyProtection="1">
      <alignment horizontal="left"/>
    </xf>
    <xf numFmtId="0" fontId="61" fillId="0" borderId="9" xfId="3" applyFont="1" applyBorder="1" applyProtection="1">
      <protection locked="0"/>
    </xf>
    <xf numFmtId="0" fontId="68" fillId="0" borderId="141" xfId="3" quotePrefix="1" applyFont="1" applyBorder="1" applyAlignment="1" applyProtection="1">
      <alignment horizontal="left"/>
    </xf>
    <xf numFmtId="0" fontId="59" fillId="0" borderId="141" xfId="3" applyFont="1" applyBorder="1" applyProtection="1"/>
    <xf numFmtId="0" fontId="59" fillId="0" borderId="141" xfId="3" applyFont="1" applyBorder="1" applyAlignment="1" applyProtection="1">
      <alignment horizontal="center"/>
    </xf>
    <xf numFmtId="0" fontId="59" fillId="0" borderId="0" xfId="3" applyFont="1" applyFill="1" applyBorder="1" applyProtection="1"/>
    <xf numFmtId="0" fontId="61" fillId="0" borderId="0" xfId="3" applyFont="1" applyFill="1" applyBorder="1" applyAlignment="1" applyProtection="1"/>
    <xf numFmtId="0" fontId="61" fillId="0" borderId="0" xfId="3" applyFont="1" applyAlignment="1" applyProtection="1">
      <alignment horizontal="left"/>
    </xf>
    <xf numFmtId="0" fontId="61" fillId="0" borderId="0" xfId="3" applyFont="1" applyAlignment="1" applyProtection="1"/>
    <xf numFmtId="8" fontId="61" fillId="0" borderId="0" xfId="3" applyNumberFormat="1" applyFont="1" applyAlignment="1" applyProtection="1">
      <alignment horizontal="left"/>
    </xf>
    <xf numFmtId="0" fontId="68" fillId="0" borderId="141" xfId="3" applyFont="1" applyBorder="1" applyProtection="1"/>
    <xf numFmtId="0" fontId="61" fillId="0" borderId="0" xfId="3" applyFont="1" applyBorder="1" applyAlignment="1" applyProtection="1">
      <alignment horizontal="left"/>
    </xf>
    <xf numFmtId="0" fontId="68" fillId="0" borderId="141" xfId="3" applyFont="1" applyBorder="1" applyAlignment="1" applyProtection="1">
      <alignment horizontal="left"/>
    </xf>
    <xf numFmtId="0" fontId="61" fillId="0" borderId="77" xfId="3" applyFont="1" applyFill="1" applyBorder="1" applyProtection="1"/>
    <xf numFmtId="0" fontId="61" fillId="0" borderId="77" xfId="3" applyFont="1" applyFill="1" applyBorder="1" applyAlignment="1" applyProtection="1">
      <alignment horizontal="center"/>
    </xf>
    <xf numFmtId="0" fontId="123" fillId="0" borderId="0" xfId="3" applyFont="1" applyBorder="1" applyProtection="1"/>
    <xf numFmtId="0" fontId="123" fillId="0" borderId="0" xfId="3" applyFont="1" applyProtection="1"/>
    <xf numFmtId="0" fontId="68" fillId="0" borderId="0" xfId="3" applyFont="1" applyAlignment="1" applyProtection="1">
      <alignment horizontal="center" vertical="top" textRotation="180"/>
    </xf>
    <xf numFmtId="0" fontId="68" fillId="0" borderId="0" xfId="3" applyFont="1" applyAlignment="1" applyProtection="1">
      <alignment horizontal="right" vertical="center" textRotation="180"/>
    </xf>
    <xf numFmtId="0" fontId="69" fillId="0" borderId="0" xfId="3" applyFont="1" applyAlignment="1" applyProtection="1">
      <alignment vertical="center" textRotation="180"/>
    </xf>
    <xf numFmtId="169" fontId="69" fillId="0" borderId="0" xfId="3" applyNumberFormat="1" applyFont="1" applyBorder="1" applyProtection="1"/>
    <xf numFmtId="169" fontId="61" fillId="0" borderId="141" xfId="3" applyNumberFormat="1" applyFont="1" applyBorder="1" applyProtection="1"/>
    <xf numFmtId="169" fontId="61" fillId="0" borderId="9" xfId="3" applyNumberFormat="1" applyFont="1" applyBorder="1" applyProtection="1"/>
    <xf numFmtId="0" fontId="61" fillId="0" borderId="9" xfId="3" applyFont="1" applyBorder="1" applyProtection="1"/>
    <xf numFmtId="0" fontId="61" fillId="0" borderId="9" xfId="3" applyFont="1" applyBorder="1" applyAlignment="1" applyProtection="1">
      <alignment horizontal="center"/>
    </xf>
    <xf numFmtId="169" fontId="61" fillId="0" borderId="0" xfId="3" applyNumberFormat="1" applyFont="1" applyBorder="1" applyProtection="1"/>
    <xf numFmtId="169" fontId="91" fillId="0" borderId="0" xfId="3" applyNumberFormat="1" applyFont="1" applyBorder="1" applyAlignment="1" applyProtection="1">
      <alignment horizontal="left"/>
    </xf>
    <xf numFmtId="0" fontId="83" fillId="0" borderId="0" xfId="3" applyFont="1" applyBorder="1" applyAlignment="1" applyProtection="1">
      <alignment horizontal="left"/>
    </xf>
    <xf numFmtId="0" fontId="61" fillId="0" borderId="0" xfId="3" applyFont="1" applyBorder="1" applyAlignment="1" applyProtection="1"/>
    <xf numFmtId="0" fontId="66" fillId="0" borderId="0" xfId="3" applyFont="1" applyBorder="1" applyAlignment="1" applyProtection="1">
      <alignment horizontal="centerContinuous"/>
    </xf>
    <xf numFmtId="0" fontId="61" fillId="0" borderId="0" xfId="3" applyFont="1" applyBorder="1" applyAlignment="1" applyProtection="1">
      <alignment horizontal="centerContinuous"/>
    </xf>
    <xf numFmtId="169" fontId="68" fillId="0" borderId="0" xfId="3" applyNumberFormat="1" applyFont="1" applyProtection="1"/>
    <xf numFmtId="169" fontId="66" fillId="0" borderId="0" xfId="3" applyNumberFormat="1" applyFont="1" applyAlignment="1" applyProtection="1">
      <alignment horizontal="left"/>
    </xf>
    <xf numFmtId="0" fontId="59" fillId="0" borderId="0" xfId="3" applyFont="1" applyAlignment="1" applyProtection="1">
      <alignment horizontal="left"/>
    </xf>
    <xf numFmtId="0" fontId="61" fillId="0" borderId="9" xfId="3" applyFont="1" applyBorder="1" applyAlignment="1" applyProtection="1">
      <alignment horizontal="center" vertical="center"/>
      <protection locked="0"/>
    </xf>
    <xf numFmtId="0" fontId="61" fillId="0" borderId="0" xfId="3" applyFont="1" applyBorder="1" applyAlignment="1" applyProtection="1">
      <alignment horizontal="center" vertical="center"/>
      <protection locked="0"/>
    </xf>
    <xf numFmtId="0" fontId="114" fillId="0" borderId="0" xfId="3" applyFont="1" applyBorder="1" applyAlignment="1" applyProtection="1">
      <alignment horizontal="left"/>
    </xf>
    <xf numFmtId="169" fontId="72" fillId="0" borderId="0" xfId="3" applyNumberFormat="1" applyFont="1" applyProtection="1"/>
    <xf numFmtId="0" fontId="63" fillId="0" borderId="0" xfId="3" applyFont="1" applyProtection="1"/>
    <xf numFmtId="169" fontId="66" fillId="0" borderId="146" xfId="3" applyNumberFormat="1" applyFont="1" applyBorder="1" applyAlignment="1" applyProtection="1">
      <alignment horizontal="center"/>
    </xf>
    <xf numFmtId="169" fontId="66" fillId="0" borderId="76" xfId="3" applyNumberFormat="1" applyFont="1" applyBorder="1" applyAlignment="1" applyProtection="1">
      <alignment horizontal="center"/>
      <protection locked="0"/>
    </xf>
    <xf numFmtId="169" fontId="126" fillId="0" borderId="0" xfId="3" applyNumberFormat="1" applyFont="1" applyProtection="1"/>
    <xf numFmtId="6" fontId="122" fillId="0" borderId="75" xfId="3" applyNumberFormat="1" applyFont="1" applyBorder="1" applyProtection="1"/>
    <xf numFmtId="6" fontId="122" fillId="0" borderId="0" xfId="3" applyNumberFormat="1" applyFont="1" applyBorder="1" applyProtection="1"/>
    <xf numFmtId="10" fontId="68" fillId="0" borderId="76" xfId="3" applyNumberFormat="1" applyFont="1" applyBorder="1" applyProtection="1"/>
    <xf numFmtId="6" fontId="66" fillId="0" borderId="0" xfId="3" applyNumberFormat="1" applyFont="1" applyProtection="1"/>
    <xf numFmtId="0" fontId="122" fillId="0" borderId="0" xfId="3" applyFont="1" applyProtection="1"/>
    <xf numFmtId="10" fontId="126" fillId="0" borderId="0" xfId="3" applyNumberFormat="1" applyFont="1" applyBorder="1" applyProtection="1"/>
    <xf numFmtId="2" fontId="79" fillId="0" borderId="77" xfId="3" applyNumberFormat="1" applyFont="1" applyBorder="1" applyProtection="1"/>
    <xf numFmtId="0" fontId="79" fillId="0" borderId="77" xfId="3" applyFont="1" applyBorder="1" applyAlignment="1" applyProtection="1">
      <alignment horizontal="center"/>
    </xf>
    <xf numFmtId="0" fontId="79" fillId="0" borderId="77" xfId="3" applyFont="1" applyBorder="1" applyProtection="1"/>
    <xf numFmtId="2" fontId="79" fillId="0" borderId="0" xfId="3" applyNumberFormat="1" applyFont="1" applyBorder="1" applyProtection="1"/>
    <xf numFmtId="0" fontId="79" fillId="0" borderId="0" xfId="3" applyFont="1" applyBorder="1" applyAlignment="1" applyProtection="1">
      <alignment horizontal="center"/>
    </xf>
    <xf numFmtId="0" fontId="79" fillId="0" borderId="0" xfId="3" applyFont="1" applyBorder="1" applyProtection="1"/>
    <xf numFmtId="0" fontId="66" fillId="0" borderId="0" xfId="3" applyFont="1" applyAlignment="1" applyProtection="1">
      <alignment horizontal="left" vertical="center"/>
    </xf>
    <xf numFmtId="169" fontId="123" fillId="0" borderId="0" xfId="3" applyNumberFormat="1" applyFont="1" applyBorder="1" applyAlignment="1" applyProtection="1">
      <alignment horizontal="left" vertical="center"/>
    </xf>
    <xf numFmtId="0" fontId="123" fillId="0" borderId="0" xfId="3" applyFont="1" applyBorder="1" applyAlignment="1" applyProtection="1">
      <alignment horizontal="left" vertical="center"/>
    </xf>
    <xf numFmtId="0" fontId="61" fillId="0" borderId="0" xfId="3" applyFont="1" applyAlignment="1" applyProtection="1">
      <alignment horizontal="left" vertical="center"/>
    </xf>
    <xf numFmtId="169" fontId="66" fillId="0" borderId="0" xfId="3" applyNumberFormat="1" applyFont="1" applyAlignment="1" applyProtection="1">
      <alignment horizontal="left" vertical="center"/>
    </xf>
    <xf numFmtId="169" fontId="123" fillId="0" borderId="0" xfId="3" applyNumberFormat="1" applyFont="1" applyAlignment="1" applyProtection="1">
      <alignment horizontal="left" vertical="center"/>
    </xf>
    <xf numFmtId="0" fontId="123" fillId="0" borderId="0" xfId="3" applyFont="1" applyAlignment="1" applyProtection="1">
      <alignment horizontal="left" vertical="center"/>
    </xf>
    <xf numFmtId="49" fontId="69" fillId="0" borderId="0" xfId="3" applyNumberFormat="1" applyFont="1" applyBorder="1" applyAlignment="1" applyProtection="1">
      <alignment horizontal="center" vertical="center"/>
    </xf>
    <xf numFmtId="166" fontId="69" fillId="0" borderId="0" xfId="3" applyNumberFormat="1" applyFont="1" applyBorder="1" applyAlignment="1" applyProtection="1">
      <alignment horizontal="center" vertical="center"/>
    </xf>
    <xf numFmtId="178" fontId="69" fillId="0" borderId="73" xfId="3" applyNumberFormat="1" applyFont="1" applyBorder="1" applyAlignment="1" applyProtection="1">
      <alignment horizontal="center"/>
      <protection locked="0"/>
    </xf>
    <xf numFmtId="0" fontId="61" fillId="0" borderId="22" xfId="3" applyFont="1" applyBorder="1" applyAlignment="1" applyProtection="1">
      <alignment horizontal="center"/>
      <protection locked="0"/>
    </xf>
    <xf numFmtId="0" fontId="66" fillId="0" borderId="0" xfId="3" applyFont="1" applyAlignment="1" applyProtection="1">
      <alignment horizontal="left" vertical="center" indent="1"/>
    </xf>
    <xf numFmtId="0" fontId="66" fillId="0" borderId="0" xfId="3" applyFont="1" applyAlignment="1" applyProtection="1">
      <alignment horizontal="left" indent="1"/>
    </xf>
    <xf numFmtId="0" fontId="66" fillId="0" borderId="0" xfId="3" applyFont="1" applyBorder="1" applyAlignment="1" applyProtection="1">
      <alignment horizontal="left"/>
    </xf>
    <xf numFmtId="0" fontId="61" fillId="0" borderId="73" xfId="3" applyFont="1" applyBorder="1" applyProtection="1">
      <protection locked="0"/>
    </xf>
    <xf numFmtId="0" fontId="69" fillId="0" borderId="9" xfId="3" applyFont="1" applyBorder="1" applyProtection="1"/>
    <xf numFmtId="0" fontId="68" fillId="0" borderId="0" xfId="3" applyFont="1" applyAlignment="1" applyProtection="1">
      <alignment horizontal="center"/>
    </xf>
    <xf numFmtId="0" fontId="69" fillId="0" borderId="0" xfId="3" applyFont="1" applyBorder="1" applyAlignment="1" applyProtection="1">
      <alignment horizontal="center"/>
    </xf>
    <xf numFmtId="0" fontId="68" fillId="0" borderId="0" xfId="3" quotePrefix="1" applyFont="1" applyBorder="1" applyAlignment="1" applyProtection="1">
      <alignment horizontal="left"/>
    </xf>
    <xf numFmtId="0" fontId="59" fillId="0" borderId="0" xfId="3" applyFont="1" applyBorder="1" applyAlignment="1" applyProtection="1">
      <alignment horizontal="center"/>
    </xf>
    <xf numFmtId="0" fontId="61" fillId="0" borderId="9" xfId="3" applyFont="1" applyBorder="1" applyAlignment="1" applyProtection="1">
      <alignment horizontal="left"/>
    </xf>
    <xf numFmtId="0" fontId="61" fillId="0" borderId="9" xfId="3" applyFont="1" applyBorder="1" applyAlignment="1" applyProtection="1"/>
    <xf numFmtId="170" fontId="61" fillId="0" borderId="9" xfId="3" applyNumberFormat="1" applyFont="1" applyBorder="1" applyAlignment="1" applyProtection="1">
      <alignment horizontal="centerContinuous"/>
    </xf>
    <xf numFmtId="0" fontId="76" fillId="0" borderId="148" xfId="3" applyFont="1" applyBorder="1" applyAlignment="1" applyProtection="1">
      <alignment horizontal="left"/>
    </xf>
    <xf numFmtId="0" fontId="61" fillId="0" borderId="148" xfId="3" applyFont="1" applyBorder="1" applyProtection="1"/>
    <xf numFmtId="0" fontId="61" fillId="0" borderId="148" xfId="3" applyFont="1" applyBorder="1" applyAlignment="1" applyProtection="1">
      <alignment horizontal="center"/>
    </xf>
    <xf numFmtId="49" fontId="58" fillId="0" borderId="0" xfId="3" applyNumberFormat="1" applyFont="1" applyBorder="1" applyAlignment="1" applyProtection="1">
      <alignment horizontal="center" vertical="center"/>
    </xf>
    <xf numFmtId="166" fontId="58" fillId="0" borderId="0" xfId="3" applyNumberFormat="1" applyFont="1" applyBorder="1" applyAlignment="1" applyProtection="1">
      <alignment horizontal="center" vertical="center"/>
    </xf>
    <xf numFmtId="49" fontId="58" fillId="0" borderId="0" xfId="3" applyNumberFormat="1" applyFont="1" applyAlignment="1" applyProtection="1">
      <alignment horizontal="center" vertical="center"/>
    </xf>
    <xf numFmtId="0" fontId="59" fillId="0" borderId="0" xfId="3" applyFont="1" applyBorder="1" applyAlignment="1" applyProtection="1">
      <alignment vertical="center"/>
    </xf>
    <xf numFmtId="0" fontId="72" fillId="0" borderId="0" xfId="3" applyFont="1" applyBorder="1" applyAlignment="1" applyProtection="1">
      <alignment horizontal="center"/>
    </xf>
    <xf numFmtId="179" fontId="61" fillId="0" borderId="0" xfId="3" applyNumberFormat="1" applyFont="1" applyBorder="1" applyProtection="1">
      <protection locked="0"/>
    </xf>
    <xf numFmtId="179" fontId="61" fillId="0" borderId="0" xfId="3" applyNumberFormat="1" applyFont="1" applyBorder="1" applyAlignment="1" applyProtection="1">
      <alignment horizontal="left"/>
      <protection locked="0"/>
    </xf>
    <xf numFmtId="179" fontId="68" fillId="0" borderId="0" xfId="3" applyNumberFormat="1" applyFont="1" applyProtection="1">
      <protection locked="0"/>
    </xf>
    <xf numFmtId="179" fontId="61" fillId="0" borderId="0" xfId="3" applyNumberFormat="1" applyFont="1" applyProtection="1">
      <protection locked="0"/>
    </xf>
    <xf numFmtId="179" fontId="61" fillId="0" borderId="0" xfId="3" applyNumberFormat="1" applyFont="1" applyAlignment="1" applyProtection="1">
      <alignment horizontal="left"/>
      <protection locked="0"/>
    </xf>
    <xf numFmtId="49" fontId="83" fillId="0" borderId="0" xfId="3" applyNumberFormat="1" applyFont="1" applyBorder="1" applyAlignment="1" applyProtection="1">
      <alignment horizontal="left"/>
      <protection locked="0"/>
    </xf>
    <xf numFmtId="49" fontId="61" fillId="0" borderId="0" xfId="3" applyNumberFormat="1" applyFont="1" applyProtection="1">
      <protection locked="0"/>
    </xf>
    <xf numFmtId="49" fontId="61" fillId="0" borderId="77" xfId="3" applyNumberFormat="1" applyFont="1" applyBorder="1" applyAlignment="1" applyProtection="1">
      <protection locked="0"/>
    </xf>
    <xf numFmtId="0" fontId="61" fillId="0" borderId="77" xfId="3" applyFont="1" applyBorder="1" applyProtection="1">
      <protection locked="0"/>
    </xf>
    <xf numFmtId="0" fontId="123" fillId="0" borderId="0" xfId="3" applyFont="1" applyAlignment="1" applyProtection="1">
      <alignment horizontal="left"/>
    </xf>
    <xf numFmtId="0" fontId="66" fillId="0" borderId="0" xfId="3" applyFont="1" applyAlignment="1" applyProtection="1">
      <alignment horizontal="left" vertical="center" indent="2"/>
    </xf>
    <xf numFmtId="49" fontId="74" fillId="0" borderId="0" xfId="0" applyNumberFormat="1" applyFont="1" applyBorder="1" applyAlignment="1">
      <alignment horizontal="left"/>
    </xf>
    <xf numFmtId="49" fontId="62" fillId="0" borderId="0" xfId="2" applyNumberFormat="1" applyFont="1" applyBorder="1" applyAlignment="1" applyProtection="1">
      <alignment horizontal="left" indent="4"/>
    </xf>
    <xf numFmtId="49" fontId="67" fillId="0" borderId="0" xfId="0" applyNumberFormat="1" applyFont="1" applyBorder="1" applyAlignment="1">
      <alignment horizontal="left" indent="1"/>
    </xf>
    <xf numFmtId="0" fontId="74" fillId="0" borderId="0" xfId="0" applyFont="1" applyBorder="1" applyProtection="1"/>
    <xf numFmtId="164" fontId="66" fillId="0" borderId="19"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wrapText="1" indent="1"/>
    </xf>
    <xf numFmtId="164" fontId="66" fillId="0" borderId="2" xfId="0" applyNumberFormat="1" applyFont="1" applyFill="1" applyBorder="1" applyAlignment="1" applyProtection="1">
      <alignment horizontal="left" vertical="center" indent="1"/>
    </xf>
    <xf numFmtId="0" fontId="66" fillId="0" borderId="0" xfId="0" applyFont="1" applyFill="1" applyAlignment="1" applyProtection="1">
      <alignment horizontal="left" vertical="center" indent="1"/>
    </xf>
    <xf numFmtId="164" fontId="66" fillId="0" borderId="0" xfId="0" applyNumberFormat="1" applyFont="1" applyFill="1" applyBorder="1" applyAlignment="1" applyProtection="1">
      <alignment horizontal="left" vertical="center" wrapText="1" indent="1"/>
    </xf>
    <xf numFmtId="0" fontId="66" fillId="0" borderId="0" xfId="0" applyFont="1" applyFill="1" applyBorder="1" applyAlignment="1" applyProtection="1">
      <alignment horizontal="left" vertical="center" indent="1"/>
    </xf>
    <xf numFmtId="0" fontId="66" fillId="0" borderId="21" xfId="0" applyFont="1" applyBorder="1" applyAlignment="1" applyProtection="1">
      <alignment horizontal="left" vertical="top" indent="1"/>
    </xf>
    <xf numFmtId="0" fontId="66" fillId="0" borderId="0" xfId="0" applyFont="1" applyFill="1" applyBorder="1" applyAlignment="1" applyProtection="1">
      <alignment horizontal="left" vertical="top" indent="1"/>
    </xf>
    <xf numFmtId="0" fontId="66" fillId="0" borderId="125" xfId="0" applyFont="1" applyBorder="1" applyAlignment="1" applyProtection="1">
      <alignment horizontal="left" vertical="center" indent="1"/>
    </xf>
    <xf numFmtId="0" fontId="66" fillId="0" borderId="24" xfId="0" applyFont="1" applyBorder="1" applyAlignment="1" applyProtection="1">
      <alignment horizontal="left" vertical="center" indent="1"/>
    </xf>
    <xf numFmtId="0" fontId="66" fillId="0" borderId="52" xfId="0" applyFont="1" applyBorder="1" applyAlignment="1" applyProtection="1">
      <alignment horizontal="left" vertical="center" indent="1"/>
    </xf>
    <xf numFmtId="0" fontId="66" fillId="0" borderId="21" xfId="0" applyFont="1" applyBorder="1" applyAlignment="1" applyProtection="1">
      <alignment horizontal="left" vertical="center" wrapText="1" indent="1"/>
    </xf>
    <xf numFmtId="0" fontId="66" fillId="0" borderId="126" xfId="0" applyFont="1" applyFill="1" applyBorder="1" applyAlignment="1" applyProtection="1">
      <alignment horizontal="left" vertical="center" indent="1"/>
    </xf>
    <xf numFmtId="0" fontId="66" fillId="0" borderId="99" xfId="0" applyFont="1" applyFill="1" applyBorder="1" applyAlignment="1" applyProtection="1">
      <alignment horizontal="left" vertical="center" indent="1"/>
    </xf>
    <xf numFmtId="3" fontId="66" fillId="0" borderId="2" xfId="0" applyNumberFormat="1" applyFont="1" applyBorder="1" applyAlignment="1">
      <alignment horizontal="left" vertical="center" wrapText="1" indent="1"/>
    </xf>
    <xf numFmtId="3" fontId="66" fillId="0" borderId="12" xfId="0" applyNumberFormat="1" applyFont="1" applyBorder="1" applyAlignment="1">
      <alignment horizontal="left" vertical="center" wrapText="1" indent="1"/>
    </xf>
    <xf numFmtId="3" fontId="66" fillId="0" borderId="12" xfId="0" applyNumberFormat="1" applyFont="1" applyBorder="1" applyAlignment="1">
      <alignment horizontal="left" vertical="center" indent="1"/>
    </xf>
    <xf numFmtId="3" fontId="68" fillId="2" borderId="36"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wrapText="1" indent="1"/>
    </xf>
    <xf numFmtId="3" fontId="66" fillId="0" borderId="124" xfId="0" applyNumberFormat="1" applyFont="1" applyBorder="1" applyAlignment="1">
      <alignment horizontal="left" vertical="center" wrapText="1" indent="1"/>
    </xf>
    <xf numFmtId="3" fontId="66" fillId="0" borderId="122" xfId="0" applyNumberFormat="1" applyFont="1" applyFill="1" applyBorder="1" applyAlignment="1">
      <alignment horizontal="left" vertical="center" wrapText="1" indent="1"/>
    </xf>
    <xf numFmtId="3" fontId="66" fillId="0" borderId="29" xfId="0" applyNumberFormat="1" applyFont="1" applyFill="1" applyBorder="1" applyAlignment="1">
      <alignment horizontal="left" vertical="center" wrapText="1" indent="1"/>
    </xf>
    <xf numFmtId="3" fontId="66" fillId="0" borderId="124" xfId="0" applyNumberFormat="1" applyFont="1" applyFill="1" applyBorder="1" applyAlignment="1">
      <alignment horizontal="left" vertical="center" wrapText="1" indent="1"/>
    </xf>
    <xf numFmtId="3" fontId="66" fillId="0" borderId="2" xfId="0" applyNumberFormat="1" applyFont="1" applyFill="1" applyBorder="1" applyAlignment="1">
      <alignment horizontal="left" vertical="center" wrapText="1" indent="1"/>
    </xf>
    <xf numFmtId="3" fontId="68" fillId="0" borderId="49" xfId="0" applyNumberFormat="1" applyFont="1" applyFill="1" applyBorder="1" applyAlignment="1">
      <alignment horizontal="left" vertical="center" wrapText="1" indent="1"/>
    </xf>
    <xf numFmtId="3" fontId="68" fillId="7" borderId="27" xfId="0" applyNumberFormat="1" applyFont="1" applyFill="1" applyBorder="1" applyAlignment="1">
      <alignment horizontal="left" vertical="center" wrapText="1" indent="1"/>
    </xf>
    <xf numFmtId="3" fontId="66" fillId="0" borderId="2" xfId="0" applyNumberFormat="1" applyFont="1" applyBorder="1" applyAlignment="1">
      <alignment horizontal="left" vertical="center" indent="1"/>
    </xf>
    <xf numFmtId="3" fontId="66" fillId="0" borderId="13" xfId="0" applyNumberFormat="1" applyFont="1" applyBorder="1" applyAlignment="1">
      <alignment horizontal="left" vertical="center" wrapText="1" indent="1"/>
    </xf>
    <xf numFmtId="164" fontId="66" fillId="0" borderId="13" xfId="0" applyNumberFormat="1" applyFont="1" applyFill="1" applyBorder="1" applyAlignment="1">
      <alignment horizontal="left" vertical="center" wrapText="1" indent="1"/>
    </xf>
    <xf numFmtId="0" fontId="66" fillId="0" borderId="2" xfId="0" applyFont="1" applyFill="1" applyBorder="1" applyAlignment="1">
      <alignment horizontal="left" vertical="center" wrapText="1" indent="1"/>
    </xf>
    <xf numFmtId="0" fontId="66" fillId="0" borderId="12" xfId="0" applyFont="1" applyFill="1" applyBorder="1" applyAlignment="1">
      <alignment horizontal="left" vertical="center" wrapText="1" indent="1"/>
    </xf>
    <xf numFmtId="3" fontId="68" fillId="7" borderId="55" xfId="0" applyNumberFormat="1" applyFont="1" applyFill="1" applyBorder="1" applyAlignment="1">
      <alignment horizontal="left" vertical="center" wrapText="1" indent="1"/>
    </xf>
    <xf numFmtId="3" fontId="66" fillId="0" borderId="2" xfId="0" applyNumberFormat="1" applyFont="1" applyBorder="1" applyAlignment="1">
      <alignment horizontal="left" vertical="top" indent="1"/>
    </xf>
    <xf numFmtId="0" fontId="66" fillId="0" borderId="2" xfId="0" applyFont="1" applyFill="1" applyBorder="1" applyAlignment="1">
      <alignment horizontal="left" vertical="center" indent="1"/>
    </xf>
    <xf numFmtId="38" fontId="58" fillId="6" borderId="152" xfId="0" applyNumberFormat="1" applyFont="1" applyFill="1" applyBorder="1" applyAlignment="1">
      <alignment horizontal="center" vertical="center" wrapText="1"/>
    </xf>
    <xf numFmtId="38" fontId="58" fillId="6" borderId="152" xfId="0" applyNumberFormat="1" applyFont="1" applyFill="1" applyBorder="1" applyAlignment="1">
      <alignment horizontal="center" vertical="top" wrapText="1"/>
    </xf>
    <xf numFmtId="38" fontId="68" fillId="6" borderId="152" xfId="0" applyNumberFormat="1" applyFont="1" applyFill="1" applyBorder="1" applyAlignment="1">
      <alignment horizontal="center" vertical="center" wrapText="1"/>
    </xf>
    <xf numFmtId="0" fontId="58" fillId="0" borderId="2" xfId="9" applyFont="1" applyFill="1" applyBorder="1" applyAlignment="1">
      <alignment horizontal="center" vertical="center"/>
    </xf>
    <xf numFmtId="0" fontId="61" fillId="0" borderId="50" xfId="0" applyFont="1" applyBorder="1" applyAlignment="1">
      <alignment horizontal="left" wrapText="1"/>
    </xf>
    <xf numFmtId="0" fontId="98" fillId="0" borderId="0" xfId="0" applyFont="1" applyAlignment="1" applyProtection="1">
      <alignment horizontal="right"/>
    </xf>
    <xf numFmtId="0" fontId="98" fillId="0" borderId="0" xfId="0" applyFont="1" applyAlignment="1" applyProtection="1">
      <alignment horizontal="right" vertical="top"/>
    </xf>
    <xf numFmtId="3" fontId="59" fillId="21" borderId="128" xfId="0" applyNumberFormat="1" applyFont="1" applyFill="1" applyBorder="1" applyAlignment="1">
      <alignment horizontal="center"/>
    </xf>
    <xf numFmtId="3" fontId="59" fillId="21" borderId="128" xfId="0" applyNumberFormat="1" applyFont="1" applyFill="1" applyBorder="1" applyAlignment="1">
      <alignment horizontal="right"/>
    </xf>
    <xf numFmtId="3" fontId="59" fillId="21" borderId="129" xfId="0" applyNumberFormat="1" applyFont="1" applyFill="1" applyBorder="1" applyAlignment="1">
      <alignment horizontal="center"/>
    </xf>
    <xf numFmtId="3" fontId="69" fillId="21" borderId="122" xfId="0" applyNumberFormat="1" applyFont="1" applyFill="1" applyBorder="1" applyAlignment="1">
      <alignment horizontal="center" vertical="center" wrapText="1"/>
    </xf>
    <xf numFmtId="49" fontId="66" fillId="21" borderId="11" xfId="0" applyNumberFormat="1" applyFont="1" applyFill="1" applyBorder="1" applyAlignment="1">
      <alignment horizontal="center" vertical="center"/>
    </xf>
    <xf numFmtId="38" fontId="58" fillId="21" borderId="13" xfId="0" applyNumberFormat="1" applyFont="1" applyFill="1" applyBorder="1" applyAlignment="1" applyProtection="1">
      <alignment horizontal="right"/>
    </xf>
    <xf numFmtId="38" fontId="58" fillId="21" borderId="21" xfId="0" applyNumberFormat="1" applyFont="1" applyFill="1" applyBorder="1" applyAlignment="1" applyProtection="1">
      <alignment horizontal="right"/>
    </xf>
    <xf numFmtId="38" fontId="58" fillId="21" borderId="21" xfId="1" applyNumberFormat="1" applyFont="1" applyFill="1" applyBorder="1" applyAlignment="1" applyProtection="1">
      <alignment horizontal="right"/>
    </xf>
    <xf numFmtId="38" fontId="58" fillId="21" borderId="14" xfId="0" applyNumberFormat="1" applyFont="1" applyFill="1" applyBorder="1" applyAlignment="1" applyProtection="1">
      <alignment horizontal="right"/>
    </xf>
    <xf numFmtId="0" fontId="61" fillId="21" borderId="31" xfId="0" applyFont="1" applyFill="1" applyBorder="1" applyAlignment="1">
      <alignment horizontal="center" vertical="center"/>
    </xf>
    <xf numFmtId="3" fontId="58" fillId="21" borderId="13" xfId="0" applyNumberFormat="1" applyFont="1" applyFill="1" applyBorder="1" applyAlignment="1" applyProtection="1">
      <alignment horizontal="right" vertical="center"/>
    </xf>
    <xf numFmtId="3" fontId="58" fillId="21" borderId="21" xfId="0" applyNumberFormat="1" applyFont="1" applyFill="1" applyBorder="1" applyAlignment="1" applyProtection="1">
      <alignment horizontal="right" vertical="center"/>
    </xf>
    <xf numFmtId="3" fontId="58" fillId="21" borderId="14" xfId="0" applyNumberFormat="1" applyFont="1" applyFill="1" applyBorder="1" applyAlignment="1" applyProtection="1">
      <alignment horizontal="right" vertical="center"/>
    </xf>
    <xf numFmtId="0" fontId="68" fillId="17" borderId="14" xfId="0" applyFont="1" applyFill="1" applyBorder="1" applyAlignment="1" applyProtection="1">
      <alignment horizontal="left" vertical="center"/>
    </xf>
    <xf numFmtId="0" fontId="68" fillId="17" borderId="2" xfId="0" applyFont="1" applyFill="1" applyBorder="1" applyAlignment="1" applyProtection="1">
      <alignment horizontal="center" vertical="top"/>
    </xf>
    <xf numFmtId="0" fontId="68" fillId="17" borderId="2" xfId="0" applyFont="1" applyFill="1" applyBorder="1" applyAlignment="1" applyProtection="1">
      <alignment horizontal="center" vertical="center"/>
    </xf>
    <xf numFmtId="3" fontId="58" fillId="21" borderId="13" xfId="0" applyNumberFormat="1" applyFont="1" applyFill="1" applyBorder="1" applyAlignment="1" applyProtection="1">
      <alignment horizontal="center" vertical="center"/>
    </xf>
    <xf numFmtId="49" fontId="68" fillId="21" borderId="21" xfId="0" applyNumberFormat="1" applyFont="1" applyFill="1" applyBorder="1" applyAlignment="1" applyProtection="1">
      <alignment horizontal="center" vertical="center"/>
    </xf>
    <xf numFmtId="3" fontId="59" fillId="21" borderId="21" xfId="0" applyNumberFormat="1" applyFont="1" applyFill="1" applyBorder="1" applyAlignment="1" applyProtection="1">
      <alignment horizontal="center"/>
    </xf>
    <xf numFmtId="3" fontId="61" fillId="21" borderId="21" xfId="0" applyNumberFormat="1" applyFont="1" applyFill="1" applyBorder="1" applyAlignment="1" applyProtection="1">
      <alignment horizontal="center"/>
    </xf>
    <xf numFmtId="38" fontId="61" fillId="21" borderId="21" xfId="0" applyNumberFormat="1" applyFont="1" applyFill="1" applyBorder="1" applyAlignment="1" applyProtection="1">
      <alignment horizontal="center"/>
    </xf>
    <xf numFmtId="3" fontId="61" fillId="21" borderId="14" xfId="0" applyNumberFormat="1" applyFont="1" applyFill="1" applyBorder="1" applyAlignment="1" applyProtection="1">
      <alignment horizontal="center"/>
    </xf>
    <xf numFmtId="0" fontId="58" fillId="21" borderId="49" xfId="0" applyFont="1" applyFill="1" applyBorder="1" applyAlignment="1" applyProtection="1">
      <alignment horizontal="center" vertical="center" wrapText="1"/>
    </xf>
    <xf numFmtId="0" fontId="59" fillId="21" borderId="34"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wrapText="1"/>
    </xf>
    <xf numFmtId="0" fontId="61" fillId="21" borderId="31" xfId="0" applyFont="1" applyFill="1" applyBorder="1" applyAlignment="1">
      <alignment horizontal="center" vertical="center" wrapText="1"/>
    </xf>
    <xf numFmtId="164" fontId="58" fillId="21" borderId="49" xfId="0" applyNumberFormat="1" applyFont="1" applyFill="1" applyBorder="1" applyAlignment="1" applyProtection="1">
      <alignment horizontal="center" vertical="center"/>
    </xf>
    <xf numFmtId="3" fontId="68" fillId="17" borderId="20" xfId="0" applyNumberFormat="1" applyFont="1" applyFill="1" applyBorder="1" applyAlignment="1" applyProtection="1">
      <alignment horizontal="left" vertical="center"/>
    </xf>
    <xf numFmtId="0" fontId="68" fillId="17" borderId="2" xfId="0" applyFont="1" applyFill="1" applyBorder="1" applyAlignment="1">
      <alignment horizontal="center" vertical="center"/>
    </xf>
    <xf numFmtId="164" fontId="68" fillId="17" borderId="20" xfId="0" applyNumberFormat="1" applyFont="1" applyFill="1" applyBorder="1" applyAlignment="1" applyProtection="1">
      <alignment horizontal="left" vertical="center"/>
    </xf>
    <xf numFmtId="0" fontId="68" fillId="17" borderId="29" xfId="0" applyFont="1" applyFill="1" applyBorder="1" applyAlignment="1" applyProtection="1">
      <alignment horizontal="center" vertical="center"/>
    </xf>
    <xf numFmtId="0" fontId="68" fillId="17" borderId="124" xfId="0" applyFont="1" applyFill="1" applyBorder="1" applyAlignment="1" applyProtection="1">
      <alignment horizontal="center" vertical="center"/>
    </xf>
    <xf numFmtId="164" fontId="68" fillId="17" borderId="21" xfId="0" applyNumberFormat="1" applyFont="1" applyFill="1" applyBorder="1" applyAlignment="1" applyProtection="1">
      <alignment horizontal="left" vertical="center"/>
    </xf>
    <xf numFmtId="0" fontId="68" fillId="17" borderId="14" xfId="0" applyFont="1" applyFill="1" applyBorder="1" applyAlignment="1" applyProtection="1">
      <alignment horizontal="center" vertical="center"/>
    </xf>
    <xf numFmtId="0" fontId="68" fillId="17" borderId="31" xfId="0" applyFont="1" applyFill="1" applyBorder="1" applyAlignment="1" applyProtection="1">
      <alignment horizontal="center" vertical="center"/>
    </xf>
    <xf numFmtId="164" fontId="68" fillId="15" borderId="21" xfId="0" applyNumberFormat="1" applyFont="1" applyFill="1" applyBorder="1" applyAlignment="1" applyProtection="1">
      <alignment horizontal="left" vertical="center" indent="1"/>
    </xf>
    <xf numFmtId="0" fontId="66" fillId="15" borderId="14" xfId="0" applyFont="1" applyFill="1" applyBorder="1" applyAlignment="1" applyProtection="1">
      <alignment horizontal="center" vertical="center"/>
    </xf>
    <xf numFmtId="164" fontId="68" fillId="15" borderId="20" xfId="0" applyNumberFormat="1" applyFont="1" applyFill="1" applyBorder="1" applyAlignment="1" applyProtection="1">
      <alignment horizontal="left" vertical="center" indent="1"/>
    </xf>
    <xf numFmtId="1" fontId="66" fillId="15" borderId="11" xfId="0" applyNumberFormat="1" applyFont="1" applyFill="1" applyBorder="1" applyAlignment="1" applyProtection="1">
      <alignment horizontal="center" vertical="center"/>
    </xf>
    <xf numFmtId="1" fontId="66" fillId="15" borderId="4" xfId="0" applyNumberFormat="1" applyFont="1" applyFill="1" applyBorder="1" applyAlignment="1" applyProtection="1">
      <alignment horizontal="center" vertical="center"/>
    </xf>
    <xf numFmtId="0" fontId="68" fillId="15" borderId="21" xfId="0" applyFont="1" applyFill="1" applyBorder="1" applyAlignment="1">
      <alignment horizontal="left" vertical="center" indent="1"/>
    </xf>
    <xf numFmtId="0" fontId="66" fillId="15" borderId="14" xfId="0" applyFont="1" applyFill="1" applyBorder="1" applyAlignment="1">
      <alignment horizontal="left" vertical="center"/>
    </xf>
    <xf numFmtId="0" fontId="66" fillId="15" borderId="11" xfId="0" applyFont="1" applyFill="1" applyBorder="1" applyAlignment="1" applyProtection="1">
      <alignment horizontal="center" vertical="center"/>
    </xf>
    <xf numFmtId="3" fontId="68" fillId="17" borderId="122" xfId="0" applyNumberFormat="1" applyFont="1" applyFill="1" applyBorder="1" applyAlignment="1">
      <alignment horizontal="left" vertical="center" wrapText="1"/>
    </xf>
    <xf numFmtId="49" fontId="68" fillId="17" borderId="124" xfId="0" applyNumberFormat="1" applyFont="1" applyFill="1" applyBorder="1" applyAlignment="1">
      <alignment horizontal="center" vertical="center"/>
    </xf>
    <xf numFmtId="0" fontId="68" fillId="17" borderId="17" xfId="0" applyFont="1" applyFill="1" applyBorder="1" applyAlignment="1">
      <alignment horizontal="left" vertical="center" wrapText="1"/>
    </xf>
    <xf numFmtId="49" fontId="68" fillId="17" borderId="29" xfId="0" applyNumberFormat="1" applyFont="1" applyFill="1" applyBorder="1" applyAlignment="1">
      <alignment horizontal="center" vertical="center"/>
    </xf>
    <xf numFmtId="3" fontId="68" fillId="17" borderId="33" xfId="0" applyNumberFormat="1" applyFont="1" applyFill="1" applyBorder="1" applyAlignment="1">
      <alignment horizontal="left" vertical="center" wrapText="1"/>
    </xf>
    <xf numFmtId="49" fontId="68" fillId="17" borderId="33" xfId="0" applyNumberFormat="1" applyFont="1" applyFill="1" applyBorder="1" applyAlignment="1">
      <alignment horizontal="center" vertical="center"/>
    </xf>
    <xf numFmtId="164" fontId="68" fillId="17" borderId="122" xfId="0" applyNumberFormat="1" applyFont="1" applyFill="1" applyBorder="1" applyAlignment="1">
      <alignment horizontal="left" vertical="center" wrapText="1"/>
    </xf>
    <xf numFmtId="49" fontId="68" fillId="17" borderId="4" xfId="0" applyNumberFormat="1" applyFont="1" applyFill="1" applyBorder="1" applyAlignment="1">
      <alignment horizontal="center" vertical="center"/>
    </xf>
    <xf numFmtId="3" fontId="68" fillId="17" borderId="13" xfId="0" applyNumberFormat="1" applyFont="1" applyFill="1" applyBorder="1" applyAlignment="1">
      <alignment horizontal="left" vertical="center" wrapText="1"/>
    </xf>
    <xf numFmtId="49" fontId="68" fillId="17" borderId="2" xfId="0" applyNumberFormat="1" applyFont="1" applyFill="1" applyBorder="1" applyAlignment="1">
      <alignment horizontal="center" vertical="center"/>
    </xf>
    <xf numFmtId="164" fontId="68" fillId="17" borderId="17" xfId="0" applyNumberFormat="1" applyFont="1" applyFill="1" applyBorder="1" applyAlignment="1">
      <alignment horizontal="left" vertical="center" wrapText="1"/>
    </xf>
    <xf numFmtId="0" fontId="68" fillId="17" borderId="36" xfId="0" applyFont="1" applyFill="1" applyBorder="1" applyAlignment="1">
      <alignment horizontal="left" vertical="center" wrapText="1"/>
    </xf>
    <xf numFmtId="49" fontId="68" fillId="17" borderId="27" xfId="0" applyNumberFormat="1" applyFont="1" applyFill="1" applyBorder="1" applyAlignment="1">
      <alignment horizontal="center" vertical="center"/>
    </xf>
    <xf numFmtId="3" fontId="68" fillId="17" borderId="37" xfId="0" applyNumberFormat="1" applyFont="1" applyFill="1" applyBorder="1" applyAlignment="1">
      <alignment horizontal="left" vertical="center" wrapText="1"/>
    </xf>
    <xf numFmtId="0" fontId="68" fillId="17" borderId="13" xfId="0" applyFont="1" applyFill="1" applyBorder="1" applyAlignment="1">
      <alignment horizontal="left" vertical="center" wrapText="1"/>
    </xf>
    <xf numFmtId="49" fontId="68" fillId="17" borderId="14" xfId="0" applyNumberFormat="1" applyFont="1" applyFill="1" applyBorder="1" applyAlignment="1">
      <alignment horizontal="center" vertical="center"/>
    </xf>
    <xf numFmtId="0" fontId="68" fillId="17" borderId="37" xfId="0" applyFont="1" applyFill="1" applyBorder="1" applyAlignment="1">
      <alignment horizontal="left" vertical="center" wrapText="1"/>
    </xf>
    <xf numFmtId="164" fontId="68" fillId="17" borderId="13" xfId="0" applyNumberFormat="1" applyFont="1" applyFill="1" applyBorder="1" applyAlignment="1">
      <alignment horizontal="left" vertical="center" wrapText="1"/>
    </xf>
    <xf numFmtId="0" fontId="68" fillId="17" borderId="124" xfId="0" applyFont="1" applyFill="1" applyBorder="1" applyAlignment="1">
      <alignment horizontal="left" vertical="center" wrapText="1"/>
    </xf>
    <xf numFmtId="3" fontId="68" fillId="17" borderId="124" xfId="0" applyNumberFormat="1" applyFont="1" applyFill="1" applyBorder="1" applyAlignment="1">
      <alignment horizontal="left" vertical="center" wrapText="1"/>
    </xf>
    <xf numFmtId="0" fontId="68" fillId="17" borderId="50" xfId="0" applyFont="1" applyFill="1" applyBorder="1" applyAlignment="1" applyProtection="1">
      <alignment horizontal="left" vertical="center"/>
    </xf>
    <xf numFmtId="0" fontId="68" fillId="17" borderId="22" xfId="0" applyFont="1" applyFill="1" applyBorder="1" applyAlignment="1" applyProtection="1">
      <alignment horizontal="center" vertical="center"/>
    </xf>
    <xf numFmtId="0" fontId="68" fillId="17" borderId="46" xfId="0" applyFont="1" applyFill="1" applyBorder="1" applyAlignment="1" applyProtection="1">
      <alignment horizontal="left" vertical="center"/>
    </xf>
    <xf numFmtId="0" fontId="68" fillId="17" borderId="46" xfId="0" applyFont="1" applyFill="1" applyBorder="1" applyAlignment="1" applyProtection="1">
      <alignment horizontal="left" vertical="center" wrapText="1"/>
    </xf>
    <xf numFmtId="0" fontId="68" fillId="17" borderId="46" xfId="0" applyFont="1" applyFill="1" applyBorder="1" applyAlignment="1" applyProtection="1">
      <alignment horizontal="left" vertical="center" indent="1"/>
    </xf>
    <xf numFmtId="0" fontId="69" fillId="21" borderId="13" xfId="0" applyFont="1" applyFill="1" applyBorder="1" applyAlignment="1">
      <alignment horizontal="left" vertical="center"/>
    </xf>
    <xf numFmtId="0" fontId="69" fillId="21" borderId="21" xfId="0" applyFont="1" applyFill="1" applyBorder="1" applyAlignment="1">
      <alignment horizontal="left" vertical="center"/>
    </xf>
    <xf numFmtId="0" fontId="69" fillId="21" borderId="14" xfId="0" applyFont="1" applyFill="1" applyBorder="1" applyAlignment="1">
      <alignment horizontal="left" vertical="center"/>
    </xf>
    <xf numFmtId="0" fontId="58" fillId="15" borderId="12" xfId="0" applyFont="1" applyFill="1" applyBorder="1" applyAlignment="1" applyProtection="1">
      <alignment vertical="center"/>
    </xf>
    <xf numFmtId="0" fontId="68" fillId="0" borderId="156" xfId="0" applyFont="1" applyBorder="1" applyAlignment="1">
      <alignment horizontal="centerContinuous" vertical="center"/>
    </xf>
    <xf numFmtId="0" fontId="59" fillId="0" borderId="157" xfId="0" applyFont="1" applyBorder="1" applyAlignment="1">
      <alignment horizontal="centerContinuous" vertical="center"/>
    </xf>
    <xf numFmtId="0" fontId="61" fillId="0" borderId="157" xfId="0" applyFont="1" applyBorder="1" applyAlignment="1">
      <alignment horizontal="centerContinuous" vertical="center"/>
    </xf>
    <xf numFmtId="0" fontId="68" fillId="0" borderId="104" xfId="0" applyFont="1" applyBorder="1" applyAlignment="1">
      <alignment horizontal="center"/>
    </xf>
    <xf numFmtId="3" fontId="68" fillId="16" borderId="36" xfId="0" applyNumberFormat="1" applyFont="1" applyFill="1" applyBorder="1" applyAlignment="1">
      <alignment horizontal="left" vertical="center" wrapText="1" indent="1"/>
    </xf>
    <xf numFmtId="49" fontId="68" fillId="16" borderId="27" xfId="0" applyNumberFormat="1" applyFont="1" applyFill="1" applyBorder="1" applyAlignment="1">
      <alignment horizontal="center" vertical="center"/>
    </xf>
    <xf numFmtId="49" fontId="68" fillId="16" borderId="36" xfId="0" applyNumberFormat="1" applyFont="1" applyFill="1" applyBorder="1" applyAlignment="1">
      <alignment horizontal="center" vertical="center"/>
    </xf>
    <xf numFmtId="49" fontId="68" fillId="16" borderId="30" xfId="0" applyNumberFormat="1" applyFont="1" applyFill="1" applyBorder="1" applyAlignment="1">
      <alignment horizontal="center" vertical="center"/>
    </xf>
    <xf numFmtId="0" fontId="68" fillId="16" borderId="32" xfId="0" applyNumberFormat="1" applyFont="1" applyFill="1" applyBorder="1" applyAlignment="1">
      <alignment horizontal="center" vertical="center"/>
    </xf>
    <xf numFmtId="0" fontId="68" fillId="16" borderId="27" xfId="0" applyFont="1" applyFill="1" applyBorder="1" applyAlignment="1">
      <alignment horizontal="center" vertical="center"/>
    </xf>
    <xf numFmtId="3" fontId="68" fillId="16" borderId="27" xfId="0" applyNumberFormat="1" applyFont="1" applyFill="1" applyBorder="1" applyAlignment="1">
      <alignment horizontal="left" vertical="center" indent="1"/>
    </xf>
    <xf numFmtId="0" fontId="68" fillId="16" borderId="27" xfId="0" applyFont="1" applyFill="1" applyBorder="1" applyAlignment="1">
      <alignment horizontal="center" vertical="top"/>
    </xf>
    <xf numFmtId="0" fontId="61" fillId="16" borderId="30" xfId="0" applyFont="1" applyFill="1" applyBorder="1" applyAlignment="1">
      <alignment horizontal="left" vertical="center" indent="1"/>
    </xf>
    <xf numFmtId="3" fontId="68" fillId="16" borderId="55" xfId="0" applyNumberFormat="1" applyFont="1" applyFill="1" applyBorder="1" applyAlignment="1">
      <alignment horizontal="left" vertical="center" wrapText="1" indent="1"/>
    </xf>
    <xf numFmtId="49" fontId="68" fillId="16" borderId="32" xfId="0" applyNumberFormat="1" applyFont="1" applyFill="1" applyBorder="1" applyAlignment="1">
      <alignment horizontal="center" vertical="center"/>
    </xf>
    <xf numFmtId="3" fontId="68" fillId="16" borderId="55" xfId="0" applyNumberFormat="1" applyFont="1" applyFill="1" applyBorder="1" applyAlignment="1">
      <alignment horizontal="left" vertical="top" wrapText="1" indent="1"/>
    </xf>
    <xf numFmtId="49" fontId="66" fillId="16" borderId="51" xfId="0" applyNumberFormat="1" applyFont="1" applyFill="1" applyBorder="1" applyAlignment="1">
      <alignment horizontal="center" vertical="top"/>
    </xf>
    <xf numFmtId="3" fontId="68" fillId="16" borderId="27" xfId="0" applyNumberFormat="1" applyFont="1" applyFill="1" applyBorder="1" applyAlignment="1">
      <alignment horizontal="left" vertical="center" wrapText="1" indent="1"/>
    </xf>
    <xf numFmtId="3" fontId="68" fillId="16" borderId="36" xfId="0" applyNumberFormat="1" applyFont="1" applyFill="1" applyBorder="1" applyAlignment="1">
      <alignment horizontal="left" vertical="top" wrapText="1" indent="1"/>
    </xf>
    <xf numFmtId="0" fontId="66" fillId="16" borderId="30" xfId="0" applyFont="1" applyFill="1" applyBorder="1" applyAlignment="1">
      <alignment vertical="top"/>
    </xf>
    <xf numFmtId="3" fontId="68" fillId="16" borderId="36" xfId="0" applyNumberFormat="1" applyFont="1" applyFill="1" applyBorder="1" applyAlignment="1">
      <alignment horizontal="left" vertical="center" indent="1"/>
    </xf>
    <xf numFmtId="0" fontId="68" fillId="16" borderId="30" xfId="0" applyFont="1" applyFill="1" applyBorder="1" applyAlignment="1">
      <alignment horizontal="center" vertical="center"/>
    </xf>
    <xf numFmtId="0" fontId="68" fillId="16" borderId="27" xfId="0" applyFont="1" applyFill="1" applyBorder="1" applyAlignment="1">
      <alignment horizontal="center" vertical="center" wrapText="1"/>
    </xf>
    <xf numFmtId="49" fontId="68" fillId="16" borderId="27" xfId="0" applyNumberFormat="1" applyFont="1" applyFill="1" applyBorder="1" applyAlignment="1">
      <alignment horizontal="center" vertical="top" wrapText="1"/>
    </xf>
    <xf numFmtId="3" fontId="68" fillId="16" borderId="36" xfId="0" applyNumberFormat="1" applyFont="1" applyFill="1" applyBorder="1" applyAlignment="1">
      <alignment horizontal="left" vertical="top" indent="1"/>
    </xf>
    <xf numFmtId="0" fontId="68" fillId="16" borderId="36" xfId="0" applyFont="1" applyFill="1" applyBorder="1" applyAlignment="1">
      <alignment horizontal="left" vertical="center" wrapText="1" indent="1"/>
    </xf>
    <xf numFmtId="49" fontId="66" fillId="16" borderId="51" xfId="0" applyNumberFormat="1" applyFont="1" applyFill="1" applyBorder="1" applyAlignment="1">
      <alignment horizontal="center" vertical="center"/>
    </xf>
    <xf numFmtId="0" fontId="66"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center" wrapText="1" indent="1"/>
    </xf>
    <xf numFmtId="0" fontId="66" fillId="16" borderId="30" xfId="0" applyFont="1" applyFill="1" applyBorder="1" applyAlignment="1" applyProtection="1">
      <alignment horizontal="left" vertical="center"/>
    </xf>
    <xf numFmtId="0" fontId="68" fillId="16" borderId="35" xfId="0" applyFont="1" applyFill="1" applyBorder="1" applyAlignment="1" applyProtection="1">
      <alignment horizontal="left" vertical="center" indent="1"/>
    </xf>
    <xf numFmtId="0" fontId="66" fillId="16" borderId="30" xfId="0" applyFont="1" applyFill="1" applyBorder="1" applyAlignment="1" applyProtection="1">
      <alignment horizontal="center" vertical="center"/>
    </xf>
    <xf numFmtId="0" fontId="66" fillId="16" borderId="30" xfId="0" applyFont="1" applyFill="1" applyBorder="1" applyAlignment="1" applyProtection="1">
      <alignment horizontal="left" vertical="center" indent="2"/>
    </xf>
    <xf numFmtId="0" fontId="68" fillId="16" borderId="52" xfId="0" applyFont="1" applyFill="1" applyBorder="1" applyAlignment="1" applyProtection="1">
      <alignment horizontal="left" vertical="top" wrapText="1" indent="1"/>
    </xf>
    <xf numFmtId="49" fontId="68" fillId="16" borderId="33" xfId="0" applyNumberFormat="1" applyFont="1" applyFill="1" applyBorder="1" applyAlignment="1">
      <alignment horizontal="center" vertical="center"/>
    </xf>
    <xf numFmtId="49" fontId="68" fillId="16" borderId="35" xfId="0" applyNumberFormat="1" applyFont="1" applyFill="1" applyBorder="1" applyAlignment="1" applyProtection="1">
      <alignment horizontal="left" vertical="top" indent="1"/>
    </xf>
    <xf numFmtId="49" fontId="68" fillId="16" borderId="27" xfId="0" applyNumberFormat="1" applyFont="1" applyFill="1" applyBorder="1" applyAlignment="1">
      <alignment horizontal="center" vertical="top"/>
    </xf>
    <xf numFmtId="49" fontId="66" fillId="16" borderId="30" xfId="0" applyNumberFormat="1" applyFont="1" applyFill="1" applyBorder="1" applyAlignment="1" applyProtection="1">
      <alignment horizontal="center" vertical="center"/>
    </xf>
    <xf numFmtId="1" fontId="66" fillId="16" borderId="30" xfId="0" applyNumberFormat="1" applyFont="1" applyFill="1" applyBorder="1" applyAlignment="1" applyProtection="1">
      <alignment horizontal="center" vertical="center"/>
    </xf>
    <xf numFmtId="0" fontId="68" fillId="16" borderId="35" xfId="0" applyFont="1" applyFill="1" applyBorder="1" applyAlignment="1" applyProtection="1">
      <alignment horizontal="left" indent="1"/>
    </xf>
    <xf numFmtId="0" fontId="66" fillId="16" borderId="30" xfId="0" applyFont="1" applyFill="1" applyBorder="1" applyAlignment="1" applyProtection="1">
      <alignment horizontal="center"/>
    </xf>
    <xf numFmtId="0" fontId="68" fillId="16" borderId="36" xfId="0" applyFont="1" applyFill="1" applyBorder="1" applyAlignment="1" applyProtection="1">
      <alignment horizontal="left" vertical="center" indent="1"/>
    </xf>
    <xf numFmtId="0" fontId="66" fillId="16" borderId="27" xfId="0" applyFont="1" applyFill="1" applyBorder="1" applyAlignment="1" applyProtection="1">
      <alignment horizontal="center" vertical="center"/>
    </xf>
    <xf numFmtId="0" fontId="68" fillId="16" borderId="30" xfId="0" applyFont="1" applyFill="1" applyBorder="1" applyAlignment="1">
      <alignment vertical="center"/>
    </xf>
    <xf numFmtId="49" fontId="68" fillId="16" borderId="33" xfId="0" applyNumberFormat="1" applyFont="1" applyFill="1" applyBorder="1" applyAlignment="1" applyProtection="1">
      <alignment horizontal="left" vertical="center" wrapText="1" indent="1"/>
    </xf>
    <xf numFmtId="49" fontId="68" fillId="16" borderId="53" xfId="0" applyNumberFormat="1" applyFont="1" applyFill="1" applyBorder="1" applyAlignment="1">
      <alignment horizontal="center" vertical="center"/>
    </xf>
    <xf numFmtId="0" fontId="68" fillId="16" borderId="52" xfId="0" applyFont="1" applyFill="1" applyBorder="1" applyAlignment="1" applyProtection="1">
      <alignment horizontal="left" wrapText="1" indent="1"/>
    </xf>
    <xf numFmtId="0" fontId="66" fillId="16" borderId="53" xfId="0" applyFont="1" applyFill="1" applyBorder="1" applyAlignment="1" applyProtection="1">
      <alignment horizontal="left" indent="2"/>
    </xf>
    <xf numFmtId="176" fontId="61" fillId="16" borderId="2" xfId="0" applyNumberFormat="1" applyFont="1" applyFill="1" applyBorder="1" applyAlignment="1" applyProtection="1">
      <alignment vertical="center"/>
    </xf>
    <xf numFmtId="37" fontId="61" fillId="16" borderId="13" xfId="5" applyNumberFormat="1" applyFont="1" applyFill="1" applyBorder="1" applyAlignment="1" applyProtection="1">
      <alignment horizontal="right"/>
    </xf>
    <xf numFmtId="0" fontId="68" fillId="16" borderId="35" xfId="0" applyFont="1" applyFill="1" applyBorder="1" applyAlignment="1" applyProtection="1">
      <alignment horizontal="left" vertical="center" indent="2"/>
    </xf>
    <xf numFmtId="0" fontId="68" fillId="16" borderId="20" xfId="0" applyFont="1" applyFill="1" applyBorder="1" applyAlignment="1" applyProtection="1">
      <alignment horizontal="left" vertical="center" indent="2"/>
    </xf>
    <xf numFmtId="0" fontId="68" fillId="16" borderId="14" xfId="0" applyFont="1" applyFill="1" applyBorder="1" applyAlignment="1" applyProtection="1">
      <alignment horizontal="center" vertical="center"/>
    </xf>
    <xf numFmtId="0" fontId="68" fillId="16" borderId="30" xfId="0" applyFont="1" applyFill="1" applyBorder="1" applyAlignment="1" applyProtection="1">
      <alignment horizontal="center" vertical="center"/>
    </xf>
    <xf numFmtId="0" fontId="77" fillId="16" borderId="20" xfId="0" applyFont="1" applyFill="1" applyBorder="1" applyAlignment="1" applyProtection="1">
      <alignment horizontal="left" vertical="center" indent="1"/>
    </xf>
    <xf numFmtId="0" fontId="66" fillId="16" borderId="4" xfId="0" applyFont="1" applyFill="1" applyBorder="1" applyAlignment="1" applyProtection="1">
      <alignment horizontal="center"/>
    </xf>
    <xf numFmtId="0" fontId="68" fillId="16" borderId="27" xfId="0" applyFont="1" applyFill="1" applyBorder="1" applyAlignment="1">
      <alignment horizontal="left" vertical="center" wrapText="1" indent="1"/>
    </xf>
    <xf numFmtId="49" fontId="66" fillId="16" borderId="41" xfId="0" applyNumberFormat="1" applyFont="1" applyFill="1" applyBorder="1" applyAlignment="1" applyProtection="1">
      <alignment horizontal="center" vertical="center"/>
    </xf>
    <xf numFmtId="49" fontId="66" fillId="16" borderId="7" xfId="0" applyNumberFormat="1" applyFont="1" applyFill="1" applyBorder="1" applyAlignment="1" applyProtection="1">
      <alignment horizontal="center" vertical="center"/>
    </xf>
    <xf numFmtId="38" fontId="59" fillId="16" borderId="41" xfId="0" applyNumberFormat="1" applyFont="1" applyFill="1" applyBorder="1" applyAlignment="1" applyProtection="1">
      <alignment horizontal="right" vertical="center"/>
    </xf>
    <xf numFmtId="49" fontId="66" fillId="16" borderId="7" xfId="0" applyNumberFormat="1" applyFont="1" applyFill="1" applyBorder="1" applyAlignment="1" applyProtection="1">
      <alignment horizontal="left" vertical="center" indent="2"/>
    </xf>
    <xf numFmtId="0" fontId="61" fillId="16" borderId="7" xfId="0" applyFont="1" applyFill="1" applyBorder="1" applyAlignment="1">
      <alignment horizontal="left" indent="2"/>
    </xf>
    <xf numFmtId="0" fontId="68" fillId="16" borderId="54" xfId="0" applyFont="1" applyFill="1" applyBorder="1" applyAlignment="1" applyProtection="1">
      <alignment horizontal="left" vertical="center" indent="2"/>
    </xf>
    <xf numFmtId="0" fontId="68" fillId="16" borderId="41" xfId="0" applyFont="1" applyFill="1" applyBorder="1" applyAlignment="1" applyProtection="1">
      <alignment horizontal="center" vertical="center"/>
    </xf>
    <xf numFmtId="0" fontId="68" fillId="16" borderId="41" xfId="0" applyFont="1" applyFill="1" applyBorder="1" applyAlignment="1" applyProtection="1">
      <alignment horizontal="left" vertical="center" indent="1"/>
    </xf>
    <xf numFmtId="0" fontId="61" fillId="16" borderId="41" xfId="0" applyFont="1" applyFill="1" applyBorder="1" applyAlignment="1" applyProtection="1">
      <alignment vertical="center"/>
    </xf>
    <xf numFmtId="38" fontId="59" fillId="16" borderId="22" xfId="0" applyNumberFormat="1" applyFont="1" applyFill="1" applyBorder="1" applyAlignment="1" applyProtection="1">
      <alignment horizontal="right" vertical="center"/>
    </xf>
    <xf numFmtId="0" fontId="66" fillId="16" borderId="0" xfId="10" applyFont="1" applyFill="1" applyAlignment="1">
      <alignment vertical="center"/>
    </xf>
    <xf numFmtId="0" fontId="66" fillId="16" borderId="0" xfId="10" applyFont="1" applyFill="1" applyAlignment="1">
      <alignment horizontal="center" vertical="center"/>
    </xf>
    <xf numFmtId="0" fontId="66" fillId="16" borderId="0" xfId="10" applyFont="1" applyFill="1" applyAlignment="1">
      <alignment horizontal="right" vertical="center"/>
    </xf>
    <xf numFmtId="0" fontId="68" fillId="16" borderId="0" xfId="10" applyFont="1" applyFill="1" applyAlignment="1">
      <alignment horizontal="right" vertical="center" indent="3"/>
    </xf>
    <xf numFmtId="0" fontId="66" fillId="16" borderId="0" xfId="10" applyFont="1" applyFill="1" applyBorder="1" applyAlignment="1">
      <alignment horizontal="right" vertical="center"/>
    </xf>
    <xf numFmtId="0" fontId="66" fillId="16" borderId="0" xfId="10" applyFont="1" applyFill="1" applyAlignment="1">
      <alignment horizontal="left" vertical="center"/>
    </xf>
    <xf numFmtId="0" fontId="68" fillId="16" borderId="0" xfId="10" applyFont="1" applyFill="1" applyAlignment="1">
      <alignment horizontal="right" vertical="center"/>
    </xf>
    <xf numFmtId="0" fontId="66" fillId="16" borderId="0" xfId="10" quotePrefix="1" applyFont="1" applyFill="1" applyAlignment="1">
      <alignment horizontal="left" vertical="center"/>
    </xf>
    <xf numFmtId="0" fontId="66" fillId="16" borderId="0" xfId="11" quotePrefix="1" applyFont="1" applyFill="1" applyAlignment="1">
      <alignment horizontal="left" vertical="center"/>
    </xf>
    <xf numFmtId="0" fontId="68" fillId="16" borderId="0" xfId="10" quotePrefix="1" applyFont="1" applyFill="1" applyAlignment="1">
      <alignment horizontal="left" vertical="center"/>
    </xf>
    <xf numFmtId="0" fontId="66" fillId="16" borderId="0" xfId="11" applyFont="1" applyFill="1" applyAlignment="1">
      <alignment horizontal="left" vertical="center"/>
    </xf>
    <xf numFmtId="0" fontId="66" fillId="16" borderId="0" xfId="11" applyFont="1" applyFill="1" applyAlignment="1">
      <alignment horizontal="right" vertical="center"/>
    </xf>
    <xf numFmtId="0" fontId="68" fillId="16" borderId="0" xfId="11" applyFont="1" applyFill="1" applyAlignment="1">
      <alignment horizontal="right" vertical="center"/>
    </xf>
    <xf numFmtId="0" fontId="66" fillId="16" borderId="0" xfId="11" applyFont="1" applyFill="1" applyBorder="1" applyAlignment="1">
      <alignment horizontal="right" vertical="center"/>
    </xf>
    <xf numFmtId="0" fontId="66" fillId="16" borderId="0" xfId="11" applyFont="1" applyFill="1" applyAlignment="1">
      <alignment vertical="center"/>
    </xf>
    <xf numFmtId="0" fontId="66" fillId="16" borderId="0" xfId="0" applyFont="1" applyFill="1" applyBorder="1" applyAlignment="1">
      <alignment horizontal="right"/>
    </xf>
    <xf numFmtId="0" fontId="59" fillId="16" borderId="13" xfId="0" applyFont="1" applyFill="1" applyBorder="1" applyAlignment="1">
      <alignment horizontal="right"/>
    </xf>
    <xf numFmtId="0" fontId="68" fillId="15" borderId="17" xfId="0" applyFont="1" applyFill="1" applyBorder="1" applyAlignment="1">
      <alignment horizontal="left" vertical="center" wrapText="1"/>
    </xf>
    <xf numFmtId="49" fontId="68" fillId="15" borderId="26" xfId="0" applyNumberFormat="1" applyFont="1" applyFill="1" applyBorder="1" applyAlignment="1">
      <alignment horizontal="center" vertical="center"/>
    </xf>
    <xf numFmtId="0" fontId="68" fillId="0" borderId="13" xfId="0" applyFont="1" applyFill="1" applyBorder="1" applyAlignment="1">
      <alignment horizontal="left" vertical="center" wrapText="1"/>
    </xf>
    <xf numFmtId="49" fontId="68" fillId="0" borderId="2" xfId="0" applyNumberFormat="1" applyFont="1" applyFill="1" applyBorder="1" applyAlignment="1">
      <alignment horizontal="center" vertical="center"/>
    </xf>
    <xf numFmtId="0" fontId="68" fillId="16" borderId="13" xfId="0" applyFont="1" applyFill="1" applyBorder="1" applyAlignment="1">
      <alignment horizontal="left" vertical="center" wrapText="1"/>
    </xf>
    <xf numFmtId="49" fontId="68" fillId="16" borderId="2" xfId="0" applyNumberFormat="1" applyFont="1" applyFill="1" applyBorder="1" applyAlignment="1">
      <alignment horizontal="center" vertical="center"/>
    </xf>
    <xf numFmtId="3" fontId="66" fillId="0" borderId="13" xfId="0" applyNumberFormat="1" applyFont="1" applyFill="1" applyBorder="1" applyAlignment="1">
      <alignment horizontal="left" vertical="center" wrapText="1" indent="1"/>
    </xf>
    <xf numFmtId="0" fontId="68" fillId="0" borderId="49" xfId="0" applyFont="1" applyFill="1" applyBorder="1" applyAlignment="1">
      <alignment horizontal="left" vertical="center" wrapText="1" indent="1"/>
    </xf>
    <xf numFmtId="0" fontId="68" fillId="0" borderId="13" xfId="0" applyFont="1" applyFill="1" applyBorder="1" applyAlignment="1">
      <alignment horizontal="left" vertical="center" wrapText="1" indent="1"/>
    </xf>
    <xf numFmtId="3" fontId="66" fillId="0" borderId="12" xfId="0" applyNumberFormat="1" applyFont="1" applyBorder="1" applyAlignment="1">
      <alignment horizontal="left" vertical="top" wrapText="1" indent="1"/>
    </xf>
    <xf numFmtId="49" fontId="37" fillId="0" borderId="0" xfId="2" applyNumberFormat="1" applyBorder="1" applyAlignment="1" applyProtection="1">
      <alignment horizontal="center"/>
    </xf>
    <xf numFmtId="14" fontId="61" fillId="0" borderId="0" xfId="0" applyNumberFormat="1" applyFont="1" applyBorder="1" applyAlignment="1" applyProtection="1">
      <alignment vertical="center"/>
      <protection locked="0"/>
    </xf>
    <xf numFmtId="0" fontId="77" fillId="0" borderId="0" xfId="3" applyFont="1" applyBorder="1" applyAlignment="1" applyProtection="1">
      <alignment horizontal="center" vertical="top"/>
    </xf>
    <xf numFmtId="0" fontId="61" fillId="0" borderId="158" xfId="3" applyFont="1" applyBorder="1" applyProtection="1"/>
    <xf numFmtId="49" fontId="66" fillId="0" borderId="14" xfId="0" applyNumberFormat="1" applyFont="1" applyFill="1" applyBorder="1" applyAlignment="1" applyProtection="1">
      <alignment horizontal="center" vertical="center"/>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104" fillId="0" borderId="0" xfId="18" applyFont="1"/>
    <xf numFmtId="0" fontId="105" fillId="21" borderId="0" xfId="18" applyFont="1" applyFill="1" applyAlignment="1">
      <alignment horizontal="centerContinuous" vertical="center"/>
    </xf>
    <xf numFmtId="0" fontId="104" fillId="21" borderId="0" xfId="18" applyFont="1" applyFill="1" applyAlignment="1">
      <alignment horizontal="centerContinuous"/>
    </xf>
    <xf numFmtId="0" fontId="92" fillId="0" borderId="134" xfId="18" applyFont="1" applyFill="1" applyBorder="1" applyAlignment="1">
      <alignment horizontal="center" vertical="top" wrapText="1"/>
    </xf>
    <xf numFmtId="0" fontId="92" fillId="0" borderId="0" xfId="18" applyFont="1" applyFill="1" applyBorder="1" applyAlignment="1">
      <alignment horizontal="center" vertical="top" wrapText="1"/>
    </xf>
    <xf numFmtId="0" fontId="10" fillId="0" borderId="0" xfId="18" applyFont="1" applyAlignment="1">
      <alignment wrapText="1"/>
    </xf>
    <xf numFmtId="0" fontId="134" fillId="0" borderId="159" xfId="18" applyFont="1" applyFill="1" applyBorder="1" applyAlignment="1" applyProtection="1">
      <alignment horizontal="center" vertical="center"/>
      <protection locked="0"/>
    </xf>
    <xf numFmtId="0" fontId="107" fillId="0" borderId="0" xfId="18" applyNumberFormat="1" applyFont="1"/>
    <xf numFmtId="0" fontId="82" fillId="0" borderId="106" xfId="18" applyFont="1" applyBorder="1" applyAlignment="1">
      <alignment horizontal="left" vertical="center" wrapText="1"/>
    </xf>
    <xf numFmtId="0" fontId="82" fillId="0" borderId="161" xfId="18" applyFont="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0" fontId="130" fillId="0" borderId="105" xfId="18" applyFont="1" applyFill="1" applyBorder="1" applyAlignment="1" applyProtection="1">
      <alignment horizontal="center" vertical="center" wrapText="1"/>
      <protection locked="0"/>
    </xf>
    <xf numFmtId="0" fontId="104" fillId="0" borderId="105" xfId="18" applyFont="1" applyFill="1" applyBorder="1"/>
    <xf numFmtId="0" fontId="108" fillId="0" borderId="156" xfId="18" applyFont="1" applyBorder="1" applyAlignment="1">
      <alignment horizontal="left" vertical="center" wrapText="1"/>
    </xf>
    <xf numFmtId="0" fontId="108" fillId="0" borderId="157" xfId="18" applyFont="1" applyBorder="1" applyAlignment="1">
      <alignment horizontal="left" vertical="center" wrapText="1"/>
    </xf>
    <xf numFmtId="49" fontId="108" fillId="17" borderId="105" xfId="18" applyNumberFormat="1" applyFont="1" applyFill="1" applyBorder="1" applyAlignment="1">
      <alignment horizontal="center" vertical="center"/>
    </xf>
    <xf numFmtId="0" fontId="82" fillId="0" borderId="106" xfId="18" applyFont="1" applyFill="1" applyBorder="1" applyAlignment="1">
      <alignment horizontal="left" vertical="center" wrapText="1"/>
    </xf>
    <xf numFmtId="0" fontId="82" fillId="0" borderId="129" xfId="18" applyFont="1" applyFill="1" applyBorder="1" applyAlignment="1">
      <alignment horizontal="left" vertical="center" wrapText="1"/>
    </xf>
    <xf numFmtId="49" fontId="135" fillId="0" borderId="104" xfId="18" applyNumberFormat="1" applyFont="1" applyBorder="1" applyAlignment="1" applyProtection="1">
      <alignment horizontal="center" vertical="center"/>
      <protection locked="0"/>
    </xf>
    <xf numFmtId="49" fontId="135" fillId="0" borderId="108" xfId="18" applyNumberFormat="1" applyFont="1" applyFill="1" applyBorder="1" applyAlignment="1" applyProtection="1">
      <alignment horizontal="center" vertical="center"/>
      <protection locked="0"/>
    </xf>
    <xf numFmtId="0" fontId="104" fillId="0" borderId="104" xfId="18" applyFont="1" applyBorder="1" applyProtection="1">
      <protection locked="0"/>
    </xf>
    <xf numFmtId="49" fontId="135" fillId="0" borderId="106" xfId="18" applyNumberFormat="1" applyFont="1" applyFill="1" applyBorder="1" applyAlignment="1" applyProtection="1">
      <alignment horizontal="center" vertical="center"/>
      <protection locked="0"/>
    </xf>
    <xf numFmtId="0" fontId="10" fillId="0" borderId="0" xfId="18" applyFont="1"/>
    <xf numFmtId="0" fontId="52" fillId="0" borderId="137" xfId="18" applyFont="1" applyBorder="1" applyAlignment="1">
      <alignment vertical="top"/>
    </xf>
    <xf numFmtId="0" fontId="52" fillId="0" borderId="138" xfId="18" applyFont="1" applyBorder="1" applyAlignment="1">
      <alignment vertical="top"/>
    </xf>
    <xf numFmtId="0" fontId="53" fillId="15" borderId="75" xfId="18" applyFont="1" applyFill="1" applyBorder="1" applyAlignment="1">
      <alignment vertical="top"/>
    </xf>
    <xf numFmtId="0" fontId="52" fillId="0" borderId="137" xfId="18" applyFont="1" applyBorder="1" applyAlignment="1">
      <alignment vertical="top" wrapText="1"/>
    </xf>
    <xf numFmtId="0" fontId="52" fillId="0" borderId="138" xfId="18" applyFont="1" applyBorder="1" applyAlignment="1">
      <alignment vertical="top" wrapText="1"/>
    </xf>
    <xf numFmtId="0" fontId="104" fillId="0" borderId="0" xfId="18" applyFont="1" applyAlignment="1">
      <alignment horizontal="left" vertical="center" wrapText="1"/>
    </xf>
    <xf numFmtId="0" fontId="104" fillId="0" borderId="0" xfId="18" applyFont="1" applyFill="1" applyBorder="1"/>
    <xf numFmtId="0" fontId="107" fillId="0" borderId="0" xfId="18" applyFont="1"/>
    <xf numFmtId="0" fontId="136" fillId="0" borderId="0" xfId="18" applyFont="1"/>
    <xf numFmtId="0" fontId="69" fillId="12" borderId="46" xfId="0" applyFont="1" applyFill="1" applyBorder="1" applyAlignment="1" applyProtection="1">
      <alignment horizontal="left" vertical="center"/>
    </xf>
    <xf numFmtId="0" fontId="68" fillId="12" borderId="6" xfId="0" applyFont="1" applyFill="1" applyBorder="1" applyAlignment="1" applyProtection="1">
      <alignment horizontal="left" vertical="center"/>
    </xf>
    <xf numFmtId="0" fontId="66" fillId="12" borderId="7" xfId="0" applyFont="1" applyFill="1" applyBorder="1" applyAlignment="1" applyProtection="1">
      <alignment horizontal="left" vertical="center" indent="2"/>
    </xf>
    <xf numFmtId="0" fontId="69" fillId="12" borderId="2" xfId="0" applyFont="1" applyFill="1" applyBorder="1" applyAlignment="1">
      <alignment horizontal="center" vertical="center"/>
    </xf>
    <xf numFmtId="0" fontId="104" fillId="21" borderId="0" xfId="18" applyFont="1" applyFill="1" applyAlignment="1">
      <alignment horizontal="centerContinuous" vertical="center"/>
    </xf>
    <xf numFmtId="0" fontId="108" fillId="21" borderId="135" xfId="18" applyFont="1" applyFill="1" applyBorder="1" applyAlignment="1">
      <alignment horizontal="center" vertical="center" wrapText="1"/>
    </xf>
    <xf numFmtId="0" fontId="108" fillId="21" borderId="160" xfId="18" applyFont="1" applyFill="1" applyBorder="1" applyAlignment="1">
      <alignment horizontal="center" vertical="center" wrapText="1"/>
    </xf>
    <xf numFmtId="0" fontId="108" fillId="17" borderId="136" xfId="18" applyFont="1" applyFill="1" applyBorder="1" applyAlignment="1">
      <alignment horizontal="center" vertical="center" wrapText="1"/>
    </xf>
    <xf numFmtId="49" fontId="108" fillId="17" borderId="106" xfId="18" applyNumberFormat="1" applyFont="1" applyFill="1" applyBorder="1" applyAlignment="1">
      <alignment horizontal="center" vertical="center" wrapText="1"/>
    </xf>
    <xf numFmtId="0" fontId="53" fillId="17" borderId="107" xfId="18" applyFont="1" applyFill="1" applyBorder="1" applyAlignment="1">
      <alignment horizontal="center"/>
    </xf>
    <xf numFmtId="0" fontId="106" fillId="0" borderId="136" xfId="18" applyFont="1" applyFill="1" applyBorder="1" applyAlignment="1" applyProtection="1">
      <alignment horizontal="right"/>
    </xf>
    <xf numFmtId="0" fontId="59" fillId="12" borderId="39" xfId="0" applyFont="1" applyFill="1" applyBorder="1"/>
    <xf numFmtId="0" fontId="59" fillId="12" borderId="23" xfId="0" applyFont="1" applyFill="1" applyBorder="1" applyAlignment="1">
      <alignment horizontal="left" vertical="top"/>
    </xf>
    <xf numFmtId="0" fontId="59" fillId="12" borderId="23" xfId="0" applyFont="1" applyFill="1" applyBorder="1" applyAlignment="1">
      <alignment vertical="top" wrapText="1"/>
    </xf>
    <xf numFmtId="0" fontId="68" fillId="12" borderId="62" xfId="0" applyFont="1" applyFill="1" applyBorder="1" applyAlignment="1">
      <alignment vertical="top"/>
    </xf>
    <xf numFmtId="6" fontId="59" fillId="0" borderId="77" xfId="3" applyNumberFormat="1" applyFont="1" applyBorder="1" applyAlignment="1" applyProtection="1">
      <alignment horizontal="center"/>
      <protection locked="0"/>
    </xf>
    <xf numFmtId="0" fontId="61" fillId="0" borderId="0" xfId="3" applyFont="1" applyFill="1" applyBorder="1" applyAlignment="1" applyProtection="1">
      <alignment horizontal="center" vertical="center"/>
    </xf>
    <xf numFmtId="3" fontId="59" fillId="0" borderId="0" xfId="3" applyNumberFormat="1" applyFont="1" applyBorder="1" applyAlignment="1" applyProtection="1">
      <alignment horizontal="right" indent="1"/>
    </xf>
    <xf numFmtId="5" fontId="59" fillId="0" borderId="0" xfId="3" applyNumberFormat="1" applyFont="1" applyBorder="1" applyAlignment="1" applyProtection="1"/>
    <xf numFmtId="5" fontId="59" fillId="0" borderId="0" xfId="3" applyNumberFormat="1" applyFont="1" applyBorder="1" applyAlignment="1" applyProtection="1">
      <alignment horizontal="center"/>
    </xf>
    <xf numFmtId="0" fontId="68" fillId="0" borderId="0" xfId="11" quotePrefix="1" applyFont="1" applyAlignment="1">
      <alignment horizontal="left" vertical="top"/>
    </xf>
    <xf numFmtId="0" fontId="68" fillId="0" borderId="0" xfId="11" applyFont="1" applyAlignment="1">
      <alignment horizontal="left" vertical="top"/>
    </xf>
    <xf numFmtId="0" fontId="68" fillId="0" borderId="0" xfId="11" applyFont="1" applyAlignment="1">
      <alignment horizontal="center" vertical="top"/>
    </xf>
    <xf numFmtId="0" fontId="68" fillId="0" borderId="0" xfId="11" applyFont="1" applyAlignment="1">
      <alignment horizontal="left" vertical="top" wrapText="1"/>
    </xf>
    <xf numFmtId="0" fontId="68" fillId="0" borderId="0" xfId="10" applyFont="1" applyAlignment="1">
      <alignment vertical="center"/>
    </xf>
    <xf numFmtId="0" fontId="68" fillId="0" borderId="0" xfId="11" applyFont="1" applyAlignment="1">
      <alignment vertical="center"/>
    </xf>
    <xf numFmtId="0" fontId="91" fillId="0" borderId="0" xfId="2" applyFont="1" applyAlignment="1" applyProtection="1">
      <alignment horizontal="right" vertical="center"/>
    </xf>
    <xf numFmtId="0" fontId="37" fillId="0" borderId="0" xfId="2" applyAlignment="1" applyProtection="1">
      <alignment vertical="center"/>
    </xf>
    <xf numFmtId="0" fontId="68" fillId="17" borderId="21" xfId="0" applyFont="1" applyFill="1" applyBorder="1" applyAlignment="1" applyProtection="1">
      <alignment vertical="center"/>
    </xf>
    <xf numFmtId="0" fontId="68" fillId="17" borderId="2" xfId="0" applyFont="1" applyFill="1" applyBorder="1" applyAlignment="1" applyProtection="1">
      <alignment vertical="center"/>
    </xf>
    <xf numFmtId="0" fontId="66" fillId="0" borderId="21" xfId="0" applyFont="1" applyBorder="1" applyAlignment="1" applyProtection="1">
      <alignment horizontal="left" vertical="center" indent="1"/>
    </xf>
    <xf numFmtId="0" fontId="128" fillId="0" borderId="21" xfId="0" applyFont="1" applyBorder="1" applyAlignment="1" applyProtection="1">
      <alignment horizontal="left" vertical="center" indent="1"/>
    </xf>
    <xf numFmtId="0" fontId="61" fillId="0" borderId="76" xfId="3" applyNumberFormat="1" applyFont="1" applyBorder="1" applyAlignment="1" applyProtection="1">
      <alignment horizontal="center"/>
      <protection locked="0"/>
    </xf>
    <xf numFmtId="0" fontId="141" fillId="20" borderId="0" xfId="0" applyFont="1" applyFill="1" applyAlignment="1">
      <alignment horizontal="center"/>
    </xf>
    <xf numFmtId="0" fontId="142" fillId="0" borderId="0" xfId="0" applyFont="1" applyAlignment="1">
      <alignment horizontal="center"/>
    </xf>
    <xf numFmtId="41" fontId="53" fillId="11" borderId="102" xfId="0" applyNumberFormat="1" applyFont="1" applyFill="1" applyBorder="1" applyAlignment="1" applyProtection="1">
      <alignment horizontal="right" shrinkToFit="1"/>
      <protection locked="0"/>
    </xf>
    <xf numFmtId="41" fontId="53" fillId="10" borderId="103" xfId="0" applyNumberFormat="1" applyFont="1" applyFill="1" applyBorder="1" applyAlignment="1">
      <alignment horizontal="right" shrinkToFit="1"/>
    </xf>
    <xf numFmtId="38" fontId="61" fillId="16" borderId="2" xfId="0" applyNumberFormat="1" applyFont="1" applyFill="1" applyBorder="1" applyAlignment="1" applyProtection="1">
      <alignment horizontal="right" vertical="center" shrinkToFit="1"/>
    </xf>
    <xf numFmtId="0" fontId="59" fillId="0" borderId="0" xfId="0" applyFont="1" applyBorder="1" applyAlignment="1" applyProtection="1">
      <alignment horizontal="center" vertical="center" shrinkToFit="1"/>
    </xf>
    <xf numFmtId="0" fontId="59" fillId="0" borderId="0" xfId="0" applyFont="1" applyBorder="1" applyAlignment="1" applyProtection="1">
      <alignment vertical="center" shrinkToFit="1"/>
    </xf>
    <xf numFmtId="38" fontId="61" fillId="16" borderId="2" xfId="0" applyNumberFormat="1" applyFont="1" applyFill="1" applyBorder="1" applyAlignment="1" applyProtection="1">
      <alignment vertical="center" shrinkToFit="1"/>
    </xf>
    <xf numFmtId="41" fontId="61" fillId="0" borderId="2" xfId="0" applyNumberFormat="1" applyFont="1" applyBorder="1" applyAlignment="1" applyProtection="1">
      <alignment vertical="center" shrinkToFit="1"/>
      <protection locked="0"/>
    </xf>
    <xf numFmtId="40" fontId="66" fillId="0" borderId="0" xfId="0" applyNumberFormat="1" applyFont="1" applyBorder="1" applyAlignment="1" applyProtection="1">
      <alignment horizontal="right" shrinkToFit="1"/>
    </xf>
    <xf numFmtId="0" fontId="59" fillId="0" borderId="0" xfId="0" applyFont="1" applyBorder="1" applyAlignment="1" applyProtection="1">
      <alignment horizontal="right" shrinkToFit="1"/>
    </xf>
    <xf numFmtId="0" fontId="58" fillId="0" borderId="0" xfId="0" applyFont="1" applyBorder="1" applyAlignment="1" applyProtection="1">
      <alignment horizontal="center" shrinkToFit="1"/>
    </xf>
    <xf numFmtId="37" fontId="66" fillId="0" borderId="0" xfId="0" applyNumberFormat="1" applyFont="1" applyBorder="1" applyAlignment="1" applyProtection="1">
      <alignment horizontal="right" shrinkToFit="1"/>
    </xf>
    <xf numFmtId="40" fontId="66" fillId="0" borderId="0" xfId="0" applyNumberFormat="1" applyFont="1" applyFill="1" applyBorder="1" applyAlignment="1" applyProtection="1">
      <alignment horizontal="right" shrinkToFit="1"/>
    </xf>
    <xf numFmtId="40" fontId="66" fillId="0" borderId="0" xfId="0" applyNumberFormat="1" applyFont="1" applyBorder="1" applyAlignment="1" applyProtection="1">
      <alignment horizontal="right" vertical="center" shrinkToFit="1"/>
    </xf>
    <xf numFmtId="40" fontId="66" fillId="0" borderId="0" xfId="0" applyNumberFormat="1" applyFont="1" applyFill="1" applyBorder="1" applyAlignment="1" applyProtection="1">
      <alignment horizontal="right" vertical="center" shrinkToFit="1"/>
    </xf>
    <xf numFmtId="0" fontId="66" fillId="0" borderId="0" xfId="0" applyFont="1" applyBorder="1" applyAlignment="1" applyProtection="1">
      <alignment horizontal="right" shrinkToFit="1"/>
    </xf>
    <xf numFmtId="175" fontId="66" fillId="0" borderId="0" xfId="0" applyNumberFormat="1" applyFont="1" applyFill="1" applyBorder="1" applyAlignment="1" applyProtection="1">
      <alignment horizontal="right" shrinkToFit="1"/>
    </xf>
    <xf numFmtId="0" fontId="58" fillId="0" borderId="0" xfId="0" applyFont="1" applyBorder="1" applyAlignment="1" applyProtection="1">
      <alignment horizontal="right" shrinkToFit="1"/>
    </xf>
    <xf numFmtId="0" fontId="61" fillId="0" borderId="0" xfId="5" applyNumberFormat="1" applyFont="1" applyBorder="1" applyAlignment="1" applyProtection="1">
      <alignment horizontal="right" shrinkToFit="1"/>
    </xf>
    <xf numFmtId="0" fontId="66"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shrinkToFit="1"/>
    </xf>
    <xf numFmtId="0" fontId="59" fillId="0" borderId="0" xfId="0" applyFont="1" applyBorder="1" applyAlignment="1" applyProtection="1">
      <alignment shrinkToFit="1"/>
    </xf>
    <xf numFmtId="0" fontId="66" fillId="0" borderId="0" xfId="5" quotePrefix="1" applyNumberFormat="1" applyFont="1" applyBorder="1" applyAlignment="1" applyProtection="1">
      <alignment horizontal="right" shrinkToFit="1"/>
    </xf>
    <xf numFmtId="1" fontId="61" fillId="0" borderId="0" xfId="5" applyNumberFormat="1" applyFont="1" applyBorder="1" applyAlignment="1" applyProtection="1">
      <alignment horizontal="right" shrinkToFit="1"/>
    </xf>
    <xf numFmtId="2" fontId="66" fillId="0" borderId="0" xfId="0" applyNumberFormat="1" applyFont="1" applyBorder="1" applyAlignment="1" applyProtection="1">
      <alignment horizontal="right" vertical="center" shrinkToFit="1"/>
    </xf>
    <xf numFmtId="172" fontId="66" fillId="0" borderId="0" xfId="0" applyNumberFormat="1" applyFont="1" applyBorder="1" applyAlignment="1" applyProtection="1">
      <alignment horizontal="right" shrinkToFit="1"/>
    </xf>
    <xf numFmtId="2" fontId="69" fillId="0" borderId="0" xfId="0" applyNumberFormat="1" applyFont="1" applyFill="1" applyBorder="1" applyAlignment="1" applyProtection="1">
      <alignment horizontal="right" shrinkToFit="1"/>
    </xf>
    <xf numFmtId="0" fontId="59" fillId="0" borderId="0" xfId="0" applyFont="1" applyFill="1" applyBorder="1" applyAlignment="1" applyProtection="1">
      <alignment shrinkToFit="1"/>
    </xf>
    <xf numFmtId="0" fontId="70" fillId="0" borderId="0" xfId="5" applyNumberFormat="1" applyFont="1" applyFill="1" applyBorder="1" applyAlignment="1" applyProtection="1">
      <alignment horizontal="right" shrinkToFit="1"/>
    </xf>
    <xf numFmtId="38" fontId="59" fillId="0" borderId="2" xfId="0" applyNumberFormat="1" applyFont="1" applyBorder="1" applyAlignment="1" applyProtection="1">
      <alignment horizontal="right" shrinkToFit="1"/>
      <protection locked="0"/>
    </xf>
    <xf numFmtId="38" fontId="59" fillId="0" borderId="2" xfId="0" applyNumberFormat="1" applyFont="1" applyFill="1" applyBorder="1" applyAlignment="1" applyProtection="1">
      <alignment horizontal="right" shrinkToFit="1"/>
      <protection locked="0"/>
    </xf>
    <xf numFmtId="38" fontId="59" fillId="3" borderId="26" xfId="0" applyNumberFormat="1" applyFont="1" applyFill="1" applyBorder="1" applyAlignment="1" applyProtection="1">
      <alignment horizontal="right" shrinkToFit="1"/>
    </xf>
    <xf numFmtId="38" fontId="59" fillId="3" borderId="18" xfId="0" applyNumberFormat="1" applyFont="1" applyFill="1" applyBorder="1" applyAlignment="1" applyProtection="1">
      <alignment horizontal="right" shrinkToFit="1"/>
    </xf>
    <xf numFmtId="38" fontId="59" fillId="0" borderId="0" xfId="0" applyNumberFormat="1" applyFont="1" applyBorder="1" applyAlignment="1" applyProtection="1">
      <alignment horizontal="right" shrinkToFit="1"/>
      <protection locked="0"/>
    </xf>
    <xf numFmtId="38" fontId="59" fillId="0" borderId="3" xfId="0" applyNumberFormat="1" applyFont="1" applyFill="1" applyBorder="1" applyAlignment="1" applyProtection="1">
      <alignment horizontal="right" shrinkToFit="1"/>
      <protection locked="0"/>
    </xf>
    <xf numFmtId="38" fontId="59" fillId="6" borderId="3" xfId="0" applyNumberFormat="1" applyFont="1" applyFill="1" applyBorder="1" applyAlignment="1" applyProtection="1">
      <alignment horizontal="right" shrinkToFit="1"/>
    </xf>
    <xf numFmtId="38" fontId="59" fillId="6" borderId="26" xfId="0" applyNumberFormat="1" applyFont="1" applyFill="1" applyBorder="1" applyAlignment="1" applyProtection="1">
      <alignment horizontal="right" shrinkToFit="1"/>
    </xf>
    <xf numFmtId="38" fontId="59" fillId="0" borderId="4" xfId="0" applyNumberFormat="1" applyFont="1" applyFill="1" applyBorder="1" applyAlignment="1" applyProtection="1">
      <alignment horizontal="right" shrinkToFit="1"/>
      <protection locked="0"/>
    </xf>
    <xf numFmtId="38" fontId="59" fillId="6" borderId="4" xfId="0" applyNumberFormat="1" applyFont="1" applyFill="1" applyBorder="1" applyAlignment="1" applyProtection="1">
      <alignment horizontal="right" shrinkToFit="1"/>
    </xf>
    <xf numFmtId="38" fontId="59" fillId="0" borderId="4" xfId="0" applyNumberFormat="1" applyFont="1" applyBorder="1" applyAlignment="1" applyProtection="1">
      <alignment horizontal="right" shrinkToFit="1"/>
      <protection locked="0"/>
    </xf>
    <xf numFmtId="38" fontId="59" fillId="16" borderId="30" xfId="0" applyNumberFormat="1" applyFont="1" applyFill="1" applyBorder="1" applyAlignment="1" applyProtection="1">
      <alignment horizontal="right" shrinkToFit="1"/>
    </xf>
    <xf numFmtId="38" fontId="59" fillId="21" borderId="19" xfId="0" applyNumberFormat="1" applyFont="1" applyFill="1" applyBorder="1" applyAlignment="1" applyProtection="1">
      <alignment horizontal="right" shrinkToFit="1"/>
    </xf>
    <xf numFmtId="38" fontId="59" fillId="21" borderId="20" xfId="0" applyNumberFormat="1" applyFont="1" applyFill="1" applyBorder="1" applyAlignment="1" applyProtection="1">
      <alignment horizontal="right" shrinkToFit="1"/>
    </xf>
    <xf numFmtId="38" fontId="59" fillId="21" borderId="21" xfId="0" applyNumberFormat="1" applyFont="1" applyFill="1" applyBorder="1" applyAlignment="1" applyProtection="1">
      <alignment horizontal="right" shrinkToFit="1"/>
    </xf>
    <xf numFmtId="38" fontId="59" fillId="21" borderId="14" xfId="0" applyNumberFormat="1" applyFont="1" applyFill="1" applyBorder="1" applyAlignment="1" applyProtection="1">
      <alignment horizontal="right" shrinkToFit="1"/>
    </xf>
    <xf numFmtId="38" fontId="59" fillId="6" borderId="18" xfId="0" applyNumberFormat="1" applyFont="1" applyFill="1" applyBorder="1" applyAlignment="1" applyProtection="1">
      <alignment horizontal="right" shrinkToFit="1"/>
    </xf>
    <xf numFmtId="38" fontId="59" fillId="6" borderId="0" xfId="0" applyNumberFormat="1" applyFont="1" applyFill="1" applyBorder="1" applyAlignment="1" applyProtection="1">
      <alignment horizontal="right" shrinkToFit="1"/>
    </xf>
    <xf numFmtId="38" fontId="59" fillId="16" borderId="27" xfId="0" applyNumberFormat="1" applyFont="1" applyFill="1" applyBorder="1" applyAlignment="1" applyProtection="1">
      <alignment horizontal="right" shrinkToFit="1"/>
    </xf>
    <xf numFmtId="38" fontId="59" fillId="21" borderId="13" xfId="0" applyNumberFormat="1" applyFont="1" applyFill="1" applyBorder="1" applyAlignment="1" applyProtection="1">
      <alignment horizontal="right" shrinkToFit="1"/>
    </xf>
    <xf numFmtId="38" fontId="59" fillId="21" borderId="11" xfId="0" applyNumberFormat="1" applyFont="1" applyFill="1" applyBorder="1" applyAlignment="1" applyProtection="1">
      <alignment horizontal="right" shrinkToFit="1"/>
    </xf>
    <xf numFmtId="38" fontId="59" fillId="16" borderId="26" xfId="0" applyNumberFormat="1" applyFont="1" applyFill="1" applyBorder="1" applyAlignment="1" applyProtection="1">
      <alignment horizontal="right" shrinkToFit="1"/>
    </xf>
    <xf numFmtId="38" fontId="59" fillId="16" borderId="3" xfId="0" applyNumberFormat="1" applyFont="1" applyFill="1" applyBorder="1" applyAlignment="1" applyProtection="1">
      <alignment horizontal="right" shrinkToFit="1"/>
    </xf>
    <xf numFmtId="38" fontId="59" fillId="21" borderId="49" xfId="0" applyNumberFormat="1" applyFont="1" applyFill="1" applyBorder="1" applyAlignment="1" applyProtection="1">
      <alignment horizontal="right" shrinkToFit="1"/>
    </xf>
    <xf numFmtId="38" fontId="59" fillId="21" borderId="34" xfId="0" applyNumberFormat="1" applyFont="1" applyFill="1" applyBorder="1" applyAlignment="1" applyProtection="1">
      <alignment horizontal="right" shrinkToFit="1"/>
    </xf>
    <xf numFmtId="38" fontId="61" fillId="6" borderId="26" xfId="0" applyNumberFormat="1" applyFont="1" applyFill="1" applyBorder="1" applyAlignment="1">
      <alignment horizontal="right" shrinkToFit="1"/>
    </xf>
    <xf numFmtId="38" fontId="59" fillId="6" borderId="3" xfId="0" applyNumberFormat="1" applyFont="1" applyFill="1" applyBorder="1" applyAlignment="1">
      <alignment horizontal="right" shrinkToFit="1"/>
    </xf>
    <xf numFmtId="38" fontId="59" fillId="16" borderId="4" xfId="0" applyNumberFormat="1" applyFont="1" applyFill="1" applyBorder="1" applyAlignment="1" applyProtection="1">
      <alignment horizontal="right" shrinkToFit="1"/>
    </xf>
    <xf numFmtId="38" fontId="59" fillId="16" borderId="2" xfId="0" applyNumberFormat="1" applyFont="1" applyFill="1" applyBorder="1" applyAlignment="1" applyProtection="1">
      <alignment horizontal="right" shrinkToFit="1"/>
    </xf>
    <xf numFmtId="38" fontId="59" fillId="3" borderId="21" xfId="0" applyNumberFormat="1" applyFont="1" applyFill="1" applyBorder="1" applyAlignment="1" applyProtection="1">
      <alignment horizontal="right" shrinkToFit="1"/>
    </xf>
    <xf numFmtId="38" fontId="59" fillId="3" borderId="0" xfId="0" applyNumberFormat="1" applyFont="1" applyFill="1" applyBorder="1" applyAlignment="1" applyProtection="1">
      <alignment horizontal="right" shrinkToFit="1"/>
    </xf>
    <xf numFmtId="38" fontId="59" fillId="3" borderId="3" xfId="0" applyNumberFormat="1" applyFont="1" applyFill="1" applyBorder="1" applyAlignment="1" applyProtection="1">
      <alignment horizontal="right" shrinkToFit="1"/>
    </xf>
    <xf numFmtId="38" fontId="59" fillId="3" borderId="13" xfId="0" applyNumberFormat="1" applyFont="1" applyFill="1" applyBorder="1" applyAlignment="1" applyProtection="1">
      <alignment horizontal="right" shrinkToFit="1"/>
    </xf>
    <xf numFmtId="38" fontId="59" fillId="3" borderId="2" xfId="0" applyNumberFormat="1" applyFont="1" applyFill="1" applyBorder="1" applyAlignment="1" applyProtection="1">
      <alignment horizontal="right" shrinkToFit="1"/>
    </xf>
    <xf numFmtId="38" fontId="59" fillId="0" borderId="19" xfId="0" applyNumberFormat="1" applyFont="1" applyBorder="1" applyAlignment="1" applyProtection="1">
      <alignment horizontal="right" shrinkToFit="1"/>
      <protection locked="0"/>
    </xf>
    <xf numFmtId="38" fontId="59" fillId="0" borderId="11" xfId="0" applyNumberFormat="1" applyFont="1" applyBorder="1" applyAlignment="1" applyProtection="1">
      <alignment horizontal="right" shrinkToFit="1"/>
      <protection locked="0"/>
    </xf>
    <xf numFmtId="38" fontId="59" fillId="21" borderId="31" xfId="0" applyNumberFormat="1" applyFont="1" applyFill="1" applyBorder="1" applyAlignment="1" applyProtection="1">
      <alignment horizontal="right" shrinkToFit="1"/>
    </xf>
    <xf numFmtId="38" fontId="59" fillId="3" borderId="11" xfId="0" applyNumberFormat="1" applyFont="1" applyFill="1" applyBorder="1" applyAlignment="1" applyProtection="1">
      <alignment horizontal="right" shrinkToFit="1"/>
    </xf>
    <xf numFmtId="38" fontId="59" fillId="3" borderId="4" xfId="0" applyNumberFormat="1" applyFont="1" applyFill="1" applyBorder="1" applyAlignment="1" applyProtection="1">
      <alignment horizontal="right" shrinkToFit="1"/>
    </xf>
    <xf numFmtId="38" fontId="59" fillId="16" borderId="18" xfId="0" applyNumberFormat="1" applyFont="1" applyFill="1" applyBorder="1" applyAlignment="1" applyProtection="1">
      <alignment horizontal="right" shrinkToFit="1"/>
    </xf>
    <xf numFmtId="38" fontId="59" fillId="16" borderId="19" xfId="0" applyNumberFormat="1" applyFont="1" applyFill="1" applyBorder="1" applyAlignment="1" applyProtection="1">
      <alignment horizontal="right" shrinkToFit="1"/>
    </xf>
    <xf numFmtId="38" fontId="59" fillId="3" borderId="14" xfId="0" applyNumberFormat="1" applyFont="1" applyFill="1" applyBorder="1" applyAlignment="1" applyProtection="1">
      <alignment horizontal="right" shrinkToFit="1"/>
    </xf>
    <xf numFmtId="38" fontId="59" fillId="16" borderId="0" xfId="0" applyNumberFormat="1" applyFont="1" applyFill="1" applyAlignment="1" applyProtection="1">
      <alignment horizontal="right" shrinkToFit="1"/>
    </xf>
    <xf numFmtId="38" fontId="59" fillId="16" borderId="28" xfId="0" applyNumberFormat="1" applyFont="1" applyFill="1" applyBorder="1" applyAlignment="1" applyProtection="1">
      <alignment horizontal="right" shrinkToFit="1"/>
    </xf>
    <xf numFmtId="38" fontId="59" fillId="6" borderId="2" xfId="0" applyNumberFormat="1" applyFont="1" applyFill="1" applyBorder="1" applyAlignment="1" applyProtection="1">
      <alignment horizontal="right" shrinkToFit="1"/>
    </xf>
    <xf numFmtId="38" fontId="59" fillId="16" borderId="32" xfId="0" applyNumberFormat="1" applyFont="1" applyFill="1" applyBorder="1" applyAlignment="1" applyProtection="1">
      <alignment horizontal="right" shrinkToFit="1"/>
    </xf>
    <xf numFmtId="38" fontId="59" fillId="6" borderId="28" xfId="0" applyNumberFormat="1" applyFont="1" applyFill="1" applyBorder="1" applyAlignment="1" applyProtection="1">
      <alignment horizontal="right" shrinkToFit="1"/>
    </xf>
    <xf numFmtId="38" fontId="59" fillId="0" borderId="27" xfId="0" applyNumberFormat="1" applyFont="1" applyFill="1" applyBorder="1" applyAlignment="1" applyProtection="1">
      <alignment horizontal="right" shrinkToFit="1"/>
      <protection locked="0"/>
    </xf>
    <xf numFmtId="38" fontId="59" fillId="0" borderId="33" xfId="0" applyNumberFormat="1" applyFont="1" applyFill="1" applyBorder="1" applyAlignment="1" applyProtection="1">
      <alignment horizontal="right" shrinkToFit="1"/>
      <protection locked="0"/>
    </xf>
    <xf numFmtId="38" fontId="59" fillId="0" borderId="32" xfId="0" applyNumberFormat="1" applyFont="1" applyFill="1" applyBorder="1" applyAlignment="1" applyProtection="1">
      <alignment horizontal="right" shrinkToFit="1"/>
      <protection locked="0"/>
    </xf>
    <xf numFmtId="38" fontId="59" fillId="16" borderId="33" xfId="0" applyNumberFormat="1" applyFont="1" applyFill="1" applyBorder="1" applyAlignment="1" applyProtection="1">
      <alignment horizontal="right" shrinkToFit="1"/>
    </xf>
    <xf numFmtId="38" fontId="59" fillId="16" borderId="36" xfId="0" applyNumberFormat="1" applyFont="1" applyFill="1" applyBorder="1" applyAlignment="1" applyProtection="1">
      <alignment horizontal="right" shrinkToFit="1"/>
    </xf>
    <xf numFmtId="38" fontId="59" fillId="3" borderId="17" xfId="0" applyNumberFormat="1" applyFont="1" applyFill="1" applyBorder="1" applyAlignment="1" applyProtection="1">
      <alignment horizontal="right" shrinkToFit="1"/>
    </xf>
    <xf numFmtId="37" fontId="59" fillId="16" borderId="36" xfId="0" applyNumberFormat="1" applyFont="1" applyFill="1" applyBorder="1" applyAlignment="1" applyProtection="1">
      <alignment horizontal="right" shrinkToFit="1"/>
    </xf>
    <xf numFmtId="37" fontId="59" fillId="16" borderId="27" xfId="0" applyNumberFormat="1" applyFont="1" applyFill="1" applyBorder="1" applyAlignment="1" applyProtection="1">
      <alignment horizontal="right" shrinkToFit="1"/>
    </xf>
    <xf numFmtId="37" fontId="59" fillId="3" borderId="17" xfId="0" applyNumberFormat="1" applyFont="1" applyFill="1" applyBorder="1" applyAlignment="1" applyProtection="1">
      <alignment horizontal="right" shrinkToFit="1"/>
    </xf>
    <xf numFmtId="37" fontId="59" fillId="3" borderId="26" xfId="0" applyNumberFormat="1" applyFont="1" applyFill="1" applyBorder="1" applyAlignment="1" applyProtection="1">
      <alignment horizontal="right" shrinkToFit="1"/>
    </xf>
    <xf numFmtId="38" fontId="59" fillId="3" borderId="0" xfId="0" applyNumberFormat="1" applyFont="1" applyFill="1" applyAlignment="1" applyProtection="1">
      <alignment horizontal="right" shrinkToFit="1"/>
    </xf>
    <xf numFmtId="38" fontId="59" fillId="16" borderId="37" xfId="0" applyNumberFormat="1" applyFont="1" applyFill="1" applyBorder="1" applyAlignment="1" applyProtection="1">
      <alignment horizontal="right" shrinkToFit="1"/>
    </xf>
    <xf numFmtId="38" fontId="59" fillId="16" borderId="12" xfId="0" applyNumberFormat="1" applyFont="1" applyFill="1" applyBorder="1" applyAlignment="1" applyProtection="1">
      <alignment horizontal="right" shrinkToFit="1"/>
    </xf>
    <xf numFmtId="38" fontId="59" fillId="3" borderId="19" xfId="0" applyNumberFormat="1" applyFont="1" applyFill="1" applyBorder="1" applyAlignment="1" applyProtection="1">
      <alignment horizontal="right" shrinkToFit="1"/>
    </xf>
    <xf numFmtId="38" fontId="59" fillId="3" borderId="38" xfId="0" applyNumberFormat="1" applyFont="1" applyFill="1" applyBorder="1" applyAlignment="1" applyProtection="1">
      <alignment horizontal="right" shrinkToFit="1"/>
    </xf>
    <xf numFmtId="38" fontId="59" fillId="3" borderId="28" xfId="0" applyNumberFormat="1" applyFont="1" applyFill="1" applyBorder="1" applyAlignment="1" applyProtection="1">
      <alignment horizontal="right" shrinkToFit="1"/>
    </xf>
    <xf numFmtId="38" fontId="59" fillId="3" borderId="124" xfId="0" applyNumberFormat="1" applyFont="1" applyFill="1" applyBorder="1" applyAlignment="1" applyProtection="1">
      <alignment horizontal="right" shrinkToFit="1"/>
    </xf>
    <xf numFmtId="38" fontId="59" fillId="3" borderId="29" xfId="0" applyNumberFormat="1" applyFont="1" applyFill="1" applyBorder="1" applyAlignment="1" applyProtection="1">
      <alignment horizontal="right" shrinkToFit="1"/>
    </xf>
    <xf numFmtId="38" fontId="59" fillId="0" borderId="33" xfId="0" applyNumberFormat="1" applyFont="1" applyBorder="1" applyAlignment="1" applyProtection="1">
      <alignment horizontal="right" shrinkToFit="1"/>
      <protection locked="0"/>
    </xf>
    <xf numFmtId="38" fontId="59" fillId="0" borderId="27" xfId="0" applyNumberFormat="1" applyFont="1" applyFill="1" applyBorder="1" applyAlignment="1" applyProtection="1">
      <alignment horizontal="right" vertical="center" shrinkToFit="1"/>
      <protection locked="0"/>
    </xf>
    <xf numFmtId="38" fontId="59" fillId="16" borderId="55" xfId="0" applyNumberFormat="1" applyFont="1" applyFill="1" applyBorder="1" applyAlignment="1" applyProtection="1">
      <alignment horizontal="right" shrinkToFit="1"/>
    </xf>
    <xf numFmtId="38" fontId="59" fillId="3" borderId="31" xfId="0" applyNumberFormat="1" applyFont="1" applyFill="1" applyBorder="1" applyAlignment="1" applyProtection="1">
      <alignment horizontal="right" vertical="center" shrinkToFit="1"/>
    </xf>
    <xf numFmtId="38" fontId="59" fillId="3" borderId="28" xfId="0" applyNumberFormat="1" applyFont="1" applyFill="1" applyBorder="1" applyAlignment="1" applyProtection="1">
      <alignment horizontal="right" vertical="center" shrinkToFit="1"/>
    </xf>
    <xf numFmtId="38" fontId="59" fillId="3" borderId="0" xfId="0" applyNumberFormat="1" applyFont="1" applyFill="1" applyAlignment="1" applyProtection="1">
      <alignment horizontal="right" vertical="center" shrinkToFit="1"/>
    </xf>
    <xf numFmtId="38" fontId="59" fillId="3" borderId="26" xfId="0" applyNumberFormat="1" applyFont="1" applyFill="1" applyBorder="1" applyAlignment="1" applyProtection="1">
      <alignment horizontal="right" vertical="center" shrinkToFit="1"/>
    </xf>
    <xf numFmtId="38" fontId="59" fillId="3" borderId="39" xfId="0" applyNumberFormat="1" applyFont="1" applyFill="1" applyBorder="1" applyAlignment="1" applyProtection="1">
      <alignment horizontal="right" shrinkToFit="1"/>
    </xf>
    <xf numFmtId="38" fontId="59" fillId="0" borderId="2" xfId="0" applyNumberFormat="1" applyFont="1" applyFill="1" applyBorder="1" applyAlignment="1" applyProtection="1">
      <alignment horizontal="right" vertical="center" shrinkToFit="1"/>
      <protection locked="0"/>
    </xf>
    <xf numFmtId="38" fontId="59" fillId="6" borderId="2" xfId="0" applyNumberFormat="1" applyFont="1" applyFill="1" applyBorder="1" applyAlignment="1" applyProtection="1">
      <alignment horizontal="right" vertical="center" shrinkToFit="1"/>
    </xf>
    <xf numFmtId="3" fontId="59" fillId="3" borderId="124" xfId="0" applyNumberFormat="1" applyFont="1" applyFill="1" applyBorder="1" applyAlignment="1">
      <alignment horizontal="center" shrinkToFit="1"/>
    </xf>
    <xf numFmtId="3" fontId="59" fillId="3" borderId="26" xfId="0" applyNumberFormat="1" applyFont="1" applyFill="1" applyBorder="1" applyAlignment="1">
      <alignment horizontal="center" shrinkToFit="1"/>
    </xf>
    <xf numFmtId="3" fontId="59" fillId="3" borderId="124" xfId="0" applyNumberFormat="1" applyFont="1" applyFill="1" applyBorder="1" applyAlignment="1">
      <alignment horizontal="right" shrinkToFit="1"/>
    </xf>
    <xf numFmtId="38" fontId="59" fillId="16" borderId="2" xfId="0" applyNumberFormat="1" applyFont="1" applyFill="1" applyBorder="1" applyAlignment="1">
      <alignment horizontal="right" shrinkToFit="1"/>
    </xf>
    <xf numFmtId="38" fontId="59" fillId="3" borderId="26" xfId="0" applyNumberFormat="1" applyFont="1" applyFill="1" applyBorder="1" applyAlignment="1">
      <alignment horizontal="right" shrinkToFit="1"/>
    </xf>
    <xf numFmtId="38" fontId="59" fillId="16" borderId="27" xfId="0" applyNumberFormat="1" applyFont="1" applyFill="1" applyBorder="1" applyAlignment="1">
      <alignment horizontal="right" shrinkToFit="1"/>
    </xf>
    <xf numFmtId="38" fontId="59" fillId="3" borderId="28" xfId="0" applyNumberFormat="1" applyFont="1" applyFill="1" applyBorder="1" applyAlignment="1">
      <alignment horizontal="right" shrinkToFit="1"/>
    </xf>
    <xf numFmtId="38" fontId="59" fillId="3" borderId="4" xfId="0" applyNumberFormat="1" applyFont="1" applyFill="1" applyBorder="1" applyAlignment="1">
      <alignment horizontal="right" shrinkToFit="1"/>
    </xf>
    <xf numFmtId="38" fontId="59" fillId="3" borderId="29" xfId="0" applyNumberFormat="1" applyFont="1" applyFill="1" applyBorder="1" applyAlignment="1">
      <alignment horizontal="right" shrinkToFit="1"/>
    </xf>
    <xf numFmtId="38" fontId="59" fillId="16" borderId="4" xfId="0" applyNumberFormat="1" applyFont="1" applyFill="1" applyBorder="1" applyAlignment="1">
      <alignment horizontal="right" shrinkToFit="1"/>
    </xf>
    <xf numFmtId="38" fontId="59" fillId="16" borderId="30" xfId="0" applyNumberFormat="1" applyFont="1" applyFill="1" applyBorder="1" applyAlignment="1">
      <alignment horizontal="right" shrinkToFit="1"/>
    </xf>
    <xf numFmtId="38" fontId="59" fillId="3" borderId="31" xfId="0" applyNumberFormat="1" applyFont="1" applyFill="1" applyBorder="1" applyAlignment="1">
      <alignment horizontal="right" shrinkToFit="1"/>
    </xf>
    <xf numFmtId="38" fontId="59" fillId="16" borderId="32" xfId="0" applyNumberFormat="1" applyFont="1" applyFill="1" applyBorder="1" applyAlignment="1">
      <alignment horizontal="right" shrinkToFit="1"/>
    </xf>
    <xf numFmtId="38" fontId="59" fillId="6" borderId="28" xfId="0" applyNumberFormat="1" applyFont="1" applyFill="1" applyBorder="1" applyAlignment="1">
      <alignment horizontal="right" shrinkToFit="1"/>
    </xf>
    <xf numFmtId="38" fontId="59" fillId="6" borderId="26" xfId="0" applyNumberFormat="1" applyFont="1" applyFill="1" applyBorder="1" applyAlignment="1">
      <alignment horizontal="right" shrinkToFit="1"/>
    </xf>
    <xf numFmtId="38" fontId="59" fillId="6" borderId="4" xfId="0" applyNumberFormat="1" applyFont="1" applyFill="1" applyBorder="1" applyAlignment="1">
      <alignment horizontal="right" shrinkToFit="1"/>
    </xf>
    <xf numFmtId="38" fontId="59" fillId="16" borderId="33" xfId="0" applyNumberFormat="1" applyFont="1" applyFill="1" applyBorder="1" applyAlignment="1">
      <alignment horizontal="right" shrinkToFit="1"/>
    </xf>
    <xf numFmtId="38" fontId="59" fillId="16" borderId="26" xfId="0" applyNumberFormat="1" applyFont="1" applyFill="1" applyBorder="1" applyAlignment="1">
      <alignment horizontal="right" shrinkToFit="1"/>
    </xf>
    <xf numFmtId="38" fontId="59" fillId="16" borderId="28" xfId="0" applyNumberFormat="1" applyFont="1" applyFill="1" applyBorder="1" applyAlignment="1">
      <alignment horizontal="right" shrinkToFit="1"/>
    </xf>
    <xf numFmtId="38" fontId="59" fillId="0" borderId="21" xfId="0" applyNumberFormat="1" applyFont="1" applyFill="1" applyBorder="1" applyAlignment="1">
      <alignment horizontal="right" shrinkToFit="1"/>
    </xf>
    <xf numFmtId="38" fontId="59" fillId="22" borderId="19" xfId="0" applyNumberFormat="1" applyFont="1" applyFill="1" applyBorder="1" applyAlignment="1">
      <alignment horizontal="right" shrinkToFit="1"/>
    </xf>
    <xf numFmtId="38" fontId="59" fillId="22" borderId="20" xfId="0" applyNumberFormat="1" applyFont="1" applyFill="1" applyBorder="1" applyAlignment="1">
      <alignment horizontal="right" shrinkToFit="1"/>
    </xf>
    <xf numFmtId="38" fontId="59" fillId="22" borderId="11" xfId="0" applyNumberFormat="1" applyFont="1" applyFill="1" applyBorder="1" applyAlignment="1">
      <alignment horizontal="right" shrinkToFit="1"/>
    </xf>
    <xf numFmtId="38" fontId="59" fillId="3" borderId="2" xfId="0" applyNumberFormat="1" applyFont="1" applyFill="1" applyBorder="1" applyAlignment="1">
      <alignment horizontal="right" shrinkToFit="1"/>
    </xf>
    <xf numFmtId="38" fontId="59" fillId="16" borderId="29" xfId="0" applyNumberFormat="1" applyFont="1" applyFill="1" applyBorder="1" applyAlignment="1">
      <alignment horizontal="right" shrinkToFit="1"/>
    </xf>
    <xf numFmtId="38" fontId="59" fillId="16" borderId="124" xfId="0" applyNumberFormat="1" applyFont="1" applyFill="1" applyBorder="1" applyAlignment="1" applyProtection="1">
      <alignment horizontal="right" shrinkToFit="1"/>
    </xf>
    <xf numFmtId="38" fontId="59" fillId="6" borderId="29" xfId="0" applyNumberFormat="1" applyFont="1" applyFill="1" applyBorder="1" applyAlignment="1">
      <alignment horizontal="right" shrinkToFit="1"/>
    </xf>
    <xf numFmtId="38" fontId="59" fillId="15" borderId="3" xfId="0" applyNumberFormat="1" applyFont="1" applyFill="1" applyBorder="1" applyAlignment="1" applyProtection="1">
      <alignment horizontal="right" shrinkToFit="1"/>
    </xf>
    <xf numFmtId="38" fontId="59" fillId="15" borderId="3" xfId="0" applyNumberFormat="1" applyFont="1" applyFill="1" applyBorder="1" applyAlignment="1">
      <alignment horizontal="right" shrinkToFit="1"/>
    </xf>
    <xf numFmtId="38" fontId="59" fillId="15" borderId="26" xfId="0" applyNumberFormat="1" applyFont="1" applyFill="1" applyBorder="1" applyAlignment="1" applyProtection="1">
      <alignment horizontal="right" shrinkToFit="1"/>
    </xf>
    <xf numFmtId="38" fontId="59" fillId="15" borderId="26" xfId="0" applyNumberFormat="1" applyFont="1" applyFill="1" applyBorder="1" applyAlignment="1">
      <alignment horizontal="right" shrinkToFit="1"/>
    </xf>
    <xf numFmtId="38" fontId="59" fillId="21" borderId="19" xfId="0" applyNumberFormat="1" applyFont="1" applyFill="1" applyBorder="1" applyAlignment="1">
      <alignment horizontal="right" shrinkToFit="1"/>
    </xf>
    <xf numFmtId="38" fontId="59" fillId="21" borderId="20" xfId="0" applyNumberFormat="1" applyFont="1" applyFill="1" applyBorder="1" applyAlignment="1">
      <alignment horizontal="right" shrinkToFit="1"/>
    </xf>
    <xf numFmtId="38" fontId="59" fillId="21" borderId="11" xfId="0" applyNumberFormat="1" applyFont="1" applyFill="1" applyBorder="1" applyAlignment="1">
      <alignment horizontal="right" shrinkToFit="1"/>
    </xf>
    <xf numFmtId="38" fontId="59" fillId="3" borderId="124" xfId="0" applyNumberFormat="1" applyFont="1" applyFill="1" applyBorder="1" applyAlignment="1">
      <alignment horizontal="right" shrinkToFit="1"/>
    </xf>
    <xf numFmtId="38" fontId="59" fillId="3" borderId="3" xfId="0" applyNumberFormat="1" applyFont="1" applyFill="1" applyBorder="1" applyAlignment="1">
      <alignment horizontal="right" shrinkToFit="1"/>
    </xf>
    <xf numFmtId="38" fontId="59" fillId="0" borderId="20" xfId="0" applyNumberFormat="1" applyFont="1" applyFill="1" applyBorder="1" applyAlignment="1">
      <alignment horizontal="right" shrinkToFit="1"/>
    </xf>
    <xf numFmtId="38" fontId="59" fillId="21" borderId="13" xfId="0" applyNumberFormat="1" applyFont="1" applyFill="1" applyBorder="1" applyAlignment="1">
      <alignment horizontal="right" shrinkToFit="1"/>
    </xf>
    <xf numFmtId="38" fontId="59" fillId="21" borderId="21" xfId="0" applyNumberFormat="1" applyFont="1" applyFill="1" applyBorder="1" applyAlignment="1">
      <alignment horizontal="right" shrinkToFit="1"/>
    </xf>
    <xf numFmtId="38" fontId="59" fillId="21" borderId="14" xfId="0" applyNumberFormat="1" applyFont="1" applyFill="1" applyBorder="1" applyAlignment="1">
      <alignment horizontal="right" shrinkToFit="1"/>
    </xf>
    <xf numFmtId="38" fontId="59" fillId="0" borderId="0" xfId="0" applyNumberFormat="1" applyFont="1" applyFill="1" applyBorder="1" applyAlignment="1">
      <alignment horizontal="right" shrinkToFit="1"/>
    </xf>
    <xf numFmtId="38" fontId="59" fillId="16" borderId="3" xfId="0" applyNumberFormat="1" applyFont="1" applyFill="1" applyBorder="1" applyAlignment="1">
      <alignment horizontal="right" shrinkToFit="1"/>
    </xf>
    <xf numFmtId="38" fontId="59" fillId="24" borderId="26" xfId="0" applyNumberFormat="1" applyFont="1" applyFill="1" applyBorder="1" applyAlignment="1">
      <alignment horizontal="right" shrinkToFit="1"/>
    </xf>
    <xf numFmtId="38" fontId="59" fillId="2" borderId="2" xfId="0" applyNumberFormat="1" applyFont="1" applyFill="1" applyBorder="1" applyAlignment="1">
      <alignment horizontal="right" shrinkToFit="1"/>
    </xf>
    <xf numFmtId="0" fontId="61" fillId="6" borderId="0" xfId="0" applyFont="1" applyFill="1" applyAlignment="1">
      <alignment vertical="center" shrinkToFit="1"/>
    </xf>
    <xf numFmtId="38" fontId="59" fillId="6" borderId="0" xfId="8" applyNumberFormat="1" applyFont="1" applyFill="1" applyBorder="1" applyAlignment="1" applyProtection="1">
      <alignment horizontal="right" shrinkToFit="1"/>
    </xf>
    <xf numFmtId="38" fontId="59" fillId="6" borderId="26" xfId="8" applyNumberFormat="1" applyFont="1" applyFill="1" applyBorder="1" applyAlignment="1" applyProtection="1">
      <alignment horizontal="right" shrinkToFit="1"/>
    </xf>
    <xf numFmtId="38" fontId="59" fillId="16" borderId="124" xfId="0" applyNumberFormat="1" applyFont="1" applyFill="1" applyBorder="1" applyAlignment="1" applyProtection="1">
      <alignment horizontal="right" vertical="center" shrinkToFit="1"/>
      <protection locked="0"/>
    </xf>
    <xf numFmtId="38" fontId="59" fillId="0" borderId="124" xfId="0" applyNumberFormat="1" applyFont="1" applyFill="1" applyBorder="1" applyAlignment="1" applyProtection="1">
      <alignment horizontal="right" vertical="center" shrinkToFit="1"/>
      <protection locked="0"/>
    </xf>
    <xf numFmtId="38" fontId="59" fillId="16" borderId="124" xfId="0" applyNumberFormat="1" applyFont="1" applyFill="1" applyBorder="1" applyAlignment="1" applyProtection="1">
      <alignment horizontal="right" vertical="center" shrinkToFit="1"/>
    </xf>
    <xf numFmtId="38" fontId="59" fillId="16" borderId="2" xfId="0" applyNumberFormat="1" applyFont="1" applyFill="1" applyBorder="1" applyAlignment="1" applyProtection="1">
      <alignment horizontal="right" vertical="center" shrinkToFit="1"/>
      <protection locked="0"/>
    </xf>
    <xf numFmtId="38" fontId="59" fillId="16" borderId="2" xfId="0" applyNumberFormat="1" applyFont="1" applyFill="1" applyBorder="1" applyAlignment="1" applyProtection="1">
      <alignment horizontal="right" vertical="center" shrinkToFit="1"/>
    </xf>
    <xf numFmtId="38" fontId="59" fillId="16" borderId="27" xfId="0" applyNumberFormat="1" applyFont="1" applyFill="1" applyBorder="1" applyAlignment="1" applyProtection="1">
      <alignment horizontal="right" vertical="center" shrinkToFit="1"/>
      <protection locked="0"/>
    </xf>
    <xf numFmtId="42" fontId="53" fillId="11" borderId="109" xfId="0" applyNumberFormat="1" applyFont="1" applyFill="1" applyBorder="1" applyAlignment="1" applyProtection="1">
      <alignment horizontal="right" shrinkToFit="1"/>
      <protection locked="0"/>
    </xf>
    <xf numFmtId="42" fontId="53" fillId="10" borderId="109" xfId="0" applyNumberFormat="1" applyFont="1" applyFill="1" applyBorder="1" applyAlignment="1">
      <alignment horizontal="right"/>
    </xf>
    <xf numFmtId="42" fontId="53" fillId="10" borderId="0" xfId="0" applyNumberFormat="1" applyFont="1" applyFill="1" applyBorder="1" applyAlignment="1" applyProtection="1">
      <alignment horizontal="right" shrinkToFit="1"/>
      <protection locked="0"/>
    </xf>
    <xf numFmtId="38" fontId="68" fillId="6" borderId="10" xfId="0" applyNumberFormat="1" applyFont="1" applyFill="1" applyBorder="1" applyAlignment="1" applyProtection="1">
      <alignment horizontal="center" vertical="center" wrapText="1"/>
      <protection hidden="1"/>
    </xf>
    <xf numFmtId="38" fontId="68" fillId="6" borderId="3" xfId="0" applyNumberFormat="1" applyFont="1" applyFill="1" applyBorder="1" applyAlignment="1" applyProtection="1">
      <alignment horizontal="center" vertical="center" wrapText="1"/>
      <protection hidden="1"/>
    </xf>
    <xf numFmtId="38" fontId="59" fillId="16" borderId="27" xfId="0" applyNumberFormat="1" applyFont="1" applyFill="1" applyBorder="1" applyAlignment="1" applyProtection="1">
      <alignment horizontal="right" vertical="center" shrinkToFit="1"/>
    </xf>
    <xf numFmtId="38" fontId="59" fillId="0" borderId="2" xfId="0" applyNumberFormat="1" applyFont="1" applyBorder="1" applyAlignment="1" applyProtection="1">
      <alignment horizontal="right" vertical="center" shrinkToFit="1"/>
      <protection locked="0"/>
    </xf>
    <xf numFmtId="38" fontId="59" fillId="0" borderId="2" xfId="9" applyNumberFormat="1" applyFont="1" applyFill="1" applyBorder="1" applyAlignment="1" applyProtection="1">
      <alignment horizontal="right" shrinkToFit="1"/>
      <protection locked="0"/>
    </xf>
    <xf numFmtId="3" fontId="59" fillId="0" borderId="2" xfId="9" applyNumberFormat="1" applyFont="1" applyFill="1" applyBorder="1" applyAlignment="1" applyProtection="1">
      <alignment horizontal="right" vertical="center" shrinkToFit="1"/>
      <protection locked="0"/>
    </xf>
    <xf numFmtId="38" fontId="59" fillId="16" borderId="2" xfId="9" applyNumberFormat="1" applyFont="1" applyFill="1" applyBorder="1" applyAlignment="1" applyProtection="1">
      <alignment horizontal="right" shrinkToFit="1"/>
    </xf>
    <xf numFmtId="38" fontId="59" fillId="0" borderId="2" xfId="9" applyNumberFormat="1" applyFont="1" applyFill="1" applyBorder="1" applyAlignment="1" applyProtection="1">
      <alignment horizontal="right" vertical="center" shrinkToFit="1"/>
      <protection locked="0"/>
    </xf>
    <xf numFmtId="0" fontId="59" fillId="0" borderId="2" xfId="0" applyFont="1" applyFill="1" applyBorder="1" applyAlignment="1" applyProtection="1">
      <alignment horizontal="right" shrinkToFit="1"/>
      <protection locked="0"/>
    </xf>
    <xf numFmtId="0" fontId="59" fillId="0" borderId="2" xfId="9" applyFont="1" applyFill="1" applyBorder="1" applyAlignment="1" applyProtection="1">
      <alignment horizontal="right" vertical="top" shrinkToFit="1"/>
      <protection locked="0"/>
    </xf>
    <xf numFmtId="38" fontId="59" fillId="0" borderId="2" xfId="9" applyNumberFormat="1" applyFont="1" applyFill="1" applyBorder="1" applyAlignment="1" applyProtection="1">
      <alignment horizontal="right" vertical="top" shrinkToFit="1"/>
      <protection locked="0"/>
    </xf>
    <xf numFmtId="38" fontId="59" fillId="0" borderId="2" xfId="9" quotePrefix="1" applyNumberFormat="1" applyFont="1" applyFill="1" applyBorder="1" applyAlignment="1" applyProtection="1">
      <alignment horizontal="right" shrinkToFit="1"/>
      <protection locked="0"/>
    </xf>
    <xf numFmtId="38" fontId="59" fillId="6" borderId="2" xfId="9" applyNumberFormat="1" applyFont="1" applyFill="1" applyBorder="1" applyAlignment="1" applyProtection="1">
      <alignment horizontal="right" shrinkToFit="1"/>
    </xf>
    <xf numFmtId="49" fontId="68" fillId="5" borderId="2" xfId="9" applyNumberFormat="1" applyFont="1" applyFill="1" applyBorder="1" applyAlignment="1" applyProtection="1">
      <alignment horizontal="center" vertical="center" wrapText="1"/>
    </xf>
    <xf numFmtId="38" fontId="59" fillId="0" borderId="22" xfId="0" applyNumberFormat="1" applyFont="1" applyBorder="1" applyAlignment="1" applyProtection="1">
      <alignment vertical="center" shrinkToFit="1"/>
      <protection locked="0"/>
    </xf>
    <xf numFmtId="38" fontId="59" fillId="0" borderId="22" xfId="0" applyNumberFormat="1" applyFont="1" applyFill="1" applyBorder="1" applyAlignment="1" applyProtection="1">
      <alignment horizontal="right" vertical="center" shrinkToFit="1"/>
      <protection locked="0"/>
    </xf>
    <xf numFmtId="38" fontId="59" fillId="6" borderId="45" xfId="0" applyNumberFormat="1" applyFont="1" applyFill="1" applyBorder="1" applyAlignment="1" applyProtection="1">
      <alignment vertical="center" shrinkToFit="1"/>
    </xf>
    <xf numFmtId="38" fontId="59" fillId="6" borderId="22" xfId="0" applyNumberFormat="1" applyFont="1" applyFill="1" applyBorder="1" applyAlignment="1" applyProtection="1">
      <alignment vertical="center" shrinkToFit="1"/>
    </xf>
    <xf numFmtId="38" fontId="59" fillId="6" borderId="45" xfId="0" applyNumberFormat="1" applyFont="1" applyFill="1" applyBorder="1" applyAlignment="1" applyProtection="1">
      <alignment horizontal="right" vertical="center" shrinkToFit="1"/>
    </xf>
    <xf numFmtId="38" fontId="59" fillId="6" borderId="8" xfId="0" applyNumberFormat="1" applyFont="1" applyFill="1" applyBorder="1" applyAlignment="1" applyProtection="1">
      <alignment vertical="center" shrinkToFit="1"/>
    </xf>
    <xf numFmtId="38" fontId="59" fillId="0" borderId="22" xfId="0" applyNumberFormat="1" applyFont="1" applyFill="1" applyBorder="1" applyAlignment="1" applyProtection="1">
      <alignment vertical="center" shrinkToFit="1"/>
      <protection locked="0"/>
    </xf>
    <xf numFmtId="38" fontId="59" fillId="6" borderId="8" xfId="0" applyNumberFormat="1" applyFont="1" applyFill="1" applyBorder="1" applyAlignment="1" applyProtection="1">
      <alignment horizontal="right" vertical="center" shrinkToFit="1"/>
    </xf>
    <xf numFmtId="38" fontId="59" fillId="6" borderId="22"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vertical="center" shrinkToFit="1"/>
    </xf>
    <xf numFmtId="38" fontId="59" fillId="0" borderId="7" xfId="0" applyNumberFormat="1" applyFont="1" applyBorder="1" applyAlignment="1" applyProtection="1">
      <alignment vertical="center" shrinkToFit="1"/>
      <protection locked="0"/>
    </xf>
    <xf numFmtId="38" fontId="59" fillId="16" borderId="41" xfId="0" applyNumberFormat="1" applyFont="1" applyFill="1" applyBorder="1" applyAlignment="1" applyProtection="1">
      <alignment vertical="center" shrinkToFit="1"/>
    </xf>
    <xf numFmtId="0" fontId="59" fillId="6" borderId="42" xfId="0" applyFont="1" applyFill="1" applyBorder="1" applyAlignment="1" applyProtection="1">
      <alignment horizontal="right" vertical="center" shrinkToFit="1"/>
    </xf>
    <xf numFmtId="0" fontId="59" fillId="6" borderId="43" xfId="0" applyFont="1" applyFill="1" applyBorder="1" applyAlignment="1" applyProtection="1">
      <alignment horizontal="right" vertical="center" shrinkToFit="1"/>
    </xf>
    <xf numFmtId="0" fontId="59" fillId="6" borderId="40" xfId="0" applyFont="1" applyFill="1" applyBorder="1" applyAlignment="1" applyProtection="1">
      <alignment horizontal="right" vertical="center" shrinkToFit="1"/>
    </xf>
    <xf numFmtId="38" fontId="59" fillId="3" borderId="45" xfId="0" applyNumberFormat="1" applyFont="1" applyFill="1" applyBorder="1" applyAlignment="1" applyProtection="1">
      <alignment vertical="center" shrinkToFit="1"/>
    </xf>
    <xf numFmtId="38" fontId="59" fillId="3" borderId="44" xfId="0" applyNumberFormat="1" applyFont="1" applyFill="1" applyBorder="1" applyAlignment="1" applyProtection="1">
      <alignment vertical="center" shrinkToFit="1"/>
    </xf>
    <xf numFmtId="38" fontId="59" fillId="3" borderId="8" xfId="0" applyNumberFormat="1" applyFont="1" applyFill="1" applyBorder="1" applyAlignment="1" applyProtection="1">
      <alignment horizontal="right" vertical="center" shrinkToFit="1"/>
    </xf>
    <xf numFmtId="38" fontId="59" fillId="3" borderId="44" xfId="0" applyNumberFormat="1" applyFont="1" applyFill="1" applyBorder="1" applyAlignment="1" applyProtection="1">
      <alignment horizontal="right" vertical="center" shrinkToFit="1"/>
    </xf>
    <xf numFmtId="38" fontId="59" fillId="6" borderId="44" xfId="0" applyNumberFormat="1" applyFont="1" applyFill="1" applyBorder="1" applyAlignment="1" applyProtection="1">
      <alignment horizontal="right" vertical="center" shrinkToFit="1"/>
    </xf>
    <xf numFmtId="38" fontId="59" fillId="3" borderId="8" xfId="0" applyNumberFormat="1" applyFont="1" applyFill="1" applyBorder="1" applyAlignment="1" applyProtection="1">
      <alignment vertical="center" shrinkToFit="1"/>
    </xf>
    <xf numFmtId="38" fontId="59" fillId="16" borderId="41" xfId="0" applyNumberFormat="1" applyFont="1" applyFill="1" applyBorder="1" applyAlignment="1" applyProtection="1">
      <alignment horizontal="right" vertical="center" shrinkToFit="1"/>
    </xf>
    <xf numFmtId="38" fontId="59" fillId="0" borderId="8" xfId="0" applyNumberFormat="1" applyFont="1" applyFill="1" applyBorder="1" applyAlignment="1" applyProtection="1">
      <alignment horizontal="right" vertical="center" shrinkToFit="1"/>
      <protection locked="0"/>
    </xf>
    <xf numFmtId="38" fontId="59" fillId="16" borderId="60" xfId="0" applyNumberFormat="1" applyFont="1" applyFill="1" applyBorder="1" applyAlignment="1" applyProtection="1">
      <alignment shrinkToFit="1"/>
    </xf>
    <xf numFmtId="38" fontId="59" fillId="0" borderId="8" xfId="0" applyNumberFormat="1" applyFont="1" applyFill="1" applyBorder="1" applyAlignment="1" applyProtection="1">
      <alignment vertical="center" shrinkToFit="1"/>
      <protection locked="0"/>
    </xf>
    <xf numFmtId="38" fontId="59" fillId="0" borderId="44" xfId="0" applyNumberFormat="1" applyFont="1" applyFill="1" applyBorder="1" applyAlignment="1" applyProtection="1">
      <alignment horizontal="right" vertical="center" shrinkToFit="1"/>
      <protection locked="0"/>
    </xf>
    <xf numFmtId="38" fontId="59" fillId="0" borderId="8"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vertical="center" shrinkToFit="1"/>
      <protection locked="0"/>
    </xf>
    <xf numFmtId="38" fontId="59" fillId="0" borderId="22" xfId="0" applyNumberFormat="1" applyFont="1" applyBorder="1" applyAlignment="1" applyProtection="1">
      <alignment horizontal="right" shrinkToFit="1"/>
      <protection locked="0"/>
    </xf>
    <xf numFmtId="38" fontId="59" fillId="16" borderId="41" xfId="0" applyNumberFormat="1" applyFont="1" applyFill="1" applyBorder="1" applyAlignment="1" applyProtection="1">
      <alignment horizontal="right" shrinkToFit="1"/>
    </xf>
    <xf numFmtId="3" fontId="66" fillId="16" borderId="9" xfId="10" applyNumberFormat="1" applyFont="1" applyFill="1" applyBorder="1" applyAlignment="1" applyProtection="1">
      <alignment vertical="center" shrinkToFit="1"/>
    </xf>
    <xf numFmtId="3" fontId="66" fillId="16" borderId="6" xfId="10" applyNumberFormat="1" applyFont="1" applyFill="1" applyBorder="1" applyAlignment="1" applyProtection="1">
      <alignment vertical="center" shrinkToFit="1"/>
    </xf>
    <xf numFmtId="3" fontId="68" fillId="16" borderId="57" xfId="10" applyNumberFormat="1" applyFont="1" applyFill="1" applyBorder="1" applyAlignment="1" applyProtection="1">
      <alignment vertical="center" shrinkToFit="1"/>
    </xf>
    <xf numFmtId="0" fontId="66" fillId="0" borderId="0" xfId="10" applyFont="1" applyFill="1" applyAlignment="1">
      <alignment vertical="center" shrinkToFit="1"/>
    </xf>
    <xf numFmtId="0" fontId="66" fillId="0" borderId="0" xfId="10" applyFont="1" applyFill="1" applyBorder="1" applyAlignment="1">
      <alignment vertical="center" shrinkToFit="1"/>
    </xf>
    <xf numFmtId="38" fontId="66" fillId="16" borderId="9" xfId="10" applyNumberFormat="1" applyFont="1" applyFill="1" applyBorder="1" applyAlignment="1" applyProtection="1">
      <alignment horizontal="right" vertical="center" shrinkToFit="1"/>
    </xf>
    <xf numFmtId="38" fontId="66" fillId="16" borderId="0" xfId="10" applyNumberFormat="1" applyFont="1" applyFill="1" applyAlignment="1">
      <alignment vertical="top" shrinkToFit="1"/>
    </xf>
    <xf numFmtId="38" fontId="66" fillId="16" borderId="6" xfId="10" applyNumberFormat="1" applyFont="1" applyFill="1" applyBorder="1" applyAlignment="1" applyProtection="1">
      <alignment horizontal="right" vertical="center" shrinkToFit="1"/>
    </xf>
    <xf numFmtId="38" fontId="66" fillId="16" borderId="6" xfId="10" applyNumberFormat="1" applyFont="1" applyFill="1" applyBorder="1" applyAlignment="1" applyProtection="1">
      <alignment horizontal="right" shrinkToFit="1"/>
    </xf>
    <xf numFmtId="38" fontId="66" fillId="16" borderId="0" xfId="10" applyNumberFormat="1" applyFont="1" applyFill="1" applyAlignment="1">
      <alignment horizontal="right" shrinkToFit="1"/>
    </xf>
    <xf numFmtId="38" fontId="66" fillId="16" borderId="9" xfId="10" applyNumberFormat="1" applyFont="1" applyFill="1" applyBorder="1" applyAlignment="1" applyProtection="1">
      <alignment horizontal="right" shrinkToFit="1"/>
    </xf>
    <xf numFmtId="38" fontId="66" fillId="16" borderId="6" xfId="10" applyNumberFormat="1" applyFont="1" applyFill="1" applyBorder="1" applyAlignment="1">
      <alignment horizontal="right" shrinkToFit="1"/>
    </xf>
    <xf numFmtId="38" fontId="66" fillId="16" borderId="144" xfId="10" applyNumberFormat="1" applyFont="1" applyFill="1" applyBorder="1" applyAlignment="1" applyProtection="1">
      <alignment horizontal="right" shrinkToFit="1"/>
    </xf>
    <xf numFmtId="38" fontId="68" fillId="16" borderId="47" xfId="10" applyNumberFormat="1" applyFont="1" applyFill="1" applyBorder="1" applyAlignment="1">
      <alignment horizontal="right" shrinkToFit="1"/>
    </xf>
    <xf numFmtId="38" fontId="66" fillId="16" borderId="58" xfId="10" applyNumberFormat="1" applyFont="1" applyFill="1" applyBorder="1" applyAlignment="1" applyProtection="1">
      <alignment horizontal="right" shrinkToFit="1"/>
    </xf>
    <xf numFmtId="40" fontId="66" fillId="0" borderId="9" xfId="10" applyNumberFormat="1" applyFont="1" applyFill="1" applyBorder="1" applyAlignment="1" applyProtection="1">
      <alignment horizontal="right" shrinkToFit="1"/>
      <protection locked="0"/>
    </xf>
    <xf numFmtId="40" fontId="68" fillId="16" borderId="47" xfId="10" applyNumberFormat="1" applyFont="1" applyFill="1" applyBorder="1" applyAlignment="1" applyProtection="1">
      <alignment horizontal="right" shrinkToFit="1"/>
    </xf>
    <xf numFmtId="4" fontId="68" fillId="0" borderId="0" xfId="10" applyNumberFormat="1" applyFont="1" applyFill="1" applyBorder="1" applyAlignment="1" applyProtection="1">
      <alignment vertical="center" shrinkToFit="1"/>
    </xf>
    <xf numFmtId="38" fontId="66" fillId="16" borderId="9" xfId="11" applyNumberFormat="1" applyFont="1" applyFill="1" applyBorder="1" applyAlignment="1" applyProtection="1">
      <alignment horizontal="right" shrinkToFit="1"/>
    </xf>
    <xf numFmtId="38" fontId="66" fillId="16" borderId="6" xfId="11" applyNumberFormat="1" applyFont="1" applyFill="1" applyBorder="1" applyAlignment="1" applyProtection="1">
      <alignment horizontal="right" shrinkToFit="1"/>
    </xf>
    <xf numFmtId="38" fontId="66" fillId="0" borderId="144" xfId="11" applyNumberFormat="1" applyFont="1" applyFill="1" applyBorder="1" applyAlignment="1" applyProtection="1">
      <alignment horizontal="right" shrinkToFit="1"/>
      <protection locked="0"/>
    </xf>
    <xf numFmtId="38" fontId="66" fillId="0" borderId="0" xfId="11" applyNumberFormat="1" applyFont="1" applyFill="1" applyAlignment="1">
      <alignment horizontal="right" shrinkToFit="1"/>
    </xf>
    <xf numFmtId="38" fontId="68" fillId="16" borderId="9" xfId="11" applyNumberFormat="1" applyFont="1" applyFill="1" applyBorder="1" applyAlignment="1" applyProtection="1">
      <alignment horizontal="right" shrinkToFit="1"/>
    </xf>
    <xf numFmtId="40" fontId="66" fillId="16" borderId="9" xfId="11" applyNumberFormat="1" applyFont="1" applyFill="1" applyBorder="1" applyAlignment="1" applyProtection="1">
      <alignment horizontal="right" shrinkToFit="1"/>
    </xf>
    <xf numFmtId="40" fontId="68" fillId="16" borderId="57" xfId="11" applyNumberFormat="1" applyFont="1" applyFill="1" applyBorder="1" applyAlignment="1" applyProtection="1">
      <alignment horizontal="right" shrinkToFit="1"/>
    </xf>
    <xf numFmtId="0" fontId="68" fillId="16" borderId="0" xfId="10" applyFont="1" applyFill="1" applyAlignment="1" applyProtection="1">
      <alignment horizontal="right" vertical="center"/>
      <protection hidden="1"/>
    </xf>
    <xf numFmtId="38" fontId="59" fillId="0" borderId="13" xfId="0" applyNumberFormat="1" applyFont="1" applyBorder="1" applyAlignment="1" applyProtection="1">
      <alignment vertical="center" shrinkToFit="1"/>
      <protection locked="0"/>
    </xf>
    <xf numFmtId="38" fontId="59" fillId="19" borderId="13" xfId="0" applyNumberFormat="1" applyFont="1" applyFill="1" applyBorder="1" applyAlignment="1" applyProtection="1">
      <alignment shrinkToFit="1"/>
      <protection locked="0"/>
    </xf>
    <xf numFmtId="0" fontId="59" fillId="16" borderId="123" xfId="0" applyFont="1" applyFill="1" applyBorder="1" applyAlignment="1">
      <alignment shrinkToFit="1"/>
    </xf>
    <xf numFmtId="37" fontId="59" fillId="16" borderId="123" xfId="0" applyNumberFormat="1" applyFont="1" applyFill="1" applyBorder="1" applyAlignment="1">
      <alignment shrinkToFit="1"/>
    </xf>
    <xf numFmtId="37" fontId="59" fillId="16" borderId="125" xfId="0" applyNumberFormat="1" applyFont="1" applyFill="1" applyBorder="1" applyAlignment="1">
      <alignment shrinkToFit="1"/>
    </xf>
    <xf numFmtId="0" fontId="59" fillId="16" borderId="14" xfId="0" applyFont="1" applyFill="1" applyBorder="1" applyAlignment="1">
      <alignment shrinkToFit="1"/>
    </xf>
    <xf numFmtId="0" fontId="59" fillId="16" borderId="21" xfId="0" applyFont="1" applyFill="1" applyBorder="1" applyAlignment="1">
      <alignment shrinkToFit="1"/>
    </xf>
    <xf numFmtId="37" fontId="59" fillId="16" borderId="14" xfId="0" applyNumberFormat="1" applyFont="1" applyFill="1" applyBorder="1" applyAlignment="1">
      <alignment shrinkToFit="1"/>
    </xf>
    <xf numFmtId="37" fontId="59" fillId="16" borderId="21" xfId="0" applyNumberFormat="1" applyFont="1" applyFill="1" applyBorder="1" applyAlignment="1">
      <alignment shrinkToFit="1"/>
    </xf>
    <xf numFmtId="38" fontId="59" fillId="16" borderId="14" xfId="0" applyNumberFormat="1" applyFont="1" applyFill="1" applyBorder="1" applyAlignment="1">
      <alignment shrinkToFit="1"/>
    </xf>
    <xf numFmtId="38" fontId="59" fillId="16" borderId="18" xfId="0" applyNumberFormat="1" applyFont="1" applyFill="1" applyBorder="1" applyAlignment="1">
      <alignment shrinkToFit="1"/>
    </xf>
    <xf numFmtId="10" fontId="58" fillId="16" borderId="14" xfId="0" applyNumberFormat="1" applyFont="1" applyFill="1" applyBorder="1" applyAlignment="1">
      <alignment horizontal="left" shrinkToFit="1"/>
    </xf>
    <xf numFmtId="0" fontId="104" fillId="21" borderId="0" xfId="18" applyFont="1" applyFill="1" applyAlignment="1" applyProtection="1">
      <alignment horizontal="centerContinuous" vertical="center"/>
      <protection hidden="1"/>
    </xf>
    <xf numFmtId="38" fontId="59" fillId="16" borderId="22" xfId="3" applyNumberFormat="1" applyFont="1" applyFill="1" applyBorder="1" applyAlignment="1">
      <alignment horizontal="right" vertical="center" shrinkToFit="1"/>
    </xf>
    <xf numFmtId="38" fontId="59" fillId="16" borderId="41" xfId="3" applyNumberFormat="1" applyFont="1" applyFill="1" applyBorder="1" applyAlignment="1">
      <alignment horizontal="right" vertical="center" shrinkToFit="1"/>
    </xf>
    <xf numFmtId="38" fontId="59" fillId="16" borderId="74" xfId="3" applyNumberFormat="1" applyFont="1" applyFill="1" applyBorder="1" applyAlignment="1">
      <alignment horizontal="right" vertical="center" shrinkToFit="1"/>
    </xf>
    <xf numFmtId="38" fontId="58" fillId="16" borderId="74" xfId="3" applyNumberFormat="1" applyFont="1" applyFill="1" applyBorder="1" applyAlignment="1">
      <alignment horizontal="right" vertical="center" shrinkToFit="1"/>
    </xf>
    <xf numFmtId="38" fontId="59" fillId="16" borderId="60"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181" fontId="18" fillId="0" borderId="0" xfId="12" applyNumberFormat="1" applyFont="1" applyBorder="1" applyAlignment="1" applyProtection="1">
      <alignment vertical="center"/>
    </xf>
    <xf numFmtId="181" fontId="19" fillId="20" borderId="0" xfId="0" applyNumberFormat="1" applyFont="1" applyFill="1" applyAlignment="1">
      <alignment shrinkToFit="1"/>
    </xf>
    <xf numFmtId="181" fontId="0" fillId="20" borderId="0" xfId="0" applyNumberFormat="1" applyFill="1" applyAlignment="1">
      <alignment shrinkToFit="1"/>
    </xf>
    <xf numFmtId="0" fontId="38" fillId="0" borderId="0" xfId="0" applyFont="1" applyFill="1"/>
    <xf numFmtId="0" fontId="15" fillId="0" borderId="17" xfId="12" applyFont="1" applyBorder="1" applyAlignment="1" applyProtection="1">
      <alignment horizontal="left" vertical="center"/>
    </xf>
    <xf numFmtId="41" fontId="14" fillId="0" borderId="0" xfId="0" applyNumberFormat="1" applyFont="1" applyAlignment="1">
      <alignment horizontal="right"/>
    </xf>
    <xf numFmtId="41" fontId="14" fillId="0" borderId="0" xfId="0" applyNumberFormat="1" applyFont="1" applyFill="1" applyAlignment="1">
      <alignment horizontal="right"/>
    </xf>
    <xf numFmtId="0" fontId="15" fillId="0" borderId="122" xfId="12" applyFont="1" applyFill="1" applyBorder="1" applyAlignment="1" applyProtection="1">
      <alignment vertical="center"/>
      <protection hidden="1"/>
    </xf>
    <xf numFmtId="0" fontId="16" fillId="0" borderId="0" xfId="12" applyFont="1" applyFill="1" applyBorder="1" applyAlignment="1" applyProtection="1">
      <alignment horizontal="left" vertical="center"/>
      <protection hidden="1"/>
    </xf>
    <xf numFmtId="0" fontId="15" fillId="0" borderId="0" xfId="12" applyFont="1" applyFill="1" applyBorder="1" applyAlignment="1" applyProtection="1">
      <alignment vertical="center"/>
    </xf>
    <xf numFmtId="0" fontId="66" fillId="0" borderId="0" xfId="0" applyFont="1" applyFill="1" applyAlignment="1" applyProtection="1">
      <alignment horizontal="left" vertical="center"/>
      <protection hidden="1"/>
    </xf>
    <xf numFmtId="0" fontId="61" fillId="0" borderId="0" xfId="0" applyFont="1" applyFill="1" applyBorder="1" applyAlignment="1" applyProtection="1">
      <alignment vertical="center"/>
    </xf>
    <xf numFmtId="0" fontId="59" fillId="0" borderId="0" xfId="0" applyFont="1" applyFill="1" applyBorder="1" applyAlignment="1" applyProtection="1">
      <alignment horizontal="left" vertical="top"/>
    </xf>
    <xf numFmtId="0" fontId="61" fillId="0" borderId="0" xfId="0" applyFont="1" applyFill="1" applyBorder="1" applyAlignment="1">
      <alignment horizontal="left" vertical="top"/>
    </xf>
    <xf numFmtId="0" fontId="64" fillId="0" borderId="0" xfId="0" applyFont="1" applyFill="1" applyBorder="1" applyAlignment="1" applyProtection="1">
      <alignment vertical="center"/>
    </xf>
    <xf numFmtId="0" fontId="69" fillId="0" borderId="0" xfId="0" applyFont="1" applyFill="1" applyBorder="1" applyAlignment="1" applyProtection="1">
      <alignment horizontal="right"/>
      <protection hidden="1"/>
    </xf>
    <xf numFmtId="0" fontId="66" fillId="0" borderId="0" xfId="0" applyFont="1" applyFill="1" applyAlignment="1" applyProtection="1">
      <alignment vertical="center"/>
    </xf>
    <xf numFmtId="0" fontId="68" fillId="0" borderId="20" xfId="0" applyFont="1" applyFill="1" applyBorder="1" applyAlignment="1" applyProtection="1">
      <alignment horizontal="left" vertical="center" indent="2"/>
    </xf>
    <xf numFmtId="0" fontId="68" fillId="0" borderId="2" xfId="0" applyNumberFormat="1" applyFont="1" applyFill="1" applyBorder="1" applyAlignment="1" applyProtection="1">
      <alignment horizontal="center" vertical="center" wrapText="1"/>
      <protection hidden="1"/>
    </xf>
    <xf numFmtId="0" fontId="61" fillId="0" borderId="0" xfId="0" applyFont="1" applyFill="1" applyProtection="1"/>
    <xf numFmtId="0" fontId="58" fillId="0" borderId="8" xfId="0" applyFont="1" applyFill="1" applyBorder="1" applyAlignment="1" applyProtection="1">
      <alignment horizontal="center" vertical="center" wrapText="1"/>
      <protection hidden="1"/>
    </xf>
    <xf numFmtId="0" fontId="68" fillId="0" borderId="0" xfId="10" applyFont="1" applyFill="1" applyAlignment="1" applyProtection="1">
      <alignment vertical="center"/>
      <protection hidden="1"/>
    </xf>
    <xf numFmtId="0" fontId="68" fillId="0" borderId="0" xfId="11" applyFont="1" applyFill="1" applyAlignment="1">
      <alignment vertical="center"/>
    </xf>
    <xf numFmtId="0" fontId="68" fillId="0" borderId="0" xfId="11" applyFont="1" applyFill="1" applyAlignment="1">
      <alignment horizontal="right" vertical="center"/>
    </xf>
    <xf numFmtId="0" fontId="68" fillId="0" borderId="0" xfId="0" applyFont="1" applyFill="1" applyBorder="1" applyAlignment="1" applyProtection="1">
      <alignment horizontal="left" vertical="center"/>
      <protection hidden="1"/>
    </xf>
    <xf numFmtId="0" fontId="68" fillId="0" borderId="0" xfId="10" applyFont="1" applyFill="1" applyAlignment="1">
      <alignment vertical="center"/>
    </xf>
    <xf numFmtId="0" fontId="59" fillId="0" borderId="0" xfId="0" applyFont="1" applyFill="1"/>
    <xf numFmtId="0" fontId="107" fillId="0" borderId="0" xfId="18" applyFont="1" applyFill="1"/>
    <xf numFmtId="0" fontId="143" fillId="0" borderId="0" xfId="18" applyFont="1"/>
    <xf numFmtId="0" fontId="107" fillId="0" borderId="0" xfId="18" applyFont="1" applyProtection="1"/>
    <xf numFmtId="0" fontId="9" fillId="0" borderId="0" xfId="19" applyFont="1" applyAlignment="1">
      <alignment vertical="center"/>
    </xf>
    <xf numFmtId="182" fontId="9" fillId="0" borderId="0" xfId="19" applyNumberFormat="1" applyAlignment="1">
      <alignment vertical="center"/>
    </xf>
    <xf numFmtId="0" fontId="9" fillId="0" borderId="0" xfId="19" applyAlignment="1">
      <alignment vertical="center"/>
    </xf>
    <xf numFmtId="0" fontId="9" fillId="0" borderId="0" xfId="19"/>
    <xf numFmtId="0" fontId="9" fillId="0" borderId="0" xfId="19" applyAlignment="1">
      <alignment horizontal="center" vertical="center" wrapText="1"/>
    </xf>
    <xf numFmtId="182" fontId="9" fillId="0" borderId="0" xfId="19" applyNumberFormat="1" applyAlignment="1">
      <alignment horizontal="center" vertical="center" wrapText="1"/>
    </xf>
    <xf numFmtId="0" fontId="9" fillId="0" borderId="0" xfId="19" applyAlignment="1">
      <alignment horizontal="center" vertical="top" wrapText="1"/>
    </xf>
    <xf numFmtId="182" fontId="9" fillId="0" borderId="0" xfId="19" applyNumberFormat="1" applyAlignment="1">
      <alignment horizontal="center" vertical="top" wrapText="1"/>
    </xf>
    <xf numFmtId="0" fontId="103" fillId="0" borderId="137" xfId="19" applyFont="1" applyBorder="1" applyAlignment="1">
      <alignment horizontal="left" vertical="top"/>
    </xf>
    <xf numFmtId="182" fontId="130" fillId="0" borderId="138" xfId="19" applyNumberFormat="1" applyFont="1" applyBorder="1" applyAlignment="1">
      <alignment horizontal="center" vertical="top"/>
    </xf>
    <xf numFmtId="0" fontId="130" fillId="0" borderId="138" xfId="19" applyFont="1" applyBorder="1" applyAlignment="1">
      <alignment horizontal="center" vertical="top"/>
    </xf>
    <xf numFmtId="0" fontId="130" fillId="0" borderId="139" xfId="19" applyFont="1" applyBorder="1" applyAlignment="1">
      <alignment horizontal="center" vertical="top"/>
    </xf>
    <xf numFmtId="0" fontId="131" fillId="0" borderId="0" xfId="19" applyFont="1" applyBorder="1" applyAlignment="1">
      <alignment vertical="top" wrapText="1"/>
    </xf>
    <xf numFmtId="0" fontId="131" fillId="0" borderId="96" xfId="19" applyFont="1" applyBorder="1" applyAlignment="1">
      <alignment vertical="top" wrapText="1"/>
    </xf>
    <xf numFmtId="0" fontId="131" fillId="0" borderId="95" xfId="19" applyFont="1" applyBorder="1" applyAlignment="1">
      <alignment vertical="top"/>
    </xf>
    <xf numFmtId="182" fontId="131" fillId="0" borderId="0" xfId="19" applyNumberFormat="1" applyFont="1" applyBorder="1" applyAlignment="1">
      <alignment vertical="top"/>
    </xf>
    <xf numFmtId="0" fontId="131" fillId="0" borderId="0" xfId="19" applyFont="1" applyBorder="1" applyAlignment="1">
      <alignment vertical="top"/>
    </xf>
    <xf numFmtId="0" fontId="131" fillId="0" borderId="96" xfId="19" applyFont="1" applyBorder="1" applyAlignment="1">
      <alignment vertical="top"/>
    </xf>
    <xf numFmtId="0" fontId="129" fillId="21" borderId="153" xfId="19" applyFont="1" applyFill="1" applyBorder="1" applyAlignment="1">
      <alignment horizontal="center" vertical="center" wrapText="1"/>
    </xf>
    <xf numFmtId="182" fontId="129" fillId="21" borderId="153" xfId="19" applyNumberFormat="1" applyFont="1" applyFill="1" applyBorder="1" applyAlignment="1">
      <alignment horizontal="center" vertical="center" wrapText="1"/>
    </xf>
    <xf numFmtId="38" fontId="129" fillId="21" borderId="153" xfId="19" applyNumberFormat="1" applyFont="1" applyFill="1" applyBorder="1" applyAlignment="1">
      <alignment horizontal="center" vertical="center" wrapText="1"/>
    </xf>
    <xf numFmtId="0" fontId="131" fillId="20" borderId="154" xfId="19" applyFont="1" applyFill="1" applyBorder="1" applyAlignment="1" applyProtection="1">
      <alignment horizontal="left" vertical="top" wrapText="1"/>
    </xf>
    <xf numFmtId="0" fontId="131" fillId="20" borderId="154" xfId="19" applyFont="1" applyFill="1" applyBorder="1" applyAlignment="1" applyProtection="1">
      <alignment vertical="top"/>
    </xf>
    <xf numFmtId="38" fontId="131" fillId="20" borderId="154" xfId="19" applyNumberFormat="1" applyFont="1" applyFill="1" applyBorder="1" applyAlignment="1" applyProtection="1">
      <alignment horizontal="right" vertical="top"/>
    </xf>
    <xf numFmtId="38" fontId="131" fillId="20" borderId="154" xfId="19" applyNumberFormat="1" applyFont="1" applyFill="1" applyBorder="1" applyAlignment="1" applyProtection="1">
      <alignment vertical="top"/>
    </xf>
    <xf numFmtId="0" fontId="9" fillId="0" borderId="154" xfId="19" applyFont="1" applyBorder="1" applyAlignment="1" applyProtection="1">
      <alignment horizontal="left" vertical="top" wrapText="1"/>
      <protection locked="0"/>
    </xf>
    <xf numFmtId="0" fontId="9" fillId="0" borderId="154" xfId="19" applyFont="1" applyBorder="1" applyAlignment="1" applyProtection="1">
      <alignment vertical="top"/>
      <protection locked="0"/>
    </xf>
    <xf numFmtId="38" fontId="9" fillId="0" borderId="154" xfId="19" applyNumberFormat="1" applyBorder="1" applyAlignment="1" applyProtection="1">
      <alignment horizontal="right" vertical="top"/>
      <protection locked="0"/>
    </xf>
    <xf numFmtId="0" fontId="9" fillId="0" borderId="0" xfId="19" quotePrefix="1" applyNumberFormat="1" applyFont="1"/>
    <xf numFmtId="0" fontId="9" fillId="0" borderId="154" xfId="19" applyBorder="1" applyAlignment="1" applyProtection="1">
      <alignment horizontal="left" vertical="top" wrapText="1"/>
      <protection locked="0"/>
    </xf>
    <xf numFmtId="0" fontId="9" fillId="0" borderId="154" xfId="19" applyBorder="1" applyAlignment="1" applyProtection="1">
      <alignment vertical="top"/>
      <protection locked="0"/>
    </xf>
    <xf numFmtId="0" fontId="9" fillId="16" borderId="155" xfId="19" applyFill="1" applyBorder="1" applyAlignment="1" applyProtection="1">
      <alignment horizontal="left" vertical="top" wrapText="1"/>
    </xf>
    <xf numFmtId="0" fontId="9" fillId="16" borderId="155" xfId="19" applyFill="1" applyBorder="1" applyAlignment="1" applyProtection="1">
      <alignment vertical="top"/>
    </xf>
    <xf numFmtId="38" fontId="9" fillId="16" borderId="155" xfId="19" applyNumberFormat="1" applyFill="1" applyBorder="1" applyAlignment="1" applyProtection="1">
      <alignment horizontal="right" vertical="top"/>
    </xf>
    <xf numFmtId="38" fontId="9" fillId="16" borderId="155" xfId="19" applyNumberFormat="1" applyFont="1" applyFill="1" applyBorder="1" applyAlignment="1" applyProtection="1">
      <alignment horizontal="right" vertical="top"/>
    </xf>
    <xf numFmtId="38" fontId="9" fillId="16" borderId="155" xfId="19" applyNumberFormat="1" applyFill="1" applyBorder="1" applyAlignment="1" applyProtection="1">
      <alignment vertical="top"/>
    </xf>
    <xf numFmtId="0" fontId="9" fillId="0" borderId="0" xfId="19" applyAlignment="1">
      <alignment horizontal="left" vertical="top" wrapText="1"/>
    </xf>
    <xf numFmtId="182" fontId="9" fillId="0" borderId="0" xfId="19" applyNumberFormat="1" applyAlignment="1">
      <alignment vertical="top"/>
    </xf>
    <xf numFmtId="0" fontId="9" fillId="0" borderId="0" xfId="19" applyAlignment="1">
      <alignment vertical="top"/>
    </xf>
    <xf numFmtId="38" fontId="9" fillId="0" borderId="0" xfId="19" applyNumberFormat="1" applyAlignment="1">
      <alignment horizontal="right" vertical="top"/>
    </xf>
    <xf numFmtId="183" fontId="9" fillId="0" borderId="0" xfId="19" applyNumberFormat="1"/>
    <xf numFmtId="0" fontId="142" fillId="0" borderId="0" xfId="0" applyFont="1"/>
    <xf numFmtId="0" fontId="89" fillId="0" borderId="2" xfId="0" applyFont="1" applyBorder="1" applyAlignment="1">
      <alignment horizontal="left" wrapText="1"/>
    </xf>
    <xf numFmtId="0" fontId="144" fillId="0" borderId="95" xfId="19" applyFont="1" applyBorder="1" applyAlignment="1">
      <alignment vertical="top"/>
    </xf>
    <xf numFmtId="0" fontId="144" fillId="0" borderId="0" xfId="19" applyFont="1" applyBorder="1" applyAlignment="1">
      <alignment vertical="top"/>
    </xf>
    <xf numFmtId="41" fontId="53" fillId="11" borderId="109" xfId="0" applyNumberFormat="1" applyFont="1" applyFill="1" applyBorder="1" applyAlignment="1" applyProtection="1">
      <alignment horizontal="right" shrinkToFit="1"/>
      <protection locked="0"/>
    </xf>
    <xf numFmtId="41" fontId="53" fillId="10" borderId="0" xfId="0" applyNumberFormat="1" applyFont="1" applyFill="1" applyBorder="1" applyAlignment="1">
      <alignment horizontal="right" shrinkToFit="1"/>
    </xf>
    <xf numFmtId="38" fontId="9" fillId="16" borderId="154" xfId="19" applyNumberFormat="1" applyFill="1" applyBorder="1" applyAlignment="1" applyProtection="1">
      <alignment horizontal="right" vertical="top"/>
    </xf>
    <xf numFmtId="184" fontId="131" fillId="20" borderId="154" xfId="19" applyNumberFormat="1" applyFont="1" applyFill="1" applyBorder="1" applyAlignment="1" applyProtection="1">
      <alignment horizontal="center" vertical="top"/>
    </xf>
    <xf numFmtId="184" fontId="9" fillId="0" borderId="154" xfId="19" applyNumberFormat="1" applyFont="1" applyBorder="1" applyAlignment="1" applyProtection="1">
      <alignment horizontal="center" vertical="top"/>
      <protection locked="0"/>
    </xf>
    <xf numFmtId="184" fontId="9" fillId="0" borderId="154" xfId="19" applyNumberFormat="1" applyFont="1" applyBorder="1" applyAlignment="1" applyProtection="1">
      <alignment horizontal="center" vertical="center"/>
      <protection locked="0"/>
    </xf>
    <xf numFmtId="184" fontId="9" fillId="0" borderId="154" xfId="19" applyNumberFormat="1" applyBorder="1" applyAlignment="1" applyProtection="1">
      <alignment horizontal="center" vertical="center"/>
      <protection locked="0"/>
    </xf>
    <xf numFmtId="184" fontId="9" fillId="16" borderId="155" xfId="19" applyNumberFormat="1" applyFill="1" applyBorder="1" applyAlignment="1" applyProtection="1">
      <alignment vertical="top"/>
    </xf>
    <xf numFmtId="0" fontId="8" fillId="0" borderId="0" xfId="19" applyFont="1" applyAlignment="1">
      <alignment horizontal="left" vertical="center"/>
    </xf>
    <xf numFmtId="0" fontId="7" fillId="0" borderId="154" xfId="19" applyFont="1" applyBorder="1" applyAlignment="1" applyProtection="1">
      <alignment vertical="top"/>
      <protection locked="0"/>
    </xf>
    <xf numFmtId="169" fontId="68" fillId="0" borderId="0" xfId="3" applyNumberFormat="1" applyFont="1" applyFill="1" applyProtection="1">
      <protection hidden="1"/>
    </xf>
    <xf numFmtId="0" fontId="61" fillId="0" borderId="0" xfId="3" applyFont="1" applyFill="1" applyProtection="1">
      <protection hidden="1"/>
    </xf>
    <xf numFmtId="0" fontId="69" fillId="0" borderId="0" xfId="3" applyFont="1" applyFill="1" applyBorder="1" applyAlignment="1" applyProtection="1">
      <alignment horizontal="right"/>
      <protection hidden="1"/>
    </xf>
    <xf numFmtId="38" fontId="59" fillId="0" borderId="14" xfId="0" applyNumberFormat="1" applyFont="1" applyBorder="1" applyAlignment="1" applyProtection="1">
      <alignment horizontal="right"/>
      <protection locked="0"/>
    </xf>
    <xf numFmtId="38" fontId="59" fillId="0" borderId="14" xfId="0" applyNumberFormat="1" applyFont="1" applyFill="1" applyBorder="1" applyAlignment="1" applyProtection="1">
      <alignment horizontal="right"/>
      <protection locked="0"/>
    </xf>
    <xf numFmtId="38" fontId="59" fillId="0" borderId="12" xfId="0" applyNumberFormat="1" applyFont="1" applyFill="1" applyBorder="1" applyAlignment="1" applyProtection="1">
      <alignment horizontal="right"/>
      <protection locked="0"/>
    </xf>
    <xf numFmtId="38" fontId="59" fillId="0" borderId="26" xfId="0" applyNumberFormat="1" applyFont="1" applyFill="1" applyBorder="1" applyAlignment="1" applyProtection="1">
      <alignment horizontal="right"/>
      <protection locked="0"/>
    </xf>
    <xf numFmtId="38" fontId="59" fillId="0" borderId="2" xfId="0" applyNumberFormat="1" applyFont="1" applyBorder="1" applyAlignment="1" applyProtection="1">
      <alignment horizontal="right"/>
      <protection locked="0"/>
    </xf>
    <xf numFmtId="38" fontId="59" fillId="0" borderId="2" xfId="0" applyNumberFormat="1" applyFont="1" applyFill="1" applyBorder="1" applyAlignment="1" applyProtection="1">
      <alignment horizontal="right"/>
      <protection locked="0"/>
    </xf>
    <xf numFmtId="38" fontId="59" fillId="0" borderId="124"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vertical="center"/>
      <protection locked="0"/>
    </xf>
    <xf numFmtId="38" fontId="59" fillId="0" borderId="2" xfId="0" applyNumberFormat="1" applyFont="1" applyFill="1" applyBorder="1" applyAlignment="1" applyProtection="1">
      <alignment horizontal="right" vertical="center"/>
      <protection locked="0"/>
    </xf>
    <xf numFmtId="38" fontId="59" fillId="0" borderId="3" xfId="0" applyNumberFormat="1" applyFont="1" applyBorder="1" applyAlignment="1" applyProtection="1">
      <alignment horizontal="right"/>
      <protection locked="0"/>
    </xf>
    <xf numFmtId="38" fontId="59" fillId="0" borderId="3" xfId="0" applyNumberFormat="1" applyFont="1" applyFill="1" applyBorder="1" applyAlignment="1" applyProtection="1">
      <alignment horizontal="right"/>
      <protection locked="0"/>
    </xf>
    <xf numFmtId="38" fontId="59" fillId="0" borderId="124" xfId="0" applyNumberFormat="1" applyFont="1" applyFill="1" applyBorder="1" applyAlignment="1" applyProtection="1">
      <alignment horizontal="right"/>
      <protection locked="0"/>
    </xf>
    <xf numFmtId="38" fontId="59" fillId="0" borderId="13" xfId="0" applyNumberFormat="1" applyFont="1" applyFill="1" applyBorder="1" applyAlignment="1" applyProtection="1">
      <alignment horizontal="right"/>
      <protection locked="0"/>
    </xf>
    <xf numFmtId="38" fontId="59" fillId="0" borderId="26" xfId="0" applyNumberFormat="1" applyFont="1" applyBorder="1" applyAlignment="1" applyProtection="1">
      <alignment horizontal="right"/>
      <protection locked="0"/>
    </xf>
    <xf numFmtId="38" fontId="59" fillId="0" borderId="122" xfId="0" applyNumberFormat="1" applyFont="1" applyBorder="1" applyAlignment="1" applyProtection="1">
      <alignment horizontal="right"/>
      <protection locked="0"/>
    </xf>
    <xf numFmtId="38" fontId="59" fillId="0" borderId="27" xfId="0" applyNumberFormat="1" applyFont="1" applyFill="1" applyBorder="1" applyAlignment="1" applyProtection="1">
      <alignment horizontal="right"/>
      <protection locked="0"/>
    </xf>
    <xf numFmtId="38" fontId="59" fillId="0" borderId="33" xfId="0" applyNumberFormat="1" applyFont="1" applyFill="1" applyBorder="1" applyAlignment="1" applyProtection="1">
      <alignment horizontal="right"/>
      <protection locked="0"/>
    </xf>
    <xf numFmtId="38" fontId="59" fillId="0" borderId="33" xfId="0" applyNumberFormat="1" applyFont="1" applyBorder="1" applyAlignment="1" applyProtection="1">
      <alignment horizontal="right"/>
      <protection locked="0"/>
    </xf>
    <xf numFmtId="38" fontId="59" fillId="0" borderId="27" xfId="0" applyNumberFormat="1" applyFont="1" applyBorder="1" applyAlignment="1" applyProtection="1">
      <alignment horizontal="right"/>
      <protection locked="0"/>
    </xf>
    <xf numFmtId="38" fontId="59" fillId="0" borderId="32" xfId="0" applyNumberFormat="1" applyFont="1" applyBorder="1" applyAlignment="1" applyProtection="1">
      <alignment horizontal="right"/>
      <protection locked="0"/>
    </xf>
    <xf numFmtId="38" fontId="59" fillId="0" borderId="29" xfId="0" applyNumberFormat="1" applyFont="1" applyBorder="1" applyAlignment="1" applyProtection="1">
      <alignment horizontal="right"/>
      <protection locked="0"/>
    </xf>
    <xf numFmtId="38" fontId="59" fillId="0" borderId="0" xfId="0" applyNumberFormat="1" applyFont="1" applyAlignment="1" applyProtection="1">
      <alignment horizontal="right"/>
      <protection locked="0"/>
    </xf>
    <xf numFmtId="38" fontId="59" fillId="0" borderId="13" xfId="0" applyNumberFormat="1" applyFont="1" applyBorder="1" applyAlignment="1" applyProtection="1">
      <alignment horizontal="right"/>
      <protection locked="0"/>
    </xf>
    <xf numFmtId="38" fontId="59" fillId="0" borderId="122" xfId="0" applyNumberFormat="1" applyFont="1" applyFill="1" applyBorder="1" applyAlignment="1" applyProtection="1">
      <alignment horizontal="right"/>
      <protection locked="0"/>
    </xf>
    <xf numFmtId="38" fontId="59" fillId="0" borderId="32" xfId="0" applyNumberFormat="1" applyFont="1" applyFill="1" applyBorder="1" applyAlignment="1" applyProtection="1">
      <alignment horizontal="right"/>
      <protection locked="0"/>
    </xf>
    <xf numFmtId="38" fontId="59" fillId="0" borderId="37" xfId="0" applyNumberFormat="1" applyFont="1" applyBorder="1" applyAlignment="1" applyProtection="1">
      <alignment horizontal="right"/>
      <protection locked="0"/>
    </xf>
    <xf numFmtId="38" fontId="59" fillId="0" borderId="36" xfId="0" applyNumberFormat="1" applyFont="1" applyFill="1" applyBorder="1" applyAlignment="1" applyProtection="1">
      <alignment horizontal="right"/>
      <protection locked="0"/>
    </xf>
    <xf numFmtId="38" fontId="59" fillId="0" borderId="55" xfId="0" applyNumberFormat="1" applyFont="1" applyBorder="1" applyAlignment="1" applyProtection="1">
      <alignment horizontal="right" vertical="center"/>
      <protection locked="0"/>
    </xf>
    <xf numFmtId="38" fontId="59" fillId="0" borderId="32" xfId="0" applyNumberFormat="1" applyFont="1" applyBorder="1" applyAlignment="1" applyProtection="1">
      <alignment horizontal="right" vertical="center"/>
      <protection locked="0"/>
    </xf>
    <xf numFmtId="38" fontId="59" fillId="0" borderId="32" xfId="0" applyNumberFormat="1" applyFont="1" applyFill="1" applyBorder="1" applyAlignment="1" applyProtection="1">
      <alignment horizontal="right" vertical="center"/>
      <protection locked="0"/>
    </xf>
    <xf numFmtId="38" fontId="59" fillId="0" borderId="121" xfId="0" applyNumberFormat="1" applyFont="1" applyFill="1" applyBorder="1" applyAlignment="1" applyProtection="1">
      <alignment horizontal="right"/>
      <protection locked="0"/>
    </xf>
    <xf numFmtId="38" fontId="59" fillId="0" borderId="120" xfId="0" applyNumberFormat="1" applyFont="1" applyFill="1" applyBorder="1" applyAlignment="1" applyProtection="1">
      <alignment horizontal="right"/>
      <protection locked="0"/>
    </xf>
    <xf numFmtId="38" fontId="59" fillId="0" borderId="110" xfId="0" applyNumberFormat="1" applyFont="1" applyFill="1" applyBorder="1" applyAlignment="1" applyProtection="1">
      <alignment horizontal="right"/>
      <protection locked="0"/>
    </xf>
    <xf numFmtId="38" fontId="59" fillId="5" borderId="124" xfId="0" applyNumberFormat="1" applyFont="1" applyFill="1" applyBorder="1" applyAlignment="1" applyProtection="1">
      <alignment horizontal="right"/>
      <protection locked="0"/>
    </xf>
    <xf numFmtId="2" fontId="59" fillId="0" borderId="124" xfId="0" applyNumberFormat="1" applyFont="1" applyFill="1" applyBorder="1" applyAlignment="1" applyProtection="1">
      <alignment horizontal="right"/>
      <protection locked="0"/>
    </xf>
    <xf numFmtId="0" fontId="59" fillId="0" borderId="2" xfId="0" applyNumberFormat="1" applyFont="1" applyBorder="1" applyAlignment="1" applyProtection="1">
      <alignment horizontal="right"/>
      <protection locked="0"/>
    </xf>
    <xf numFmtId="0" fontId="59" fillId="0" borderId="33" xfId="0" applyNumberFormat="1" applyFont="1" applyBorder="1" applyAlignment="1" applyProtection="1">
      <alignment horizontal="right"/>
      <protection locked="0"/>
    </xf>
    <xf numFmtId="0" fontId="59" fillId="0" borderId="33" xfId="0" applyNumberFormat="1" applyFont="1" applyFill="1" applyBorder="1" applyAlignment="1" applyProtection="1">
      <alignment horizontal="right"/>
      <protection locked="0"/>
    </xf>
    <xf numFmtId="38" fontId="59" fillId="0" borderId="2" xfId="8" applyNumberFormat="1" applyFont="1" applyFill="1" applyBorder="1" applyAlignment="1" applyProtection="1">
      <alignment horizontal="right"/>
      <protection locked="0"/>
    </xf>
    <xf numFmtId="38" fontId="20" fillId="0" borderId="163" xfId="0" applyNumberFormat="1" applyFont="1" applyFill="1" applyBorder="1" applyAlignment="1" applyProtection="1">
      <alignment horizontal="right"/>
      <protection locked="0"/>
    </xf>
    <xf numFmtId="38" fontId="61" fillId="0" borderId="2" xfId="3" applyNumberFormat="1" applyFont="1" applyBorder="1" applyAlignment="1" applyProtection="1">
      <alignment vertical="center" shrinkToFit="1"/>
      <protection locked="0"/>
    </xf>
    <xf numFmtId="38" fontId="61" fillId="0" borderId="2" xfId="3" applyNumberFormat="1" applyFont="1" applyFill="1" applyBorder="1" applyAlignment="1" applyProtection="1">
      <alignment vertical="center" shrinkToFit="1"/>
      <protection locked="0"/>
    </xf>
    <xf numFmtId="38" fontId="61" fillId="16" borderId="2" xfId="3" applyNumberFormat="1" applyFont="1" applyFill="1" applyBorder="1" applyAlignment="1" applyProtection="1">
      <alignment vertical="center" shrinkToFit="1"/>
    </xf>
    <xf numFmtId="0" fontId="93" fillId="0" borderId="0" xfId="2" applyNumberFormat="1" applyFont="1" applyBorder="1" applyAlignment="1" applyProtection="1">
      <alignment horizontal="centerContinuous" vertical="center"/>
    </xf>
    <xf numFmtId="38" fontId="61" fillId="0" borderId="186" xfId="30" applyNumberFormat="1" applyFont="1" applyBorder="1" applyAlignment="1" applyProtection="1">
      <alignment horizontal="center"/>
      <protection locked="0"/>
    </xf>
    <xf numFmtId="38" fontId="61" fillId="0" borderId="184" xfId="30" applyNumberFormat="1" applyFont="1" applyBorder="1" applyAlignment="1" applyProtection="1">
      <alignment horizontal="center"/>
      <protection locked="0"/>
    </xf>
    <xf numFmtId="0" fontId="61" fillId="26" borderId="76" xfId="30" applyFont="1" applyFill="1" applyBorder="1" applyProtection="1"/>
    <xf numFmtId="38" fontId="69" fillId="16" borderId="76" xfId="30" applyNumberFormat="1" applyFont="1" applyFill="1" applyBorder="1" applyAlignment="1" applyProtection="1">
      <alignment horizontal="center"/>
    </xf>
    <xf numFmtId="38" fontId="69" fillId="26" borderId="76" xfId="30" applyNumberFormat="1" applyFont="1" applyFill="1" applyBorder="1" applyAlignment="1" applyProtection="1">
      <alignment horizontal="center"/>
    </xf>
    <xf numFmtId="38" fontId="69" fillId="16" borderId="182" xfId="30" applyNumberFormat="1" applyFont="1" applyFill="1" applyBorder="1" applyAlignment="1" applyProtection="1">
      <alignment horizontal="center"/>
    </xf>
    <xf numFmtId="0" fontId="5" fillId="0" borderId="0" xfId="30" applyProtection="1"/>
    <xf numFmtId="0" fontId="104" fillId="0" borderId="167" xfId="30" applyFont="1" applyBorder="1" applyProtection="1"/>
    <xf numFmtId="0" fontId="104" fillId="0" borderId="0" xfId="30" applyFont="1" applyBorder="1" applyProtection="1"/>
    <xf numFmtId="0" fontId="147" fillId="0" borderId="0" xfId="30" applyFont="1" applyBorder="1" applyProtection="1"/>
    <xf numFmtId="0" fontId="104" fillId="0" borderId="168" xfId="30" applyFont="1" applyBorder="1" applyProtection="1"/>
    <xf numFmtId="0" fontId="103" fillId="0" borderId="167" xfId="30" applyFont="1" applyBorder="1" applyProtection="1"/>
    <xf numFmtId="0" fontId="104" fillId="0" borderId="172" xfId="30" applyFont="1" applyBorder="1" applyProtection="1"/>
    <xf numFmtId="0" fontId="104" fillId="0" borderId="173" xfId="30" applyFont="1" applyBorder="1" applyProtection="1"/>
    <xf numFmtId="0" fontId="104" fillId="0" borderId="174" xfId="30" applyFont="1" applyBorder="1" applyProtection="1"/>
    <xf numFmtId="38" fontId="69" fillId="16" borderId="187" xfId="30" applyNumberFormat="1" applyFont="1" applyFill="1" applyBorder="1" applyAlignment="1" applyProtection="1">
      <alignment horizontal="center" wrapText="1"/>
    </xf>
    <xf numFmtId="0" fontId="61" fillId="0" borderId="189" xfId="30" applyFont="1" applyBorder="1" applyAlignment="1" applyProtection="1">
      <alignment horizontal="center"/>
    </xf>
    <xf numFmtId="38" fontId="69" fillId="25" borderId="190" xfId="30" applyNumberFormat="1" applyFont="1" applyFill="1" applyBorder="1" applyAlignment="1" applyProtection="1">
      <alignment horizontal="center"/>
    </xf>
    <xf numFmtId="38" fontId="61" fillId="26" borderId="0" xfId="30" applyNumberFormat="1" applyFont="1" applyFill="1" applyBorder="1" applyAlignment="1" applyProtection="1">
      <alignment horizontal="center"/>
    </xf>
    <xf numFmtId="0" fontId="61" fillId="0" borderId="192" xfId="30" applyFont="1" applyBorder="1" applyAlignment="1" applyProtection="1">
      <alignment horizontal="center"/>
    </xf>
    <xf numFmtId="38" fontId="69" fillId="25" borderId="193" xfId="30" applyNumberFormat="1" applyFont="1" applyFill="1" applyBorder="1" applyAlignment="1" applyProtection="1">
      <alignment horizontal="center"/>
    </xf>
    <xf numFmtId="0" fontId="61" fillId="0" borderId="184" xfId="30" applyFont="1" applyBorder="1" applyAlignment="1" applyProtection="1">
      <alignment horizontal="center"/>
    </xf>
    <xf numFmtId="38" fontId="69" fillId="25" borderId="185" xfId="30" applyNumberFormat="1" applyFont="1" applyFill="1" applyBorder="1" applyAlignment="1" applyProtection="1">
      <alignment horizontal="center"/>
    </xf>
    <xf numFmtId="164" fontId="69" fillId="0" borderId="171" xfId="3" applyNumberFormat="1" applyFont="1" applyBorder="1" applyAlignment="1" applyProtection="1">
      <alignment horizontal="right" vertical="center"/>
    </xf>
    <xf numFmtId="0" fontId="69"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center" vertical="center"/>
    </xf>
    <xf numFmtId="38" fontId="61" fillId="16" borderId="27" xfId="3" applyNumberFormat="1" applyFont="1" applyFill="1" applyBorder="1" applyAlignment="1" applyProtection="1">
      <alignment vertical="center" shrinkToFit="1"/>
    </xf>
    <xf numFmtId="0" fontId="61" fillId="0" borderId="168" xfId="3" applyNumberFormat="1" applyFont="1" applyBorder="1" applyAlignment="1" applyProtection="1">
      <alignment vertical="center"/>
    </xf>
    <xf numFmtId="0" fontId="61" fillId="15" borderId="124" xfId="3" applyNumberFormat="1" applyFont="1" applyFill="1" applyBorder="1" applyAlignment="1" applyProtection="1">
      <alignment vertical="center" shrinkToFit="1"/>
    </xf>
    <xf numFmtId="9" fontId="61" fillId="16" borderId="124" xfId="3" applyNumberFormat="1" applyFont="1" applyFill="1" applyBorder="1" applyAlignment="1" applyProtection="1">
      <alignment horizontal="center" vertical="center" shrinkToFit="1"/>
    </xf>
    <xf numFmtId="0" fontId="61" fillId="0" borderId="167" xfId="3" applyNumberFormat="1" applyFont="1" applyBorder="1" applyAlignment="1" applyProtection="1">
      <alignment horizontal="right" vertical="center"/>
    </xf>
    <xf numFmtId="0" fontId="61" fillId="0" borderId="0" xfId="3" applyNumberFormat="1" applyFont="1" applyBorder="1" applyAlignment="1" applyProtection="1"/>
    <xf numFmtId="0" fontId="61" fillId="0" borderId="0" xfId="3" applyNumberFormat="1" applyFont="1" applyBorder="1" applyAlignment="1" applyProtection="1">
      <alignment horizontal="center" wrapText="1"/>
    </xf>
    <xf numFmtId="0" fontId="84" fillId="0" borderId="0" xfId="3" applyFont="1" applyBorder="1" applyAlignment="1" applyProtection="1">
      <alignment horizontal="center" vertical="center" wrapText="1"/>
    </xf>
    <xf numFmtId="0" fontId="61" fillId="0" borderId="0" xfId="3" applyNumberFormat="1" applyFont="1" applyFill="1" applyBorder="1" applyAlignment="1" applyProtection="1">
      <alignment vertical="center" shrinkToFit="1"/>
    </xf>
    <xf numFmtId="9" fontId="61" fillId="0" borderId="0" xfId="3" applyNumberFormat="1" applyFont="1" applyFill="1" applyBorder="1" applyAlignment="1" applyProtection="1">
      <alignment horizontal="center" vertical="center" shrinkToFit="1"/>
    </xf>
    <xf numFmtId="0" fontId="61" fillId="0" borderId="167" xfId="3" applyNumberFormat="1" applyFont="1" applyBorder="1" applyAlignment="1" applyProtection="1">
      <alignment vertical="center"/>
    </xf>
    <xf numFmtId="0" fontId="61" fillId="0" borderId="0" xfId="3" applyNumberFormat="1" applyFont="1" applyBorder="1" applyAlignment="1" applyProtection="1">
      <alignment horizontal="right" vertical="center"/>
    </xf>
    <xf numFmtId="0" fontId="69" fillId="0" borderId="167" xfId="3" applyNumberFormat="1" applyFont="1" applyBorder="1" applyAlignment="1" applyProtection="1">
      <alignment vertical="center"/>
    </xf>
    <xf numFmtId="0" fontId="61" fillId="0" borderId="167" xfId="3" applyNumberFormat="1" applyFont="1" applyFill="1" applyBorder="1" applyAlignment="1" applyProtection="1">
      <alignment vertical="center"/>
    </xf>
    <xf numFmtId="0" fontId="61" fillId="0" borderId="0" xfId="3" applyNumberFormat="1" applyFont="1" applyFill="1" applyBorder="1" applyAlignment="1" applyProtection="1">
      <alignment horizontal="right" vertical="center"/>
    </xf>
    <xf numFmtId="0" fontId="61" fillId="0" borderId="0" xfId="3" applyNumberFormat="1" applyFont="1" applyFill="1" applyBorder="1" applyAlignment="1" applyProtection="1">
      <alignment vertical="center"/>
    </xf>
    <xf numFmtId="0" fontId="84" fillId="0" borderId="167" xfId="3" applyNumberFormat="1" applyFont="1" applyBorder="1" applyAlignment="1" applyProtection="1">
      <alignment vertical="center"/>
    </xf>
    <xf numFmtId="0" fontId="84" fillId="0" borderId="130" xfId="3" applyNumberFormat="1" applyFont="1" applyBorder="1" applyAlignment="1" applyProtection="1">
      <alignment horizontal="center" vertical="center"/>
    </xf>
    <xf numFmtId="0" fontId="61" fillId="0" borderId="130" xfId="3" applyNumberFormat="1" applyFont="1" applyBorder="1" applyAlignment="1" applyProtection="1">
      <alignment vertical="center"/>
    </xf>
    <xf numFmtId="0" fontId="84" fillId="0" borderId="0" xfId="3" applyNumberFormat="1" applyFont="1" applyBorder="1" applyAlignment="1" applyProtection="1">
      <alignment vertical="center" wrapText="1"/>
    </xf>
    <xf numFmtId="0" fontId="61" fillId="0" borderId="0" xfId="3" applyNumberFormat="1" applyFont="1" applyBorder="1" applyAlignment="1" applyProtection="1">
      <alignment wrapText="1"/>
    </xf>
    <xf numFmtId="0" fontId="84" fillId="0" borderId="130" xfId="3" applyNumberFormat="1" applyFont="1" applyBorder="1" applyAlignment="1" applyProtection="1">
      <alignment horizontal="center"/>
    </xf>
    <xf numFmtId="0" fontId="84" fillId="0" borderId="0" xfId="3" applyNumberFormat="1" applyFont="1" applyBorder="1" applyAlignment="1" applyProtection="1"/>
    <xf numFmtId="0" fontId="69" fillId="0" borderId="0" xfId="3" applyNumberFormat="1" applyFont="1" applyBorder="1" applyAlignment="1" applyProtection="1">
      <alignment horizontal="right"/>
    </xf>
    <xf numFmtId="0" fontId="83" fillId="0" borderId="0" xfId="3" applyNumberFormat="1" applyFont="1" applyBorder="1" applyAlignment="1" applyProtection="1">
      <alignment vertical="center"/>
    </xf>
    <xf numFmtId="0" fontId="69" fillId="0" borderId="0" xfId="3" applyNumberFormat="1" applyFont="1" applyBorder="1" applyAlignment="1" applyProtection="1">
      <alignment vertical="center"/>
    </xf>
    <xf numFmtId="0" fontId="69" fillId="0" borderId="22" xfId="3" applyNumberFormat="1" applyFont="1" applyBorder="1" applyAlignment="1" applyProtection="1">
      <alignment horizontal="center" vertical="center"/>
    </xf>
    <xf numFmtId="0" fontId="61" fillId="0" borderId="0" xfId="3" applyFont="1" applyFill="1" applyBorder="1" applyAlignment="1" applyProtection="1">
      <alignment horizontal="left" vertical="top" wrapText="1" indent="2"/>
    </xf>
    <xf numFmtId="0" fontId="61" fillId="0" borderId="0" xfId="3" applyNumberFormat="1" applyFont="1" applyBorder="1" applyAlignment="1" applyProtection="1">
      <alignment horizontal="left" vertical="center" indent="2"/>
    </xf>
    <xf numFmtId="0" fontId="61" fillId="0" borderId="0" xfId="3" applyFont="1" applyBorder="1" applyAlignment="1" applyProtection="1">
      <alignment horizontal="left" wrapText="1" indent="2"/>
    </xf>
    <xf numFmtId="0" fontId="84" fillId="0" borderId="0" xfId="3" applyNumberFormat="1" applyFont="1" applyBorder="1" applyAlignment="1" applyProtection="1">
      <alignment horizontal="centerContinuous" vertical="center"/>
    </xf>
    <xf numFmtId="0" fontId="61" fillId="0" borderId="0" xfId="3" quotePrefix="1" applyNumberFormat="1" applyFont="1" applyFill="1" applyBorder="1" applyAlignment="1" applyProtection="1">
      <alignment horizontal="left" vertical="top" wrapText="1" indent="2"/>
    </xf>
    <xf numFmtId="0" fontId="61" fillId="0" borderId="0" xfId="3" applyFont="1" applyBorder="1" applyAlignment="1" applyProtection="1">
      <alignment vertical="top" wrapText="1"/>
    </xf>
    <xf numFmtId="0" fontId="61" fillId="0" borderId="172" xfId="3" applyNumberFormat="1" applyFont="1" applyBorder="1" applyAlignment="1" applyProtection="1">
      <alignment vertical="center"/>
    </xf>
    <xf numFmtId="0" fontId="61" fillId="0" borderId="173" xfId="3" applyNumberFormat="1" applyFont="1" applyBorder="1" applyAlignment="1" applyProtection="1">
      <alignment vertical="center"/>
    </xf>
    <xf numFmtId="0" fontId="61" fillId="0" borderId="174" xfId="3" applyNumberFormat="1" applyFont="1" applyBorder="1" applyAlignment="1" applyProtection="1">
      <alignment vertical="center"/>
    </xf>
    <xf numFmtId="0" fontId="61" fillId="0" borderId="167" xfId="30" applyFont="1" applyBorder="1" applyProtection="1"/>
    <xf numFmtId="0" fontId="61" fillId="0" borderId="0" xfId="30" applyFont="1" applyBorder="1" applyProtection="1"/>
    <xf numFmtId="0" fontId="61" fillId="0" borderId="168" xfId="30" applyFont="1" applyBorder="1" applyProtection="1"/>
    <xf numFmtId="0" fontId="61" fillId="0" borderId="167" xfId="30" applyFont="1" applyBorder="1" applyAlignment="1" applyProtection="1">
      <alignment wrapText="1"/>
    </xf>
    <xf numFmtId="0" fontId="61" fillId="0" borderId="0" xfId="30" applyFont="1" applyBorder="1" applyAlignment="1" applyProtection="1">
      <alignment wrapText="1"/>
    </xf>
    <xf numFmtId="0" fontId="61" fillId="0" borderId="168" xfId="30" applyFont="1" applyBorder="1" applyAlignment="1" applyProtection="1">
      <alignment wrapText="1"/>
    </xf>
    <xf numFmtId="0" fontId="146" fillId="0" borderId="167" xfId="30" applyFont="1" applyBorder="1" applyAlignment="1" applyProtection="1"/>
    <xf numFmtId="0" fontId="92" fillId="0" borderId="0" xfId="30" applyFont="1" applyBorder="1" applyProtection="1"/>
    <xf numFmtId="0" fontId="103" fillId="0" borderId="0" xfId="30" applyFont="1" applyBorder="1" applyAlignment="1" applyProtection="1">
      <alignment wrapText="1"/>
    </xf>
    <xf numFmtId="0" fontId="103" fillId="0" borderId="168" xfId="30" applyFont="1" applyBorder="1" applyAlignment="1" applyProtection="1">
      <alignment wrapText="1"/>
    </xf>
    <xf numFmtId="0" fontId="61" fillId="0" borderId="0" xfId="3" applyNumberFormat="1" applyFont="1" applyBorder="1" applyAlignment="1" applyProtection="1">
      <alignment horizontal="right" vertical="center" indent="1"/>
    </xf>
    <xf numFmtId="0" fontId="105" fillId="0" borderId="76" xfId="30" applyFont="1" applyBorder="1" applyAlignment="1" applyProtection="1">
      <alignment horizontal="center" wrapText="1"/>
    </xf>
    <xf numFmtId="0" fontId="61" fillId="26" borderId="76" xfId="30" applyFont="1" applyFill="1" applyBorder="1" applyAlignment="1" applyProtection="1">
      <alignment horizontal="center"/>
    </xf>
    <xf numFmtId="0" fontId="105" fillId="0" borderId="182" xfId="30" applyFont="1" applyBorder="1" applyAlignment="1" applyProtection="1">
      <alignment horizontal="center" wrapText="1"/>
    </xf>
    <xf numFmtId="0" fontId="61" fillId="15" borderId="2" xfId="3" applyNumberFormat="1" applyFont="1" applyFill="1" applyBorder="1" applyAlignment="1" applyProtection="1">
      <alignment vertical="center" shrinkToFit="1"/>
    </xf>
    <xf numFmtId="164" fontId="69" fillId="0" borderId="171" xfId="3" applyNumberFormat="1" applyFont="1" applyBorder="1" applyAlignment="1" applyProtection="1">
      <alignment vertical="top"/>
    </xf>
    <xf numFmtId="0" fontId="61" fillId="0" borderId="21" xfId="3" applyNumberFormat="1" applyFont="1" applyBorder="1" applyAlignment="1" applyProtection="1">
      <alignment horizontal="left" vertical="center"/>
    </xf>
    <xf numFmtId="0" fontId="61" fillId="0" borderId="14" xfId="3" applyNumberFormat="1" applyFont="1" applyBorder="1" applyAlignment="1" applyProtection="1">
      <alignment horizontal="left" vertical="center"/>
    </xf>
    <xf numFmtId="0" fontId="61" fillId="0" borderId="2" xfId="3" applyNumberFormat="1" applyFont="1" applyBorder="1" applyAlignment="1" applyProtection="1">
      <alignment horizontal="left" vertical="top" indent="1"/>
    </xf>
    <xf numFmtId="38" fontId="61" fillId="25" borderId="2" xfId="3" applyNumberFormat="1" applyFont="1" applyFill="1" applyBorder="1" applyAlignment="1" applyProtection="1">
      <alignment vertical="center" shrinkToFit="1"/>
    </xf>
    <xf numFmtId="0" fontId="61" fillId="0" borderId="2" xfId="3" applyNumberFormat="1" applyFont="1" applyBorder="1" applyAlignment="1" applyProtection="1">
      <alignment horizontal="left" vertical="center" indent="1"/>
    </xf>
    <xf numFmtId="0" fontId="61" fillId="0" borderId="164" xfId="3" applyNumberFormat="1" applyFont="1" applyBorder="1" applyAlignment="1" applyProtection="1">
      <alignment vertical="center"/>
    </xf>
    <xf numFmtId="0" fontId="61" fillId="0" borderId="165" xfId="3" applyNumberFormat="1" applyFont="1" applyBorder="1" applyAlignment="1" applyProtection="1">
      <alignment vertical="center"/>
    </xf>
    <xf numFmtId="0" fontId="69" fillId="0" borderId="165" xfId="3" applyNumberFormat="1" applyFont="1" applyBorder="1" applyAlignment="1" applyProtection="1">
      <alignment horizontal="center" vertical="center"/>
    </xf>
    <xf numFmtId="0" fontId="69" fillId="0" borderId="165" xfId="3" applyNumberFormat="1" applyFont="1" applyBorder="1" applyAlignment="1" applyProtection="1">
      <alignment horizontal="left" vertical="center"/>
    </xf>
    <xf numFmtId="0" fontId="61" fillId="0" borderId="166" xfId="3" applyNumberFormat="1" applyFont="1" applyBorder="1" applyAlignment="1" applyProtection="1">
      <alignment vertical="center"/>
    </xf>
    <xf numFmtId="0" fontId="61" fillId="0" borderId="0" xfId="3" applyNumberFormat="1" applyFont="1" applyBorder="1" applyAlignment="1" applyProtection="1">
      <alignment horizontal="center" vertical="center"/>
    </xf>
    <xf numFmtId="0" fontId="69" fillId="0" borderId="0" xfId="3" applyNumberFormat="1" applyFont="1" applyBorder="1" applyAlignment="1" applyProtection="1">
      <alignment horizontal="left" vertical="center"/>
    </xf>
    <xf numFmtId="0" fontId="69" fillId="21" borderId="169" xfId="3" applyNumberFormat="1" applyFont="1" applyFill="1" applyBorder="1" applyAlignment="1" applyProtection="1">
      <alignment horizontal="left"/>
    </xf>
    <xf numFmtId="0" fontId="61" fillId="21" borderId="16" xfId="3" applyFont="1" applyFill="1" applyBorder="1" applyAlignment="1" applyProtection="1">
      <alignment horizontal="left" vertical="center"/>
    </xf>
    <xf numFmtId="0" fontId="61" fillId="21" borderId="10" xfId="3" applyFont="1" applyFill="1" applyBorder="1" applyAlignment="1" applyProtection="1">
      <alignment horizontal="left" vertical="center"/>
    </xf>
    <xf numFmtId="0" fontId="61" fillId="0" borderId="17" xfId="3" applyNumberFormat="1" applyFont="1" applyBorder="1" applyAlignment="1" applyProtection="1">
      <alignment horizontal="center" vertical="center"/>
    </xf>
    <xf numFmtId="0" fontId="61" fillId="0" borderId="17" xfId="3" applyNumberFormat="1" applyFont="1" applyBorder="1" applyAlignment="1" applyProtection="1">
      <alignment vertical="center"/>
    </xf>
    <xf numFmtId="0" fontId="61" fillId="21" borderId="170" xfId="3" applyNumberFormat="1" applyFont="1" applyFill="1" applyBorder="1" applyAlignment="1" applyProtection="1">
      <alignment vertical="center"/>
    </xf>
    <xf numFmtId="0" fontId="61" fillId="21" borderId="125" xfId="3" applyNumberFormat="1" applyFont="1" applyFill="1" applyBorder="1" applyAlignment="1" applyProtection="1">
      <alignment vertical="center"/>
    </xf>
    <xf numFmtId="0" fontId="61" fillId="21" borderId="123" xfId="3" applyNumberFormat="1" applyFont="1" applyFill="1" applyBorder="1" applyAlignment="1" applyProtection="1">
      <alignment vertical="center"/>
    </xf>
    <xf numFmtId="0" fontId="61" fillId="0" borderId="122" xfId="3" applyNumberFormat="1" applyFont="1" applyBorder="1" applyAlignment="1" applyProtection="1">
      <alignment vertical="center"/>
    </xf>
    <xf numFmtId="0" fontId="61" fillId="0" borderId="125" xfId="3" applyNumberFormat="1" applyFont="1" applyBorder="1" applyAlignment="1" applyProtection="1">
      <alignment vertical="center"/>
    </xf>
    <xf numFmtId="0" fontId="61" fillId="0" borderId="169" xfId="3" applyNumberFormat="1" applyFont="1" applyBorder="1" applyAlignment="1" applyProtection="1">
      <alignment vertical="center"/>
    </xf>
    <xf numFmtId="0" fontId="61" fillId="0" borderId="16" xfId="3" applyNumberFormat="1" applyFont="1" applyBorder="1" applyAlignment="1" applyProtection="1">
      <alignment vertical="center"/>
    </xf>
    <xf numFmtId="0" fontId="61" fillId="0" borderId="3" xfId="3" applyNumberFormat="1" applyFont="1" applyBorder="1" applyAlignment="1" applyProtection="1">
      <alignment vertical="center"/>
    </xf>
    <xf numFmtId="0" fontId="69" fillId="0" borderId="12" xfId="3" applyNumberFormat="1" applyFont="1" applyFill="1" applyBorder="1" applyAlignment="1" applyProtection="1">
      <alignment horizontal="centerContinuous" vertical="center"/>
    </xf>
    <xf numFmtId="0" fontId="61" fillId="0" borderId="16" xfId="3" applyNumberFormat="1" applyFont="1" applyFill="1" applyBorder="1" applyAlignment="1" applyProtection="1">
      <alignment horizontal="centerContinuous" vertical="center"/>
    </xf>
    <xf numFmtId="0" fontId="69" fillId="0" borderId="3" xfId="3" applyNumberFormat="1" applyFont="1" applyFill="1" applyBorder="1" applyAlignment="1" applyProtection="1">
      <alignment horizontal="centerContinuous" vertical="center"/>
    </xf>
    <xf numFmtId="0" fontId="61" fillId="0" borderId="10" xfId="3" applyNumberFormat="1" applyFont="1" applyFill="1" applyBorder="1" applyAlignment="1" applyProtection="1">
      <alignment horizontal="centerContinuous" vertical="center"/>
    </xf>
    <xf numFmtId="0" fontId="61" fillId="0" borderId="0" xfId="3" applyNumberFormat="1" applyFont="1" applyFill="1" applyBorder="1" applyAlignment="1" applyProtection="1">
      <alignment horizontal="center" vertical="center"/>
    </xf>
    <xf numFmtId="0" fontId="61" fillId="0" borderId="26" xfId="3" applyNumberFormat="1" applyFont="1" applyFill="1" applyBorder="1" applyAlignment="1" applyProtection="1">
      <alignment vertical="center"/>
    </xf>
    <xf numFmtId="0" fontId="69" fillId="0" borderId="10" xfId="3" applyNumberFormat="1" applyFont="1" applyBorder="1" applyAlignment="1" applyProtection="1">
      <alignment horizontal="center" vertical="center"/>
    </xf>
    <xf numFmtId="0" fontId="69" fillId="0" borderId="3" xfId="3" applyNumberFormat="1" applyFont="1" applyBorder="1" applyAlignment="1" applyProtection="1">
      <alignment horizontal="center" vertical="center"/>
    </xf>
    <xf numFmtId="0" fontId="69" fillId="0" borderId="3" xfId="30" quotePrefix="1" applyNumberFormat="1" applyFont="1" applyBorder="1" applyAlignment="1" applyProtection="1">
      <alignment horizontal="center" vertical="center"/>
    </xf>
    <xf numFmtId="0" fontId="61" fillId="0" borderId="3" xfId="3" applyNumberFormat="1" applyFont="1" applyBorder="1" applyAlignment="1" applyProtection="1">
      <alignment horizontal="center" vertical="center"/>
    </xf>
    <xf numFmtId="0" fontId="69" fillId="0" borderId="124" xfId="3" applyNumberFormat="1" applyFont="1" applyBorder="1" applyAlignment="1" applyProtection="1">
      <alignment horizontal="center" vertical="center" wrapText="1"/>
    </xf>
    <xf numFmtId="0" fontId="69" fillId="0" borderId="124" xfId="30" applyNumberFormat="1" applyFont="1" applyBorder="1" applyAlignment="1" applyProtection="1">
      <alignment horizontal="center" vertical="center" wrapText="1"/>
    </xf>
    <xf numFmtId="0" fontId="69" fillId="0" borderId="124" xfId="3" applyNumberFormat="1" applyFont="1" applyBorder="1" applyAlignment="1" applyProtection="1">
      <alignment horizontal="center" vertical="center"/>
    </xf>
    <xf numFmtId="0" fontId="4" fillId="0" borderId="154" xfId="19" applyFont="1" applyBorder="1" applyAlignment="1" applyProtection="1">
      <alignment horizontal="left" vertical="top" wrapText="1"/>
      <protection locked="0"/>
    </xf>
    <xf numFmtId="164" fontId="66" fillId="0" borderId="2" xfId="9" applyNumberFormat="1" applyFont="1" applyFill="1" applyBorder="1" applyAlignment="1" applyProtection="1">
      <alignment horizontal="left" vertical="center"/>
      <protection locked="0"/>
    </xf>
    <xf numFmtId="177" fontId="66" fillId="0" borderId="2" xfId="9" applyNumberFormat="1" applyFont="1" applyFill="1" applyBorder="1" applyAlignment="1" applyProtection="1">
      <alignment horizontal="right"/>
      <protection locked="0"/>
    </xf>
    <xf numFmtId="38" fontId="61" fillId="0" borderId="2" xfId="3" applyNumberFormat="1" applyFont="1" applyBorder="1" applyAlignment="1" applyProtection="1">
      <alignment vertical="center" shrinkToFit="1"/>
      <protection locked="0"/>
    </xf>
    <xf numFmtId="38" fontId="61" fillId="0" borderId="2" xfId="3" applyNumberFormat="1" applyFont="1" applyBorder="1" applyAlignment="1" applyProtection="1">
      <alignment vertical="center" shrinkToFit="1"/>
      <protection locked="0"/>
    </xf>
    <xf numFmtId="0" fontId="61" fillId="0" borderId="0" xfId="0" applyFont="1" applyAlignment="1">
      <alignment wrapText="1"/>
    </xf>
    <xf numFmtId="0" fontId="14" fillId="0" borderId="0" xfId="3" applyFill="1" applyProtection="1"/>
    <xf numFmtId="0" fontId="14" fillId="87" borderId="0" xfId="3" applyFill="1" applyProtection="1"/>
    <xf numFmtId="0" fontId="14" fillId="87" borderId="0" xfId="3" applyFill="1" applyBorder="1" applyProtection="1"/>
    <xf numFmtId="169" fontId="14" fillId="0" borderId="0" xfId="3" applyNumberFormat="1" applyFill="1" applyProtection="1"/>
    <xf numFmtId="1" fontId="14" fillId="0" borderId="0" xfId="3" applyNumberFormat="1" applyFill="1" applyProtection="1"/>
    <xf numFmtId="43" fontId="17" fillId="87" borderId="0" xfId="1" applyFont="1" applyFill="1" applyProtection="1"/>
    <xf numFmtId="0" fontId="14" fillId="87" borderId="0" xfId="3" applyFont="1" applyFill="1" applyAlignment="1" applyProtection="1">
      <alignment horizontal="center"/>
    </xf>
    <xf numFmtId="43" fontId="14" fillId="0" borderId="0" xfId="1" applyFont="1" applyFill="1" applyAlignment="1" applyProtection="1">
      <alignment horizontal="center"/>
    </xf>
    <xf numFmtId="43" fontId="14" fillId="87" borderId="0" xfId="1" applyFont="1" applyFill="1" applyAlignment="1" applyProtection="1">
      <alignment horizontal="center"/>
    </xf>
    <xf numFmtId="0" fontId="17" fillId="87" borderId="0" xfId="3" applyFont="1" applyFill="1" applyAlignment="1" applyProtection="1">
      <alignment horizontal="right"/>
    </xf>
    <xf numFmtId="0" fontId="14" fillId="87" borderId="0" xfId="3" applyFont="1" applyFill="1" applyProtection="1"/>
    <xf numFmtId="0" fontId="14" fillId="0" borderId="45" xfId="3" applyFill="1" applyBorder="1" applyProtection="1"/>
    <xf numFmtId="169" fontId="16" fillId="0" borderId="45" xfId="3" applyNumberFormat="1" applyFont="1" applyFill="1" applyBorder="1" applyAlignment="1" applyProtection="1">
      <alignment horizontal="center"/>
    </xf>
    <xf numFmtId="1" fontId="16" fillId="0" borderId="142" xfId="3" applyNumberFormat="1" applyFont="1" applyFill="1" applyBorder="1" applyAlignment="1" applyProtection="1">
      <alignment horizontal="center"/>
    </xf>
    <xf numFmtId="0" fontId="16" fillId="87" borderId="141" xfId="3" applyFont="1" applyFill="1" applyBorder="1" applyAlignment="1" applyProtection="1">
      <alignment horizontal="center"/>
    </xf>
    <xf numFmtId="0" fontId="16" fillId="87" borderId="45" xfId="3" applyFont="1" applyFill="1" applyBorder="1" applyAlignment="1" applyProtection="1">
      <alignment horizontal="center"/>
    </xf>
    <xf numFmtId="0" fontId="16" fillId="87" borderId="142" xfId="3" applyFont="1" applyFill="1" applyBorder="1" applyAlignment="1" applyProtection="1">
      <alignment horizontal="center"/>
    </xf>
    <xf numFmtId="0" fontId="14" fillId="0" borderId="5" xfId="3" applyFill="1" applyBorder="1" applyProtection="1"/>
    <xf numFmtId="169" fontId="16" fillId="0" borderId="44" xfId="3" applyNumberFormat="1" applyFont="1" applyFill="1" applyBorder="1" applyAlignment="1" applyProtection="1">
      <alignment horizontal="center"/>
    </xf>
    <xf numFmtId="1" fontId="16" fillId="0" borderId="40" xfId="3" applyNumberFormat="1" applyFont="1" applyFill="1" applyBorder="1" applyAlignment="1" applyProtection="1">
      <alignment horizontal="center"/>
    </xf>
    <xf numFmtId="0" fontId="16" fillId="0" borderId="5" xfId="3" applyFont="1" applyFill="1" applyBorder="1" applyAlignment="1" applyProtection="1">
      <alignment horizontal="center"/>
    </xf>
    <xf numFmtId="0" fontId="16" fillId="0" borderId="0" xfId="3" applyFont="1" applyFill="1" applyBorder="1" applyAlignment="1" applyProtection="1">
      <alignment horizontal="center"/>
    </xf>
    <xf numFmtId="0" fontId="16" fillId="87" borderId="0" xfId="3" applyFont="1" applyFill="1" applyBorder="1" applyAlignment="1" applyProtection="1">
      <alignment horizontal="center"/>
    </xf>
    <xf numFmtId="0" fontId="16" fillId="87" borderId="40" xfId="3" applyFont="1" applyFill="1" applyBorder="1" applyAlignment="1" applyProtection="1">
      <alignment horizontal="center"/>
    </xf>
    <xf numFmtId="0" fontId="16" fillId="0" borderId="5" xfId="3" applyFont="1" applyFill="1" applyBorder="1" applyAlignment="1" applyProtection="1">
      <alignment horizontal="left" indent="1"/>
    </xf>
    <xf numFmtId="0" fontId="16" fillId="0" borderId="44" xfId="3" applyFont="1" applyFill="1" applyBorder="1" applyAlignment="1" applyProtection="1">
      <alignment horizontal="center"/>
    </xf>
    <xf numFmtId="43" fontId="16" fillId="87" borderId="0" xfId="1" applyFont="1" applyFill="1" applyBorder="1" applyAlignment="1" applyProtection="1">
      <alignment horizontal="center"/>
    </xf>
    <xf numFmtId="0" fontId="16" fillId="87" borderId="5" xfId="3" applyFont="1" applyFill="1" applyBorder="1" applyAlignment="1" applyProtection="1">
      <alignment horizontal="center"/>
    </xf>
    <xf numFmtId="43" fontId="16" fillId="0" borderId="216" xfId="1" applyFont="1" applyFill="1" applyBorder="1" applyAlignment="1" applyProtection="1">
      <alignment horizontal="center"/>
    </xf>
    <xf numFmtId="0" fontId="16" fillId="87" borderId="72" xfId="3" applyFont="1" applyFill="1" applyBorder="1" applyAlignment="1" applyProtection="1">
      <alignment horizontal="center"/>
    </xf>
    <xf numFmtId="0" fontId="16" fillId="0" borderId="71" xfId="3" applyFont="1" applyFill="1" applyBorder="1" applyAlignment="1" applyProtection="1">
      <alignment horizontal="left" indent="1"/>
    </xf>
    <xf numFmtId="0" fontId="16" fillId="0" borderId="40" xfId="3" applyFont="1" applyFill="1" applyBorder="1" applyAlignment="1" applyProtection="1">
      <alignment horizontal="center"/>
    </xf>
    <xf numFmtId="0" fontId="16" fillId="87" borderId="71" xfId="3" applyFont="1" applyFill="1" applyBorder="1" applyAlignment="1" applyProtection="1">
      <alignment horizontal="left" indent="1"/>
    </xf>
    <xf numFmtId="169" fontId="16" fillId="87" borderId="8" xfId="3" applyNumberFormat="1" applyFont="1" applyFill="1" applyBorder="1" applyAlignment="1" applyProtection="1">
      <alignment horizontal="center"/>
    </xf>
    <xf numFmtId="1" fontId="16" fillId="87" borderId="59" xfId="3" applyNumberFormat="1" applyFont="1" applyFill="1" applyBorder="1" applyAlignment="1" applyProtection="1">
      <alignment horizontal="center"/>
    </xf>
    <xf numFmtId="0" fontId="16" fillId="87" borderId="44" xfId="3" applyFont="1" applyFill="1" applyBorder="1" applyAlignment="1" applyProtection="1">
      <alignment horizontal="center"/>
    </xf>
    <xf numFmtId="43" fontId="16" fillId="0" borderId="0" xfId="1" applyFont="1" applyFill="1" applyBorder="1" applyAlignment="1" applyProtection="1">
      <alignment horizontal="center"/>
    </xf>
    <xf numFmtId="0" fontId="16" fillId="87" borderId="70" xfId="3" applyFont="1" applyFill="1" applyBorder="1" applyAlignment="1" applyProtection="1">
      <alignment horizontal="center"/>
    </xf>
    <xf numFmtId="0" fontId="16" fillId="87" borderId="59" xfId="3" applyFont="1" applyFill="1" applyBorder="1" applyAlignment="1" applyProtection="1">
      <alignment horizontal="center"/>
    </xf>
    <xf numFmtId="0" fontId="14" fillId="19" borderId="0" xfId="3" applyFont="1" applyFill="1" applyProtection="1"/>
    <xf numFmtId="3" fontId="17" fillId="87" borderId="22" xfId="3" applyNumberFormat="1" applyFont="1" applyFill="1" applyBorder="1" applyAlignment="1" applyProtection="1">
      <alignment horizontal="left" vertical="center" wrapText="1"/>
      <protection locked="0"/>
    </xf>
    <xf numFmtId="169" fontId="14" fillId="87" borderId="22" xfId="3" applyNumberFormat="1" applyFont="1" applyFill="1" applyBorder="1" applyAlignment="1" applyProtection="1">
      <alignment horizontal="center"/>
      <protection locked="0"/>
    </xf>
    <xf numFmtId="1" fontId="14" fillId="87" borderId="143" xfId="3" applyNumberFormat="1" applyFont="1" applyFill="1" applyBorder="1" applyAlignment="1" applyProtection="1">
      <alignment horizontal="center"/>
      <protection locked="0"/>
    </xf>
    <xf numFmtId="41" fontId="14" fillId="87" borderId="76" xfId="1" applyNumberFormat="1" applyFont="1" applyFill="1" applyBorder="1" applyAlignment="1" applyProtection="1">
      <alignment horizontal="center" vertical="center"/>
      <protection locked="0"/>
    </xf>
    <xf numFmtId="41" fontId="14" fillId="0" borderId="146" xfId="1" applyNumberFormat="1" applyFont="1" applyFill="1" applyBorder="1" applyAlignment="1" applyProtection="1">
      <alignment horizontal="center" vertical="center"/>
      <protection locked="0"/>
    </xf>
    <xf numFmtId="41" fontId="14" fillId="87" borderId="146" xfId="1" applyNumberFormat="1" applyFont="1" applyFill="1" applyBorder="1" applyAlignment="1" applyProtection="1">
      <alignment horizontal="center" vertical="center"/>
      <protection locked="0"/>
    </xf>
    <xf numFmtId="187" fontId="14" fillId="0" borderId="76" xfId="1" applyNumberFormat="1" applyFont="1" applyFill="1" applyBorder="1" applyAlignment="1" applyProtection="1">
      <alignment horizontal="center" vertical="center"/>
    </xf>
    <xf numFmtId="0" fontId="14" fillId="87" borderId="0" xfId="3" applyFont="1" applyFill="1" applyBorder="1" applyProtection="1"/>
    <xf numFmtId="0" fontId="14" fillId="0" borderId="0" xfId="3" applyFont="1" applyFill="1" applyProtection="1"/>
    <xf numFmtId="3" fontId="14" fillId="87" borderId="22" xfId="3" applyNumberFormat="1" applyFont="1" applyFill="1" applyBorder="1" applyAlignment="1" applyProtection="1">
      <alignment horizontal="left" vertical="center" wrapText="1"/>
      <protection locked="0"/>
    </xf>
    <xf numFmtId="169" fontId="14" fillId="0" borderId="22" xfId="3" applyNumberFormat="1" applyFont="1" applyFill="1" applyBorder="1" applyAlignment="1" applyProtection="1">
      <alignment horizontal="center"/>
      <protection locked="0"/>
    </xf>
    <xf numFmtId="1" fontId="14" fillId="0" borderId="143" xfId="3" applyNumberFormat="1" applyFont="1" applyFill="1" applyBorder="1" applyAlignment="1" applyProtection="1">
      <alignment horizontal="center"/>
      <protection locked="0"/>
    </xf>
    <xf numFmtId="3" fontId="14" fillId="0" borderId="22" xfId="3" applyNumberFormat="1" applyFont="1" applyFill="1" applyBorder="1" applyAlignment="1" applyProtection="1">
      <alignment horizontal="left" vertical="center" wrapText="1" indent="1"/>
      <protection locked="0"/>
    </xf>
    <xf numFmtId="3" fontId="14" fillId="87" borderId="0" xfId="3" applyNumberFormat="1" applyFont="1" applyFill="1" applyBorder="1" applyAlignment="1" applyProtection="1">
      <alignment horizontal="left" vertical="center" wrapText="1" indent="1"/>
      <protection locked="0"/>
    </xf>
    <xf numFmtId="3" fontId="14" fillId="88" borderId="0" xfId="3" applyNumberFormat="1" applyFont="1" applyFill="1" applyBorder="1" applyAlignment="1" applyProtection="1">
      <alignment horizontal="left" vertical="center" wrapText="1" indent="1"/>
      <protection locked="0"/>
    </xf>
    <xf numFmtId="3" fontId="14" fillId="0" borderId="0" xfId="3" applyNumberFormat="1" applyFont="1" applyFill="1" applyBorder="1" applyAlignment="1" applyProtection="1">
      <alignment horizontal="left" vertical="center" wrapText="1" indent="1"/>
      <protection locked="0"/>
    </xf>
    <xf numFmtId="3" fontId="14" fillId="88" borderId="22" xfId="3" applyNumberFormat="1" applyFont="1" applyFill="1" applyBorder="1" applyAlignment="1" applyProtection="1">
      <alignment horizontal="left" vertical="center" wrapText="1" indent="1"/>
      <protection locked="0"/>
    </xf>
    <xf numFmtId="3" fontId="17" fillId="0" borderId="22" xfId="3" applyNumberFormat="1" applyFont="1" applyFill="1" applyBorder="1" applyAlignment="1" applyProtection="1">
      <alignment horizontal="left" vertical="center" wrapText="1"/>
      <protection locked="0"/>
    </xf>
    <xf numFmtId="0" fontId="14" fillId="88" borderId="0" xfId="3" applyFont="1" applyFill="1" applyProtection="1"/>
    <xf numFmtId="0" fontId="17" fillId="0" borderId="0" xfId="3" applyFont="1" applyFill="1" applyProtection="1"/>
    <xf numFmtId="169" fontId="17" fillId="0" borderId="22" xfId="3" applyNumberFormat="1" applyFont="1" applyFill="1" applyBorder="1" applyAlignment="1" applyProtection="1">
      <alignment horizontal="center"/>
      <protection locked="0"/>
    </xf>
    <xf numFmtId="1" fontId="17" fillId="0" borderId="143" xfId="3" applyNumberFormat="1" applyFont="1" applyFill="1" applyBorder="1" applyAlignment="1" applyProtection="1">
      <alignment horizontal="center"/>
      <protection locked="0"/>
    </xf>
    <xf numFmtId="187" fontId="17" fillId="0" borderId="76" xfId="1" applyNumberFormat="1" applyFont="1" applyFill="1" applyBorder="1" applyAlignment="1" applyProtection="1">
      <alignment horizontal="center" vertical="center"/>
    </xf>
    <xf numFmtId="0" fontId="15" fillId="0" borderId="0" xfId="3" applyFont="1" applyFill="1" applyBorder="1" applyProtection="1"/>
    <xf numFmtId="169" fontId="15" fillId="0" borderId="0" xfId="3" applyNumberFormat="1" applyFont="1" applyFill="1" applyBorder="1" applyProtection="1"/>
    <xf numFmtId="1" fontId="15" fillId="0" borderId="0" xfId="3" applyNumberFormat="1" applyFont="1" applyFill="1" applyBorder="1" applyProtection="1"/>
    <xf numFmtId="3" fontId="15" fillId="0" borderId="0" xfId="3" applyNumberFormat="1" applyFont="1" applyFill="1" applyBorder="1" applyProtection="1"/>
    <xf numFmtId="43" fontId="15" fillId="87" borderId="0" xfId="1" applyFont="1" applyFill="1" applyBorder="1" applyProtection="1"/>
    <xf numFmtId="43" fontId="15" fillId="87" borderId="0" xfId="1" applyFont="1" applyFill="1" applyBorder="1" applyAlignment="1" applyProtection="1">
      <alignment horizontal="center"/>
    </xf>
    <xf numFmtId="43" fontId="15" fillId="0" borderId="0" xfId="1" applyFont="1" applyFill="1" applyBorder="1" applyAlignment="1" applyProtection="1">
      <alignment horizontal="center"/>
    </xf>
    <xf numFmtId="0" fontId="15" fillId="87" borderId="0" xfId="3" applyFont="1" applyFill="1" applyBorder="1" applyAlignment="1" applyProtection="1">
      <alignment horizontal="center"/>
    </xf>
    <xf numFmtId="0" fontId="15" fillId="87" borderId="0" xfId="3" applyFont="1" applyFill="1" applyBorder="1" applyProtection="1"/>
    <xf numFmtId="0" fontId="20" fillId="0" borderId="0" xfId="3" applyFont="1" applyFill="1" applyProtection="1"/>
    <xf numFmtId="43" fontId="14" fillId="87" borderId="0" xfId="1" applyFont="1" applyFill="1" applyProtection="1"/>
    <xf numFmtId="43" fontId="14" fillId="0" borderId="0" xfId="1" applyFont="1" applyFill="1" applyProtection="1"/>
    <xf numFmtId="0" fontId="24" fillId="0" borderId="0" xfId="3" applyFont="1" applyFill="1" applyProtection="1"/>
    <xf numFmtId="0" fontId="296" fillId="0" borderId="0" xfId="3" applyFont="1" applyFill="1" applyAlignment="1" applyProtection="1">
      <alignment horizontal="left" wrapText="1"/>
    </xf>
    <xf numFmtId="169" fontId="14" fillId="0" borderId="0" xfId="3" applyNumberFormat="1" applyFont="1" applyFill="1" applyProtection="1"/>
    <xf numFmtId="1" fontId="14" fillId="0" borderId="0" xfId="3" applyNumberFormat="1" applyFont="1" applyFill="1" applyProtection="1"/>
    <xf numFmtId="0" fontId="296" fillId="0" borderId="0" xfId="3" applyFont="1" applyFill="1" applyAlignment="1" applyProtection="1"/>
    <xf numFmtId="0" fontId="296" fillId="0" borderId="0" xfId="3" applyFont="1" applyFill="1" applyAlignment="1" applyProtection="1">
      <alignment wrapText="1"/>
    </xf>
    <xf numFmtId="43" fontId="296" fillId="87" borderId="0" xfId="1" applyFont="1" applyFill="1" applyAlignment="1" applyProtection="1">
      <alignment wrapText="1"/>
    </xf>
    <xf numFmtId="0" fontId="296" fillId="87" borderId="0" xfId="3" applyFont="1" applyFill="1" applyAlignment="1" applyProtection="1">
      <alignment wrapText="1"/>
    </xf>
    <xf numFmtId="43" fontId="15" fillId="0" borderId="0" xfId="1" applyFont="1" applyFill="1" applyAlignment="1" applyProtection="1">
      <alignment horizontal="left" wrapText="1"/>
    </xf>
    <xf numFmtId="43" fontId="15" fillId="87" borderId="0" xfId="1" applyFont="1" applyFill="1" applyAlignment="1" applyProtection="1">
      <alignment horizontal="left" wrapText="1"/>
    </xf>
    <xf numFmtId="0" fontId="15" fillId="87" borderId="0" xfId="3" applyFont="1" applyFill="1" applyAlignment="1" applyProtection="1">
      <alignment horizontal="left" wrapText="1"/>
    </xf>
    <xf numFmtId="0" fontId="15" fillId="0" borderId="0" xfId="3" applyFont="1" applyFill="1" applyAlignment="1" applyProtection="1">
      <alignment horizontal="left"/>
    </xf>
    <xf numFmtId="0" fontId="15" fillId="0" borderId="0" xfId="3" applyFont="1" applyFill="1" applyAlignment="1" applyProtection="1">
      <alignment horizontal="left" wrapText="1"/>
    </xf>
    <xf numFmtId="0" fontId="15" fillId="0" borderId="0" xfId="3" applyFont="1" applyFill="1" applyProtection="1"/>
    <xf numFmtId="169" fontId="15" fillId="0" borderId="0" xfId="3" applyNumberFormat="1" applyFont="1" applyFill="1" applyProtection="1"/>
    <xf numFmtId="1" fontId="15" fillId="0" borderId="0" xfId="3" applyNumberFormat="1" applyFont="1" applyFill="1" applyProtection="1"/>
    <xf numFmtId="43" fontId="15" fillId="87" borderId="0" xfId="1" applyFont="1" applyFill="1" applyProtection="1"/>
    <xf numFmtId="0" fontId="15" fillId="87" borderId="0" xfId="3" applyFont="1" applyFill="1" applyProtection="1"/>
    <xf numFmtId="43" fontId="15" fillId="0" borderId="0" xfId="1" applyFont="1" applyFill="1" applyProtection="1"/>
    <xf numFmtId="0" fontId="15" fillId="87" borderId="0" xfId="3" applyFont="1" applyFill="1" applyAlignment="1" applyProtection="1">
      <alignment horizontal="center"/>
    </xf>
    <xf numFmtId="0" fontId="296" fillId="0" borderId="0" xfId="3" applyFont="1" applyFill="1" applyProtection="1"/>
    <xf numFmtId="0" fontId="30" fillId="0" borderId="0" xfId="3" applyFont="1" applyFill="1" applyProtection="1"/>
    <xf numFmtId="0" fontId="17" fillId="87" borderId="0" xfId="3" applyFont="1" applyFill="1" applyAlignment="1" applyProtection="1">
      <alignment vertical="center"/>
    </xf>
    <xf numFmtId="0" fontId="14" fillId="0" borderId="0" xfId="3" applyFill="1" applyAlignment="1" applyProtection="1">
      <alignment horizontal="center"/>
    </xf>
    <xf numFmtId="0" fontId="14" fillId="87" borderId="0" xfId="3" applyFill="1" applyAlignment="1" applyProtection="1">
      <alignment horizontal="center"/>
    </xf>
    <xf numFmtId="0" fontId="14" fillId="87" borderId="0" xfId="3" applyFill="1" applyBorder="1" applyAlignment="1" applyProtection="1">
      <alignment horizontal="center"/>
    </xf>
    <xf numFmtId="181" fontId="18" fillId="0" borderId="16" xfId="12" applyNumberFormat="1" applyFont="1" applyFill="1" applyBorder="1" applyAlignment="1" applyProtection="1">
      <alignment horizontal="left" vertical="center" shrinkToFit="1"/>
      <protection hidden="1"/>
    </xf>
    <xf numFmtId="181" fontId="18" fillId="0" borderId="10" xfId="12" applyNumberFormat="1" applyFont="1" applyFill="1" applyBorder="1" applyAlignment="1" applyProtection="1">
      <alignment horizontal="left" vertical="center" shrinkToFit="1"/>
      <protection hidden="1"/>
    </xf>
    <xf numFmtId="181" fontId="18" fillId="0" borderId="0" xfId="12" applyNumberFormat="1" applyFont="1" applyFill="1" applyBorder="1" applyAlignment="1" applyProtection="1">
      <alignment horizontal="left" vertical="center" shrinkToFit="1"/>
      <protection hidden="1"/>
    </xf>
    <xf numFmtId="181" fontId="18" fillId="0" borderId="18" xfId="12" applyNumberFormat="1" applyFont="1" applyFill="1" applyBorder="1" applyAlignment="1" applyProtection="1">
      <alignment horizontal="left" vertical="center" shrinkToFit="1"/>
      <protection hidden="1"/>
    </xf>
    <xf numFmtId="0" fontId="37" fillId="0" borderId="19" xfId="2" applyBorder="1" applyAlignment="1" applyProtection="1">
      <protection locked="0"/>
    </xf>
    <xf numFmtId="0" fontId="23" fillId="0" borderId="20" xfId="0" applyFont="1" applyBorder="1" applyProtection="1">
      <protection locked="0"/>
    </xf>
    <xf numFmtId="0" fontId="23" fillId="0" borderId="11" xfId="0" applyFont="1" applyBorder="1" applyProtection="1">
      <protection locked="0"/>
    </xf>
    <xf numFmtId="0" fontId="17" fillId="0" borderId="17" xfId="12" applyNumberFormat="1" applyFont="1" applyBorder="1" applyAlignment="1" applyProtection="1">
      <alignment horizontal="left" vertical="center" indent="1"/>
      <protection locked="0"/>
    </xf>
    <xf numFmtId="0" fontId="17" fillId="0" borderId="0"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protection locked="0"/>
    </xf>
    <xf numFmtId="180" fontId="17" fillId="0" borderId="20" xfId="0" applyNumberFormat="1" applyFont="1" applyBorder="1" applyAlignment="1" applyProtection="1">
      <alignment horizontal="left" vertical="center"/>
      <protection locked="0"/>
    </xf>
    <xf numFmtId="180" fontId="17" fillId="0" borderId="11" xfId="0" applyNumberFormat="1" applyFont="1" applyBorder="1" applyAlignment="1" applyProtection="1">
      <alignment horizontal="left" vertical="center"/>
      <protection locked="0"/>
    </xf>
    <xf numFmtId="180" fontId="17" fillId="0" borderId="17" xfId="12" applyNumberFormat="1" applyFont="1" applyBorder="1" applyAlignment="1" applyProtection="1">
      <alignment horizontal="left" vertical="center" indent="1"/>
      <protection locked="0"/>
    </xf>
    <xf numFmtId="180" fontId="17" fillId="0" borderId="0" xfId="0" applyNumberFormat="1" applyFont="1" applyBorder="1" applyAlignment="1" applyProtection="1">
      <alignment horizontal="left" vertical="center" indent="1"/>
      <protection locked="0"/>
    </xf>
    <xf numFmtId="180" fontId="17" fillId="0" borderId="19" xfId="12" applyNumberFormat="1" applyFont="1" applyBorder="1" applyAlignment="1" applyProtection="1">
      <alignment horizontal="left" vertical="center"/>
      <protection locked="0"/>
    </xf>
    <xf numFmtId="0" fontId="17" fillId="0" borderId="19" xfId="12" applyNumberFormat="1" applyFont="1" applyBorder="1" applyAlignment="1" applyProtection="1">
      <alignment horizontal="left" vertical="center"/>
      <protection locked="0"/>
    </xf>
    <xf numFmtId="0" fontId="17" fillId="0" borderId="20" xfId="0" applyNumberFormat="1" applyFont="1" applyBorder="1" applyAlignment="1" applyProtection="1">
      <alignment horizontal="left" vertical="center"/>
      <protection locked="0"/>
    </xf>
    <xf numFmtId="0" fontId="17" fillId="0" borderId="20" xfId="0" applyFont="1" applyBorder="1" applyAlignment="1" applyProtection="1">
      <alignment horizontal="left" vertical="center"/>
      <protection locked="0"/>
    </xf>
    <xf numFmtId="0" fontId="17" fillId="0" borderId="11" xfId="0" applyFont="1" applyBorder="1" applyAlignment="1" applyProtection="1">
      <alignment horizontal="left" vertical="center"/>
      <protection locked="0"/>
    </xf>
    <xf numFmtId="0" fontId="48" fillId="0" borderId="19" xfId="2" applyNumberFormat="1" applyFont="1" applyBorder="1" applyAlignment="1" applyProtection="1">
      <alignment horizontal="left" vertical="center"/>
      <protection locked="0"/>
    </xf>
    <xf numFmtId="0" fontId="48" fillId="0" borderId="20" xfId="2" applyNumberFormat="1" applyFont="1" applyBorder="1" applyAlignment="1" applyProtection="1">
      <alignment horizontal="left" vertical="center"/>
      <protection locked="0"/>
    </xf>
    <xf numFmtId="0" fontId="48" fillId="0" borderId="20" xfId="2" applyFont="1" applyBorder="1" applyAlignment="1" applyProtection="1">
      <alignment horizontal="left" vertical="center"/>
      <protection locked="0"/>
    </xf>
    <xf numFmtId="0" fontId="48" fillId="0" borderId="11" xfId="2" applyFont="1" applyBorder="1" applyAlignment="1" applyProtection="1">
      <alignment horizontal="left" vertical="center"/>
      <protection locked="0"/>
    </xf>
    <xf numFmtId="14" fontId="17" fillId="0" borderId="122" xfId="12" applyNumberFormat="1" applyFont="1" applyBorder="1" applyAlignment="1" applyProtection="1">
      <alignment horizontal="left" vertical="center" indent="1"/>
      <protection locked="0"/>
    </xf>
    <xf numFmtId="0" fontId="17" fillId="0" borderId="125" xfId="12" applyNumberFormat="1" applyFont="1" applyBorder="1" applyAlignment="1" applyProtection="1">
      <alignment horizontal="left" vertical="center" indent="1"/>
      <protection locked="0"/>
    </xf>
    <xf numFmtId="0" fontId="17" fillId="0" borderId="123" xfId="12" applyNumberFormat="1" applyFont="1" applyBorder="1" applyAlignment="1" applyProtection="1">
      <alignment horizontal="left" vertical="center" indent="1"/>
      <protection locked="0"/>
    </xf>
    <xf numFmtId="180" fontId="17" fillId="0" borderId="122" xfId="12" applyNumberFormat="1" applyFont="1" applyBorder="1" applyAlignment="1" applyProtection="1">
      <alignment horizontal="left" vertical="center" indent="1"/>
      <protection locked="0"/>
    </xf>
    <xf numFmtId="180" fontId="17" fillId="0" borderId="125" xfId="12" applyNumberFormat="1" applyFont="1" applyBorder="1" applyAlignment="1" applyProtection="1">
      <alignment horizontal="left" vertical="center" indent="1"/>
      <protection locked="0"/>
    </xf>
    <xf numFmtId="180" fontId="17" fillId="0" borderId="123" xfId="12" applyNumberFormat="1" applyFont="1" applyBorder="1" applyAlignment="1" applyProtection="1">
      <alignment horizontal="left" vertical="center" indent="1"/>
      <protection locked="0"/>
    </xf>
    <xf numFmtId="0" fontId="38"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8" fillId="0" borderId="17"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18" xfId="0" applyFont="1" applyBorder="1" applyAlignment="1">
      <alignment horizontal="center" vertical="center"/>
    </xf>
    <xf numFmtId="0" fontId="43" fillId="0" borderId="19" xfId="0" applyFont="1" applyBorder="1" applyAlignment="1">
      <alignment horizontal="center" vertical="top"/>
    </xf>
    <xf numFmtId="0" fontId="43" fillId="0" borderId="20" xfId="0" applyFont="1" applyBorder="1" applyAlignment="1">
      <alignment horizontal="center" vertical="top"/>
    </xf>
    <xf numFmtId="0" fontId="43" fillId="0" borderId="11" xfId="0" applyFont="1" applyBorder="1" applyAlignment="1">
      <alignment horizontal="center" vertical="top"/>
    </xf>
    <xf numFmtId="0" fontId="17" fillId="0" borderId="19" xfId="12" applyNumberFormat="1" applyFont="1" applyFill="1" applyBorder="1" applyAlignment="1" applyProtection="1">
      <alignment horizontal="left" vertical="center" indent="1"/>
      <protection locked="0"/>
    </xf>
    <xf numFmtId="0" fontId="17" fillId="0" borderId="20" xfId="0" applyFont="1" applyBorder="1" applyAlignment="1" applyProtection="1">
      <alignment horizontal="left" vertical="center" indent="1"/>
      <protection locked="0"/>
    </xf>
    <xf numFmtId="0" fontId="17" fillId="0" borderId="11"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indent="1"/>
      <protection locked="0"/>
    </xf>
    <xf numFmtId="0" fontId="17" fillId="0" borderId="20" xfId="0" applyNumberFormat="1" applyFont="1" applyBorder="1" applyAlignment="1" applyProtection="1">
      <alignment horizontal="left" vertical="center" indent="1"/>
      <protection locked="0"/>
    </xf>
    <xf numFmtId="174" fontId="17" fillId="0" borderId="17" xfId="12" applyNumberFormat="1" applyFont="1" applyBorder="1" applyAlignment="1" applyProtection="1">
      <alignment horizontal="left" vertical="center" indent="1"/>
      <protection locked="0"/>
    </xf>
    <xf numFmtId="174" fontId="17" fillId="0" borderId="0" xfId="0" applyNumberFormat="1" applyFont="1" applyBorder="1" applyAlignment="1" applyProtection="1">
      <alignment horizontal="left" vertical="center" indent="1"/>
      <protection locked="0"/>
    </xf>
    <xf numFmtId="174" fontId="17" fillId="0" borderId="18" xfId="0" applyNumberFormat="1" applyFont="1" applyBorder="1" applyAlignment="1" applyProtection="1">
      <alignment horizontal="left" vertical="center" indent="1"/>
      <protection locked="0"/>
    </xf>
    <xf numFmtId="0" fontId="17" fillId="0" borderId="20" xfId="12" applyNumberFormat="1" applyFont="1" applyBorder="1" applyAlignment="1" applyProtection="1">
      <alignment horizontal="left" vertical="center" indent="1"/>
      <protection locked="0"/>
    </xf>
    <xf numFmtId="0" fontId="17" fillId="0" borderId="11" xfId="12" applyNumberFormat="1"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readingOrder="1"/>
      <protection locked="0"/>
    </xf>
    <xf numFmtId="0" fontId="17" fillId="0" borderId="20" xfId="0" applyNumberFormat="1" applyFont="1" applyBorder="1" applyAlignment="1" applyProtection="1">
      <alignment horizontal="left" vertical="center" readingOrder="1"/>
      <protection locked="0"/>
    </xf>
    <xf numFmtId="0" fontId="18" fillId="0" borderId="20" xfId="0" applyFont="1" applyBorder="1" applyAlignment="1" applyProtection="1">
      <alignment vertical="center" readingOrder="1"/>
      <protection locked="0"/>
    </xf>
    <xf numFmtId="0" fontId="18" fillId="0" borderId="11" xfId="0" applyFont="1" applyBorder="1" applyAlignment="1" applyProtection="1">
      <alignment vertical="center" readingOrder="1"/>
      <protection locked="0"/>
    </xf>
    <xf numFmtId="0" fontId="18" fillId="0" borderId="20" xfId="0" applyFont="1" applyBorder="1" applyAlignment="1" applyProtection="1">
      <alignment vertical="center"/>
      <protection locked="0"/>
    </xf>
    <xf numFmtId="0" fontId="18" fillId="0" borderId="11" xfId="0" applyFont="1" applyBorder="1" applyAlignment="1" applyProtection="1">
      <alignment vertical="center"/>
      <protection locked="0"/>
    </xf>
    <xf numFmtId="0" fontId="17" fillId="0" borderId="133" xfId="12" applyFont="1" applyBorder="1" applyAlignment="1" applyProtection="1">
      <alignment horizontal="left" vertical="center" indent="1"/>
      <protection locked="0"/>
    </xf>
    <xf numFmtId="0" fontId="17" fillId="0" borderId="123" xfId="0" applyFont="1" applyBorder="1" applyAlignment="1" applyProtection="1">
      <alignment horizontal="left" vertical="center" indent="1"/>
      <protection locked="0"/>
    </xf>
    <xf numFmtId="0" fontId="17" fillId="0" borderId="19" xfId="0" applyFont="1" applyBorder="1" applyAlignment="1" applyProtection="1">
      <alignment horizontal="left" vertical="center" indent="1"/>
      <protection locked="0"/>
    </xf>
    <xf numFmtId="0" fontId="17" fillId="0" borderId="125" xfId="0" applyFont="1" applyBorder="1" applyAlignment="1" applyProtection="1">
      <alignment horizontal="left" vertical="center" indent="1"/>
      <protection locked="0"/>
    </xf>
    <xf numFmtId="0" fontId="24"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7" fillId="0" borderId="19" xfId="2" applyNumberFormat="1" applyFill="1" applyBorder="1" applyAlignment="1" applyProtection="1">
      <alignment horizontal="left" vertical="center" indent="1"/>
      <protection locked="0"/>
    </xf>
    <xf numFmtId="49" fontId="41" fillId="0" borderId="20" xfId="0" applyNumberFormat="1" applyFont="1" applyBorder="1" applyAlignment="1" applyProtection="1">
      <alignment horizontal="left" vertical="center" indent="1"/>
      <protection locked="0"/>
    </xf>
    <xf numFmtId="49" fontId="41" fillId="0" borderId="11" xfId="0" applyNumberFormat="1" applyFont="1" applyBorder="1" applyAlignment="1" applyProtection="1">
      <alignment horizontal="left" vertical="center" indent="1"/>
      <protection locked="0"/>
    </xf>
    <xf numFmtId="0" fontId="25" fillId="0" borderId="17" xfId="12" applyNumberFormat="1" applyFont="1" applyBorder="1" applyAlignment="1" applyProtection="1">
      <alignment horizontal="center" vertical="center"/>
    </xf>
    <xf numFmtId="0" fontId="37" fillId="0" borderId="17" xfId="2" applyNumberFormat="1" applyBorder="1" applyAlignment="1" applyProtection="1">
      <alignment horizontal="center" vertical="center"/>
    </xf>
    <xf numFmtId="0" fontId="37" fillId="0" borderId="0" xfId="2" applyBorder="1" applyAlignment="1" applyProtection="1">
      <alignment horizontal="center" vertical="center"/>
    </xf>
    <xf numFmtId="0" fontId="37" fillId="0" borderId="18" xfId="2" applyBorder="1" applyAlignment="1" applyProtection="1">
      <alignment horizontal="center" vertical="center"/>
    </xf>
    <xf numFmtId="0" fontId="38"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7" fillId="0" borderId="0" xfId="0" applyNumberFormat="1" applyFont="1" applyBorder="1" applyAlignment="1" applyProtection="1">
      <alignment horizontal="left" vertical="center" indent="1"/>
      <protection locked="0"/>
    </xf>
    <xf numFmtId="0" fontId="17" fillId="0" borderId="18" xfId="0" applyFont="1" applyBorder="1" applyAlignment="1" applyProtection="1">
      <alignment horizontal="left" vertical="center" indent="1"/>
      <protection locked="0"/>
    </xf>
    <xf numFmtId="49" fontId="20" fillId="0" borderId="0" xfId="12" applyNumberFormat="1" applyFont="1" applyBorder="1" applyAlignment="1" applyProtection="1">
      <alignment horizontal="center" vertical="center"/>
    </xf>
    <xf numFmtId="0" fontId="20" fillId="0" borderId="0" xfId="0" applyFont="1" applyBorder="1" applyAlignment="1">
      <alignment horizontal="center" vertical="center"/>
    </xf>
    <xf numFmtId="0" fontId="20" fillId="0" borderId="0" xfId="12" applyFont="1" applyBorder="1" applyAlignment="1" applyProtection="1">
      <alignment horizontal="center" vertical="center"/>
    </xf>
    <xf numFmtId="171" fontId="17"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8" fillId="0" borderId="12" xfId="12" applyFont="1" applyBorder="1" applyAlignment="1" applyProtection="1">
      <alignment horizontal="center"/>
    </xf>
    <xf numFmtId="0" fontId="18" fillId="0" borderId="16" xfId="0" applyFont="1" applyBorder="1" applyAlignment="1">
      <alignment horizontal="center"/>
    </xf>
    <xf numFmtId="0" fontId="18" fillId="0" borderId="10" xfId="0" applyFont="1" applyBorder="1" applyAlignment="1">
      <alignment horizontal="center"/>
    </xf>
    <xf numFmtId="0" fontId="17" fillId="0" borderId="0" xfId="12" applyFont="1" applyBorder="1" applyAlignment="1" applyProtection="1">
      <alignment horizontal="center" vertical="center"/>
    </xf>
    <xf numFmtId="49" fontId="17" fillId="0" borderId="0" xfId="12" applyNumberFormat="1" applyFont="1" applyBorder="1" applyAlignment="1" applyProtection="1">
      <alignment horizontal="center" vertical="center"/>
    </xf>
    <xf numFmtId="0" fontId="18" fillId="0" borderId="19" xfId="12" applyFont="1" applyBorder="1" applyAlignment="1" applyProtection="1">
      <alignment vertical="center"/>
    </xf>
    <xf numFmtId="0" fontId="18"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7" fillId="0" borderId="19" xfId="12" applyNumberFormat="1" applyFont="1" applyBorder="1" applyAlignment="1" applyProtection="1">
      <alignment horizontal="left" vertical="center" indent="1"/>
      <protection locked="0"/>
    </xf>
    <xf numFmtId="180" fontId="17" fillId="0" borderId="20" xfId="0" applyNumberFormat="1" applyFont="1" applyBorder="1" applyAlignment="1" applyProtection="1">
      <alignment horizontal="left" vertical="center" indent="1"/>
      <protection locked="0"/>
    </xf>
    <xf numFmtId="180" fontId="17" fillId="0" borderId="11" xfId="0" applyNumberFormat="1" applyFont="1" applyBorder="1" applyAlignment="1" applyProtection="1">
      <alignment horizontal="left" vertical="center" indent="1"/>
      <protection locked="0"/>
    </xf>
    <xf numFmtId="0" fontId="17" fillId="0" borderId="0" xfId="12" applyFont="1" applyBorder="1" applyAlignment="1" applyProtection="1">
      <alignment vertical="center"/>
      <protection locked="0"/>
    </xf>
    <xf numFmtId="0" fontId="18"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2" xfId="12" applyNumberFormat="1" applyFont="1" applyBorder="1" applyAlignment="1" applyProtection="1">
      <alignment horizontal="left" vertical="center"/>
    </xf>
    <xf numFmtId="0" fontId="18" fillId="0" borderId="16" xfId="0" applyNumberFormat="1" applyFont="1" applyBorder="1" applyAlignment="1">
      <alignment horizontal="left" vertical="center"/>
    </xf>
    <xf numFmtId="0" fontId="38" fillId="0" borderId="17" xfId="12" applyNumberFormat="1" applyFont="1" applyBorder="1" applyAlignment="1" applyProtection="1">
      <alignment horizontal="center"/>
    </xf>
    <xf numFmtId="0" fontId="37" fillId="0" borderId="19" xfId="2" applyNumberFormat="1" applyBorder="1" applyAlignment="1" applyProtection="1">
      <alignment horizontal="left" vertical="center" indent="1"/>
      <protection locked="0"/>
    </xf>
    <xf numFmtId="0" fontId="48" fillId="0" borderId="20" xfId="2" applyNumberFormat="1" applyFont="1" applyBorder="1" applyAlignment="1" applyProtection="1">
      <alignment horizontal="left" vertical="center" indent="1"/>
      <protection locked="0"/>
    </xf>
    <xf numFmtId="0" fontId="48" fillId="0" borderId="20" xfId="2" applyFont="1" applyBorder="1" applyAlignment="1" applyProtection="1">
      <alignment horizontal="left" vertical="center" indent="1"/>
      <protection locked="0"/>
    </xf>
    <xf numFmtId="0" fontId="25" fillId="0" borderId="20" xfId="0" applyFont="1" applyBorder="1" applyAlignment="1" applyProtection="1">
      <alignment horizontal="left" vertical="center" indent="1"/>
      <protection locked="0"/>
    </xf>
    <xf numFmtId="0" fontId="25" fillId="0" borderId="11" xfId="0" applyFont="1" applyBorder="1" applyAlignment="1" applyProtection="1">
      <alignment horizontal="left" vertical="center" indent="1"/>
      <protection locked="0"/>
    </xf>
    <xf numFmtId="180" fontId="17" fillId="0" borderId="19" xfId="0" applyNumberFormat="1" applyFont="1" applyBorder="1" applyAlignment="1" applyProtection="1">
      <alignment horizontal="left" vertical="center" indent="1"/>
      <protection locked="0"/>
    </xf>
    <xf numFmtId="0" fontId="137" fillId="0" borderId="0" xfId="12" applyFont="1" applyBorder="1" applyAlignment="1" applyProtection="1">
      <alignment horizontal="center" vertical="center" wrapText="1"/>
    </xf>
    <xf numFmtId="0" fontId="137" fillId="0" borderId="18" xfId="12" applyFont="1" applyBorder="1" applyAlignment="1" applyProtection="1">
      <alignment horizontal="center" vertical="center" wrapText="1"/>
    </xf>
    <xf numFmtId="0" fontId="137" fillId="0" borderId="125" xfId="12" applyFont="1" applyBorder="1" applyAlignment="1" applyProtection="1">
      <alignment horizontal="center" vertical="center" wrapText="1"/>
    </xf>
    <xf numFmtId="0" fontId="137" fillId="0" borderId="123" xfId="12" applyFont="1" applyBorder="1" applyAlignment="1" applyProtection="1">
      <alignment horizontal="center" vertical="center" wrapText="1"/>
    </xf>
    <xf numFmtId="0" fontId="58" fillId="0" borderId="0" xfId="0" applyFont="1" applyBorder="1" applyAlignment="1">
      <alignment horizontal="center" vertical="center"/>
    </xf>
    <xf numFmtId="0" fontId="58" fillId="0" borderId="0" xfId="0" applyFont="1" applyBorder="1" applyAlignment="1">
      <alignment horizontal="center"/>
    </xf>
    <xf numFmtId="0" fontId="37" fillId="0" borderId="0" xfId="2" applyBorder="1" applyAlignment="1" applyProtection="1">
      <alignment horizontal="center"/>
    </xf>
    <xf numFmtId="0" fontId="58" fillId="0" borderId="48" xfId="0" applyFont="1" applyBorder="1" applyAlignment="1">
      <alignment horizontal="center"/>
    </xf>
    <xf numFmtId="0" fontId="70" fillId="0" borderId="0" xfId="0" applyFont="1" applyBorder="1" applyAlignment="1" applyProtection="1">
      <alignment horizontal="center" vertical="center"/>
    </xf>
    <xf numFmtId="0" fontId="59" fillId="0" borderId="12" xfId="3" applyFont="1" applyBorder="1" applyAlignment="1" applyProtection="1">
      <alignment horizontal="left" vertical="top"/>
      <protection locked="0"/>
    </xf>
    <xf numFmtId="0" fontId="59" fillId="0" borderId="16" xfId="3" applyFont="1" applyBorder="1" applyAlignment="1" applyProtection="1">
      <alignment horizontal="left" vertical="top"/>
      <protection locked="0"/>
    </xf>
    <xf numFmtId="0" fontId="59" fillId="0" borderId="10" xfId="3" applyFont="1" applyBorder="1" applyAlignment="1" applyProtection="1">
      <alignment horizontal="left" vertical="top"/>
      <protection locked="0"/>
    </xf>
    <xf numFmtId="0" fontId="59" fillId="0" borderId="17" xfId="3" applyFont="1" applyBorder="1" applyAlignment="1" applyProtection="1">
      <alignment horizontal="left" vertical="top"/>
      <protection locked="0"/>
    </xf>
    <xf numFmtId="0" fontId="59" fillId="0" borderId="0" xfId="3" applyFont="1" applyBorder="1" applyAlignment="1" applyProtection="1">
      <alignment horizontal="left" vertical="top"/>
      <protection locked="0"/>
    </xf>
    <xf numFmtId="0" fontId="59" fillId="0" borderId="18" xfId="3" applyFont="1" applyBorder="1" applyAlignment="1" applyProtection="1">
      <alignment horizontal="left" vertical="top"/>
      <protection locked="0"/>
    </xf>
    <xf numFmtId="0" fontId="59" fillId="0" borderId="122" xfId="3" applyFont="1" applyBorder="1" applyAlignment="1" applyProtection="1">
      <alignment horizontal="left" vertical="top"/>
      <protection locked="0"/>
    </xf>
    <xf numFmtId="0" fontId="59" fillId="0" borderId="125" xfId="3" applyFont="1" applyBorder="1" applyAlignment="1" applyProtection="1">
      <alignment horizontal="left" vertical="top"/>
      <protection locked="0"/>
    </xf>
    <xf numFmtId="0" fontId="59" fillId="0" borderId="123" xfId="3" applyFont="1" applyBorder="1" applyAlignment="1" applyProtection="1">
      <alignment horizontal="left" vertical="top"/>
      <protection locked="0"/>
    </xf>
    <xf numFmtId="0" fontId="58" fillId="0" borderId="131" xfId="3" applyFont="1" applyBorder="1" applyAlignment="1" applyProtection="1">
      <alignment horizontal="center"/>
      <protection locked="0"/>
    </xf>
    <xf numFmtId="0" fontId="77" fillId="0" borderId="0" xfId="3" applyFont="1" applyBorder="1" applyAlignment="1">
      <alignment horizontal="left" vertical="top" wrapText="1"/>
    </xf>
    <xf numFmtId="0" fontId="84" fillId="0" borderId="0" xfId="3" applyFont="1" applyBorder="1" applyAlignment="1">
      <alignment horizontal="left" vertical="top" wrapText="1"/>
    </xf>
    <xf numFmtId="0" fontId="84" fillId="0" borderId="0" xfId="3" applyFont="1" applyAlignment="1">
      <alignment horizontal="left" vertical="top" wrapText="1"/>
    </xf>
    <xf numFmtId="0" fontId="70" fillId="0" borderId="0" xfId="0" applyFont="1" applyBorder="1" applyAlignment="1" applyProtection="1">
      <alignment horizontal="left" vertical="center"/>
    </xf>
    <xf numFmtId="0" fontId="70" fillId="0" borderId="0" xfId="0" applyFont="1" applyAlignment="1">
      <alignment horizontal="left" vertical="center"/>
    </xf>
    <xf numFmtId="0" fontId="69" fillId="0" borderId="0" xfId="0" applyFont="1" applyAlignment="1">
      <alignment horizontal="left" vertical="center"/>
    </xf>
    <xf numFmtId="0" fontId="79" fillId="0" borderId="0" xfId="0" applyFont="1" applyAlignment="1">
      <alignment horizontal="left" vertical="center"/>
    </xf>
    <xf numFmtId="0" fontId="61" fillId="0" borderId="0" xfId="0" applyFont="1" applyAlignment="1">
      <alignment horizontal="left" vertical="center"/>
    </xf>
    <xf numFmtId="0" fontId="58" fillId="18" borderId="0" xfId="0" applyFont="1" applyFill="1" applyBorder="1" applyAlignment="1" applyProtection="1">
      <alignment horizontal="center" vertical="center"/>
    </xf>
    <xf numFmtId="0" fontId="58" fillId="18" borderId="103" xfId="0" applyFont="1" applyFill="1" applyBorder="1" applyAlignment="1" applyProtection="1">
      <alignment horizontal="center" vertical="center"/>
    </xf>
    <xf numFmtId="0" fontId="59" fillId="0" borderId="12" xfId="0" applyFont="1" applyBorder="1" applyAlignment="1" applyProtection="1">
      <alignment horizontal="left" vertical="top" wrapText="1"/>
      <protection locked="0"/>
    </xf>
    <xf numFmtId="0" fontId="59" fillId="0" borderId="16" xfId="0" applyFont="1" applyBorder="1" applyAlignment="1" applyProtection="1">
      <alignment horizontal="left" vertical="top" wrapText="1"/>
      <protection locked="0"/>
    </xf>
    <xf numFmtId="0" fontId="59" fillId="0" borderId="10" xfId="0" applyFont="1" applyBorder="1" applyAlignment="1" applyProtection="1">
      <alignment horizontal="left" vertical="top" wrapText="1"/>
      <protection locked="0"/>
    </xf>
    <xf numFmtId="0" fontId="59" fillId="0" borderId="17" xfId="0" applyFont="1" applyBorder="1" applyAlignment="1" applyProtection="1">
      <alignment horizontal="left" vertical="top" wrapText="1"/>
      <protection locked="0"/>
    </xf>
    <xf numFmtId="0" fontId="59" fillId="0" borderId="0" xfId="0" applyFont="1" applyBorder="1" applyAlignment="1" applyProtection="1">
      <alignment horizontal="left" vertical="top" wrapText="1"/>
      <protection locked="0"/>
    </xf>
    <xf numFmtId="0" fontId="59" fillId="0" borderId="18" xfId="0" applyFont="1" applyBorder="1" applyAlignment="1" applyProtection="1">
      <alignment horizontal="left" vertical="top" wrapText="1"/>
      <protection locked="0"/>
    </xf>
    <xf numFmtId="0" fontId="59" fillId="0" borderId="122" xfId="0" applyFont="1" applyBorder="1" applyAlignment="1" applyProtection="1">
      <alignment horizontal="left" vertical="top" wrapText="1"/>
      <protection locked="0"/>
    </xf>
    <xf numFmtId="0" fontId="59" fillId="0" borderId="125" xfId="0" applyFont="1" applyBorder="1" applyAlignment="1" applyProtection="1">
      <alignment horizontal="left" vertical="top" wrapText="1"/>
      <protection locked="0"/>
    </xf>
    <xf numFmtId="0" fontId="59" fillId="0" borderId="123" xfId="0" applyFont="1" applyBorder="1" applyAlignment="1" applyProtection="1">
      <alignment horizontal="left" vertical="top" wrapText="1"/>
      <protection locked="0"/>
    </xf>
    <xf numFmtId="0" fontId="82" fillId="11" borderId="117" xfId="0" applyFont="1" applyFill="1" applyBorder="1" applyAlignment="1">
      <alignment horizontal="center" vertical="center" shrinkToFit="1"/>
    </xf>
    <xf numFmtId="0" fontId="82" fillId="11" borderId="162" xfId="0" applyFont="1" applyFill="1" applyBorder="1" applyAlignment="1">
      <alignment horizontal="center" vertical="center" shrinkToFit="1"/>
    </xf>
    <xf numFmtId="0" fontId="66" fillId="13" borderId="116" xfId="0" applyFont="1" applyFill="1" applyBorder="1" applyAlignment="1" applyProtection="1">
      <alignment horizontal="center" vertical="center" shrinkToFit="1"/>
    </xf>
    <xf numFmtId="0" fontId="66" fillId="13" borderId="109" xfId="0" applyFont="1" applyFill="1" applyBorder="1" applyAlignment="1" applyProtection="1">
      <alignment horizontal="center" vertical="center" shrinkToFit="1"/>
    </xf>
    <xf numFmtId="0" fontId="66" fillId="13" borderId="102" xfId="0" applyFont="1" applyFill="1" applyBorder="1" applyAlignment="1" applyProtection="1">
      <alignment horizontal="center" vertical="center" shrinkToFit="1"/>
    </xf>
    <xf numFmtId="0" fontId="64" fillId="0" borderId="0" xfId="0" applyFont="1" applyBorder="1" applyAlignment="1" applyProtection="1">
      <alignment horizontal="center" vertical="center"/>
    </xf>
    <xf numFmtId="38" fontId="58" fillId="0" borderId="78" xfId="0" applyNumberFormat="1" applyFont="1" applyBorder="1" applyAlignment="1" applyProtection="1">
      <alignment horizontal="left" vertical="top" wrapText="1"/>
      <protection locked="0"/>
    </xf>
    <xf numFmtId="0" fontId="58" fillId="0" borderId="79" xfId="0" applyFont="1" applyBorder="1" applyAlignment="1" applyProtection="1">
      <alignment wrapText="1"/>
      <protection locked="0"/>
    </xf>
    <xf numFmtId="0" fontId="58" fillId="0" borderId="80" xfId="0" applyFont="1" applyBorder="1" applyAlignment="1" applyProtection="1">
      <alignment wrapText="1"/>
      <protection locked="0"/>
    </xf>
    <xf numFmtId="0" fontId="58" fillId="0" borderId="81" xfId="0" applyFont="1" applyBorder="1" applyAlignment="1" applyProtection="1">
      <alignment wrapText="1"/>
      <protection locked="0"/>
    </xf>
    <xf numFmtId="0" fontId="58" fillId="0" borderId="0" xfId="0" applyFont="1" applyAlignment="1" applyProtection="1">
      <alignment wrapText="1"/>
      <protection locked="0"/>
    </xf>
    <xf numFmtId="0" fontId="58" fillId="0" borderId="82" xfId="0" applyFont="1" applyBorder="1" applyAlignment="1" applyProtection="1">
      <alignment wrapText="1"/>
      <protection locked="0"/>
    </xf>
    <xf numFmtId="0" fontId="58" fillId="0" borderId="83" xfId="0" applyFont="1" applyBorder="1" applyAlignment="1" applyProtection="1">
      <alignment wrapText="1"/>
      <protection locked="0"/>
    </xf>
    <xf numFmtId="0" fontId="58" fillId="0" borderId="84" xfId="0" applyFont="1" applyBorder="1" applyAlignment="1" applyProtection="1">
      <alignment wrapText="1"/>
      <protection locked="0"/>
    </xf>
    <xf numFmtId="0" fontId="58" fillId="0" borderId="85" xfId="0" applyFont="1" applyBorder="1" applyAlignment="1" applyProtection="1">
      <alignment wrapText="1"/>
      <protection locked="0"/>
    </xf>
    <xf numFmtId="0" fontId="88" fillId="0" borderId="0" xfId="0" applyNumberFormat="1" applyFont="1" applyBorder="1" applyAlignment="1" applyProtection="1">
      <alignment horizontal="left" vertical="center" wrapText="1"/>
    </xf>
    <xf numFmtId="0" fontId="59" fillId="0" borderId="0" xfId="0" applyFont="1" applyAlignment="1">
      <alignment horizontal="left" vertical="center" wrapText="1"/>
    </xf>
    <xf numFmtId="166" fontId="66" fillId="0" borderId="0" xfId="0" applyNumberFormat="1" applyFont="1" applyBorder="1" applyAlignment="1" applyProtection="1">
      <alignment horizontal="left" vertical="center"/>
    </xf>
    <xf numFmtId="166" fontId="61" fillId="0" borderId="0" xfId="0" applyNumberFormat="1" applyFont="1" applyAlignment="1">
      <alignment horizontal="left" vertical="center"/>
    </xf>
    <xf numFmtId="0" fontId="66" fillId="0" borderId="0" xfId="0" applyFont="1" applyBorder="1" applyAlignment="1" applyProtection="1">
      <alignment wrapText="1"/>
    </xf>
    <xf numFmtId="0" fontId="66" fillId="0" borderId="0" xfId="0" applyFont="1" applyAlignment="1" applyProtection="1">
      <alignment horizontal="left" vertical="center"/>
    </xf>
    <xf numFmtId="0" fontId="66" fillId="0" borderId="0" xfId="0" applyFont="1" applyAlignment="1">
      <alignment horizontal="left" vertical="center"/>
    </xf>
    <xf numFmtId="0" fontId="66" fillId="0" borderId="0" xfId="0" applyFont="1" applyBorder="1" applyAlignment="1" applyProtection="1">
      <alignment vertical="top" wrapText="1"/>
    </xf>
    <xf numFmtId="0" fontId="66" fillId="0" borderId="0" xfId="0" applyFont="1" applyAlignment="1">
      <alignment wrapText="1"/>
    </xf>
    <xf numFmtId="0" fontId="76" fillId="0" borderId="0" xfId="0" applyFont="1" applyAlignment="1">
      <alignment horizontal="center" vertical="center"/>
    </xf>
    <xf numFmtId="0" fontId="61" fillId="0" borderId="0" xfId="0" applyFont="1" applyAlignment="1">
      <alignment horizontal="center" vertical="center"/>
    </xf>
    <xf numFmtId="0" fontId="60" fillId="0" borderId="0" xfId="2" applyFont="1" applyAlignment="1" applyProtection="1">
      <alignment horizontal="center" vertical="center"/>
    </xf>
    <xf numFmtId="0" fontId="58" fillId="0" borderId="10" xfId="0" applyFont="1" applyFill="1" applyBorder="1" applyAlignment="1" applyProtection="1">
      <alignment horizontal="center" vertical="center" wrapText="1"/>
    </xf>
    <xf numFmtId="0" fontId="58" fillId="0" borderId="123" xfId="0" applyFont="1" applyFill="1" applyBorder="1" applyAlignment="1" applyProtection="1">
      <alignment horizontal="center" vertical="center" wrapText="1"/>
    </xf>
    <xf numFmtId="3" fontId="68" fillId="21" borderId="13" xfId="0" applyNumberFormat="1" applyFont="1" applyFill="1" applyBorder="1" applyAlignment="1" applyProtection="1">
      <alignment horizontal="left" vertical="center"/>
    </xf>
    <xf numFmtId="3" fontId="68" fillId="21" borderId="14" xfId="0" applyNumberFormat="1" applyFont="1" applyFill="1" applyBorder="1" applyAlignment="1" applyProtection="1">
      <alignment horizontal="left" vertical="center"/>
    </xf>
    <xf numFmtId="164" fontId="68" fillId="21" borderId="49" xfId="0" applyNumberFormat="1" applyFont="1" applyFill="1" applyBorder="1" applyAlignment="1" applyProtection="1">
      <alignment horizontal="left" vertical="center"/>
    </xf>
    <xf numFmtId="164" fontId="68" fillId="21" borderId="31" xfId="0" applyNumberFormat="1" applyFont="1" applyFill="1" applyBorder="1" applyAlignment="1" applyProtection="1">
      <alignment horizontal="left" vertical="center"/>
    </xf>
    <xf numFmtId="0" fontId="68" fillId="21" borderId="34" xfId="0" applyFont="1" applyFill="1" applyBorder="1" applyAlignment="1" applyProtection="1">
      <alignment horizontal="left" vertical="center"/>
    </xf>
    <xf numFmtId="0" fontId="68" fillId="21" borderId="31" xfId="0" applyFont="1" applyFill="1" applyBorder="1" applyAlignment="1" applyProtection="1">
      <alignment horizontal="left" vertical="center"/>
    </xf>
    <xf numFmtId="164" fontId="68" fillId="21" borderId="13" xfId="0" applyNumberFormat="1" applyFont="1" applyFill="1" applyBorder="1" applyAlignment="1" applyProtection="1">
      <alignment horizontal="left" vertical="center"/>
    </xf>
    <xf numFmtId="164" fontId="68" fillId="21" borderId="14" xfId="0" applyNumberFormat="1" applyFont="1" applyFill="1" applyBorder="1" applyAlignment="1" applyProtection="1">
      <alignment horizontal="left" vertical="center"/>
    </xf>
    <xf numFmtId="164" fontId="68" fillId="16" borderId="36" xfId="0" applyNumberFormat="1" applyFont="1" applyFill="1" applyBorder="1" applyAlignment="1" applyProtection="1">
      <alignment horizontal="left" vertical="center" wrapText="1" indent="2"/>
    </xf>
    <xf numFmtId="164" fontId="68" fillId="16" borderId="30" xfId="0" applyNumberFormat="1" applyFont="1" applyFill="1" applyBorder="1" applyAlignment="1" applyProtection="1">
      <alignment horizontal="left" vertical="center" wrapText="1" indent="2"/>
    </xf>
    <xf numFmtId="0" fontId="68" fillId="16" borderId="52" xfId="0" applyFont="1" applyFill="1" applyBorder="1" applyAlignment="1" applyProtection="1">
      <alignment horizontal="left" vertical="center" indent="2"/>
    </xf>
    <xf numFmtId="0" fontId="68" fillId="16" borderId="53" xfId="0" applyFont="1" applyFill="1" applyBorder="1" applyAlignment="1" applyProtection="1">
      <alignment horizontal="left" vertical="center" indent="2"/>
    </xf>
    <xf numFmtId="0" fontId="68" fillId="16" borderId="35" xfId="0" applyFont="1" applyFill="1" applyBorder="1" applyAlignment="1" applyProtection="1">
      <alignment horizontal="left" vertical="center" indent="2"/>
      <protection hidden="1"/>
    </xf>
    <xf numFmtId="0" fontId="68" fillId="16" borderId="30" xfId="0" applyFont="1" applyFill="1" applyBorder="1" applyAlignment="1" applyProtection="1">
      <alignment horizontal="left" vertical="center" indent="2"/>
      <protection hidden="1"/>
    </xf>
    <xf numFmtId="0" fontId="66" fillId="16" borderId="52" xfId="0" applyFont="1" applyFill="1" applyBorder="1" applyAlignment="1" applyProtection="1">
      <alignment horizontal="left" vertical="center" wrapText="1" indent="2"/>
    </xf>
    <xf numFmtId="0" fontId="61" fillId="16" borderId="53" xfId="0" applyFont="1" applyFill="1" applyBorder="1" applyAlignment="1">
      <alignment horizontal="left" wrapText="1" indent="2"/>
    </xf>
    <xf numFmtId="3" fontId="68" fillId="0" borderId="10" xfId="0" applyNumberFormat="1" applyFont="1" applyBorder="1" applyAlignment="1" applyProtection="1">
      <alignment horizontal="center" vertical="center" wrapText="1"/>
    </xf>
    <xf numFmtId="3" fontId="68" fillId="0" borderId="123" xfId="0" applyNumberFormat="1" applyFont="1" applyBorder="1" applyAlignment="1" applyProtection="1">
      <alignment horizontal="center" vertical="center" wrapText="1"/>
    </xf>
    <xf numFmtId="0" fontId="68" fillId="16" borderId="34" xfId="0" applyFont="1" applyFill="1" applyBorder="1" applyAlignment="1" applyProtection="1">
      <alignment horizontal="left" vertical="center" indent="1"/>
    </xf>
    <xf numFmtId="0" fontId="68" fillId="16" borderId="31" xfId="0" applyFont="1" applyFill="1" applyBorder="1" applyAlignment="1" applyProtection="1">
      <alignment horizontal="left" vertical="center" indent="1"/>
    </xf>
    <xf numFmtId="0" fontId="66" fillId="0" borderId="21" xfId="0" applyFont="1" applyBorder="1" applyAlignment="1" applyProtection="1">
      <alignment horizontal="left" vertical="center" indent="1"/>
    </xf>
    <xf numFmtId="0" fontId="66" fillId="0" borderId="14" xfId="0" applyFont="1" applyBorder="1" applyAlignment="1" applyProtection="1">
      <alignment horizontal="left" vertical="center" indent="1"/>
    </xf>
    <xf numFmtId="164" fontId="68" fillId="23" borderId="13" xfId="0" applyNumberFormat="1" applyFont="1" applyFill="1" applyBorder="1" applyAlignment="1" applyProtection="1">
      <alignment horizontal="left" vertical="center" wrapText="1" indent="1"/>
    </xf>
    <xf numFmtId="164" fontId="68" fillId="23" borderId="14" xfId="0" applyNumberFormat="1" applyFont="1" applyFill="1" applyBorder="1" applyAlignment="1" applyProtection="1">
      <alignment horizontal="left" vertical="center" wrapText="1" indent="1"/>
    </xf>
    <xf numFmtId="164" fontId="68" fillId="14" borderId="13" xfId="0" applyNumberFormat="1" applyFont="1" applyFill="1" applyBorder="1" applyAlignment="1" applyProtection="1">
      <alignment horizontal="left" vertical="center" wrapText="1" indent="1"/>
    </xf>
    <xf numFmtId="164" fontId="68" fillId="14" borderId="14" xfId="0" applyNumberFormat="1" applyFont="1" applyFill="1" applyBorder="1" applyAlignment="1" applyProtection="1">
      <alignment horizontal="left" vertical="center" wrapText="1" indent="1"/>
    </xf>
    <xf numFmtId="164" fontId="68" fillId="17" borderId="13" xfId="0" applyNumberFormat="1" applyFont="1" applyFill="1" applyBorder="1" applyAlignment="1" applyProtection="1">
      <alignment horizontal="left" vertical="center" wrapText="1"/>
    </xf>
    <xf numFmtId="164" fontId="68" fillId="17" borderId="14" xfId="0" applyNumberFormat="1" applyFont="1" applyFill="1" applyBorder="1" applyAlignment="1" applyProtection="1">
      <alignment horizontal="left" vertical="center" wrapText="1"/>
    </xf>
    <xf numFmtId="49" fontId="68" fillId="21" borderId="13" xfId="0" applyNumberFormat="1" applyFont="1" applyFill="1" applyBorder="1" applyAlignment="1" applyProtection="1">
      <alignment horizontal="left" vertical="center"/>
    </xf>
    <xf numFmtId="49" fontId="68" fillId="21" borderId="14" xfId="0" applyNumberFormat="1" applyFont="1" applyFill="1" applyBorder="1" applyAlignment="1" applyProtection="1">
      <alignment horizontal="left" vertical="center"/>
    </xf>
    <xf numFmtId="0" fontId="68" fillId="21" borderId="13" xfId="0" applyFont="1" applyFill="1" applyBorder="1" applyAlignment="1" applyProtection="1">
      <alignment vertical="center"/>
    </xf>
    <xf numFmtId="0" fontId="68" fillId="21" borderId="14" xfId="0" applyFont="1" applyFill="1" applyBorder="1" applyAlignment="1" applyProtection="1">
      <alignment vertical="center"/>
    </xf>
    <xf numFmtId="164" fontId="68" fillId="16" borderId="13" xfId="0" applyNumberFormat="1" applyFont="1" applyFill="1" applyBorder="1" applyAlignment="1" applyProtection="1">
      <alignment horizontal="left" vertical="center" wrapText="1" indent="2"/>
    </xf>
    <xf numFmtId="164" fontId="68" fillId="16" borderId="14" xfId="0" applyNumberFormat="1" applyFont="1" applyFill="1" applyBorder="1" applyAlignment="1" applyProtection="1">
      <alignment horizontal="left" vertical="center" wrapText="1" indent="2"/>
    </xf>
    <xf numFmtId="164" fontId="68" fillId="6" borderId="13" xfId="0" applyNumberFormat="1" applyFont="1" applyFill="1" applyBorder="1" applyAlignment="1" applyProtection="1">
      <alignment horizontal="left" vertical="center" wrapText="1" indent="1"/>
    </xf>
    <xf numFmtId="164" fontId="68" fillId="6" borderId="14" xfId="0" applyNumberFormat="1" applyFont="1" applyFill="1" applyBorder="1" applyAlignment="1" applyProtection="1">
      <alignment horizontal="left" vertical="center" wrapText="1" indent="1"/>
    </xf>
    <xf numFmtId="0" fontId="68" fillId="16" borderId="24" xfId="0" applyFont="1" applyFill="1" applyBorder="1" applyAlignment="1" applyProtection="1">
      <alignment horizontal="left" vertical="center" indent="1"/>
    </xf>
    <xf numFmtId="0" fontId="61" fillId="16" borderId="51" xfId="0" applyFont="1" applyFill="1" applyBorder="1" applyAlignment="1">
      <alignment horizontal="left" vertical="center" indent="1"/>
    </xf>
    <xf numFmtId="0" fontId="68" fillId="17" borderId="21" xfId="0" applyFont="1" applyFill="1" applyBorder="1" applyAlignment="1">
      <alignment horizontal="left" vertical="center" wrapText="1"/>
    </xf>
    <xf numFmtId="0" fontId="61" fillId="17" borderId="14" xfId="0" applyFont="1" applyFill="1" applyBorder="1" applyAlignment="1">
      <alignment horizontal="left" vertical="center" wrapText="1"/>
    </xf>
    <xf numFmtId="0" fontId="68" fillId="17" borderId="34" xfId="0" applyFont="1" applyFill="1" applyBorder="1" applyAlignment="1">
      <alignment vertical="top" wrapText="1"/>
    </xf>
    <xf numFmtId="0" fontId="61" fillId="17" borderId="31" xfId="0" applyFont="1" applyFill="1" applyBorder="1" applyAlignment="1">
      <alignment vertical="top" wrapText="1"/>
    </xf>
    <xf numFmtId="0" fontId="68" fillId="16" borderId="35" xfId="0" applyFont="1" applyFill="1" applyBorder="1" applyAlignment="1" applyProtection="1">
      <alignment horizontal="left" vertical="top" wrapText="1" indent="1"/>
    </xf>
    <xf numFmtId="0" fontId="61" fillId="16" borderId="30" xfId="0" applyFont="1" applyFill="1" applyBorder="1" applyAlignment="1">
      <alignment horizontal="left" vertical="top" wrapText="1" indent="1"/>
    </xf>
    <xf numFmtId="0" fontId="68" fillId="16" borderId="35" xfId="0" applyFont="1" applyFill="1" applyBorder="1" applyAlignment="1" applyProtection="1">
      <alignment horizontal="left" vertical="top" indent="1"/>
    </xf>
    <xf numFmtId="0" fontId="61" fillId="16" borderId="30" xfId="0" applyFont="1" applyFill="1" applyBorder="1" applyAlignment="1">
      <alignment horizontal="left" vertical="top" indent="1"/>
    </xf>
    <xf numFmtId="0" fontId="68" fillId="17" borderId="34" xfId="0" applyFont="1" applyFill="1" applyBorder="1" applyAlignment="1">
      <alignment vertical="center" wrapText="1"/>
    </xf>
    <xf numFmtId="0" fontId="61" fillId="17" borderId="31" xfId="0" applyFont="1" applyFill="1" applyBorder="1" applyAlignment="1">
      <alignment vertical="center" wrapText="1"/>
    </xf>
    <xf numFmtId="3" fontId="68" fillId="0" borderId="18" xfId="0" applyNumberFormat="1" applyFont="1" applyBorder="1" applyAlignment="1" applyProtection="1">
      <alignment horizontal="center" vertical="center" wrapText="1"/>
    </xf>
    <xf numFmtId="0" fontId="69" fillId="21" borderId="19" xfId="0" applyFont="1" applyFill="1" applyBorder="1" applyAlignment="1">
      <alignment horizontal="center" vertical="center"/>
    </xf>
    <xf numFmtId="0" fontId="61" fillId="21" borderId="11" xfId="0" applyFont="1" applyFill="1" applyBorder="1" applyAlignment="1">
      <alignment horizontal="center" vertical="center"/>
    </xf>
    <xf numFmtId="0" fontId="69" fillId="22" borderId="20" xfId="0" applyFont="1" applyFill="1" applyBorder="1" applyAlignment="1">
      <alignment horizontal="center" vertical="center"/>
    </xf>
    <xf numFmtId="0" fontId="69" fillId="22" borderId="11" xfId="0" applyFont="1" applyFill="1" applyBorder="1" applyAlignment="1">
      <alignment horizontal="center" vertical="center"/>
    </xf>
    <xf numFmtId="0" fontId="61" fillId="22" borderId="11" xfId="0" applyFont="1" applyFill="1" applyBorder="1" applyAlignment="1">
      <alignment horizontal="center" vertical="center"/>
    </xf>
    <xf numFmtId="0" fontId="69" fillId="21" borderId="106" xfId="0" applyFont="1" applyFill="1" applyBorder="1" applyAlignment="1">
      <alignment horizontal="center" vertical="center"/>
    </xf>
    <xf numFmtId="0" fontId="61" fillId="21" borderId="128" xfId="0" applyFont="1" applyFill="1" applyBorder="1" applyAlignment="1">
      <alignment horizontal="center" vertical="center"/>
    </xf>
    <xf numFmtId="0" fontId="69" fillId="21" borderId="20" xfId="0" applyFont="1" applyFill="1" applyBorder="1" applyAlignment="1">
      <alignment horizontal="center" vertical="center"/>
    </xf>
    <xf numFmtId="3" fontId="68" fillId="16" borderId="34" xfId="0" applyNumberFormat="1" applyFont="1" applyFill="1" applyBorder="1" applyAlignment="1">
      <alignment horizontal="left" vertical="top" wrapText="1" indent="1"/>
    </xf>
    <xf numFmtId="0" fontId="61" fillId="16" borderId="31" xfId="0" applyFont="1" applyFill="1" applyBorder="1" applyAlignment="1">
      <alignment horizontal="left" vertical="top" wrapText="1"/>
    </xf>
    <xf numFmtId="3" fontId="68" fillId="16" borderId="23" xfId="0" applyNumberFormat="1" applyFont="1" applyFill="1" applyBorder="1" applyAlignment="1">
      <alignment horizontal="left" vertical="top" wrapText="1" indent="1"/>
    </xf>
    <xf numFmtId="0" fontId="61" fillId="16" borderId="38" xfId="0" applyFont="1" applyFill="1" applyBorder="1" applyAlignment="1">
      <alignment horizontal="left" vertical="top" wrapText="1" indent="1"/>
    </xf>
    <xf numFmtId="3" fontId="68" fillId="16" borderId="24" xfId="0" applyNumberFormat="1" applyFont="1" applyFill="1" applyBorder="1" applyAlignment="1">
      <alignment horizontal="left" vertical="top" wrapText="1" indent="1"/>
    </xf>
    <xf numFmtId="0" fontId="66" fillId="16" borderId="51" xfId="0" applyFont="1" applyFill="1" applyBorder="1" applyAlignment="1">
      <alignment horizontal="left" vertical="top" wrapText="1" indent="1"/>
    </xf>
    <xf numFmtId="3" fontId="68" fillId="16" borderId="35" xfId="0" applyNumberFormat="1" applyFont="1" applyFill="1" applyBorder="1" applyAlignment="1">
      <alignment horizontal="left" vertical="top" wrapText="1" indent="1"/>
    </xf>
    <xf numFmtId="3" fontId="68" fillId="16" borderId="35" xfId="0" applyNumberFormat="1" applyFont="1" applyFill="1" applyBorder="1" applyAlignment="1">
      <alignment horizontal="left" vertical="top" indent="1"/>
    </xf>
    <xf numFmtId="0" fontId="66" fillId="16" borderId="30" xfId="0" applyFont="1" applyFill="1" applyBorder="1" applyAlignment="1">
      <alignment horizontal="left" vertical="top" indent="1"/>
    </xf>
    <xf numFmtId="3" fontId="68" fillId="0" borderId="23" xfId="0" applyNumberFormat="1" applyFont="1" applyBorder="1" applyAlignment="1">
      <alignment horizontal="left" vertical="top" wrapText="1" indent="1"/>
    </xf>
    <xf numFmtId="0" fontId="61" fillId="0" borderId="38" xfId="0" applyFont="1" applyBorder="1" applyAlignment="1">
      <alignment horizontal="left" vertical="top" wrapText="1" indent="1"/>
    </xf>
    <xf numFmtId="0" fontId="69" fillId="21" borderId="20" xfId="0" applyFont="1" applyFill="1" applyBorder="1" applyAlignment="1">
      <alignment horizontal="center" vertical="center" wrapText="1"/>
    </xf>
    <xf numFmtId="0" fontId="61" fillId="21" borderId="11" xfId="0" applyFont="1" applyFill="1" applyBorder="1" applyAlignment="1">
      <alignment horizontal="center" vertical="center" wrapText="1"/>
    </xf>
    <xf numFmtId="3" fontId="69" fillId="21" borderId="13" xfId="0" applyNumberFormat="1" applyFont="1" applyFill="1" applyBorder="1" applyAlignment="1">
      <alignment horizontal="center" vertical="center"/>
    </xf>
    <xf numFmtId="0" fontId="61" fillId="21" borderId="14" xfId="0" applyFont="1" applyFill="1" applyBorder="1" applyAlignment="1">
      <alignment horizontal="center" vertical="center"/>
    </xf>
    <xf numFmtId="0" fontId="69" fillId="21" borderId="21" xfId="0" applyFont="1" applyFill="1" applyBorder="1" applyAlignment="1">
      <alignment horizontal="center" vertical="center"/>
    </xf>
    <xf numFmtId="3" fontId="68" fillId="16" borderId="49" xfId="0" applyNumberFormat="1" applyFont="1" applyFill="1" applyBorder="1" applyAlignment="1">
      <alignment horizontal="left" vertical="top" indent="1"/>
    </xf>
    <xf numFmtId="3" fontId="68" fillId="16" borderId="31" xfId="0" applyNumberFormat="1" applyFont="1" applyFill="1" applyBorder="1" applyAlignment="1">
      <alignment horizontal="left" vertical="top" indent="1"/>
    </xf>
    <xf numFmtId="3" fontId="68" fillId="15" borderId="10" xfId="0" applyNumberFormat="1" applyFont="1" applyFill="1" applyBorder="1" applyAlignment="1" applyProtection="1">
      <alignment horizontal="center" vertical="center" wrapText="1"/>
    </xf>
    <xf numFmtId="3" fontId="68" fillId="15" borderId="123" xfId="0" applyNumberFormat="1" applyFont="1" applyFill="1" applyBorder="1" applyAlignment="1" applyProtection="1">
      <alignment horizontal="center" vertical="center" wrapText="1"/>
    </xf>
    <xf numFmtId="0" fontId="68" fillId="6" borderId="13" xfId="0" applyFont="1" applyFill="1" applyBorder="1" applyAlignment="1" applyProtection="1">
      <alignment horizontal="left" vertical="center" wrapText="1"/>
    </xf>
    <xf numFmtId="0" fontId="61" fillId="6" borderId="14" xfId="0" applyFont="1" applyFill="1" applyBorder="1" applyAlignment="1">
      <alignment horizontal="left" vertical="center" wrapText="1"/>
    </xf>
    <xf numFmtId="49" fontId="68" fillId="16" borderId="13" xfId="0" applyNumberFormat="1" applyFont="1" applyFill="1" applyBorder="1" applyAlignment="1" applyProtection="1">
      <alignment horizontal="left" vertical="center" wrapText="1" indent="1"/>
    </xf>
    <xf numFmtId="0" fontId="61" fillId="16" borderId="14" xfId="0" applyFont="1" applyFill="1" applyBorder="1" applyAlignment="1">
      <alignment horizontal="left" vertical="center" wrapText="1" indent="1"/>
    </xf>
    <xf numFmtId="49" fontId="69" fillId="12" borderId="13" xfId="0" applyNumberFormat="1" applyFont="1" applyFill="1" applyBorder="1" applyAlignment="1" applyProtection="1">
      <alignment horizontal="center" vertical="center"/>
    </xf>
    <xf numFmtId="0" fontId="61" fillId="12" borderId="14" xfId="0" applyFont="1" applyFill="1" applyBorder="1" applyAlignment="1">
      <alignment horizontal="center" vertical="center"/>
    </xf>
    <xf numFmtId="49" fontId="77" fillId="6" borderId="19" xfId="0" applyNumberFormat="1" applyFont="1" applyFill="1" applyBorder="1" applyAlignment="1" applyProtection="1">
      <alignment horizontal="left" vertical="center" wrapText="1"/>
    </xf>
    <xf numFmtId="0" fontId="61" fillId="0" borderId="20" xfId="0" applyFont="1" applyBorder="1" applyAlignment="1">
      <alignment horizontal="left" vertical="center" wrapText="1"/>
    </xf>
    <xf numFmtId="0" fontId="61" fillId="0" borderId="11" xfId="0" applyFont="1" applyBorder="1" applyAlignment="1">
      <alignment horizontal="left" vertical="center" wrapText="1"/>
    </xf>
    <xf numFmtId="49" fontId="87"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8" fillId="6" borderId="13" xfId="0" applyNumberFormat="1" applyFont="1" applyFill="1" applyBorder="1" applyAlignment="1" applyProtection="1">
      <alignment horizontal="left" vertical="center" wrapText="1"/>
    </xf>
    <xf numFmtId="49" fontId="68" fillId="0" borderId="13" xfId="0" applyNumberFormat="1" applyFont="1" applyBorder="1" applyAlignment="1" applyProtection="1">
      <alignment horizontal="center" vertical="center" wrapText="1"/>
    </xf>
    <xf numFmtId="49" fontId="68" fillId="0" borderId="14" xfId="0" applyNumberFormat="1" applyFont="1" applyBorder="1" applyAlignment="1" applyProtection="1">
      <alignment horizontal="center" vertical="center" wrapText="1"/>
    </xf>
    <xf numFmtId="49" fontId="68" fillId="16" borderId="13" xfId="0" applyNumberFormat="1" applyFont="1" applyFill="1" applyBorder="1" applyAlignment="1" applyProtection="1">
      <alignment horizontal="left" vertical="center" indent="1"/>
    </xf>
    <xf numFmtId="0" fontId="61" fillId="16" borderId="14" xfId="0" applyFont="1" applyFill="1" applyBorder="1" applyAlignment="1">
      <alignment horizontal="left" vertical="center" indent="1"/>
    </xf>
    <xf numFmtId="49" fontId="68" fillId="6" borderId="13" xfId="0" applyNumberFormat="1" applyFont="1" applyFill="1" applyBorder="1" applyAlignment="1" applyProtection="1">
      <alignment horizontal="left" vertical="center"/>
    </xf>
    <xf numFmtId="49" fontId="68" fillId="6" borderId="14" xfId="0" applyNumberFormat="1" applyFont="1" applyFill="1" applyBorder="1" applyAlignment="1" applyProtection="1">
      <alignment horizontal="left" vertical="center"/>
    </xf>
    <xf numFmtId="0" fontId="66" fillId="0" borderId="0" xfId="9" applyFont="1" applyFill="1" applyAlignment="1">
      <alignment wrapText="1"/>
    </xf>
    <xf numFmtId="0" fontId="61" fillId="0" borderId="0" xfId="0" applyFont="1" applyAlignment="1">
      <alignment wrapText="1"/>
    </xf>
    <xf numFmtId="0" fontId="59" fillId="0" borderId="9" xfId="9" applyFont="1" applyFill="1" applyBorder="1" applyAlignment="1" applyProtection="1">
      <protection locked="0"/>
    </xf>
    <xf numFmtId="0" fontId="59" fillId="0" borderId="9" xfId="0" applyFont="1" applyBorder="1" applyAlignment="1"/>
    <xf numFmtId="0" fontId="59" fillId="0" borderId="6" xfId="9" applyFont="1" applyFill="1" applyBorder="1" applyAlignment="1" applyProtection="1">
      <protection locked="0"/>
    </xf>
    <xf numFmtId="0" fontId="59" fillId="0" borderId="6" xfId="0" applyFont="1" applyBorder="1" applyAlignment="1"/>
    <xf numFmtId="49" fontId="66" fillId="0" borderId="13" xfId="0" applyNumberFormat="1" applyFont="1" applyBorder="1" applyAlignment="1" applyProtection="1">
      <alignment horizontal="left" vertical="center" wrapText="1" indent="1"/>
    </xf>
    <xf numFmtId="0" fontId="61" fillId="0" borderId="14" xfId="0" applyFont="1" applyBorder="1" applyAlignment="1">
      <alignment horizontal="left" vertical="center" wrapText="1" indent="1"/>
    </xf>
    <xf numFmtId="49" fontId="68" fillId="6" borderId="13" xfId="0" applyNumberFormat="1" applyFont="1" applyFill="1" applyBorder="1" applyAlignment="1" applyProtection="1">
      <alignment horizontal="left" vertical="center" wrapText="1"/>
    </xf>
    <xf numFmtId="0" fontId="69" fillId="12" borderId="13" xfId="9" applyFont="1" applyFill="1" applyBorder="1" applyAlignment="1">
      <alignment horizontal="center" vertical="center"/>
    </xf>
    <xf numFmtId="0" fontId="66" fillId="0" borderId="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61" fillId="0" borderId="7" xfId="0" applyFont="1" applyBorder="1" applyAlignment="1" applyProtection="1">
      <alignment horizontal="left" vertical="center" wrapText="1" indent="1"/>
    </xf>
    <xf numFmtId="49" fontId="68" fillId="0" borderId="66" xfId="0" applyNumberFormat="1" applyFont="1" applyFill="1" applyBorder="1" applyAlignment="1" applyProtection="1">
      <alignment horizontal="center" vertical="center" wrapText="1"/>
    </xf>
    <xf numFmtId="49" fontId="68" fillId="0" borderId="15" xfId="0" applyNumberFormat="1" applyFont="1" applyFill="1" applyBorder="1" applyAlignment="1" applyProtection="1">
      <alignment horizontal="center" vertical="center" wrapText="1"/>
    </xf>
    <xf numFmtId="0" fontId="61" fillId="0" borderId="67" xfId="0" applyFont="1" applyFill="1" applyBorder="1" applyAlignment="1">
      <alignment wrapText="1"/>
    </xf>
    <xf numFmtId="0" fontId="68" fillId="0" borderId="46" xfId="0" applyFont="1" applyFill="1" applyBorder="1" applyAlignment="1" applyProtection="1">
      <alignment horizontal="left" vertical="center" wrapText="1"/>
      <protection hidden="1"/>
    </xf>
    <xf numFmtId="0" fontId="68" fillId="0" borderId="6" xfId="0" applyFont="1" applyFill="1" applyBorder="1" applyAlignment="1" applyProtection="1">
      <alignment horizontal="left" vertical="center" wrapText="1"/>
      <protection hidden="1"/>
    </xf>
    <xf numFmtId="0" fontId="61" fillId="0" borderId="6" xfId="0" applyFont="1" applyFill="1" applyBorder="1" applyAlignment="1" applyProtection="1">
      <alignment wrapText="1"/>
      <protection hidden="1"/>
    </xf>
    <xf numFmtId="0" fontId="68" fillId="6" borderId="5" xfId="0" applyFont="1" applyFill="1" applyBorder="1" applyAlignment="1" applyProtection="1">
      <alignment horizontal="left" vertical="center" wrapText="1"/>
    </xf>
    <xf numFmtId="0" fontId="68" fillId="6" borderId="0" xfId="0" applyFont="1" applyFill="1" applyBorder="1" applyAlignment="1" applyProtection="1">
      <alignment horizontal="left" vertical="center" wrapText="1"/>
    </xf>
    <xf numFmtId="0" fontId="68" fillId="6" borderId="86" xfId="0" applyFont="1" applyFill="1" applyBorder="1" applyAlignment="1" applyProtection="1">
      <alignment horizontal="left" vertical="center" wrapText="1"/>
    </xf>
    <xf numFmtId="0" fontId="68" fillId="6" borderId="87" xfId="0" applyFont="1" applyFill="1" applyBorder="1" applyAlignment="1" applyProtection="1">
      <alignment horizontal="left" vertical="center" wrapText="1"/>
    </xf>
    <xf numFmtId="0" fontId="61" fillId="0" borderId="87" xfId="0" applyFont="1" applyBorder="1" applyAlignment="1">
      <alignment wrapText="1"/>
    </xf>
    <xf numFmtId="0" fontId="66" fillId="0" borderId="6" xfId="0" applyFont="1" applyBorder="1" applyAlignment="1" applyProtection="1">
      <alignment horizontal="left" vertical="center" indent="1"/>
    </xf>
    <xf numFmtId="0" fontId="61" fillId="0" borderId="6" xfId="0" applyFont="1" applyBorder="1" applyAlignment="1">
      <alignment horizontal="left" indent="1"/>
    </xf>
    <xf numFmtId="0" fontId="61" fillId="0" borderId="7" xfId="0" applyFont="1" applyBorder="1" applyAlignment="1">
      <alignment horizontal="left" indent="1"/>
    </xf>
    <xf numFmtId="0" fontId="68" fillId="16" borderId="54" xfId="0" applyFont="1" applyFill="1" applyBorder="1" applyAlignment="1" applyProtection="1">
      <alignment horizontal="left" vertical="center" indent="1"/>
    </xf>
    <xf numFmtId="0" fontId="68" fillId="16" borderId="57" xfId="0" applyFont="1" applyFill="1" applyBorder="1" applyAlignment="1" applyProtection="1">
      <alignment horizontal="left" vertical="center" indent="1"/>
    </xf>
    <xf numFmtId="0" fontId="68" fillId="16" borderId="61" xfId="0" applyFont="1" applyFill="1" applyBorder="1" applyAlignment="1" applyProtection="1">
      <alignment horizontal="left" vertical="center" indent="1"/>
    </xf>
    <xf numFmtId="0" fontId="68" fillId="16" borderId="144" xfId="0" applyFont="1" applyFill="1" applyBorder="1" applyAlignment="1" applyProtection="1">
      <alignment horizontal="left" vertical="center" indent="1"/>
    </xf>
    <xf numFmtId="0" fontId="68" fillId="16" borderId="143" xfId="0" applyFont="1" applyFill="1" applyBorder="1" applyAlignment="1" applyProtection="1">
      <alignment horizontal="left" vertical="center" indent="1"/>
    </xf>
    <xf numFmtId="0" fontId="68" fillId="16" borderId="143" xfId="0" applyFont="1" applyFill="1" applyBorder="1" applyAlignment="1" applyProtection="1">
      <alignment horizontal="left" vertical="center" indent="1"/>
      <protection hidden="1"/>
    </xf>
    <xf numFmtId="0" fontId="68" fillId="16" borderId="144" xfId="0" applyFont="1" applyFill="1" applyBorder="1" applyAlignment="1" applyProtection="1">
      <alignment horizontal="left" vertical="center" indent="1"/>
      <protection hidden="1"/>
    </xf>
    <xf numFmtId="0" fontId="68" fillId="3" borderId="144" xfId="0" applyFont="1" applyFill="1" applyBorder="1" applyAlignment="1" applyProtection="1">
      <alignment horizontal="left" vertical="center"/>
    </xf>
    <xf numFmtId="0" fontId="68" fillId="3" borderId="145" xfId="0" applyFont="1" applyFill="1" applyBorder="1" applyAlignment="1" applyProtection="1">
      <alignment horizontal="left" vertical="center"/>
    </xf>
    <xf numFmtId="0" fontId="69" fillId="12" borderId="46" xfId="0" applyFont="1" applyFill="1" applyBorder="1" applyAlignment="1" applyProtection="1">
      <alignment horizontal="left" vertical="center" wrapText="1"/>
    </xf>
    <xf numFmtId="0" fontId="61" fillId="12" borderId="6" xfId="0" applyFont="1" applyFill="1" applyBorder="1" applyAlignment="1">
      <alignment horizontal="left" wrapText="1"/>
    </xf>
    <xf numFmtId="0" fontId="61" fillId="12" borderId="7" xfId="0" applyFont="1" applyFill="1" applyBorder="1" applyAlignment="1">
      <alignment horizontal="left" wrapText="1"/>
    </xf>
    <xf numFmtId="0" fontId="66" fillId="0" borderId="46" xfId="0" applyFont="1" applyBorder="1" applyAlignment="1" applyProtection="1">
      <alignment horizontal="left" vertical="center" wrapText="1" indent="1"/>
    </xf>
    <xf numFmtId="0" fontId="61" fillId="0" borderId="7" xfId="0" applyFont="1" applyBorder="1" applyAlignment="1">
      <alignment horizontal="left" wrapText="1" indent="1"/>
    </xf>
    <xf numFmtId="0" fontId="66" fillId="0" borderId="7" xfId="0" applyFont="1" applyBorder="1" applyAlignment="1">
      <alignment horizontal="left" wrapText="1" indent="1"/>
    </xf>
    <xf numFmtId="0" fontId="98" fillId="0" borderId="5" xfId="0" applyFont="1" applyBorder="1" applyAlignment="1" applyProtection="1">
      <alignment horizontal="left" wrapText="1" indent="2"/>
    </xf>
    <xf numFmtId="0" fontId="66" fillId="0" borderId="0" xfId="0" applyFont="1" applyAlignment="1">
      <alignment horizontal="left" wrapText="1"/>
    </xf>
    <xf numFmtId="0" fontId="66" fillId="0" borderId="5" xfId="0" applyFont="1" applyBorder="1" applyAlignment="1">
      <alignment horizontal="left" wrapText="1"/>
    </xf>
    <xf numFmtId="0" fontId="66" fillId="0" borderId="9" xfId="0" applyFont="1" applyBorder="1" applyAlignment="1" applyProtection="1">
      <alignment horizontal="left" vertical="center" wrapText="1" indent="1"/>
    </xf>
    <xf numFmtId="0" fontId="61" fillId="0" borderId="59" xfId="0" applyFont="1" applyBorder="1" applyAlignment="1">
      <alignment horizontal="left" wrapText="1" indent="1"/>
    </xf>
    <xf numFmtId="0" fontId="66" fillId="0" borderId="144" xfId="0" applyFont="1" applyBorder="1" applyAlignment="1" applyProtection="1">
      <alignment horizontal="left" vertical="center" wrapText="1" indent="1"/>
    </xf>
    <xf numFmtId="0" fontId="66" fillId="0" borderId="145" xfId="0" applyFont="1" applyBorder="1" applyAlignment="1" applyProtection="1">
      <alignment horizontal="left" vertical="center" wrapText="1" indent="1"/>
    </xf>
    <xf numFmtId="0" fontId="101" fillId="0" borderId="9" xfId="0" applyFont="1" applyBorder="1" applyAlignment="1">
      <alignment horizontal="left" vertical="center" wrapText="1" indent="1"/>
    </xf>
    <xf numFmtId="0" fontId="61" fillId="0" borderId="9" xfId="0" applyFont="1" applyBorder="1" applyAlignment="1">
      <alignment horizontal="left" vertical="center" wrapText="1" indent="1"/>
    </xf>
    <xf numFmtId="0" fontId="69" fillId="21" borderId="143" xfId="0" applyFont="1" applyFill="1" applyBorder="1" applyAlignment="1" applyProtection="1">
      <alignment horizontal="left" vertical="center" indent="1"/>
    </xf>
    <xf numFmtId="0" fontId="69" fillId="21" borderId="144" xfId="0" applyFont="1" applyFill="1" applyBorder="1" applyAlignment="1" applyProtection="1">
      <alignment horizontal="left" vertical="center" indent="1"/>
    </xf>
    <xf numFmtId="0" fontId="69" fillId="21" borderId="145" xfId="0" applyFont="1" applyFill="1" applyBorder="1" applyAlignment="1" applyProtection="1">
      <alignment horizontal="left" vertical="center" indent="1"/>
    </xf>
    <xf numFmtId="0" fontId="72" fillId="6" borderId="88" xfId="10" applyFont="1" applyFill="1" applyBorder="1" applyAlignment="1">
      <alignment horizontal="center" vertical="center"/>
    </xf>
    <xf numFmtId="0" fontId="102" fillId="0" borderId="89" xfId="0" applyFont="1" applyBorder="1" applyAlignment="1">
      <alignment horizontal="center" vertical="center"/>
    </xf>
    <xf numFmtId="0" fontId="102" fillId="0" borderId="90" xfId="0" applyFont="1" applyBorder="1" applyAlignment="1">
      <alignment horizontal="center" vertical="center"/>
    </xf>
    <xf numFmtId="0" fontId="69" fillId="21" borderId="91" xfId="10" applyFont="1" applyFill="1" applyBorder="1" applyAlignment="1" applyProtection="1">
      <alignment horizontal="center" vertical="center" wrapText="1"/>
      <protection hidden="1"/>
    </xf>
    <xf numFmtId="0" fontId="69" fillId="21" borderId="25" xfId="0" applyFont="1" applyFill="1" applyBorder="1" applyAlignment="1" applyProtection="1">
      <alignment horizontal="center" vertical="center" wrapText="1"/>
      <protection hidden="1"/>
    </xf>
    <xf numFmtId="0" fontId="69" fillId="21" borderId="92" xfId="0" applyFont="1" applyFill="1" applyBorder="1" applyAlignment="1" applyProtection="1">
      <alignment horizontal="center" vertical="center" wrapText="1"/>
      <protection hidden="1"/>
    </xf>
    <xf numFmtId="0" fontId="133" fillId="21" borderId="93" xfId="10" applyFont="1" applyFill="1" applyBorder="1" applyAlignment="1">
      <alignment horizontal="center" vertical="center"/>
    </xf>
    <xf numFmtId="0" fontId="59" fillId="21" borderId="47" xfId="0" applyFont="1" applyFill="1" applyBorder="1" applyAlignment="1">
      <alignment horizontal="center" vertical="center"/>
    </xf>
    <xf numFmtId="0" fontId="59" fillId="21" borderId="94" xfId="0" applyFont="1" applyFill="1" applyBorder="1" applyAlignment="1">
      <alignment horizontal="center" vertical="center"/>
    </xf>
    <xf numFmtId="0" fontId="84" fillId="0" borderId="73" xfId="10" applyFont="1" applyBorder="1" applyAlignment="1">
      <alignment horizontal="center"/>
    </xf>
    <xf numFmtId="0" fontId="61" fillId="0" borderId="73" xfId="0" applyFont="1" applyBorder="1" applyAlignment="1">
      <alignment horizontal="center"/>
    </xf>
    <xf numFmtId="0" fontId="131" fillId="0" borderId="95" xfId="19" applyFont="1" applyFill="1" applyBorder="1" applyAlignment="1" applyProtection="1">
      <alignment horizontal="left" vertical="top" wrapText="1"/>
      <protection hidden="1"/>
    </xf>
    <xf numFmtId="0" fontId="131" fillId="0" borderId="0" xfId="19" applyFont="1" applyFill="1" applyBorder="1" applyAlignment="1" applyProtection="1">
      <alignment horizontal="left" vertical="top" wrapText="1"/>
      <protection hidden="1"/>
    </xf>
    <xf numFmtId="0" fontId="131" fillId="0" borderId="96" xfId="19" applyFont="1" applyFill="1" applyBorder="1" applyAlignment="1" applyProtection="1">
      <alignment horizontal="left" vertical="top" wrapText="1"/>
      <protection hidden="1"/>
    </xf>
    <xf numFmtId="0" fontId="130" fillId="21" borderId="137" xfId="19" applyFont="1" applyFill="1" applyBorder="1" applyAlignment="1">
      <alignment horizontal="center" vertical="center"/>
    </xf>
    <xf numFmtId="0" fontId="130" fillId="21" borderId="138" xfId="19" applyFont="1" applyFill="1" applyBorder="1" applyAlignment="1">
      <alignment horizontal="center" vertical="center"/>
    </xf>
    <xf numFmtId="0" fontId="130" fillId="21" borderId="139" xfId="19" applyFont="1" applyFill="1" applyBorder="1" applyAlignment="1">
      <alignment horizontal="center" vertical="center"/>
    </xf>
    <xf numFmtId="0" fontId="130" fillId="21" borderId="97" xfId="19" applyFont="1" applyFill="1" applyBorder="1" applyAlignment="1">
      <alignment horizontal="center" vertical="center"/>
    </xf>
    <xf numFmtId="0" fontId="130" fillId="21" borderId="77" xfId="19" applyFont="1" applyFill="1" applyBorder="1" applyAlignment="1">
      <alignment horizontal="center" vertical="center"/>
    </xf>
    <xf numFmtId="0" fontId="130" fillId="21" borderId="98" xfId="19" applyFont="1" applyFill="1" applyBorder="1" applyAlignment="1">
      <alignment horizontal="center" vertical="center"/>
    </xf>
    <xf numFmtId="0" fontId="131" fillId="0" borderId="95" xfId="19" applyFont="1" applyBorder="1" applyAlignment="1">
      <alignment vertical="top" wrapText="1"/>
    </xf>
    <xf numFmtId="0" fontId="131" fillId="0" borderId="0" xfId="19" applyFont="1" applyBorder="1" applyAlignment="1">
      <alignment vertical="top" wrapText="1"/>
    </xf>
    <xf numFmtId="0" fontId="131" fillId="0" borderId="96" xfId="19" applyFont="1" applyBorder="1" applyAlignment="1">
      <alignment vertical="top" wrapText="1"/>
    </xf>
    <xf numFmtId="0" fontId="131" fillId="0" borderId="95" xfId="19" applyFont="1" applyBorder="1" applyAlignment="1">
      <alignment vertical="top"/>
    </xf>
    <xf numFmtId="0" fontId="131" fillId="0" borderId="0" xfId="19" applyFont="1" applyBorder="1" applyAlignment="1">
      <alignment vertical="top"/>
    </xf>
    <xf numFmtId="0" fontId="131" fillId="0" borderId="96" xfId="19" applyFont="1" applyBorder="1" applyAlignment="1">
      <alignment vertical="top"/>
    </xf>
    <xf numFmtId="0" fontId="68" fillId="0" borderId="12" xfId="0" applyFont="1" applyFill="1" applyBorder="1" applyAlignment="1" applyProtection="1">
      <alignment horizontal="left" vertical="center" wrapText="1"/>
    </xf>
    <xf numFmtId="0" fontId="61" fillId="0" borderId="16" xfId="0" applyFont="1" applyBorder="1" applyAlignment="1">
      <alignment horizontal="left" vertical="center" wrapText="1"/>
    </xf>
    <xf numFmtId="0" fontId="61" fillId="0" borderId="10" xfId="0" applyFont="1" applyBorder="1" applyAlignment="1">
      <alignment horizontal="left" vertical="center" wrapText="1"/>
    </xf>
    <xf numFmtId="0" fontId="68" fillId="0" borderId="20" xfId="0" applyFont="1" applyBorder="1" applyAlignment="1">
      <alignment horizontal="center" vertical="center"/>
    </xf>
    <xf numFmtId="0" fontId="66" fillId="0" borderId="11" xfId="0" applyFont="1" applyBorder="1" applyAlignment="1">
      <alignment horizontal="center" vertical="center"/>
    </xf>
    <xf numFmtId="0" fontId="66" fillId="19" borderId="13" xfId="0" applyFont="1" applyFill="1" applyBorder="1" applyAlignment="1" applyProtection="1">
      <alignment horizontal="left" vertical="center" wrapText="1" indent="1"/>
      <protection hidden="1"/>
    </xf>
    <xf numFmtId="0" fontId="61" fillId="19" borderId="21" xfId="0" applyFont="1" applyFill="1" applyBorder="1" applyAlignment="1" applyProtection="1">
      <alignment horizontal="left" vertical="center" wrapText="1" indent="1"/>
      <protection hidden="1"/>
    </xf>
    <xf numFmtId="0" fontId="61" fillId="19" borderId="14" xfId="0" applyFont="1" applyFill="1" applyBorder="1" applyAlignment="1" applyProtection="1">
      <alignment horizontal="left" vertical="center" wrapText="1" indent="1"/>
      <protection hidden="1"/>
    </xf>
    <xf numFmtId="0" fontId="10" fillId="0" borderId="95" xfId="18" applyFont="1" applyBorder="1" applyAlignment="1" applyProtection="1">
      <alignment vertical="top" wrapText="1"/>
      <protection locked="0"/>
    </xf>
    <xf numFmtId="0" fontId="10" fillId="0" borderId="0" xfId="18" applyFont="1" applyBorder="1" applyAlignment="1" applyProtection="1">
      <alignment vertical="top" wrapText="1"/>
      <protection locked="0"/>
    </xf>
    <xf numFmtId="0" fontId="10" fillId="0" borderId="96" xfId="18" applyFont="1" applyBorder="1" applyAlignment="1" applyProtection="1">
      <alignment vertical="top" wrapText="1"/>
      <protection locked="0"/>
    </xf>
    <xf numFmtId="0" fontId="105" fillId="21" borderId="0" xfId="18" applyFont="1" applyFill="1" applyAlignment="1">
      <alignment horizontal="center" vertical="center"/>
    </xf>
    <xf numFmtId="0" fontId="77" fillId="0" borderId="134" xfId="18" applyFont="1" applyFill="1" applyBorder="1" applyAlignment="1">
      <alignment horizontal="left" vertical="top" wrapText="1"/>
    </xf>
    <xf numFmtId="0" fontId="77" fillId="0" borderId="0" xfId="18" applyFont="1" applyFill="1" applyBorder="1" applyAlignment="1">
      <alignment horizontal="left" vertical="top" wrapText="1"/>
    </xf>
    <xf numFmtId="0" fontId="111" fillId="0" borderId="0" xfId="18" applyFont="1" applyAlignment="1">
      <alignment wrapText="1"/>
    </xf>
    <xf numFmtId="0" fontId="55" fillId="0" borderId="0" xfId="18" applyFont="1" applyAlignment="1">
      <alignment horizontal="center" vertical="center" wrapText="1"/>
    </xf>
    <xf numFmtId="174" fontId="55" fillId="0" borderId="77" xfId="18" applyNumberFormat="1" applyFont="1" applyBorder="1" applyAlignment="1">
      <alignment horizontal="center" vertical="center" wrapText="1"/>
    </xf>
    <xf numFmtId="0" fontId="10" fillId="0" borderId="138" xfId="18" applyFont="1" applyBorder="1" applyAlignment="1" applyProtection="1">
      <alignment horizontal="center" vertical="top" wrapText="1"/>
      <protection locked="0"/>
    </xf>
    <xf numFmtId="0" fontId="10" fillId="0" borderId="139" xfId="18" applyFont="1" applyBorder="1" applyAlignment="1" applyProtection="1">
      <alignment horizontal="center" vertical="top" wrapText="1"/>
      <protection locked="0"/>
    </xf>
    <xf numFmtId="0" fontId="53" fillId="0" borderId="97" xfId="18" applyFont="1" applyBorder="1" applyAlignment="1" applyProtection="1">
      <alignment vertical="top" wrapText="1"/>
      <protection locked="0"/>
    </xf>
    <xf numFmtId="0" fontId="53" fillId="0" borderId="77" xfId="18" applyFont="1" applyBorder="1" applyAlignment="1" applyProtection="1">
      <alignment vertical="top" wrapText="1"/>
      <protection locked="0"/>
    </xf>
    <xf numFmtId="0" fontId="53" fillId="0" borderId="98" xfId="18" applyFont="1" applyBorder="1" applyAlignment="1" applyProtection="1">
      <alignment vertical="top" wrapText="1"/>
      <protection locked="0"/>
    </xf>
    <xf numFmtId="0" fontId="10" fillId="0" borderId="97" xfId="18" applyFont="1" applyBorder="1" applyAlignment="1" applyProtection="1">
      <alignment vertical="top" wrapText="1"/>
      <protection locked="0"/>
    </xf>
    <xf numFmtId="0" fontId="10" fillId="0" borderId="77" xfId="18" applyFont="1" applyBorder="1" applyAlignment="1" applyProtection="1">
      <alignment vertical="top" wrapText="1"/>
      <protection locked="0"/>
    </xf>
    <xf numFmtId="0" fontId="10" fillId="0" borderId="98" xfId="18" applyFont="1" applyBorder="1" applyAlignment="1" applyProtection="1">
      <alignment vertical="top" wrapText="1"/>
      <protection locked="0"/>
    </xf>
    <xf numFmtId="0" fontId="53" fillId="0" borderId="138" xfId="18" applyFont="1" applyBorder="1" applyAlignment="1" applyProtection="1">
      <alignment horizontal="center" vertical="top" wrapText="1"/>
      <protection locked="0"/>
    </xf>
    <xf numFmtId="0" fontId="53" fillId="0" borderId="139" xfId="18" applyFont="1" applyBorder="1" applyAlignment="1" applyProtection="1">
      <alignment horizontal="center" vertical="top" wrapText="1"/>
      <protection locked="0"/>
    </xf>
    <xf numFmtId="0" fontId="53" fillId="0" borderId="95" xfId="13291" applyFont="1" applyBorder="1" applyAlignment="1" applyProtection="1">
      <alignment vertical="top" wrapText="1"/>
      <protection locked="0"/>
    </xf>
    <xf numFmtId="0" fontId="53" fillId="0" borderId="0" xfId="13291" applyFont="1" applyBorder="1" applyAlignment="1" applyProtection="1">
      <alignment vertical="top" wrapText="1"/>
      <protection locked="0"/>
    </xf>
    <xf numFmtId="0" fontId="53" fillId="0" borderId="96" xfId="13291" applyFont="1" applyBorder="1" applyAlignment="1" applyProtection="1">
      <alignment vertical="top" wrapText="1"/>
      <protection locked="0"/>
    </xf>
    <xf numFmtId="0" fontId="69" fillId="0" borderId="21" xfId="3" applyNumberFormat="1" applyFont="1" applyFill="1" applyBorder="1" applyAlignment="1" applyProtection="1">
      <alignment vertical="center"/>
    </xf>
    <xf numFmtId="0" fontId="69" fillId="0" borderId="14" xfId="3" applyNumberFormat="1" applyFont="1" applyFill="1" applyBorder="1" applyAlignment="1" applyProtection="1">
      <alignment vertical="center"/>
    </xf>
    <xf numFmtId="0" fontId="69" fillId="25" borderId="77" xfId="3" applyNumberFormat="1" applyFont="1" applyFill="1" applyBorder="1" applyAlignment="1" applyProtection="1">
      <alignment horizontal="left" vertical="center" indent="1"/>
    </xf>
    <xf numFmtId="0" fontId="69" fillId="25" borderId="77" xfId="3" applyNumberFormat="1" applyFont="1" applyFill="1" applyBorder="1" applyAlignment="1" applyProtection="1">
      <alignment horizontal="left" vertical="center"/>
    </xf>
    <xf numFmtId="0" fontId="61" fillId="21" borderId="167" xfId="3" applyNumberFormat="1" applyFont="1" applyFill="1" applyBorder="1" applyAlignment="1" applyProtection="1">
      <alignment horizontal="left" vertical="top" wrapText="1"/>
    </xf>
    <xf numFmtId="0" fontId="61" fillId="21" borderId="0" xfId="3" applyFont="1" applyFill="1" applyBorder="1" applyAlignment="1" applyProtection="1">
      <alignment vertical="top"/>
    </xf>
    <xf numFmtId="0" fontId="61" fillId="21" borderId="18" xfId="3" applyFont="1" applyFill="1" applyBorder="1" applyAlignment="1" applyProtection="1">
      <alignment vertical="top"/>
    </xf>
    <xf numFmtId="166" fontId="69" fillId="25" borderId="75" xfId="3" applyNumberFormat="1" applyFont="1" applyFill="1" applyBorder="1" applyAlignment="1" applyProtection="1">
      <alignment horizontal="left" vertical="center" indent="1"/>
    </xf>
    <xf numFmtId="0" fontId="69" fillId="0" borderId="170" xfId="3" applyNumberFormat="1" applyFont="1" applyBorder="1" applyAlignment="1" applyProtection="1">
      <alignment horizontal="center" vertical="center"/>
    </xf>
    <xf numFmtId="0" fontId="61" fillId="0" borderId="125" xfId="3" applyFont="1" applyBorder="1" applyAlignment="1" applyProtection="1">
      <alignment horizontal="center" vertical="center"/>
    </xf>
    <xf numFmtId="0" fontId="61" fillId="0" borderId="123" xfId="3" applyFont="1" applyBorder="1" applyAlignment="1" applyProtection="1">
      <alignment horizontal="center" vertical="center"/>
    </xf>
    <xf numFmtId="0" fontId="61" fillId="0" borderId="21" xfId="3" applyNumberFormat="1" applyFont="1" applyBorder="1" applyAlignment="1" applyProtection="1">
      <alignment horizontal="left" vertical="center" wrapText="1"/>
    </xf>
    <xf numFmtId="0" fontId="61" fillId="0" borderId="21" xfId="3" applyFont="1" applyBorder="1" applyAlignment="1" applyProtection="1">
      <alignment horizontal="left" vertical="center" wrapText="1"/>
    </xf>
    <xf numFmtId="0" fontId="61" fillId="0" borderId="14" xfId="3" applyFont="1" applyBorder="1" applyAlignment="1" applyProtection="1">
      <alignment horizontal="left" vertical="center" wrapText="1"/>
    </xf>
    <xf numFmtId="0" fontId="61" fillId="0" borderId="125" xfId="3" applyNumberFormat="1" applyFont="1" applyBorder="1" applyAlignment="1" applyProtection="1">
      <alignment horizontal="left" vertical="center" indent="1"/>
    </xf>
    <xf numFmtId="0" fontId="61" fillId="0" borderId="178" xfId="3" applyNumberFormat="1" applyFont="1" applyBorder="1" applyAlignment="1" applyProtection="1">
      <alignment horizontal="left" vertical="center"/>
    </xf>
    <xf numFmtId="0" fontId="61" fillId="0" borderId="131" xfId="3" applyNumberFormat="1" applyFont="1" applyBorder="1" applyAlignment="1" applyProtection="1">
      <alignment horizontal="center" vertical="center"/>
    </xf>
    <xf numFmtId="171" fontId="61" fillId="0" borderId="131" xfId="3" applyNumberFormat="1" applyFont="1" applyBorder="1" applyAlignment="1" applyProtection="1">
      <alignment horizontal="center"/>
    </xf>
    <xf numFmtId="0" fontId="84" fillId="0" borderId="130" xfId="3" applyFont="1" applyBorder="1" applyAlignment="1" applyProtection="1">
      <alignment horizontal="center" vertical="center" wrapText="1"/>
    </xf>
    <xf numFmtId="0" fontId="61" fillId="0" borderId="131" xfId="3" applyNumberFormat="1" applyFont="1" applyBorder="1" applyAlignment="1" applyProtection="1">
      <alignment horizontal="center"/>
    </xf>
    <xf numFmtId="0" fontId="84" fillId="0" borderId="130" xfId="3" applyNumberFormat="1" applyFont="1" applyBorder="1" applyAlignment="1" applyProtection="1">
      <alignment horizontal="center"/>
    </xf>
    <xf numFmtId="0" fontId="61" fillId="0" borderId="0" xfId="3" applyNumberFormat="1" applyFont="1" applyFill="1" applyBorder="1" applyAlignment="1" applyProtection="1">
      <alignment horizontal="left" vertical="top" wrapText="1" indent="2"/>
    </xf>
    <xf numFmtId="0" fontId="61" fillId="0" borderId="0" xfId="3" applyFont="1" applyFill="1" applyBorder="1" applyAlignment="1" applyProtection="1">
      <alignment horizontal="left" vertical="top" wrapText="1" indent="2"/>
    </xf>
    <xf numFmtId="0" fontId="61" fillId="0" borderId="5" xfId="3" quotePrefix="1" applyNumberFormat="1" applyFont="1" applyFill="1" applyBorder="1" applyAlignment="1" applyProtection="1">
      <alignment horizontal="left" vertical="top" wrapText="1" indent="2"/>
    </xf>
    <xf numFmtId="0" fontId="61" fillId="0" borderId="0" xfId="3" quotePrefix="1" applyNumberFormat="1" applyFont="1" applyFill="1" applyBorder="1" applyAlignment="1" applyProtection="1">
      <alignment horizontal="left" vertical="top" wrapText="1" indent="2"/>
    </xf>
    <xf numFmtId="0" fontId="145" fillId="0" borderId="175" xfId="30" applyFont="1" applyBorder="1" applyAlignment="1" applyProtection="1">
      <alignment horizontal="center"/>
    </xf>
    <xf numFmtId="0" fontId="145" fillId="0" borderId="176" xfId="30" applyFont="1" applyBorder="1" applyAlignment="1" applyProtection="1">
      <alignment horizontal="center"/>
    </xf>
    <xf numFmtId="0" fontId="145" fillId="0" borderId="177" xfId="30" applyFont="1" applyBorder="1" applyAlignment="1" applyProtection="1">
      <alignment horizontal="center"/>
    </xf>
    <xf numFmtId="0" fontId="61" fillId="0" borderId="167" xfId="30" applyFont="1" applyBorder="1" applyAlignment="1" applyProtection="1">
      <alignment wrapText="1"/>
    </xf>
    <xf numFmtId="0" fontId="61" fillId="0" borderId="0" xfId="30" applyFont="1" applyBorder="1" applyAlignment="1" applyProtection="1">
      <alignment wrapText="1"/>
    </xf>
    <xf numFmtId="0" fontId="61" fillId="0" borderId="168" xfId="30" applyFont="1" applyBorder="1" applyAlignment="1" applyProtection="1">
      <alignment wrapText="1"/>
    </xf>
    <xf numFmtId="0" fontId="61" fillId="0" borderId="188" xfId="30" applyFont="1" applyBorder="1" applyAlignment="1" applyProtection="1"/>
    <xf numFmtId="0" fontId="61" fillId="0" borderId="189" xfId="30" applyFont="1" applyBorder="1" applyAlignment="1" applyProtection="1"/>
    <xf numFmtId="166" fontId="61" fillId="0" borderId="21" xfId="3" applyNumberFormat="1" applyFont="1" applyBorder="1" applyAlignment="1" applyProtection="1">
      <alignment horizontal="left" vertical="center" indent="1"/>
    </xf>
    <xf numFmtId="166" fontId="61" fillId="0" borderId="179" xfId="3" applyNumberFormat="1" applyFont="1" applyBorder="1" applyAlignment="1" applyProtection="1">
      <alignment horizontal="left" vertical="center" indent="1"/>
    </xf>
    <xf numFmtId="0" fontId="61" fillId="26" borderId="180" xfId="30" applyFont="1" applyFill="1" applyBorder="1" applyProtection="1"/>
    <xf numFmtId="0" fontId="61" fillId="26" borderId="76" xfId="30" applyFont="1" applyFill="1" applyBorder="1" applyProtection="1"/>
    <xf numFmtId="0" fontId="69" fillId="0" borderId="165" xfId="30" applyFont="1" applyBorder="1" applyAlignment="1" applyProtection="1">
      <alignment horizontal="center" wrapText="1"/>
    </xf>
    <xf numFmtId="0" fontId="69" fillId="0" borderId="166" xfId="30" applyFont="1" applyBorder="1" applyAlignment="1" applyProtection="1">
      <alignment horizontal="center" wrapText="1"/>
    </xf>
    <xf numFmtId="0" fontId="105" fillId="0" borderId="181" xfId="30" applyFont="1" applyBorder="1" applyAlignment="1" applyProtection="1">
      <alignment horizontal="center"/>
    </xf>
    <xf numFmtId="0" fontId="105" fillId="0" borderId="77" xfId="30" applyFont="1" applyBorder="1" applyAlignment="1" applyProtection="1">
      <alignment horizontal="center"/>
    </xf>
    <xf numFmtId="0" fontId="105" fillId="0" borderId="98" xfId="30" applyFont="1" applyBorder="1" applyAlignment="1" applyProtection="1">
      <alignment horizontal="center"/>
    </xf>
    <xf numFmtId="0" fontId="61" fillId="0" borderId="183" xfId="30" applyFont="1" applyBorder="1" applyAlignment="1" applyProtection="1"/>
    <xf numFmtId="0" fontId="61" fillId="0" borderId="184" xfId="30" applyFont="1" applyBorder="1" applyAlignment="1" applyProtection="1"/>
    <xf numFmtId="0" fontId="61" fillId="0" borderId="188" xfId="30" applyFont="1" applyBorder="1" applyAlignment="1" applyProtection="1">
      <alignment wrapText="1"/>
    </xf>
    <xf numFmtId="0" fontId="61" fillId="0" borderId="189" xfId="30" applyFont="1" applyBorder="1" applyAlignment="1" applyProtection="1">
      <alignment wrapText="1"/>
    </xf>
    <xf numFmtId="0" fontId="148" fillId="0" borderId="0" xfId="30" applyFont="1" applyBorder="1" applyAlignment="1" applyProtection="1">
      <alignment horizontal="left" vertical="center" wrapText="1"/>
    </xf>
    <xf numFmtId="0" fontId="105" fillId="0" borderId="0" xfId="30" applyFont="1" applyBorder="1" applyAlignment="1" applyProtection="1">
      <alignment horizontal="center" vertical="top" wrapText="1"/>
    </xf>
    <xf numFmtId="0" fontId="105" fillId="0" borderId="168" xfId="30" applyFont="1" applyBorder="1" applyAlignment="1" applyProtection="1">
      <alignment horizontal="center" vertical="top" wrapText="1"/>
    </xf>
    <xf numFmtId="0" fontId="148" fillId="0" borderId="173" xfId="30" applyFont="1" applyBorder="1" applyAlignment="1" applyProtection="1">
      <alignment horizontal="left" vertical="center" wrapText="1"/>
    </xf>
    <xf numFmtId="0" fontId="61" fillId="0" borderId="191" xfId="30" applyFont="1" applyBorder="1" applyAlignment="1" applyProtection="1"/>
    <xf numFmtId="0" fontId="61" fillId="0" borderId="192" xfId="30" applyFont="1" applyBorder="1" applyAlignment="1" applyProtection="1"/>
    <xf numFmtId="0" fontId="69" fillId="0" borderId="180" xfId="30" applyFont="1" applyBorder="1" applyAlignment="1" applyProtection="1"/>
    <xf numFmtId="0" fontId="69" fillId="0" borderId="76" xfId="30" applyFont="1" applyBorder="1" applyAlignment="1" applyProtection="1"/>
    <xf numFmtId="0" fontId="148" fillId="0" borderId="168" xfId="30" applyFont="1" applyBorder="1" applyAlignment="1" applyProtection="1">
      <alignment horizontal="left" vertical="center" wrapText="1"/>
    </xf>
    <xf numFmtId="0" fontId="61" fillId="0" borderId="0" xfId="0" applyFont="1" applyAlignment="1">
      <alignment horizontal="left" wrapText="1"/>
    </xf>
    <xf numFmtId="0" fontId="87" fillId="0" borderId="0" xfId="0" applyFont="1" applyAlignment="1">
      <alignment vertical="top" wrapText="1"/>
    </xf>
    <xf numFmtId="0" fontId="69" fillId="12" borderId="13" xfId="3" applyFont="1" applyFill="1" applyBorder="1" applyAlignment="1">
      <alignment horizontal="center" vertical="center" wrapText="1"/>
    </xf>
    <xf numFmtId="0" fontId="69" fillId="12" borderId="21" xfId="3" applyFont="1" applyFill="1" applyBorder="1" applyAlignment="1">
      <alignment horizontal="center" vertical="center" wrapText="1"/>
    </xf>
    <xf numFmtId="0" fontId="69" fillId="12" borderId="14" xfId="3" applyFont="1" applyFill="1" applyBorder="1" applyAlignment="1">
      <alignment horizontal="center" vertical="center" wrapText="1"/>
    </xf>
    <xf numFmtId="0" fontId="61" fillId="0" borderId="0" xfId="3" applyFont="1" applyBorder="1" applyAlignment="1">
      <alignment wrapText="1"/>
    </xf>
    <xf numFmtId="0" fontId="113" fillId="0" borderId="111" xfId="3" applyFont="1" applyBorder="1" applyAlignment="1">
      <alignment horizontal="center" vertical="center" wrapText="1"/>
    </xf>
    <xf numFmtId="0" fontId="113" fillId="0" borderId="0" xfId="3" applyFont="1" applyBorder="1" applyAlignment="1">
      <alignment horizontal="center" vertical="center" wrapText="1"/>
    </xf>
    <xf numFmtId="0" fontId="113" fillId="0" borderId="112" xfId="3" applyFont="1" applyBorder="1" applyAlignment="1">
      <alignment horizontal="center" vertical="center" wrapText="1"/>
    </xf>
    <xf numFmtId="0" fontId="113" fillId="0" borderId="113" xfId="3" applyFont="1" applyBorder="1" applyAlignment="1">
      <alignment horizontal="center" vertical="center" wrapText="1"/>
    </xf>
    <xf numFmtId="0" fontId="113" fillId="0" borderId="114" xfId="3" applyFont="1" applyBorder="1" applyAlignment="1">
      <alignment horizontal="center" vertical="center" wrapText="1"/>
    </xf>
    <xf numFmtId="0" fontId="113" fillId="0" borderId="115" xfId="3" applyFont="1" applyBorder="1" applyAlignment="1">
      <alignment horizontal="center" vertical="center" wrapText="1"/>
    </xf>
    <xf numFmtId="0" fontId="114" fillId="0" borderId="13" xfId="3" applyNumberFormat="1" applyFont="1" applyFill="1" applyBorder="1" applyAlignment="1" applyProtection="1">
      <alignment vertical="top" wrapText="1"/>
      <protection hidden="1"/>
    </xf>
    <xf numFmtId="0" fontId="114" fillId="0" borderId="21" xfId="3" applyNumberFormat="1" applyFont="1" applyFill="1" applyBorder="1" applyAlignment="1" applyProtection="1">
      <alignment vertical="top" wrapText="1"/>
      <protection hidden="1"/>
    </xf>
    <xf numFmtId="0" fontId="114" fillId="0" borderId="14" xfId="3" applyNumberFormat="1" applyFont="1" applyFill="1" applyBorder="1" applyAlignment="1" applyProtection="1">
      <alignment vertical="top" wrapText="1"/>
      <protection hidden="1"/>
    </xf>
    <xf numFmtId="0" fontId="59" fillId="0" borderId="12" xfId="3" applyFont="1" applyBorder="1" applyAlignment="1">
      <alignment vertical="top" wrapText="1"/>
    </xf>
    <xf numFmtId="0" fontId="59" fillId="0" borderId="16" xfId="3" applyFont="1" applyBorder="1" applyAlignment="1">
      <alignment vertical="top" wrapText="1"/>
    </xf>
    <xf numFmtId="0" fontId="59" fillId="0" borderId="10" xfId="3" applyFont="1" applyBorder="1" applyAlignment="1">
      <alignment vertical="top" wrapText="1"/>
    </xf>
    <xf numFmtId="0" fontId="69" fillId="0" borderId="46" xfId="3" applyFont="1" applyBorder="1" applyAlignment="1">
      <alignment horizontal="center" vertical="center" wrapText="1"/>
    </xf>
    <xf numFmtId="0" fontId="69" fillId="0" borderId="6" xfId="3" applyFont="1" applyBorder="1" applyAlignment="1">
      <alignment horizontal="center" vertical="center" wrapText="1"/>
    </xf>
    <xf numFmtId="0" fontId="69" fillId="0" borderId="7" xfId="3" applyFont="1" applyBorder="1" applyAlignment="1">
      <alignment horizontal="center" vertical="center" wrapText="1"/>
    </xf>
    <xf numFmtId="0" fontId="87" fillId="0" borderId="5" xfId="3" applyFont="1" applyFill="1" applyBorder="1" applyAlignment="1" applyProtection="1">
      <alignment vertical="top"/>
      <protection hidden="1"/>
    </xf>
    <xf numFmtId="0" fontId="87" fillId="0" borderId="0" xfId="3" applyFont="1" applyFill="1" applyBorder="1" applyAlignment="1" applyProtection="1">
      <alignment vertical="top"/>
      <protection hidden="1"/>
    </xf>
    <xf numFmtId="0" fontId="87" fillId="0" borderId="40" xfId="3" applyFont="1" applyFill="1" applyBorder="1" applyAlignment="1" applyProtection="1">
      <alignment vertical="top"/>
      <protection hidden="1"/>
    </xf>
    <xf numFmtId="0" fontId="87" fillId="0" borderId="50" xfId="3" applyFont="1" applyFill="1" applyBorder="1" applyAlignment="1" applyProtection="1">
      <alignment vertical="top"/>
      <protection hidden="1"/>
    </xf>
    <xf numFmtId="0" fontId="87" fillId="0" borderId="9" xfId="3" applyFont="1" applyFill="1" applyBorder="1" applyAlignment="1" applyProtection="1">
      <alignment vertical="top"/>
      <protection hidden="1"/>
    </xf>
    <xf numFmtId="0" fontId="87" fillId="0" borderId="59" xfId="3" applyFont="1" applyFill="1" applyBorder="1" applyAlignment="1" applyProtection="1">
      <alignment vertical="top"/>
      <protection hidden="1"/>
    </xf>
    <xf numFmtId="0" fontId="116" fillId="12" borderId="122" xfId="0" applyFont="1" applyFill="1" applyBorder="1" applyAlignment="1">
      <alignment horizontal="center" vertical="center"/>
    </xf>
    <xf numFmtId="0" fontId="116" fillId="12" borderId="125" xfId="0" applyFont="1" applyFill="1" applyBorder="1" applyAlignment="1">
      <alignment horizontal="center" vertical="center"/>
    </xf>
    <xf numFmtId="0" fontId="116" fillId="12" borderId="150" xfId="0" applyFont="1" applyFill="1" applyBorder="1" applyAlignment="1">
      <alignment horizontal="center" vertical="center"/>
    </xf>
    <xf numFmtId="164" fontId="116" fillId="12" borderId="17" xfId="0" applyNumberFormat="1" applyFont="1" applyFill="1" applyBorder="1" applyAlignment="1">
      <alignment horizontal="center" vertical="center"/>
    </xf>
    <xf numFmtId="164" fontId="116" fillId="12" borderId="0" xfId="0" applyNumberFormat="1" applyFont="1" applyFill="1" applyBorder="1" applyAlignment="1">
      <alignment horizontal="center" vertical="center"/>
    </xf>
    <xf numFmtId="164" fontId="116" fillId="12" borderId="63" xfId="0" applyNumberFormat="1" applyFont="1" applyFill="1" applyBorder="1" applyAlignment="1">
      <alignment horizontal="center" vertical="center"/>
    </xf>
    <xf numFmtId="164" fontId="65" fillId="12" borderId="122" xfId="0" applyNumberFormat="1" applyFont="1" applyFill="1" applyBorder="1" applyAlignment="1">
      <alignment horizontal="center" vertical="top"/>
    </xf>
    <xf numFmtId="164" fontId="117" fillId="12" borderId="125" xfId="0" applyNumberFormat="1" applyFont="1" applyFill="1" applyBorder="1" applyAlignment="1">
      <alignment horizontal="center" vertical="top"/>
    </xf>
    <xf numFmtId="164" fontId="117" fillId="12" borderId="150" xfId="0" applyNumberFormat="1" applyFont="1" applyFill="1" applyBorder="1" applyAlignment="1">
      <alignment horizontal="center" vertical="top"/>
    </xf>
    <xf numFmtId="0" fontId="117" fillId="0" borderId="21" xfId="0" applyFont="1" applyBorder="1" applyAlignment="1">
      <alignment horizontal="left" vertical="top" wrapText="1"/>
    </xf>
    <xf numFmtId="0" fontId="59" fillId="0" borderId="14" xfId="0" applyFont="1" applyBorder="1" applyAlignment="1">
      <alignment horizontal="left" vertical="top" wrapText="1"/>
    </xf>
    <xf numFmtId="0" fontId="59" fillId="0" borderId="21" xfId="0" applyFont="1" applyBorder="1" applyAlignment="1">
      <alignment vertical="top" wrapText="1"/>
    </xf>
    <xf numFmtId="0" fontId="61" fillId="0" borderId="14" xfId="0" applyFont="1" applyBorder="1" applyAlignment="1">
      <alignment wrapText="1"/>
    </xf>
    <xf numFmtId="0" fontId="117" fillId="0" borderId="125" xfId="0" applyNumberFormat="1" applyFont="1" applyBorder="1" applyAlignment="1">
      <alignment horizontal="left" vertical="center" wrapText="1"/>
    </xf>
    <xf numFmtId="0" fontId="61" fillId="0" borderId="123" xfId="0" applyFont="1" applyBorder="1" applyAlignment="1">
      <alignment horizontal="left" vertical="center" wrapText="1"/>
    </xf>
    <xf numFmtId="0" fontId="117" fillId="0" borderId="0" xfId="0" applyNumberFormat="1" applyFont="1" applyBorder="1" applyAlignment="1">
      <alignment horizontal="left" vertical="center" wrapText="1"/>
    </xf>
    <xf numFmtId="0" fontId="59" fillId="0" borderId="18" xfId="0" applyFont="1" applyBorder="1" applyAlignment="1">
      <alignment vertical="center" wrapText="1"/>
    </xf>
    <xf numFmtId="0" fontId="117" fillId="0" borderId="21" xfId="0" applyNumberFormat="1" applyFont="1" applyBorder="1" applyAlignment="1">
      <alignment horizontal="left" vertical="center" wrapText="1"/>
    </xf>
    <xf numFmtId="0" fontId="59" fillId="0" borderId="14" xfId="0" applyFont="1" applyBorder="1" applyAlignment="1"/>
    <xf numFmtId="0" fontId="69" fillId="0" borderId="0" xfId="3" applyNumberFormat="1" applyFont="1" applyAlignment="1" applyProtection="1">
      <alignment horizontal="center" vertical="center"/>
    </xf>
    <xf numFmtId="0" fontId="59" fillId="0" borderId="143" xfId="3" applyNumberFormat="1" applyFont="1" applyBorder="1" applyProtection="1"/>
    <xf numFmtId="0" fontId="59" fillId="0" borderId="144" xfId="3" applyNumberFormat="1" applyFont="1" applyBorder="1" applyProtection="1"/>
    <xf numFmtId="0" fontId="69" fillId="0" borderId="5" xfId="3" applyNumberFormat="1" applyFont="1" applyBorder="1" applyAlignment="1" applyProtection="1">
      <alignment horizontal="left" vertical="center" indent="1"/>
    </xf>
    <xf numFmtId="0" fontId="69" fillId="0" borderId="0" xfId="3" applyNumberFormat="1" applyFont="1" applyBorder="1" applyAlignment="1" applyProtection="1">
      <alignment horizontal="left" vertical="center" indent="1"/>
    </xf>
    <xf numFmtId="0" fontId="69" fillId="0" borderId="40" xfId="3" applyNumberFormat="1" applyFont="1" applyBorder="1" applyAlignment="1" applyProtection="1">
      <alignment horizontal="left" vertical="center" indent="1"/>
    </xf>
    <xf numFmtId="0" fontId="69" fillId="0" borderId="5" xfId="3" applyNumberFormat="1" applyFont="1" applyBorder="1" applyAlignment="1" applyProtection="1">
      <alignment horizontal="left" indent="1"/>
    </xf>
    <xf numFmtId="0" fontId="69" fillId="0" borderId="0" xfId="3" applyNumberFormat="1" applyFont="1" applyBorder="1" applyAlignment="1" applyProtection="1">
      <alignment horizontal="left" indent="1"/>
    </xf>
    <xf numFmtId="0" fontId="69" fillId="0" borderId="40" xfId="3" applyNumberFormat="1" applyFont="1" applyBorder="1" applyAlignment="1" applyProtection="1">
      <alignment horizontal="left" indent="1"/>
    </xf>
    <xf numFmtId="0" fontId="61" fillId="0" borderId="50" xfId="3" applyNumberFormat="1" applyFont="1" applyBorder="1" applyProtection="1"/>
    <xf numFmtId="0" fontId="61" fillId="0" borderId="9" xfId="3" applyNumberFormat="1" applyFont="1" applyBorder="1" applyProtection="1"/>
    <xf numFmtId="0" fontId="61" fillId="0" borderId="59" xfId="3" applyNumberFormat="1" applyFont="1" applyBorder="1" applyProtection="1"/>
    <xf numFmtId="0" fontId="69" fillId="0" borderId="50" xfId="3" applyNumberFormat="1" applyFont="1" applyBorder="1" applyAlignment="1" applyProtection="1"/>
    <xf numFmtId="0" fontId="69" fillId="0" borderId="9" xfId="3" applyFont="1" applyBorder="1" applyAlignment="1" applyProtection="1"/>
    <xf numFmtId="0" fontId="69" fillId="0" borderId="59" xfId="3" applyFont="1" applyBorder="1" applyAlignment="1" applyProtection="1"/>
    <xf numFmtId="0" fontId="87" fillId="0" borderId="5" xfId="3" applyNumberFormat="1" applyFont="1" applyBorder="1" applyAlignment="1" applyProtection="1"/>
    <xf numFmtId="0" fontId="87" fillId="0" borderId="0" xfId="3" applyFont="1" applyBorder="1" applyAlignment="1" applyProtection="1"/>
    <xf numFmtId="0" fontId="87" fillId="0" borderId="40" xfId="3" applyFont="1" applyBorder="1" applyAlignment="1" applyProtection="1"/>
    <xf numFmtId="0" fontId="69" fillId="0" borderId="144" xfId="3" applyNumberFormat="1" applyFont="1" applyBorder="1" applyAlignment="1" applyProtection="1">
      <alignment horizontal="left" indent="1"/>
      <protection locked="0"/>
    </xf>
    <xf numFmtId="0" fontId="69" fillId="0" borderId="144" xfId="3" applyFont="1" applyBorder="1" applyAlignment="1" applyProtection="1">
      <alignment horizontal="left" indent="1"/>
      <protection locked="0"/>
    </xf>
    <xf numFmtId="0" fontId="69" fillId="0" borderId="145" xfId="3" applyFont="1" applyBorder="1" applyAlignment="1" applyProtection="1">
      <alignment horizontal="left" indent="1"/>
      <protection locked="0"/>
    </xf>
    <xf numFmtId="0" fontId="69" fillId="0" borderId="0" xfId="3" applyNumberFormat="1" applyFont="1" applyFill="1" applyAlignment="1" applyProtection="1">
      <alignment horizontal="center" vertical="center"/>
      <protection hidden="1"/>
    </xf>
    <xf numFmtId="0" fontId="61" fillId="0" borderId="0" xfId="3" applyFont="1" applyFill="1" applyAlignment="1" applyProtection="1">
      <alignment horizontal="center" vertical="center"/>
      <protection hidden="1"/>
    </xf>
    <xf numFmtId="0" fontId="69" fillId="0" borderId="50" xfId="3" applyNumberFormat="1" applyFont="1" applyBorder="1" applyAlignment="1" applyProtection="1">
      <alignment horizontal="left" wrapText="1" indent="1"/>
    </xf>
    <xf numFmtId="0" fontId="69" fillId="0" borderId="9" xfId="3" applyFont="1" applyBorder="1" applyAlignment="1" applyProtection="1">
      <alignment horizontal="left" wrapText="1" indent="1"/>
    </xf>
    <xf numFmtId="0" fontId="69" fillId="0" borderId="59" xfId="3" applyFont="1" applyBorder="1" applyAlignment="1" applyProtection="1">
      <alignment horizontal="left" wrapText="1" indent="1"/>
    </xf>
    <xf numFmtId="165" fontId="69" fillId="0" borderId="50" xfId="3" applyNumberFormat="1" applyFont="1" applyBorder="1" applyAlignment="1" applyProtection="1">
      <alignment horizontal="left" indent="1"/>
    </xf>
    <xf numFmtId="165" fontId="69" fillId="0" borderId="59" xfId="3" applyNumberFormat="1" applyFont="1" applyBorder="1" applyAlignment="1" applyProtection="1">
      <alignment horizontal="left" indent="1"/>
    </xf>
    <xf numFmtId="0" fontId="69" fillId="0" borderId="50" xfId="3" applyNumberFormat="1" applyFont="1" applyBorder="1" applyAlignment="1" applyProtection="1">
      <alignment horizontal="left" indent="1"/>
    </xf>
    <xf numFmtId="0" fontId="69" fillId="0" borderId="9" xfId="3" applyFont="1" applyBorder="1" applyAlignment="1" applyProtection="1">
      <alignment horizontal="left" indent="1"/>
    </xf>
    <xf numFmtId="0" fontId="69" fillId="0" borderId="59" xfId="3" applyNumberFormat="1" applyFont="1" applyBorder="1" applyAlignment="1" applyProtection="1">
      <alignment horizontal="left" indent="1"/>
    </xf>
    <xf numFmtId="0" fontId="69" fillId="0" borderId="5" xfId="3" applyFont="1" applyBorder="1" applyAlignment="1" applyProtection="1"/>
    <xf numFmtId="0" fontId="69" fillId="0" borderId="0" xfId="3" applyFont="1" applyBorder="1" applyAlignment="1" applyProtection="1"/>
    <xf numFmtId="0" fontId="69" fillId="0" borderId="40" xfId="3" applyFont="1" applyBorder="1" applyAlignment="1" applyProtection="1"/>
    <xf numFmtId="0" fontId="69" fillId="0" borderId="0" xfId="3" applyNumberFormat="1" applyFont="1" applyAlignment="1" applyProtection="1">
      <alignment horizontal="center"/>
    </xf>
    <xf numFmtId="0" fontId="69" fillId="0" borderId="50" xfId="3" applyNumberFormat="1" applyFont="1" applyBorder="1" applyAlignment="1" applyProtection="1">
      <alignment horizontal="left" indent="1"/>
      <protection locked="0"/>
    </xf>
    <xf numFmtId="0" fontId="69" fillId="0" borderId="9" xfId="3" applyFont="1" applyBorder="1" applyAlignment="1">
      <alignment horizontal="left" indent="1"/>
    </xf>
    <xf numFmtId="0" fontId="69" fillId="0" borderId="59" xfId="3" applyFont="1" applyBorder="1" applyAlignment="1">
      <alignment horizontal="left" indent="1"/>
    </xf>
    <xf numFmtId="0" fontId="69" fillId="0" borderId="5" xfId="3" applyNumberFormat="1" applyFont="1" applyBorder="1" applyAlignment="1" applyProtection="1">
      <alignment horizontal="left" indent="1"/>
      <protection locked="0"/>
    </xf>
    <xf numFmtId="0" fontId="69" fillId="0" borderId="0" xfId="3" applyFont="1" applyBorder="1" applyAlignment="1">
      <alignment horizontal="left" indent="1"/>
    </xf>
    <xf numFmtId="0" fontId="69" fillId="0" borderId="40" xfId="3" applyFont="1" applyBorder="1" applyAlignment="1">
      <alignment horizontal="left" indent="1"/>
    </xf>
    <xf numFmtId="0" fontId="69" fillId="0" borderId="0" xfId="3" applyFont="1" applyBorder="1" applyAlignment="1" applyProtection="1">
      <alignment horizontal="left" indent="1"/>
    </xf>
    <xf numFmtId="0" fontId="69" fillId="0" borderId="40" xfId="3" applyFont="1" applyBorder="1" applyAlignment="1" applyProtection="1">
      <alignment horizontal="left" indent="1"/>
    </xf>
    <xf numFmtId="0" fontId="61" fillId="0" borderId="50" xfId="3" applyNumberFormat="1" applyFont="1" applyBorder="1" applyAlignment="1" applyProtection="1">
      <alignment horizontal="left" vertical="center" indent="1"/>
    </xf>
    <xf numFmtId="0" fontId="61" fillId="0" borderId="9" xfId="3" applyFont="1" applyBorder="1" applyAlignment="1" applyProtection="1">
      <alignment horizontal="left" vertical="center" indent="1"/>
    </xf>
    <xf numFmtId="0" fontId="61" fillId="0" borderId="59" xfId="3" applyFont="1" applyBorder="1" applyAlignment="1" applyProtection="1">
      <alignment horizontal="left" vertical="center" indent="1"/>
    </xf>
    <xf numFmtId="0" fontId="69" fillId="0" borderId="5" xfId="3" applyNumberFormat="1" applyFont="1" applyBorder="1" applyAlignment="1" applyProtection="1"/>
    <xf numFmtId="0" fontId="58" fillId="0" borderId="0" xfId="3" applyFont="1" applyAlignment="1">
      <alignment horizontal="center" vertical="center"/>
    </xf>
    <xf numFmtId="0" fontId="61" fillId="0" borderId="0" xfId="3" applyFont="1" applyAlignment="1">
      <alignment horizontal="center" vertical="center"/>
    </xf>
    <xf numFmtId="174" fontId="58" fillId="0" borderId="0" xfId="3" applyNumberFormat="1" applyFont="1" applyAlignment="1">
      <alignment horizontal="center" vertical="center"/>
    </xf>
    <xf numFmtId="174" fontId="61" fillId="0" borderId="0" xfId="3" applyNumberFormat="1" applyFont="1" applyAlignment="1">
      <alignment horizontal="center" vertical="center"/>
    </xf>
    <xf numFmtId="0" fontId="61" fillId="0" borderId="69" xfId="3" applyFont="1" applyBorder="1" applyAlignment="1" applyProtection="1">
      <protection locked="0"/>
    </xf>
    <xf numFmtId="0" fontId="69" fillId="0" borderId="0" xfId="3" applyFont="1" applyAlignment="1" applyProtection="1">
      <alignment horizontal="center" vertical="center"/>
    </xf>
    <xf numFmtId="174" fontId="69" fillId="0" borderId="0" xfId="3" applyNumberFormat="1" applyFont="1" applyAlignment="1" applyProtection="1">
      <alignment horizontal="center" vertical="center"/>
    </xf>
    <xf numFmtId="0" fontId="61" fillId="0" borderId="69" xfId="3" applyFont="1" applyBorder="1" applyAlignment="1" applyProtection="1">
      <alignment horizontal="left"/>
      <protection locked="0"/>
    </xf>
    <xf numFmtId="0" fontId="69" fillId="0" borderId="0" xfId="3" quotePrefix="1" applyFont="1" applyAlignment="1" applyProtection="1">
      <alignment horizontal="center" vertical="center"/>
    </xf>
    <xf numFmtId="0" fontId="17" fillId="0" borderId="0" xfId="3" applyNumberFormat="1" applyFont="1" applyFill="1" applyAlignment="1" applyProtection="1">
      <alignment horizontal="center"/>
    </xf>
    <xf numFmtId="165" fontId="17" fillId="0" borderId="0" xfId="3" applyNumberFormat="1" applyFont="1" applyFill="1" applyAlignment="1" applyProtection="1">
      <alignment horizontal="center" vertical="center"/>
    </xf>
    <xf numFmtId="165" fontId="24" fillId="0" borderId="0" xfId="3" applyNumberFormat="1" applyFont="1" applyFill="1" applyAlignment="1" applyProtection="1">
      <alignment horizontal="center" vertical="center"/>
    </xf>
    <xf numFmtId="0" fontId="24" fillId="0" borderId="0" xfId="3" applyNumberFormat="1" applyFont="1" applyFill="1" applyAlignment="1" applyProtection="1">
      <alignment horizontal="center" vertical="center"/>
    </xf>
    <xf numFmtId="0" fontId="16" fillId="0" borderId="140" xfId="3" applyFont="1" applyFill="1" applyBorder="1" applyAlignment="1" applyProtection="1">
      <alignment horizontal="center"/>
    </xf>
    <xf numFmtId="0" fontId="16" fillId="0" borderId="142" xfId="3" applyFont="1" applyFill="1" applyBorder="1" applyAlignment="1" applyProtection="1">
      <alignment horizontal="center"/>
    </xf>
    <xf numFmtId="0" fontId="16" fillId="87" borderId="141" xfId="3" applyFont="1" applyFill="1" applyBorder="1" applyAlignment="1" applyProtection="1">
      <alignment horizontal="center"/>
    </xf>
    <xf numFmtId="0" fontId="66" fillId="0" borderId="0" xfId="3" applyFont="1" applyAlignment="1" applyProtection="1">
      <alignment horizontal="left" vertical="center" wrapText="1"/>
    </xf>
    <xf numFmtId="3" fontId="59" fillId="0" borderId="76" xfId="3" applyNumberFormat="1" applyFont="1" applyBorder="1" applyAlignment="1" applyProtection="1">
      <alignment horizontal="right" indent="1"/>
      <protection locked="0"/>
    </xf>
    <xf numFmtId="0" fontId="59" fillId="0" borderId="0" xfId="3" applyFont="1" applyBorder="1" applyAlignment="1" applyProtection="1">
      <alignment vertical="center" wrapText="1"/>
      <protection locked="0"/>
    </xf>
    <xf numFmtId="5" fontId="69" fillId="0" borderId="146" xfId="3" applyNumberFormat="1" applyFont="1" applyBorder="1" applyAlignment="1" applyProtection="1">
      <protection locked="0"/>
    </xf>
    <xf numFmtId="0" fontId="69" fillId="0" borderId="147" xfId="3" applyFont="1" applyBorder="1" applyAlignment="1" applyProtection="1">
      <protection locked="0"/>
    </xf>
    <xf numFmtId="0" fontId="66" fillId="0" borderId="0" xfId="3" applyFont="1" applyBorder="1" applyAlignment="1" applyProtection="1">
      <alignment horizontal="left" vertical="top" wrapText="1"/>
    </xf>
    <xf numFmtId="0" fontId="58" fillId="0" borderId="0" xfId="3" applyFont="1" applyAlignment="1" applyProtection="1">
      <alignment horizontal="center"/>
    </xf>
    <xf numFmtId="0" fontId="58" fillId="0" borderId="77" xfId="3" applyFont="1" applyBorder="1" applyAlignment="1" applyProtection="1">
      <alignment horizontal="center"/>
    </xf>
    <xf numFmtId="0" fontId="59" fillId="0" borderId="0" xfId="3" applyFont="1" applyAlignment="1" applyProtection="1">
      <alignment horizontal="left" vertical="center" wrapText="1"/>
      <protection locked="0"/>
    </xf>
    <xf numFmtId="0" fontId="69" fillId="0" borderId="0" xfId="3" applyNumberFormat="1" applyFont="1" applyBorder="1" applyAlignment="1" applyProtection="1">
      <alignment horizontal="center"/>
    </xf>
    <xf numFmtId="165" fontId="69" fillId="0" borderId="0" xfId="3" applyNumberFormat="1" applyFont="1" applyAlignment="1" applyProtection="1">
      <alignment horizontal="center" vertical="center"/>
    </xf>
    <xf numFmtId="0" fontId="58" fillId="0" borderId="0" xfId="3" applyFont="1" applyAlignment="1" applyProtection="1">
      <alignment horizontal="center" vertical="center" readingOrder="1"/>
    </xf>
    <xf numFmtId="0" fontId="58" fillId="0" borderId="0" xfId="3" applyFont="1" applyAlignment="1" applyProtection="1">
      <alignment horizontal="center" vertical="center"/>
    </xf>
    <xf numFmtId="0" fontId="68" fillId="0" borderId="146" xfId="3" applyFont="1" applyBorder="1" applyAlignment="1" applyProtection="1">
      <alignment horizontal="center" vertical="center"/>
      <protection locked="0"/>
    </xf>
    <xf numFmtId="0" fontId="68" fillId="0" borderId="75" xfId="3" applyFont="1" applyBorder="1" applyAlignment="1" applyProtection="1">
      <alignment horizontal="center" vertical="center"/>
      <protection locked="0"/>
    </xf>
    <xf numFmtId="0" fontId="68" fillId="0" borderId="147" xfId="3" applyFont="1" applyBorder="1" applyAlignment="1" applyProtection="1">
      <alignment horizontal="center" vertical="center"/>
      <protection locked="0"/>
    </xf>
    <xf numFmtId="6" fontId="66" fillId="0" borderId="76" xfId="3" applyNumberFormat="1" applyFont="1" applyBorder="1" applyAlignment="1" applyProtection="1">
      <alignment horizontal="right" vertical="center"/>
      <protection locked="0"/>
    </xf>
    <xf numFmtId="6" fontId="66" fillId="0" borderId="146" xfId="3" applyNumberFormat="1" applyFont="1" applyBorder="1" applyProtection="1">
      <protection locked="0"/>
    </xf>
    <xf numFmtId="6" fontId="66" fillId="0" borderId="147" xfId="3" applyNumberFormat="1" applyFont="1" applyBorder="1" applyProtection="1">
      <protection locked="0"/>
    </xf>
    <xf numFmtId="170" fontId="61" fillId="0" borderId="9" xfId="3" applyNumberFormat="1" applyFont="1" applyBorder="1" applyAlignment="1" applyProtection="1">
      <alignment horizontal="center"/>
      <protection locked="0"/>
    </xf>
    <xf numFmtId="0" fontId="66" fillId="0" borderId="146" xfId="3" applyFont="1" applyBorder="1" applyAlignment="1" applyProtection="1">
      <alignment horizontal="left" vertical="center"/>
      <protection locked="0"/>
    </xf>
    <xf numFmtId="0" fontId="66" fillId="0" borderId="75" xfId="3" applyFont="1" applyBorder="1" applyAlignment="1" applyProtection="1">
      <alignment horizontal="left" vertical="center"/>
      <protection locked="0"/>
    </xf>
    <xf numFmtId="0" fontId="66" fillId="0" borderId="147" xfId="3" applyFont="1" applyBorder="1" applyAlignment="1" applyProtection="1">
      <alignment horizontal="left" vertical="center"/>
      <protection locked="0"/>
    </xf>
    <xf numFmtId="38" fontId="66" fillId="0" borderId="76" xfId="3" applyNumberFormat="1" applyFont="1" applyBorder="1" applyAlignment="1" applyProtection="1">
      <alignment horizontal="right" vertical="center"/>
      <protection locked="0"/>
    </xf>
    <xf numFmtId="0" fontId="69" fillId="0" borderId="0" xfId="3" applyNumberFormat="1" applyFont="1" applyBorder="1" applyAlignment="1" applyProtection="1">
      <alignment horizontal="center" vertical="center" wrapText="1"/>
    </xf>
    <xf numFmtId="0" fontId="61" fillId="0" borderId="0" xfId="3" applyNumberFormat="1" applyFont="1" applyAlignment="1">
      <alignment horizontal="center" vertical="center" wrapText="1"/>
    </xf>
    <xf numFmtId="165" fontId="69" fillId="0" borderId="0" xfId="3" applyNumberFormat="1" applyFont="1" applyBorder="1" applyAlignment="1" applyProtection="1">
      <alignment horizontal="center" vertical="center" wrapText="1"/>
    </xf>
    <xf numFmtId="0" fontId="61" fillId="0" borderId="0" xfId="3" applyFont="1" applyAlignment="1">
      <alignment horizontal="center" vertical="center" wrapText="1"/>
    </xf>
    <xf numFmtId="169" fontId="58" fillId="0" borderId="0" xfId="3" applyNumberFormat="1" applyFont="1" applyAlignment="1" applyProtection="1">
      <alignment horizontal="center" vertical="center" wrapText="1"/>
    </xf>
    <xf numFmtId="0" fontId="59" fillId="0" borderId="0" xfId="3" applyFont="1" applyAlignment="1">
      <alignment horizontal="center" vertical="center" wrapText="1"/>
    </xf>
    <xf numFmtId="0" fontId="61" fillId="0" borderId="9" xfId="3" applyFont="1" applyBorder="1" applyAlignment="1" applyProtection="1">
      <alignment horizontal="center"/>
      <protection locked="0"/>
    </xf>
    <xf numFmtId="0" fontId="61" fillId="0" borderId="73" xfId="3" applyFont="1" applyBorder="1" applyAlignment="1" applyProtection="1">
      <alignment horizontal="center"/>
      <protection locked="0"/>
    </xf>
    <xf numFmtId="0" fontId="66" fillId="0" borderId="146" xfId="3" applyFont="1" applyBorder="1" applyAlignment="1" applyProtection="1">
      <alignment horizontal="center"/>
    </xf>
    <xf numFmtId="0" fontId="66" fillId="0" borderId="75" xfId="3" applyFont="1" applyBorder="1" applyAlignment="1" applyProtection="1">
      <alignment horizontal="center"/>
    </xf>
    <xf numFmtId="0" fontId="66" fillId="0" borderId="147" xfId="3" applyFont="1" applyBorder="1" applyAlignment="1" applyProtection="1">
      <alignment horizontal="center"/>
    </xf>
    <xf numFmtId="38" fontId="66" fillId="0" borderId="146" xfId="3" applyNumberFormat="1" applyFont="1" applyBorder="1" applyAlignment="1" applyProtection="1">
      <alignment horizontal="right" vertical="center"/>
      <protection locked="0"/>
    </xf>
    <xf numFmtId="38" fontId="66" fillId="0" borderId="75" xfId="3" applyNumberFormat="1" applyFont="1" applyBorder="1" applyAlignment="1" applyProtection="1">
      <alignment horizontal="right" vertical="center"/>
      <protection locked="0"/>
    </xf>
    <xf numFmtId="38" fontId="66" fillId="0" borderId="147" xfId="3" applyNumberFormat="1" applyFont="1" applyBorder="1" applyAlignment="1" applyProtection="1">
      <alignment horizontal="right" vertical="center"/>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0" fontId="58" fillId="0" borderId="0" xfId="3" applyFont="1" applyAlignment="1" applyProtection="1">
      <alignment horizontal="center" vertical="center" wrapText="1"/>
    </xf>
    <xf numFmtId="0" fontId="58" fillId="0" borderId="0" xfId="3" applyFont="1" applyBorder="1" applyAlignment="1" applyProtection="1">
      <alignment horizontal="center" vertical="center" wrapText="1"/>
    </xf>
    <xf numFmtId="0" fontId="61" fillId="0" borderId="0" xfId="3" applyFont="1" applyBorder="1" applyAlignment="1">
      <alignment horizontal="center" vertical="center" wrapText="1"/>
    </xf>
    <xf numFmtId="8" fontId="61" fillId="0" borderId="0" xfId="3" applyNumberFormat="1" applyFont="1" applyAlignment="1" applyProtection="1">
      <alignment horizontal="left" vertical="top" wrapText="1"/>
      <protection locked="0"/>
    </xf>
    <xf numFmtId="0" fontId="69" fillId="0" borderId="73" xfId="3" applyNumberFormat="1" applyFont="1" applyBorder="1" applyAlignment="1" applyProtection="1">
      <alignment horizontal="center"/>
      <protection locked="0"/>
    </xf>
    <xf numFmtId="0" fontId="69" fillId="0" borderId="73" xfId="3" applyFont="1" applyBorder="1" applyAlignment="1" applyProtection="1">
      <alignment horizontal="center"/>
      <protection locked="0"/>
    </xf>
    <xf numFmtId="0" fontId="69" fillId="0" borderId="73" xfId="3" applyFont="1" applyBorder="1" applyAlignment="1" applyProtection="1">
      <alignment horizontal="center" vertical="center"/>
      <protection locked="0"/>
    </xf>
    <xf numFmtId="0" fontId="58" fillId="0" borderId="0" xfId="3" applyNumberFormat="1" applyFont="1" applyBorder="1" applyAlignment="1" applyProtection="1">
      <alignment horizontal="center" vertical="center" wrapText="1"/>
    </xf>
    <xf numFmtId="165" fontId="58" fillId="0" borderId="0" xfId="3" applyNumberFormat="1" applyFont="1" applyBorder="1" applyAlignment="1" applyProtection="1">
      <alignment horizontal="center" vertical="center" wrapText="1"/>
    </xf>
    <xf numFmtId="0" fontId="58" fillId="0" borderId="141" xfId="3" applyFont="1" applyBorder="1" applyAlignment="1" applyProtection="1">
      <alignment horizontal="center" vertical="center" wrapText="1"/>
    </xf>
    <xf numFmtId="0" fontId="58" fillId="0" borderId="0" xfId="3" applyNumberFormat="1" applyFont="1" applyAlignment="1" applyProtection="1">
      <alignment horizontal="center" vertical="center" wrapText="1"/>
    </xf>
  </cellXfs>
  <cellStyles count="32460">
    <cellStyle name="20% - Accent1 10" xfId="324" xr:uid="{00000000-0005-0000-0000-000000000000}"/>
    <cellStyle name="20% - Accent1 2" xfId="49" xr:uid="{00000000-0005-0000-0000-000001000000}"/>
    <cellStyle name="20% - Accent1 2 2" xfId="50" xr:uid="{00000000-0005-0000-0000-000002000000}"/>
    <cellStyle name="20% - Accent1 2 2 2" xfId="327" xr:uid="{00000000-0005-0000-0000-000003000000}"/>
    <cellStyle name="20% - Accent1 2 2 3" xfId="328" xr:uid="{00000000-0005-0000-0000-000004000000}"/>
    <cellStyle name="20% - Accent1 2 2 4" xfId="326" xr:uid="{00000000-0005-0000-0000-000005000000}"/>
    <cellStyle name="20% - Accent1 2 3" xfId="329" xr:uid="{00000000-0005-0000-0000-000006000000}"/>
    <cellStyle name="20% - Accent1 2 3 2" xfId="330" xr:uid="{00000000-0005-0000-0000-000007000000}"/>
    <cellStyle name="20% - Accent1 2 3 2 2" xfId="331" xr:uid="{00000000-0005-0000-0000-000008000000}"/>
    <cellStyle name="20% - Accent1 2 3 2 2 2" xfId="332" xr:uid="{00000000-0005-0000-0000-000009000000}"/>
    <cellStyle name="20% - Accent1 2 3 2 3" xfId="333" xr:uid="{00000000-0005-0000-0000-00000A000000}"/>
    <cellStyle name="20% - Accent1 2 3 2 3 2" xfId="334" xr:uid="{00000000-0005-0000-0000-00000B000000}"/>
    <cellStyle name="20% - Accent1 2 3 2 4" xfId="335" xr:uid="{00000000-0005-0000-0000-00000C000000}"/>
    <cellStyle name="20% - Accent1 2 3 3" xfId="336" xr:uid="{00000000-0005-0000-0000-00000D000000}"/>
    <cellStyle name="20% - Accent1 2 3 3 2" xfId="337" xr:uid="{00000000-0005-0000-0000-00000E000000}"/>
    <cellStyle name="20% - Accent1 2 3 4" xfId="338" xr:uid="{00000000-0005-0000-0000-00000F000000}"/>
    <cellStyle name="20% - Accent1 2 3 4 2" xfId="339" xr:uid="{00000000-0005-0000-0000-000010000000}"/>
    <cellStyle name="20% - Accent1 2 3 5" xfId="340" xr:uid="{00000000-0005-0000-0000-000011000000}"/>
    <cellStyle name="20% - Accent1 2 3 6" xfId="341" xr:uid="{00000000-0005-0000-0000-000012000000}"/>
    <cellStyle name="20% - Accent1 2 4" xfId="342" xr:uid="{00000000-0005-0000-0000-000013000000}"/>
    <cellStyle name="20% - Accent1 2 4 2" xfId="343" xr:uid="{00000000-0005-0000-0000-000014000000}"/>
    <cellStyle name="20% - Accent1 2 4 3" xfId="344" xr:uid="{00000000-0005-0000-0000-000015000000}"/>
    <cellStyle name="20% - Accent1 2 5" xfId="345" xr:uid="{00000000-0005-0000-0000-000016000000}"/>
    <cellStyle name="20% - Accent1 2 6" xfId="346" xr:uid="{00000000-0005-0000-0000-000017000000}"/>
    <cellStyle name="20% - Accent1 2 7" xfId="347" xr:uid="{00000000-0005-0000-0000-000018000000}"/>
    <cellStyle name="20% - Accent1 2 8" xfId="348" xr:uid="{00000000-0005-0000-0000-000019000000}"/>
    <cellStyle name="20% - Accent1 2 9" xfId="325" xr:uid="{00000000-0005-0000-0000-00001A000000}"/>
    <cellStyle name="20% - Accent1 3" xfId="51" xr:uid="{00000000-0005-0000-0000-00001B000000}"/>
    <cellStyle name="20% - Accent1 3 2" xfId="350" xr:uid="{00000000-0005-0000-0000-00001C000000}"/>
    <cellStyle name="20% - Accent1 3 2 2" xfId="351" xr:uid="{00000000-0005-0000-0000-00001D000000}"/>
    <cellStyle name="20% - Accent1 3 2 3" xfId="352" xr:uid="{00000000-0005-0000-0000-00001E000000}"/>
    <cellStyle name="20% - Accent1 3 3" xfId="353" xr:uid="{00000000-0005-0000-0000-00001F000000}"/>
    <cellStyle name="20% - Accent1 3 4" xfId="354" xr:uid="{00000000-0005-0000-0000-000020000000}"/>
    <cellStyle name="20% - Accent1 3 5" xfId="355" xr:uid="{00000000-0005-0000-0000-000021000000}"/>
    <cellStyle name="20% - Accent1 3 6" xfId="356" xr:uid="{00000000-0005-0000-0000-000022000000}"/>
    <cellStyle name="20% - Accent1 3 7" xfId="357" xr:uid="{00000000-0005-0000-0000-000023000000}"/>
    <cellStyle name="20% - Accent1 3 8" xfId="349" xr:uid="{00000000-0005-0000-0000-000024000000}"/>
    <cellStyle name="20% - Accent1 4" xfId="52" xr:uid="{00000000-0005-0000-0000-000025000000}"/>
    <cellStyle name="20% - Accent1 4 2" xfId="359" xr:uid="{00000000-0005-0000-0000-000026000000}"/>
    <cellStyle name="20% - Accent1 4 3" xfId="360" xr:uid="{00000000-0005-0000-0000-000027000000}"/>
    <cellStyle name="20% - Accent1 4 4" xfId="361" xr:uid="{00000000-0005-0000-0000-000028000000}"/>
    <cellStyle name="20% - Accent1 4 5" xfId="358" xr:uid="{00000000-0005-0000-0000-000029000000}"/>
    <cellStyle name="20% - Accent1 5" xfId="362" xr:uid="{00000000-0005-0000-0000-00002A000000}"/>
    <cellStyle name="20% - Accent1 5 2" xfId="363" xr:uid="{00000000-0005-0000-0000-00002B000000}"/>
    <cellStyle name="20% - Accent1 6" xfId="364" xr:uid="{00000000-0005-0000-0000-00002C000000}"/>
    <cellStyle name="20% - Accent1 6 2" xfId="365" xr:uid="{00000000-0005-0000-0000-00002D000000}"/>
    <cellStyle name="20% - Accent1 6 2 2" xfId="366" xr:uid="{00000000-0005-0000-0000-00002E000000}"/>
    <cellStyle name="20% - Accent1 6 3" xfId="367" xr:uid="{00000000-0005-0000-0000-00002F000000}"/>
    <cellStyle name="20% - Accent1 7" xfId="368" xr:uid="{00000000-0005-0000-0000-000030000000}"/>
    <cellStyle name="20% - Accent1 7 2" xfId="369" xr:uid="{00000000-0005-0000-0000-000031000000}"/>
    <cellStyle name="20% - Accent1 8" xfId="370" xr:uid="{00000000-0005-0000-0000-000032000000}"/>
    <cellStyle name="20% - Accent1 8 2" xfId="371" xr:uid="{00000000-0005-0000-0000-000033000000}"/>
    <cellStyle name="20% - Accent1 9" xfId="372" xr:uid="{00000000-0005-0000-0000-000034000000}"/>
    <cellStyle name="20% - Accent1 9 2" xfId="373" xr:uid="{00000000-0005-0000-0000-000035000000}"/>
    <cellStyle name="20% - Accent1 9 3" xfId="374" xr:uid="{00000000-0005-0000-0000-000036000000}"/>
    <cellStyle name="20% - Accent2 10" xfId="375" xr:uid="{00000000-0005-0000-0000-000037000000}"/>
    <cellStyle name="20% - Accent2 2" xfId="53" xr:uid="{00000000-0005-0000-0000-000038000000}"/>
    <cellStyle name="20% - Accent2 2 2" xfId="54" xr:uid="{00000000-0005-0000-0000-000039000000}"/>
    <cellStyle name="20% - Accent2 2 2 2" xfId="378" xr:uid="{00000000-0005-0000-0000-00003A000000}"/>
    <cellStyle name="20% - Accent2 2 2 3" xfId="379" xr:uid="{00000000-0005-0000-0000-00003B000000}"/>
    <cellStyle name="20% - Accent2 2 2 4" xfId="377" xr:uid="{00000000-0005-0000-0000-00003C000000}"/>
    <cellStyle name="20% - Accent2 2 3" xfId="380" xr:uid="{00000000-0005-0000-0000-00003D000000}"/>
    <cellStyle name="20% - Accent2 2 3 2" xfId="381" xr:uid="{00000000-0005-0000-0000-00003E000000}"/>
    <cellStyle name="20% - Accent2 2 3 2 2" xfId="382" xr:uid="{00000000-0005-0000-0000-00003F000000}"/>
    <cellStyle name="20% - Accent2 2 3 2 2 2" xfId="383" xr:uid="{00000000-0005-0000-0000-000040000000}"/>
    <cellStyle name="20% - Accent2 2 3 2 3" xfId="384" xr:uid="{00000000-0005-0000-0000-000041000000}"/>
    <cellStyle name="20% - Accent2 2 3 2 3 2" xfId="385" xr:uid="{00000000-0005-0000-0000-000042000000}"/>
    <cellStyle name="20% - Accent2 2 3 2 4" xfId="386" xr:uid="{00000000-0005-0000-0000-000043000000}"/>
    <cellStyle name="20% - Accent2 2 3 3" xfId="387" xr:uid="{00000000-0005-0000-0000-000044000000}"/>
    <cellStyle name="20% - Accent2 2 3 3 2" xfId="388" xr:uid="{00000000-0005-0000-0000-000045000000}"/>
    <cellStyle name="20% - Accent2 2 3 4" xfId="389" xr:uid="{00000000-0005-0000-0000-000046000000}"/>
    <cellStyle name="20% - Accent2 2 3 4 2" xfId="390" xr:uid="{00000000-0005-0000-0000-000047000000}"/>
    <cellStyle name="20% - Accent2 2 3 5" xfId="391" xr:uid="{00000000-0005-0000-0000-000048000000}"/>
    <cellStyle name="20% - Accent2 2 3 6" xfId="392" xr:uid="{00000000-0005-0000-0000-000049000000}"/>
    <cellStyle name="20% - Accent2 2 4" xfId="393" xr:uid="{00000000-0005-0000-0000-00004A000000}"/>
    <cellStyle name="20% - Accent2 2 4 2" xfId="394" xr:uid="{00000000-0005-0000-0000-00004B000000}"/>
    <cellStyle name="20% - Accent2 2 4 3" xfId="395" xr:uid="{00000000-0005-0000-0000-00004C000000}"/>
    <cellStyle name="20% - Accent2 2 5" xfId="396" xr:uid="{00000000-0005-0000-0000-00004D000000}"/>
    <cellStyle name="20% - Accent2 2 6" xfId="397" xr:uid="{00000000-0005-0000-0000-00004E000000}"/>
    <cellStyle name="20% - Accent2 2 7" xfId="398" xr:uid="{00000000-0005-0000-0000-00004F000000}"/>
    <cellStyle name="20% - Accent2 2 8" xfId="399" xr:uid="{00000000-0005-0000-0000-000050000000}"/>
    <cellStyle name="20% - Accent2 2 9" xfId="376" xr:uid="{00000000-0005-0000-0000-000051000000}"/>
    <cellStyle name="20% - Accent2 3" xfId="55" xr:uid="{00000000-0005-0000-0000-000052000000}"/>
    <cellStyle name="20% - Accent2 3 2" xfId="401" xr:uid="{00000000-0005-0000-0000-000053000000}"/>
    <cellStyle name="20% - Accent2 3 2 2" xfId="402" xr:uid="{00000000-0005-0000-0000-000054000000}"/>
    <cellStyle name="20% - Accent2 3 2 3" xfId="403" xr:uid="{00000000-0005-0000-0000-000055000000}"/>
    <cellStyle name="20% - Accent2 3 3" xfId="404" xr:uid="{00000000-0005-0000-0000-000056000000}"/>
    <cellStyle name="20% - Accent2 3 4" xfId="405" xr:uid="{00000000-0005-0000-0000-000057000000}"/>
    <cellStyle name="20% - Accent2 3 5" xfId="406" xr:uid="{00000000-0005-0000-0000-000058000000}"/>
    <cellStyle name="20% - Accent2 3 6" xfId="407" xr:uid="{00000000-0005-0000-0000-000059000000}"/>
    <cellStyle name="20% - Accent2 3 7" xfId="408" xr:uid="{00000000-0005-0000-0000-00005A000000}"/>
    <cellStyle name="20% - Accent2 3 8" xfId="400" xr:uid="{00000000-0005-0000-0000-00005B000000}"/>
    <cellStyle name="20% - Accent2 4" xfId="56" xr:uid="{00000000-0005-0000-0000-00005C000000}"/>
    <cellStyle name="20% - Accent2 4 2" xfId="410" xr:uid="{00000000-0005-0000-0000-00005D000000}"/>
    <cellStyle name="20% - Accent2 4 3" xfId="411" xr:uid="{00000000-0005-0000-0000-00005E000000}"/>
    <cellStyle name="20% - Accent2 4 4" xfId="412" xr:uid="{00000000-0005-0000-0000-00005F000000}"/>
    <cellStyle name="20% - Accent2 4 5" xfId="409" xr:uid="{00000000-0005-0000-0000-000060000000}"/>
    <cellStyle name="20% - Accent2 5" xfId="413" xr:uid="{00000000-0005-0000-0000-000061000000}"/>
    <cellStyle name="20% - Accent2 5 2" xfId="414" xr:uid="{00000000-0005-0000-0000-000062000000}"/>
    <cellStyle name="20% - Accent2 6" xfId="415" xr:uid="{00000000-0005-0000-0000-000063000000}"/>
    <cellStyle name="20% - Accent2 6 2" xfId="416" xr:uid="{00000000-0005-0000-0000-000064000000}"/>
    <cellStyle name="20% - Accent2 6 2 2" xfId="417" xr:uid="{00000000-0005-0000-0000-000065000000}"/>
    <cellStyle name="20% - Accent2 6 3" xfId="418" xr:uid="{00000000-0005-0000-0000-000066000000}"/>
    <cellStyle name="20% - Accent2 7" xfId="419" xr:uid="{00000000-0005-0000-0000-000067000000}"/>
    <cellStyle name="20% - Accent2 7 2" xfId="420" xr:uid="{00000000-0005-0000-0000-000068000000}"/>
    <cellStyle name="20% - Accent2 8" xfId="421" xr:uid="{00000000-0005-0000-0000-000069000000}"/>
    <cellStyle name="20% - Accent2 8 2" xfId="422" xr:uid="{00000000-0005-0000-0000-00006A000000}"/>
    <cellStyle name="20% - Accent2 9" xfId="423" xr:uid="{00000000-0005-0000-0000-00006B000000}"/>
    <cellStyle name="20% - Accent2 9 2" xfId="424" xr:uid="{00000000-0005-0000-0000-00006C000000}"/>
    <cellStyle name="20% - Accent2 9 3" xfId="425" xr:uid="{00000000-0005-0000-0000-00006D000000}"/>
    <cellStyle name="20% - Accent3 10" xfId="426" xr:uid="{00000000-0005-0000-0000-00006E000000}"/>
    <cellStyle name="20% - Accent3 2" xfId="57" xr:uid="{00000000-0005-0000-0000-00006F000000}"/>
    <cellStyle name="20% - Accent3 2 2" xfId="58" xr:uid="{00000000-0005-0000-0000-000070000000}"/>
    <cellStyle name="20% - Accent3 2 2 2" xfId="429" xr:uid="{00000000-0005-0000-0000-000071000000}"/>
    <cellStyle name="20% - Accent3 2 2 3" xfId="430" xr:uid="{00000000-0005-0000-0000-000072000000}"/>
    <cellStyle name="20% - Accent3 2 2 4" xfId="428" xr:uid="{00000000-0005-0000-0000-000073000000}"/>
    <cellStyle name="20% - Accent3 2 3" xfId="431" xr:uid="{00000000-0005-0000-0000-000074000000}"/>
    <cellStyle name="20% - Accent3 2 3 2" xfId="432" xr:uid="{00000000-0005-0000-0000-000075000000}"/>
    <cellStyle name="20% - Accent3 2 3 2 2" xfId="433" xr:uid="{00000000-0005-0000-0000-000076000000}"/>
    <cellStyle name="20% - Accent3 2 3 2 2 2" xfId="434" xr:uid="{00000000-0005-0000-0000-000077000000}"/>
    <cellStyle name="20% - Accent3 2 3 2 3" xfId="435" xr:uid="{00000000-0005-0000-0000-000078000000}"/>
    <cellStyle name="20% - Accent3 2 3 2 3 2" xfId="436" xr:uid="{00000000-0005-0000-0000-000079000000}"/>
    <cellStyle name="20% - Accent3 2 3 2 4" xfId="437" xr:uid="{00000000-0005-0000-0000-00007A000000}"/>
    <cellStyle name="20% - Accent3 2 3 3" xfId="438" xr:uid="{00000000-0005-0000-0000-00007B000000}"/>
    <cellStyle name="20% - Accent3 2 3 3 2" xfId="439" xr:uid="{00000000-0005-0000-0000-00007C000000}"/>
    <cellStyle name="20% - Accent3 2 3 4" xfId="440" xr:uid="{00000000-0005-0000-0000-00007D000000}"/>
    <cellStyle name="20% - Accent3 2 3 4 2" xfId="441" xr:uid="{00000000-0005-0000-0000-00007E000000}"/>
    <cellStyle name="20% - Accent3 2 3 5" xfId="442" xr:uid="{00000000-0005-0000-0000-00007F000000}"/>
    <cellStyle name="20% - Accent3 2 3 6" xfId="443" xr:uid="{00000000-0005-0000-0000-000080000000}"/>
    <cellStyle name="20% - Accent3 2 4" xfId="444" xr:uid="{00000000-0005-0000-0000-000081000000}"/>
    <cellStyle name="20% - Accent3 2 4 2" xfId="445" xr:uid="{00000000-0005-0000-0000-000082000000}"/>
    <cellStyle name="20% - Accent3 2 4 3" xfId="446" xr:uid="{00000000-0005-0000-0000-000083000000}"/>
    <cellStyle name="20% - Accent3 2 5" xfId="447" xr:uid="{00000000-0005-0000-0000-000084000000}"/>
    <cellStyle name="20% - Accent3 2 6" xfId="448" xr:uid="{00000000-0005-0000-0000-000085000000}"/>
    <cellStyle name="20% - Accent3 2 7" xfId="449" xr:uid="{00000000-0005-0000-0000-000086000000}"/>
    <cellStyle name="20% - Accent3 2 8" xfId="450" xr:uid="{00000000-0005-0000-0000-000087000000}"/>
    <cellStyle name="20% - Accent3 2 9" xfId="427" xr:uid="{00000000-0005-0000-0000-000088000000}"/>
    <cellStyle name="20% - Accent3 3" xfId="59" xr:uid="{00000000-0005-0000-0000-000089000000}"/>
    <cellStyle name="20% - Accent3 3 2" xfId="452" xr:uid="{00000000-0005-0000-0000-00008A000000}"/>
    <cellStyle name="20% - Accent3 3 2 2" xfId="453" xr:uid="{00000000-0005-0000-0000-00008B000000}"/>
    <cellStyle name="20% - Accent3 3 2 3" xfId="454" xr:uid="{00000000-0005-0000-0000-00008C000000}"/>
    <cellStyle name="20% - Accent3 3 3" xfId="455" xr:uid="{00000000-0005-0000-0000-00008D000000}"/>
    <cellStyle name="20% - Accent3 3 4" xfId="456" xr:uid="{00000000-0005-0000-0000-00008E000000}"/>
    <cellStyle name="20% - Accent3 3 5" xfId="457" xr:uid="{00000000-0005-0000-0000-00008F000000}"/>
    <cellStyle name="20% - Accent3 3 6" xfId="458" xr:uid="{00000000-0005-0000-0000-000090000000}"/>
    <cellStyle name="20% - Accent3 3 7" xfId="459" xr:uid="{00000000-0005-0000-0000-000091000000}"/>
    <cellStyle name="20% - Accent3 3 8" xfId="451" xr:uid="{00000000-0005-0000-0000-000092000000}"/>
    <cellStyle name="20% - Accent3 4" xfId="60" xr:uid="{00000000-0005-0000-0000-000093000000}"/>
    <cellStyle name="20% - Accent3 4 2" xfId="461" xr:uid="{00000000-0005-0000-0000-000094000000}"/>
    <cellStyle name="20% - Accent3 4 3" xfId="462" xr:uid="{00000000-0005-0000-0000-000095000000}"/>
    <cellStyle name="20% - Accent3 4 4" xfId="463" xr:uid="{00000000-0005-0000-0000-000096000000}"/>
    <cellStyle name="20% - Accent3 4 5" xfId="460" xr:uid="{00000000-0005-0000-0000-000097000000}"/>
    <cellStyle name="20% - Accent3 5" xfId="464" xr:uid="{00000000-0005-0000-0000-000098000000}"/>
    <cellStyle name="20% - Accent3 5 2" xfId="465" xr:uid="{00000000-0005-0000-0000-000099000000}"/>
    <cellStyle name="20% - Accent3 6" xfId="466" xr:uid="{00000000-0005-0000-0000-00009A000000}"/>
    <cellStyle name="20% - Accent3 6 2" xfId="467" xr:uid="{00000000-0005-0000-0000-00009B000000}"/>
    <cellStyle name="20% - Accent3 6 2 2" xfId="468" xr:uid="{00000000-0005-0000-0000-00009C000000}"/>
    <cellStyle name="20% - Accent3 6 3" xfId="469" xr:uid="{00000000-0005-0000-0000-00009D000000}"/>
    <cellStyle name="20% - Accent3 7" xfId="470" xr:uid="{00000000-0005-0000-0000-00009E000000}"/>
    <cellStyle name="20% - Accent3 7 2" xfId="471" xr:uid="{00000000-0005-0000-0000-00009F000000}"/>
    <cellStyle name="20% - Accent3 8" xfId="472" xr:uid="{00000000-0005-0000-0000-0000A0000000}"/>
    <cellStyle name="20% - Accent3 8 2" xfId="473" xr:uid="{00000000-0005-0000-0000-0000A1000000}"/>
    <cellStyle name="20% - Accent3 9" xfId="474" xr:uid="{00000000-0005-0000-0000-0000A2000000}"/>
    <cellStyle name="20% - Accent3 9 2" xfId="475" xr:uid="{00000000-0005-0000-0000-0000A3000000}"/>
    <cellStyle name="20% - Accent3 9 3" xfId="476" xr:uid="{00000000-0005-0000-0000-0000A4000000}"/>
    <cellStyle name="20% - Accent4 10" xfId="477" xr:uid="{00000000-0005-0000-0000-0000A5000000}"/>
    <cellStyle name="20% - Accent4 2" xfId="61" xr:uid="{00000000-0005-0000-0000-0000A6000000}"/>
    <cellStyle name="20% - Accent4 2 2" xfId="62" xr:uid="{00000000-0005-0000-0000-0000A7000000}"/>
    <cellStyle name="20% - Accent4 2 2 2" xfId="480" xr:uid="{00000000-0005-0000-0000-0000A8000000}"/>
    <cellStyle name="20% - Accent4 2 2 3" xfId="481" xr:uid="{00000000-0005-0000-0000-0000A9000000}"/>
    <cellStyle name="20% - Accent4 2 2 4" xfId="479" xr:uid="{00000000-0005-0000-0000-0000AA000000}"/>
    <cellStyle name="20% - Accent4 2 3" xfId="482" xr:uid="{00000000-0005-0000-0000-0000AB000000}"/>
    <cellStyle name="20% - Accent4 2 3 2" xfId="483" xr:uid="{00000000-0005-0000-0000-0000AC000000}"/>
    <cellStyle name="20% - Accent4 2 3 2 2" xfId="484" xr:uid="{00000000-0005-0000-0000-0000AD000000}"/>
    <cellStyle name="20% - Accent4 2 3 2 2 2" xfId="485" xr:uid="{00000000-0005-0000-0000-0000AE000000}"/>
    <cellStyle name="20% - Accent4 2 3 2 3" xfId="486" xr:uid="{00000000-0005-0000-0000-0000AF000000}"/>
    <cellStyle name="20% - Accent4 2 3 2 3 2" xfId="487" xr:uid="{00000000-0005-0000-0000-0000B0000000}"/>
    <cellStyle name="20% - Accent4 2 3 2 4" xfId="488" xr:uid="{00000000-0005-0000-0000-0000B1000000}"/>
    <cellStyle name="20% - Accent4 2 3 3" xfId="489" xr:uid="{00000000-0005-0000-0000-0000B2000000}"/>
    <cellStyle name="20% - Accent4 2 3 3 2" xfId="490" xr:uid="{00000000-0005-0000-0000-0000B3000000}"/>
    <cellStyle name="20% - Accent4 2 3 4" xfId="491" xr:uid="{00000000-0005-0000-0000-0000B4000000}"/>
    <cellStyle name="20% - Accent4 2 3 4 2" xfId="492" xr:uid="{00000000-0005-0000-0000-0000B5000000}"/>
    <cellStyle name="20% - Accent4 2 3 5" xfId="493" xr:uid="{00000000-0005-0000-0000-0000B6000000}"/>
    <cellStyle name="20% - Accent4 2 3 6" xfId="494" xr:uid="{00000000-0005-0000-0000-0000B7000000}"/>
    <cellStyle name="20% - Accent4 2 4" xfId="495" xr:uid="{00000000-0005-0000-0000-0000B8000000}"/>
    <cellStyle name="20% - Accent4 2 4 2" xfId="496" xr:uid="{00000000-0005-0000-0000-0000B9000000}"/>
    <cellStyle name="20% - Accent4 2 4 3" xfId="497" xr:uid="{00000000-0005-0000-0000-0000BA000000}"/>
    <cellStyle name="20% - Accent4 2 5" xfId="498" xr:uid="{00000000-0005-0000-0000-0000BB000000}"/>
    <cellStyle name="20% - Accent4 2 6" xfId="499" xr:uid="{00000000-0005-0000-0000-0000BC000000}"/>
    <cellStyle name="20% - Accent4 2 7" xfId="500" xr:uid="{00000000-0005-0000-0000-0000BD000000}"/>
    <cellStyle name="20% - Accent4 2 8" xfId="501" xr:uid="{00000000-0005-0000-0000-0000BE000000}"/>
    <cellStyle name="20% - Accent4 2 9" xfId="478" xr:uid="{00000000-0005-0000-0000-0000BF000000}"/>
    <cellStyle name="20% - Accent4 3" xfId="63" xr:uid="{00000000-0005-0000-0000-0000C0000000}"/>
    <cellStyle name="20% - Accent4 3 2" xfId="503" xr:uid="{00000000-0005-0000-0000-0000C1000000}"/>
    <cellStyle name="20% - Accent4 3 2 2" xfId="504" xr:uid="{00000000-0005-0000-0000-0000C2000000}"/>
    <cellStyle name="20% - Accent4 3 2 3" xfId="505" xr:uid="{00000000-0005-0000-0000-0000C3000000}"/>
    <cellStyle name="20% - Accent4 3 3" xfId="506" xr:uid="{00000000-0005-0000-0000-0000C4000000}"/>
    <cellStyle name="20% - Accent4 3 4" xfId="507" xr:uid="{00000000-0005-0000-0000-0000C5000000}"/>
    <cellStyle name="20% - Accent4 3 5" xfId="508" xr:uid="{00000000-0005-0000-0000-0000C6000000}"/>
    <cellStyle name="20% - Accent4 3 6" xfId="509" xr:uid="{00000000-0005-0000-0000-0000C7000000}"/>
    <cellStyle name="20% - Accent4 3 7" xfId="510" xr:uid="{00000000-0005-0000-0000-0000C8000000}"/>
    <cellStyle name="20% - Accent4 3 8" xfId="502" xr:uid="{00000000-0005-0000-0000-0000C9000000}"/>
    <cellStyle name="20% - Accent4 4" xfId="64" xr:uid="{00000000-0005-0000-0000-0000CA000000}"/>
    <cellStyle name="20% - Accent4 4 2" xfId="512" xr:uid="{00000000-0005-0000-0000-0000CB000000}"/>
    <cellStyle name="20% - Accent4 4 3" xfId="513" xr:uid="{00000000-0005-0000-0000-0000CC000000}"/>
    <cellStyle name="20% - Accent4 4 4" xfId="514" xr:uid="{00000000-0005-0000-0000-0000CD000000}"/>
    <cellStyle name="20% - Accent4 4 5" xfId="511" xr:uid="{00000000-0005-0000-0000-0000CE000000}"/>
    <cellStyle name="20% - Accent4 5" xfId="515" xr:uid="{00000000-0005-0000-0000-0000CF000000}"/>
    <cellStyle name="20% - Accent4 5 2" xfId="516" xr:uid="{00000000-0005-0000-0000-0000D0000000}"/>
    <cellStyle name="20% - Accent4 6" xfId="517" xr:uid="{00000000-0005-0000-0000-0000D1000000}"/>
    <cellStyle name="20% - Accent4 6 2" xfId="518" xr:uid="{00000000-0005-0000-0000-0000D2000000}"/>
    <cellStyle name="20% - Accent4 6 2 2" xfId="519" xr:uid="{00000000-0005-0000-0000-0000D3000000}"/>
    <cellStyle name="20% - Accent4 6 3" xfId="520" xr:uid="{00000000-0005-0000-0000-0000D4000000}"/>
    <cellStyle name="20% - Accent4 7" xfId="521" xr:uid="{00000000-0005-0000-0000-0000D5000000}"/>
    <cellStyle name="20% - Accent4 7 2" xfId="522" xr:uid="{00000000-0005-0000-0000-0000D6000000}"/>
    <cellStyle name="20% - Accent4 8" xfId="523" xr:uid="{00000000-0005-0000-0000-0000D7000000}"/>
    <cellStyle name="20% - Accent4 8 2" xfId="524" xr:uid="{00000000-0005-0000-0000-0000D8000000}"/>
    <cellStyle name="20% - Accent4 9" xfId="525" xr:uid="{00000000-0005-0000-0000-0000D9000000}"/>
    <cellStyle name="20% - Accent4 9 2" xfId="526" xr:uid="{00000000-0005-0000-0000-0000DA000000}"/>
    <cellStyle name="20% - Accent4 9 3" xfId="527" xr:uid="{00000000-0005-0000-0000-0000DB000000}"/>
    <cellStyle name="20% - Accent5 10" xfId="528" xr:uid="{00000000-0005-0000-0000-0000DC000000}"/>
    <cellStyle name="20% - Accent5 2" xfId="65" xr:uid="{00000000-0005-0000-0000-0000DD000000}"/>
    <cellStyle name="20% - Accent5 2 2" xfId="66" xr:uid="{00000000-0005-0000-0000-0000DE000000}"/>
    <cellStyle name="20% - Accent5 2 2 2" xfId="531" xr:uid="{00000000-0005-0000-0000-0000DF000000}"/>
    <cellStyle name="20% - Accent5 2 2 3" xfId="532" xr:uid="{00000000-0005-0000-0000-0000E0000000}"/>
    <cellStyle name="20% - Accent5 2 2 4" xfId="530" xr:uid="{00000000-0005-0000-0000-0000E1000000}"/>
    <cellStyle name="20% - Accent5 2 3" xfId="533" xr:uid="{00000000-0005-0000-0000-0000E2000000}"/>
    <cellStyle name="20% - Accent5 2 3 2" xfId="534" xr:uid="{00000000-0005-0000-0000-0000E3000000}"/>
    <cellStyle name="20% - Accent5 2 3 2 2" xfId="535" xr:uid="{00000000-0005-0000-0000-0000E4000000}"/>
    <cellStyle name="20% - Accent5 2 3 2 2 2" xfId="536" xr:uid="{00000000-0005-0000-0000-0000E5000000}"/>
    <cellStyle name="20% - Accent5 2 3 2 3" xfId="537" xr:uid="{00000000-0005-0000-0000-0000E6000000}"/>
    <cellStyle name="20% - Accent5 2 3 2 3 2" xfId="538" xr:uid="{00000000-0005-0000-0000-0000E7000000}"/>
    <cellStyle name="20% - Accent5 2 3 2 4" xfId="539" xr:uid="{00000000-0005-0000-0000-0000E8000000}"/>
    <cellStyle name="20% - Accent5 2 3 3" xfId="540" xr:uid="{00000000-0005-0000-0000-0000E9000000}"/>
    <cellStyle name="20% - Accent5 2 3 3 2" xfId="541" xr:uid="{00000000-0005-0000-0000-0000EA000000}"/>
    <cellStyle name="20% - Accent5 2 3 4" xfId="542" xr:uid="{00000000-0005-0000-0000-0000EB000000}"/>
    <cellStyle name="20% - Accent5 2 3 4 2" xfId="543" xr:uid="{00000000-0005-0000-0000-0000EC000000}"/>
    <cellStyle name="20% - Accent5 2 3 5" xfId="544" xr:uid="{00000000-0005-0000-0000-0000ED000000}"/>
    <cellStyle name="20% - Accent5 2 3 6" xfId="545" xr:uid="{00000000-0005-0000-0000-0000EE000000}"/>
    <cellStyle name="20% - Accent5 2 4" xfId="546" xr:uid="{00000000-0005-0000-0000-0000EF000000}"/>
    <cellStyle name="20% - Accent5 2 4 2" xfId="547" xr:uid="{00000000-0005-0000-0000-0000F0000000}"/>
    <cellStyle name="20% - Accent5 2 4 3" xfId="548" xr:uid="{00000000-0005-0000-0000-0000F1000000}"/>
    <cellStyle name="20% - Accent5 2 5" xfId="549" xr:uid="{00000000-0005-0000-0000-0000F2000000}"/>
    <cellStyle name="20% - Accent5 2 6" xfId="550" xr:uid="{00000000-0005-0000-0000-0000F3000000}"/>
    <cellStyle name="20% - Accent5 2 7" xfId="551" xr:uid="{00000000-0005-0000-0000-0000F4000000}"/>
    <cellStyle name="20% - Accent5 2 8" xfId="552" xr:uid="{00000000-0005-0000-0000-0000F5000000}"/>
    <cellStyle name="20% - Accent5 2 9" xfId="529" xr:uid="{00000000-0005-0000-0000-0000F6000000}"/>
    <cellStyle name="20% - Accent5 3" xfId="67" xr:uid="{00000000-0005-0000-0000-0000F7000000}"/>
    <cellStyle name="20% - Accent5 3 2" xfId="554" xr:uid="{00000000-0005-0000-0000-0000F8000000}"/>
    <cellStyle name="20% - Accent5 3 2 2" xfId="555" xr:uid="{00000000-0005-0000-0000-0000F9000000}"/>
    <cellStyle name="20% - Accent5 3 2 3" xfId="556" xr:uid="{00000000-0005-0000-0000-0000FA000000}"/>
    <cellStyle name="20% - Accent5 3 3" xfId="557" xr:uid="{00000000-0005-0000-0000-0000FB000000}"/>
    <cellStyle name="20% - Accent5 3 4" xfId="558" xr:uid="{00000000-0005-0000-0000-0000FC000000}"/>
    <cellStyle name="20% - Accent5 3 5" xfId="559" xr:uid="{00000000-0005-0000-0000-0000FD000000}"/>
    <cellStyle name="20% - Accent5 3 6" xfId="560" xr:uid="{00000000-0005-0000-0000-0000FE000000}"/>
    <cellStyle name="20% - Accent5 3 7" xfId="561" xr:uid="{00000000-0005-0000-0000-0000FF000000}"/>
    <cellStyle name="20% - Accent5 3 8" xfId="553" xr:uid="{00000000-0005-0000-0000-000000010000}"/>
    <cellStyle name="20% - Accent5 4" xfId="68" xr:uid="{00000000-0005-0000-0000-000001010000}"/>
    <cellStyle name="20% - Accent5 4 2" xfId="563" xr:uid="{00000000-0005-0000-0000-000002010000}"/>
    <cellStyle name="20% - Accent5 4 3" xfId="564" xr:uid="{00000000-0005-0000-0000-000003010000}"/>
    <cellStyle name="20% - Accent5 4 4" xfId="565" xr:uid="{00000000-0005-0000-0000-000004010000}"/>
    <cellStyle name="20% - Accent5 4 5" xfId="562" xr:uid="{00000000-0005-0000-0000-000005010000}"/>
    <cellStyle name="20% - Accent5 5" xfId="566" xr:uid="{00000000-0005-0000-0000-000006010000}"/>
    <cellStyle name="20% - Accent5 5 2" xfId="567" xr:uid="{00000000-0005-0000-0000-000007010000}"/>
    <cellStyle name="20% - Accent5 6" xfId="568" xr:uid="{00000000-0005-0000-0000-000008010000}"/>
    <cellStyle name="20% - Accent5 6 2" xfId="569" xr:uid="{00000000-0005-0000-0000-000009010000}"/>
    <cellStyle name="20% - Accent5 6 3" xfId="570" xr:uid="{00000000-0005-0000-0000-00000A010000}"/>
    <cellStyle name="20% - Accent5 7" xfId="571" xr:uid="{00000000-0005-0000-0000-00000B010000}"/>
    <cellStyle name="20% - Accent5 7 2" xfId="572" xr:uid="{00000000-0005-0000-0000-00000C010000}"/>
    <cellStyle name="20% - Accent5 8" xfId="573" xr:uid="{00000000-0005-0000-0000-00000D010000}"/>
    <cellStyle name="20% - Accent5 8 2" xfId="574" xr:uid="{00000000-0005-0000-0000-00000E010000}"/>
    <cellStyle name="20% - Accent5 9" xfId="575" xr:uid="{00000000-0005-0000-0000-00000F010000}"/>
    <cellStyle name="20% - Accent5 9 2" xfId="576" xr:uid="{00000000-0005-0000-0000-000010010000}"/>
    <cellStyle name="20% - Accent6 10" xfId="577" xr:uid="{00000000-0005-0000-0000-000011010000}"/>
    <cellStyle name="20% - Accent6 2" xfId="69" xr:uid="{00000000-0005-0000-0000-000012010000}"/>
    <cellStyle name="20% - Accent6 2 2" xfId="70" xr:uid="{00000000-0005-0000-0000-000013010000}"/>
    <cellStyle name="20% - Accent6 2 2 2" xfId="580" xr:uid="{00000000-0005-0000-0000-000014010000}"/>
    <cellStyle name="20% - Accent6 2 2 3" xfId="581" xr:uid="{00000000-0005-0000-0000-000015010000}"/>
    <cellStyle name="20% - Accent6 2 2 4" xfId="579" xr:uid="{00000000-0005-0000-0000-000016010000}"/>
    <cellStyle name="20% - Accent6 2 3" xfId="582" xr:uid="{00000000-0005-0000-0000-000017010000}"/>
    <cellStyle name="20% - Accent6 2 3 2" xfId="583" xr:uid="{00000000-0005-0000-0000-000018010000}"/>
    <cellStyle name="20% - Accent6 2 3 2 2" xfId="584" xr:uid="{00000000-0005-0000-0000-000019010000}"/>
    <cellStyle name="20% - Accent6 2 3 2 2 2" xfId="585" xr:uid="{00000000-0005-0000-0000-00001A010000}"/>
    <cellStyle name="20% - Accent6 2 3 2 3" xfId="586" xr:uid="{00000000-0005-0000-0000-00001B010000}"/>
    <cellStyle name="20% - Accent6 2 3 2 3 2" xfId="587" xr:uid="{00000000-0005-0000-0000-00001C010000}"/>
    <cellStyle name="20% - Accent6 2 3 2 4" xfId="588" xr:uid="{00000000-0005-0000-0000-00001D010000}"/>
    <cellStyle name="20% - Accent6 2 3 3" xfId="589" xr:uid="{00000000-0005-0000-0000-00001E010000}"/>
    <cellStyle name="20% - Accent6 2 3 3 2" xfId="590" xr:uid="{00000000-0005-0000-0000-00001F010000}"/>
    <cellStyle name="20% - Accent6 2 3 4" xfId="591" xr:uid="{00000000-0005-0000-0000-000020010000}"/>
    <cellStyle name="20% - Accent6 2 3 4 2" xfId="592" xr:uid="{00000000-0005-0000-0000-000021010000}"/>
    <cellStyle name="20% - Accent6 2 3 5" xfId="593" xr:uid="{00000000-0005-0000-0000-000022010000}"/>
    <cellStyle name="20% - Accent6 2 3 6" xfId="594" xr:uid="{00000000-0005-0000-0000-000023010000}"/>
    <cellStyle name="20% - Accent6 2 4" xfId="595" xr:uid="{00000000-0005-0000-0000-000024010000}"/>
    <cellStyle name="20% - Accent6 2 4 2" xfId="596" xr:uid="{00000000-0005-0000-0000-000025010000}"/>
    <cellStyle name="20% - Accent6 2 4 3" xfId="597" xr:uid="{00000000-0005-0000-0000-000026010000}"/>
    <cellStyle name="20% - Accent6 2 5" xfId="598" xr:uid="{00000000-0005-0000-0000-000027010000}"/>
    <cellStyle name="20% - Accent6 2 6" xfId="599" xr:uid="{00000000-0005-0000-0000-000028010000}"/>
    <cellStyle name="20% - Accent6 2 7" xfId="600" xr:uid="{00000000-0005-0000-0000-000029010000}"/>
    <cellStyle name="20% - Accent6 2 8" xfId="601" xr:uid="{00000000-0005-0000-0000-00002A010000}"/>
    <cellStyle name="20% - Accent6 2 9" xfId="578" xr:uid="{00000000-0005-0000-0000-00002B010000}"/>
    <cellStyle name="20% - Accent6 3" xfId="71" xr:uid="{00000000-0005-0000-0000-00002C010000}"/>
    <cellStyle name="20% - Accent6 3 2" xfId="603" xr:uid="{00000000-0005-0000-0000-00002D010000}"/>
    <cellStyle name="20% - Accent6 3 2 2" xfId="604" xr:uid="{00000000-0005-0000-0000-00002E010000}"/>
    <cellStyle name="20% - Accent6 3 2 3" xfId="605" xr:uid="{00000000-0005-0000-0000-00002F010000}"/>
    <cellStyle name="20% - Accent6 3 3" xfId="606" xr:uid="{00000000-0005-0000-0000-000030010000}"/>
    <cellStyle name="20% - Accent6 3 4" xfId="607" xr:uid="{00000000-0005-0000-0000-000031010000}"/>
    <cellStyle name="20% - Accent6 3 5" xfId="608" xr:uid="{00000000-0005-0000-0000-000032010000}"/>
    <cellStyle name="20% - Accent6 3 6" xfId="609" xr:uid="{00000000-0005-0000-0000-000033010000}"/>
    <cellStyle name="20% - Accent6 3 7" xfId="610" xr:uid="{00000000-0005-0000-0000-000034010000}"/>
    <cellStyle name="20% - Accent6 3 8" xfId="602" xr:uid="{00000000-0005-0000-0000-000035010000}"/>
    <cellStyle name="20% - Accent6 4" xfId="72" xr:uid="{00000000-0005-0000-0000-000036010000}"/>
    <cellStyle name="20% - Accent6 4 2" xfId="612" xr:uid="{00000000-0005-0000-0000-000037010000}"/>
    <cellStyle name="20% - Accent6 4 3" xfId="613" xr:uid="{00000000-0005-0000-0000-000038010000}"/>
    <cellStyle name="20% - Accent6 4 4" xfId="614" xr:uid="{00000000-0005-0000-0000-000039010000}"/>
    <cellStyle name="20% - Accent6 4 5" xfId="611" xr:uid="{00000000-0005-0000-0000-00003A010000}"/>
    <cellStyle name="20% - Accent6 5" xfId="615" xr:uid="{00000000-0005-0000-0000-00003B010000}"/>
    <cellStyle name="20% - Accent6 5 2" xfId="616" xr:uid="{00000000-0005-0000-0000-00003C010000}"/>
    <cellStyle name="20% - Accent6 6" xfId="617" xr:uid="{00000000-0005-0000-0000-00003D010000}"/>
    <cellStyle name="20% - Accent6 6 2" xfId="618" xr:uid="{00000000-0005-0000-0000-00003E010000}"/>
    <cellStyle name="20% - Accent6 6 3" xfId="619" xr:uid="{00000000-0005-0000-0000-00003F010000}"/>
    <cellStyle name="20% - Accent6 7" xfId="620" xr:uid="{00000000-0005-0000-0000-000040010000}"/>
    <cellStyle name="20% - Accent6 7 2" xfId="621" xr:uid="{00000000-0005-0000-0000-000041010000}"/>
    <cellStyle name="20% - Accent6 8" xfId="622" xr:uid="{00000000-0005-0000-0000-000042010000}"/>
    <cellStyle name="20% - Accent6 8 2" xfId="623" xr:uid="{00000000-0005-0000-0000-000043010000}"/>
    <cellStyle name="20% - Accent6 9" xfId="624" xr:uid="{00000000-0005-0000-0000-000044010000}"/>
    <cellStyle name="20% - Accent6 9 2" xfId="625" xr:uid="{00000000-0005-0000-0000-000045010000}"/>
    <cellStyle name="40% - Accent1 10" xfId="626" xr:uid="{00000000-0005-0000-0000-000046010000}"/>
    <cellStyle name="40% - Accent1 2" xfId="73" xr:uid="{00000000-0005-0000-0000-000047010000}"/>
    <cellStyle name="40% - Accent1 2 2" xfId="74" xr:uid="{00000000-0005-0000-0000-000048010000}"/>
    <cellStyle name="40% - Accent1 2 2 2" xfId="629" xr:uid="{00000000-0005-0000-0000-000049010000}"/>
    <cellStyle name="40% - Accent1 2 2 3" xfId="630" xr:uid="{00000000-0005-0000-0000-00004A010000}"/>
    <cellStyle name="40% - Accent1 2 2 4" xfId="628" xr:uid="{00000000-0005-0000-0000-00004B010000}"/>
    <cellStyle name="40% - Accent1 2 3" xfId="631" xr:uid="{00000000-0005-0000-0000-00004C010000}"/>
    <cellStyle name="40% - Accent1 2 3 2" xfId="632" xr:uid="{00000000-0005-0000-0000-00004D010000}"/>
    <cellStyle name="40% - Accent1 2 3 2 2" xfId="633" xr:uid="{00000000-0005-0000-0000-00004E010000}"/>
    <cellStyle name="40% - Accent1 2 3 2 2 2" xfId="634" xr:uid="{00000000-0005-0000-0000-00004F010000}"/>
    <cellStyle name="40% - Accent1 2 3 2 3" xfId="635" xr:uid="{00000000-0005-0000-0000-000050010000}"/>
    <cellStyle name="40% - Accent1 2 3 2 3 2" xfId="636" xr:uid="{00000000-0005-0000-0000-000051010000}"/>
    <cellStyle name="40% - Accent1 2 3 2 4" xfId="637" xr:uid="{00000000-0005-0000-0000-000052010000}"/>
    <cellStyle name="40% - Accent1 2 3 3" xfId="638" xr:uid="{00000000-0005-0000-0000-000053010000}"/>
    <cellStyle name="40% - Accent1 2 3 3 2" xfId="639" xr:uid="{00000000-0005-0000-0000-000054010000}"/>
    <cellStyle name="40% - Accent1 2 3 4" xfId="640" xr:uid="{00000000-0005-0000-0000-000055010000}"/>
    <cellStyle name="40% - Accent1 2 3 4 2" xfId="641" xr:uid="{00000000-0005-0000-0000-000056010000}"/>
    <cellStyle name="40% - Accent1 2 3 5" xfId="642" xr:uid="{00000000-0005-0000-0000-000057010000}"/>
    <cellStyle name="40% - Accent1 2 3 6" xfId="643" xr:uid="{00000000-0005-0000-0000-000058010000}"/>
    <cellStyle name="40% - Accent1 2 4" xfId="644" xr:uid="{00000000-0005-0000-0000-000059010000}"/>
    <cellStyle name="40% - Accent1 2 4 2" xfId="645" xr:uid="{00000000-0005-0000-0000-00005A010000}"/>
    <cellStyle name="40% - Accent1 2 4 3" xfId="646" xr:uid="{00000000-0005-0000-0000-00005B010000}"/>
    <cellStyle name="40% - Accent1 2 5" xfId="647" xr:uid="{00000000-0005-0000-0000-00005C010000}"/>
    <cellStyle name="40% - Accent1 2 6" xfId="648" xr:uid="{00000000-0005-0000-0000-00005D010000}"/>
    <cellStyle name="40% - Accent1 2 7" xfId="649" xr:uid="{00000000-0005-0000-0000-00005E010000}"/>
    <cellStyle name="40% - Accent1 2 8" xfId="650" xr:uid="{00000000-0005-0000-0000-00005F010000}"/>
    <cellStyle name="40% - Accent1 2 9" xfId="627" xr:uid="{00000000-0005-0000-0000-000060010000}"/>
    <cellStyle name="40% - Accent1 3" xfId="75" xr:uid="{00000000-0005-0000-0000-000061010000}"/>
    <cellStyle name="40% - Accent1 3 2" xfId="652" xr:uid="{00000000-0005-0000-0000-000062010000}"/>
    <cellStyle name="40% - Accent1 3 2 2" xfId="653" xr:uid="{00000000-0005-0000-0000-000063010000}"/>
    <cellStyle name="40% - Accent1 3 2 3" xfId="654" xr:uid="{00000000-0005-0000-0000-000064010000}"/>
    <cellStyle name="40% - Accent1 3 3" xfId="655" xr:uid="{00000000-0005-0000-0000-000065010000}"/>
    <cellStyle name="40% - Accent1 3 4" xfId="656" xr:uid="{00000000-0005-0000-0000-000066010000}"/>
    <cellStyle name="40% - Accent1 3 5" xfId="657" xr:uid="{00000000-0005-0000-0000-000067010000}"/>
    <cellStyle name="40% - Accent1 3 6" xfId="658" xr:uid="{00000000-0005-0000-0000-000068010000}"/>
    <cellStyle name="40% - Accent1 3 7" xfId="659" xr:uid="{00000000-0005-0000-0000-000069010000}"/>
    <cellStyle name="40% - Accent1 3 8" xfId="651" xr:uid="{00000000-0005-0000-0000-00006A010000}"/>
    <cellStyle name="40% - Accent1 4" xfId="76" xr:uid="{00000000-0005-0000-0000-00006B010000}"/>
    <cellStyle name="40% - Accent1 4 2" xfId="661" xr:uid="{00000000-0005-0000-0000-00006C010000}"/>
    <cellStyle name="40% - Accent1 4 3" xfId="662" xr:uid="{00000000-0005-0000-0000-00006D010000}"/>
    <cellStyle name="40% - Accent1 4 4" xfId="663" xr:uid="{00000000-0005-0000-0000-00006E010000}"/>
    <cellStyle name="40% - Accent1 4 5" xfId="660" xr:uid="{00000000-0005-0000-0000-00006F010000}"/>
    <cellStyle name="40% - Accent1 5" xfId="664" xr:uid="{00000000-0005-0000-0000-000070010000}"/>
    <cellStyle name="40% - Accent1 5 2" xfId="665" xr:uid="{00000000-0005-0000-0000-000071010000}"/>
    <cellStyle name="40% - Accent1 6" xfId="666" xr:uid="{00000000-0005-0000-0000-000072010000}"/>
    <cellStyle name="40% - Accent1 6 2" xfId="667" xr:uid="{00000000-0005-0000-0000-000073010000}"/>
    <cellStyle name="40% - Accent1 6 2 2" xfId="668" xr:uid="{00000000-0005-0000-0000-000074010000}"/>
    <cellStyle name="40% - Accent1 6 3" xfId="669" xr:uid="{00000000-0005-0000-0000-000075010000}"/>
    <cellStyle name="40% - Accent1 7" xfId="670" xr:uid="{00000000-0005-0000-0000-000076010000}"/>
    <cellStyle name="40% - Accent1 7 2" xfId="671" xr:uid="{00000000-0005-0000-0000-000077010000}"/>
    <cellStyle name="40% - Accent1 8" xfId="672" xr:uid="{00000000-0005-0000-0000-000078010000}"/>
    <cellStyle name="40% - Accent1 8 2" xfId="673" xr:uid="{00000000-0005-0000-0000-000079010000}"/>
    <cellStyle name="40% - Accent1 9" xfId="674" xr:uid="{00000000-0005-0000-0000-00007A010000}"/>
    <cellStyle name="40% - Accent1 9 2" xfId="675" xr:uid="{00000000-0005-0000-0000-00007B010000}"/>
    <cellStyle name="40% - Accent1 9 3" xfId="676" xr:uid="{00000000-0005-0000-0000-00007C010000}"/>
    <cellStyle name="40% - Accent2 10" xfId="677" xr:uid="{00000000-0005-0000-0000-00007D010000}"/>
    <cellStyle name="40% - Accent2 2" xfId="77" xr:uid="{00000000-0005-0000-0000-00007E010000}"/>
    <cellStyle name="40% - Accent2 2 2" xfId="78" xr:uid="{00000000-0005-0000-0000-00007F010000}"/>
    <cellStyle name="40% - Accent2 2 2 2" xfId="680" xr:uid="{00000000-0005-0000-0000-000080010000}"/>
    <cellStyle name="40% - Accent2 2 2 3" xfId="681" xr:uid="{00000000-0005-0000-0000-000081010000}"/>
    <cellStyle name="40% - Accent2 2 2 4" xfId="679" xr:uid="{00000000-0005-0000-0000-000082010000}"/>
    <cellStyle name="40% - Accent2 2 3" xfId="682" xr:uid="{00000000-0005-0000-0000-000083010000}"/>
    <cellStyle name="40% - Accent2 2 3 2" xfId="683" xr:uid="{00000000-0005-0000-0000-000084010000}"/>
    <cellStyle name="40% - Accent2 2 3 2 2" xfId="684" xr:uid="{00000000-0005-0000-0000-000085010000}"/>
    <cellStyle name="40% - Accent2 2 3 2 2 2" xfId="685" xr:uid="{00000000-0005-0000-0000-000086010000}"/>
    <cellStyle name="40% - Accent2 2 3 2 3" xfId="686" xr:uid="{00000000-0005-0000-0000-000087010000}"/>
    <cellStyle name="40% - Accent2 2 3 2 3 2" xfId="687" xr:uid="{00000000-0005-0000-0000-000088010000}"/>
    <cellStyle name="40% - Accent2 2 3 2 4" xfId="688" xr:uid="{00000000-0005-0000-0000-000089010000}"/>
    <cellStyle name="40% - Accent2 2 3 3" xfId="689" xr:uid="{00000000-0005-0000-0000-00008A010000}"/>
    <cellStyle name="40% - Accent2 2 3 3 2" xfId="690" xr:uid="{00000000-0005-0000-0000-00008B010000}"/>
    <cellStyle name="40% - Accent2 2 3 4" xfId="691" xr:uid="{00000000-0005-0000-0000-00008C010000}"/>
    <cellStyle name="40% - Accent2 2 3 4 2" xfId="692" xr:uid="{00000000-0005-0000-0000-00008D010000}"/>
    <cellStyle name="40% - Accent2 2 3 5" xfId="693" xr:uid="{00000000-0005-0000-0000-00008E010000}"/>
    <cellStyle name="40% - Accent2 2 3 6" xfId="694" xr:uid="{00000000-0005-0000-0000-00008F010000}"/>
    <cellStyle name="40% - Accent2 2 4" xfId="695" xr:uid="{00000000-0005-0000-0000-000090010000}"/>
    <cellStyle name="40% - Accent2 2 4 2" xfId="696" xr:uid="{00000000-0005-0000-0000-000091010000}"/>
    <cellStyle name="40% - Accent2 2 4 3" xfId="697" xr:uid="{00000000-0005-0000-0000-000092010000}"/>
    <cellStyle name="40% - Accent2 2 5" xfId="698" xr:uid="{00000000-0005-0000-0000-000093010000}"/>
    <cellStyle name="40% - Accent2 2 6" xfId="699" xr:uid="{00000000-0005-0000-0000-000094010000}"/>
    <cellStyle name="40% - Accent2 2 7" xfId="700" xr:uid="{00000000-0005-0000-0000-000095010000}"/>
    <cellStyle name="40% - Accent2 2 8" xfId="701" xr:uid="{00000000-0005-0000-0000-000096010000}"/>
    <cellStyle name="40% - Accent2 2 9" xfId="678" xr:uid="{00000000-0005-0000-0000-000097010000}"/>
    <cellStyle name="40% - Accent2 3" xfId="79" xr:uid="{00000000-0005-0000-0000-000098010000}"/>
    <cellStyle name="40% - Accent2 3 2" xfId="703" xr:uid="{00000000-0005-0000-0000-000099010000}"/>
    <cellStyle name="40% - Accent2 3 2 2" xfId="704" xr:uid="{00000000-0005-0000-0000-00009A010000}"/>
    <cellStyle name="40% - Accent2 3 2 3" xfId="705" xr:uid="{00000000-0005-0000-0000-00009B010000}"/>
    <cellStyle name="40% - Accent2 3 3" xfId="706" xr:uid="{00000000-0005-0000-0000-00009C010000}"/>
    <cellStyle name="40% - Accent2 3 4" xfId="707" xr:uid="{00000000-0005-0000-0000-00009D010000}"/>
    <cellStyle name="40% - Accent2 3 5" xfId="708" xr:uid="{00000000-0005-0000-0000-00009E010000}"/>
    <cellStyle name="40% - Accent2 3 6" xfId="709" xr:uid="{00000000-0005-0000-0000-00009F010000}"/>
    <cellStyle name="40% - Accent2 3 7" xfId="710" xr:uid="{00000000-0005-0000-0000-0000A0010000}"/>
    <cellStyle name="40% - Accent2 3 8" xfId="702" xr:uid="{00000000-0005-0000-0000-0000A1010000}"/>
    <cellStyle name="40% - Accent2 4" xfId="80" xr:uid="{00000000-0005-0000-0000-0000A2010000}"/>
    <cellStyle name="40% - Accent2 4 2" xfId="712" xr:uid="{00000000-0005-0000-0000-0000A3010000}"/>
    <cellStyle name="40% - Accent2 4 3" xfId="713" xr:uid="{00000000-0005-0000-0000-0000A4010000}"/>
    <cellStyle name="40% - Accent2 4 4" xfId="714" xr:uid="{00000000-0005-0000-0000-0000A5010000}"/>
    <cellStyle name="40% - Accent2 4 5" xfId="711" xr:uid="{00000000-0005-0000-0000-0000A6010000}"/>
    <cellStyle name="40% - Accent2 5" xfId="715" xr:uid="{00000000-0005-0000-0000-0000A7010000}"/>
    <cellStyle name="40% - Accent2 5 2" xfId="716" xr:uid="{00000000-0005-0000-0000-0000A8010000}"/>
    <cellStyle name="40% - Accent2 6" xfId="717" xr:uid="{00000000-0005-0000-0000-0000A9010000}"/>
    <cellStyle name="40% - Accent2 6 2" xfId="718" xr:uid="{00000000-0005-0000-0000-0000AA010000}"/>
    <cellStyle name="40% - Accent2 6 3" xfId="719" xr:uid="{00000000-0005-0000-0000-0000AB010000}"/>
    <cellStyle name="40% - Accent2 7" xfId="720" xr:uid="{00000000-0005-0000-0000-0000AC010000}"/>
    <cellStyle name="40% - Accent2 7 2" xfId="721" xr:uid="{00000000-0005-0000-0000-0000AD010000}"/>
    <cellStyle name="40% - Accent2 8" xfId="722" xr:uid="{00000000-0005-0000-0000-0000AE010000}"/>
    <cellStyle name="40% - Accent2 8 2" xfId="723" xr:uid="{00000000-0005-0000-0000-0000AF010000}"/>
    <cellStyle name="40% - Accent2 9" xfId="724" xr:uid="{00000000-0005-0000-0000-0000B0010000}"/>
    <cellStyle name="40% - Accent2 9 2" xfId="725" xr:uid="{00000000-0005-0000-0000-0000B1010000}"/>
    <cellStyle name="40% - Accent3 10" xfId="726" xr:uid="{00000000-0005-0000-0000-0000B2010000}"/>
    <cellStyle name="40% - Accent3 2" xfId="81" xr:uid="{00000000-0005-0000-0000-0000B3010000}"/>
    <cellStyle name="40% - Accent3 2 2" xfId="82" xr:uid="{00000000-0005-0000-0000-0000B4010000}"/>
    <cellStyle name="40% - Accent3 2 2 2" xfId="729" xr:uid="{00000000-0005-0000-0000-0000B5010000}"/>
    <cellStyle name="40% - Accent3 2 2 3" xfId="730" xr:uid="{00000000-0005-0000-0000-0000B6010000}"/>
    <cellStyle name="40% - Accent3 2 2 4" xfId="728" xr:uid="{00000000-0005-0000-0000-0000B7010000}"/>
    <cellStyle name="40% - Accent3 2 3" xfId="731" xr:uid="{00000000-0005-0000-0000-0000B8010000}"/>
    <cellStyle name="40% - Accent3 2 3 2" xfId="732" xr:uid="{00000000-0005-0000-0000-0000B9010000}"/>
    <cellStyle name="40% - Accent3 2 3 2 2" xfId="733" xr:uid="{00000000-0005-0000-0000-0000BA010000}"/>
    <cellStyle name="40% - Accent3 2 3 2 2 2" xfId="734" xr:uid="{00000000-0005-0000-0000-0000BB010000}"/>
    <cellStyle name="40% - Accent3 2 3 2 3" xfId="735" xr:uid="{00000000-0005-0000-0000-0000BC010000}"/>
    <cellStyle name="40% - Accent3 2 3 2 3 2" xfId="736" xr:uid="{00000000-0005-0000-0000-0000BD010000}"/>
    <cellStyle name="40% - Accent3 2 3 2 4" xfId="737" xr:uid="{00000000-0005-0000-0000-0000BE010000}"/>
    <cellStyle name="40% - Accent3 2 3 3" xfId="738" xr:uid="{00000000-0005-0000-0000-0000BF010000}"/>
    <cellStyle name="40% - Accent3 2 3 3 2" xfId="739" xr:uid="{00000000-0005-0000-0000-0000C0010000}"/>
    <cellStyle name="40% - Accent3 2 3 4" xfId="740" xr:uid="{00000000-0005-0000-0000-0000C1010000}"/>
    <cellStyle name="40% - Accent3 2 3 4 2" xfId="741" xr:uid="{00000000-0005-0000-0000-0000C2010000}"/>
    <cellStyle name="40% - Accent3 2 3 5" xfId="742" xr:uid="{00000000-0005-0000-0000-0000C3010000}"/>
    <cellStyle name="40% - Accent3 2 3 6" xfId="743" xr:uid="{00000000-0005-0000-0000-0000C4010000}"/>
    <cellStyle name="40% - Accent3 2 4" xfId="744" xr:uid="{00000000-0005-0000-0000-0000C5010000}"/>
    <cellStyle name="40% - Accent3 2 4 2" xfId="745" xr:uid="{00000000-0005-0000-0000-0000C6010000}"/>
    <cellStyle name="40% - Accent3 2 4 3" xfId="746" xr:uid="{00000000-0005-0000-0000-0000C7010000}"/>
    <cellStyle name="40% - Accent3 2 5" xfId="747" xr:uid="{00000000-0005-0000-0000-0000C8010000}"/>
    <cellStyle name="40% - Accent3 2 6" xfId="748" xr:uid="{00000000-0005-0000-0000-0000C9010000}"/>
    <cellStyle name="40% - Accent3 2 7" xfId="749" xr:uid="{00000000-0005-0000-0000-0000CA010000}"/>
    <cellStyle name="40% - Accent3 2 8" xfId="750" xr:uid="{00000000-0005-0000-0000-0000CB010000}"/>
    <cellStyle name="40% - Accent3 2 9" xfId="727" xr:uid="{00000000-0005-0000-0000-0000CC010000}"/>
    <cellStyle name="40% - Accent3 3" xfId="83" xr:uid="{00000000-0005-0000-0000-0000CD010000}"/>
    <cellStyle name="40% - Accent3 3 2" xfId="752" xr:uid="{00000000-0005-0000-0000-0000CE010000}"/>
    <cellStyle name="40% - Accent3 3 2 2" xfId="753" xr:uid="{00000000-0005-0000-0000-0000CF010000}"/>
    <cellStyle name="40% - Accent3 3 2 3" xfId="754" xr:uid="{00000000-0005-0000-0000-0000D0010000}"/>
    <cellStyle name="40% - Accent3 3 3" xfId="755" xr:uid="{00000000-0005-0000-0000-0000D1010000}"/>
    <cellStyle name="40% - Accent3 3 4" xfId="756" xr:uid="{00000000-0005-0000-0000-0000D2010000}"/>
    <cellStyle name="40% - Accent3 3 5" xfId="757" xr:uid="{00000000-0005-0000-0000-0000D3010000}"/>
    <cellStyle name="40% - Accent3 3 6" xfId="758" xr:uid="{00000000-0005-0000-0000-0000D4010000}"/>
    <cellStyle name="40% - Accent3 3 7" xfId="759" xr:uid="{00000000-0005-0000-0000-0000D5010000}"/>
    <cellStyle name="40% - Accent3 3 8" xfId="751" xr:uid="{00000000-0005-0000-0000-0000D6010000}"/>
    <cellStyle name="40% - Accent3 4" xfId="84" xr:uid="{00000000-0005-0000-0000-0000D7010000}"/>
    <cellStyle name="40% - Accent3 4 2" xfId="761" xr:uid="{00000000-0005-0000-0000-0000D8010000}"/>
    <cellStyle name="40% - Accent3 4 3" xfId="762" xr:uid="{00000000-0005-0000-0000-0000D9010000}"/>
    <cellStyle name="40% - Accent3 4 4" xfId="763" xr:uid="{00000000-0005-0000-0000-0000DA010000}"/>
    <cellStyle name="40% - Accent3 4 5" xfId="760" xr:uid="{00000000-0005-0000-0000-0000DB010000}"/>
    <cellStyle name="40% - Accent3 5" xfId="764" xr:uid="{00000000-0005-0000-0000-0000DC010000}"/>
    <cellStyle name="40% - Accent3 5 2" xfId="765" xr:uid="{00000000-0005-0000-0000-0000DD010000}"/>
    <cellStyle name="40% - Accent3 6" xfId="766" xr:uid="{00000000-0005-0000-0000-0000DE010000}"/>
    <cellStyle name="40% - Accent3 6 2" xfId="767" xr:uid="{00000000-0005-0000-0000-0000DF010000}"/>
    <cellStyle name="40% - Accent3 6 2 2" xfId="768" xr:uid="{00000000-0005-0000-0000-0000E0010000}"/>
    <cellStyle name="40% - Accent3 6 3" xfId="769" xr:uid="{00000000-0005-0000-0000-0000E1010000}"/>
    <cellStyle name="40% - Accent3 7" xfId="770" xr:uid="{00000000-0005-0000-0000-0000E2010000}"/>
    <cellStyle name="40% - Accent3 7 2" xfId="771" xr:uid="{00000000-0005-0000-0000-0000E3010000}"/>
    <cellStyle name="40% - Accent3 8" xfId="772" xr:uid="{00000000-0005-0000-0000-0000E4010000}"/>
    <cellStyle name="40% - Accent3 8 2" xfId="773" xr:uid="{00000000-0005-0000-0000-0000E5010000}"/>
    <cellStyle name="40% - Accent3 9" xfId="774" xr:uid="{00000000-0005-0000-0000-0000E6010000}"/>
    <cellStyle name="40% - Accent3 9 2" xfId="775" xr:uid="{00000000-0005-0000-0000-0000E7010000}"/>
    <cellStyle name="40% - Accent3 9 3" xfId="776" xr:uid="{00000000-0005-0000-0000-0000E8010000}"/>
    <cellStyle name="40% - Accent4 10" xfId="777" xr:uid="{00000000-0005-0000-0000-0000E9010000}"/>
    <cellStyle name="40% - Accent4 2" xfId="85" xr:uid="{00000000-0005-0000-0000-0000EA010000}"/>
    <cellStyle name="40% - Accent4 2 2" xfId="86" xr:uid="{00000000-0005-0000-0000-0000EB010000}"/>
    <cellStyle name="40% - Accent4 2 2 2" xfId="780" xr:uid="{00000000-0005-0000-0000-0000EC010000}"/>
    <cellStyle name="40% - Accent4 2 2 3" xfId="781" xr:uid="{00000000-0005-0000-0000-0000ED010000}"/>
    <cellStyle name="40% - Accent4 2 2 4" xfId="779" xr:uid="{00000000-0005-0000-0000-0000EE010000}"/>
    <cellStyle name="40% - Accent4 2 3" xfId="782" xr:uid="{00000000-0005-0000-0000-0000EF010000}"/>
    <cellStyle name="40% - Accent4 2 3 2" xfId="783" xr:uid="{00000000-0005-0000-0000-0000F0010000}"/>
    <cellStyle name="40% - Accent4 2 3 2 2" xfId="784" xr:uid="{00000000-0005-0000-0000-0000F1010000}"/>
    <cellStyle name="40% - Accent4 2 3 2 2 2" xfId="785" xr:uid="{00000000-0005-0000-0000-0000F2010000}"/>
    <cellStyle name="40% - Accent4 2 3 2 3" xfId="786" xr:uid="{00000000-0005-0000-0000-0000F3010000}"/>
    <cellStyle name="40% - Accent4 2 3 2 3 2" xfId="787" xr:uid="{00000000-0005-0000-0000-0000F4010000}"/>
    <cellStyle name="40% - Accent4 2 3 2 4" xfId="788" xr:uid="{00000000-0005-0000-0000-0000F5010000}"/>
    <cellStyle name="40% - Accent4 2 3 3" xfId="789" xr:uid="{00000000-0005-0000-0000-0000F6010000}"/>
    <cellStyle name="40% - Accent4 2 3 3 2" xfId="790" xr:uid="{00000000-0005-0000-0000-0000F7010000}"/>
    <cellStyle name="40% - Accent4 2 3 4" xfId="791" xr:uid="{00000000-0005-0000-0000-0000F8010000}"/>
    <cellStyle name="40% - Accent4 2 3 4 2" xfId="792" xr:uid="{00000000-0005-0000-0000-0000F9010000}"/>
    <cellStyle name="40% - Accent4 2 3 5" xfId="793" xr:uid="{00000000-0005-0000-0000-0000FA010000}"/>
    <cellStyle name="40% - Accent4 2 3 6" xfId="794" xr:uid="{00000000-0005-0000-0000-0000FB010000}"/>
    <cellStyle name="40% - Accent4 2 4" xfId="795" xr:uid="{00000000-0005-0000-0000-0000FC010000}"/>
    <cellStyle name="40% - Accent4 2 4 2" xfId="796" xr:uid="{00000000-0005-0000-0000-0000FD010000}"/>
    <cellStyle name="40% - Accent4 2 4 3" xfId="797" xr:uid="{00000000-0005-0000-0000-0000FE010000}"/>
    <cellStyle name="40% - Accent4 2 5" xfId="798" xr:uid="{00000000-0005-0000-0000-0000FF010000}"/>
    <cellStyle name="40% - Accent4 2 6" xfId="799" xr:uid="{00000000-0005-0000-0000-000000020000}"/>
    <cellStyle name="40% - Accent4 2 7" xfId="800" xr:uid="{00000000-0005-0000-0000-000001020000}"/>
    <cellStyle name="40% - Accent4 2 8" xfId="801" xr:uid="{00000000-0005-0000-0000-000002020000}"/>
    <cellStyle name="40% - Accent4 2 9" xfId="778" xr:uid="{00000000-0005-0000-0000-000003020000}"/>
    <cellStyle name="40% - Accent4 3" xfId="87" xr:uid="{00000000-0005-0000-0000-000004020000}"/>
    <cellStyle name="40% - Accent4 3 2" xfId="803" xr:uid="{00000000-0005-0000-0000-000005020000}"/>
    <cellStyle name="40% - Accent4 3 2 2" xfId="804" xr:uid="{00000000-0005-0000-0000-000006020000}"/>
    <cellStyle name="40% - Accent4 3 2 3" xfId="805" xr:uid="{00000000-0005-0000-0000-000007020000}"/>
    <cellStyle name="40% - Accent4 3 3" xfId="806" xr:uid="{00000000-0005-0000-0000-000008020000}"/>
    <cellStyle name="40% - Accent4 3 4" xfId="807" xr:uid="{00000000-0005-0000-0000-000009020000}"/>
    <cellStyle name="40% - Accent4 3 5" xfId="808" xr:uid="{00000000-0005-0000-0000-00000A020000}"/>
    <cellStyle name="40% - Accent4 3 6" xfId="809" xr:uid="{00000000-0005-0000-0000-00000B020000}"/>
    <cellStyle name="40% - Accent4 3 7" xfId="810" xr:uid="{00000000-0005-0000-0000-00000C020000}"/>
    <cellStyle name="40% - Accent4 3 8" xfId="802" xr:uid="{00000000-0005-0000-0000-00000D020000}"/>
    <cellStyle name="40% - Accent4 4" xfId="88" xr:uid="{00000000-0005-0000-0000-00000E020000}"/>
    <cellStyle name="40% - Accent4 4 2" xfId="812" xr:uid="{00000000-0005-0000-0000-00000F020000}"/>
    <cellStyle name="40% - Accent4 4 3" xfId="813" xr:uid="{00000000-0005-0000-0000-000010020000}"/>
    <cellStyle name="40% - Accent4 4 4" xfId="814" xr:uid="{00000000-0005-0000-0000-000011020000}"/>
    <cellStyle name="40% - Accent4 4 5" xfId="811" xr:uid="{00000000-0005-0000-0000-000012020000}"/>
    <cellStyle name="40% - Accent4 5" xfId="815" xr:uid="{00000000-0005-0000-0000-000013020000}"/>
    <cellStyle name="40% - Accent4 5 2" xfId="816" xr:uid="{00000000-0005-0000-0000-000014020000}"/>
    <cellStyle name="40% - Accent4 6" xfId="817" xr:uid="{00000000-0005-0000-0000-000015020000}"/>
    <cellStyle name="40% - Accent4 6 2" xfId="818" xr:uid="{00000000-0005-0000-0000-000016020000}"/>
    <cellStyle name="40% - Accent4 6 2 2" xfId="819" xr:uid="{00000000-0005-0000-0000-000017020000}"/>
    <cellStyle name="40% - Accent4 6 3" xfId="820" xr:uid="{00000000-0005-0000-0000-000018020000}"/>
    <cellStyle name="40% - Accent4 7" xfId="821" xr:uid="{00000000-0005-0000-0000-000019020000}"/>
    <cellStyle name="40% - Accent4 7 2" xfId="822" xr:uid="{00000000-0005-0000-0000-00001A020000}"/>
    <cellStyle name="40% - Accent4 8" xfId="823" xr:uid="{00000000-0005-0000-0000-00001B020000}"/>
    <cellStyle name="40% - Accent4 8 2" xfId="824" xr:uid="{00000000-0005-0000-0000-00001C020000}"/>
    <cellStyle name="40% - Accent4 9" xfId="825" xr:uid="{00000000-0005-0000-0000-00001D020000}"/>
    <cellStyle name="40% - Accent4 9 2" xfId="826" xr:uid="{00000000-0005-0000-0000-00001E020000}"/>
    <cellStyle name="40% - Accent4 9 3" xfId="827" xr:uid="{00000000-0005-0000-0000-00001F020000}"/>
    <cellStyle name="40% - Accent5 10" xfId="828" xr:uid="{00000000-0005-0000-0000-000020020000}"/>
    <cellStyle name="40% - Accent5 2" xfId="89" xr:uid="{00000000-0005-0000-0000-000021020000}"/>
    <cellStyle name="40% - Accent5 2 2" xfId="90" xr:uid="{00000000-0005-0000-0000-000022020000}"/>
    <cellStyle name="40% - Accent5 2 2 2" xfId="831" xr:uid="{00000000-0005-0000-0000-000023020000}"/>
    <cellStyle name="40% - Accent5 2 2 3" xfId="832" xr:uid="{00000000-0005-0000-0000-000024020000}"/>
    <cellStyle name="40% - Accent5 2 2 4" xfId="830" xr:uid="{00000000-0005-0000-0000-000025020000}"/>
    <cellStyle name="40% - Accent5 2 3" xfId="833" xr:uid="{00000000-0005-0000-0000-000026020000}"/>
    <cellStyle name="40% - Accent5 2 3 2" xfId="834" xr:uid="{00000000-0005-0000-0000-000027020000}"/>
    <cellStyle name="40% - Accent5 2 3 2 2" xfId="835" xr:uid="{00000000-0005-0000-0000-000028020000}"/>
    <cellStyle name="40% - Accent5 2 3 2 2 2" xfId="836" xr:uid="{00000000-0005-0000-0000-000029020000}"/>
    <cellStyle name="40% - Accent5 2 3 2 3" xfId="837" xr:uid="{00000000-0005-0000-0000-00002A020000}"/>
    <cellStyle name="40% - Accent5 2 3 2 3 2" xfId="838" xr:uid="{00000000-0005-0000-0000-00002B020000}"/>
    <cellStyle name="40% - Accent5 2 3 2 4" xfId="839" xr:uid="{00000000-0005-0000-0000-00002C020000}"/>
    <cellStyle name="40% - Accent5 2 3 3" xfId="840" xr:uid="{00000000-0005-0000-0000-00002D020000}"/>
    <cellStyle name="40% - Accent5 2 3 3 2" xfId="841" xr:uid="{00000000-0005-0000-0000-00002E020000}"/>
    <cellStyle name="40% - Accent5 2 3 4" xfId="842" xr:uid="{00000000-0005-0000-0000-00002F020000}"/>
    <cellStyle name="40% - Accent5 2 3 4 2" xfId="843" xr:uid="{00000000-0005-0000-0000-000030020000}"/>
    <cellStyle name="40% - Accent5 2 3 5" xfId="844" xr:uid="{00000000-0005-0000-0000-000031020000}"/>
    <cellStyle name="40% - Accent5 2 3 6" xfId="845" xr:uid="{00000000-0005-0000-0000-000032020000}"/>
    <cellStyle name="40% - Accent5 2 4" xfId="846" xr:uid="{00000000-0005-0000-0000-000033020000}"/>
    <cellStyle name="40% - Accent5 2 4 2" xfId="847" xr:uid="{00000000-0005-0000-0000-000034020000}"/>
    <cellStyle name="40% - Accent5 2 4 3" xfId="848" xr:uid="{00000000-0005-0000-0000-000035020000}"/>
    <cellStyle name="40% - Accent5 2 5" xfId="849" xr:uid="{00000000-0005-0000-0000-000036020000}"/>
    <cellStyle name="40% - Accent5 2 6" xfId="850" xr:uid="{00000000-0005-0000-0000-000037020000}"/>
    <cellStyle name="40% - Accent5 2 7" xfId="851" xr:uid="{00000000-0005-0000-0000-000038020000}"/>
    <cellStyle name="40% - Accent5 2 8" xfId="852" xr:uid="{00000000-0005-0000-0000-000039020000}"/>
    <cellStyle name="40% - Accent5 2 9" xfId="829" xr:uid="{00000000-0005-0000-0000-00003A020000}"/>
    <cellStyle name="40% - Accent5 3" xfId="91" xr:uid="{00000000-0005-0000-0000-00003B020000}"/>
    <cellStyle name="40% - Accent5 3 2" xfId="854" xr:uid="{00000000-0005-0000-0000-00003C020000}"/>
    <cellStyle name="40% - Accent5 3 2 2" xfId="855" xr:uid="{00000000-0005-0000-0000-00003D020000}"/>
    <cellStyle name="40% - Accent5 3 2 3" xfId="856" xr:uid="{00000000-0005-0000-0000-00003E020000}"/>
    <cellStyle name="40% - Accent5 3 3" xfId="857" xr:uid="{00000000-0005-0000-0000-00003F020000}"/>
    <cellStyle name="40% - Accent5 3 4" xfId="858" xr:uid="{00000000-0005-0000-0000-000040020000}"/>
    <cellStyle name="40% - Accent5 3 5" xfId="859" xr:uid="{00000000-0005-0000-0000-000041020000}"/>
    <cellStyle name="40% - Accent5 3 6" xfId="860" xr:uid="{00000000-0005-0000-0000-000042020000}"/>
    <cellStyle name="40% - Accent5 3 7" xfId="861" xr:uid="{00000000-0005-0000-0000-000043020000}"/>
    <cellStyle name="40% - Accent5 3 8" xfId="853" xr:uid="{00000000-0005-0000-0000-000044020000}"/>
    <cellStyle name="40% - Accent5 4" xfId="92" xr:uid="{00000000-0005-0000-0000-000045020000}"/>
    <cellStyle name="40% - Accent5 4 2" xfId="863" xr:uid="{00000000-0005-0000-0000-000046020000}"/>
    <cellStyle name="40% - Accent5 4 3" xfId="864" xr:uid="{00000000-0005-0000-0000-000047020000}"/>
    <cellStyle name="40% - Accent5 4 4" xfId="865" xr:uid="{00000000-0005-0000-0000-000048020000}"/>
    <cellStyle name="40% - Accent5 4 5" xfId="862" xr:uid="{00000000-0005-0000-0000-000049020000}"/>
    <cellStyle name="40% - Accent5 5" xfId="866" xr:uid="{00000000-0005-0000-0000-00004A020000}"/>
    <cellStyle name="40% - Accent5 5 2" xfId="867" xr:uid="{00000000-0005-0000-0000-00004B020000}"/>
    <cellStyle name="40% - Accent5 6" xfId="868" xr:uid="{00000000-0005-0000-0000-00004C020000}"/>
    <cellStyle name="40% - Accent5 6 2" xfId="869" xr:uid="{00000000-0005-0000-0000-00004D020000}"/>
    <cellStyle name="40% - Accent5 6 3" xfId="870" xr:uid="{00000000-0005-0000-0000-00004E020000}"/>
    <cellStyle name="40% - Accent5 7" xfId="871" xr:uid="{00000000-0005-0000-0000-00004F020000}"/>
    <cellStyle name="40% - Accent5 7 2" xfId="872" xr:uid="{00000000-0005-0000-0000-000050020000}"/>
    <cellStyle name="40% - Accent5 8" xfId="873" xr:uid="{00000000-0005-0000-0000-000051020000}"/>
    <cellStyle name="40% - Accent5 8 2" xfId="874" xr:uid="{00000000-0005-0000-0000-000052020000}"/>
    <cellStyle name="40% - Accent5 9" xfId="875" xr:uid="{00000000-0005-0000-0000-000053020000}"/>
    <cellStyle name="40% - Accent5 9 2" xfId="876" xr:uid="{00000000-0005-0000-0000-000054020000}"/>
    <cellStyle name="40% - Accent6 10" xfId="877" xr:uid="{00000000-0005-0000-0000-000055020000}"/>
    <cellStyle name="40% - Accent6 2" xfId="93" xr:uid="{00000000-0005-0000-0000-000056020000}"/>
    <cellStyle name="40% - Accent6 2 2" xfId="94" xr:uid="{00000000-0005-0000-0000-000057020000}"/>
    <cellStyle name="40% - Accent6 2 2 2" xfId="880" xr:uid="{00000000-0005-0000-0000-000058020000}"/>
    <cellStyle name="40% - Accent6 2 2 3" xfId="881" xr:uid="{00000000-0005-0000-0000-000059020000}"/>
    <cellStyle name="40% - Accent6 2 2 4" xfId="879" xr:uid="{00000000-0005-0000-0000-00005A020000}"/>
    <cellStyle name="40% - Accent6 2 3" xfId="882" xr:uid="{00000000-0005-0000-0000-00005B020000}"/>
    <cellStyle name="40% - Accent6 2 3 2" xfId="883" xr:uid="{00000000-0005-0000-0000-00005C020000}"/>
    <cellStyle name="40% - Accent6 2 3 2 2" xfId="884" xr:uid="{00000000-0005-0000-0000-00005D020000}"/>
    <cellStyle name="40% - Accent6 2 3 2 2 2" xfId="885" xr:uid="{00000000-0005-0000-0000-00005E020000}"/>
    <cellStyle name="40% - Accent6 2 3 2 3" xfId="886" xr:uid="{00000000-0005-0000-0000-00005F020000}"/>
    <cellStyle name="40% - Accent6 2 3 2 3 2" xfId="887" xr:uid="{00000000-0005-0000-0000-000060020000}"/>
    <cellStyle name="40% - Accent6 2 3 2 4" xfId="888" xr:uid="{00000000-0005-0000-0000-000061020000}"/>
    <cellStyle name="40% - Accent6 2 3 3" xfId="889" xr:uid="{00000000-0005-0000-0000-000062020000}"/>
    <cellStyle name="40% - Accent6 2 3 3 2" xfId="890" xr:uid="{00000000-0005-0000-0000-000063020000}"/>
    <cellStyle name="40% - Accent6 2 3 4" xfId="891" xr:uid="{00000000-0005-0000-0000-000064020000}"/>
    <cellStyle name="40% - Accent6 2 3 4 2" xfId="892" xr:uid="{00000000-0005-0000-0000-000065020000}"/>
    <cellStyle name="40% - Accent6 2 3 5" xfId="893" xr:uid="{00000000-0005-0000-0000-000066020000}"/>
    <cellStyle name="40% - Accent6 2 3 6" xfId="894" xr:uid="{00000000-0005-0000-0000-000067020000}"/>
    <cellStyle name="40% - Accent6 2 4" xfId="895" xr:uid="{00000000-0005-0000-0000-000068020000}"/>
    <cellStyle name="40% - Accent6 2 4 2" xfId="896" xr:uid="{00000000-0005-0000-0000-000069020000}"/>
    <cellStyle name="40% - Accent6 2 4 3" xfId="897" xr:uid="{00000000-0005-0000-0000-00006A020000}"/>
    <cellStyle name="40% - Accent6 2 5" xfId="898" xr:uid="{00000000-0005-0000-0000-00006B020000}"/>
    <cellStyle name="40% - Accent6 2 6" xfId="899" xr:uid="{00000000-0005-0000-0000-00006C020000}"/>
    <cellStyle name="40% - Accent6 2 7" xfId="900" xr:uid="{00000000-0005-0000-0000-00006D020000}"/>
    <cellStyle name="40% - Accent6 2 8" xfId="901" xr:uid="{00000000-0005-0000-0000-00006E020000}"/>
    <cellStyle name="40% - Accent6 2 9" xfId="878" xr:uid="{00000000-0005-0000-0000-00006F020000}"/>
    <cellStyle name="40% - Accent6 3" xfId="95" xr:uid="{00000000-0005-0000-0000-000070020000}"/>
    <cellStyle name="40% - Accent6 3 2" xfId="903" xr:uid="{00000000-0005-0000-0000-000071020000}"/>
    <cellStyle name="40% - Accent6 3 2 2" xfId="904" xr:uid="{00000000-0005-0000-0000-000072020000}"/>
    <cellStyle name="40% - Accent6 3 2 3" xfId="905" xr:uid="{00000000-0005-0000-0000-000073020000}"/>
    <cellStyle name="40% - Accent6 3 3" xfId="906" xr:uid="{00000000-0005-0000-0000-000074020000}"/>
    <cellStyle name="40% - Accent6 3 4" xfId="907" xr:uid="{00000000-0005-0000-0000-000075020000}"/>
    <cellStyle name="40% - Accent6 3 5" xfId="908" xr:uid="{00000000-0005-0000-0000-000076020000}"/>
    <cellStyle name="40% - Accent6 3 6" xfId="909" xr:uid="{00000000-0005-0000-0000-000077020000}"/>
    <cellStyle name="40% - Accent6 3 7" xfId="910" xr:uid="{00000000-0005-0000-0000-000078020000}"/>
    <cellStyle name="40% - Accent6 3 8" xfId="902" xr:uid="{00000000-0005-0000-0000-000079020000}"/>
    <cellStyle name="40% - Accent6 4" xfId="96" xr:uid="{00000000-0005-0000-0000-00007A020000}"/>
    <cellStyle name="40% - Accent6 4 2" xfId="912" xr:uid="{00000000-0005-0000-0000-00007B020000}"/>
    <cellStyle name="40% - Accent6 4 3" xfId="913" xr:uid="{00000000-0005-0000-0000-00007C020000}"/>
    <cellStyle name="40% - Accent6 4 4" xfId="914" xr:uid="{00000000-0005-0000-0000-00007D020000}"/>
    <cellStyle name="40% - Accent6 4 5" xfId="911" xr:uid="{00000000-0005-0000-0000-00007E020000}"/>
    <cellStyle name="40% - Accent6 5" xfId="915" xr:uid="{00000000-0005-0000-0000-00007F020000}"/>
    <cellStyle name="40% - Accent6 5 2" xfId="916" xr:uid="{00000000-0005-0000-0000-000080020000}"/>
    <cellStyle name="40% - Accent6 6" xfId="917" xr:uid="{00000000-0005-0000-0000-000081020000}"/>
    <cellStyle name="40% - Accent6 6 2" xfId="918" xr:uid="{00000000-0005-0000-0000-000082020000}"/>
    <cellStyle name="40% - Accent6 6 2 2" xfId="919" xr:uid="{00000000-0005-0000-0000-000083020000}"/>
    <cellStyle name="40% - Accent6 6 3" xfId="920" xr:uid="{00000000-0005-0000-0000-000084020000}"/>
    <cellStyle name="40% - Accent6 7" xfId="921" xr:uid="{00000000-0005-0000-0000-000085020000}"/>
    <cellStyle name="40% - Accent6 7 2" xfId="922" xr:uid="{00000000-0005-0000-0000-000086020000}"/>
    <cellStyle name="40% - Accent6 8" xfId="923" xr:uid="{00000000-0005-0000-0000-000087020000}"/>
    <cellStyle name="40% - Accent6 8 2" xfId="924" xr:uid="{00000000-0005-0000-0000-000088020000}"/>
    <cellStyle name="40% - Accent6 9" xfId="925" xr:uid="{00000000-0005-0000-0000-000089020000}"/>
    <cellStyle name="40% - Accent6 9 2" xfId="926" xr:uid="{00000000-0005-0000-0000-00008A020000}"/>
    <cellStyle name="40% - Accent6 9 3" xfId="927" xr:uid="{00000000-0005-0000-0000-00008B020000}"/>
    <cellStyle name="60% - Accent1 2" xfId="97" xr:uid="{00000000-0005-0000-0000-00008C020000}"/>
    <cellStyle name="60% - Accent1 2 2" xfId="98" xr:uid="{00000000-0005-0000-0000-00008D020000}"/>
    <cellStyle name="60% - Accent1 2 2 2" xfId="930" xr:uid="{00000000-0005-0000-0000-00008E020000}"/>
    <cellStyle name="60% - Accent1 2 2 3" xfId="931" xr:uid="{00000000-0005-0000-0000-00008F020000}"/>
    <cellStyle name="60% - Accent1 2 2 4" xfId="929" xr:uid="{00000000-0005-0000-0000-000090020000}"/>
    <cellStyle name="60% - Accent1 2 3" xfId="932" xr:uid="{00000000-0005-0000-0000-000091020000}"/>
    <cellStyle name="60% - Accent1 2 3 2" xfId="933" xr:uid="{00000000-0005-0000-0000-000092020000}"/>
    <cellStyle name="60% - Accent1 2 3 2 2" xfId="934" xr:uid="{00000000-0005-0000-0000-000093020000}"/>
    <cellStyle name="60% - Accent1 2 3 2 2 2" xfId="935" xr:uid="{00000000-0005-0000-0000-000094020000}"/>
    <cellStyle name="60% - Accent1 2 3 2 3" xfId="936" xr:uid="{00000000-0005-0000-0000-000095020000}"/>
    <cellStyle name="60% - Accent1 2 3 2 4" xfId="937" xr:uid="{00000000-0005-0000-0000-000096020000}"/>
    <cellStyle name="60% - Accent1 2 3 3" xfId="938" xr:uid="{00000000-0005-0000-0000-000097020000}"/>
    <cellStyle name="60% - Accent1 2 3 4" xfId="939" xr:uid="{00000000-0005-0000-0000-000098020000}"/>
    <cellStyle name="60% - Accent1 2 3 4 2" xfId="940" xr:uid="{00000000-0005-0000-0000-000099020000}"/>
    <cellStyle name="60% - Accent1 2 3 5" xfId="941" xr:uid="{00000000-0005-0000-0000-00009A020000}"/>
    <cellStyle name="60% - Accent1 2 4" xfId="942" xr:uid="{00000000-0005-0000-0000-00009B020000}"/>
    <cellStyle name="60% - Accent1 2 4 2" xfId="943" xr:uid="{00000000-0005-0000-0000-00009C020000}"/>
    <cellStyle name="60% - Accent1 2 5" xfId="944" xr:uid="{00000000-0005-0000-0000-00009D020000}"/>
    <cellStyle name="60% - Accent1 2 6" xfId="945" xr:uid="{00000000-0005-0000-0000-00009E020000}"/>
    <cellStyle name="60% - Accent1 2 7" xfId="946" xr:uid="{00000000-0005-0000-0000-00009F020000}"/>
    <cellStyle name="60% - Accent1 2 8" xfId="947" xr:uid="{00000000-0005-0000-0000-0000A0020000}"/>
    <cellStyle name="60% - Accent1 2 9" xfId="928" xr:uid="{00000000-0005-0000-0000-0000A1020000}"/>
    <cellStyle name="60% - Accent1 3" xfId="99" xr:uid="{00000000-0005-0000-0000-0000A2020000}"/>
    <cellStyle name="60% - Accent1 3 2" xfId="949" xr:uid="{00000000-0005-0000-0000-0000A3020000}"/>
    <cellStyle name="60% - Accent1 3 2 2" xfId="950" xr:uid="{00000000-0005-0000-0000-0000A4020000}"/>
    <cellStyle name="60% - Accent1 3 3" xfId="951" xr:uid="{00000000-0005-0000-0000-0000A5020000}"/>
    <cellStyle name="60% - Accent1 3 4" xfId="952" xr:uid="{00000000-0005-0000-0000-0000A6020000}"/>
    <cellStyle name="60% - Accent1 3 5" xfId="953" xr:uid="{00000000-0005-0000-0000-0000A7020000}"/>
    <cellStyle name="60% - Accent1 3 6" xfId="954" xr:uid="{00000000-0005-0000-0000-0000A8020000}"/>
    <cellStyle name="60% - Accent1 3 7" xfId="948" xr:uid="{00000000-0005-0000-0000-0000A9020000}"/>
    <cellStyle name="60% - Accent1 4" xfId="955" xr:uid="{00000000-0005-0000-0000-0000AA020000}"/>
    <cellStyle name="60% - Accent1 4 2" xfId="956" xr:uid="{00000000-0005-0000-0000-0000AB020000}"/>
    <cellStyle name="60% - Accent1 4 3" xfId="957" xr:uid="{00000000-0005-0000-0000-0000AC020000}"/>
    <cellStyle name="60% - Accent1 4 4" xfId="958" xr:uid="{00000000-0005-0000-0000-0000AD020000}"/>
    <cellStyle name="60% - Accent1 5" xfId="959" xr:uid="{00000000-0005-0000-0000-0000AE020000}"/>
    <cellStyle name="60% - Accent1 5 2" xfId="960" xr:uid="{00000000-0005-0000-0000-0000AF020000}"/>
    <cellStyle name="60% - Accent1 6" xfId="961" xr:uid="{00000000-0005-0000-0000-0000B0020000}"/>
    <cellStyle name="60% - Accent1 6 2" xfId="962" xr:uid="{00000000-0005-0000-0000-0000B1020000}"/>
    <cellStyle name="60% - Accent1 7" xfId="963" xr:uid="{00000000-0005-0000-0000-0000B2020000}"/>
    <cellStyle name="60% - Accent1 7 2" xfId="964" xr:uid="{00000000-0005-0000-0000-0000B3020000}"/>
    <cellStyle name="60% - Accent1 7 3" xfId="965" xr:uid="{00000000-0005-0000-0000-0000B4020000}"/>
    <cellStyle name="60% - Accent1 8" xfId="966" xr:uid="{00000000-0005-0000-0000-0000B5020000}"/>
    <cellStyle name="60% - Accent2 2" xfId="100" xr:uid="{00000000-0005-0000-0000-0000B6020000}"/>
    <cellStyle name="60% - Accent2 2 2" xfId="101" xr:uid="{00000000-0005-0000-0000-0000B7020000}"/>
    <cellStyle name="60% - Accent2 2 2 2" xfId="969" xr:uid="{00000000-0005-0000-0000-0000B8020000}"/>
    <cellStyle name="60% - Accent2 2 2 3" xfId="970" xr:uid="{00000000-0005-0000-0000-0000B9020000}"/>
    <cellStyle name="60% - Accent2 2 2 4" xfId="968" xr:uid="{00000000-0005-0000-0000-0000BA020000}"/>
    <cellStyle name="60% - Accent2 2 3" xfId="971" xr:uid="{00000000-0005-0000-0000-0000BB020000}"/>
    <cellStyle name="60% - Accent2 2 3 2" xfId="972" xr:uid="{00000000-0005-0000-0000-0000BC020000}"/>
    <cellStyle name="60% - Accent2 2 3 2 2" xfId="973" xr:uid="{00000000-0005-0000-0000-0000BD020000}"/>
    <cellStyle name="60% - Accent2 2 3 2 2 2" xfId="974" xr:uid="{00000000-0005-0000-0000-0000BE020000}"/>
    <cellStyle name="60% - Accent2 2 3 2 3" xfId="975" xr:uid="{00000000-0005-0000-0000-0000BF020000}"/>
    <cellStyle name="60% - Accent2 2 3 2 4" xfId="976" xr:uid="{00000000-0005-0000-0000-0000C0020000}"/>
    <cellStyle name="60% - Accent2 2 3 3" xfId="977" xr:uid="{00000000-0005-0000-0000-0000C1020000}"/>
    <cellStyle name="60% - Accent2 2 3 4" xfId="978" xr:uid="{00000000-0005-0000-0000-0000C2020000}"/>
    <cellStyle name="60% - Accent2 2 3 4 2" xfId="979" xr:uid="{00000000-0005-0000-0000-0000C3020000}"/>
    <cellStyle name="60% - Accent2 2 3 5" xfId="980" xr:uid="{00000000-0005-0000-0000-0000C4020000}"/>
    <cellStyle name="60% - Accent2 2 4" xfId="981" xr:uid="{00000000-0005-0000-0000-0000C5020000}"/>
    <cellStyle name="60% - Accent2 2 4 2" xfId="982" xr:uid="{00000000-0005-0000-0000-0000C6020000}"/>
    <cellStyle name="60% - Accent2 2 5" xfId="983" xr:uid="{00000000-0005-0000-0000-0000C7020000}"/>
    <cellStyle name="60% - Accent2 2 6" xfId="984" xr:uid="{00000000-0005-0000-0000-0000C8020000}"/>
    <cellStyle name="60% - Accent2 2 7" xfId="985" xr:uid="{00000000-0005-0000-0000-0000C9020000}"/>
    <cellStyle name="60% - Accent2 2 8" xfId="986" xr:uid="{00000000-0005-0000-0000-0000CA020000}"/>
    <cellStyle name="60% - Accent2 2 9" xfId="967" xr:uid="{00000000-0005-0000-0000-0000CB020000}"/>
    <cellStyle name="60% - Accent2 3" xfId="102" xr:uid="{00000000-0005-0000-0000-0000CC020000}"/>
    <cellStyle name="60% - Accent2 3 2" xfId="988" xr:uid="{00000000-0005-0000-0000-0000CD020000}"/>
    <cellStyle name="60% - Accent2 3 2 2" xfId="989" xr:uid="{00000000-0005-0000-0000-0000CE020000}"/>
    <cellStyle name="60% - Accent2 3 3" xfId="990" xr:uid="{00000000-0005-0000-0000-0000CF020000}"/>
    <cellStyle name="60% - Accent2 3 4" xfId="991" xr:uid="{00000000-0005-0000-0000-0000D0020000}"/>
    <cellStyle name="60% - Accent2 3 5" xfId="992" xr:uid="{00000000-0005-0000-0000-0000D1020000}"/>
    <cellStyle name="60% - Accent2 3 6" xfId="993" xr:uid="{00000000-0005-0000-0000-0000D2020000}"/>
    <cellStyle name="60% - Accent2 3 7" xfId="987" xr:uid="{00000000-0005-0000-0000-0000D3020000}"/>
    <cellStyle name="60% - Accent2 4" xfId="994" xr:uid="{00000000-0005-0000-0000-0000D4020000}"/>
    <cellStyle name="60% - Accent2 4 2" xfId="995" xr:uid="{00000000-0005-0000-0000-0000D5020000}"/>
    <cellStyle name="60% - Accent2 4 3" xfId="996" xr:uid="{00000000-0005-0000-0000-0000D6020000}"/>
    <cellStyle name="60% - Accent2 5" xfId="997" xr:uid="{00000000-0005-0000-0000-0000D7020000}"/>
    <cellStyle name="60% - Accent2 5 2" xfId="998" xr:uid="{00000000-0005-0000-0000-0000D8020000}"/>
    <cellStyle name="60% - Accent2 6" xfId="999" xr:uid="{00000000-0005-0000-0000-0000D9020000}"/>
    <cellStyle name="60% - Accent2 6 2" xfId="1000" xr:uid="{00000000-0005-0000-0000-0000DA020000}"/>
    <cellStyle name="60% - Accent2 7" xfId="1001" xr:uid="{00000000-0005-0000-0000-0000DB020000}"/>
    <cellStyle name="60% - Accent2 7 2" xfId="1002" xr:uid="{00000000-0005-0000-0000-0000DC020000}"/>
    <cellStyle name="60% - Accent2 8" xfId="1003" xr:uid="{00000000-0005-0000-0000-0000DD020000}"/>
    <cellStyle name="60% - Accent3 2" xfId="103" xr:uid="{00000000-0005-0000-0000-0000DE020000}"/>
    <cellStyle name="60% - Accent3 2 2" xfId="104" xr:uid="{00000000-0005-0000-0000-0000DF020000}"/>
    <cellStyle name="60% - Accent3 2 2 2" xfId="1006" xr:uid="{00000000-0005-0000-0000-0000E0020000}"/>
    <cellStyle name="60% - Accent3 2 2 3" xfId="1007" xr:uid="{00000000-0005-0000-0000-0000E1020000}"/>
    <cellStyle name="60% - Accent3 2 2 4" xfId="1005" xr:uid="{00000000-0005-0000-0000-0000E2020000}"/>
    <cellStyle name="60% - Accent3 2 3" xfId="1008" xr:uid="{00000000-0005-0000-0000-0000E3020000}"/>
    <cellStyle name="60% - Accent3 2 3 2" xfId="1009" xr:uid="{00000000-0005-0000-0000-0000E4020000}"/>
    <cellStyle name="60% - Accent3 2 3 2 2" xfId="1010" xr:uid="{00000000-0005-0000-0000-0000E5020000}"/>
    <cellStyle name="60% - Accent3 2 3 2 2 2" xfId="1011" xr:uid="{00000000-0005-0000-0000-0000E6020000}"/>
    <cellStyle name="60% - Accent3 2 3 2 3" xfId="1012" xr:uid="{00000000-0005-0000-0000-0000E7020000}"/>
    <cellStyle name="60% - Accent3 2 3 2 4" xfId="1013" xr:uid="{00000000-0005-0000-0000-0000E8020000}"/>
    <cellStyle name="60% - Accent3 2 3 3" xfId="1014" xr:uid="{00000000-0005-0000-0000-0000E9020000}"/>
    <cellStyle name="60% - Accent3 2 3 4" xfId="1015" xr:uid="{00000000-0005-0000-0000-0000EA020000}"/>
    <cellStyle name="60% - Accent3 2 3 4 2" xfId="1016" xr:uid="{00000000-0005-0000-0000-0000EB020000}"/>
    <cellStyle name="60% - Accent3 2 3 5" xfId="1017" xr:uid="{00000000-0005-0000-0000-0000EC020000}"/>
    <cellStyle name="60% - Accent3 2 4" xfId="1018" xr:uid="{00000000-0005-0000-0000-0000ED020000}"/>
    <cellStyle name="60% - Accent3 2 4 2" xfId="1019" xr:uid="{00000000-0005-0000-0000-0000EE020000}"/>
    <cellStyle name="60% - Accent3 2 5" xfId="1020" xr:uid="{00000000-0005-0000-0000-0000EF020000}"/>
    <cellStyle name="60% - Accent3 2 6" xfId="1021" xr:uid="{00000000-0005-0000-0000-0000F0020000}"/>
    <cellStyle name="60% - Accent3 2 7" xfId="1022" xr:uid="{00000000-0005-0000-0000-0000F1020000}"/>
    <cellStyle name="60% - Accent3 2 8" xfId="1023" xr:uid="{00000000-0005-0000-0000-0000F2020000}"/>
    <cellStyle name="60% - Accent3 2 9" xfId="1004" xr:uid="{00000000-0005-0000-0000-0000F3020000}"/>
    <cellStyle name="60% - Accent3 3" xfId="105" xr:uid="{00000000-0005-0000-0000-0000F4020000}"/>
    <cellStyle name="60% - Accent3 3 2" xfId="1025" xr:uid="{00000000-0005-0000-0000-0000F5020000}"/>
    <cellStyle name="60% - Accent3 3 2 2" xfId="1026" xr:uid="{00000000-0005-0000-0000-0000F6020000}"/>
    <cellStyle name="60% - Accent3 3 3" xfId="1027" xr:uid="{00000000-0005-0000-0000-0000F7020000}"/>
    <cellStyle name="60% - Accent3 3 4" xfId="1028" xr:uid="{00000000-0005-0000-0000-0000F8020000}"/>
    <cellStyle name="60% - Accent3 3 5" xfId="1029" xr:uid="{00000000-0005-0000-0000-0000F9020000}"/>
    <cellStyle name="60% - Accent3 3 6" xfId="1030" xr:uid="{00000000-0005-0000-0000-0000FA020000}"/>
    <cellStyle name="60% - Accent3 3 7" xfId="1024" xr:uid="{00000000-0005-0000-0000-0000FB020000}"/>
    <cellStyle name="60% - Accent3 4" xfId="1031" xr:uid="{00000000-0005-0000-0000-0000FC020000}"/>
    <cellStyle name="60% - Accent3 4 2" xfId="1032" xr:uid="{00000000-0005-0000-0000-0000FD020000}"/>
    <cellStyle name="60% - Accent3 4 3" xfId="1033" xr:uid="{00000000-0005-0000-0000-0000FE020000}"/>
    <cellStyle name="60% - Accent3 4 4" xfId="1034" xr:uid="{00000000-0005-0000-0000-0000FF020000}"/>
    <cellStyle name="60% - Accent3 5" xfId="1035" xr:uid="{00000000-0005-0000-0000-000000030000}"/>
    <cellStyle name="60% - Accent3 5 2" xfId="1036" xr:uid="{00000000-0005-0000-0000-000001030000}"/>
    <cellStyle name="60% - Accent3 6" xfId="1037" xr:uid="{00000000-0005-0000-0000-000002030000}"/>
    <cellStyle name="60% - Accent3 6 2" xfId="1038" xr:uid="{00000000-0005-0000-0000-000003030000}"/>
    <cellStyle name="60% - Accent3 7" xfId="1039" xr:uid="{00000000-0005-0000-0000-000004030000}"/>
    <cellStyle name="60% - Accent3 7 2" xfId="1040" xr:uid="{00000000-0005-0000-0000-000005030000}"/>
    <cellStyle name="60% - Accent3 7 3" xfId="1041" xr:uid="{00000000-0005-0000-0000-000006030000}"/>
    <cellStyle name="60% - Accent3 8" xfId="1042" xr:uid="{00000000-0005-0000-0000-000007030000}"/>
    <cellStyle name="60% - Accent4 2" xfId="106" xr:uid="{00000000-0005-0000-0000-000008030000}"/>
    <cellStyle name="60% - Accent4 2 2" xfId="107" xr:uid="{00000000-0005-0000-0000-000009030000}"/>
    <cellStyle name="60% - Accent4 2 2 2" xfId="1045" xr:uid="{00000000-0005-0000-0000-00000A030000}"/>
    <cellStyle name="60% - Accent4 2 2 3" xfId="1046" xr:uid="{00000000-0005-0000-0000-00000B030000}"/>
    <cellStyle name="60% - Accent4 2 2 4" xfId="1044" xr:uid="{00000000-0005-0000-0000-00000C030000}"/>
    <cellStyle name="60% - Accent4 2 3" xfId="1047" xr:uid="{00000000-0005-0000-0000-00000D030000}"/>
    <cellStyle name="60% - Accent4 2 3 2" xfId="1048" xr:uid="{00000000-0005-0000-0000-00000E030000}"/>
    <cellStyle name="60% - Accent4 2 3 2 2" xfId="1049" xr:uid="{00000000-0005-0000-0000-00000F030000}"/>
    <cellStyle name="60% - Accent4 2 3 2 2 2" xfId="1050" xr:uid="{00000000-0005-0000-0000-000010030000}"/>
    <cellStyle name="60% - Accent4 2 3 2 3" xfId="1051" xr:uid="{00000000-0005-0000-0000-000011030000}"/>
    <cellStyle name="60% - Accent4 2 3 2 4" xfId="1052" xr:uid="{00000000-0005-0000-0000-000012030000}"/>
    <cellStyle name="60% - Accent4 2 3 3" xfId="1053" xr:uid="{00000000-0005-0000-0000-000013030000}"/>
    <cellStyle name="60% - Accent4 2 3 4" xfId="1054" xr:uid="{00000000-0005-0000-0000-000014030000}"/>
    <cellStyle name="60% - Accent4 2 3 4 2" xfId="1055" xr:uid="{00000000-0005-0000-0000-000015030000}"/>
    <cellStyle name="60% - Accent4 2 3 5" xfId="1056" xr:uid="{00000000-0005-0000-0000-000016030000}"/>
    <cellStyle name="60% - Accent4 2 4" xfId="1057" xr:uid="{00000000-0005-0000-0000-000017030000}"/>
    <cellStyle name="60% - Accent4 2 4 2" xfId="1058" xr:uid="{00000000-0005-0000-0000-000018030000}"/>
    <cellStyle name="60% - Accent4 2 5" xfId="1059" xr:uid="{00000000-0005-0000-0000-000019030000}"/>
    <cellStyle name="60% - Accent4 2 6" xfId="1060" xr:uid="{00000000-0005-0000-0000-00001A030000}"/>
    <cellStyle name="60% - Accent4 2 7" xfId="1061" xr:uid="{00000000-0005-0000-0000-00001B030000}"/>
    <cellStyle name="60% - Accent4 2 8" xfId="1062" xr:uid="{00000000-0005-0000-0000-00001C030000}"/>
    <cellStyle name="60% - Accent4 2 9" xfId="1043" xr:uid="{00000000-0005-0000-0000-00001D030000}"/>
    <cellStyle name="60% - Accent4 3" xfId="108" xr:uid="{00000000-0005-0000-0000-00001E030000}"/>
    <cellStyle name="60% - Accent4 3 2" xfId="1064" xr:uid="{00000000-0005-0000-0000-00001F030000}"/>
    <cellStyle name="60% - Accent4 3 2 2" xfId="1065" xr:uid="{00000000-0005-0000-0000-000020030000}"/>
    <cellStyle name="60% - Accent4 3 3" xfId="1066" xr:uid="{00000000-0005-0000-0000-000021030000}"/>
    <cellStyle name="60% - Accent4 3 4" xfId="1067" xr:uid="{00000000-0005-0000-0000-000022030000}"/>
    <cellStyle name="60% - Accent4 3 5" xfId="1068" xr:uid="{00000000-0005-0000-0000-000023030000}"/>
    <cellStyle name="60% - Accent4 3 6" xfId="1069" xr:uid="{00000000-0005-0000-0000-000024030000}"/>
    <cellStyle name="60% - Accent4 3 7" xfId="1063" xr:uid="{00000000-0005-0000-0000-000025030000}"/>
    <cellStyle name="60% - Accent4 4" xfId="1070" xr:uid="{00000000-0005-0000-0000-000026030000}"/>
    <cellStyle name="60% - Accent4 4 2" xfId="1071" xr:uid="{00000000-0005-0000-0000-000027030000}"/>
    <cellStyle name="60% - Accent4 4 3" xfId="1072" xr:uid="{00000000-0005-0000-0000-000028030000}"/>
    <cellStyle name="60% - Accent4 4 4" xfId="1073" xr:uid="{00000000-0005-0000-0000-000029030000}"/>
    <cellStyle name="60% - Accent4 5" xfId="1074" xr:uid="{00000000-0005-0000-0000-00002A030000}"/>
    <cellStyle name="60% - Accent4 5 2" xfId="1075" xr:uid="{00000000-0005-0000-0000-00002B030000}"/>
    <cellStyle name="60% - Accent4 6" xfId="1076" xr:uid="{00000000-0005-0000-0000-00002C030000}"/>
    <cellStyle name="60% - Accent4 6 2" xfId="1077" xr:uid="{00000000-0005-0000-0000-00002D030000}"/>
    <cellStyle name="60% - Accent4 7" xfId="1078" xr:uid="{00000000-0005-0000-0000-00002E030000}"/>
    <cellStyle name="60% - Accent4 7 2" xfId="1079" xr:uid="{00000000-0005-0000-0000-00002F030000}"/>
    <cellStyle name="60% - Accent4 7 3" xfId="1080" xr:uid="{00000000-0005-0000-0000-000030030000}"/>
    <cellStyle name="60% - Accent4 8" xfId="1081" xr:uid="{00000000-0005-0000-0000-000031030000}"/>
    <cellStyle name="60% - Accent5 2" xfId="109" xr:uid="{00000000-0005-0000-0000-000032030000}"/>
    <cellStyle name="60% - Accent5 2 2" xfId="110" xr:uid="{00000000-0005-0000-0000-000033030000}"/>
    <cellStyle name="60% - Accent5 2 2 2" xfId="1084" xr:uid="{00000000-0005-0000-0000-000034030000}"/>
    <cellStyle name="60% - Accent5 2 2 3" xfId="1085" xr:uid="{00000000-0005-0000-0000-000035030000}"/>
    <cellStyle name="60% - Accent5 2 2 4" xfId="1083" xr:uid="{00000000-0005-0000-0000-000036030000}"/>
    <cellStyle name="60% - Accent5 2 3" xfId="1086" xr:uid="{00000000-0005-0000-0000-000037030000}"/>
    <cellStyle name="60% - Accent5 2 3 2" xfId="1087" xr:uid="{00000000-0005-0000-0000-000038030000}"/>
    <cellStyle name="60% - Accent5 2 3 2 2" xfId="1088" xr:uid="{00000000-0005-0000-0000-000039030000}"/>
    <cellStyle name="60% - Accent5 2 3 2 2 2" xfId="1089" xr:uid="{00000000-0005-0000-0000-00003A030000}"/>
    <cellStyle name="60% - Accent5 2 3 2 3" xfId="1090" xr:uid="{00000000-0005-0000-0000-00003B030000}"/>
    <cellStyle name="60% - Accent5 2 3 2 4" xfId="1091" xr:uid="{00000000-0005-0000-0000-00003C030000}"/>
    <cellStyle name="60% - Accent5 2 3 3" xfId="1092" xr:uid="{00000000-0005-0000-0000-00003D030000}"/>
    <cellStyle name="60% - Accent5 2 3 4" xfId="1093" xr:uid="{00000000-0005-0000-0000-00003E030000}"/>
    <cellStyle name="60% - Accent5 2 3 4 2" xfId="1094" xr:uid="{00000000-0005-0000-0000-00003F030000}"/>
    <cellStyle name="60% - Accent5 2 3 5" xfId="1095" xr:uid="{00000000-0005-0000-0000-000040030000}"/>
    <cellStyle name="60% - Accent5 2 4" xfId="1096" xr:uid="{00000000-0005-0000-0000-000041030000}"/>
    <cellStyle name="60% - Accent5 2 4 2" xfId="1097" xr:uid="{00000000-0005-0000-0000-000042030000}"/>
    <cellStyle name="60% - Accent5 2 5" xfId="1098" xr:uid="{00000000-0005-0000-0000-000043030000}"/>
    <cellStyle name="60% - Accent5 2 6" xfId="1099" xr:uid="{00000000-0005-0000-0000-000044030000}"/>
    <cellStyle name="60% - Accent5 2 7" xfId="1100" xr:uid="{00000000-0005-0000-0000-000045030000}"/>
    <cellStyle name="60% - Accent5 2 8" xfId="1101" xr:uid="{00000000-0005-0000-0000-000046030000}"/>
    <cellStyle name="60% - Accent5 2 9" xfId="1082" xr:uid="{00000000-0005-0000-0000-000047030000}"/>
    <cellStyle name="60% - Accent5 3" xfId="111" xr:uid="{00000000-0005-0000-0000-000048030000}"/>
    <cellStyle name="60% - Accent5 3 2" xfId="1103" xr:uid="{00000000-0005-0000-0000-000049030000}"/>
    <cellStyle name="60% - Accent5 3 2 2" xfId="1104" xr:uid="{00000000-0005-0000-0000-00004A030000}"/>
    <cellStyle name="60% - Accent5 3 3" xfId="1105" xr:uid="{00000000-0005-0000-0000-00004B030000}"/>
    <cellStyle name="60% - Accent5 3 4" xfId="1106" xr:uid="{00000000-0005-0000-0000-00004C030000}"/>
    <cellStyle name="60% - Accent5 3 5" xfId="1107" xr:uid="{00000000-0005-0000-0000-00004D030000}"/>
    <cellStyle name="60% - Accent5 3 6" xfId="1108" xr:uid="{00000000-0005-0000-0000-00004E030000}"/>
    <cellStyle name="60% - Accent5 3 7" xfId="1102" xr:uid="{00000000-0005-0000-0000-00004F030000}"/>
    <cellStyle name="60% - Accent5 4" xfId="1109" xr:uid="{00000000-0005-0000-0000-000050030000}"/>
    <cellStyle name="60% - Accent5 4 2" xfId="1110" xr:uid="{00000000-0005-0000-0000-000051030000}"/>
    <cellStyle name="60% - Accent5 4 3" xfId="1111" xr:uid="{00000000-0005-0000-0000-000052030000}"/>
    <cellStyle name="60% - Accent5 5" xfId="1112" xr:uid="{00000000-0005-0000-0000-000053030000}"/>
    <cellStyle name="60% - Accent5 5 2" xfId="1113" xr:uid="{00000000-0005-0000-0000-000054030000}"/>
    <cellStyle name="60% - Accent5 6" xfId="1114" xr:uid="{00000000-0005-0000-0000-000055030000}"/>
    <cellStyle name="60% - Accent5 6 2" xfId="1115" xr:uid="{00000000-0005-0000-0000-000056030000}"/>
    <cellStyle name="60% - Accent5 7" xfId="1116" xr:uid="{00000000-0005-0000-0000-000057030000}"/>
    <cellStyle name="60% - Accent5 7 2" xfId="1117" xr:uid="{00000000-0005-0000-0000-000058030000}"/>
    <cellStyle name="60% - Accent5 8" xfId="1118" xr:uid="{00000000-0005-0000-0000-000059030000}"/>
    <cellStyle name="60% - Accent6 2" xfId="112" xr:uid="{00000000-0005-0000-0000-00005A030000}"/>
    <cellStyle name="60% - Accent6 2 2" xfId="113" xr:uid="{00000000-0005-0000-0000-00005B030000}"/>
    <cellStyle name="60% - Accent6 2 2 2" xfId="1121" xr:uid="{00000000-0005-0000-0000-00005C030000}"/>
    <cellStyle name="60% - Accent6 2 2 3" xfId="1122" xr:uid="{00000000-0005-0000-0000-00005D030000}"/>
    <cellStyle name="60% - Accent6 2 2 4" xfId="1120" xr:uid="{00000000-0005-0000-0000-00005E030000}"/>
    <cellStyle name="60% - Accent6 2 3" xfId="1123" xr:uid="{00000000-0005-0000-0000-00005F030000}"/>
    <cellStyle name="60% - Accent6 2 3 2" xfId="1124" xr:uid="{00000000-0005-0000-0000-000060030000}"/>
    <cellStyle name="60% - Accent6 2 3 2 2" xfId="1125" xr:uid="{00000000-0005-0000-0000-000061030000}"/>
    <cellStyle name="60% - Accent6 2 3 2 2 2" xfId="1126" xr:uid="{00000000-0005-0000-0000-000062030000}"/>
    <cellStyle name="60% - Accent6 2 3 2 3" xfId="1127" xr:uid="{00000000-0005-0000-0000-000063030000}"/>
    <cellStyle name="60% - Accent6 2 3 2 4" xfId="1128" xr:uid="{00000000-0005-0000-0000-000064030000}"/>
    <cellStyle name="60% - Accent6 2 3 3" xfId="1129" xr:uid="{00000000-0005-0000-0000-000065030000}"/>
    <cellStyle name="60% - Accent6 2 3 4" xfId="1130" xr:uid="{00000000-0005-0000-0000-000066030000}"/>
    <cellStyle name="60% - Accent6 2 3 4 2" xfId="1131" xr:uid="{00000000-0005-0000-0000-000067030000}"/>
    <cellStyle name="60% - Accent6 2 3 5" xfId="1132" xr:uid="{00000000-0005-0000-0000-000068030000}"/>
    <cellStyle name="60% - Accent6 2 4" xfId="1133" xr:uid="{00000000-0005-0000-0000-000069030000}"/>
    <cellStyle name="60% - Accent6 2 4 2" xfId="1134" xr:uid="{00000000-0005-0000-0000-00006A030000}"/>
    <cellStyle name="60% - Accent6 2 5" xfId="1135" xr:uid="{00000000-0005-0000-0000-00006B030000}"/>
    <cellStyle name="60% - Accent6 2 6" xfId="1136" xr:uid="{00000000-0005-0000-0000-00006C030000}"/>
    <cellStyle name="60% - Accent6 2 7" xfId="1137" xr:uid="{00000000-0005-0000-0000-00006D030000}"/>
    <cellStyle name="60% - Accent6 2 8" xfId="1138" xr:uid="{00000000-0005-0000-0000-00006E030000}"/>
    <cellStyle name="60% - Accent6 2 9" xfId="1119" xr:uid="{00000000-0005-0000-0000-00006F030000}"/>
    <cellStyle name="60% - Accent6 3" xfId="114" xr:uid="{00000000-0005-0000-0000-000070030000}"/>
    <cellStyle name="60% - Accent6 3 2" xfId="1140" xr:uid="{00000000-0005-0000-0000-000071030000}"/>
    <cellStyle name="60% - Accent6 3 2 2" xfId="1141" xr:uid="{00000000-0005-0000-0000-000072030000}"/>
    <cellStyle name="60% - Accent6 3 3" xfId="1142" xr:uid="{00000000-0005-0000-0000-000073030000}"/>
    <cellStyle name="60% - Accent6 3 4" xfId="1143" xr:uid="{00000000-0005-0000-0000-000074030000}"/>
    <cellStyle name="60% - Accent6 3 5" xfId="1144" xr:uid="{00000000-0005-0000-0000-000075030000}"/>
    <cellStyle name="60% - Accent6 3 6" xfId="1145" xr:uid="{00000000-0005-0000-0000-000076030000}"/>
    <cellStyle name="60% - Accent6 3 7" xfId="1139" xr:uid="{00000000-0005-0000-0000-000077030000}"/>
    <cellStyle name="60% - Accent6 4" xfId="1146" xr:uid="{00000000-0005-0000-0000-000078030000}"/>
    <cellStyle name="60% - Accent6 4 2" xfId="1147" xr:uid="{00000000-0005-0000-0000-000079030000}"/>
    <cellStyle name="60% - Accent6 4 3" xfId="1148" xr:uid="{00000000-0005-0000-0000-00007A030000}"/>
    <cellStyle name="60% - Accent6 4 4" xfId="1149" xr:uid="{00000000-0005-0000-0000-00007B030000}"/>
    <cellStyle name="60% - Accent6 5" xfId="1150" xr:uid="{00000000-0005-0000-0000-00007C030000}"/>
    <cellStyle name="60% - Accent6 5 2" xfId="1151" xr:uid="{00000000-0005-0000-0000-00007D030000}"/>
    <cellStyle name="60% - Accent6 6" xfId="1152" xr:uid="{00000000-0005-0000-0000-00007E030000}"/>
    <cellStyle name="60% - Accent6 6 2" xfId="1153" xr:uid="{00000000-0005-0000-0000-00007F030000}"/>
    <cellStyle name="60% - Accent6 7" xfId="1154" xr:uid="{00000000-0005-0000-0000-000080030000}"/>
    <cellStyle name="60% - Accent6 7 2" xfId="1155" xr:uid="{00000000-0005-0000-0000-000081030000}"/>
    <cellStyle name="60% - Accent6 7 3" xfId="1156" xr:uid="{00000000-0005-0000-0000-000082030000}"/>
    <cellStyle name="60% - Accent6 8" xfId="1157" xr:uid="{00000000-0005-0000-0000-000083030000}"/>
    <cellStyle name="Accent1 2" xfId="115" xr:uid="{00000000-0005-0000-0000-000084030000}"/>
    <cellStyle name="Accent1 2 2" xfId="116" xr:uid="{00000000-0005-0000-0000-000085030000}"/>
    <cellStyle name="Accent1 2 2 2" xfId="1160" xr:uid="{00000000-0005-0000-0000-000086030000}"/>
    <cellStyle name="Accent1 2 2 3" xfId="1161" xr:uid="{00000000-0005-0000-0000-000087030000}"/>
    <cellStyle name="Accent1 2 2 4" xfId="1159" xr:uid="{00000000-0005-0000-0000-000088030000}"/>
    <cellStyle name="Accent1 2 3" xfId="1162" xr:uid="{00000000-0005-0000-0000-000089030000}"/>
    <cellStyle name="Accent1 2 3 2" xfId="1163" xr:uid="{00000000-0005-0000-0000-00008A030000}"/>
    <cellStyle name="Accent1 2 3 2 2" xfId="1164" xr:uid="{00000000-0005-0000-0000-00008B030000}"/>
    <cellStyle name="Accent1 2 3 2 2 2" xfId="1165" xr:uid="{00000000-0005-0000-0000-00008C030000}"/>
    <cellStyle name="Accent1 2 3 2 3" xfId="1166" xr:uid="{00000000-0005-0000-0000-00008D030000}"/>
    <cellStyle name="Accent1 2 3 2 4" xfId="1167" xr:uid="{00000000-0005-0000-0000-00008E030000}"/>
    <cellStyle name="Accent1 2 3 3" xfId="1168" xr:uid="{00000000-0005-0000-0000-00008F030000}"/>
    <cellStyle name="Accent1 2 3 4" xfId="1169" xr:uid="{00000000-0005-0000-0000-000090030000}"/>
    <cellStyle name="Accent1 2 3 4 2" xfId="1170" xr:uid="{00000000-0005-0000-0000-000091030000}"/>
    <cellStyle name="Accent1 2 3 5" xfId="1171" xr:uid="{00000000-0005-0000-0000-000092030000}"/>
    <cellStyle name="Accent1 2 4" xfId="1172" xr:uid="{00000000-0005-0000-0000-000093030000}"/>
    <cellStyle name="Accent1 2 4 2" xfId="1173" xr:uid="{00000000-0005-0000-0000-000094030000}"/>
    <cellStyle name="Accent1 2 5" xfId="1174" xr:uid="{00000000-0005-0000-0000-000095030000}"/>
    <cellStyle name="Accent1 2 6" xfId="1175" xr:uid="{00000000-0005-0000-0000-000096030000}"/>
    <cellStyle name="Accent1 2 7" xfId="1176" xr:uid="{00000000-0005-0000-0000-000097030000}"/>
    <cellStyle name="Accent1 2 8" xfId="1177" xr:uid="{00000000-0005-0000-0000-000098030000}"/>
    <cellStyle name="Accent1 2 9" xfId="1158" xr:uid="{00000000-0005-0000-0000-000099030000}"/>
    <cellStyle name="Accent1 3" xfId="117" xr:uid="{00000000-0005-0000-0000-00009A030000}"/>
    <cellStyle name="Accent1 3 2" xfId="1179" xr:uid="{00000000-0005-0000-0000-00009B030000}"/>
    <cellStyle name="Accent1 3 2 2" xfId="1180" xr:uid="{00000000-0005-0000-0000-00009C030000}"/>
    <cellStyle name="Accent1 3 3" xfId="1181" xr:uid="{00000000-0005-0000-0000-00009D030000}"/>
    <cellStyle name="Accent1 3 4" xfId="1182" xr:uid="{00000000-0005-0000-0000-00009E030000}"/>
    <cellStyle name="Accent1 3 5" xfId="1183" xr:uid="{00000000-0005-0000-0000-00009F030000}"/>
    <cellStyle name="Accent1 3 6" xfId="1184" xr:uid="{00000000-0005-0000-0000-0000A0030000}"/>
    <cellStyle name="Accent1 3 7" xfId="1178" xr:uid="{00000000-0005-0000-0000-0000A1030000}"/>
    <cellStyle name="Accent1 4" xfId="1185" xr:uid="{00000000-0005-0000-0000-0000A2030000}"/>
    <cellStyle name="Accent1 4 2" xfId="1186" xr:uid="{00000000-0005-0000-0000-0000A3030000}"/>
    <cellStyle name="Accent1 4 3" xfId="1187" xr:uid="{00000000-0005-0000-0000-0000A4030000}"/>
    <cellStyle name="Accent1 4 4" xfId="1188" xr:uid="{00000000-0005-0000-0000-0000A5030000}"/>
    <cellStyle name="Accent1 5" xfId="1189" xr:uid="{00000000-0005-0000-0000-0000A6030000}"/>
    <cellStyle name="Accent1 5 2" xfId="1190" xr:uid="{00000000-0005-0000-0000-0000A7030000}"/>
    <cellStyle name="Accent1 6" xfId="1191" xr:uid="{00000000-0005-0000-0000-0000A8030000}"/>
    <cellStyle name="Accent1 6 2" xfId="1192" xr:uid="{00000000-0005-0000-0000-0000A9030000}"/>
    <cellStyle name="Accent1 7" xfId="1193" xr:uid="{00000000-0005-0000-0000-0000AA030000}"/>
    <cellStyle name="Accent1 7 2" xfId="1194" xr:uid="{00000000-0005-0000-0000-0000AB030000}"/>
    <cellStyle name="Accent1 7 3" xfId="1195" xr:uid="{00000000-0005-0000-0000-0000AC030000}"/>
    <cellStyle name="Accent1 8" xfId="1196" xr:uid="{00000000-0005-0000-0000-0000AD030000}"/>
    <cellStyle name="Accent2 2" xfId="118" xr:uid="{00000000-0005-0000-0000-0000AE030000}"/>
    <cellStyle name="Accent2 2 2" xfId="119" xr:uid="{00000000-0005-0000-0000-0000AF030000}"/>
    <cellStyle name="Accent2 2 2 2" xfId="1199" xr:uid="{00000000-0005-0000-0000-0000B0030000}"/>
    <cellStyle name="Accent2 2 2 3" xfId="1200" xr:uid="{00000000-0005-0000-0000-0000B1030000}"/>
    <cellStyle name="Accent2 2 2 4" xfId="1198" xr:uid="{00000000-0005-0000-0000-0000B2030000}"/>
    <cellStyle name="Accent2 2 3" xfId="1201" xr:uid="{00000000-0005-0000-0000-0000B3030000}"/>
    <cellStyle name="Accent2 2 3 2" xfId="1202" xr:uid="{00000000-0005-0000-0000-0000B4030000}"/>
    <cellStyle name="Accent2 2 3 2 2" xfId="1203" xr:uid="{00000000-0005-0000-0000-0000B5030000}"/>
    <cellStyle name="Accent2 2 3 2 2 2" xfId="1204" xr:uid="{00000000-0005-0000-0000-0000B6030000}"/>
    <cellStyle name="Accent2 2 3 2 3" xfId="1205" xr:uid="{00000000-0005-0000-0000-0000B7030000}"/>
    <cellStyle name="Accent2 2 3 2 4" xfId="1206" xr:uid="{00000000-0005-0000-0000-0000B8030000}"/>
    <cellStyle name="Accent2 2 3 3" xfId="1207" xr:uid="{00000000-0005-0000-0000-0000B9030000}"/>
    <cellStyle name="Accent2 2 3 4" xfId="1208" xr:uid="{00000000-0005-0000-0000-0000BA030000}"/>
    <cellStyle name="Accent2 2 3 4 2" xfId="1209" xr:uid="{00000000-0005-0000-0000-0000BB030000}"/>
    <cellStyle name="Accent2 2 3 5" xfId="1210" xr:uid="{00000000-0005-0000-0000-0000BC030000}"/>
    <cellStyle name="Accent2 2 4" xfId="1211" xr:uid="{00000000-0005-0000-0000-0000BD030000}"/>
    <cellStyle name="Accent2 2 4 2" xfId="1212" xr:uid="{00000000-0005-0000-0000-0000BE030000}"/>
    <cellStyle name="Accent2 2 5" xfId="1213" xr:uid="{00000000-0005-0000-0000-0000BF030000}"/>
    <cellStyle name="Accent2 2 6" xfId="1214" xr:uid="{00000000-0005-0000-0000-0000C0030000}"/>
    <cellStyle name="Accent2 2 7" xfId="1215" xr:uid="{00000000-0005-0000-0000-0000C1030000}"/>
    <cellStyle name="Accent2 2 8" xfId="1216" xr:uid="{00000000-0005-0000-0000-0000C2030000}"/>
    <cellStyle name="Accent2 2 9" xfId="1197" xr:uid="{00000000-0005-0000-0000-0000C3030000}"/>
    <cellStyle name="Accent2 3" xfId="120" xr:uid="{00000000-0005-0000-0000-0000C4030000}"/>
    <cellStyle name="Accent2 3 2" xfId="1218" xr:uid="{00000000-0005-0000-0000-0000C5030000}"/>
    <cellStyle name="Accent2 3 2 2" xfId="1219" xr:uid="{00000000-0005-0000-0000-0000C6030000}"/>
    <cellStyle name="Accent2 3 3" xfId="1220" xr:uid="{00000000-0005-0000-0000-0000C7030000}"/>
    <cellStyle name="Accent2 3 4" xfId="1221" xr:uid="{00000000-0005-0000-0000-0000C8030000}"/>
    <cellStyle name="Accent2 3 5" xfId="1222" xr:uid="{00000000-0005-0000-0000-0000C9030000}"/>
    <cellStyle name="Accent2 3 6" xfId="1223" xr:uid="{00000000-0005-0000-0000-0000CA030000}"/>
    <cellStyle name="Accent2 3 7" xfId="1217" xr:uid="{00000000-0005-0000-0000-0000CB030000}"/>
    <cellStyle name="Accent2 4" xfId="1224" xr:uid="{00000000-0005-0000-0000-0000CC030000}"/>
    <cellStyle name="Accent2 4 2" xfId="1225" xr:uid="{00000000-0005-0000-0000-0000CD030000}"/>
    <cellStyle name="Accent2 4 3" xfId="1226" xr:uid="{00000000-0005-0000-0000-0000CE030000}"/>
    <cellStyle name="Accent2 4 4" xfId="1227" xr:uid="{00000000-0005-0000-0000-0000CF030000}"/>
    <cellStyle name="Accent2 5" xfId="1228" xr:uid="{00000000-0005-0000-0000-0000D0030000}"/>
    <cellStyle name="Accent2 5 2" xfId="1229" xr:uid="{00000000-0005-0000-0000-0000D1030000}"/>
    <cellStyle name="Accent2 6" xfId="1230" xr:uid="{00000000-0005-0000-0000-0000D2030000}"/>
    <cellStyle name="Accent2 6 2" xfId="1231" xr:uid="{00000000-0005-0000-0000-0000D3030000}"/>
    <cellStyle name="Accent2 7" xfId="1232" xr:uid="{00000000-0005-0000-0000-0000D4030000}"/>
    <cellStyle name="Accent2 7 2" xfId="1233" xr:uid="{00000000-0005-0000-0000-0000D5030000}"/>
    <cellStyle name="Accent2 7 3" xfId="1234" xr:uid="{00000000-0005-0000-0000-0000D6030000}"/>
    <cellStyle name="Accent2 8" xfId="1235" xr:uid="{00000000-0005-0000-0000-0000D7030000}"/>
    <cellStyle name="Accent3 2" xfId="121" xr:uid="{00000000-0005-0000-0000-0000D8030000}"/>
    <cellStyle name="Accent3 2 2" xfId="122" xr:uid="{00000000-0005-0000-0000-0000D9030000}"/>
    <cellStyle name="Accent3 2 2 2" xfId="1238" xr:uid="{00000000-0005-0000-0000-0000DA030000}"/>
    <cellStyle name="Accent3 2 2 3" xfId="1239" xr:uid="{00000000-0005-0000-0000-0000DB030000}"/>
    <cellStyle name="Accent3 2 2 4" xfId="1237" xr:uid="{00000000-0005-0000-0000-0000DC030000}"/>
    <cellStyle name="Accent3 2 3" xfId="1240" xr:uid="{00000000-0005-0000-0000-0000DD030000}"/>
    <cellStyle name="Accent3 2 3 2" xfId="1241" xr:uid="{00000000-0005-0000-0000-0000DE030000}"/>
    <cellStyle name="Accent3 2 3 2 2" xfId="1242" xr:uid="{00000000-0005-0000-0000-0000DF030000}"/>
    <cellStyle name="Accent3 2 3 2 2 2" xfId="1243" xr:uid="{00000000-0005-0000-0000-0000E0030000}"/>
    <cellStyle name="Accent3 2 3 2 3" xfId="1244" xr:uid="{00000000-0005-0000-0000-0000E1030000}"/>
    <cellStyle name="Accent3 2 3 2 4" xfId="1245" xr:uid="{00000000-0005-0000-0000-0000E2030000}"/>
    <cellStyle name="Accent3 2 3 3" xfId="1246" xr:uid="{00000000-0005-0000-0000-0000E3030000}"/>
    <cellStyle name="Accent3 2 3 4" xfId="1247" xr:uid="{00000000-0005-0000-0000-0000E4030000}"/>
    <cellStyle name="Accent3 2 3 4 2" xfId="1248" xr:uid="{00000000-0005-0000-0000-0000E5030000}"/>
    <cellStyle name="Accent3 2 3 5" xfId="1249" xr:uid="{00000000-0005-0000-0000-0000E6030000}"/>
    <cellStyle name="Accent3 2 4" xfId="1250" xr:uid="{00000000-0005-0000-0000-0000E7030000}"/>
    <cellStyle name="Accent3 2 4 2" xfId="1251" xr:uid="{00000000-0005-0000-0000-0000E8030000}"/>
    <cellStyle name="Accent3 2 5" xfId="1252" xr:uid="{00000000-0005-0000-0000-0000E9030000}"/>
    <cellStyle name="Accent3 2 6" xfId="1253" xr:uid="{00000000-0005-0000-0000-0000EA030000}"/>
    <cellStyle name="Accent3 2 7" xfId="1254" xr:uid="{00000000-0005-0000-0000-0000EB030000}"/>
    <cellStyle name="Accent3 2 8" xfId="1255" xr:uid="{00000000-0005-0000-0000-0000EC030000}"/>
    <cellStyle name="Accent3 2 9" xfId="1236" xr:uid="{00000000-0005-0000-0000-0000ED030000}"/>
    <cellStyle name="Accent3 3" xfId="123" xr:uid="{00000000-0005-0000-0000-0000EE030000}"/>
    <cellStyle name="Accent3 3 2" xfId="1257" xr:uid="{00000000-0005-0000-0000-0000EF030000}"/>
    <cellStyle name="Accent3 3 2 2" xfId="1258" xr:uid="{00000000-0005-0000-0000-0000F0030000}"/>
    <cellStyle name="Accent3 3 3" xfId="1259" xr:uid="{00000000-0005-0000-0000-0000F1030000}"/>
    <cellStyle name="Accent3 3 4" xfId="1260" xr:uid="{00000000-0005-0000-0000-0000F2030000}"/>
    <cellStyle name="Accent3 3 5" xfId="1261" xr:uid="{00000000-0005-0000-0000-0000F3030000}"/>
    <cellStyle name="Accent3 3 6" xfId="1262" xr:uid="{00000000-0005-0000-0000-0000F4030000}"/>
    <cellStyle name="Accent3 3 7" xfId="1256" xr:uid="{00000000-0005-0000-0000-0000F5030000}"/>
    <cellStyle name="Accent3 4" xfId="1263" xr:uid="{00000000-0005-0000-0000-0000F6030000}"/>
    <cellStyle name="Accent3 4 2" xfId="1264" xr:uid="{00000000-0005-0000-0000-0000F7030000}"/>
    <cellStyle name="Accent3 4 3" xfId="1265" xr:uid="{00000000-0005-0000-0000-0000F8030000}"/>
    <cellStyle name="Accent3 5" xfId="1266" xr:uid="{00000000-0005-0000-0000-0000F9030000}"/>
    <cellStyle name="Accent3 5 2" xfId="1267" xr:uid="{00000000-0005-0000-0000-0000FA030000}"/>
    <cellStyle name="Accent3 6" xfId="1268" xr:uid="{00000000-0005-0000-0000-0000FB030000}"/>
    <cellStyle name="Accent3 6 2" xfId="1269" xr:uid="{00000000-0005-0000-0000-0000FC030000}"/>
    <cellStyle name="Accent3 7" xfId="1270" xr:uid="{00000000-0005-0000-0000-0000FD030000}"/>
    <cellStyle name="Accent3 7 2" xfId="1271" xr:uid="{00000000-0005-0000-0000-0000FE030000}"/>
    <cellStyle name="Accent3 8" xfId="1272" xr:uid="{00000000-0005-0000-0000-0000FF030000}"/>
    <cellStyle name="Accent4 2" xfId="124" xr:uid="{00000000-0005-0000-0000-000000040000}"/>
    <cellStyle name="Accent4 2 2" xfId="125" xr:uid="{00000000-0005-0000-0000-000001040000}"/>
    <cellStyle name="Accent4 2 2 2" xfId="1275" xr:uid="{00000000-0005-0000-0000-000002040000}"/>
    <cellStyle name="Accent4 2 2 3" xfId="1276" xr:uid="{00000000-0005-0000-0000-000003040000}"/>
    <cellStyle name="Accent4 2 2 4" xfId="1274" xr:uid="{00000000-0005-0000-0000-000004040000}"/>
    <cellStyle name="Accent4 2 3" xfId="1277" xr:uid="{00000000-0005-0000-0000-000005040000}"/>
    <cellStyle name="Accent4 2 3 2" xfId="1278" xr:uid="{00000000-0005-0000-0000-000006040000}"/>
    <cellStyle name="Accent4 2 3 2 2" xfId="1279" xr:uid="{00000000-0005-0000-0000-000007040000}"/>
    <cellStyle name="Accent4 2 3 2 2 2" xfId="1280" xr:uid="{00000000-0005-0000-0000-000008040000}"/>
    <cellStyle name="Accent4 2 3 2 3" xfId="1281" xr:uid="{00000000-0005-0000-0000-000009040000}"/>
    <cellStyle name="Accent4 2 3 2 4" xfId="1282" xr:uid="{00000000-0005-0000-0000-00000A040000}"/>
    <cellStyle name="Accent4 2 3 3" xfId="1283" xr:uid="{00000000-0005-0000-0000-00000B040000}"/>
    <cellStyle name="Accent4 2 3 4" xfId="1284" xr:uid="{00000000-0005-0000-0000-00000C040000}"/>
    <cellStyle name="Accent4 2 3 4 2" xfId="1285" xr:uid="{00000000-0005-0000-0000-00000D040000}"/>
    <cellStyle name="Accent4 2 3 5" xfId="1286" xr:uid="{00000000-0005-0000-0000-00000E040000}"/>
    <cellStyle name="Accent4 2 4" xfId="1287" xr:uid="{00000000-0005-0000-0000-00000F040000}"/>
    <cellStyle name="Accent4 2 4 2" xfId="1288" xr:uid="{00000000-0005-0000-0000-000010040000}"/>
    <cellStyle name="Accent4 2 5" xfId="1289" xr:uid="{00000000-0005-0000-0000-000011040000}"/>
    <cellStyle name="Accent4 2 6" xfId="1290" xr:uid="{00000000-0005-0000-0000-000012040000}"/>
    <cellStyle name="Accent4 2 7" xfId="1291" xr:uid="{00000000-0005-0000-0000-000013040000}"/>
    <cellStyle name="Accent4 2 8" xfId="1292" xr:uid="{00000000-0005-0000-0000-000014040000}"/>
    <cellStyle name="Accent4 2 9" xfId="1273" xr:uid="{00000000-0005-0000-0000-000015040000}"/>
    <cellStyle name="Accent4 3" xfId="126" xr:uid="{00000000-0005-0000-0000-000016040000}"/>
    <cellStyle name="Accent4 3 2" xfId="1294" xr:uid="{00000000-0005-0000-0000-000017040000}"/>
    <cellStyle name="Accent4 3 2 2" xfId="1295" xr:uid="{00000000-0005-0000-0000-000018040000}"/>
    <cellStyle name="Accent4 3 3" xfId="1296" xr:uid="{00000000-0005-0000-0000-000019040000}"/>
    <cellStyle name="Accent4 3 4" xfId="1297" xr:uid="{00000000-0005-0000-0000-00001A040000}"/>
    <cellStyle name="Accent4 3 5" xfId="1298" xr:uid="{00000000-0005-0000-0000-00001B040000}"/>
    <cellStyle name="Accent4 3 6" xfId="1299" xr:uid="{00000000-0005-0000-0000-00001C040000}"/>
    <cellStyle name="Accent4 3 7" xfId="1293" xr:uid="{00000000-0005-0000-0000-00001D040000}"/>
    <cellStyle name="Accent4 4" xfId="1300" xr:uid="{00000000-0005-0000-0000-00001E040000}"/>
    <cellStyle name="Accent4 4 2" xfId="1301" xr:uid="{00000000-0005-0000-0000-00001F040000}"/>
    <cellStyle name="Accent4 4 3" xfId="1302" xr:uid="{00000000-0005-0000-0000-000020040000}"/>
    <cellStyle name="Accent4 4 4" xfId="1303" xr:uid="{00000000-0005-0000-0000-000021040000}"/>
    <cellStyle name="Accent4 5" xfId="1304" xr:uid="{00000000-0005-0000-0000-000022040000}"/>
    <cellStyle name="Accent4 5 2" xfId="1305" xr:uid="{00000000-0005-0000-0000-000023040000}"/>
    <cellStyle name="Accent4 6" xfId="1306" xr:uid="{00000000-0005-0000-0000-000024040000}"/>
    <cellStyle name="Accent4 6 2" xfId="1307" xr:uid="{00000000-0005-0000-0000-000025040000}"/>
    <cellStyle name="Accent4 7" xfId="1308" xr:uid="{00000000-0005-0000-0000-000026040000}"/>
    <cellStyle name="Accent4 7 2" xfId="1309" xr:uid="{00000000-0005-0000-0000-000027040000}"/>
    <cellStyle name="Accent4 7 3" xfId="1310" xr:uid="{00000000-0005-0000-0000-000028040000}"/>
    <cellStyle name="Accent4 8" xfId="1311" xr:uid="{00000000-0005-0000-0000-000029040000}"/>
    <cellStyle name="Accent5 2" xfId="127" xr:uid="{00000000-0005-0000-0000-00002A040000}"/>
    <cellStyle name="Accent5 2 2" xfId="128" xr:uid="{00000000-0005-0000-0000-00002B040000}"/>
    <cellStyle name="Accent5 2 2 2" xfId="1314" xr:uid="{00000000-0005-0000-0000-00002C040000}"/>
    <cellStyle name="Accent5 2 2 3" xfId="1315" xr:uid="{00000000-0005-0000-0000-00002D040000}"/>
    <cellStyle name="Accent5 2 2 4" xfId="1313" xr:uid="{00000000-0005-0000-0000-00002E040000}"/>
    <cellStyle name="Accent5 2 3" xfId="1316" xr:uid="{00000000-0005-0000-0000-00002F040000}"/>
    <cellStyle name="Accent5 2 3 2" xfId="1317" xr:uid="{00000000-0005-0000-0000-000030040000}"/>
    <cellStyle name="Accent5 2 3 2 2" xfId="1318" xr:uid="{00000000-0005-0000-0000-000031040000}"/>
    <cellStyle name="Accent5 2 3 2 2 2" xfId="1319" xr:uid="{00000000-0005-0000-0000-000032040000}"/>
    <cellStyle name="Accent5 2 3 2 3" xfId="1320" xr:uid="{00000000-0005-0000-0000-000033040000}"/>
    <cellStyle name="Accent5 2 3 2 4" xfId="1321" xr:uid="{00000000-0005-0000-0000-000034040000}"/>
    <cellStyle name="Accent5 2 3 3" xfId="1322" xr:uid="{00000000-0005-0000-0000-000035040000}"/>
    <cellStyle name="Accent5 2 3 4" xfId="1323" xr:uid="{00000000-0005-0000-0000-000036040000}"/>
    <cellStyle name="Accent5 2 3 4 2" xfId="1324" xr:uid="{00000000-0005-0000-0000-000037040000}"/>
    <cellStyle name="Accent5 2 3 5" xfId="1325" xr:uid="{00000000-0005-0000-0000-000038040000}"/>
    <cellStyle name="Accent5 2 4" xfId="1326" xr:uid="{00000000-0005-0000-0000-000039040000}"/>
    <cellStyle name="Accent5 2 4 2" xfId="1327" xr:uid="{00000000-0005-0000-0000-00003A040000}"/>
    <cellStyle name="Accent5 2 5" xfId="1328" xr:uid="{00000000-0005-0000-0000-00003B040000}"/>
    <cellStyle name="Accent5 2 6" xfId="1329" xr:uid="{00000000-0005-0000-0000-00003C040000}"/>
    <cellStyle name="Accent5 2 7" xfId="1330" xr:uid="{00000000-0005-0000-0000-00003D040000}"/>
    <cellStyle name="Accent5 2 8" xfId="1331" xr:uid="{00000000-0005-0000-0000-00003E040000}"/>
    <cellStyle name="Accent5 2 9" xfId="1312" xr:uid="{00000000-0005-0000-0000-00003F040000}"/>
    <cellStyle name="Accent5 3" xfId="129" xr:uid="{00000000-0005-0000-0000-000040040000}"/>
    <cellStyle name="Accent5 3 2" xfId="1333" xr:uid="{00000000-0005-0000-0000-000041040000}"/>
    <cellStyle name="Accent5 3 2 2" xfId="1334" xr:uid="{00000000-0005-0000-0000-000042040000}"/>
    <cellStyle name="Accent5 3 3" xfId="1335" xr:uid="{00000000-0005-0000-0000-000043040000}"/>
    <cellStyle name="Accent5 3 4" xfId="1336" xr:uid="{00000000-0005-0000-0000-000044040000}"/>
    <cellStyle name="Accent5 3 5" xfId="1337" xr:uid="{00000000-0005-0000-0000-000045040000}"/>
    <cellStyle name="Accent5 3 6" xfId="1338" xr:uid="{00000000-0005-0000-0000-000046040000}"/>
    <cellStyle name="Accent5 3 7" xfId="1332" xr:uid="{00000000-0005-0000-0000-000047040000}"/>
    <cellStyle name="Accent5 4" xfId="1339" xr:uid="{00000000-0005-0000-0000-000048040000}"/>
    <cellStyle name="Accent5 4 2" xfId="1340" xr:uid="{00000000-0005-0000-0000-000049040000}"/>
    <cellStyle name="Accent5 4 3" xfId="1341" xr:uid="{00000000-0005-0000-0000-00004A040000}"/>
    <cellStyle name="Accent5 5" xfId="1342" xr:uid="{00000000-0005-0000-0000-00004B040000}"/>
    <cellStyle name="Accent5 5 2" xfId="1343" xr:uid="{00000000-0005-0000-0000-00004C040000}"/>
    <cellStyle name="Accent5 6" xfId="1344" xr:uid="{00000000-0005-0000-0000-00004D040000}"/>
    <cellStyle name="Accent5 6 2" xfId="1345" xr:uid="{00000000-0005-0000-0000-00004E040000}"/>
    <cellStyle name="Accent5 7" xfId="1346" xr:uid="{00000000-0005-0000-0000-00004F040000}"/>
    <cellStyle name="Accent5 7 2" xfId="1347" xr:uid="{00000000-0005-0000-0000-000050040000}"/>
    <cellStyle name="Accent5 8" xfId="1348" xr:uid="{00000000-0005-0000-0000-000051040000}"/>
    <cellStyle name="Accent6 2" xfId="130" xr:uid="{00000000-0005-0000-0000-000052040000}"/>
    <cellStyle name="Accent6 2 2" xfId="131" xr:uid="{00000000-0005-0000-0000-000053040000}"/>
    <cellStyle name="Accent6 2 2 2" xfId="1351" xr:uid="{00000000-0005-0000-0000-000054040000}"/>
    <cellStyle name="Accent6 2 2 3" xfId="1352" xr:uid="{00000000-0005-0000-0000-000055040000}"/>
    <cellStyle name="Accent6 2 2 4" xfId="1350" xr:uid="{00000000-0005-0000-0000-000056040000}"/>
    <cellStyle name="Accent6 2 3" xfId="1353" xr:uid="{00000000-0005-0000-0000-000057040000}"/>
    <cellStyle name="Accent6 2 3 2" xfId="1354" xr:uid="{00000000-0005-0000-0000-000058040000}"/>
    <cellStyle name="Accent6 2 3 2 2" xfId="1355" xr:uid="{00000000-0005-0000-0000-000059040000}"/>
    <cellStyle name="Accent6 2 3 2 2 2" xfId="1356" xr:uid="{00000000-0005-0000-0000-00005A040000}"/>
    <cellStyle name="Accent6 2 3 2 3" xfId="1357" xr:uid="{00000000-0005-0000-0000-00005B040000}"/>
    <cellStyle name="Accent6 2 3 2 4" xfId="1358" xr:uid="{00000000-0005-0000-0000-00005C040000}"/>
    <cellStyle name="Accent6 2 3 3" xfId="1359" xr:uid="{00000000-0005-0000-0000-00005D040000}"/>
    <cellStyle name="Accent6 2 3 4" xfId="1360" xr:uid="{00000000-0005-0000-0000-00005E040000}"/>
    <cellStyle name="Accent6 2 3 4 2" xfId="1361" xr:uid="{00000000-0005-0000-0000-00005F040000}"/>
    <cellStyle name="Accent6 2 3 5" xfId="1362" xr:uid="{00000000-0005-0000-0000-000060040000}"/>
    <cellStyle name="Accent6 2 4" xfId="1363" xr:uid="{00000000-0005-0000-0000-000061040000}"/>
    <cellStyle name="Accent6 2 4 2" xfId="1364" xr:uid="{00000000-0005-0000-0000-000062040000}"/>
    <cellStyle name="Accent6 2 5" xfId="1365" xr:uid="{00000000-0005-0000-0000-000063040000}"/>
    <cellStyle name="Accent6 2 6" xfId="1366" xr:uid="{00000000-0005-0000-0000-000064040000}"/>
    <cellStyle name="Accent6 2 7" xfId="1367" xr:uid="{00000000-0005-0000-0000-000065040000}"/>
    <cellStyle name="Accent6 2 8" xfId="1368" xr:uid="{00000000-0005-0000-0000-000066040000}"/>
    <cellStyle name="Accent6 2 9" xfId="1349" xr:uid="{00000000-0005-0000-0000-000067040000}"/>
    <cellStyle name="Accent6 3" xfId="132" xr:uid="{00000000-0005-0000-0000-000068040000}"/>
    <cellStyle name="Accent6 3 2" xfId="1370" xr:uid="{00000000-0005-0000-0000-000069040000}"/>
    <cellStyle name="Accent6 3 2 2" xfId="1371" xr:uid="{00000000-0005-0000-0000-00006A040000}"/>
    <cellStyle name="Accent6 3 3" xfId="1372" xr:uid="{00000000-0005-0000-0000-00006B040000}"/>
    <cellStyle name="Accent6 3 4" xfId="1373" xr:uid="{00000000-0005-0000-0000-00006C040000}"/>
    <cellStyle name="Accent6 3 5" xfId="1374" xr:uid="{00000000-0005-0000-0000-00006D040000}"/>
    <cellStyle name="Accent6 3 6" xfId="1375" xr:uid="{00000000-0005-0000-0000-00006E040000}"/>
    <cellStyle name="Accent6 3 7" xfId="1369" xr:uid="{00000000-0005-0000-0000-00006F040000}"/>
    <cellStyle name="Accent6 4" xfId="1376" xr:uid="{00000000-0005-0000-0000-000070040000}"/>
    <cellStyle name="Accent6 4 2" xfId="1377" xr:uid="{00000000-0005-0000-0000-000071040000}"/>
    <cellStyle name="Accent6 4 3" xfId="1378" xr:uid="{00000000-0005-0000-0000-000072040000}"/>
    <cellStyle name="Accent6 5" xfId="1379" xr:uid="{00000000-0005-0000-0000-000073040000}"/>
    <cellStyle name="Accent6 5 2" xfId="1380" xr:uid="{00000000-0005-0000-0000-000074040000}"/>
    <cellStyle name="Accent6 6" xfId="1381" xr:uid="{00000000-0005-0000-0000-000075040000}"/>
    <cellStyle name="Accent6 6 2" xfId="1382" xr:uid="{00000000-0005-0000-0000-000076040000}"/>
    <cellStyle name="Accent6 7" xfId="1383" xr:uid="{00000000-0005-0000-0000-000077040000}"/>
    <cellStyle name="Accent6 7 2" xfId="1384" xr:uid="{00000000-0005-0000-0000-000078040000}"/>
    <cellStyle name="Accent6 8" xfId="1385" xr:uid="{00000000-0005-0000-0000-000079040000}"/>
    <cellStyle name="Bad 2" xfId="133" xr:uid="{00000000-0005-0000-0000-00007A040000}"/>
    <cellStyle name="Bad 2 2" xfId="134" xr:uid="{00000000-0005-0000-0000-00007B040000}"/>
    <cellStyle name="Bad 2 2 2" xfId="1388" xr:uid="{00000000-0005-0000-0000-00007C040000}"/>
    <cellStyle name="Bad 2 2 3" xfId="1387" xr:uid="{00000000-0005-0000-0000-00007D040000}"/>
    <cellStyle name="Bad 2 3" xfId="1389" xr:uid="{00000000-0005-0000-0000-00007E040000}"/>
    <cellStyle name="Bad 2 3 2" xfId="1390" xr:uid="{00000000-0005-0000-0000-00007F040000}"/>
    <cellStyle name="Bad 2 3 2 2" xfId="1391" xr:uid="{00000000-0005-0000-0000-000080040000}"/>
    <cellStyle name="Bad 2 3 2 3" xfId="1392" xr:uid="{00000000-0005-0000-0000-000081040000}"/>
    <cellStyle name="Bad 2 3 3" xfId="1393" xr:uid="{00000000-0005-0000-0000-000082040000}"/>
    <cellStyle name="Bad 2 3 4" xfId="1394" xr:uid="{00000000-0005-0000-0000-000083040000}"/>
    <cellStyle name="Bad 2 3 5" xfId="1395" xr:uid="{00000000-0005-0000-0000-000084040000}"/>
    <cellStyle name="Bad 2 4" xfId="1396" xr:uid="{00000000-0005-0000-0000-000085040000}"/>
    <cellStyle name="Bad 2 4 2" xfId="1397" xr:uid="{00000000-0005-0000-0000-000086040000}"/>
    <cellStyle name="Bad 2 5" xfId="1398" xr:uid="{00000000-0005-0000-0000-000087040000}"/>
    <cellStyle name="Bad 2 6" xfId="1399" xr:uid="{00000000-0005-0000-0000-000088040000}"/>
    <cellStyle name="Bad 2 7" xfId="1400" xr:uid="{00000000-0005-0000-0000-000089040000}"/>
    <cellStyle name="Bad 2 8" xfId="1386" xr:uid="{00000000-0005-0000-0000-00008A040000}"/>
    <cellStyle name="Bad 3" xfId="135" xr:uid="{00000000-0005-0000-0000-00008B040000}"/>
    <cellStyle name="Bad 3 2" xfId="1402" xr:uid="{00000000-0005-0000-0000-00008C040000}"/>
    <cellStyle name="Bad 3 2 2" xfId="1403" xr:uid="{00000000-0005-0000-0000-00008D040000}"/>
    <cellStyle name="Bad 3 3" xfId="1404" xr:uid="{00000000-0005-0000-0000-00008E040000}"/>
    <cellStyle name="Bad 3 4" xfId="1405" xr:uid="{00000000-0005-0000-0000-00008F040000}"/>
    <cellStyle name="Bad 3 5" xfId="1406" xr:uid="{00000000-0005-0000-0000-000090040000}"/>
    <cellStyle name="Bad 3 6" xfId="1401" xr:uid="{00000000-0005-0000-0000-000091040000}"/>
    <cellStyle name="Bad 4" xfId="1407" xr:uid="{00000000-0005-0000-0000-000092040000}"/>
    <cellStyle name="Bad 4 2" xfId="1408" xr:uid="{00000000-0005-0000-0000-000093040000}"/>
    <cellStyle name="Bad 5" xfId="1409" xr:uid="{00000000-0005-0000-0000-000094040000}"/>
    <cellStyle name="Bad 6" xfId="1410" xr:uid="{00000000-0005-0000-0000-000095040000}"/>
    <cellStyle name="Bad 7" xfId="1411" xr:uid="{00000000-0005-0000-0000-000096040000}"/>
    <cellStyle name="BodyStyle" xfId="1412" xr:uid="{00000000-0005-0000-0000-000097040000}"/>
    <cellStyle name="BodyStyle 2" xfId="1413" xr:uid="{00000000-0005-0000-0000-000098040000}"/>
    <cellStyle name="BodyStyle 2 2" xfId="1414" xr:uid="{00000000-0005-0000-0000-000099040000}"/>
    <cellStyle name="BodyStyle 3" xfId="1415" xr:uid="{00000000-0005-0000-0000-00009A040000}"/>
    <cellStyle name="BodyStyle 4" xfId="1416" xr:uid="{00000000-0005-0000-0000-00009B040000}"/>
    <cellStyle name="BodyStyle 5" xfId="32458" xr:uid="{00000000-0005-0000-0000-00009C040000}"/>
    <cellStyle name="BoldBodyStyle" xfId="1417" xr:uid="{00000000-0005-0000-0000-00009D040000}"/>
    <cellStyle name="BoldBodyStyle 2" xfId="1418" xr:uid="{00000000-0005-0000-0000-00009E040000}"/>
    <cellStyle name="BoldBodyStyle 2 2" xfId="1419" xr:uid="{00000000-0005-0000-0000-00009F040000}"/>
    <cellStyle name="BoldBodyStyle 3" xfId="1420" xr:uid="{00000000-0005-0000-0000-0000A0040000}"/>
    <cellStyle name="Calculation 2" xfId="136" xr:uid="{00000000-0005-0000-0000-0000A1040000}"/>
    <cellStyle name="Calculation 2 2" xfId="137" xr:uid="{00000000-0005-0000-0000-0000A2040000}"/>
    <cellStyle name="Calculation 2 2 2" xfId="1423" xr:uid="{00000000-0005-0000-0000-0000A3040000}"/>
    <cellStyle name="Calculation 2 2 3" xfId="1424" xr:uid="{00000000-0005-0000-0000-0000A4040000}"/>
    <cellStyle name="Calculation 2 2 4" xfId="1422" xr:uid="{00000000-0005-0000-0000-0000A5040000}"/>
    <cellStyle name="Calculation 2 3" xfId="1425" xr:uid="{00000000-0005-0000-0000-0000A6040000}"/>
    <cellStyle name="Calculation 2 3 10" xfId="1426" xr:uid="{00000000-0005-0000-0000-0000A7040000}"/>
    <cellStyle name="Calculation 2 3 10 10" xfId="1427" xr:uid="{00000000-0005-0000-0000-0000A8040000}"/>
    <cellStyle name="Calculation 2 3 10 11" xfId="1428" xr:uid="{00000000-0005-0000-0000-0000A9040000}"/>
    <cellStyle name="Calculation 2 3 10 2" xfId="1429" xr:uid="{00000000-0005-0000-0000-0000AA040000}"/>
    <cellStyle name="Calculation 2 3 10 2 2" xfId="1430" xr:uid="{00000000-0005-0000-0000-0000AB040000}"/>
    <cellStyle name="Calculation 2 3 10 2 2 2" xfId="1431" xr:uid="{00000000-0005-0000-0000-0000AC040000}"/>
    <cellStyle name="Calculation 2 3 10 2 2 2 2" xfId="1432" xr:uid="{00000000-0005-0000-0000-0000AD040000}"/>
    <cellStyle name="Calculation 2 3 10 2 2 3" xfId="1433" xr:uid="{00000000-0005-0000-0000-0000AE040000}"/>
    <cellStyle name="Calculation 2 3 10 2 3" xfId="1434" xr:uid="{00000000-0005-0000-0000-0000AF040000}"/>
    <cellStyle name="Calculation 2 3 10 2 3 2" xfId="1435" xr:uid="{00000000-0005-0000-0000-0000B0040000}"/>
    <cellStyle name="Calculation 2 3 10 2 4" xfId="1436" xr:uid="{00000000-0005-0000-0000-0000B1040000}"/>
    <cellStyle name="Calculation 2 3 10 2 4 2" xfId="1437" xr:uid="{00000000-0005-0000-0000-0000B2040000}"/>
    <cellStyle name="Calculation 2 3 10 2 5" xfId="1438" xr:uid="{00000000-0005-0000-0000-0000B3040000}"/>
    <cellStyle name="Calculation 2 3 10 2 6" xfId="1439" xr:uid="{00000000-0005-0000-0000-0000B4040000}"/>
    <cellStyle name="Calculation 2 3 10 3" xfId="1440" xr:uid="{00000000-0005-0000-0000-0000B5040000}"/>
    <cellStyle name="Calculation 2 3 10 3 2" xfId="1441" xr:uid="{00000000-0005-0000-0000-0000B6040000}"/>
    <cellStyle name="Calculation 2 3 10 3 2 2" xfId="1442" xr:uid="{00000000-0005-0000-0000-0000B7040000}"/>
    <cellStyle name="Calculation 2 3 10 3 2 2 2" xfId="1443" xr:uid="{00000000-0005-0000-0000-0000B8040000}"/>
    <cellStyle name="Calculation 2 3 10 3 2 3" xfId="1444" xr:uid="{00000000-0005-0000-0000-0000B9040000}"/>
    <cellStyle name="Calculation 2 3 10 3 3" xfId="1445" xr:uid="{00000000-0005-0000-0000-0000BA040000}"/>
    <cellStyle name="Calculation 2 3 10 3 3 2" xfId="1446" xr:uid="{00000000-0005-0000-0000-0000BB040000}"/>
    <cellStyle name="Calculation 2 3 10 3 4" xfId="1447" xr:uid="{00000000-0005-0000-0000-0000BC040000}"/>
    <cellStyle name="Calculation 2 3 10 3 4 2" xfId="1448" xr:uid="{00000000-0005-0000-0000-0000BD040000}"/>
    <cellStyle name="Calculation 2 3 10 3 5" xfId="1449" xr:uid="{00000000-0005-0000-0000-0000BE040000}"/>
    <cellStyle name="Calculation 2 3 10 3 6" xfId="1450" xr:uid="{00000000-0005-0000-0000-0000BF040000}"/>
    <cellStyle name="Calculation 2 3 10 4" xfId="1451" xr:uid="{00000000-0005-0000-0000-0000C0040000}"/>
    <cellStyle name="Calculation 2 3 10 4 2" xfId="1452" xr:uid="{00000000-0005-0000-0000-0000C1040000}"/>
    <cellStyle name="Calculation 2 3 10 4 2 2" xfId="1453" xr:uid="{00000000-0005-0000-0000-0000C2040000}"/>
    <cellStyle name="Calculation 2 3 10 4 2 2 2" xfId="1454" xr:uid="{00000000-0005-0000-0000-0000C3040000}"/>
    <cellStyle name="Calculation 2 3 10 4 2 3" xfId="1455" xr:uid="{00000000-0005-0000-0000-0000C4040000}"/>
    <cellStyle name="Calculation 2 3 10 4 3" xfId="1456" xr:uid="{00000000-0005-0000-0000-0000C5040000}"/>
    <cellStyle name="Calculation 2 3 10 4 3 2" xfId="1457" xr:uid="{00000000-0005-0000-0000-0000C6040000}"/>
    <cellStyle name="Calculation 2 3 10 4 4" xfId="1458" xr:uid="{00000000-0005-0000-0000-0000C7040000}"/>
    <cellStyle name="Calculation 2 3 10 4 4 2" xfId="1459" xr:uid="{00000000-0005-0000-0000-0000C8040000}"/>
    <cellStyle name="Calculation 2 3 10 4 5" xfId="1460" xr:uid="{00000000-0005-0000-0000-0000C9040000}"/>
    <cellStyle name="Calculation 2 3 10 4 6" xfId="1461" xr:uid="{00000000-0005-0000-0000-0000CA040000}"/>
    <cellStyle name="Calculation 2 3 10 5" xfId="1462" xr:uid="{00000000-0005-0000-0000-0000CB040000}"/>
    <cellStyle name="Calculation 2 3 10 5 2" xfId="1463" xr:uid="{00000000-0005-0000-0000-0000CC040000}"/>
    <cellStyle name="Calculation 2 3 10 5 2 2" xfId="1464" xr:uid="{00000000-0005-0000-0000-0000CD040000}"/>
    <cellStyle name="Calculation 2 3 10 5 2 2 2" xfId="1465" xr:uid="{00000000-0005-0000-0000-0000CE040000}"/>
    <cellStyle name="Calculation 2 3 10 5 2 3" xfId="1466" xr:uid="{00000000-0005-0000-0000-0000CF040000}"/>
    <cellStyle name="Calculation 2 3 10 5 3" xfId="1467" xr:uid="{00000000-0005-0000-0000-0000D0040000}"/>
    <cellStyle name="Calculation 2 3 10 5 3 2" xfId="1468" xr:uid="{00000000-0005-0000-0000-0000D1040000}"/>
    <cellStyle name="Calculation 2 3 10 5 4" xfId="1469" xr:uid="{00000000-0005-0000-0000-0000D2040000}"/>
    <cellStyle name="Calculation 2 3 10 5 4 2" xfId="1470" xr:uid="{00000000-0005-0000-0000-0000D3040000}"/>
    <cellStyle name="Calculation 2 3 10 5 5" xfId="1471" xr:uid="{00000000-0005-0000-0000-0000D4040000}"/>
    <cellStyle name="Calculation 2 3 10 5 6" xfId="1472" xr:uid="{00000000-0005-0000-0000-0000D5040000}"/>
    <cellStyle name="Calculation 2 3 10 6" xfId="1473" xr:uid="{00000000-0005-0000-0000-0000D6040000}"/>
    <cellStyle name="Calculation 2 3 10 6 2" xfId="1474" xr:uid="{00000000-0005-0000-0000-0000D7040000}"/>
    <cellStyle name="Calculation 2 3 10 6 2 2" xfId="1475" xr:uid="{00000000-0005-0000-0000-0000D8040000}"/>
    <cellStyle name="Calculation 2 3 10 6 2 2 2" xfId="1476" xr:uid="{00000000-0005-0000-0000-0000D9040000}"/>
    <cellStyle name="Calculation 2 3 10 6 2 3" xfId="1477" xr:uid="{00000000-0005-0000-0000-0000DA040000}"/>
    <cellStyle name="Calculation 2 3 10 6 3" xfId="1478" xr:uid="{00000000-0005-0000-0000-0000DB040000}"/>
    <cellStyle name="Calculation 2 3 10 6 3 2" xfId="1479" xr:uid="{00000000-0005-0000-0000-0000DC040000}"/>
    <cellStyle name="Calculation 2 3 10 6 4" xfId="1480" xr:uid="{00000000-0005-0000-0000-0000DD040000}"/>
    <cellStyle name="Calculation 2 3 10 6 4 2" xfId="1481" xr:uid="{00000000-0005-0000-0000-0000DE040000}"/>
    <cellStyle name="Calculation 2 3 10 6 5" xfId="1482" xr:uid="{00000000-0005-0000-0000-0000DF040000}"/>
    <cellStyle name="Calculation 2 3 10 6 6" xfId="1483" xr:uid="{00000000-0005-0000-0000-0000E0040000}"/>
    <cellStyle name="Calculation 2 3 10 7" xfId="1484" xr:uid="{00000000-0005-0000-0000-0000E1040000}"/>
    <cellStyle name="Calculation 2 3 10 7 2" xfId="1485" xr:uid="{00000000-0005-0000-0000-0000E2040000}"/>
    <cellStyle name="Calculation 2 3 10 7 2 2" xfId="1486" xr:uid="{00000000-0005-0000-0000-0000E3040000}"/>
    <cellStyle name="Calculation 2 3 10 7 3" xfId="1487" xr:uid="{00000000-0005-0000-0000-0000E4040000}"/>
    <cellStyle name="Calculation 2 3 10 8" xfId="1488" xr:uid="{00000000-0005-0000-0000-0000E5040000}"/>
    <cellStyle name="Calculation 2 3 10 8 2" xfId="1489" xr:uid="{00000000-0005-0000-0000-0000E6040000}"/>
    <cellStyle name="Calculation 2 3 10 9" xfId="1490" xr:uid="{00000000-0005-0000-0000-0000E7040000}"/>
    <cellStyle name="Calculation 2 3 10 9 2" xfId="1491" xr:uid="{00000000-0005-0000-0000-0000E8040000}"/>
    <cellStyle name="Calculation 2 3 11" xfId="1492" xr:uid="{00000000-0005-0000-0000-0000E9040000}"/>
    <cellStyle name="Calculation 2 3 11 10" xfId="1493" xr:uid="{00000000-0005-0000-0000-0000EA040000}"/>
    <cellStyle name="Calculation 2 3 11 11" xfId="1494" xr:uid="{00000000-0005-0000-0000-0000EB040000}"/>
    <cellStyle name="Calculation 2 3 11 2" xfId="1495" xr:uid="{00000000-0005-0000-0000-0000EC040000}"/>
    <cellStyle name="Calculation 2 3 11 2 2" xfId="1496" xr:uid="{00000000-0005-0000-0000-0000ED040000}"/>
    <cellStyle name="Calculation 2 3 11 2 2 2" xfId="1497" xr:uid="{00000000-0005-0000-0000-0000EE040000}"/>
    <cellStyle name="Calculation 2 3 11 2 2 2 2" xfId="1498" xr:uid="{00000000-0005-0000-0000-0000EF040000}"/>
    <cellStyle name="Calculation 2 3 11 2 2 3" xfId="1499" xr:uid="{00000000-0005-0000-0000-0000F0040000}"/>
    <cellStyle name="Calculation 2 3 11 2 3" xfId="1500" xr:uid="{00000000-0005-0000-0000-0000F1040000}"/>
    <cellStyle name="Calculation 2 3 11 2 3 2" xfId="1501" xr:uid="{00000000-0005-0000-0000-0000F2040000}"/>
    <cellStyle name="Calculation 2 3 11 2 4" xfId="1502" xr:uid="{00000000-0005-0000-0000-0000F3040000}"/>
    <cellStyle name="Calculation 2 3 11 2 4 2" xfId="1503" xr:uid="{00000000-0005-0000-0000-0000F4040000}"/>
    <cellStyle name="Calculation 2 3 11 2 5" xfId="1504" xr:uid="{00000000-0005-0000-0000-0000F5040000}"/>
    <cellStyle name="Calculation 2 3 11 2 6" xfId="1505" xr:uid="{00000000-0005-0000-0000-0000F6040000}"/>
    <cellStyle name="Calculation 2 3 11 3" xfId="1506" xr:uid="{00000000-0005-0000-0000-0000F7040000}"/>
    <cellStyle name="Calculation 2 3 11 3 2" xfId="1507" xr:uid="{00000000-0005-0000-0000-0000F8040000}"/>
    <cellStyle name="Calculation 2 3 11 3 2 2" xfId="1508" xr:uid="{00000000-0005-0000-0000-0000F9040000}"/>
    <cellStyle name="Calculation 2 3 11 3 2 2 2" xfId="1509" xr:uid="{00000000-0005-0000-0000-0000FA040000}"/>
    <cellStyle name="Calculation 2 3 11 3 2 3" xfId="1510" xr:uid="{00000000-0005-0000-0000-0000FB040000}"/>
    <cellStyle name="Calculation 2 3 11 3 3" xfId="1511" xr:uid="{00000000-0005-0000-0000-0000FC040000}"/>
    <cellStyle name="Calculation 2 3 11 3 3 2" xfId="1512" xr:uid="{00000000-0005-0000-0000-0000FD040000}"/>
    <cellStyle name="Calculation 2 3 11 3 4" xfId="1513" xr:uid="{00000000-0005-0000-0000-0000FE040000}"/>
    <cellStyle name="Calculation 2 3 11 3 4 2" xfId="1514" xr:uid="{00000000-0005-0000-0000-0000FF040000}"/>
    <cellStyle name="Calculation 2 3 11 3 5" xfId="1515" xr:uid="{00000000-0005-0000-0000-000000050000}"/>
    <cellStyle name="Calculation 2 3 11 3 6" xfId="1516" xr:uid="{00000000-0005-0000-0000-000001050000}"/>
    <cellStyle name="Calculation 2 3 11 4" xfId="1517" xr:uid="{00000000-0005-0000-0000-000002050000}"/>
    <cellStyle name="Calculation 2 3 11 4 2" xfId="1518" xr:uid="{00000000-0005-0000-0000-000003050000}"/>
    <cellStyle name="Calculation 2 3 11 4 2 2" xfId="1519" xr:uid="{00000000-0005-0000-0000-000004050000}"/>
    <cellStyle name="Calculation 2 3 11 4 2 2 2" xfId="1520" xr:uid="{00000000-0005-0000-0000-000005050000}"/>
    <cellStyle name="Calculation 2 3 11 4 2 3" xfId="1521" xr:uid="{00000000-0005-0000-0000-000006050000}"/>
    <cellStyle name="Calculation 2 3 11 4 3" xfId="1522" xr:uid="{00000000-0005-0000-0000-000007050000}"/>
    <cellStyle name="Calculation 2 3 11 4 3 2" xfId="1523" xr:uid="{00000000-0005-0000-0000-000008050000}"/>
    <cellStyle name="Calculation 2 3 11 4 4" xfId="1524" xr:uid="{00000000-0005-0000-0000-000009050000}"/>
    <cellStyle name="Calculation 2 3 11 4 4 2" xfId="1525" xr:uid="{00000000-0005-0000-0000-00000A050000}"/>
    <cellStyle name="Calculation 2 3 11 4 5" xfId="1526" xr:uid="{00000000-0005-0000-0000-00000B050000}"/>
    <cellStyle name="Calculation 2 3 11 4 6" xfId="1527" xr:uid="{00000000-0005-0000-0000-00000C050000}"/>
    <cellStyle name="Calculation 2 3 11 5" xfId="1528" xr:uid="{00000000-0005-0000-0000-00000D050000}"/>
    <cellStyle name="Calculation 2 3 11 5 2" xfId="1529" xr:uid="{00000000-0005-0000-0000-00000E050000}"/>
    <cellStyle name="Calculation 2 3 11 5 2 2" xfId="1530" xr:uid="{00000000-0005-0000-0000-00000F050000}"/>
    <cellStyle name="Calculation 2 3 11 5 2 2 2" xfId="1531" xr:uid="{00000000-0005-0000-0000-000010050000}"/>
    <cellStyle name="Calculation 2 3 11 5 2 3" xfId="1532" xr:uid="{00000000-0005-0000-0000-000011050000}"/>
    <cellStyle name="Calculation 2 3 11 5 3" xfId="1533" xr:uid="{00000000-0005-0000-0000-000012050000}"/>
    <cellStyle name="Calculation 2 3 11 5 3 2" xfId="1534" xr:uid="{00000000-0005-0000-0000-000013050000}"/>
    <cellStyle name="Calculation 2 3 11 5 4" xfId="1535" xr:uid="{00000000-0005-0000-0000-000014050000}"/>
    <cellStyle name="Calculation 2 3 11 5 4 2" xfId="1536" xr:uid="{00000000-0005-0000-0000-000015050000}"/>
    <cellStyle name="Calculation 2 3 11 5 5" xfId="1537" xr:uid="{00000000-0005-0000-0000-000016050000}"/>
    <cellStyle name="Calculation 2 3 11 5 6" xfId="1538" xr:uid="{00000000-0005-0000-0000-000017050000}"/>
    <cellStyle name="Calculation 2 3 11 6" xfId="1539" xr:uid="{00000000-0005-0000-0000-000018050000}"/>
    <cellStyle name="Calculation 2 3 11 6 2" xfId="1540" xr:uid="{00000000-0005-0000-0000-000019050000}"/>
    <cellStyle name="Calculation 2 3 11 6 2 2" xfId="1541" xr:uid="{00000000-0005-0000-0000-00001A050000}"/>
    <cellStyle name="Calculation 2 3 11 6 2 2 2" xfId="1542" xr:uid="{00000000-0005-0000-0000-00001B050000}"/>
    <cellStyle name="Calculation 2 3 11 6 2 3" xfId="1543" xr:uid="{00000000-0005-0000-0000-00001C050000}"/>
    <cellStyle name="Calculation 2 3 11 6 3" xfId="1544" xr:uid="{00000000-0005-0000-0000-00001D050000}"/>
    <cellStyle name="Calculation 2 3 11 6 3 2" xfId="1545" xr:uid="{00000000-0005-0000-0000-00001E050000}"/>
    <cellStyle name="Calculation 2 3 11 6 4" xfId="1546" xr:uid="{00000000-0005-0000-0000-00001F050000}"/>
    <cellStyle name="Calculation 2 3 11 6 4 2" xfId="1547" xr:uid="{00000000-0005-0000-0000-000020050000}"/>
    <cellStyle name="Calculation 2 3 11 6 5" xfId="1548" xr:uid="{00000000-0005-0000-0000-000021050000}"/>
    <cellStyle name="Calculation 2 3 11 6 6" xfId="1549" xr:uid="{00000000-0005-0000-0000-000022050000}"/>
    <cellStyle name="Calculation 2 3 11 7" xfId="1550" xr:uid="{00000000-0005-0000-0000-000023050000}"/>
    <cellStyle name="Calculation 2 3 11 7 2" xfId="1551" xr:uid="{00000000-0005-0000-0000-000024050000}"/>
    <cellStyle name="Calculation 2 3 11 7 2 2" xfId="1552" xr:uid="{00000000-0005-0000-0000-000025050000}"/>
    <cellStyle name="Calculation 2 3 11 7 3" xfId="1553" xr:uid="{00000000-0005-0000-0000-000026050000}"/>
    <cellStyle name="Calculation 2 3 11 8" xfId="1554" xr:uid="{00000000-0005-0000-0000-000027050000}"/>
    <cellStyle name="Calculation 2 3 11 8 2" xfId="1555" xr:uid="{00000000-0005-0000-0000-000028050000}"/>
    <cellStyle name="Calculation 2 3 11 9" xfId="1556" xr:uid="{00000000-0005-0000-0000-000029050000}"/>
    <cellStyle name="Calculation 2 3 11 9 2" xfId="1557" xr:uid="{00000000-0005-0000-0000-00002A050000}"/>
    <cellStyle name="Calculation 2 3 12" xfId="1558" xr:uid="{00000000-0005-0000-0000-00002B050000}"/>
    <cellStyle name="Calculation 2 3 12 10" xfId="1559" xr:uid="{00000000-0005-0000-0000-00002C050000}"/>
    <cellStyle name="Calculation 2 3 12 11" xfId="1560" xr:uid="{00000000-0005-0000-0000-00002D050000}"/>
    <cellStyle name="Calculation 2 3 12 2" xfId="1561" xr:uid="{00000000-0005-0000-0000-00002E050000}"/>
    <cellStyle name="Calculation 2 3 12 2 2" xfId="1562" xr:uid="{00000000-0005-0000-0000-00002F050000}"/>
    <cellStyle name="Calculation 2 3 12 2 2 2" xfId="1563" xr:uid="{00000000-0005-0000-0000-000030050000}"/>
    <cellStyle name="Calculation 2 3 12 2 2 2 2" xfId="1564" xr:uid="{00000000-0005-0000-0000-000031050000}"/>
    <cellStyle name="Calculation 2 3 12 2 2 3" xfId="1565" xr:uid="{00000000-0005-0000-0000-000032050000}"/>
    <cellStyle name="Calculation 2 3 12 2 3" xfId="1566" xr:uid="{00000000-0005-0000-0000-000033050000}"/>
    <cellStyle name="Calculation 2 3 12 2 3 2" xfId="1567" xr:uid="{00000000-0005-0000-0000-000034050000}"/>
    <cellStyle name="Calculation 2 3 12 2 4" xfId="1568" xr:uid="{00000000-0005-0000-0000-000035050000}"/>
    <cellStyle name="Calculation 2 3 12 2 4 2" xfId="1569" xr:uid="{00000000-0005-0000-0000-000036050000}"/>
    <cellStyle name="Calculation 2 3 12 2 5" xfId="1570" xr:uid="{00000000-0005-0000-0000-000037050000}"/>
    <cellStyle name="Calculation 2 3 12 2 6" xfId="1571" xr:uid="{00000000-0005-0000-0000-000038050000}"/>
    <cellStyle name="Calculation 2 3 12 3" xfId="1572" xr:uid="{00000000-0005-0000-0000-000039050000}"/>
    <cellStyle name="Calculation 2 3 12 3 2" xfId="1573" xr:uid="{00000000-0005-0000-0000-00003A050000}"/>
    <cellStyle name="Calculation 2 3 12 3 2 2" xfId="1574" xr:uid="{00000000-0005-0000-0000-00003B050000}"/>
    <cellStyle name="Calculation 2 3 12 3 2 2 2" xfId="1575" xr:uid="{00000000-0005-0000-0000-00003C050000}"/>
    <cellStyle name="Calculation 2 3 12 3 2 3" xfId="1576" xr:uid="{00000000-0005-0000-0000-00003D050000}"/>
    <cellStyle name="Calculation 2 3 12 3 3" xfId="1577" xr:uid="{00000000-0005-0000-0000-00003E050000}"/>
    <cellStyle name="Calculation 2 3 12 3 3 2" xfId="1578" xr:uid="{00000000-0005-0000-0000-00003F050000}"/>
    <cellStyle name="Calculation 2 3 12 3 4" xfId="1579" xr:uid="{00000000-0005-0000-0000-000040050000}"/>
    <cellStyle name="Calculation 2 3 12 3 4 2" xfId="1580" xr:uid="{00000000-0005-0000-0000-000041050000}"/>
    <cellStyle name="Calculation 2 3 12 3 5" xfId="1581" xr:uid="{00000000-0005-0000-0000-000042050000}"/>
    <cellStyle name="Calculation 2 3 12 3 6" xfId="1582" xr:uid="{00000000-0005-0000-0000-000043050000}"/>
    <cellStyle name="Calculation 2 3 12 4" xfId="1583" xr:uid="{00000000-0005-0000-0000-000044050000}"/>
    <cellStyle name="Calculation 2 3 12 4 2" xfId="1584" xr:uid="{00000000-0005-0000-0000-000045050000}"/>
    <cellStyle name="Calculation 2 3 12 4 2 2" xfId="1585" xr:uid="{00000000-0005-0000-0000-000046050000}"/>
    <cellStyle name="Calculation 2 3 12 4 2 2 2" xfId="1586" xr:uid="{00000000-0005-0000-0000-000047050000}"/>
    <cellStyle name="Calculation 2 3 12 4 2 3" xfId="1587" xr:uid="{00000000-0005-0000-0000-000048050000}"/>
    <cellStyle name="Calculation 2 3 12 4 3" xfId="1588" xr:uid="{00000000-0005-0000-0000-000049050000}"/>
    <cellStyle name="Calculation 2 3 12 4 3 2" xfId="1589" xr:uid="{00000000-0005-0000-0000-00004A050000}"/>
    <cellStyle name="Calculation 2 3 12 4 4" xfId="1590" xr:uid="{00000000-0005-0000-0000-00004B050000}"/>
    <cellStyle name="Calculation 2 3 12 4 4 2" xfId="1591" xr:uid="{00000000-0005-0000-0000-00004C050000}"/>
    <cellStyle name="Calculation 2 3 12 4 5" xfId="1592" xr:uid="{00000000-0005-0000-0000-00004D050000}"/>
    <cellStyle name="Calculation 2 3 12 4 6" xfId="1593" xr:uid="{00000000-0005-0000-0000-00004E050000}"/>
    <cellStyle name="Calculation 2 3 12 5" xfId="1594" xr:uid="{00000000-0005-0000-0000-00004F050000}"/>
    <cellStyle name="Calculation 2 3 12 5 2" xfId="1595" xr:uid="{00000000-0005-0000-0000-000050050000}"/>
    <cellStyle name="Calculation 2 3 12 5 2 2" xfId="1596" xr:uid="{00000000-0005-0000-0000-000051050000}"/>
    <cellStyle name="Calculation 2 3 12 5 2 2 2" xfId="1597" xr:uid="{00000000-0005-0000-0000-000052050000}"/>
    <cellStyle name="Calculation 2 3 12 5 2 3" xfId="1598" xr:uid="{00000000-0005-0000-0000-000053050000}"/>
    <cellStyle name="Calculation 2 3 12 5 3" xfId="1599" xr:uid="{00000000-0005-0000-0000-000054050000}"/>
    <cellStyle name="Calculation 2 3 12 5 3 2" xfId="1600" xr:uid="{00000000-0005-0000-0000-000055050000}"/>
    <cellStyle name="Calculation 2 3 12 5 4" xfId="1601" xr:uid="{00000000-0005-0000-0000-000056050000}"/>
    <cellStyle name="Calculation 2 3 12 5 4 2" xfId="1602" xr:uid="{00000000-0005-0000-0000-000057050000}"/>
    <cellStyle name="Calculation 2 3 12 5 5" xfId="1603" xr:uid="{00000000-0005-0000-0000-000058050000}"/>
    <cellStyle name="Calculation 2 3 12 5 6" xfId="1604" xr:uid="{00000000-0005-0000-0000-000059050000}"/>
    <cellStyle name="Calculation 2 3 12 6" xfId="1605" xr:uid="{00000000-0005-0000-0000-00005A050000}"/>
    <cellStyle name="Calculation 2 3 12 6 2" xfId="1606" xr:uid="{00000000-0005-0000-0000-00005B050000}"/>
    <cellStyle name="Calculation 2 3 12 6 2 2" xfId="1607" xr:uid="{00000000-0005-0000-0000-00005C050000}"/>
    <cellStyle name="Calculation 2 3 12 6 2 2 2" xfId="1608" xr:uid="{00000000-0005-0000-0000-00005D050000}"/>
    <cellStyle name="Calculation 2 3 12 6 2 3" xfId="1609" xr:uid="{00000000-0005-0000-0000-00005E050000}"/>
    <cellStyle name="Calculation 2 3 12 6 3" xfId="1610" xr:uid="{00000000-0005-0000-0000-00005F050000}"/>
    <cellStyle name="Calculation 2 3 12 6 3 2" xfId="1611" xr:uid="{00000000-0005-0000-0000-000060050000}"/>
    <cellStyle name="Calculation 2 3 12 6 4" xfId="1612" xr:uid="{00000000-0005-0000-0000-000061050000}"/>
    <cellStyle name="Calculation 2 3 12 6 4 2" xfId="1613" xr:uid="{00000000-0005-0000-0000-000062050000}"/>
    <cellStyle name="Calculation 2 3 12 6 5" xfId="1614" xr:uid="{00000000-0005-0000-0000-000063050000}"/>
    <cellStyle name="Calculation 2 3 12 6 6" xfId="1615" xr:uid="{00000000-0005-0000-0000-000064050000}"/>
    <cellStyle name="Calculation 2 3 12 7" xfId="1616" xr:uid="{00000000-0005-0000-0000-000065050000}"/>
    <cellStyle name="Calculation 2 3 12 7 2" xfId="1617" xr:uid="{00000000-0005-0000-0000-000066050000}"/>
    <cellStyle name="Calculation 2 3 12 7 2 2" xfId="1618" xr:uid="{00000000-0005-0000-0000-000067050000}"/>
    <cellStyle name="Calculation 2 3 12 7 3" xfId="1619" xr:uid="{00000000-0005-0000-0000-000068050000}"/>
    <cellStyle name="Calculation 2 3 12 8" xfId="1620" xr:uid="{00000000-0005-0000-0000-000069050000}"/>
    <cellStyle name="Calculation 2 3 12 8 2" xfId="1621" xr:uid="{00000000-0005-0000-0000-00006A050000}"/>
    <cellStyle name="Calculation 2 3 12 9" xfId="1622" xr:uid="{00000000-0005-0000-0000-00006B050000}"/>
    <cellStyle name="Calculation 2 3 12 9 2" xfId="1623" xr:uid="{00000000-0005-0000-0000-00006C050000}"/>
    <cellStyle name="Calculation 2 3 13" xfId="1624" xr:uid="{00000000-0005-0000-0000-00006D050000}"/>
    <cellStyle name="Calculation 2 3 13 10" xfId="1625" xr:uid="{00000000-0005-0000-0000-00006E050000}"/>
    <cellStyle name="Calculation 2 3 13 11" xfId="1626" xr:uid="{00000000-0005-0000-0000-00006F050000}"/>
    <cellStyle name="Calculation 2 3 13 2" xfId="1627" xr:uid="{00000000-0005-0000-0000-000070050000}"/>
    <cellStyle name="Calculation 2 3 13 2 2" xfId="1628" xr:uid="{00000000-0005-0000-0000-000071050000}"/>
    <cellStyle name="Calculation 2 3 13 2 2 2" xfId="1629" xr:uid="{00000000-0005-0000-0000-000072050000}"/>
    <cellStyle name="Calculation 2 3 13 2 2 2 2" xfId="1630" xr:uid="{00000000-0005-0000-0000-000073050000}"/>
    <cellStyle name="Calculation 2 3 13 2 2 3" xfId="1631" xr:uid="{00000000-0005-0000-0000-000074050000}"/>
    <cellStyle name="Calculation 2 3 13 2 3" xfId="1632" xr:uid="{00000000-0005-0000-0000-000075050000}"/>
    <cellStyle name="Calculation 2 3 13 2 3 2" xfId="1633" xr:uid="{00000000-0005-0000-0000-000076050000}"/>
    <cellStyle name="Calculation 2 3 13 2 4" xfId="1634" xr:uid="{00000000-0005-0000-0000-000077050000}"/>
    <cellStyle name="Calculation 2 3 13 2 4 2" xfId="1635" xr:uid="{00000000-0005-0000-0000-000078050000}"/>
    <cellStyle name="Calculation 2 3 13 2 5" xfId="1636" xr:uid="{00000000-0005-0000-0000-000079050000}"/>
    <cellStyle name="Calculation 2 3 13 2 6" xfId="1637" xr:uid="{00000000-0005-0000-0000-00007A050000}"/>
    <cellStyle name="Calculation 2 3 13 3" xfId="1638" xr:uid="{00000000-0005-0000-0000-00007B050000}"/>
    <cellStyle name="Calculation 2 3 13 3 2" xfId="1639" xr:uid="{00000000-0005-0000-0000-00007C050000}"/>
    <cellStyle name="Calculation 2 3 13 3 2 2" xfId="1640" xr:uid="{00000000-0005-0000-0000-00007D050000}"/>
    <cellStyle name="Calculation 2 3 13 3 2 2 2" xfId="1641" xr:uid="{00000000-0005-0000-0000-00007E050000}"/>
    <cellStyle name="Calculation 2 3 13 3 2 3" xfId="1642" xr:uid="{00000000-0005-0000-0000-00007F050000}"/>
    <cellStyle name="Calculation 2 3 13 3 3" xfId="1643" xr:uid="{00000000-0005-0000-0000-000080050000}"/>
    <cellStyle name="Calculation 2 3 13 3 3 2" xfId="1644" xr:uid="{00000000-0005-0000-0000-000081050000}"/>
    <cellStyle name="Calculation 2 3 13 3 4" xfId="1645" xr:uid="{00000000-0005-0000-0000-000082050000}"/>
    <cellStyle name="Calculation 2 3 13 3 4 2" xfId="1646" xr:uid="{00000000-0005-0000-0000-000083050000}"/>
    <cellStyle name="Calculation 2 3 13 3 5" xfId="1647" xr:uid="{00000000-0005-0000-0000-000084050000}"/>
    <cellStyle name="Calculation 2 3 13 3 6" xfId="1648" xr:uid="{00000000-0005-0000-0000-000085050000}"/>
    <cellStyle name="Calculation 2 3 13 4" xfId="1649" xr:uid="{00000000-0005-0000-0000-000086050000}"/>
    <cellStyle name="Calculation 2 3 13 4 2" xfId="1650" xr:uid="{00000000-0005-0000-0000-000087050000}"/>
    <cellStyle name="Calculation 2 3 13 4 2 2" xfId="1651" xr:uid="{00000000-0005-0000-0000-000088050000}"/>
    <cellStyle name="Calculation 2 3 13 4 2 2 2" xfId="1652" xr:uid="{00000000-0005-0000-0000-000089050000}"/>
    <cellStyle name="Calculation 2 3 13 4 2 3" xfId="1653" xr:uid="{00000000-0005-0000-0000-00008A050000}"/>
    <cellStyle name="Calculation 2 3 13 4 3" xfId="1654" xr:uid="{00000000-0005-0000-0000-00008B050000}"/>
    <cellStyle name="Calculation 2 3 13 4 3 2" xfId="1655" xr:uid="{00000000-0005-0000-0000-00008C050000}"/>
    <cellStyle name="Calculation 2 3 13 4 4" xfId="1656" xr:uid="{00000000-0005-0000-0000-00008D050000}"/>
    <cellStyle name="Calculation 2 3 13 4 4 2" xfId="1657" xr:uid="{00000000-0005-0000-0000-00008E050000}"/>
    <cellStyle name="Calculation 2 3 13 4 5" xfId="1658" xr:uid="{00000000-0005-0000-0000-00008F050000}"/>
    <cellStyle name="Calculation 2 3 13 4 6" xfId="1659" xr:uid="{00000000-0005-0000-0000-000090050000}"/>
    <cellStyle name="Calculation 2 3 13 5" xfId="1660" xr:uid="{00000000-0005-0000-0000-000091050000}"/>
    <cellStyle name="Calculation 2 3 13 5 2" xfId="1661" xr:uid="{00000000-0005-0000-0000-000092050000}"/>
    <cellStyle name="Calculation 2 3 13 5 2 2" xfId="1662" xr:uid="{00000000-0005-0000-0000-000093050000}"/>
    <cellStyle name="Calculation 2 3 13 5 2 2 2" xfId="1663" xr:uid="{00000000-0005-0000-0000-000094050000}"/>
    <cellStyle name="Calculation 2 3 13 5 2 3" xfId="1664" xr:uid="{00000000-0005-0000-0000-000095050000}"/>
    <cellStyle name="Calculation 2 3 13 5 3" xfId="1665" xr:uid="{00000000-0005-0000-0000-000096050000}"/>
    <cellStyle name="Calculation 2 3 13 5 3 2" xfId="1666" xr:uid="{00000000-0005-0000-0000-000097050000}"/>
    <cellStyle name="Calculation 2 3 13 5 4" xfId="1667" xr:uid="{00000000-0005-0000-0000-000098050000}"/>
    <cellStyle name="Calculation 2 3 13 5 4 2" xfId="1668" xr:uid="{00000000-0005-0000-0000-000099050000}"/>
    <cellStyle name="Calculation 2 3 13 5 5" xfId="1669" xr:uid="{00000000-0005-0000-0000-00009A050000}"/>
    <cellStyle name="Calculation 2 3 13 5 6" xfId="1670" xr:uid="{00000000-0005-0000-0000-00009B050000}"/>
    <cellStyle name="Calculation 2 3 13 6" xfId="1671" xr:uid="{00000000-0005-0000-0000-00009C050000}"/>
    <cellStyle name="Calculation 2 3 13 6 2" xfId="1672" xr:uid="{00000000-0005-0000-0000-00009D050000}"/>
    <cellStyle name="Calculation 2 3 13 6 2 2" xfId="1673" xr:uid="{00000000-0005-0000-0000-00009E050000}"/>
    <cellStyle name="Calculation 2 3 13 6 2 2 2" xfId="1674" xr:uid="{00000000-0005-0000-0000-00009F050000}"/>
    <cellStyle name="Calculation 2 3 13 6 2 3" xfId="1675" xr:uid="{00000000-0005-0000-0000-0000A0050000}"/>
    <cellStyle name="Calculation 2 3 13 6 3" xfId="1676" xr:uid="{00000000-0005-0000-0000-0000A1050000}"/>
    <cellStyle name="Calculation 2 3 13 6 3 2" xfId="1677" xr:uid="{00000000-0005-0000-0000-0000A2050000}"/>
    <cellStyle name="Calculation 2 3 13 6 4" xfId="1678" xr:uid="{00000000-0005-0000-0000-0000A3050000}"/>
    <cellStyle name="Calculation 2 3 13 6 4 2" xfId="1679" xr:uid="{00000000-0005-0000-0000-0000A4050000}"/>
    <cellStyle name="Calculation 2 3 13 6 5" xfId="1680" xr:uid="{00000000-0005-0000-0000-0000A5050000}"/>
    <cellStyle name="Calculation 2 3 13 6 6" xfId="1681" xr:uid="{00000000-0005-0000-0000-0000A6050000}"/>
    <cellStyle name="Calculation 2 3 13 7" xfId="1682" xr:uid="{00000000-0005-0000-0000-0000A7050000}"/>
    <cellStyle name="Calculation 2 3 13 7 2" xfId="1683" xr:uid="{00000000-0005-0000-0000-0000A8050000}"/>
    <cellStyle name="Calculation 2 3 13 7 2 2" xfId="1684" xr:uid="{00000000-0005-0000-0000-0000A9050000}"/>
    <cellStyle name="Calculation 2 3 13 7 3" xfId="1685" xr:uid="{00000000-0005-0000-0000-0000AA050000}"/>
    <cellStyle name="Calculation 2 3 13 8" xfId="1686" xr:uid="{00000000-0005-0000-0000-0000AB050000}"/>
    <cellStyle name="Calculation 2 3 13 8 2" xfId="1687" xr:uid="{00000000-0005-0000-0000-0000AC050000}"/>
    <cellStyle name="Calculation 2 3 13 9" xfId="1688" xr:uid="{00000000-0005-0000-0000-0000AD050000}"/>
    <cellStyle name="Calculation 2 3 13 9 2" xfId="1689" xr:uid="{00000000-0005-0000-0000-0000AE050000}"/>
    <cellStyle name="Calculation 2 3 14" xfId="1690" xr:uid="{00000000-0005-0000-0000-0000AF050000}"/>
    <cellStyle name="Calculation 2 3 14 10" xfId="1691" xr:uid="{00000000-0005-0000-0000-0000B0050000}"/>
    <cellStyle name="Calculation 2 3 14 11" xfId="1692" xr:uid="{00000000-0005-0000-0000-0000B1050000}"/>
    <cellStyle name="Calculation 2 3 14 2" xfId="1693" xr:uid="{00000000-0005-0000-0000-0000B2050000}"/>
    <cellStyle name="Calculation 2 3 14 2 2" xfId="1694" xr:uid="{00000000-0005-0000-0000-0000B3050000}"/>
    <cellStyle name="Calculation 2 3 14 2 2 2" xfId="1695" xr:uid="{00000000-0005-0000-0000-0000B4050000}"/>
    <cellStyle name="Calculation 2 3 14 2 2 2 2" xfId="1696" xr:uid="{00000000-0005-0000-0000-0000B5050000}"/>
    <cellStyle name="Calculation 2 3 14 2 2 3" xfId="1697" xr:uid="{00000000-0005-0000-0000-0000B6050000}"/>
    <cellStyle name="Calculation 2 3 14 2 3" xfId="1698" xr:uid="{00000000-0005-0000-0000-0000B7050000}"/>
    <cellStyle name="Calculation 2 3 14 2 3 2" xfId="1699" xr:uid="{00000000-0005-0000-0000-0000B8050000}"/>
    <cellStyle name="Calculation 2 3 14 2 4" xfId="1700" xr:uid="{00000000-0005-0000-0000-0000B9050000}"/>
    <cellStyle name="Calculation 2 3 14 2 4 2" xfId="1701" xr:uid="{00000000-0005-0000-0000-0000BA050000}"/>
    <cellStyle name="Calculation 2 3 14 2 5" xfId="1702" xr:uid="{00000000-0005-0000-0000-0000BB050000}"/>
    <cellStyle name="Calculation 2 3 14 2 6" xfId="1703" xr:uid="{00000000-0005-0000-0000-0000BC050000}"/>
    <cellStyle name="Calculation 2 3 14 3" xfId="1704" xr:uid="{00000000-0005-0000-0000-0000BD050000}"/>
    <cellStyle name="Calculation 2 3 14 3 2" xfId="1705" xr:uid="{00000000-0005-0000-0000-0000BE050000}"/>
    <cellStyle name="Calculation 2 3 14 3 2 2" xfId="1706" xr:uid="{00000000-0005-0000-0000-0000BF050000}"/>
    <cellStyle name="Calculation 2 3 14 3 2 2 2" xfId="1707" xr:uid="{00000000-0005-0000-0000-0000C0050000}"/>
    <cellStyle name="Calculation 2 3 14 3 2 3" xfId="1708" xr:uid="{00000000-0005-0000-0000-0000C1050000}"/>
    <cellStyle name="Calculation 2 3 14 3 3" xfId="1709" xr:uid="{00000000-0005-0000-0000-0000C2050000}"/>
    <cellStyle name="Calculation 2 3 14 3 3 2" xfId="1710" xr:uid="{00000000-0005-0000-0000-0000C3050000}"/>
    <cellStyle name="Calculation 2 3 14 3 4" xfId="1711" xr:uid="{00000000-0005-0000-0000-0000C4050000}"/>
    <cellStyle name="Calculation 2 3 14 3 4 2" xfId="1712" xr:uid="{00000000-0005-0000-0000-0000C5050000}"/>
    <cellStyle name="Calculation 2 3 14 3 5" xfId="1713" xr:uid="{00000000-0005-0000-0000-0000C6050000}"/>
    <cellStyle name="Calculation 2 3 14 3 6" xfId="1714" xr:uid="{00000000-0005-0000-0000-0000C7050000}"/>
    <cellStyle name="Calculation 2 3 14 4" xfId="1715" xr:uid="{00000000-0005-0000-0000-0000C8050000}"/>
    <cellStyle name="Calculation 2 3 14 4 2" xfId="1716" xr:uid="{00000000-0005-0000-0000-0000C9050000}"/>
    <cellStyle name="Calculation 2 3 14 4 2 2" xfId="1717" xr:uid="{00000000-0005-0000-0000-0000CA050000}"/>
    <cellStyle name="Calculation 2 3 14 4 2 2 2" xfId="1718" xr:uid="{00000000-0005-0000-0000-0000CB050000}"/>
    <cellStyle name="Calculation 2 3 14 4 2 3" xfId="1719" xr:uid="{00000000-0005-0000-0000-0000CC050000}"/>
    <cellStyle name="Calculation 2 3 14 4 3" xfId="1720" xr:uid="{00000000-0005-0000-0000-0000CD050000}"/>
    <cellStyle name="Calculation 2 3 14 4 3 2" xfId="1721" xr:uid="{00000000-0005-0000-0000-0000CE050000}"/>
    <cellStyle name="Calculation 2 3 14 4 4" xfId="1722" xr:uid="{00000000-0005-0000-0000-0000CF050000}"/>
    <cellStyle name="Calculation 2 3 14 4 4 2" xfId="1723" xr:uid="{00000000-0005-0000-0000-0000D0050000}"/>
    <cellStyle name="Calculation 2 3 14 4 5" xfId="1724" xr:uid="{00000000-0005-0000-0000-0000D1050000}"/>
    <cellStyle name="Calculation 2 3 14 4 6" xfId="1725" xr:uid="{00000000-0005-0000-0000-0000D2050000}"/>
    <cellStyle name="Calculation 2 3 14 5" xfId="1726" xr:uid="{00000000-0005-0000-0000-0000D3050000}"/>
    <cellStyle name="Calculation 2 3 14 5 2" xfId="1727" xr:uid="{00000000-0005-0000-0000-0000D4050000}"/>
    <cellStyle name="Calculation 2 3 14 5 2 2" xfId="1728" xr:uid="{00000000-0005-0000-0000-0000D5050000}"/>
    <cellStyle name="Calculation 2 3 14 5 2 2 2" xfId="1729" xr:uid="{00000000-0005-0000-0000-0000D6050000}"/>
    <cellStyle name="Calculation 2 3 14 5 2 3" xfId="1730" xr:uid="{00000000-0005-0000-0000-0000D7050000}"/>
    <cellStyle name="Calculation 2 3 14 5 3" xfId="1731" xr:uid="{00000000-0005-0000-0000-0000D8050000}"/>
    <cellStyle name="Calculation 2 3 14 5 3 2" xfId="1732" xr:uid="{00000000-0005-0000-0000-0000D9050000}"/>
    <cellStyle name="Calculation 2 3 14 5 4" xfId="1733" xr:uid="{00000000-0005-0000-0000-0000DA050000}"/>
    <cellStyle name="Calculation 2 3 14 5 4 2" xfId="1734" xr:uid="{00000000-0005-0000-0000-0000DB050000}"/>
    <cellStyle name="Calculation 2 3 14 5 5" xfId="1735" xr:uid="{00000000-0005-0000-0000-0000DC050000}"/>
    <cellStyle name="Calculation 2 3 14 5 6" xfId="1736" xr:uid="{00000000-0005-0000-0000-0000DD050000}"/>
    <cellStyle name="Calculation 2 3 14 6" xfId="1737" xr:uid="{00000000-0005-0000-0000-0000DE050000}"/>
    <cellStyle name="Calculation 2 3 14 6 2" xfId="1738" xr:uid="{00000000-0005-0000-0000-0000DF050000}"/>
    <cellStyle name="Calculation 2 3 14 6 2 2" xfId="1739" xr:uid="{00000000-0005-0000-0000-0000E0050000}"/>
    <cellStyle name="Calculation 2 3 14 6 2 2 2" xfId="1740" xr:uid="{00000000-0005-0000-0000-0000E1050000}"/>
    <cellStyle name="Calculation 2 3 14 6 2 3" xfId="1741" xr:uid="{00000000-0005-0000-0000-0000E2050000}"/>
    <cellStyle name="Calculation 2 3 14 6 3" xfId="1742" xr:uid="{00000000-0005-0000-0000-0000E3050000}"/>
    <cellStyle name="Calculation 2 3 14 6 3 2" xfId="1743" xr:uid="{00000000-0005-0000-0000-0000E4050000}"/>
    <cellStyle name="Calculation 2 3 14 6 4" xfId="1744" xr:uid="{00000000-0005-0000-0000-0000E5050000}"/>
    <cellStyle name="Calculation 2 3 14 6 4 2" xfId="1745" xr:uid="{00000000-0005-0000-0000-0000E6050000}"/>
    <cellStyle name="Calculation 2 3 14 6 5" xfId="1746" xr:uid="{00000000-0005-0000-0000-0000E7050000}"/>
    <cellStyle name="Calculation 2 3 14 6 6" xfId="1747" xr:uid="{00000000-0005-0000-0000-0000E8050000}"/>
    <cellStyle name="Calculation 2 3 14 7" xfId="1748" xr:uid="{00000000-0005-0000-0000-0000E9050000}"/>
    <cellStyle name="Calculation 2 3 14 7 2" xfId="1749" xr:uid="{00000000-0005-0000-0000-0000EA050000}"/>
    <cellStyle name="Calculation 2 3 14 7 2 2" xfId="1750" xr:uid="{00000000-0005-0000-0000-0000EB050000}"/>
    <cellStyle name="Calculation 2 3 14 7 3" xfId="1751" xr:uid="{00000000-0005-0000-0000-0000EC050000}"/>
    <cellStyle name="Calculation 2 3 14 8" xfId="1752" xr:uid="{00000000-0005-0000-0000-0000ED050000}"/>
    <cellStyle name="Calculation 2 3 14 8 2" xfId="1753" xr:uid="{00000000-0005-0000-0000-0000EE050000}"/>
    <cellStyle name="Calculation 2 3 14 9" xfId="1754" xr:uid="{00000000-0005-0000-0000-0000EF050000}"/>
    <cellStyle name="Calculation 2 3 14 9 2" xfId="1755" xr:uid="{00000000-0005-0000-0000-0000F0050000}"/>
    <cellStyle name="Calculation 2 3 15" xfId="1756" xr:uid="{00000000-0005-0000-0000-0000F1050000}"/>
    <cellStyle name="Calculation 2 3 15 10" xfId="1757" xr:uid="{00000000-0005-0000-0000-0000F2050000}"/>
    <cellStyle name="Calculation 2 3 15 11" xfId="1758" xr:uid="{00000000-0005-0000-0000-0000F3050000}"/>
    <cellStyle name="Calculation 2 3 15 2" xfId="1759" xr:uid="{00000000-0005-0000-0000-0000F4050000}"/>
    <cellStyle name="Calculation 2 3 15 2 2" xfId="1760" xr:uid="{00000000-0005-0000-0000-0000F5050000}"/>
    <cellStyle name="Calculation 2 3 15 2 2 2" xfId="1761" xr:uid="{00000000-0005-0000-0000-0000F6050000}"/>
    <cellStyle name="Calculation 2 3 15 2 2 2 2" xfId="1762" xr:uid="{00000000-0005-0000-0000-0000F7050000}"/>
    <cellStyle name="Calculation 2 3 15 2 2 3" xfId="1763" xr:uid="{00000000-0005-0000-0000-0000F8050000}"/>
    <cellStyle name="Calculation 2 3 15 2 3" xfId="1764" xr:uid="{00000000-0005-0000-0000-0000F9050000}"/>
    <cellStyle name="Calculation 2 3 15 2 3 2" xfId="1765" xr:uid="{00000000-0005-0000-0000-0000FA050000}"/>
    <cellStyle name="Calculation 2 3 15 2 4" xfId="1766" xr:uid="{00000000-0005-0000-0000-0000FB050000}"/>
    <cellStyle name="Calculation 2 3 15 2 4 2" xfId="1767" xr:uid="{00000000-0005-0000-0000-0000FC050000}"/>
    <cellStyle name="Calculation 2 3 15 2 5" xfId="1768" xr:uid="{00000000-0005-0000-0000-0000FD050000}"/>
    <cellStyle name="Calculation 2 3 15 2 6" xfId="1769" xr:uid="{00000000-0005-0000-0000-0000FE050000}"/>
    <cellStyle name="Calculation 2 3 15 3" xfId="1770" xr:uid="{00000000-0005-0000-0000-0000FF050000}"/>
    <cellStyle name="Calculation 2 3 15 3 2" xfId="1771" xr:uid="{00000000-0005-0000-0000-000000060000}"/>
    <cellStyle name="Calculation 2 3 15 3 2 2" xfId="1772" xr:uid="{00000000-0005-0000-0000-000001060000}"/>
    <cellStyle name="Calculation 2 3 15 3 2 2 2" xfId="1773" xr:uid="{00000000-0005-0000-0000-000002060000}"/>
    <cellStyle name="Calculation 2 3 15 3 2 3" xfId="1774" xr:uid="{00000000-0005-0000-0000-000003060000}"/>
    <cellStyle name="Calculation 2 3 15 3 3" xfId="1775" xr:uid="{00000000-0005-0000-0000-000004060000}"/>
    <cellStyle name="Calculation 2 3 15 3 3 2" xfId="1776" xr:uid="{00000000-0005-0000-0000-000005060000}"/>
    <cellStyle name="Calculation 2 3 15 3 4" xfId="1777" xr:uid="{00000000-0005-0000-0000-000006060000}"/>
    <cellStyle name="Calculation 2 3 15 3 4 2" xfId="1778" xr:uid="{00000000-0005-0000-0000-000007060000}"/>
    <cellStyle name="Calculation 2 3 15 3 5" xfId="1779" xr:uid="{00000000-0005-0000-0000-000008060000}"/>
    <cellStyle name="Calculation 2 3 15 3 6" xfId="1780" xr:uid="{00000000-0005-0000-0000-000009060000}"/>
    <cellStyle name="Calculation 2 3 15 4" xfId="1781" xr:uid="{00000000-0005-0000-0000-00000A060000}"/>
    <cellStyle name="Calculation 2 3 15 4 2" xfId="1782" xr:uid="{00000000-0005-0000-0000-00000B060000}"/>
    <cellStyle name="Calculation 2 3 15 4 2 2" xfId="1783" xr:uid="{00000000-0005-0000-0000-00000C060000}"/>
    <cellStyle name="Calculation 2 3 15 4 2 2 2" xfId="1784" xr:uid="{00000000-0005-0000-0000-00000D060000}"/>
    <cellStyle name="Calculation 2 3 15 4 2 3" xfId="1785" xr:uid="{00000000-0005-0000-0000-00000E060000}"/>
    <cellStyle name="Calculation 2 3 15 4 3" xfId="1786" xr:uid="{00000000-0005-0000-0000-00000F060000}"/>
    <cellStyle name="Calculation 2 3 15 4 3 2" xfId="1787" xr:uid="{00000000-0005-0000-0000-000010060000}"/>
    <cellStyle name="Calculation 2 3 15 4 4" xfId="1788" xr:uid="{00000000-0005-0000-0000-000011060000}"/>
    <cellStyle name="Calculation 2 3 15 4 4 2" xfId="1789" xr:uid="{00000000-0005-0000-0000-000012060000}"/>
    <cellStyle name="Calculation 2 3 15 4 5" xfId="1790" xr:uid="{00000000-0005-0000-0000-000013060000}"/>
    <cellStyle name="Calculation 2 3 15 4 6" xfId="1791" xr:uid="{00000000-0005-0000-0000-000014060000}"/>
    <cellStyle name="Calculation 2 3 15 5" xfId="1792" xr:uid="{00000000-0005-0000-0000-000015060000}"/>
    <cellStyle name="Calculation 2 3 15 5 2" xfId="1793" xr:uid="{00000000-0005-0000-0000-000016060000}"/>
    <cellStyle name="Calculation 2 3 15 5 2 2" xfId="1794" xr:uid="{00000000-0005-0000-0000-000017060000}"/>
    <cellStyle name="Calculation 2 3 15 5 2 2 2" xfId="1795" xr:uid="{00000000-0005-0000-0000-000018060000}"/>
    <cellStyle name="Calculation 2 3 15 5 2 3" xfId="1796" xr:uid="{00000000-0005-0000-0000-000019060000}"/>
    <cellStyle name="Calculation 2 3 15 5 3" xfId="1797" xr:uid="{00000000-0005-0000-0000-00001A060000}"/>
    <cellStyle name="Calculation 2 3 15 5 3 2" xfId="1798" xr:uid="{00000000-0005-0000-0000-00001B060000}"/>
    <cellStyle name="Calculation 2 3 15 5 4" xfId="1799" xr:uid="{00000000-0005-0000-0000-00001C060000}"/>
    <cellStyle name="Calculation 2 3 15 5 4 2" xfId="1800" xr:uid="{00000000-0005-0000-0000-00001D060000}"/>
    <cellStyle name="Calculation 2 3 15 5 5" xfId="1801" xr:uid="{00000000-0005-0000-0000-00001E060000}"/>
    <cellStyle name="Calculation 2 3 15 5 6" xfId="1802" xr:uid="{00000000-0005-0000-0000-00001F060000}"/>
    <cellStyle name="Calculation 2 3 15 6" xfId="1803" xr:uid="{00000000-0005-0000-0000-000020060000}"/>
    <cellStyle name="Calculation 2 3 15 6 2" xfId="1804" xr:uid="{00000000-0005-0000-0000-000021060000}"/>
    <cellStyle name="Calculation 2 3 15 6 2 2" xfId="1805" xr:uid="{00000000-0005-0000-0000-000022060000}"/>
    <cellStyle name="Calculation 2 3 15 6 2 2 2" xfId="1806" xr:uid="{00000000-0005-0000-0000-000023060000}"/>
    <cellStyle name="Calculation 2 3 15 6 2 3" xfId="1807" xr:uid="{00000000-0005-0000-0000-000024060000}"/>
    <cellStyle name="Calculation 2 3 15 6 3" xfId="1808" xr:uid="{00000000-0005-0000-0000-000025060000}"/>
    <cellStyle name="Calculation 2 3 15 6 3 2" xfId="1809" xr:uid="{00000000-0005-0000-0000-000026060000}"/>
    <cellStyle name="Calculation 2 3 15 6 4" xfId="1810" xr:uid="{00000000-0005-0000-0000-000027060000}"/>
    <cellStyle name="Calculation 2 3 15 6 4 2" xfId="1811" xr:uid="{00000000-0005-0000-0000-000028060000}"/>
    <cellStyle name="Calculation 2 3 15 6 5" xfId="1812" xr:uid="{00000000-0005-0000-0000-000029060000}"/>
    <cellStyle name="Calculation 2 3 15 6 6" xfId="1813" xr:uid="{00000000-0005-0000-0000-00002A060000}"/>
    <cellStyle name="Calculation 2 3 15 7" xfId="1814" xr:uid="{00000000-0005-0000-0000-00002B060000}"/>
    <cellStyle name="Calculation 2 3 15 7 2" xfId="1815" xr:uid="{00000000-0005-0000-0000-00002C060000}"/>
    <cellStyle name="Calculation 2 3 15 7 2 2" xfId="1816" xr:uid="{00000000-0005-0000-0000-00002D060000}"/>
    <cellStyle name="Calculation 2 3 15 7 3" xfId="1817" xr:uid="{00000000-0005-0000-0000-00002E060000}"/>
    <cellStyle name="Calculation 2 3 15 8" xfId="1818" xr:uid="{00000000-0005-0000-0000-00002F060000}"/>
    <cellStyle name="Calculation 2 3 15 8 2" xfId="1819" xr:uid="{00000000-0005-0000-0000-000030060000}"/>
    <cellStyle name="Calculation 2 3 15 9" xfId="1820" xr:uid="{00000000-0005-0000-0000-000031060000}"/>
    <cellStyle name="Calculation 2 3 15 9 2" xfId="1821" xr:uid="{00000000-0005-0000-0000-000032060000}"/>
    <cellStyle name="Calculation 2 3 16" xfId="1822" xr:uid="{00000000-0005-0000-0000-000033060000}"/>
    <cellStyle name="Calculation 2 3 16 10" xfId="1823" xr:uid="{00000000-0005-0000-0000-000034060000}"/>
    <cellStyle name="Calculation 2 3 16 11" xfId="1824" xr:uid="{00000000-0005-0000-0000-000035060000}"/>
    <cellStyle name="Calculation 2 3 16 2" xfId="1825" xr:uid="{00000000-0005-0000-0000-000036060000}"/>
    <cellStyle name="Calculation 2 3 16 2 2" xfId="1826" xr:uid="{00000000-0005-0000-0000-000037060000}"/>
    <cellStyle name="Calculation 2 3 16 2 2 2" xfId="1827" xr:uid="{00000000-0005-0000-0000-000038060000}"/>
    <cellStyle name="Calculation 2 3 16 2 2 2 2" xfId="1828" xr:uid="{00000000-0005-0000-0000-000039060000}"/>
    <cellStyle name="Calculation 2 3 16 2 2 3" xfId="1829" xr:uid="{00000000-0005-0000-0000-00003A060000}"/>
    <cellStyle name="Calculation 2 3 16 2 3" xfId="1830" xr:uid="{00000000-0005-0000-0000-00003B060000}"/>
    <cellStyle name="Calculation 2 3 16 2 3 2" xfId="1831" xr:uid="{00000000-0005-0000-0000-00003C060000}"/>
    <cellStyle name="Calculation 2 3 16 2 4" xfId="1832" xr:uid="{00000000-0005-0000-0000-00003D060000}"/>
    <cellStyle name="Calculation 2 3 16 2 4 2" xfId="1833" xr:uid="{00000000-0005-0000-0000-00003E060000}"/>
    <cellStyle name="Calculation 2 3 16 2 5" xfId="1834" xr:uid="{00000000-0005-0000-0000-00003F060000}"/>
    <cellStyle name="Calculation 2 3 16 2 6" xfId="1835" xr:uid="{00000000-0005-0000-0000-000040060000}"/>
    <cellStyle name="Calculation 2 3 16 3" xfId="1836" xr:uid="{00000000-0005-0000-0000-000041060000}"/>
    <cellStyle name="Calculation 2 3 16 3 2" xfId="1837" xr:uid="{00000000-0005-0000-0000-000042060000}"/>
    <cellStyle name="Calculation 2 3 16 3 2 2" xfId="1838" xr:uid="{00000000-0005-0000-0000-000043060000}"/>
    <cellStyle name="Calculation 2 3 16 3 2 2 2" xfId="1839" xr:uid="{00000000-0005-0000-0000-000044060000}"/>
    <cellStyle name="Calculation 2 3 16 3 2 3" xfId="1840" xr:uid="{00000000-0005-0000-0000-000045060000}"/>
    <cellStyle name="Calculation 2 3 16 3 3" xfId="1841" xr:uid="{00000000-0005-0000-0000-000046060000}"/>
    <cellStyle name="Calculation 2 3 16 3 3 2" xfId="1842" xr:uid="{00000000-0005-0000-0000-000047060000}"/>
    <cellStyle name="Calculation 2 3 16 3 4" xfId="1843" xr:uid="{00000000-0005-0000-0000-000048060000}"/>
    <cellStyle name="Calculation 2 3 16 3 4 2" xfId="1844" xr:uid="{00000000-0005-0000-0000-000049060000}"/>
    <cellStyle name="Calculation 2 3 16 3 5" xfId="1845" xr:uid="{00000000-0005-0000-0000-00004A060000}"/>
    <cellStyle name="Calculation 2 3 16 3 6" xfId="1846" xr:uid="{00000000-0005-0000-0000-00004B060000}"/>
    <cellStyle name="Calculation 2 3 16 4" xfId="1847" xr:uid="{00000000-0005-0000-0000-00004C060000}"/>
    <cellStyle name="Calculation 2 3 16 4 2" xfId="1848" xr:uid="{00000000-0005-0000-0000-00004D060000}"/>
    <cellStyle name="Calculation 2 3 16 4 2 2" xfId="1849" xr:uid="{00000000-0005-0000-0000-00004E060000}"/>
    <cellStyle name="Calculation 2 3 16 4 2 2 2" xfId="1850" xr:uid="{00000000-0005-0000-0000-00004F060000}"/>
    <cellStyle name="Calculation 2 3 16 4 2 3" xfId="1851" xr:uid="{00000000-0005-0000-0000-000050060000}"/>
    <cellStyle name="Calculation 2 3 16 4 3" xfId="1852" xr:uid="{00000000-0005-0000-0000-000051060000}"/>
    <cellStyle name="Calculation 2 3 16 4 3 2" xfId="1853" xr:uid="{00000000-0005-0000-0000-000052060000}"/>
    <cellStyle name="Calculation 2 3 16 4 4" xfId="1854" xr:uid="{00000000-0005-0000-0000-000053060000}"/>
    <cellStyle name="Calculation 2 3 16 4 4 2" xfId="1855" xr:uid="{00000000-0005-0000-0000-000054060000}"/>
    <cellStyle name="Calculation 2 3 16 4 5" xfId="1856" xr:uid="{00000000-0005-0000-0000-000055060000}"/>
    <cellStyle name="Calculation 2 3 16 4 6" xfId="1857" xr:uid="{00000000-0005-0000-0000-000056060000}"/>
    <cellStyle name="Calculation 2 3 16 5" xfId="1858" xr:uid="{00000000-0005-0000-0000-000057060000}"/>
    <cellStyle name="Calculation 2 3 16 5 2" xfId="1859" xr:uid="{00000000-0005-0000-0000-000058060000}"/>
    <cellStyle name="Calculation 2 3 16 5 2 2" xfId="1860" xr:uid="{00000000-0005-0000-0000-000059060000}"/>
    <cellStyle name="Calculation 2 3 16 5 2 2 2" xfId="1861" xr:uid="{00000000-0005-0000-0000-00005A060000}"/>
    <cellStyle name="Calculation 2 3 16 5 2 3" xfId="1862" xr:uid="{00000000-0005-0000-0000-00005B060000}"/>
    <cellStyle name="Calculation 2 3 16 5 3" xfId="1863" xr:uid="{00000000-0005-0000-0000-00005C060000}"/>
    <cellStyle name="Calculation 2 3 16 5 3 2" xfId="1864" xr:uid="{00000000-0005-0000-0000-00005D060000}"/>
    <cellStyle name="Calculation 2 3 16 5 4" xfId="1865" xr:uid="{00000000-0005-0000-0000-00005E060000}"/>
    <cellStyle name="Calculation 2 3 16 5 4 2" xfId="1866" xr:uid="{00000000-0005-0000-0000-00005F060000}"/>
    <cellStyle name="Calculation 2 3 16 5 5" xfId="1867" xr:uid="{00000000-0005-0000-0000-000060060000}"/>
    <cellStyle name="Calculation 2 3 16 5 6" xfId="1868" xr:uid="{00000000-0005-0000-0000-000061060000}"/>
    <cellStyle name="Calculation 2 3 16 6" xfId="1869" xr:uid="{00000000-0005-0000-0000-000062060000}"/>
    <cellStyle name="Calculation 2 3 16 6 2" xfId="1870" xr:uid="{00000000-0005-0000-0000-000063060000}"/>
    <cellStyle name="Calculation 2 3 16 6 2 2" xfId="1871" xr:uid="{00000000-0005-0000-0000-000064060000}"/>
    <cellStyle name="Calculation 2 3 16 6 2 2 2" xfId="1872" xr:uid="{00000000-0005-0000-0000-000065060000}"/>
    <cellStyle name="Calculation 2 3 16 6 2 3" xfId="1873" xr:uid="{00000000-0005-0000-0000-000066060000}"/>
    <cellStyle name="Calculation 2 3 16 6 3" xfId="1874" xr:uid="{00000000-0005-0000-0000-000067060000}"/>
    <cellStyle name="Calculation 2 3 16 6 3 2" xfId="1875" xr:uid="{00000000-0005-0000-0000-000068060000}"/>
    <cellStyle name="Calculation 2 3 16 6 4" xfId="1876" xr:uid="{00000000-0005-0000-0000-000069060000}"/>
    <cellStyle name="Calculation 2 3 16 6 4 2" xfId="1877" xr:uid="{00000000-0005-0000-0000-00006A060000}"/>
    <cellStyle name="Calculation 2 3 16 6 5" xfId="1878" xr:uid="{00000000-0005-0000-0000-00006B060000}"/>
    <cellStyle name="Calculation 2 3 16 6 6" xfId="1879" xr:uid="{00000000-0005-0000-0000-00006C060000}"/>
    <cellStyle name="Calculation 2 3 16 7" xfId="1880" xr:uid="{00000000-0005-0000-0000-00006D060000}"/>
    <cellStyle name="Calculation 2 3 16 7 2" xfId="1881" xr:uid="{00000000-0005-0000-0000-00006E060000}"/>
    <cellStyle name="Calculation 2 3 16 7 2 2" xfId="1882" xr:uid="{00000000-0005-0000-0000-00006F060000}"/>
    <cellStyle name="Calculation 2 3 16 7 3" xfId="1883" xr:uid="{00000000-0005-0000-0000-000070060000}"/>
    <cellStyle name="Calculation 2 3 16 8" xfId="1884" xr:uid="{00000000-0005-0000-0000-000071060000}"/>
    <cellStyle name="Calculation 2 3 16 8 2" xfId="1885" xr:uid="{00000000-0005-0000-0000-000072060000}"/>
    <cellStyle name="Calculation 2 3 16 9" xfId="1886" xr:uid="{00000000-0005-0000-0000-000073060000}"/>
    <cellStyle name="Calculation 2 3 16 9 2" xfId="1887" xr:uid="{00000000-0005-0000-0000-000074060000}"/>
    <cellStyle name="Calculation 2 3 17" xfId="1888" xr:uid="{00000000-0005-0000-0000-000075060000}"/>
    <cellStyle name="Calculation 2 3 17 10" xfId="1889" xr:uid="{00000000-0005-0000-0000-000076060000}"/>
    <cellStyle name="Calculation 2 3 17 11" xfId="1890" xr:uid="{00000000-0005-0000-0000-000077060000}"/>
    <cellStyle name="Calculation 2 3 17 2" xfId="1891" xr:uid="{00000000-0005-0000-0000-000078060000}"/>
    <cellStyle name="Calculation 2 3 17 2 2" xfId="1892" xr:uid="{00000000-0005-0000-0000-000079060000}"/>
    <cellStyle name="Calculation 2 3 17 2 2 2" xfId="1893" xr:uid="{00000000-0005-0000-0000-00007A060000}"/>
    <cellStyle name="Calculation 2 3 17 2 2 2 2" xfId="1894" xr:uid="{00000000-0005-0000-0000-00007B060000}"/>
    <cellStyle name="Calculation 2 3 17 2 2 3" xfId="1895" xr:uid="{00000000-0005-0000-0000-00007C060000}"/>
    <cellStyle name="Calculation 2 3 17 2 3" xfId="1896" xr:uid="{00000000-0005-0000-0000-00007D060000}"/>
    <cellStyle name="Calculation 2 3 17 2 3 2" xfId="1897" xr:uid="{00000000-0005-0000-0000-00007E060000}"/>
    <cellStyle name="Calculation 2 3 17 2 4" xfId="1898" xr:uid="{00000000-0005-0000-0000-00007F060000}"/>
    <cellStyle name="Calculation 2 3 17 2 4 2" xfId="1899" xr:uid="{00000000-0005-0000-0000-000080060000}"/>
    <cellStyle name="Calculation 2 3 17 2 5" xfId="1900" xr:uid="{00000000-0005-0000-0000-000081060000}"/>
    <cellStyle name="Calculation 2 3 17 2 6" xfId="1901" xr:uid="{00000000-0005-0000-0000-000082060000}"/>
    <cellStyle name="Calculation 2 3 17 3" xfId="1902" xr:uid="{00000000-0005-0000-0000-000083060000}"/>
    <cellStyle name="Calculation 2 3 17 3 2" xfId="1903" xr:uid="{00000000-0005-0000-0000-000084060000}"/>
    <cellStyle name="Calculation 2 3 17 3 2 2" xfId="1904" xr:uid="{00000000-0005-0000-0000-000085060000}"/>
    <cellStyle name="Calculation 2 3 17 3 2 2 2" xfId="1905" xr:uid="{00000000-0005-0000-0000-000086060000}"/>
    <cellStyle name="Calculation 2 3 17 3 2 3" xfId="1906" xr:uid="{00000000-0005-0000-0000-000087060000}"/>
    <cellStyle name="Calculation 2 3 17 3 3" xfId="1907" xr:uid="{00000000-0005-0000-0000-000088060000}"/>
    <cellStyle name="Calculation 2 3 17 3 3 2" xfId="1908" xr:uid="{00000000-0005-0000-0000-000089060000}"/>
    <cellStyle name="Calculation 2 3 17 3 4" xfId="1909" xr:uid="{00000000-0005-0000-0000-00008A060000}"/>
    <cellStyle name="Calculation 2 3 17 3 4 2" xfId="1910" xr:uid="{00000000-0005-0000-0000-00008B060000}"/>
    <cellStyle name="Calculation 2 3 17 3 5" xfId="1911" xr:uid="{00000000-0005-0000-0000-00008C060000}"/>
    <cellStyle name="Calculation 2 3 17 3 6" xfId="1912" xr:uid="{00000000-0005-0000-0000-00008D060000}"/>
    <cellStyle name="Calculation 2 3 17 4" xfId="1913" xr:uid="{00000000-0005-0000-0000-00008E060000}"/>
    <cellStyle name="Calculation 2 3 17 4 2" xfId="1914" xr:uid="{00000000-0005-0000-0000-00008F060000}"/>
    <cellStyle name="Calculation 2 3 17 4 2 2" xfId="1915" xr:uid="{00000000-0005-0000-0000-000090060000}"/>
    <cellStyle name="Calculation 2 3 17 4 2 2 2" xfId="1916" xr:uid="{00000000-0005-0000-0000-000091060000}"/>
    <cellStyle name="Calculation 2 3 17 4 2 3" xfId="1917" xr:uid="{00000000-0005-0000-0000-000092060000}"/>
    <cellStyle name="Calculation 2 3 17 4 3" xfId="1918" xr:uid="{00000000-0005-0000-0000-000093060000}"/>
    <cellStyle name="Calculation 2 3 17 4 3 2" xfId="1919" xr:uid="{00000000-0005-0000-0000-000094060000}"/>
    <cellStyle name="Calculation 2 3 17 4 4" xfId="1920" xr:uid="{00000000-0005-0000-0000-000095060000}"/>
    <cellStyle name="Calculation 2 3 17 4 4 2" xfId="1921" xr:uid="{00000000-0005-0000-0000-000096060000}"/>
    <cellStyle name="Calculation 2 3 17 4 5" xfId="1922" xr:uid="{00000000-0005-0000-0000-000097060000}"/>
    <cellStyle name="Calculation 2 3 17 4 6" xfId="1923" xr:uid="{00000000-0005-0000-0000-000098060000}"/>
    <cellStyle name="Calculation 2 3 17 5" xfId="1924" xr:uid="{00000000-0005-0000-0000-000099060000}"/>
    <cellStyle name="Calculation 2 3 17 5 2" xfId="1925" xr:uid="{00000000-0005-0000-0000-00009A060000}"/>
    <cellStyle name="Calculation 2 3 17 5 2 2" xfId="1926" xr:uid="{00000000-0005-0000-0000-00009B060000}"/>
    <cellStyle name="Calculation 2 3 17 5 2 2 2" xfId="1927" xr:uid="{00000000-0005-0000-0000-00009C060000}"/>
    <cellStyle name="Calculation 2 3 17 5 2 3" xfId="1928" xr:uid="{00000000-0005-0000-0000-00009D060000}"/>
    <cellStyle name="Calculation 2 3 17 5 3" xfId="1929" xr:uid="{00000000-0005-0000-0000-00009E060000}"/>
    <cellStyle name="Calculation 2 3 17 5 3 2" xfId="1930" xr:uid="{00000000-0005-0000-0000-00009F060000}"/>
    <cellStyle name="Calculation 2 3 17 5 4" xfId="1931" xr:uid="{00000000-0005-0000-0000-0000A0060000}"/>
    <cellStyle name="Calculation 2 3 17 5 4 2" xfId="1932" xr:uid="{00000000-0005-0000-0000-0000A1060000}"/>
    <cellStyle name="Calculation 2 3 17 5 5" xfId="1933" xr:uid="{00000000-0005-0000-0000-0000A2060000}"/>
    <cellStyle name="Calculation 2 3 17 5 6" xfId="1934" xr:uid="{00000000-0005-0000-0000-0000A3060000}"/>
    <cellStyle name="Calculation 2 3 17 6" xfId="1935" xr:uid="{00000000-0005-0000-0000-0000A4060000}"/>
    <cellStyle name="Calculation 2 3 17 6 2" xfId="1936" xr:uid="{00000000-0005-0000-0000-0000A5060000}"/>
    <cellStyle name="Calculation 2 3 17 6 2 2" xfId="1937" xr:uid="{00000000-0005-0000-0000-0000A6060000}"/>
    <cellStyle name="Calculation 2 3 17 6 2 2 2" xfId="1938" xr:uid="{00000000-0005-0000-0000-0000A7060000}"/>
    <cellStyle name="Calculation 2 3 17 6 2 3" xfId="1939" xr:uid="{00000000-0005-0000-0000-0000A8060000}"/>
    <cellStyle name="Calculation 2 3 17 6 3" xfId="1940" xr:uid="{00000000-0005-0000-0000-0000A9060000}"/>
    <cellStyle name="Calculation 2 3 17 6 3 2" xfId="1941" xr:uid="{00000000-0005-0000-0000-0000AA060000}"/>
    <cellStyle name="Calculation 2 3 17 6 4" xfId="1942" xr:uid="{00000000-0005-0000-0000-0000AB060000}"/>
    <cellStyle name="Calculation 2 3 17 6 4 2" xfId="1943" xr:uid="{00000000-0005-0000-0000-0000AC060000}"/>
    <cellStyle name="Calculation 2 3 17 6 5" xfId="1944" xr:uid="{00000000-0005-0000-0000-0000AD060000}"/>
    <cellStyle name="Calculation 2 3 17 6 6" xfId="1945" xr:uid="{00000000-0005-0000-0000-0000AE060000}"/>
    <cellStyle name="Calculation 2 3 17 7" xfId="1946" xr:uid="{00000000-0005-0000-0000-0000AF060000}"/>
    <cellStyle name="Calculation 2 3 17 7 2" xfId="1947" xr:uid="{00000000-0005-0000-0000-0000B0060000}"/>
    <cellStyle name="Calculation 2 3 17 7 2 2" xfId="1948" xr:uid="{00000000-0005-0000-0000-0000B1060000}"/>
    <cellStyle name="Calculation 2 3 17 7 3" xfId="1949" xr:uid="{00000000-0005-0000-0000-0000B2060000}"/>
    <cellStyle name="Calculation 2 3 17 8" xfId="1950" xr:uid="{00000000-0005-0000-0000-0000B3060000}"/>
    <cellStyle name="Calculation 2 3 17 8 2" xfId="1951" xr:uid="{00000000-0005-0000-0000-0000B4060000}"/>
    <cellStyle name="Calculation 2 3 17 9" xfId="1952" xr:uid="{00000000-0005-0000-0000-0000B5060000}"/>
    <cellStyle name="Calculation 2 3 17 9 2" xfId="1953" xr:uid="{00000000-0005-0000-0000-0000B6060000}"/>
    <cellStyle name="Calculation 2 3 18" xfId="1954" xr:uid="{00000000-0005-0000-0000-0000B7060000}"/>
    <cellStyle name="Calculation 2 3 18 10" xfId="1955" xr:uid="{00000000-0005-0000-0000-0000B8060000}"/>
    <cellStyle name="Calculation 2 3 18 2" xfId="1956" xr:uid="{00000000-0005-0000-0000-0000B9060000}"/>
    <cellStyle name="Calculation 2 3 18 2 2" xfId="1957" xr:uid="{00000000-0005-0000-0000-0000BA060000}"/>
    <cellStyle name="Calculation 2 3 18 2 2 2" xfId="1958" xr:uid="{00000000-0005-0000-0000-0000BB060000}"/>
    <cellStyle name="Calculation 2 3 18 2 2 2 2" xfId="1959" xr:uid="{00000000-0005-0000-0000-0000BC060000}"/>
    <cellStyle name="Calculation 2 3 18 2 2 3" xfId="1960" xr:uid="{00000000-0005-0000-0000-0000BD060000}"/>
    <cellStyle name="Calculation 2 3 18 2 3" xfId="1961" xr:uid="{00000000-0005-0000-0000-0000BE060000}"/>
    <cellStyle name="Calculation 2 3 18 2 3 2" xfId="1962" xr:uid="{00000000-0005-0000-0000-0000BF060000}"/>
    <cellStyle name="Calculation 2 3 18 2 4" xfId="1963" xr:uid="{00000000-0005-0000-0000-0000C0060000}"/>
    <cellStyle name="Calculation 2 3 18 2 4 2" xfId="1964" xr:uid="{00000000-0005-0000-0000-0000C1060000}"/>
    <cellStyle name="Calculation 2 3 18 2 5" xfId="1965" xr:uid="{00000000-0005-0000-0000-0000C2060000}"/>
    <cellStyle name="Calculation 2 3 18 2 6" xfId="1966" xr:uid="{00000000-0005-0000-0000-0000C3060000}"/>
    <cellStyle name="Calculation 2 3 18 3" xfId="1967" xr:uid="{00000000-0005-0000-0000-0000C4060000}"/>
    <cellStyle name="Calculation 2 3 18 3 2" xfId="1968" xr:uid="{00000000-0005-0000-0000-0000C5060000}"/>
    <cellStyle name="Calculation 2 3 18 3 2 2" xfId="1969" xr:uid="{00000000-0005-0000-0000-0000C6060000}"/>
    <cellStyle name="Calculation 2 3 18 3 2 2 2" xfId="1970" xr:uid="{00000000-0005-0000-0000-0000C7060000}"/>
    <cellStyle name="Calculation 2 3 18 3 2 3" xfId="1971" xr:uid="{00000000-0005-0000-0000-0000C8060000}"/>
    <cellStyle name="Calculation 2 3 18 3 3" xfId="1972" xr:uid="{00000000-0005-0000-0000-0000C9060000}"/>
    <cellStyle name="Calculation 2 3 18 3 3 2" xfId="1973" xr:uid="{00000000-0005-0000-0000-0000CA060000}"/>
    <cellStyle name="Calculation 2 3 18 3 4" xfId="1974" xr:uid="{00000000-0005-0000-0000-0000CB060000}"/>
    <cellStyle name="Calculation 2 3 18 3 4 2" xfId="1975" xr:uid="{00000000-0005-0000-0000-0000CC060000}"/>
    <cellStyle name="Calculation 2 3 18 3 5" xfId="1976" xr:uid="{00000000-0005-0000-0000-0000CD060000}"/>
    <cellStyle name="Calculation 2 3 18 3 6" xfId="1977" xr:uid="{00000000-0005-0000-0000-0000CE060000}"/>
    <cellStyle name="Calculation 2 3 18 4" xfId="1978" xr:uid="{00000000-0005-0000-0000-0000CF060000}"/>
    <cellStyle name="Calculation 2 3 18 4 2" xfId="1979" xr:uid="{00000000-0005-0000-0000-0000D0060000}"/>
    <cellStyle name="Calculation 2 3 18 4 2 2" xfId="1980" xr:uid="{00000000-0005-0000-0000-0000D1060000}"/>
    <cellStyle name="Calculation 2 3 18 4 2 2 2" xfId="1981" xr:uid="{00000000-0005-0000-0000-0000D2060000}"/>
    <cellStyle name="Calculation 2 3 18 4 2 3" xfId="1982" xr:uid="{00000000-0005-0000-0000-0000D3060000}"/>
    <cellStyle name="Calculation 2 3 18 4 3" xfId="1983" xr:uid="{00000000-0005-0000-0000-0000D4060000}"/>
    <cellStyle name="Calculation 2 3 18 4 3 2" xfId="1984" xr:uid="{00000000-0005-0000-0000-0000D5060000}"/>
    <cellStyle name="Calculation 2 3 18 4 4" xfId="1985" xr:uid="{00000000-0005-0000-0000-0000D6060000}"/>
    <cellStyle name="Calculation 2 3 18 4 4 2" xfId="1986" xr:uid="{00000000-0005-0000-0000-0000D7060000}"/>
    <cellStyle name="Calculation 2 3 18 4 5" xfId="1987" xr:uid="{00000000-0005-0000-0000-0000D8060000}"/>
    <cellStyle name="Calculation 2 3 18 4 6" xfId="1988" xr:uid="{00000000-0005-0000-0000-0000D9060000}"/>
    <cellStyle name="Calculation 2 3 18 5" xfId="1989" xr:uid="{00000000-0005-0000-0000-0000DA060000}"/>
    <cellStyle name="Calculation 2 3 18 5 2" xfId="1990" xr:uid="{00000000-0005-0000-0000-0000DB060000}"/>
    <cellStyle name="Calculation 2 3 18 5 2 2" xfId="1991" xr:uid="{00000000-0005-0000-0000-0000DC060000}"/>
    <cellStyle name="Calculation 2 3 18 5 2 2 2" xfId="1992" xr:uid="{00000000-0005-0000-0000-0000DD060000}"/>
    <cellStyle name="Calculation 2 3 18 5 2 3" xfId="1993" xr:uid="{00000000-0005-0000-0000-0000DE060000}"/>
    <cellStyle name="Calculation 2 3 18 5 3" xfId="1994" xr:uid="{00000000-0005-0000-0000-0000DF060000}"/>
    <cellStyle name="Calculation 2 3 18 5 3 2" xfId="1995" xr:uid="{00000000-0005-0000-0000-0000E0060000}"/>
    <cellStyle name="Calculation 2 3 18 5 4" xfId="1996" xr:uid="{00000000-0005-0000-0000-0000E1060000}"/>
    <cellStyle name="Calculation 2 3 18 5 4 2" xfId="1997" xr:uid="{00000000-0005-0000-0000-0000E2060000}"/>
    <cellStyle name="Calculation 2 3 18 5 5" xfId="1998" xr:uid="{00000000-0005-0000-0000-0000E3060000}"/>
    <cellStyle name="Calculation 2 3 18 5 6" xfId="1999" xr:uid="{00000000-0005-0000-0000-0000E4060000}"/>
    <cellStyle name="Calculation 2 3 18 6" xfId="2000" xr:uid="{00000000-0005-0000-0000-0000E5060000}"/>
    <cellStyle name="Calculation 2 3 18 6 2" xfId="2001" xr:uid="{00000000-0005-0000-0000-0000E6060000}"/>
    <cellStyle name="Calculation 2 3 18 6 2 2" xfId="2002" xr:uid="{00000000-0005-0000-0000-0000E7060000}"/>
    <cellStyle name="Calculation 2 3 18 6 3" xfId="2003" xr:uid="{00000000-0005-0000-0000-0000E8060000}"/>
    <cellStyle name="Calculation 2 3 18 7" xfId="2004" xr:uid="{00000000-0005-0000-0000-0000E9060000}"/>
    <cellStyle name="Calculation 2 3 18 7 2" xfId="2005" xr:uid="{00000000-0005-0000-0000-0000EA060000}"/>
    <cellStyle name="Calculation 2 3 18 8" xfId="2006" xr:uid="{00000000-0005-0000-0000-0000EB060000}"/>
    <cellStyle name="Calculation 2 3 18 8 2" xfId="2007" xr:uid="{00000000-0005-0000-0000-0000EC060000}"/>
    <cellStyle name="Calculation 2 3 18 9" xfId="2008" xr:uid="{00000000-0005-0000-0000-0000ED060000}"/>
    <cellStyle name="Calculation 2 3 19" xfId="2009" xr:uid="{00000000-0005-0000-0000-0000EE060000}"/>
    <cellStyle name="Calculation 2 3 2" xfId="2010" xr:uid="{00000000-0005-0000-0000-0000EF060000}"/>
    <cellStyle name="Calculation 2 3 2 2" xfId="2011" xr:uid="{00000000-0005-0000-0000-0000F0060000}"/>
    <cellStyle name="Calculation 2 3 2 2 2" xfId="2012" xr:uid="{00000000-0005-0000-0000-0000F1060000}"/>
    <cellStyle name="Calculation 2 3 2 3" xfId="2013" xr:uid="{00000000-0005-0000-0000-0000F2060000}"/>
    <cellStyle name="Calculation 2 3 2 3 10" xfId="2014" xr:uid="{00000000-0005-0000-0000-0000F3060000}"/>
    <cellStyle name="Calculation 2 3 2 3 10 10" xfId="2015" xr:uid="{00000000-0005-0000-0000-0000F4060000}"/>
    <cellStyle name="Calculation 2 3 2 3 10 11" xfId="2016" xr:uid="{00000000-0005-0000-0000-0000F5060000}"/>
    <cellStyle name="Calculation 2 3 2 3 10 2" xfId="2017" xr:uid="{00000000-0005-0000-0000-0000F6060000}"/>
    <cellStyle name="Calculation 2 3 2 3 10 2 2" xfId="2018" xr:uid="{00000000-0005-0000-0000-0000F7060000}"/>
    <cellStyle name="Calculation 2 3 2 3 10 2 2 2" xfId="2019" xr:uid="{00000000-0005-0000-0000-0000F8060000}"/>
    <cellStyle name="Calculation 2 3 2 3 10 2 2 2 2" xfId="2020" xr:uid="{00000000-0005-0000-0000-0000F9060000}"/>
    <cellStyle name="Calculation 2 3 2 3 10 2 2 3" xfId="2021" xr:uid="{00000000-0005-0000-0000-0000FA060000}"/>
    <cellStyle name="Calculation 2 3 2 3 10 2 3" xfId="2022" xr:uid="{00000000-0005-0000-0000-0000FB060000}"/>
    <cellStyle name="Calculation 2 3 2 3 10 2 3 2" xfId="2023" xr:uid="{00000000-0005-0000-0000-0000FC060000}"/>
    <cellStyle name="Calculation 2 3 2 3 10 2 4" xfId="2024" xr:uid="{00000000-0005-0000-0000-0000FD060000}"/>
    <cellStyle name="Calculation 2 3 2 3 10 2 4 2" xfId="2025" xr:uid="{00000000-0005-0000-0000-0000FE060000}"/>
    <cellStyle name="Calculation 2 3 2 3 10 2 5" xfId="2026" xr:uid="{00000000-0005-0000-0000-0000FF060000}"/>
    <cellStyle name="Calculation 2 3 2 3 10 2 6" xfId="2027" xr:uid="{00000000-0005-0000-0000-000000070000}"/>
    <cellStyle name="Calculation 2 3 2 3 10 3" xfId="2028" xr:uid="{00000000-0005-0000-0000-000001070000}"/>
    <cellStyle name="Calculation 2 3 2 3 10 3 2" xfId="2029" xr:uid="{00000000-0005-0000-0000-000002070000}"/>
    <cellStyle name="Calculation 2 3 2 3 10 3 2 2" xfId="2030" xr:uid="{00000000-0005-0000-0000-000003070000}"/>
    <cellStyle name="Calculation 2 3 2 3 10 3 2 2 2" xfId="2031" xr:uid="{00000000-0005-0000-0000-000004070000}"/>
    <cellStyle name="Calculation 2 3 2 3 10 3 2 3" xfId="2032" xr:uid="{00000000-0005-0000-0000-000005070000}"/>
    <cellStyle name="Calculation 2 3 2 3 10 3 3" xfId="2033" xr:uid="{00000000-0005-0000-0000-000006070000}"/>
    <cellStyle name="Calculation 2 3 2 3 10 3 3 2" xfId="2034" xr:uid="{00000000-0005-0000-0000-000007070000}"/>
    <cellStyle name="Calculation 2 3 2 3 10 3 4" xfId="2035" xr:uid="{00000000-0005-0000-0000-000008070000}"/>
    <cellStyle name="Calculation 2 3 2 3 10 3 4 2" xfId="2036" xr:uid="{00000000-0005-0000-0000-000009070000}"/>
    <cellStyle name="Calculation 2 3 2 3 10 3 5" xfId="2037" xr:uid="{00000000-0005-0000-0000-00000A070000}"/>
    <cellStyle name="Calculation 2 3 2 3 10 3 6" xfId="2038" xr:uid="{00000000-0005-0000-0000-00000B070000}"/>
    <cellStyle name="Calculation 2 3 2 3 10 4" xfId="2039" xr:uid="{00000000-0005-0000-0000-00000C070000}"/>
    <cellStyle name="Calculation 2 3 2 3 10 4 2" xfId="2040" xr:uid="{00000000-0005-0000-0000-00000D070000}"/>
    <cellStyle name="Calculation 2 3 2 3 10 4 2 2" xfId="2041" xr:uid="{00000000-0005-0000-0000-00000E070000}"/>
    <cellStyle name="Calculation 2 3 2 3 10 4 2 2 2" xfId="2042" xr:uid="{00000000-0005-0000-0000-00000F070000}"/>
    <cellStyle name="Calculation 2 3 2 3 10 4 2 3" xfId="2043" xr:uid="{00000000-0005-0000-0000-000010070000}"/>
    <cellStyle name="Calculation 2 3 2 3 10 4 3" xfId="2044" xr:uid="{00000000-0005-0000-0000-000011070000}"/>
    <cellStyle name="Calculation 2 3 2 3 10 4 3 2" xfId="2045" xr:uid="{00000000-0005-0000-0000-000012070000}"/>
    <cellStyle name="Calculation 2 3 2 3 10 4 4" xfId="2046" xr:uid="{00000000-0005-0000-0000-000013070000}"/>
    <cellStyle name="Calculation 2 3 2 3 10 4 4 2" xfId="2047" xr:uid="{00000000-0005-0000-0000-000014070000}"/>
    <cellStyle name="Calculation 2 3 2 3 10 4 5" xfId="2048" xr:uid="{00000000-0005-0000-0000-000015070000}"/>
    <cellStyle name="Calculation 2 3 2 3 10 4 6" xfId="2049" xr:uid="{00000000-0005-0000-0000-000016070000}"/>
    <cellStyle name="Calculation 2 3 2 3 10 5" xfId="2050" xr:uid="{00000000-0005-0000-0000-000017070000}"/>
    <cellStyle name="Calculation 2 3 2 3 10 5 2" xfId="2051" xr:uid="{00000000-0005-0000-0000-000018070000}"/>
    <cellStyle name="Calculation 2 3 2 3 10 5 2 2" xfId="2052" xr:uid="{00000000-0005-0000-0000-000019070000}"/>
    <cellStyle name="Calculation 2 3 2 3 10 5 2 2 2" xfId="2053" xr:uid="{00000000-0005-0000-0000-00001A070000}"/>
    <cellStyle name="Calculation 2 3 2 3 10 5 2 3" xfId="2054" xr:uid="{00000000-0005-0000-0000-00001B070000}"/>
    <cellStyle name="Calculation 2 3 2 3 10 5 3" xfId="2055" xr:uid="{00000000-0005-0000-0000-00001C070000}"/>
    <cellStyle name="Calculation 2 3 2 3 10 5 3 2" xfId="2056" xr:uid="{00000000-0005-0000-0000-00001D070000}"/>
    <cellStyle name="Calculation 2 3 2 3 10 5 4" xfId="2057" xr:uid="{00000000-0005-0000-0000-00001E070000}"/>
    <cellStyle name="Calculation 2 3 2 3 10 5 4 2" xfId="2058" xr:uid="{00000000-0005-0000-0000-00001F070000}"/>
    <cellStyle name="Calculation 2 3 2 3 10 5 5" xfId="2059" xr:uid="{00000000-0005-0000-0000-000020070000}"/>
    <cellStyle name="Calculation 2 3 2 3 10 5 6" xfId="2060" xr:uid="{00000000-0005-0000-0000-000021070000}"/>
    <cellStyle name="Calculation 2 3 2 3 10 6" xfId="2061" xr:uid="{00000000-0005-0000-0000-000022070000}"/>
    <cellStyle name="Calculation 2 3 2 3 10 6 2" xfId="2062" xr:uid="{00000000-0005-0000-0000-000023070000}"/>
    <cellStyle name="Calculation 2 3 2 3 10 6 2 2" xfId="2063" xr:uid="{00000000-0005-0000-0000-000024070000}"/>
    <cellStyle name="Calculation 2 3 2 3 10 6 2 2 2" xfId="2064" xr:uid="{00000000-0005-0000-0000-000025070000}"/>
    <cellStyle name="Calculation 2 3 2 3 10 6 2 3" xfId="2065" xr:uid="{00000000-0005-0000-0000-000026070000}"/>
    <cellStyle name="Calculation 2 3 2 3 10 6 3" xfId="2066" xr:uid="{00000000-0005-0000-0000-000027070000}"/>
    <cellStyle name="Calculation 2 3 2 3 10 6 3 2" xfId="2067" xr:uid="{00000000-0005-0000-0000-000028070000}"/>
    <cellStyle name="Calculation 2 3 2 3 10 6 4" xfId="2068" xr:uid="{00000000-0005-0000-0000-000029070000}"/>
    <cellStyle name="Calculation 2 3 2 3 10 6 4 2" xfId="2069" xr:uid="{00000000-0005-0000-0000-00002A070000}"/>
    <cellStyle name="Calculation 2 3 2 3 10 6 5" xfId="2070" xr:uid="{00000000-0005-0000-0000-00002B070000}"/>
    <cellStyle name="Calculation 2 3 2 3 10 6 6" xfId="2071" xr:uid="{00000000-0005-0000-0000-00002C070000}"/>
    <cellStyle name="Calculation 2 3 2 3 10 7" xfId="2072" xr:uid="{00000000-0005-0000-0000-00002D070000}"/>
    <cellStyle name="Calculation 2 3 2 3 10 7 2" xfId="2073" xr:uid="{00000000-0005-0000-0000-00002E070000}"/>
    <cellStyle name="Calculation 2 3 2 3 10 7 2 2" xfId="2074" xr:uid="{00000000-0005-0000-0000-00002F070000}"/>
    <cellStyle name="Calculation 2 3 2 3 10 7 3" xfId="2075" xr:uid="{00000000-0005-0000-0000-000030070000}"/>
    <cellStyle name="Calculation 2 3 2 3 10 8" xfId="2076" xr:uid="{00000000-0005-0000-0000-000031070000}"/>
    <cellStyle name="Calculation 2 3 2 3 10 8 2" xfId="2077" xr:uid="{00000000-0005-0000-0000-000032070000}"/>
    <cellStyle name="Calculation 2 3 2 3 10 9" xfId="2078" xr:uid="{00000000-0005-0000-0000-000033070000}"/>
    <cellStyle name="Calculation 2 3 2 3 10 9 2" xfId="2079" xr:uid="{00000000-0005-0000-0000-000034070000}"/>
    <cellStyle name="Calculation 2 3 2 3 11" xfId="2080" xr:uid="{00000000-0005-0000-0000-000035070000}"/>
    <cellStyle name="Calculation 2 3 2 3 11 10" xfId="2081" xr:uid="{00000000-0005-0000-0000-000036070000}"/>
    <cellStyle name="Calculation 2 3 2 3 11 11" xfId="2082" xr:uid="{00000000-0005-0000-0000-000037070000}"/>
    <cellStyle name="Calculation 2 3 2 3 11 2" xfId="2083" xr:uid="{00000000-0005-0000-0000-000038070000}"/>
    <cellStyle name="Calculation 2 3 2 3 11 2 2" xfId="2084" xr:uid="{00000000-0005-0000-0000-000039070000}"/>
    <cellStyle name="Calculation 2 3 2 3 11 2 2 2" xfId="2085" xr:uid="{00000000-0005-0000-0000-00003A070000}"/>
    <cellStyle name="Calculation 2 3 2 3 11 2 2 2 2" xfId="2086" xr:uid="{00000000-0005-0000-0000-00003B070000}"/>
    <cellStyle name="Calculation 2 3 2 3 11 2 2 3" xfId="2087" xr:uid="{00000000-0005-0000-0000-00003C070000}"/>
    <cellStyle name="Calculation 2 3 2 3 11 2 3" xfId="2088" xr:uid="{00000000-0005-0000-0000-00003D070000}"/>
    <cellStyle name="Calculation 2 3 2 3 11 2 3 2" xfId="2089" xr:uid="{00000000-0005-0000-0000-00003E070000}"/>
    <cellStyle name="Calculation 2 3 2 3 11 2 4" xfId="2090" xr:uid="{00000000-0005-0000-0000-00003F070000}"/>
    <cellStyle name="Calculation 2 3 2 3 11 2 4 2" xfId="2091" xr:uid="{00000000-0005-0000-0000-000040070000}"/>
    <cellStyle name="Calculation 2 3 2 3 11 2 5" xfId="2092" xr:uid="{00000000-0005-0000-0000-000041070000}"/>
    <cellStyle name="Calculation 2 3 2 3 11 2 6" xfId="2093" xr:uid="{00000000-0005-0000-0000-000042070000}"/>
    <cellStyle name="Calculation 2 3 2 3 11 3" xfId="2094" xr:uid="{00000000-0005-0000-0000-000043070000}"/>
    <cellStyle name="Calculation 2 3 2 3 11 3 2" xfId="2095" xr:uid="{00000000-0005-0000-0000-000044070000}"/>
    <cellStyle name="Calculation 2 3 2 3 11 3 2 2" xfId="2096" xr:uid="{00000000-0005-0000-0000-000045070000}"/>
    <cellStyle name="Calculation 2 3 2 3 11 3 2 2 2" xfId="2097" xr:uid="{00000000-0005-0000-0000-000046070000}"/>
    <cellStyle name="Calculation 2 3 2 3 11 3 2 3" xfId="2098" xr:uid="{00000000-0005-0000-0000-000047070000}"/>
    <cellStyle name="Calculation 2 3 2 3 11 3 3" xfId="2099" xr:uid="{00000000-0005-0000-0000-000048070000}"/>
    <cellStyle name="Calculation 2 3 2 3 11 3 3 2" xfId="2100" xr:uid="{00000000-0005-0000-0000-000049070000}"/>
    <cellStyle name="Calculation 2 3 2 3 11 3 4" xfId="2101" xr:uid="{00000000-0005-0000-0000-00004A070000}"/>
    <cellStyle name="Calculation 2 3 2 3 11 3 4 2" xfId="2102" xr:uid="{00000000-0005-0000-0000-00004B070000}"/>
    <cellStyle name="Calculation 2 3 2 3 11 3 5" xfId="2103" xr:uid="{00000000-0005-0000-0000-00004C070000}"/>
    <cellStyle name="Calculation 2 3 2 3 11 3 6" xfId="2104" xr:uid="{00000000-0005-0000-0000-00004D070000}"/>
    <cellStyle name="Calculation 2 3 2 3 11 4" xfId="2105" xr:uid="{00000000-0005-0000-0000-00004E070000}"/>
    <cellStyle name="Calculation 2 3 2 3 11 4 2" xfId="2106" xr:uid="{00000000-0005-0000-0000-00004F070000}"/>
    <cellStyle name="Calculation 2 3 2 3 11 4 2 2" xfId="2107" xr:uid="{00000000-0005-0000-0000-000050070000}"/>
    <cellStyle name="Calculation 2 3 2 3 11 4 2 2 2" xfId="2108" xr:uid="{00000000-0005-0000-0000-000051070000}"/>
    <cellStyle name="Calculation 2 3 2 3 11 4 2 3" xfId="2109" xr:uid="{00000000-0005-0000-0000-000052070000}"/>
    <cellStyle name="Calculation 2 3 2 3 11 4 3" xfId="2110" xr:uid="{00000000-0005-0000-0000-000053070000}"/>
    <cellStyle name="Calculation 2 3 2 3 11 4 3 2" xfId="2111" xr:uid="{00000000-0005-0000-0000-000054070000}"/>
    <cellStyle name="Calculation 2 3 2 3 11 4 4" xfId="2112" xr:uid="{00000000-0005-0000-0000-000055070000}"/>
    <cellStyle name="Calculation 2 3 2 3 11 4 4 2" xfId="2113" xr:uid="{00000000-0005-0000-0000-000056070000}"/>
    <cellStyle name="Calculation 2 3 2 3 11 4 5" xfId="2114" xr:uid="{00000000-0005-0000-0000-000057070000}"/>
    <cellStyle name="Calculation 2 3 2 3 11 4 6" xfId="2115" xr:uid="{00000000-0005-0000-0000-000058070000}"/>
    <cellStyle name="Calculation 2 3 2 3 11 5" xfId="2116" xr:uid="{00000000-0005-0000-0000-000059070000}"/>
    <cellStyle name="Calculation 2 3 2 3 11 5 2" xfId="2117" xr:uid="{00000000-0005-0000-0000-00005A070000}"/>
    <cellStyle name="Calculation 2 3 2 3 11 5 2 2" xfId="2118" xr:uid="{00000000-0005-0000-0000-00005B070000}"/>
    <cellStyle name="Calculation 2 3 2 3 11 5 2 2 2" xfId="2119" xr:uid="{00000000-0005-0000-0000-00005C070000}"/>
    <cellStyle name="Calculation 2 3 2 3 11 5 2 3" xfId="2120" xr:uid="{00000000-0005-0000-0000-00005D070000}"/>
    <cellStyle name="Calculation 2 3 2 3 11 5 3" xfId="2121" xr:uid="{00000000-0005-0000-0000-00005E070000}"/>
    <cellStyle name="Calculation 2 3 2 3 11 5 3 2" xfId="2122" xr:uid="{00000000-0005-0000-0000-00005F070000}"/>
    <cellStyle name="Calculation 2 3 2 3 11 5 4" xfId="2123" xr:uid="{00000000-0005-0000-0000-000060070000}"/>
    <cellStyle name="Calculation 2 3 2 3 11 5 4 2" xfId="2124" xr:uid="{00000000-0005-0000-0000-000061070000}"/>
    <cellStyle name="Calculation 2 3 2 3 11 5 5" xfId="2125" xr:uid="{00000000-0005-0000-0000-000062070000}"/>
    <cellStyle name="Calculation 2 3 2 3 11 5 6" xfId="2126" xr:uid="{00000000-0005-0000-0000-000063070000}"/>
    <cellStyle name="Calculation 2 3 2 3 11 6" xfId="2127" xr:uid="{00000000-0005-0000-0000-000064070000}"/>
    <cellStyle name="Calculation 2 3 2 3 11 6 2" xfId="2128" xr:uid="{00000000-0005-0000-0000-000065070000}"/>
    <cellStyle name="Calculation 2 3 2 3 11 6 2 2" xfId="2129" xr:uid="{00000000-0005-0000-0000-000066070000}"/>
    <cellStyle name="Calculation 2 3 2 3 11 6 2 2 2" xfId="2130" xr:uid="{00000000-0005-0000-0000-000067070000}"/>
    <cellStyle name="Calculation 2 3 2 3 11 6 2 3" xfId="2131" xr:uid="{00000000-0005-0000-0000-000068070000}"/>
    <cellStyle name="Calculation 2 3 2 3 11 6 3" xfId="2132" xr:uid="{00000000-0005-0000-0000-000069070000}"/>
    <cellStyle name="Calculation 2 3 2 3 11 6 3 2" xfId="2133" xr:uid="{00000000-0005-0000-0000-00006A070000}"/>
    <cellStyle name="Calculation 2 3 2 3 11 6 4" xfId="2134" xr:uid="{00000000-0005-0000-0000-00006B070000}"/>
    <cellStyle name="Calculation 2 3 2 3 11 6 4 2" xfId="2135" xr:uid="{00000000-0005-0000-0000-00006C070000}"/>
    <cellStyle name="Calculation 2 3 2 3 11 6 5" xfId="2136" xr:uid="{00000000-0005-0000-0000-00006D070000}"/>
    <cellStyle name="Calculation 2 3 2 3 11 6 6" xfId="2137" xr:uid="{00000000-0005-0000-0000-00006E070000}"/>
    <cellStyle name="Calculation 2 3 2 3 11 7" xfId="2138" xr:uid="{00000000-0005-0000-0000-00006F070000}"/>
    <cellStyle name="Calculation 2 3 2 3 11 7 2" xfId="2139" xr:uid="{00000000-0005-0000-0000-000070070000}"/>
    <cellStyle name="Calculation 2 3 2 3 11 7 2 2" xfId="2140" xr:uid="{00000000-0005-0000-0000-000071070000}"/>
    <cellStyle name="Calculation 2 3 2 3 11 7 3" xfId="2141" xr:uid="{00000000-0005-0000-0000-000072070000}"/>
    <cellStyle name="Calculation 2 3 2 3 11 8" xfId="2142" xr:uid="{00000000-0005-0000-0000-000073070000}"/>
    <cellStyle name="Calculation 2 3 2 3 11 8 2" xfId="2143" xr:uid="{00000000-0005-0000-0000-000074070000}"/>
    <cellStyle name="Calculation 2 3 2 3 11 9" xfId="2144" xr:uid="{00000000-0005-0000-0000-000075070000}"/>
    <cellStyle name="Calculation 2 3 2 3 11 9 2" xfId="2145" xr:uid="{00000000-0005-0000-0000-000076070000}"/>
    <cellStyle name="Calculation 2 3 2 3 12" xfId="2146" xr:uid="{00000000-0005-0000-0000-000077070000}"/>
    <cellStyle name="Calculation 2 3 2 3 12 10" xfId="2147" xr:uid="{00000000-0005-0000-0000-000078070000}"/>
    <cellStyle name="Calculation 2 3 2 3 12 11" xfId="2148" xr:uid="{00000000-0005-0000-0000-000079070000}"/>
    <cellStyle name="Calculation 2 3 2 3 12 2" xfId="2149" xr:uid="{00000000-0005-0000-0000-00007A070000}"/>
    <cellStyle name="Calculation 2 3 2 3 12 2 2" xfId="2150" xr:uid="{00000000-0005-0000-0000-00007B070000}"/>
    <cellStyle name="Calculation 2 3 2 3 12 2 2 2" xfId="2151" xr:uid="{00000000-0005-0000-0000-00007C070000}"/>
    <cellStyle name="Calculation 2 3 2 3 12 2 2 2 2" xfId="2152" xr:uid="{00000000-0005-0000-0000-00007D070000}"/>
    <cellStyle name="Calculation 2 3 2 3 12 2 2 3" xfId="2153" xr:uid="{00000000-0005-0000-0000-00007E070000}"/>
    <cellStyle name="Calculation 2 3 2 3 12 2 3" xfId="2154" xr:uid="{00000000-0005-0000-0000-00007F070000}"/>
    <cellStyle name="Calculation 2 3 2 3 12 2 3 2" xfId="2155" xr:uid="{00000000-0005-0000-0000-000080070000}"/>
    <cellStyle name="Calculation 2 3 2 3 12 2 4" xfId="2156" xr:uid="{00000000-0005-0000-0000-000081070000}"/>
    <cellStyle name="Calculation 2 3 2 3 12 2 4 2" xfId="2157" xr:uid="{00000000-0005-0000-0000-000082070000}"/>
    <cellStyle name="Calculation 2 3 2 3 12 2 5" xfId="2158" xr:uid="{00000000-0005-0000-0000-000083070000}"/>
    <cellStyle name="Calculation 2 3 2 3 12 2 6" xfId="2159" xr:uid="{00000000-0005-0000-0000-000084070000}"/>
    <cellStyle name="Calculation 2 3 2 3 12 3" xfId="2160" xr:uid="{00000000-0005-0000-0000-000085070000}"/>
    <cellStyle name="Calculation 2 3 2 3 12 3 2" xfId="2161" xr:uid="{00000000-0005-0000-0000-000086070000}"/>
    <cellStyle name="Calculation 2 3 2 3 12 3 2 2" xfId="2162" xr:uid="{00000000-0005-0000-0000-000087070000}"/>
    <cellStyle name="Calculation 2 3 2 3 12 3 2 2 2" xfId="2163" xr:uid="{00000000-0005-0000-0000-000088070000}"/>
    <cellStyle name="Calculation 2 3 2 3 12 3 2 3" xfId="2164" xr:uid="{00000000-0005-0000-0000-000089070000}"/>
    <cellStyle name="Calculation 2 3 2 3 12 3 3" xfId="2165" xr:uid="{00000000-0005-0000-0000-00008A070000}"/>
    <cellStyle name="Calculation 2 3 2 3 12 3 3 2" xfId="2166" xr:uid="{00000000-0005-0000-0000-00008B070000}"/>
    <cellStyle name="Calculation 2 3 2 3 12 3 4" xfId="2167" xr:uid="{00000000-0005-0000-0000-00008C070000}"/>
    <cellStyle name="Calculation 2 3 2 3 12 3 4 2" xfId="2168" xr:uid="{00000000-0005-0000-0000-00008D070000}"/>
    <cellStyle name="Calculation 2 3 2 3 12 3 5" xfId="2169" xr:uid="{00000000-0005-0000-0000-00008E070000}"/>
    <cellStyle name="Calculation 2 3 2 3 12 3 6" xfId="2170" xr:uid="{00000000-0005-0000-0000-00008F070000}"/>
    <cellStyle name="Calculation 2 3 2 3 12 4" xfId="2171" xr:uid="{00000000-0005-0000-0000-000090070000}"/>
    <cellStyle name="Calculation 2 3 2 3 12 4 2" xfId="2172" xr:uid="{00000000-0005-0000-0000-000091070000}"/>
    <cellStyle name="Calculation 2 3 2 3 12 4 2 2" xfId="2173" xr:uid="{00000000-0005-0000-0000-000092070000}"/>
    <cellStyle name="Calculation 2 3 2 3 12 4 2 2 2" xfId="2174" xr:uid="{00000000-0005-0000-0000-000093070000}"/>
    <cellStyle name="Calculation 2 3 2 3 12 4 2 3" xfId="2175" xr:uid="{00000000-0005-0000-0000-000094070000}"/>
    <cellStyle name="Calculation 2 3 2 3 12 4 3" xfId="2176" xr:uid="{00000000-0005-0000-0000-000095070000}"/>
    <cellStyle name="Calculation 2 3 2 3 12 4 3 2" xfId="2177" xr:uid="{00000000-0005-0000-0000-000096070000}"/>
    <cellStyle name="Calculation 2 3 2 3 12 4 4" xfId="2178" xr:uid="{00000000-0005-0000-0000-000097070000}"/>
    <cellStyle name="Calculation 2 3 2 3 12 4 4 2" xfId="2179" xr:uid="{00000000-0005-0000-0000-000098070000}"/>
    <cellStyle name="Calculation 2 3 2 3 12 4 5" xfId="2180" xr:uid="{00000000-0005-0000-0000-000099070000}"/>
    <cellStyle name="Calculation 2 3 2 3 12 4 6" xfId="2181" xr:uid="{00000000-0005-0000-0000-00009A070000}"/>
    <cellStyle name="Calculation 2 3 2 3 12 5" xfId="2182" xr:uid="{00000000-0005-0000-0000-00009B070000}"/>
    <cellStyle name="Calculation 2 3 2 3 12 5 2" xfId="2183" xr:uid="{00000000-0005-0000-0000-00009C070000}"/>
    <cellStyle name="Calculation 2 3 2 3 12 5 2 2" xfId="2184" xr:uid="{00000000-0005-0000-0000-00009D070000}"/>
    <cellStyle name="Calculation 2 3 2 3 12 5 2 2 2" xfId="2185" xr:uid="{00000000-0005-0000-0000-00009E070000}"/>
    <cellStyle name="Calculation 2 3 2 3 12 5 2 3" xfId="2186" xr:uid="{00000000-0005-0000-0000-00009F070000}"/>
    <cellStyle name="Calculation 2 3 2 3 12 5 3" xfId="2187" xr:uid="{00000000-0005-0000-0000-0000A0070000}"/>
    <cellStyle name="Calculation 2 3 2 3 12 5 3 2" xfId="2188" xr:uid="{00000000-0005-0000-0000-0000A1070000}"/>
    <cellStyle name="Calculation 2 3 2 3 12 5 4" xfId="2189" xr:uid="{00000000-0005-0000-0000-0000A2070000}"/>
    <cellStyle name="Calculation 2 3 2 3 12 5 4 2" xfId="2190" xr:uid="{00000000-0005-0000-0000-0000A3070000}"/>
    <cellStyle name="Calculation 2 3 2 3 12 5 5" xfId="2191" xr:uid="{00000000-0005-0000-0000-0000A4070000}"/>
    <cellStyle name="Calculation 2 3 2 3 12 5 6" xfId="2192" xr:uid="{00000000-0005-0000-0000-0000A5070000}"/>
    <cellStyle name="Calculation 2 3 2 3 12 6" xfId="2193" xr:uid="{00000000-0005-0000-0000-0000A6070000}"/>
    <cellStyle name="Calculation 2 3 2 3 12 6 2" xfId="2194" xr:uid="{00000000-0005-0000-0000-0000A7070000}"/>
    <cellStyle name="Calculation 2 3 2 3 12 6 2 2" xfId="2195" xr:uid="{00000000-0005-0000-0000-0000A8070000}"/>
    <cellStyle name="Calculation 2 3 2 3 12 6 2 2 2" xfId="2196" xr:uid="{00000000-0005-0000-0000-0000A9070000}"/>
    <cellStyle name="Calculation 2 3 2 3 12 6 2 3" xfId="2197" xr:uid="{00000000-0005-0000-0000-0000AA070000}"/>
    <cellStyle name="Calculation 2 3 2 3 12 6 3" xfId="2198" xr:uid="{00000000-0005-0000-0000-0000AB070000}"/>
    <cellStyle name="Calculation 2 3 2 3 12 6 3 2" xfId="2199" xr:uid="{00000000-0005-0000-0000-0000AC070000}"/>
    <cellStyle name="Calculation 2 3 2 3 12 6 4" xfId="2200" xr:uid="{00000000-0005-0000-0000-0000AD070000}"/>
    <cellStyle name="Calculation 2 3 2 3 12 6 4 2" xfId="2201" xr:uid="{00000000-0005-0000-0000-0000AE070000}"/>
    <cellStyle name="Calculation 2 3 2 3 12 6 5" xfId="2202" xr:uid="{00000000-0005-0000-0000-0000AF070000}"/>
    <cellStyle name="Calculation 2 3 2 3 12 6 6" xfId="2203" xr:uid="{00000000-0005-0000-0000-0000B0070000}"/>
    <cellStyle name="Calculation 2 3 2 3 12 7" xfId="2204" xr:uid="{00000000-0005-0000-0000-0000B1070000}"/>
    <cellStyle name="Calculation 2 3 2 3 12 7 2" xfId="2205" xr:uid="{00000000-0005-0000-0000-0000B2070000}"/>
    <cellStyle name="Calculation 2 3 2 3 12 7 2 2" xfId="2206" xr:uid="{00000000-0005-0000-0000-0000B3070000}"/>
    <cellStyle name="Calculation 2 3 2 3 12 7 3" xfId="2207" xr:uid="{00000000-0005-0000-0000-0000B4070000}"/>
    <cellStyle name="Calculation 2 3 2 3 12 8" xfId="2208" xr:uid="{00000000-0005-0000-0000-0000B5070000}"/>
    <cellStyle name="Calculation 2 3 2 3 12 8 2" xfId="2209" xr:uid="{00000000-0005-0000-0000-0000B6070000}"/>
    <cellStyle name="Calculation 2 3 2 3 12 9" xfId="2210" xr:uid="{00000000-0005-0000-0000-0000B7070000}"/>
    <cellStyle name="Calculation 2 3 2 3 12 9 2" xfId="2211" xr:uid="{00000000-0005-0000-0000-0000B8070000}"/>
    <cellStyle name="Calculation 2 3 2 3 13" xfId="2212" xr:uid="{00000000-0005-0000-0000-0000B9070000}"/>
    <cellStyle name="Calculation 2 3 2 3 13 10" xfId="2213" xr:uid="{00000000-0005-0000-0000-0000BA070000}"/>
    <cellStyle name="Calculation 2 3 2 3 13 11" xfId="2214" xr:uid="{00000000-0005-0000-0000-0000BB070000}"/>
    <cellStyle name="Calculation 2 3 2 3 13 2" xfId="2215" xr:uid="{00000000-0005-0000-0000-0000BC070000}"/>
    <cellStyle name="Calculation 2 3 2 3 13 2 2" xfId="2216" xr:uid="{00000000-0005-0000-0000-0000BD070000}"/>
    <cellStyle name="Calculation 2 3 2 3 13 2 2 2" xfId="2217" xr:uid="{00000000-0005-0000-0000-0000BE070000}"/>
    <cellStyle name="Calculation 2 3 2 3 13 2 2 2 2" xfId="2218" xr:uid="{00000000-0005-0000-0000-0000BF070000}"/>
    <cellStyle name="Calculation 2 3 2 3 13 2 2 3" xfId="2219" xr:uid="{00000000-0005-0000-0000-0000C0070000}"/>
    <cellStyle name="Calculation 2 3 2 3 13 2 3" xfId="2220" xr:uid="{00000000-0005-0000-0000-0000C1070000}"/>
    <cellStyle name="Calculation 2 3 2 3 13 2 3 2" xfId="2221" xr:uid="{00000000-0005-0000-0000-0000C2070000}"/>
    <cellStyle name="Calculation 2 3 2 3 13 2 4" xfId="2222" xr:uid="{00000000-0005-0000-0000-0000C3070000}"/>
    <cellStyle name="Calculation 2 3 2 3 13 2 4 2" xfId="2223" xr:uid="{00000000-0005-0000-0000-0000C4070000}"/>
    <cellStyle name="Calculation 2 3 2 3 13 2 5" xfId="2224" xr:uid="{00000000-0005-0000-0000-0000C5070000}"/>
    <cellStyle name="Calculation 2 3 2 3 13 2 6" xfId="2225" xr:uid="{00000000-0005-0000-0000-0000C6070000}"/>
    <cellStyle name="Calculation 2 3 2 3 13 3" xfId="2226" xr:uid="{00000000-0005-0000-0000-0000C7070000}"/>
    <cellStyle name="Calculation 2 3 2 3 13 3 2" xfId="2227" xr:uid="{00000000-0005-0000-0000-0000C8070000}"/>
    <cellStyle name="Calculation 2 3 2 3 13 3 2 2" xfId="2228" xr:uid="{00000000-0005-0000-0000-0000C9070000}"/>
    <cellStyle name="Calculation 2 3 2 3 13 3 2 2 2" xfId="2229" xr:uid="{00000000-0005-0000-0000-0000CA070000}"/>
    <cellStyle name="Calculation 2 3 2 3 13 3 2 3" xfId="2230" xr:uid="{00000000-0005-0000-0000-0000CB070000}"/>
    <cellStyle name="Calculation 2 3 2 3 13 3 3" xfId="2231" xr:uid="{00000000-0005-0000-0000-0000CC070000}"/>
    <cellStyle name="Calculation 2 3 2 3 13 3 3 2" xfId="2232" xr:uid="{00000000-0005-0000-0000-0000CD070000}"/>
    <cellStyle name="Calculation 2 3 2 3 13 3 4" xfId="2233" xr:uid="{00000000-0005-0000-0000-0000CE070000}"/>
    <cellStyle name="Calculation 2 3 2 3 13 3 4 2" xfId="2234" xr:uid="{00000000-0005-0000-0000-0000CF070000}"/>
    <cellStyle name="Calculation 2 3 2 3 13 3 5" xfId="2235" xr:uid="{00000000-0005-0000-0000-0000D0070000}"/>
    <cellStyle name="Calculation 2 3 2 3 13 3 6" xfId="2236" xr:uid="{00000000-0005-0000-0000-0000D1070000}"/>
    <cellStyle name="Calculation 2 3 2 3 13 4" xfId="2237" xr:uid="{00000000-0005-0000-0000-0000D2070000}"/>
    <cellStyle name="Calculation 2 3 2 3 13 4 2" xfId="2238" xr:uid="{00000000-0005-0000-0000-0000D3070000}"/>
    <cellStyle name="Calculation 2 3 2 3 13 4 2 2" xfId="2239" xr:uid="{00000000-0005-0000-0000-0000D4070000}"/>
    <cellStyle name="Calculation 2 3 2 3 13 4 2 2 2" xfId="2240" xr:uid="{00000000-0005-0000-0000-0000D5070000}"/>
    <cellStyle name="Calculation 2 3 2 3 13 4 2 3" xfId="2241" xr:uid="{00000000-0005-0000-0000-0000D6070000}"/>
    <cellStyle name="Calculation 2 3 2 3 13 4 3" xfId="2242" xr:uid="{00000000-0005-0000-0000-0000D7070000}"/>
    <cellStyle name="Calculation 2 3 2 3 13 4 3 2" xfId="2243" xr:uid="{00000000-0005-0000-0000-0000D8070000}"/>
    <cellStyle name="Calculation 2 3 2 3 13 4 4" xfId="2244" xr:uid="{00000000-0005-0000-0000-0000D9070000}"/>
    <cellStyle name="Calculation 2 3 2 3 13 4 4 2" xfId="2245" xr:uid="{00000000-0005-0000-0000-0000DA070000}"/>
    <cellStyle name="Calculation 2 3 2 3 13 4 5" xfId="2246" xr:uid="{00000000-0005-0000-0000-0000DB070000}"/>
    <cellStyle name="Calculation 2 3 2 3 13 4 6" xfId="2247" xr:uid="{00000000-0005-0000-0000-0000DC070000}"/>
    <cellStyle name="Calculation 2 3 2 3 13 5" xfId="2248" xr:uid="{00000000-0005-0000-0000-0000DD070000}"/>
    <cellStyle name="Calculation 2 3 2 3 13 5 2" xfId="2249" xr:uid="{00000000-0005-0000-0000-0000DE070000}"/>
    <cellStyle name="Calculation 2 3 2 3 13 5 2 2" xfId="2250" xr:uid="{00000000-0005-0000-0000-0000DF070000}"/>
    <cellStyle name="Calculation 2 3 2 3 13 5 2 2 2" xfId="2251" xr:uid="{00000000-0005-0000-0000-0000E0070000}"/>
    <cellStyle name="Calculation 2 3 2 3 13 5 2 3" xfId="2252" xr:uid="{00000000-0005-0000-0000-0000E1070000}"/>
    <cellStyle name="Calculation 2 3 2 3 13 5 3" xfId="2253" xr:uid="{00000000-0005-0000-0000-0000E2070000}"/>
    <cellStyle name="Calculation 2 3 2 3 13 5 3 2" xfId="2254" xr:uid="{00000000-0005-0000-0000-0000E3070000}"/>
    <cellStyle name="Calculation 2 3 2 3 13 5 4" xfId="2255" xr:uid="{00000000-0005-0000-0000-0000E4070000}"/>
    <cellStyle name="Calculation 2 3 2 3 13 5 4 2" xfId="2256" xr:uid="{00000000-0005-0000-0000-0000E5070000}"/>
    <cellStyle name="Calculation 2 3 2 3 13 5 5" xfId="2257" xr:uid="{00000000-0005-0000-0000-0000E6070000}"/>
    <cellStyle name="Calculation 2 3 2 3 13 5 6" xfId="2258" xr:uid="{00000000-0005-0000-0000-0000E7070000}"/>
    <cellStyle name="Calculation 2 3 2 3 13 6" xfId="2259" xr:uid="{00000000-0005-0000-0000-0000E8070000}"/>
    <cellStyle name="Calculation 2 3 2 3 13 6 2" xfId="2260" xr:uid="{00000000-0005-0000-0000-0000E9070000}"/>
    <cellStyle name="Calculation 2 3 2 3 13 6 2 2" xfId="2261" xr:uid="{00000000-0005-0000-0000-0000EA070000}"/>
    <cellStyle name="Calculation 2 3 2 3 13 6 2 2 2" xfId="2262" xr:uid="{00000000-0005-0000-0000-0000EB070000}"/>
    <cellStyle name="Calculation 2 3 2 3 13 6 2 3" xfId="2263" xr:uid="{00000000-0005-0000-0000-0000EC070000}"/>
    <cellStyle name="Calculation 2 3 2 3 13 6 3" xfId="2264" xr:uid="{00000000-0005-0000-0000-0000ED070000}"/>
    <cellStyle name="Calculation 2 3 2 3 13 6 3 2" xfId="2265" xr:uid="{00000000-0005-0000-0000-0000EE070000}"/>
    <cellStyle name="Calculation 2 3 2 3 13 6 4" xfId="2266" xr:uid="{00000000-0005-0000-0000-0000EF070000}"/>
    <cellStyle name="Calculation 2 3 2 3 13 6 4 2" xfId="2267" xr:uid="{00000000-0005-0000-0000-0000F0070000}"/>
    <cellStyle name="Calculation 2 3 2 3 13 6 5" xfId="2268" xr:uid="{00000000-0005-0000-0000-0000F1070000}"/>
    <cellStyle name="Calculation 2 3 2 3 13 6 6" xfId="2269" xr:uid="{00000000-0005-0000-0000-0000F2070000}"/>
    <cellStyle name="Calculation 2 3 2 3 13 7" xfId="2270" xr:uid="{00000000-0005-0000-0000-0000F3070000}"/>
    <cellStyle name="Calculation 2 3 2 3 13 7 2" xfId="2271" xr:uid="{00000000-0005-0000-0000-0000F4070000}"/>
    <cellStyle name="Calculation 2 3 2 3 13 7 2 2" xfId="2272" xr:uid="{00000000-0005-0000-0000-0000F5070000}"/>
    <cellStyle name="Calculation 2 3 2 3 13 7 3" xfId="2273" xr:uid="{00000000-0005-0000-0000-0000F6070000}"/>
    <cellStyle name="Calculation 2 3 2 3 13 8" xfId="2274" xr:uid="{00000000-0005-0000-0000-0000F7070000}"/>
    <cellStyle name="Calculation 2 3 2 3 13 8 2" xfId="2275" xr:uid="{00000000-0005-0000-0000-0000F8070000}"/>
    <cellStyle name="Calculation 2 3 2 3 13 9" xfId="2276" xr:uid="{00000000-0005-0000-0000-0000F9070000}"/>
    <cellStyle name="Calculation 2 3 2 3 13 9 2" xfId="2277" xr:uid="{00000000-0005-0000-0000-0000FA070000}"/>
    <cellStyle name="Calculation 2 3 2 3 14" xfId="2278" xr:uid="{00000000-0005-0000-0000-0000FB070000}"/>
    <cellStyle name="Calculation 2 3 2 3 14 10" xfId="2279" xr:uid="{00000000-0005-0000-0000-0000FC070000}"/>
    <cellStyle name="Calculation 2 3 2 3 14 11" xfId="2280" xr:uid="{00000000-0005-0000-0000-0000FD070000}"/>
    <cellStyle name="Calculation 2 3 2 3 14 2" xfId="2281" xr:uid="{00000000-0005-0000-0000-0000FE070000}"/>
    <cellStyle name="Calculation 2 3 2 3 14 2 2" xfId="2282" xr:uid="{00000000-0005-0000-0000-0000FF070000}"/>
    <cellStyle name="Calculation 2 3 2 3 14 2 2 2" xfId="2283" xr:uid="{00000000-0005-0000-0000-000000080000}"/>
    <cellStyle name="Calculation 2 3 2 3 14 2 2 2 2" xfId="2284" xr:uid="{00000000-0005-0000-0000-000001080000}"/>
    <cellStyle name="Calculation 2 3 2 3 14 2 2 3" xfId="2285" xr:uid="{00000000-0005-0000-0000-000002080000}"/>
    <cellStyle name="Calculation 2 3 2 3 14 2 3" xfId="2286" xr:uid="{00000000-0005-0000-0000-000003080000}"/>
    <cellStyle name="Calculation 2 3 2 3 14 2 3 2" xfId="2287" xr:uid="{00000000-0005-0000-0000-000004080000}"/>
    <cellStyle name="Calculation 2 3 2 3 14 2 4" xfId="2288" xr:uid="{00000000-0005-0000-0000-000005080000}"/>
    <cellStyle name="Calculation 2 3 2 3 14 2 4 2" xfId="2289" xr:uid="{00000000-0005-0000-0000-000006080000}"/>
    <cellStyle name="Calculation 2 3 2 3 14 2 5" xfId="2290" xr:uid="{00000000-0005-0000-0000-000007080000}"/>
    <cellStyle name="Calculation 2 3 2 3 14 2 6" xfId="2291" xr:uid="{00000000-0005-0000-0000-000008080000}"/>
    <cellStyle name="Calculation 2 3 2 3 14 3" xfId="2292" xr:uid="{00000000-0005-0000-0000-000009080000}"/>
    <cellStyle name="Calculation 2 3 2 3 14 3 2" xfId="2293" xr:uid="{00000000-0005-0000-0000-00000A080000}"/>
    <cellStyle name="Calculation 2 3 2 3 14 3 2 2" xfId="2294" xr:uid="{00000000-0005-0000-0000-00000B080000}"/>
    <cellStyle name="Calculation 2 3 2 3 14 3 2 2 2" xfId="2295" xr:uid="{00000000-0005-0000-0000-00000C080000}"/>
    <cellStyle name="Calculation 2 3 2 3 14 3 2 3" xfId="2296" xr:uid="{00000000-0005-0000-0000-00000D080000}"/>
    <cellStyle name="Calculation 2 3 2 3 14 3 3" xfId="2297" xr:uid="{00000000-0005-0000-0000-00000E080000}"/>
    <cellStyle name="Calculation 2 3 2 3 14 3 3 2" xfId="2298" xr:uid="{00000000-0005-0000-0000-00000F080000}"/>
    <cellStyle name="Calculation 2 3 2 3 14 3 4" xfId="2299" xr:uid="{00000000-0005-0000-0000-000010080000}"/>
    <cellStyle name="Calculation 2 3 2 3 14 3 4 2" xfId="2300" xr:uid="{00000000-0005-0000-0000-000011080000}"/>
    <cellStyle name="Calculation 2 3 2 3 14 3 5" xfId="2301" xr:uid="{00000000-0005-0000-0000-000012080000}"/>
    <cellStyle name="Calculation 2 3 2 3 14 3 6" xfId="2302" xr:uid="{00000000-0005-0000-0000-000013080000}"/>
    <cellStyle name="Calculation 2 3 2 3 14 4" xfId="2303" xr:uid="{00000000-0005-0000-0000-000014080000}"/>
    <cellStyle name="Calculation 2 3 2 3 14 4 2" xfId="2304" xr:uid="{00000000-0005-0000-0000-000015080000}"/>
    <cellStyle name="Calculation 2 3 2 3 14 4 2 2" xfId="2305" xr:uid="{00000000-0005-0000-0000-000016080000}"/>
    <cellStyle name="Calculation 2 3 2 3 14 4 2 2 2" xfId="2306" xr:uid="{00000000-0005-0000-0000-000017080000}"/>
    <cellStyle name="Calculation 2 3 2 3 14 4 2 3" xfId="2307" xr:uid="{00000000-0005-0000-0000-000018080000}"/>
    <cellStyle name="Calculation 2 3 2 3 14 4 3" xfId="2308" xr:uid="{00000000-0005-0000-0000-000019080000}"/>
    <cellStyle name="Calculation 2 3 2 3 14 4 3 2" xfId="2309" xr:uid="{00000000-0005-0000-0000-00001A080000}"/>
    <cellStyle name="Calculation 2 3 2 3 14 4 4" xfId="2310" xr:uid="{00000000-0005-0000-0000-00001B080000}"/>
    <cellStyle name="Calculation 2 3 2 3 14 4 4 2" xfId="2311" xr:uid="{00000000-0005-0000-0000-00001C080000}"/>
    <cellStyle name="Calculation 2 3 2 3 14 4 5" xfId="2312" xr:uid="{00000000-0005-0000-0000-00001D080000}"/>
    <cellStyle name="Calculation 2 3 2 3 14 4 6" xfId="2313" xr:uid="{00000000-0005-0000-0000-00001E080000}"/>
    <cellStyle name="Calculation 2 3 2 3 14 5" xfId="2314" xr:uid="{00000000-0005-0000-0000-00001F080000}"/>
    <cellStyle name="Calculation 2 3 2 3 14 5 2" xfId="2315" xr:uid="{00000000-0005-0000-0000-000020080000}"/>
    <cellStyle name="Calculation 2 3 2 3 14 5 2 2" xfId="2316" xr:uid="{00000000-0005-0000-0000-000021080000}"/>
    <cellStyle name="Calculation 2 3 2 3 14 5 2 2 2" xfId="2317" xr:uid="{00000000-0005-0000-0000-000022080000}"/>
    <cellStyle name="Calculation 2 3 2 3 14 5 2 3" xfId="2318" xr:uid="{00000000-0005-0000-0000-000023080000}"/>
    <cellStyle name="Calculation 2 3 2 3 14 5 3" xfId="2319" xr:uid="{00000000-0005-0000-0000-000024080000}"/>
    <cellStyle name="Calculation 2 3 2 3 14 5 3 2" xfId="2320" xr:uid="{00000000-0005-0000-0000-000025080000}"/>
    <cellStyle name="Calculation 2 3 2 3 14 5 4" xfId="2321" xr:uid="{00000000-0005-0000-0000-000026080000}"/>
    <cellStyle name="Calculation 2 3 2 3 14 5 4 2" xfId="2322" xr:uid="{00000000-0005-0000-0000-000027080000}"/>
    <cellStyle name="Calculation 2 3 2 3 14 5 5" xfId="2323" xr:uid="{00000000-0005-0000-0000-000028080000}"/>
    <cellStyle name="Calculation 2 3 2 3 14 5 6" xfId="2324" xr:uid="{00000000-0005-0000-0000-000029080000}"/>
    <cellStyle name="Calculation 2 3 2 3 14 6" xfId="2325" xr:uid="{00000000-0005-0000-0000-00002A080000}"/>
    <cellStyle name="Calculation 2 3 2 3 14 6 2" xfId="2326" xr:uid="{00000000-0005-0000-0000-00002B080000}"/>
    <cellStyle name="Calculation 2 3 2 3 14 6 2 2" xfId="2327" xr:uid="{00000000-0005-0000-0000-00002C080000}"/>
    <cellStyle name="Calculation 2 3 2 3 14 6 2 2 2" xfId="2328" xr:uid="{00000000-0005-0000-0000-00002D080000}"/>
    <cellStyle name="Calculation 2 3 2 3 14 6 2 3" xfId="2329" xr:uid="{00000000-0005-0000-0000-00002E080000}"/>
    <cellStyle name="Calculation 2 3 2 3 14 6 3" xfId="2330" xr:uid="{00000000-0005-0000-0000-00002F080000}"/>
    <cellStyle name="Calculation 2 3 2 3 14 6 3 2" xfId="2331" xr:uid="{00000000-0005-0000-0000-000030080000}"/>
    <cellStyle name="Calculation 2 3 2 3 14 6 4" xfId="2332" xr:uid="{00000000-0005-0000-0000-000031080000}"/>
    <cellStyle name="Calculation 2 3 2 3 14 6 4 2" xfId="2333" xr:uid="{00000000-0005-0000-0000-000032080000}"/>
    <cellStyle name="Calculation 2 3 2 3 14 6 5" xfId="2334" xr:uid="{00000000-0005-0000-0000-000033080000}"/>
    <cellStyle name="Calculation 2 3 2 3 14 6 6" xfId="2335" xr:uid="{00000000-0005-0000-0000-000034080000}"/>
    <cellStyle name="Calculation 2 3 2 3 14 7" xfId="2336" xr:uid="{00000000-0005-0000-0000-000035080000}"/>
    <cellStyle name="Calculation 2 3 2 3 14 7 2" xfId="2337" xr:uid="{00000000-0005-0000-0000-000036080000}"/>
    <cellStyle name="Calculation 2 3 2 3 14 7 2 2" xfId="2338" xr:uid="{00000000-0005-0000-0000-000037080000}"/>
    <cellStyle name="Calculation 2 3 2 3 14 7 3" xfId="2339" xr:uid="{00000000-0005-0000-0000-000038080000}"/>
    <cellStyle name="Calculation 2 3 2 3 14 8" xfId="2340" xr:uid="{00000000-0005-0000-0000-000039080000}"/>
    <cellStyle name="Calculation 2 3 2 3 14 8 2" xfId="2341" xr:uid="{00000000-0005-0000-0000-00003A080000}"/>
    <cellStyle name="Calculation 2 3 2 3 14 9" xfId="2342" xr:uid="{00000000-0005-0000-0000-00003B080000}"/>
    <cellStyle name="Calculation 2 3 2 3 14 9 2" xfId="2343" xr:uid="{00000000-0005-0000-0000-00003C080000}"/>
    <cellStyle name="Calculation 2 3 2 3 15" xfId="2344" xr:uid="{00000000-0005-0000-0000-00003D080000}"/>
    <cellStyle name="Calculation 2 3 2 3 15 10" xfId="2345" xr:uid="{00000000-0005-0000-0000-00003E080000}"/>
    <cellStyle name="Calculation 2 3 2 3 15 2" xfId="2346" xr:uid="{00000000-0005-0000-0000-00003F080000}"/>
    <cellStyle name="Calculation 2 3 2 3 15 2 2" xfId="2347" xr:uid="{00000000-0005-0000-0000-000040080000}"/>
    <cellStyle name="Calculation 2 3 2 3 15 2 2 2" xfId="2348" xr:uid="{00000000-0005-0000-0000-000041080000}"/>
    <cellStyle name="Calculation 2 3 2 3 15 2 2 2 2" xfId="2349" xr:uid="{00000000-0005-0000-0000-000042080000}"/>
    <cellStyle name="Calculation 2 3 2 3 15 2 2 3" xfId="2350" xr:uid="{00000000-0005-0000-0000-000043080000}"/>
    <cellStyle name="Calculation 2 3 2 3 15 2 3" xfId="2351" xr:uid="{00000000-0005-0000-0000-000044080000}"/>
    <cellStyle name="Calculation 2 3 2 3 15 2 3 2" xfId="2352" xr:uid="{00000000-0005-0000-0000-000045080000}"/>
    <cellStyle name="Calculation 2 3 2 3 15 2 4" xfId="2353" xr:uid="{00000000-0005-0000-0000-000046080000}"/>
    <cellStyle name="Calculation 2 3 2 3 15 2 4 2" xfId="2354" xr:uid="{00000000-0005-0000-0000-000047080000}"/>
    <cellStyle name="Calculation 2 3 2 3 15 2 5" xfId="2355" xr:uid="{00000000-0005-0000-0000-000048080000}"/>
    <cellStyle name="Calculation 2 3 2 3 15 2 6" xfId="2356" xr:uid="{00000000-0005-0000-0000-000049080000}"/>
    <cellStyle name="Calculation 2 3 2 3 15 3" xfId="2357" xr:uid="{00000000-0005-0000-0000-00004A080000}"/>
    <cellStyle name="Calculation 2 3 2 3 15 3 2" xfId="2358" xr:uid="{00000000-0005-0000-0000-00004B080000}"/>
    <cellStyle name="Calculation 2 3 2 3 15 3 2 2" xfId="2359" xr:uid="{00000000-0005-0000-0000-00004C080000}"/>
    <cellStyle name="Calculation 2 3 2 3 15 3 2 2 2" xfId="2360" xr:uid="{00000000-0005-0000-0000-00004D080000}"/>
    <cellStyle name="Calculation 2 3 2 3 15 3 2 3" xfId="2361" xr:uid="{00000000-0005-0000-0000-00004E080000}"/>
    <cellStyle name="Calculation 2 3 2 3 15 3 3" xfId="2362" xr:uid="{00000000-0005-0000-0000-00004F080000}"/>
    <cellStyle name="Calculation 2 3 2 3 15 3 3 2" xfId="2363" xr:uid="{00000000-0005-0000-0000-000050080000}"/>
    <cellStyle name="Calculation 2 3 2 3 15 3 4" xfId="2364" xr:uid="{00000000-0005-0000-0000-000051080000}"/>
    <cellStyle name="Calculation 2 3 2 3 15 3 4 2" xfId="2365" xr:uid="{00000000-0005-0000-0000-000052080000}"/>
    <cellStyle name="Calculation 2 3 2 3 15 3 5" xfId="2366" xr:uid="{00000000-0005-0000-0000-000053080000}"/>
    <cellStyle name="Calculation 2 3 2 3 15 3 6" xfId="2367" xr:uid="{00000000-0005-0000-0000-000054080000}"/>
    <cellStyle name="Calculation 2 3 2 3 15 4" xfId="2368" xr:uid="{00000000-0005-0000-0000-000055080000}"/>
    <cellStyle name="Calculation 2 3 2 3 15 4 2" xfId="2369" xr:uid="{00000000-0005-0000-0000-000056080000}"/>
    <cellStyle name="Calculation 2 3 2 3 15 4 2 2" xfId="2370" xr:uid="{00000000-0005-0000-0000-000057080000}"/>
    <cellStyle name="Calculation 2 3 2 3 15 4 2 2 2" xfId="2371" xr:uid="{00000000-0005-0000-0000-000058080000}"/>
    <cellStyle name="Calculation 2 3 2 3 15 4 2 3" xfId="2372" xr:uid="{00000000-0005-0000-0000-000059080000}"/>
    <cellStyle name="Calculation 2 3 2 3 15 4 3" xfId="2373" xr:uid="{00000000-0005-0000-0000-00005A080000}"/>
    <cellStyle name="Calculation 2 3 2 3 15 4 3 2" xfId="2374" xr:uid="{00000000-0005-0000-0000-00005B080000}"/>
    <cellStyle name="Calculation 2 3 2 3 15 4 4" xfId="2375" xr:uid="{00000000-0005-0000-0000-00005C080000}"/>
    <cellStyle name="Calculation 2 3 2 3 15 4 4 2" xfId="2376" xr:uid="{00000000-0005-0000-0000-00005D080000}"/>
    <cellStyle name="Calculation 2 3 2 3 15 4 5" xfId="2377" xr:uid="{00000000-0005-0000-0000-00005E080000}"/>
    <cellStyle name="Calculation 2 3 2 3 15 4 6" xfId="2378" xr:uid="{00000000-0005-0000-0000-00005F080000}"/>
    <cellStyle name="Calculation 2 3 2 3 15 5" xfId="2379" xr:uid="{00000000-0005-0000-0000-000060080000}"/>
    <cellStyle name="Calculation 2 3 2 3 15 5 2" xfId="2380" xr:uid="{00000000-0005-0000-0000-000061080000}"/>
    <cellStyle name="Calculation 2 3 2 3 15 5 2 2" xfId="2381" xr:uid="{00000000-0005-0000-0000-000062080000}"/>
    <cellStyle name="Calculation 2 3 2 3 15 5 2 2 2" xfId="2382" xr:uid="{00000000-0005-0000-0000-000063080000}"/>
    <cellStyle name="Calculation 2 3 2 3 15 5 2 3" xfId="2383" xr:uid="{00000000-0005-0000-0000-000064080000}"/>
    <cellStyle name="Calculation 2 3 2 3 15 5 3" xfId="2384" xr:uid="{00000000-0005-0000-0000-000065080000}"/>
    <cellStyle name="Calculation 2 3 2 3 15 5 3 2" xfId="2385" xr:uid="{00000000-0005-0000-0000-000066080000}"/>
    <cellStyle name="Calculation 2 3 2 3 15 5 4" xfId="2386" xr:uid="{00000000-0005-0000-0000-000067080000}"/>
    <cellStyle name="Calculation 2 3 2 3 15 5 4 2" xfId="2387" xr:uid="{00000000-0005-0000-0000-000068080000}"/>
    <cellStyle name="Calculation 2 3 2 3 15 5 5" xfId="2388" xr:uid="{00000000-0005-0000-0000-000069080000}"/>
    <cellStyle name="Calculation 2 3 2 3 15 5 6" xfId="2389" xr:uid="{00000000-0005-0000-0000-00006A080000}"/>
    <cellStyle name="Calculation 2 3 2 3 15 6" xfId="2390" xr:uid="{00000000-0005-0000-0000-00006B080000}"/>
    <cellStyle name="Calculation 2 3 2 3 15 6 2" xfId="2391" xr:uid="{00000000-0005-0000-0000-00006C080000}"/>
    <cellStyle name="Calculation 2 3 2 3 15 6 2 2" xfId="2392" xr:uid="{00000000-0005-0000-0000-00006D080000}"/>
    <cellStyle name="Calculation 2 3 2 3 15 6 3" xfId="2393" xr:uid="{00000000-0005-0000-0000-00006E080000}"/>
    <cellStyle name="Calculation 2 3 2 3 15 7" xfId="2394" xr:uid="{00000000-0005-0000-0000-00006F080000}"/>
    <cellStyle name="Calculation 2 3 2 3 15 7 2" xfId="2395" xr:uid="{00000000-0005-0000-0000-000070080000}"/>
    <cellStyle name="Calculation 2 3 2 3 15 8" xfId="2396" xr:uid="{00000000-0005-0000-0000-000071080000}"/>
    <cellStyle name="Calculation 2 3 2 3 15 8 2" xfId="2397" xr:uid="{00000000-0005-0000-0000-000072080000}"/>
    <cellStyle name="Calculation 2 3 2 3 15 9" xfId="2398" xr:uid="{00000000-0005-0000-0000-000073080000}"/>
    <cellStyle name="Calculation 2 3 2 3 2" xfId="2399" xr:uid="{00000000-0005-0000-0000-000074080000}"/>
    <cellStyle name="Calculation 2 3 2 3 2 10" xfId="2400" xr:uid="{00000000-0005-0000-0000-000075080000}"/>
    <cellStyle name="Calculation 2 3 2 3 2 11" xfId="2401" xr:uid="{00000000-0005-0000-0000-000076080000}"/>
    <cellStyle name="Calculation 2 3 2 3 2 2" xfId="2402" xr:uid="{00000000-0005-0000-0000-000077080000}"/>
    <cellStyle name="Calculation 2 3 2 3 2 2 2" xfId="2403" xr:uid="{00000000-0005-0000-0000-000078080000}"/>
    <cellStyle name="Calculation 2 3 2 3 2 2 2 2" xfId="2404" xr:uid="{00000000-0005-0000-0000-000079080000}"/>
    <cellStyle name="Calculation 2 3 2 3 2 2 2 2 2" xfId="2405" xr:uid="{00000000-0005-0000-0000-00007A080000}"/>
    <cellStyle name="Calculation 2 3 2 3 2 2 2 3" xfId="2406" xr:uid="{00000000-0005-0000-0000-00007B080000}"/>
    <cellStyle name="Calculation 2 3 2 3 2 2 3" xfId="2407" xr:uid="{00000000-0005-0000-0000-00007C080000}"/>
    <cellStyle name="Calculation 2 3 2 3 2 2 3 2" xfId="2408" xr:uid="{00000000-0005-0000-0000-00007D080000}"/>
    <cellStyle name="Calculation 2 3 2 3 2 2 4" xfId="2409" xr:uid="{00000000-0005-0000-0000-00007E080000}"/>
    <cellStyle name="Calculation 2 3 2 3 2 2 4 2" xfId="2410" xr:uid="{00000000-0005-0000-0000-00007F080000}"/>
    <cellStyle name="Calculation 2 3 2 3 2 2 5" xfId="2411" xr:uid="{00000000-0005-0000-0000-000080080000}"/>
    <cellStyle name="Calculation 2 3 2 3 2 2 6" xfId="2412" xr:uid="{00000000-0005-0000-0000-000081080000}"/>
    <cellStyle name="Calculation 2 3 2 3 2 3" xfId="2413" xr:uid="{00000000-0005-0000-0000-000082080000}"/>
    <cellStyle name="Calculation 2 3 2 3 2 3 2" xfId="2414" xr:uid="{00000000-0005-0000-0000-000083080000}"/>
    <cellStyle name="Calculation 2 3 2 3 2 3 2 2" xfId="2415" xr:uid="{00000000-0005-0000-0000-000084080000}"/>
    <cellStyle name="Calculation 2 3 2 3 2 3 2 2 2" xfId="2416" xr:uid="{00000000-0005-0000-0000-000085080000}"/>
    <cellStyle name="Calculation 2 3 2 3 2 3 2 3" xfId="2417" xr:uid="{00000000-0005-0000-0000-000086080000}"/>
    <cellStyle name="Calculation 2 3 2 3 2 3 3" xfId="2418" xr:uid="{00000000-0005-0000-0000-000087080000}"/>
    <cellStyle name="Calculation 2 3 2 3 2 3 3 2" xfId="2419" xr:uid="{00000000-0005-0000-0000-000088080000}"/>
    <cellStyle name="Calculation 2 3 2 3 2 3 4" xfId="2420" xr:uid="{00000000-0005-0000-0000-000089080000}"/>
    <cellStyle name="Calculation 2 3 2 3 2 3 4 2" xfId="2421" xr:uid="{00000000-0005-0000-0000-00008A080000}"/>
    <cellStyle name="Calculation 2 3 2 3 2 3 5" xfId="2422" xr:uid="{00000000-0005-0000-0000-00008B080000}"/>
    <cellStyle name="Calculation 2 3 2 3 2 3 6" xfId="2423" xr:uid="{00000000-0005-0000-0000-00008C080000}"/>
    <cellStyle name="Calculation 2 3 2 3 2 4" xfId="2424" xr:uid="{00000000-0005-0000-0000-00008D080000}"/>
    <cellStyle name="Calculation 2 3 2 3 2 4 2" xfId="2425" xr:uid="{00000000-0005-0000-0000-00008E080000}"/>
    <cellStyle name="Calculation 2 3 2 3 2 4 2 2" xfId="2426" xr:uid="{00000000-0005-0000-0000-00008F080000}"/>
    <cellStyle name="Calculation 2 3 2 3 2 4 2 2 2" xfId="2427" xr:uid="{00000000-0005-0000-0000-000090080000}"/>
    <cellStyle name="Calculation 2 3 2 3 2 4 2 3" xfId="2428" xr:uid="{00000000-0005-0000-0000-000091080000}"/>
    <cellStyle name="Calculation 2 3 2 3 2 4 3" xfId="2429" xr:uid="{00000000-0005-0000-0000-000092080000}"/>
    <cellStyle name="Calculation 2 3 2 3 2 4 3 2" xfId="2430" xr:uid="{00000000-0005-0000-0000-000093080000}"/>
    <cellStyle name="Calculation 2 3 2 3 2 4 4" xfId="2431" xr:uid="{00000000-0005-0000-0000-000094080000}"/>
    <cellStyle name="Calculation 2 3 2 3 2 4 4 2" xfId="2432" xr:uid="{00000000-0005-0000-0000-000095080000}"/>
    <cellStyle name="Calculation 2 3 2 3 2 4 5" xfId="2433" xr:uid="{00000000-0005-0000-0000-000096080000}"/>
    <cellStyle name="Calculation 2 3 2 3 2 4 6" xfId="2434" xr:uid="{00000000-0005-0000-0000-000097080000}"/>
    <cellStyle name="Calculation 2 3 2 3 2 5" xfId="2435" xr:uid="{00000000-0005-0000-0000-000098080000}"/>
    <cellStyle name="Calculation 2 3 2 3 2 5 2" xfId="2436" xr:uid="{00000000-0005-0000-0000-000099080000}"/>
    <cellStyle name="Calculation 2 3 2 3 2 5 2 2" xfId="2437" xr:uid="{00000000-0005-0000-0000-00009A080000}"/>
    <cellStyle name="Calculation 2 3 2 3 2 5 2 2 2" xfId="2438" xr:uid="{00000000-0005-0000-0000-00009B080000}"/>
    <cellStyle name="Calculation 2 3 2 3 2 5 2 3" xfId="2439" xr:uid="{00000000-0005-0000-0000-00009C080000}"/>
    <cellStyle name="Calculation 2 3 2 3 2 5 3" xfId="2440" xr:uid="{00000000-0005-0000-0000-00009D080000}"/>
    <cellStyle name="Calculation 2 3 2 3 2 5 3 2" xfId="2441" xr:uid="{00000000-0005-0000-0000-00009E080000}"/>
    <cellStyle name="Calculation 2 3 2 3 2 5 4" xfId="2442" xr:uid="{00000000-0005-0000-0000-00009F080000}"/>
    <cellStyle name="Calculation 2 3 2 3 2 5 4 2" xfId="2443" xr:uid="{00000000-0005-0000-0000-0000A0080000}"/>
    <cellStyle name="Calculation 2 3 2 3 2 5 5" xfId="2444" xr:uid="{00000000-0005-0000-0000-0000A1080000}"/>
    <cellStyle name="Calculation 2 3 2 3 2 5 6" xfId="2445" xr:uid="{00000000-0005-0000-0000-0000A2080000}"/>
    <cellStyle name="Calculation 2 3 2 3 2 6" xfId="2446" xr:uid="{00000000-0005-0000-0000-0000A3080000}"/>
    <cellStyle name="Calculation 2 3 2 3 2 6 2" xfId="2447" xr:uid="{00000000-0005-0000-0000-0000A4080000}"/>
    <cellStyle name="Calculation 2 3 2 3 2 6 2 2" xfId="2448" xr:uid="{00000000-0005-0000-0000-0000A5080000}"/>
    <cellStyle name="Calculation 2 3 2 3 2 6 2 2 2" xfId="2449" xr:uid="{00000000-0005-0000-0000-0000A6080000}"/>
    <cellStyle name="Calculation 2 3 2 3 2 6 2 3" xfId="2450" xr:uid="{00000000-0005-0000-0000-0000A7080000}"/>
    <cellStyle name="Calculation 2 3 2 3 2 6 3" xfId="2451" xr:uid="{00000000-0005-0000-0000-0000A8080000}"/>
    <cellStyle name="Calculation 2 3 2 3 2 6 3 2" xfId="2452" xr:uid="{00000000-0005-0000-0000-0000A9080000}"/>
    <cellStyle name="Calculation 2 3 2 3 2 6 4" xfId="2453" xr:uid="{00000000-0005-0000-0000-0000AA080000}"/>
    <cellStyle name="Calculation 2 3 2 3 2 6 4 2" xfId="2454" xr:uid="{00000000-0005-0000-0000-0000AB080000}"/>
    <cellStyle name="Calculation 2 3 2 3 2 6 5" xfId="2455" xr:uid="{00000000-0005-0000-0000-0000AC080000}"/>
    <cellStyle name="Calculation 2 3 2 3 2 6 6" xfId="2456" xr:uid="{00000000-0005-0000-0000-0000AD080000}"/>
    <cellStyle name="Calculation 2 3 2 3 2 7" xfId="2457" xr:uid="{00000000-0005-0000-0000-0000AE080000}"/>
    <cellStyle name="Calculation 2 3 2 3 2 7 2" xfId="2458" xr:uid="{00000000-0005-0000-0000-0000AF080000}"/>
    <cellStyle name="Calculation 2 3 2 3 2 7 2 2" xfId="2459" xr:uid="{00000000-0005-0000-0000-0000B0080000}"/>
    <cellStyle name="Calculation 2 3 2 3 2 7 3" xfId="2460" xr:uid="{00000000-0005-0000-0000-0000B1080000}"/>
    <cellStyle name="Calculation 2 3 2 3 2 8" xfId="2461" xr:uid="{00000000-0005-0000-0000-0000B2080000}"/>
    <cellStyle name="Calculation 2 3 2 3 2 8 2" xfId="2462" xr:uid="{00000000-0005-0000-0000-0000B3080000}"/>
    <cellStyle name="Calculation 2 3 2 3 2 9" xfId="2463" xr:uid="{00000000-0005-0000-0000-0000B4080000}"/>
    <cellStyle name="Calculation 2 3 2 3 2 9 2" xfId="2464" xr:uid="{00000000-0005-0000-0000-0000B5080000}"/>
    <cellStyle name="Calculation 2 3 2 3 3" xfId="2465" xr:uid="{00000000-0005-0000-0000-0000B6080000}"/>
    <cellStyle name="Calculation 2 3 2 3 3 10" xfId="2466" xr:uid="{00000000-0005-0000-0000-0000B7080000}"/>
    <cellStyle name="Calculation 2 3 2 3 3 11" xfId="2467" xr:uid="{00000000-0005-0000-0000-0000B8080000}"/>
    <cellStyle name="Calculation 2 3 2 3 3 2" xfId="2468" xr:uid="{00000000-0005-0000-0000-0000B9080000}"/>
    <cellStyle name="Calculation 2 3 2 3 3 2 2" xfId="2469" xr:uid="{00000000-0005-0000-0000-0000BA080000}"/>
    <cellStyle name="Calculation 2 3 2 3 3 2 2 2" xfId="2470" xr:uid="{00000000-0005-0000-0000-0000BB080000}"/>
    <cellStyle name="Calculation 2 3 2 3 3 2 2 2 2" xfId="2471" xr:uid="{00000000-0005-0000-0000-0000BC080000}"/>
    <cellStyle name="Calculation 2 3 2 3 3 2 2 3" xfId="2472" xr:uid="{00000000-0005-0000-0000-0000BD080000}"/>
    <cellStyle name="Calculation 2 3 2 3 3 2 3" xfId="2473" xr:uid="{00000000-0005-0000-0000-0000BE080000}"/>
    <cellStyle name="Calculation 2 3 2 3 3 2 3 2" xfId="2474" xr:uid="{00000000-0005-0000-0000-0000BF080000}"/>
    <cellStyle name="Calculation 2 3 2 3 3 2 4" xfId="2475" xr:uid="{00000000-0005-0000-0000-0000C0080000}"/>
    <cellStyle name="Calculation 2 3 2 3 3 2 4 2" xfId="2476" xr:uid="{00000000-0005-0000-0000-0000C1080000}"/>
    <cellStyle name="Calculation 2 3 2 3 3 2 5" xfId="2477" xr:uid="{00000000-0005-0000-0000-0000C2080000}"/>
    <cellStyle name="Calculation 2 3 2 3 3 2 6" xfId="2478" xr:uid="{00000000-0005-0000-0000-0000C3080000}"/>
    <cellStyle name="Calculation 2 3 2 3 3 3" xfId="2479" xr:uid="{00000000-0005-0000-0000-0000C4080000}"/>
    <cellStyle name="Calculation 2 3 2 3 3 3 2" xfId="2480" xr:uid="{00000000-0005-0000-0000-0000C5080000}"/>
    <cellStyle name="Calculation 2 3 2 3 3 3 2 2" xfId="2481" xr:uid="{00000000-0005-0000-0000-0000C6080000}"/>
    <cellStyle name="Calculation 2 3 2 3 3 3 2 2 2" xfId="2482" xr:uid="{00000000-0005-0000-0000-0000C7080000}"/>
    <cellStyle name="Calculation 2 3 2 3 3 3 2 3" xfId="2483" xr:uid="{00000000-0005-0000-0000-0000C8080000}"/>
    <cellStyle name="Calculation 2 3 2 3 3 3 3" xfId="2484" xr:uid="{00000000-0005-0000-0000-0000C9080000}"/>
    <cellStyle name="Calculation 2 3 2 3 3 3 3 2" xfId="2485" xr:uid="{00000000-0005-0000-0000-0000CA080000}"/>
    <cellStyle name="Calculation 2 3 2 3 3 3 4" xfId="2486" xr:uid="{00000000-0005-0000-0000-0000CB080000}"/>
    <cellStyle name="Calculation 2 3 2 3 3 3 4 2" xfId="2487" xr:uid="{00000000-0005-0000-0000-0000CC080000}"/>
    <cellStyle name="Calculation 2 3 2 3 3 3 5" xfId="2488" xr:uid="{00000000-0005-0000-0000-0000CD080000}"/>
    <cellStyle name="Calculation 2 3 2 3 3 3 6" xfId="2489" xr:uid="{00000000-0005-0000-0000-0000CE080000}"/>
    <cellStyle name="Calculation 2 3 2 3 3 4" xfId="2490" xr:uid="{00000000-0005-0000-0000-0000CF080000}"/>
    <cellStyle name="Calculation 2 3 2 3 3 4 2" xfId="2491" xr:uid="{00000000-0005-0000-0000-0000D0080000}"/>
    <cellStyle name="Calculation 2 3 2 3 3 4 2 2" xfId="2492" xr:uid="{00000000-0005-0000-0000-0000D1080000}"/>
    <cellStyle name="Calculation 2 3 2 3 3 4 2 2 2" xfId="2493" xr:uid="{00000000-0005-0000-0000-0000D2080000}"/>
    <cellStyle name="Calculation 2 3 2 3 3 4 2 3" xfId="2494" xr:uid="{00000000-0005-0000-0000-0000D3080000}"/>
    <cellStyle name="Calculation 2 3 2 3 3 4 3" xfId="2495" xr:uid="{00000000-0005-0000-0000-0000D4080000}"/>
    <cellStyle name="Calculation 2 3 2 3 3 4 3 2" xfId="2496" xr:uid="{00000000-0005-0000-0000-0000D5080000}"/>
    <cellStyle name="Calculation 2 3 2 3 3 4 4" xfId="2497" xr:uid="{00000000-0005-0000-0000-0000D6080000}"/>
    <cellStyle name="Calculation 2 3 2 3 3 4 4 2" xfId="2498" xr:uid="{00000000-0005-0000-0000-0000D7080000}"/>
    <cellStyle name="Calculation 2 3 2 3 3 4 5" xfId="2499" xr:uid="{00000000-0005-0000-0000-0000D8080000}"/>
    <cellStyle name="Calculation 2 3 2 3 3 4 6" xfId="2500" xr:uid="{00000000-0005-0000-0000-0000D9080000}"/>
    <cellStyle name="Calculation 2 3 2 3 3 5" xfId="2501" xr:uid="{00000000-0005-0000-0000-0000DA080000}"/>
    <cellStyle name="Calculation 2 3 2 3 3 5 2" xfId="2502" xr:uid="{00000000-0005-0000-0000-0000DB080000}"/>
    <cellStyle name="Calculation 2 3 2 3 3 5 2 2" xfId="2503" xr:uid="{00000000-0005-0000-0000-0000DC080000}"/>
    <cellStyle name="Calculation 2 3 2 3 3 5 2 2 2" xfId="2504" xr:uid="{00000000-0005-0000-0000-0000DD080000}"/>
    <cellStyle name="Calculation 2 3 2 3 3 5 2 3" xfId="2505" xr:uid="{00000000-0005-0000-0000-0000DE080000}"/>
    <cellStyle name="Calculation 2 3 2 3 3 5 3" xfId="2506" xr:uid="{00000000-0005-0000-0000-0000DF080000}"/>
    <cellStyle name="Calculation 2 3 2 3 3 5 3 2" xfId="2507" xr:uid="{00000000-0005-0000-0000-0000E0080000}"/>
    <cellStyle name="Calculation 2 3 2 3 3 5 4" xfId="2508" xr:uid="{00000000-0005-0000-0000-0000E1080000}"/>
    <cellStyle name="Calculation 2 3 2 3 3 5 4 2" xfId="2509" xr:uid="{00000000-0005-0000-0000-0000E2080000}"/>
    <cellStyle name="Calculation 2 3 2 3 3 5 5" xfId="2510" xr:uid="{00000000-0005-0000-0000-0000E3080000}"/>
    <cellStyle name="Calculation 2 3 2 3 3 5 6" xfId="2511" xr:uid="{00000000-0005-0000-0000-0000E4080000}"/>
    <cellStyle name="Calculation 2 3 2 3 3 6" xfId="2512" xr:uid="{00000000-0005-0000-0000-0000E5080000}"/>
    <cellStyle name="Calculation 2 3 2 3 3 6 2" xfId="2513" xr:uid="{00000000-0005-0000-0000-0000E6080000}"/>
    <cellStyle name="Calculation 2 3 2 3 3 6 2 2" xfId="2514" xr:uid="{00000000-0005-0000-0000-0000E7080000}"/>
    <cellStyle name="Calculation 2 3 2 3 3 6 2 2 2" xfId="2515" xr:uid="{00000000-0005-0000-0000-0000E8080000}"/>
    <cellStyle name="Calculation 2 3 2 3 3 6 2 3" xfId="2516" xr:uid="{00000000-0005-0000-0000-0000E9080000}"/>
    <cellStyle name="Calculation 2 3 2 3 3 6 3" xfId="2517" xr:uid="{00000000-0005-0000-0000-0000EA080000}"/>
    <cellStyle name="Calculation 2 3 2 3 3 6 3 2" xfId="2518" xr:uid="{00000000-0005-0000-0000-0000EB080000}"/>
    <cellStyle name="Calculation 2 3 2 3 3 6 4" xfId="2519" xr:uid="{00000000-0005-0000-0000-0000EC080000}"/>
    <cellStyle name="Calculation 2 3 2 3 3 6 4 2" xfId="2520" xr:uid="{00000000-0005-0000-0000-0000ED080000}"/>
    <cellStyle name="Calculation 2 3 2 3 3 6 5" xfId="2521" xr:uid="{00000000-0005-0000-0000-0000EE080000}"/>
    <cellStyle name="Calculation 2 3 2 3 3 6 6" xfId="2522" xr:uid="{00000000-0005-0000-0000-0000EF080000}"/>
    <cellStyle name="Calculation 2 3 2 3 3 7" xfId="2523" xr:uid="{00000000-0005-0000-0000-0000F0080000}"/>
    <cellStyle name="Calculation 2 3 2 3 3 7 2" xfId="2524" xr:uid="{00000000-0005-0000-0000-0000F1080000}"/>
    <cellStyle name="Calculation 2 3 2 3 3 7 2 2" xfId="2525" xr:uid="{00000000-0005-0000-0000-0000F2080000}"/>
    <cellStyle name="Calculation 2 3 2 3 3 7 3" xfId="2526" xr:uid="{00000000-0005-0000-0000-0000F3080000}"/>
    <cellStyle name="Calculation 2 3 2 3 3 8" xfId="2527" xr:uid="{00000000-0005-0000-0000-0000F4080000}"/>
    <cellStyle name="Calculation 2 3 2 3 3 8 2" xfId="2528" xr:uid="{00000000-0005-0000-0000-0000F5080000}"/>
    <cellStyle name="Calculation 2 3 2 3 3 9" xfId="2529" xr:uid="{00000000-0005-0000-0000-0000F6080000}"/>
    <cellStyle name="Calculation 2 3 2 3 3 9 2" xfId="2530" xr:uid="{00000000-0005-0000-0000-0000F7080000}"/>
    <cellStyle name="Calculation 2 3 2 3 4" xfId="2531" xr:uid="{00000000-0005-0000-0000-0000F8080000}"/>
    <cellStyle name="Calculation 2 3 2 3 4 10" xfId="2532" xr:uid="{00000000-0005-0000-0000-0000F9080000}"/>
    <cellStyle name="Calculation 2 3 2 3 4 11" xfId="2533" xr:uid="{00000000-0005-0000-0000-0000FA080000}"/>
    <cellStyle name="Calculation 2 3 2 3 4 2" xfId="2534" xr:uid="{00000000-0005-0000-0000-0000FB080000}"/>
    <cellStyle name="Calculation 2 3 2 3 4 2 2" xfId="2535" xr:uid="{00000000-0005-0000-0000-0000FC080000}"/>
    <cellStyle name="Calculation 2 3 2 3 4 2 2 2" xfId="2536" xr:uid="{00000000-0005-0000-0000-0000FD080000}"/>
    <cellStyle name="Calculation 2 3 2 3 4 2 2 2 2" xfId="2537" xr:uid="{00000000-0005-0000-0000-0000FE080000}"/>
    <cellStyle name="Calculation 2 3 2 3 4 2 2 3" xfId="2538" xr:uid="{00000000-0005-0000-0000-0000FF080000}"/>
    <cellStyle name="Calculation 2 3 2 3 4 2 3" xfId="2539" xr:uid="{00000000-0005-0000-0000-000000090000}"/>
    <cellStyle name="Calculation 2 3 2 3 4 2 3 2" xfId="2540" xr:uid="{00000000-0005-0000-0000-000001090000}"/>
    <cellStyle name="Calculation 2 3 2 3 4 2 4" xfId="2541" xr:uid="{00000000-0005-0000-0000-000002090000}"/>
    <cellStyle name="Calculation 2 3 2 3 4 2 4 2" xfId="2542" xr:uid="{00000000-0005-0000-0000-000003090000}"/>
    <cellStyle name="Calculation 2 3 2 3 4 2 5" xfId="2543" xr:uid="{00000000-0005-0000-0000-000004090000}"/>
    <cellStyle name="Calculation 2 3 2 3 4 2 6" xfId="2544" xr:uid="{00000000-0005-0000-0000-000005090000}"/>
    <cellStyle name="Calculation 2 3 2 3 4 3" xfId="2545" xr:uid="{00000000-0005-0000-0000-000006090000}"/>
    <cellStyle name="Calculation 2 3 2 3 4 3 2" xfId="2546" xr:uid="{00000000-0005-0000-0000-000007090000}"/>
    <cellStyle name="Calculation 2 3 2 3 4 3 2 2" xfId="2547" xr:uid="{00000000-0005-0000-0000-000008090000}"/>
    <cellStyle name="Calculation 2 3 2 3 4 3 2 2 2" xfId="2548" xr:uid="{00000000-0005-0000-0000-000009090000}"/>
    <cellStyle name="Calculation 2 3 2 3 4 3 2 3" xfId="2549" xr:uid="{00000000-0005-0000-0000-00000A090000}"/>
    <cellStyle name="Calculation 2 3 2 3 4 3 3" xfId="2550" xr:uid="{00000000-0005-0000-0000-00000B090000}"/>
    <cellStyle name="Calculation 2 3 2 3 4 3 3 2" xfId="2551" xr:uid="{00000000-0005-0000-0000-00000C090000}"/>
    <cellStyle name="Calculation 2 3 2 3 4 3 4" xfId="2552" xr:uid="{00000000-0005-0000-0000-00000D090000}"/>
    <cellStyle name="Calculation 2 3 2 3 4 3 4 2" xfId="2553" xr:uid="{00000000-0005-0000-0000-00000E090000}"/>
    <cellStyle name="Calculation 2 3 2 3 4 3 5" xfId="2554" xr:uid="{00000000-0005-0000-0000-00000F090000}"/>
    <cellStyle name="Calculation 2 3 2 3 4 3 6" xfId="2555" xr:uid="{00000000-0005-0000-0000-000010090000}"/>
    <cellStyle name="Calculation 2 3 2 3 4 4" xfId="2556" xr:uid="{00000000-0005-0000-0000-000011090000}"/>
    <cellStyle name="Calculation 2 3 2 3 4 4 2" xfId="2557" xr:uid="{00000000-0005-0000-0000-000012090000}"/>
    <cellStyle name="Calculation 2 3 2 3 4 4 2 2" xfId="2558" xr:uid="{00000000-0005-0000-0000-000013090000}"/>
    <cellStyle name="Calculation 2 3 2 3 4 4 2 2 2" xfId="2559" xr:uid="{00000000-0005-0000-0000-000014090000}"/>
    <cellStyle name="Calculation 2 3 2 3 4 4 2 3" xfId="2560" xr:uid="{00000000-0005-0000-0000-000015090000}"/>
    <cellStyle name="Calculation 2 3 2 3 4 4 3" xfId="2561" xr:uid="{00000000-0005-0000-0000-000016090000}"/>
    <cellStyle name="Calculation 2 3 2 3 4 4 3 2" xfId="2562" xr:uid="{00000000-0005-0000-0000-000017090000}"/>
    <cellStyle name="Calculation 2 3 2 3 4 4 4" xfId="2563" xr:uid="{00000000-0005-0000-0000-000018090000}"/>
    <cellStyle name="Calculation 2 3 2 3 4 4 4 2" xfId="2564" xr:uid="{00000000-0005-0000-0000-000019090000}"/>
    <cellStyle name="Calculation 2 3 2 3 4 4 5" xfId="2565" xr:uid="{00000000-0005-0000-0000-00001A090000}"/>
    <cellStyle name="Calculation 2 3 2 3 4 4 6" xfId="2566" xr:uid="{00000000-0005-0000-0000-00001B090000}"/>
    <cellStyle name="Calculation 2 3 2 3 4 5" xfId="2567" xr:uid="{00000000-0005-0000-0000-00001C090000}"/>
    <cellStyle name="Calculation 2 3 2 3 4 5 2" xfId="2568" xr:uid="{00000000-0005-0000-0000-00001D090000}"/>
    <cellStyle name="Calculation 2 3 2 3 4 5 2 2" xfId="2569" xr:uid="{00000000-0005-0000-0000-00001E090000}"/>
    <cellStyle name="Calculation 2 3 2 3 4 5 2 2 2" xfId="2570" xr:uid="{00000000-0005-0000-0000-00001F090000}"/>
    <cellStyle name="Calculation 2 3 2 3 4 5 2 3" xfId="2571" xr:uid="{00000000-0005-0000-0000-000020090000}"/>
    <cellStyle name="Calculation 2 3 2 3 4 5 3" xfId="2572" xr:uid="{00000000-0005-0000-0000-000021090000}"/>
    <cellStyle name="Calculation 2 3 2 3 4 5 3 2" xfId="2573" xr:uid="{00000000-0005-0000-0000-000022090000}"/>
    <cellStyle name="Calculation 2 3 2 3 4 5 4" xfId="2574" xr:uid="{00000000-0005-0000-0000-000023090000}"/>
    <cellStyle name="Calculation 2 3 2 3 4 5 4 2" xfId="2575" xr:uid="{00000000-0005-0000-0000-000024090000}"/>
    <cellStyle name="Calculation 2 3 2 3 4 5 5" xfId="2576" xr:uid="{00000000-0005-0000-0000-000025090000}"/>
    <cellStyle name="Calculation 2 3 2 3 4 5 6" xfId="2577" xr:uid="{00000000-0005-0000-0000-000026090000}"/>
    <cellStyle name="Calculation 2 3 2 3 4 6" xfId="2578" xr:uid="{00000000-0005-0000-0000-000027090000}"/>
    <cellStyle name="Calculation 2 3 2 3 4 6 2" xfId="2579" xr:uid="{00000000-0005-0000-0000-000028090000}"/>
    <cellStyle name="Calculation 2 3 2 3 4 6 2 2" xfId="2580" xr:uid="{00000000-0005-0000-0000-000029090000}"/>
    <cellStyle name="Calculation 2 3 2 3 4 6 2 2 2" xfId="2581" xr:uid="{00000000-0005-0000-0000-00002A090000}"/>
    <cellStyle name="Calculation 2 3 2 3 4 6 2 3" xfId="2582" xr:uid="{00000000-0005-0000-0000-00002B090000}"/>
    <cellStyle name="Calculation 2 3 2 3 4 6 3" xfId="2583" xr:uid="{00000000-0005-0000-0000-00002C090000}"/>
    <cellStyle name="Calculation 2 3 2 3 4 6 3 2" xfId="2584" xr:uid="{00000000-0005-0000-0000-00002D090000}"/>
    <cellStyle name="Calculation 2 3 2 3 4 6 4" xfId="2585" xr:uid="{00000000-0005-0000-0000-00002E090000}"/>
    <cellStyle name="Calculation 2 3 2 3 4 6 4 2" xfId="2586" xr:uid="{00000000-0005-0000-0000-00002F090000}"/>
    <cellStyle name="Calculation 2 3 2 3 4 6 5" xfId="2587" xr:uid="{00000000-0005-0000-0000-000030090000}"/>
    <cellStyle name="Calculation 2 3 2 3 4 6 6" xfId="2588" xr:uid="{00000000-0005-0000-0000-000031090000}"/>
    <cellStyle name="Calculation 2 3 2 3 4 7" xfId="2589" xr:uid="{00000000-0005-0000-0000-000032090000}"/>
    <cellStyle name="Calculation 2 3 2 3 4 7 2" xfId="2590" xr:uid="{00000000-0005-0000-0000-000033090000}"/>
    <cellStyle name="Calculation 2 3 2 3 4 7 2 2" xfId="2591" xr:uid="{00000000-0005-0000-0000-000034090000}"/>
    <cellStyle name="Calculation 2 3 2 3 4 7 3" xfId="2592" xr:uid="{00000000-0005-0000-0000-000035090000}"/>
    <cellStyle name="Calculation 2 3 2 3 4 8" xfId="2593" xr:uid="{00000000-0005-0000-0000-000036090000}"/>
    <cellStyle name="Calculation 2 3 2 3 4 8 2" xfId="2594" xr:uid="{00000000-0005-0000-0000-000037090000}"/>
    <cellStyle name="Calculation 2 3 2 3 4 9" xfId="2595" xr:uid="{00000000-0005-0000-0000-000038090000}"/>
    <cellStyle name="Calculation 2 3 2 3 4 9 2" xfId="2596" xr:uid="{00000000-0005-0000-0000-000039090000}"/>
    <cellStyle name="Calculation 2 3 2 3 5" xfId="2597" xr:uid="{00000000-0005-0000-0000-00003A090000}"/>
    <cellStyle name="Calculation 2 3 2 3 5 10" xfId="2598" xr:uid="{00000000-0005-0000-0000-00003B090000}"/>
    <cellStyle name="Calculation 2 3 2 3 5 11" xfId="2599" xr:uid="{00000000-0005-0000-0000-00003C090000}"/>
    <cellStyle name="Calculation 2 3 2 3 5 2" xfId="2600" xr:uid="{00000000-0005-0000-0000-00003D090000}"/>
    <cellStyle name="Calculation 2 3 2 3 5 2 2" xfId="2601" xr:uid="{00000000-0005-0000-0000-00003E090000}"/>
    <cellStyle name="Calculation 2 3 2 3 5 2 2 2" xfId="2602" xr:uid="{00000000-0005-0000-0000-00003F090000}"/>
    <cellStyle name="Calculation 2 3 2 3 5 2 2 2 2" xfId="2603" xr:uid="{00000000-0005-0000-0000-000040090000}"/>
    <cellStyle name="Calculation 2 3 2 3 5 2 2 3" xfId="2604" xr:uid="{00000000-0005-0000-0000-000041090000}"/>
    <cellStyle name="Calculation 2 3 2 3 5 2 3" xfId="2605" xr:uid="{00000000-0005-0000-0000-000042090000}"/>
    <cellStyle name="Calculation 2 3 2 3 5 2 3 2" xfId="2606" xr:uid="{00000000-0005-0000-0000-000043090000}"/>
    <cellStyle name="Calculation 2 3 2 3 5 2 4" xfId="2607" xr:uid="{00000000-0005-0000-0000-000044090000}"/>
    <cellStyle name="Calculation 2 3 2 3 5 2 4 2" xfId="2608" xr:uid="{00000000-0005-0000-0000-000045090000}"/>
    <cellStyle name="Calculation 2 3 2 3 5 2 5" xfId="2609" xr:uid="{00000000-0005-0000-0000-000046090000}"/>
    <cellStyle name="Calculation 2 3 2 3 5 2 6" xfId="2610" xr:uid="{00000000-0005-0000-0000-000047090000}"/>
    <cellStyle name="Calculation 2 3 2 3 5 3" xfId="2611" xr:uid="{00000000-0005-0000-0000-000048090000}"/>
    <cellStyle name="Calculation 2 3 2 3 5 3 2" xfId="2612" xr:uid="{00000000-0005-0000-0000-000049090000}"/>
    <cellStyle name="Calculation 2 3 2 3 5 3 2 2" xfId="2613" xr:uid="{00000000-0005-0000-0000-00004A090000}"/>
    <cellStyle name="Calculation 2 3 2 3 5 3 2 2 2" xfId="2614" xr:uid="{00000000-0005-0000-0000-00004B090000}"/>
    <cellStyle name="Calculation 2 3 2 3 5 3 2 3" xfId="2615" xr:uid="{00000000-0005-0000-0000-00004C090000}"/>
    <cellStyle name="Calculation 2 3 2 3 5 3 3" xfId="2616" xr:uid="{00000000-0005-0000-0000-00004D090000}"/>
    <cellStyle name="Calculation 2 3 2 3 5 3 3 2" xfId="2617" xr:uid="{00000000-0005-0000-0000-00004E090000}"/>
    <cellStyle name="Calculation 2 3 2 3 5 3 4" xfId="2618" xr:uid="{00000000-0005-0000-0000-00004F090000}"/>
    <cellStyle name="Calculation 2 3 2 3 5 3 4 2" xfId="2619" xr:uid="{00000000-0005-0000-0000-000050090000}"/>
    <cellStyle name="Calculation 2 3 2 3 5 3 5" xfId="2620" xr:uid="{00000000-0005-0000-0000-000051090000}"/>
    <cellStyle name="Calculation 2 3 2 3 5 3 6" xfId="2621" xr:uid="{00000000-0005-0000-0000-000052090000}"/>
    <cellStyle name="Calculation 2 3 2 3 5 4" xfId="2622" xr:uid="{00000000-0005-0000-0000-000053090000}"/>
    <cellStyle name="Calculation 2 3 2 3 5 4 2" xfId="2623" xr:uid="{00000000-0005-0000-0000-000054090000}"/>
    <cellStyle name="Calculation 2 3 2 3 5 4 2 2" xfId="2624" xr:uid="{00000000-0005-0000-0000-000055090000}"/>
    <cellStyle name="Calculation 2 3 2 3 5 4 2 2 2" xfId="2625" xr:uid="{00000000-0005-0000-0000-000056090000}"/>
    <cellStyle name="Calculation 2 3 2 3 5 4 2 3" xfId="2626" xr:uid="{00000000-0005-0000-0000-000057090000}"/>
    <cellStyle name="Calculation 2 3 2 3 5 4 3" xfId="2627" xr:uid="{00000000-0005-0000-0000-000058090000}"/>
    <cellStyle name="Calculation 2 3 2 3 5 4 3 2" xfId="2628" xr:uid="{00000000-0005-0000-0000-000059090000}"/>
    <cellStyle name="Calculation 2 3 2 3 5 4 4" xfId="2629" xr:uid="{00000000-0005-0000-0000-00005A090000}"/>
    <cellStyle name="Calculation 2 3 2 3 5 4 4 2" xfId="2630" xr:uid="{00000000-0005-0000-0000-00005B090000}"/>
    <cellStyle name="Calculation 2 3 2 3 5 4 5" xfId="2631" xr:uid="{00000000-0005-0000-0000-00005C090000}"/>
    <cellStyle name="Calculation 2 3 2 3 5 4 6" xfId="2632" xr:uid="{00000000-0005-0000-0000-00005D090000}"/>
    <cellStyle name="Calculation 2 3 2 3 5 5" xfId="2633" xr:uid="{00000000-0005-0000-0000-00005E090000}"/>
    <cellStyle name="Calculation 2 3 2 3 5 5 2" xfId="2634" xr:uid="{00000000-0005-0000-0000-00005F090000}"/>
    <cellStyle name="Calculation 2 3 2 3 5 5 2 2" xfId="2635" xr:uid="{00000000-0005-0000-0000-000060090000}"/>
    <cellStyle name="Calculation 2 3 2 3 5 5 2 2 2" xfId="2636" xr:uid="{00000000-0005-0000-0000-000061090000}"/>
    <cellStyle name="Calculation 2 3 2 3 5 5 2 3" xfId="2637" xr:uid="{00000000-0005-0000-0000-000062090000}"/>
    <cellStyle name="Calculation 2 3 2 3 5 5 3" xfId="2638" xr:uid="{00000000-0005-0000-0000-000063090000}"/>
    <cellStyle name="Calculation 2 3 2 3 5 5 3 2" xfId="2639" xr:uid="{00000000-0005-0000-0000-000064090000}"/>
    <cellStyle name="Calculation 2 3 2 3 5 5 4" xfId="2640" xr:uid="{00000000-0005-0000-0000-000065090000}"/>
    <cellStyle name="Calculation 2 3 2 3 5 5 4 2" xfId="2641" xr:uid="{00000000-0005-0000-0000-000066090000}"/>
    <cellStyle name="Calculation 2 3 2 3 5 5 5" xfId="2642" xr:uid="{00000000-0005-0000-0000-000067090000}"/>
    <cellStyle name="Calculation 2 3 2 3 5 5 6" xfId="2643" xr:uid="{00000000-0005-0000-0000-000068090000}"/>
    <cellStyle name="Calculation 2 3 2 3 5 6" xfId="2644" xr:uid="{00000000-0005-0000-0000-000069090000}"/>
    <cellStyle name="Calculation 2 3 2 3 5 6 2" xfId="2645" xr:uid="{00000000-0005-0000-0000-00006A090000}"/>
    <cellStyle name="Calculation 2 3 2 3 5 6 2 2" xfId="2646" xr:uid="{00000000-0005-0000-0000-00006B090000}"/>
    <cellStyle name="Calculation 2 3 2 3 5 6 2 2 2" xfId="2647" xr:uid="{00000000-0005-0000-0000-00006C090000}"/>
    <cellStyle name="Calculation 2 3 2 3 5 6 2 3" xfId="2648" xr:uid="{00000000-0005-0000-0000-00006D090000}"/>
    <cellStyle name="Calculation 2 3 2 3 5 6 3" xfId="2649" xr:uid="{00000000-0005-0000-0000-00006E090000}"/>
    <cellStyle name="Calculation 2 3 2 3 5 6 3 2" xfId="2650" xr:uid="{00000000-0005-0000-0000-00006F090000}"/>
    <cellStyle name="Calculation 2 3 2 3 5 6 4" xfId="2651" xr:uid="{00000000-0005-0000-0000-000070090000}"/>
    <cellStyle name="Calculation 2 3 2 3 5 6 4 2" xfId="2652" xr:uid="{00000000-0005-0000-0000-000071090000}"/>
    <cellStyle name="Calculation 2 3 2 3 5 6 5" xfId="2653" xr:uid="{00000000-0005-0000-0000-000072090000}"/>
    <cellStyle name="Calculation 2 3 2 3 5 6 6" xfId="2654" xr:uid="{00000000-0005-0000-0000-000073090000}"/>
    <cellStyle name="Calculation 2 3 2 3 5 7" xfId="2655" xr:uid="{00000000-0005-0000-0000-000074090000}"/>
    <cellStyle name="Calculation 2 3 2 3 5 7 2" xfId="2656" xr:uid="{00000000-0005-0000-0000-000075090000}"/>
    <cellStyle name="Calculation 2 3 2 3 5 7 2 2" xfId="2657" xr:uid="{00000000-0005-0000-0000-000076090000}"/>
    <cellStyle name="Calculation 2 3 2 3 5 7 3" xfId="2658" xr:uid="{00000000-0005-0000-0000-000077090000}"/>
    <cellStyle name="Calculation 2 3 2 3 5 8" xfId="2659" xr:uid="{00000000-0005-0000-0000-000078090000}"/>
    <cellStyle name="Calculation 2 3 2 3 5 8 2" xfId="2660" xr:uid="{00000000-0005-0000-0000-000079090000}"/>
    <cellStyle name="Calculation 2 3 2 3 5 9" xfId="2661" xr:uid="{00000000-0005-0000-0000-00007A090000}"/>
    <cellStyle name="Calculation 2 3 2 3 5 9 2" xfId="2662" xr:uid="{00000000-0005-0000-0000-00007B090000}"/>
    <cellStyle name="Calculation 2 3 2 3 6" xfId="2663" xr:uid="{00000000-0005-0000-0000-00007C090000}"/>
    <cellStyle name="Calculation 2 3 2 3 6 10" xfId="2664" xr:uid="{00000000-0005-0000-0000-00007D090000}"/>
    <cellStyle name="Calculation 2 3 2 3 6 11" xfId="2665" xr:uid="{00000000-0005-0000-0000-00007E090000}"/>
    <cellStyle name="Calculation 2 3 2 3 6 2" xfId="2666" xr:uid="{00000000-0005-0000-0000-00007F090000}"/>
    <cellStyle name="Calculation 2 3 2 3 6 2 2" xfId="2667" xr:uid="{00000000-0005-0000-0000-000080090000}"/>
    <cellStyle name="Calculation 2 3 2 3 6 2 2 2" xfId="2668" xr:uid="{00000000-0005-0000-0000-000081090000}"/>
    <cellStyle name="Calculation 2 3 2 3 6 2 2 2 2" xfId="2669" xr:uid="{00000000-0005-0000-0000-000082090000}"/>
    <cellStyle name="Calculation 2 3 2 3 6 2 2 3" xfId="2670" xr:uid="{00000000-0005-0000-0000-000083090000}"/>
    <cellStyle name="Calculation 2 3 2 3 6 2 3" xfId="2671" xr:uid="{00000000-0005-0000-0000-000084090000}"/>
    <cellStyle name="Calculation 2 3 2 3 6 2 3 2" xfId="2672" xr:uid="{00000000-0005-0000-0000-000085090000}"/>
    <cellStyle name="Calculation 2 3 2 3 6 2 4" xfId="2673" xr:uid="{00000000-0005-0000-0000-000086090000}"/>
    <cellStyle name="Calculation 2 3 2 3 6 2 4 2" xfId="2674" xr:uid="{00000000-0005-0000-0000-000087090000}"/>
    <cellStyle name="Calculation 2 3 2 3 6 2 5" xfId="2675" xr:uid="{00000000-0005-0000-0000-000088090000}"/>
    <cellStyle name="Calculation 2 3 2 3 6 2 6" xfId="2676" xr:uid="{00000000-0005-0000-0000-000089090000}"/>
    <cellStyle name="Calculation 2 3 2 3 6 3" xfId="2677" xr:uid="{00000000-0005-0000-0000-00008A090000}"/>
    <cellStyle name="Calculation 2 3 2 3 6 3 2" xfId="2678" xr:uid="{00000000-0005-0000-0000-00008B090000}"/>
    <cellStyle name="Calculation 2 3 2 3 6 3 2 2" xfId="2679" xr:uid="{00000000-0005-0000-0000-00008C090000}"/>
    <cellStyle name="Calculation 2 3 2 3 6 3 2 2 2" xfId="2680" xr:uid="{00000000-0005-0000-0000-00008D090000}"/>
    <cellStyle name="Calculation 2 3 2 3 6 3 2 3" xfId="2681" xr:uid="{00000000-0005-0000-0000-00008E090000}"/>
    <cellStyle name="Calculation 2 3 2 3 6 3 3" xfId="2682" xr:uid="{00000000-0005-0000-0000-00008F090000}"/>
    <cellStyle name="Calculation 2 3 2 3 6 3 3 2" xfId="2683" xr:uid="{00000000-0005-0000-0000-000090090000}"/>
    <cellStyle name="Calculation 2 3 2 3 6 3 4" xfId="2684" xr:uid="{00000000-0005-0000-0000-000091090000}"/>
    <cellStyle name="Calculation 2 3 2 3 6 3 4 2" xfId="2685" xr:uid="{00000000-0005-0000-0000-000092090000}"/>
    <cellStyle name="Calculation 2 3 2 3 6 3 5" xfId="2686" xr:uid="{00000000-0005-0000-0000-000093090000}"/>
    <cellStyle name="Calculation 2 3 2 3 6 3 6" xfId="2687" xr:uid="{00000000-0005-0000-0000-000094090000}"/>
    <cellStyle name="Calculation 2 3 2 3 6 4" xfId="2688" xr:uid="{00000000-0005-0000-0000-000095090000}"/>
    <cellStyle name="Calculation 2 3 2 3 6 4 2" xfId="2689" xr:uid="{00000000-0005-0000-0000-000096090000}"/>
    <cellStyle name="Calculation 2 3 2 3 6 4 2 2" xfId="2690" xr:uid="{00000000-0005-0000-0000-000097090000}"/>
    <cellStyle name="Calculation 2 3 2 3 6 4 2 2 2" xfId="2691" xr:uid="{00000000-0005-0000-0000-000098090000}"/>
    <cellStyle name="Calculation 2 3 2 3 6 4 2 3" xfId="2692" xr:uid="{00000000-0005-0000-0000-000099090000}"/>
    <cellStyle name="Calculation 2 3 2 3 6 4 3" xfId="2693" xr:uid="{00000000-0005-0000-0000-00009A090000}"/>
    <cellStyle name="Calculation 2 3 2 3 6 4 3 2" xfId="2694" xr:uid="{00000000-0005-0000-0000-00009B090000}"/>
    <cellStyle name="Calculation 2 3 2 3 6 4 4" xfId="2695" xr:uid="{00000000-0005-0000-0000-00009C090000}"/>
    <cellStyle name="Calculation 2 3 2 3 6 4 4 2" xfId="2696" xr:uid="{00000000-0005-0000-0000-00009D090000}"/>
    <cellStyle name="Calculation 2 3 2 3 6 4 5" xfId="2697" xr:uid="{00000000-0005-0000-0000-00009E090000}"/>
    <cellStyle name="Calculation 2 3 2 3 6 4 6" xfId="2698" xr:uid="{00000000-0005-0000-0000-00009F090000}"/>
    <cellStyle name="Calculation 2 3 2 3 6 5" xfId="2699" xr:uid="{00000000-0005-0000-0000-0000A0090000}"/>
    <cellStyle name="Calculation 2 3 2 3 6 5 2" xfId="2700" xr:uid="{00000000-0005-0000-0000-0000A1090000}"/>
    <cellStyle name="Calculation 2 3 2 3 6 5 2 2" xfId="2701" xr:uid="{00000000-0005-0000-0000-0000A2090000}"/>
    <cellStyle name="Calculation 2 3 2 3 6 5 2 2 2" xfId="2702" xr:uid="{00000000-0005-0000-0000-0000A3090000}"/>
    <cellStyle name="Calculation 2 3 2 3 6 5 2 3" xfId="2703" xr:uid="{00000000-0005-0000-0000-0000A4090000}"/>
    <cellStyle name="Calculation 2 3 2 3 6 5 3" xfId="2704" xr:uid="{00000000-0005-0000-0000-0000A5090000}"/>
    <cellStyle name="Calculation 2 3 2 3 6 5 3 2" xfId="2705" xr:uid="{00000000-0005-0000-0000-0000A6090000}"/>
    <cellStyle name="Calculation 2 3 2 3 6 5 4" xfId="2706" xr:uid="{00000000-0005-0000-0000-0000A7090000}"/>
    <cellStyle name="Calculation 2 3 2 3 6 5 4 2" xfId="2707" xr:uid="{00000000-0005-0000-0000-0000A8090000}"/>
    <cellStyle name="Calculation 2 3 2 3 6 5 5" xfId="2708" xr:uid="{00000000-0005-0000-0000-0000A9090000}"/>
    <cellStyle name="Calculation 2 3 2 3 6 5 6" xfId="2709" xr:uid="{00000000-0005-0000-0000-0000AA090000}"/>
    <cellStyle name="Calculation 2 3 2 3 6 6" xfId="2710" xr:uid="{00000000-0005-0000-0000-0000AB090000}"/>
    <cellStyle name="Calculation 2 3 2 3 6 6 2" xfId="2711" xr:uid="{00000000-0005-0000-0000-0000AC090000}"/>
    <cellStyle name="Calculation 2 3 2 3 6 6 2 2" xfId="2712" xr:uid="{00000000-0005-0000-0000-0000AD090000}"/>
    <cellStyle name="Calculation 2 3 2 3 6 6 2 2 2" xfId="2713" xr:uid="{00000000-0005-0000-0000-0000AE090000}"/>
    <cellStyle name="Calculation 2 3 2 3 6 6 2 3" xfId="2714" xr:uid="{00000000-0005-0000-0000-0000AF090000}"/>
    <cellStyle name="Calculation 2 3 2 3 6 6 3" xfId="2715" xr:uid="{00000000-0005-0000-0000-0000B0090000}"/>
    <cellStyle name="Calculation 2 3 2 3 6 6 3 2" xfId="2716" xr:uid="{00000000-0005-0000-0000-0000B1090000}"/>
    <cellStyle name="Calculation 2 3 2 3 6 6 4" xfId="2717" xr:uid="{00000000-0005-0000-0000-0000B2090000}"/>
    <cellStyle name="Calculation 2 3 2 3 6 6 4 2" xfId="2718" xr:uid="{00000000-0005-0000-0000-0000B3090000}"/>
    <cellStyle name="Calculation 2 3 2 3 6 6 5" xfId="2719" xr:uid="{00000000-0005-0000-0000-0000B4090000}"/>
    <cellStyle name="Calculation 2 3 2 3 6 6 6" xfId="2720" xr:uid="{00000000-0005-0000-0000-0000B5090000}"/>
    <cellStyle name="Calculation 2 3 2 3 6 7" xfId="2721" xr:uid="{00000000-0005-0000-0000-0000B6090000}"/>
    <cellStyle name="Calculation 2 3 2 3 6 7 2" xfId="2722" xr:uid="{00000000-0005-0000-0000-0000B7090000}"/>
    <cellStyle name="Calculation 2 3 2 3 6 7 2 2" xfId="2723" xr:uid="{00000000-0005-0000-0000-0000B8090000}"/>
    <cellStyle name="Calculation 2 3 2 3 6 7 3" xfId="2724" xr:uid="{00000000-0005-0000-0000-0000B9090000}"/>
    <cellStyle name="Calculation 2 3 2 3 6 8" xfId="2725" xr:uid="{00000000-0005-0000-0000-0000BA090000}"/>
    <cellStyle name="Calculation 2 3 2 3 6 8 2" xfId="2726" xr:uid="{00000000-0005-0000-0000-0000BB090000}"/>
    <cellStyle name="Calculation 2 3 2 3 6 9" xfId="2727" xr:uid="{00000000-0005-0000-0000-0000BC090000}"/>
    <cellStyle name="Calculation 2 3 2 3 6 9 2" xfId="2728" xr:uid="{00000000-0005-0000-0000-0000BD090000}"/>
    <cellStyle name="Calculation 2 3 2 3 7" xfId="2729" xr:uid="{00000000-0005-0000-0000-0000BE090000}"/>
    <cellStyle name="Calculation 2 3 2 3 7 10" xfId="2730" xr:uid="{00000000-0005-0000-0000-0000BF090000}"/>
    <cellStyle name="Calculation 2 3 2 3 7 11" xfId="2731" xr:uid="{00000000-0005-0000-0000-0000C0090000}"/>
    <cellStyle name="Calculation 2 3 2 3 7 2" xfId="2732" xr:uid="{00000000-0005-0000-0000-0000C1090000}"/>
    <cellStyle name="Calculation 2 3 2 3 7 2 2" xfId="2733" xr:uid="{00000000-0005-0000-0000-0000C2090000}"/>
    <cellStyle name="Calculation 2 3 2 3 7 2 2 2" xfId="2734" xr:uid="{00000000-0005-0000-0000-0000C3090000}"/>
    <cellStyle name="Calculation 2 3 2 3 7 2 2 2 2" xfId="2735" xr:uid="{00000000-0005-0000-0000-0000C4090000}"/>
    <cellStyle name="Calculation 2 3 2 3 7 2 2 3" xfId="2736" xr:uid="{00000000-0005-0000-0000-0000C5090000}"/>
    <cellStyle name="Calculation 2 3 2 3 7 2 3" xfId="2737" xr:uid="{00000000-0005-0000-0000-0000C6090000}"/>
    <cellStyle name="Calculation 2 3 2 3 7 2 3 2" xfId="2738" xr:uid="{00000000-0005-0000-0000-0000C7090000}"/>
    <cellStyle name="Calculation 2 3 2 3 7 2 4" xfId="2739" xr:uid="{00000000-0005-0000-0000-0000C8090000}"/>
    <cellStyle name="Calculation 2 3 2 3 7 2 4 2" xfId="2740" xr:uid="{00000000-0005-0000-0000-0000C9090000}"/>
    <cellStyle name="Calculation 2 3 2 3 7 2 5" xfId="2741" xr:uid="{00000000-0005-0000-0000-0000CA090000}"/>
    <cellStyle name="Calculation 2 3 2 3 7 2 6" xfId="2742" xr:uid="{00000000-0005-0000-0000-0000CB090000}"/>
    <cellStyle name="Calculation 2 3 2 3 7 3" xfId="2743" xr:uid="{00000000-0005-0000-0000-0000CC090000}"/>
    <cellStyle name="Calculation 2 3 2 3 7 3 2" xfId="2744" xr:uid="{00000000-0005-0000-0000-0000CD090000}"/>
    <cellStyle name="Calculation 2 3 2 3 7 3 2 2" xfId="2745" xr:uid="{00000000-0005-0000-0000-0000CE090000}"/>
    <cellStyle name="Calculation 2 3 2 3 7 3 2 2 2" xfId="2746" xr:uid="{00000000-0005-0000-0000-0000CF090000}"/>
    <cellStyle name="Calculation 2 3 2 3 7 3 2 3" xfId="2747" xr:uid="{00000000-0005-0000-0000-0000D0090000}"/>
    <cellStyle name="Calculation 2 3 2 3 7 3 3" xfId="2748" xr:uid="{00000000-0005-0000-0000-0000D1090000}"/>
    <cellStyle name="Calculation 2 3 2 3 7 3 3 2" xfId="2749" xr:uid="{00000000-0005-0000-0000-0000D2090000}"/>
    <cellStyle name="Calculation 2 3 2 3 7 3 4" xfId="2750" xr:uid="{00000000-0005-0000-0000-0000D3090000}"/>
    <cellStyle name="Calculation 2 3 2 3 7 3 4 2" xfId="2751" xr:uid="{00000000-0005-0000-0000-0000D4090000}"/>
    <cellStyle name="Calculation 2 3 2 3 7 3 5" xfId="2752" xr:uid="{00000000-0005-0000-0000-0000D5090000}"/>
    <cellStyle name="Calculation 2 3 2 3 7 3 6" xfId="2753" xr:uid="{00000000-0005-0000-0000-0000D6090000}"/>
    <cellStyle name="Calculation 2 3 2 3 7 4" xfId="2754" xr:uid="{00000000-0005-0000-0000-0000D7090000}"/>
    <cellStyle name="Calculation 2 3 2 3 7 4 2" xfId="2755" xr:uid="{00000000-0005-0000-0000-0000D8090000}"/>
    <cellStyle name="Calculation 2 3 2 3 7 4 2 2" xfId="2756" xr:uid="{00000000-0005-0000-0000-0000D9090000}"/>
    <cellStyle name="Calculation 2 3 2 3 7 4 2 2 2" xfId="2757" xr:uid="{00000000-0005-0000-0000-0000DA090000}"/>
    <cellStyle name="Calculation 2 3 2 3 7 4 2 3" xfId="2758" xr:uid="{00000000-0005-0000-0000-0000DB090000}"/>
    <cellStyle name="Calculation 2 3 2 3 7 4 3" xfId="2759" xr:uid="{00000000-0005-0000-0000-0000DC090000}"/>
    <cellStyle name="Calculation 2 3 2 3 7 4 3 2" xfId="2760" xr:uid="{00000000-0005-0000-0000-0000DD090000}"/>
    <cellStyle name="Calculation 2 3 2 3 7 4 4" xfId="2761" xr:uid="{00000000-0005-0000-0000-0000DE090000}"/>
    <cellStyle name="Calculation 2 3 2 3 7 4 4 2" xfId="2762" xr:uid="{00000000-0005-0000-0000-0000DF090000}"/>
    <cellStyle name="Calculation 2 3 2 3 7 4 5" xfId="2763" xr:uid="{00000000-0005-0000-0000-0000E0090000}"/>
    <cellStyle name="Calculation 2 3 2 3 7 4 6" xfId="2764" xr:uid="{00000000-0005-0000-0000-0000E1090000}"/>
    <cellStyle name="Calculation 2 3 2 3 7 5" xfId="2765" xr:uid="{00000000-0005-0000-0000-0000E2090000}"/>
    <cellStyle name="Calculation 2 3 2 3 7 5 2" xfId="2766" xr:uid="{00000000-0005-0000-0000-0000E3090000}"/>
    <cellStyle name="Calculation 2 3 2 3 7 5 2 2" xfId="2767" xr:uid="{00000000-0005-0000-0000-0000E4090000}"/>
    <cellStyle name="Calculation 2 3 2 3 7 5 2 2 2" xfId="2768" xr:uid="{00000000-0005-0000-0000-0000E5090000}"/>
    <cellStyle name="Calculation 2 3 2 3 7 5 2 3" xfId="2769" xr:uid="{00000000-0005-0000-0000-0000E6090000}"/>
    <cellStyle name="Calculation 2 3 2 3 7 5 3" xfId="2770" xr:uid="{00000000-0005-0000-0000-0000E7090000}"/>
    <cellStyle name="Calculation 2 3 2 3 7 5 3 2" xfId="2771" xr:uid="{00000000-0005-0000-0000-0000E8090000}"/>
    <cellStyle name="Calculation 2 3 2 3 7 5 4" xfId="2772" xr:uid="{00000000-0005-0000-0000-0000E9090000}"/>
    <cellStyle name="Calculation 2 3 2 3 7 5 4 2" xfId="2773" xr:uid="{00000000-0005-0000-0000-0000EA090000}"/>
    <cellStyle name="Calculation 2 3 2 3 7 5 5" xfId="2774" xr:uid="{00000000-0005-0000-0000-0000EB090000}"/>
    <cellStyle name="Calculation 2 3 2 3 7 5 6" xfId="2775" xr:uid="{00000000-0005-0000-0000-0000EC090000}"/>
    <cellStyle name="Calculation 2 3 2 3 7 6" xfId="2776" xr:uid="{00000000-0005-0000-0000-0000ED090000}"/>
    <cellStyle name="Calculation 2 3 2 3 7 6 2" xfId="2777" xr:uid="{00000000-0005-0000-0000-0000EE090000}"/>
    <cellStyle name="Calculation 2 3 2 3 7 6 2 2" xfId="2778" xr:uid="{00000000-0005-0000-0000-0000EF090000}"/>
    <cellStyle name="Calculation 2 3 2 3 7 6 2 2 2" xfId="2779" xr:uid="{00000000-0005-0000-0000-0000F0090000}"/>
    <cellStyle name="Calculation 2 3 2 3 7 6 2 3" xfId="2780" xr:uid="{00000000-0005-0000-0000-0000F1090000}"/>
    <cellStyle name="Calculation 2 3 2 3 7 6 3" xfId="2781" xr:uid="{00000000-0005-0000-0000-0000F2090000}"/>
    <cellStyle name="Calculation 2 3 2 3 7 6 3 2" xfId="2782" xr:uid="{00000000-0005-0000-0000-0000F3090000}"/>
    <cellStyle name="Calculation 2 3 2 3 7 6 4" xfId="2783" xr:uid="{00000000-0005-0000-0000-0000F4090000}"/>
    <cellStyle name="Calculation 2 3 2 3 7 6 4 2" xfId="2784" xr:uid="{00000000-0005-0000-0000-0000F5090000}"/>
    <cellStyle name="Calculation 2 3 2 3 7 6 5" xfId="2785" xr:uid="{00000000-0005-0000-0000-0000F6090000}"/>
    <cellStyle name="Calculation 2 3 2 3 7 6 6" xfId="2786" xr:uid="{00000000-0005-0000-0000-0000F7090000}"/>
    <cellStyle name="Calculation 2 3 2 3 7 7" xfId="2787" xr:uid="{00000000-0005-0000-0000-0000F8090000}"/>
    <cellStyle name="Calculation 2 3 2 3 7 7 2" xfId="2788" xr:uid="{00000000-0005-0000-0000-0000F9090000}"/>
    <cellStyle name="Calculation 2 3 2 3 7 7 2 2" xfId="2789" xr:uid="{00000000-0005-0000-0000-0000FA090000}"/>
    <cellStyle name="Calculation 2 3 2 3 7 7 3" xfId="2790" xr:uid="{00000000-0005-0000-0000-0000FB090000}"/>
    <cellStyle name="Calculation 2 3 2 3 7 8" xfId="2791" xr:uid="{00000000-0005-0000-0000-0000FC090000}"/>
    <cellStyle name="Calculation 2 3 2 3 7 8 2" xfId="2792" xr:uid="{00000000-0005-0000-0000-0000FD090000}"/>
    <cellStyle name="Calculation 2 3 2 3 7 9" xfId="2793" xr:uid="{00000000-0005-0000-0000-0000FE090000}"/>
    <cellStyle name="Calculation 2 3 2 3 7 9 2" xfId="2794" xr:uid="{00000000-0005-0000-0000-0000FF090000}"/>
    <cellStyle name="Calculation 2 3 2 3 8" xfId="2795" xr:uid="{00000000-0005-0000-0000-0000000A0000}"/>
    <cellStyle name="Calculation 2 3 2 3 8 10" xfId="2796" xr:uid="{00000000-0005-0000-0000-0000010A0000}"/>
    <cellStyle name="Calculation 2 3 2 3 8 11" xfId="2797" xr:uid="{00000000-0005-0000-0000-0000020A0000}"/>
    <cellStyle name="Calculation 2 3 2 3 8 2" xfId="2798" xr:uid="{00000000-0005-0000-0000-0000030A0000}"/>
    <cellStyle name="Calculation 2 3 2 3 8 2 2" xfId="2799" xr:uid="{00000000-0005-0000-0000-0000040A0000}"/>
    <cellStyle name="Calculation 2 3 2 3 8 2 2 2" xfId="2800" xr:uid="{00000000-0005-0000-0000-0000050A0000}"/>
    <cellStyle name="Calculation 2 3 2 3 8 2 2 2 2" xfId="2801" xr:uid="{00000000-0005-0000-0000-0000060A0000}"/>
    <cellStyle name="Calculation 2 3 2 3 8 2 2 3" xfId="2802" xr:uid="{00000000-0005-0000-0000-0000070A0000}"/>
    <cellStyle name="Calculation 2 3 2 3 8 2 3" xfId="2803" xr:uid="{00000000-0005-0000-0000-0000080A0000}"/>
    <cellStyle name="Calculation 2 3 2 3 8 2 3 2" xfId="2804" xr:uid="{00000000-0005-0000-0000-0000090A0000}"/>
    <cellStyle name="Calculation 2 3 2 3 8 2 4" xfId="2805" xr:uid="{00000000-0005-0000-0000-00000A0A0000}"/>
    <cellStyle name="Calculation 2 3 2 3 8 2 4 2" xfId="2806" xr:uid="{00000000-0005-0000-0000-00000B0A0000}"/>
    <cellStyle name="Calculation 2 3 2 3 8 2 5" xfId="2807" xr:uid="{00000000-0005-0000-0000-00000C0A0000}"/>
    <cellStyle name="Calculation 2 3 2 3 8 2 6" xfId="2808" xr:uid="{00000000-0005-0000-0000-00000D0A0000}"/>
    <cellStyle name="Calculation 2 3 2 3 8 3" xfId="2809" xr:uid="{00000000-0005-0000-0000-00000E0A0000}"/>
    <cellStyle name="Calculation 2 3 2 3 8 3 2" xfId="2810" xr:uid="{00000000-0005-0000-0000-00000F0A0000}"/>
    <cellStyle name="Calculation 2 3 2 3 8 3 2 2" xfId="2811" xr:uid="{00000000-0005-0000-0000-0000100A0000}"/>
    <cellStyle name="Calculation 2 3 2 3 8 3 2 2 2" xfId="2812" xr:uid="{00000000-0005-0000-0000-0000110A0000}"/>
    <cellStyle name="Calculation 2 3 2 3 8 3 2 3" xfId="2813" xr:uid="{00000000-0005-0000-0000-0000120A0000}"/>
    <cellStyle name="Calculation 2 3 2 3 8 3 3" xfId="2814" xr:uid="{00000000-0005-0000-0000-0000130A0000}"/>
    <cellStyle name="Calculation 2 3 2 3 8 3 3 2" xfId="2815" xr:uid="{00000000-0005-0000-0000-0000140A0000}"/>
    <cellStyle name="Calculation 2 3 2 3 8 3 4" xfId="2816" xr:uid="{00000000-0005-0000-0000-0000150A0000}"/>
    <cellStyle name="Calculation 2 3 2 3 8 3 4 2" xfId="2817" xr:uid="{00000000-0005-0000-0000-0000160A0000}"/>
    <cellStyle name="Calculation 2 3 2 3 8 3 5" xfId="2818" xr:uid="{00000000-0005-0000-0000-0000170A0000}"/>
    <cellStyle name="Calculation 2 3 2 3 8 3 6" xfId="2819" xr:uid="{00000000-0005-0000-0000-0000180A0000}"/>
    <cellStyle name="Calculation 2 3 2 3 8 4" xfId="2820" xr:uid="{00000000-0005-0000-0000-0000190A0000}"/>
    <cellStyle name="Calculation 2 3 2 3 8 4 2" xfId="2821" xr:uid="{00000000-0005-0000-0000-00001A0A0000}"/>
    <cellStyle name="Calculation 2 3 2 3 8 4 2 2" xfId="2822" xr:uid="{00000000-0005-0000-0000-00001B0A0000}"/>
    <cellStyle name="Calculation 2 3 2 3 8 4 2 2 2" xfId="2823" xr:uid="{00000000-0005-0000-0000-00001C0A0000}"/>
    <cellStyle name="Calculation 2 3 2 3 8 4 2 3" xfId="2824" xr:uid="{00000000-0005-0000-0000-00001D0A0000}"/>
    <cellStyle name="Calculation 2 3 2 3 8 4 3" xfId="2825" xr:uid="{00000000-0005-0000-0000-00001E0A0000}"/>
    <cellStyle name="Calculation 2 3 2 3 8 4 3 2" xfId="2826" xr:uid="{00000000-0005-0000-0000-00001F0A0000}"/>
    <cellStyle name="Calculation 2 3 2 3 8 4 4" xfId="2827" xr:uid="{00000000-0005-0000-0000-0000200A0000}"/>
    <cellStyle name="Calculation 2 3 2 3 8 4 4 2" xfId="2828" xr:uid="{00000000-0005-0000-0000-0000210A0000}"/>
    <cellStyle name="Calculation 2 3 2 3 8 4 5" xfId="2829" xr:uid="{00000000-0005-0000-0000-0000220A0000}"/>
    <cellStyle name="Calculation 2 3 2 3 8 4 6" xfId="2830" xr:uid="{00000000-0005-0000-0000-0000230A0000}"/>
    <cellStyle name="Calculation 2 3 2 3 8 5" xfId="2831" xr:uid="{00000000-0005-0000-0000-0000240A0000}"/>
    <cellStyle name="Calculation 2 3 2 3 8 5 2" xfId="2832" xr:uid="{00000000-0005-0000-0000-0000250A0000}"/>
    <cellStyle name="Calculation 2 3 2 3 8 5 2 2" xfId="2833" xr:uid="{00000000-0005-0000-0000-0000260A0000}"/>
    <cellStyle name="Calculation 2 3 2 3 8 5 2 2 2" xfId="2834" xr:uid="{00000000-0005-0000-0000-0000270A0000}"/>
    <cellStyle name="Calculation 2 3 2 3 8 5 2 3" xfId="2835" xr:uid="{00000000-0005-0000-0000-0000280A0000}"/>
    <cellStyle name="Calculation 2 3 2 3 8 5 3" xfId="2836" xr:uid="{00000000-0005-0000-0000-0000290A0000}"/>
    <cellStyle name="Calculation 2 3 2 3 8 5 3 2" xfId="2837" xr:uid="{00000000-0005-0000-0000-00002A0A0000}"/>
    <cellStyle name="Calculation 2 3 2 3 8 5 4" xfId="2838" xr:uid="{00000000-0005-0000-0000-00002B0A0000}"/>
    <cellStyle name="Calculation 2 3 2 3 8 5 4 2" xfId="2839" xr:uid="{00000000-0005-0000-0000-00002C0A0000}"/>
    <cellStyle name="Calculation 2 3 2 3 8 5 5" xfId="2840" xr:uid="{00000000-0005-0000-0000-00002D0A0000}"/>
    <cellStyle name="Calculation 2 3 2 3 8 5 6" xfId="2841" xr:uid="{00000000-0005-0000-0000-00002E0A0000}"/>
    <cellStyle name="Calculation 2 3 2 3 8 6" xfId="2842" xr:uid="{00000000-0005-0000-0000-00002F0A0000}"/>
    <cellStyle name="Calculation 2 3 2 3 8 6 2" xfId="2843" xr:uid="{00000000-0005-0000-0000-0000300A0000}"/>
    <cellStyle name="Calculation 2 3 2 3 8 6 2 2" xfId="2844" xr:uid="{00000000-0005-0000-0000-0000310A0000}"/>
    <cellStyle name="Calculation 2 3 2 3 8 6 2 2 2" xfId="2845" xr:uid="{00000000-0005-0000-0000-0000320A0000}"/>
    <cellStyle name="Calculation 2 3 2 3 8 6 2 3" xfId="2846" xr:uid="{00000000-0005-0000-0000-0000330A0000}"/>
    <cellStyle name="Calculation 2 3 2 3 8 6 3" xfId="2847" xr:uid="{00000000-0005-0000-0000-0000340A0000}"/>
    <cellStyle name="Calculation 2 3 2 3 8 6 3 2" xfId="2848" xr:uid="{00000000-0005-0000-0000-0000350A0000}"/>
    <cellStyle name="Calculation 2 3 2 3 8 6 4" xfId="2849" xr:uid="{00000000-0005-0000-0000-0000360A0000}"/>
    <cellStyle name="Calculation 2 3 2 3 8 6 4 2" xfId="2850" xr:uid="{00000000-0005-0000-0000-0000370A0000}"/>
    <cellStyle name="Calculation 2 3 2 3 8 6 5" xfId="2851" xr:uid="{00000000-0005-0000-0000-0000380A0000}"/>
    <cellStyle name="Calculation 2 3 2 3 8 6 6" xfId="2852" xr:uid="{00000000-0005-0000-0000-0000390A0000}"/>
    <cellStyle name="Calculation 2 3 2 3 8 7" xfId="2853" xr:uid="{00000000-0005-0000-0000-00003A0A0000}"/>
    <cellStyle name="Calculation 2 3 2 3 8 7 2" xfId="2854" xr:uid="{00000000-0005-0000-0000-00003B0A0000}"/>
    <cellStyle name="Calculation 2 3 2 3 8 7 2 2" xfId="2855" xr:uid="{00000000-0005-0000-0000-00003C0A0000}"/>
    <cellStyle name="Calculation 2 3 2 3 8 7 3" xfId="2856" xr:uid="{00000000-0005-0000-0000-00003D0A0000}"/>
    <cellStyle name="Calculation 2 3 2 3 8 8" xfId="2857" xr:uid="{00000000-0005-0000-0000-00003E0A0000}"/>
    <cellStyle name="Calculation 2 3 2 3 8 8 2" xfId="2858" xr:uid="{00000000-0005-0000-0000-00003F0A0000}"/>
    <cellStyle name="Calculation 2 3 2 3 8 9" xfId="2859" xr:uid="{00000000-0005-0000-0000-0000400A0000}"/>
    <cellStyle name="Calculation 2 3 2 3 8 9 2" xfId="2860" xr:uid="{00000000-0005-0000-0000-0000410A0000}"/>
    <cellStyle name="Calculation 2 3 2 3 9" xfId="2861" xr:uid="{00000000-0005-0000-0000-0000420A0000}"/>
    <cellStyle name="Calculation 2 3 2 3 9 10" xfId="2862" xr:uid="{00000000-0005-0000-0000-0000430A0000}"/>
    <cellStyle name="Calculation 2 3 2 3 9 11" xfId="2863" xr:uid="{00000000-0005-0000-0000-0000440A0000}"/>
    <cellStyle name="Calculation 2 3 2 3 9 2" xfId="2864" xr:uid="{00000000-0005-0000-0000-0000450A0000}"/>
    <cellStyle name="Calculation 2 3 2 3 9 2 2" xfId="2865" xr:uid="{00000000-0005-0000-0000-0000460A0000}"/>
    <cellStyle name="Calculation 2 3 2 3 9 2 2 2" xfId="2866" xr:uid="{00000000-0005-0000-0000-0000470A0000}"/>
    <cellStyle name="Calculation 2 3 2 3 9 2 2 2 2" xfId="2867" xr:uid="{00000000-0005-0000-0000-0000480A0000}"/>
    <cellStyle name="Calculation 2 3 2 3 9 2 2 3" xfId="2868" xr:uid="{00000000-0005-0000-0000-0000490A0000}"/>
    <cellStyle name="Calculation 2 3 2 3 9 2 3" xfId="2869" xr:uid="{00000000-0005-0000-0000-00004A0A0000}"/>
    <cellStyle name="Calculation 2 3 2 3 9 2 3 2" xfId="2870" xr:uid="{00000000-0005-0000-0000-00004B0A0000}"/>
    <cellStyle name="Calculation 2 3 2 3 9 2 4" xfId="2871" xr:uid="{00000000-0005-0000-0000-00004C0A0000}"/>
    <cellStyle name="Calculation 2 3 2 3 9 2 4 2" xfId="2872" xr:uid="{00000000-0005-0000-0000-00004D0A0000}"/>
    <cellStyle name="Calculation 2 3 2 3 9 2 5" xfId="2873" xr:uid="{00000000-0005-0000-0000-00004E0A0000}"/>
    <cellStyle name="Calculation 2 3 2 3 9 2 6" xfId="2874" xr:uid="{00000000-0005-0000-0000-00004F0A0000}"/>
    <cellStyle name="Calculation 2 3 2 3 9 3" xfId="2875" xr:uid="{00000000-0005-0000-0000-0000500A0000}"/>
    <cellStyle name="Calculation 2 3 2 3 9 3 2" xfId="2876" xr:uid="{00000000-0005-0000-0000-0000510A0000}"/>
    <cellStyle name="Calculation 2 3 2 3 9 3 2 2" xfId="2877" xr:uid="{00000000-0005-0000-0000-0000520A0000}"/>
    <cellStyle name="Calculation 2 3 2 3 9 3 2 2 2" xfId="2878" xr:uid="{00000000-0005-0000-0000-0000530A0000}"/>
    <cellStyle name="Calculation 2 3 2 3 9 3 2 3" xfId="2879" xr:uid="{00000000-0005-0000-0000-0000540A0000}"/>
    <cellStyle name="Calculation 2 3 2 3 9 3 3" xfId="2880" xr:uid="{00000000-0005-0000-0000-0000550A0000}"/>
    <cellStyle name="Calculation 2 3 2 3 9 3 3 2" xfId="2881" xr:uid="{00000000-0005-0000-0000-0000560A0000}"/>
    <cellStyle name="Calculation 2 3 2 3 9 3 4" xfId="2882" xr:uid="{00000000-0005-0000-0000-0000570A0000}"/>
    <cellStyle name="Calculation 2 3 2 3 9 3 4 2" xfId="2883" xr:uid="{00000000-0005-0000-0000-0000580A0000}"/>
    <cellStyle name="Calculation 2 3 2 3 9 3 5" xfId="2884" xr:uid="{00000000-0005-0000-0000-0000590A0000}"/>
    <cellStyle name="Calculation 2 3 2 3 9 3 6" xfId="2885" xr:uid="{00000000-0005-0000-0000-00005A0A0000}"/>
    <cellStyle name="Calculation 2 3 2 3 9 4" xfId="2886" xr:uid="{00000000-0005-0000-0000-00005B0A0000}"/>
    <cellStyle name="Calculation 2 3 2 3 9 4 2" xfId="2887" xr:uid="{00000000-0005-0000-0000-00005C0A0000}"/>
    <cellStyle name="Calculation 2 3 2 3 9 4 2 2" xfId="2888" xr:uid="{00000000-0005-0000-0000-00005D0A0000}"/>
    <cellStyle name="Calculation 2 3 2 3 9 4 2 2 2" xfId="2889" xr:uid="{00000000-0005-0000-0000-00005E0A0000}"/>
    <cellStyle name="Calculation 2 3 2 3 9 4 2 3" xfId="2890" xr:uid="{00000000-0005-0000-0000-00005F0A0000}"/>
    <cellStyle name="Calculation 2 3 2 3 9 4 3" xfId="2891" xr:uid="{00000000-0005-0000-0000-0000600A0000}"/>
    <cellStyle name="Calculation 2 3 2 3 9 4 3 2" xfId="2892" xr:uid="{00000000-0005-0000-0000-0000610A0000}"/>
    <cellStyle name="Calculation 2 3 2 3 9 4 4" xfId="2893" xr:uid="{00000000-0005-0000-0000-0000620A0000}"/>
    <cellStyle name="Calculation 2 3 2 3 9 4 4 2" xfId="2894" xr:uid="{00000000-0005-0000-0000-0000630A0000}"/>
    <cellStyle name="Calculation 2 3 2 3 9 4 5" xfId="2895" xr:uid="{00000000-0005-0000-0000-0000640A0000}"/>
    <cellStyle name="Calculation 2 3 2 3 9 4 6" xfId="2896" xr:uid="{00000000-0005-0000-0000-0000650A0000}"/>
    <cellStyle name="Calculation 2 3 2 3 9 5" xfId="2897" xr:uid="{00000000-0005-0000-0000-0000660A0000}"/>
    <cellStyle name="Calculation 2 3 2 3 9 5 2" xfId="2898" xr:uid="{00000000-0005-0000-0000-0000670A0000}"/>
    <cellStyle name="Calculation 2 3 2 3 9 5 2 2" xfId="2899" xr:uid="{00000000-0005-0000-0000-0000680A0000}"/>
    <cellStyle name="Calculation 2 3 2 3 9 5 2 2 2" xfId="2900" xr:uid="{00000000-0005-0000-0000-0000690A0000}"/>
    <cellStyle name="Calculation 2 3 2 3 9 5 2 3" xfId="2901" xr:uid="{00000000-0005-0000-0000-00006A0A0000}"/>
    <cellStyle name="Calculation 2 3 2 3 9 5 3" xfId="2902" xr:uid="{00000000-0005-0000-0000-00006B0A0000}"/>
    <cellStyle name="Calculation 2 3 2 3 9 5 3 2" xfId="2903" xr:uid="{00000000-0005-0000-0000-00006C0A0000}"/>
    <cellStyle name="Calculation 2 3 2 3 9 5 4" xfId="2904" xr:uid="{00000000-0005-0000-0000-00006D0A0000}"/>
    <cellStyle name="Calculation 2 3 2 3 9 5 4 2" xfId="2905" xr:uid="{00000000-0005-0000-0000-00006E0A0000}"/>
    <cellStyle name="Calculation 2 3 2 3 9 5 5" xfId="2906" xr:uid="{00000000-0005-0000-0000-00006F0A0000}"/>
    <cellStyle name="Calculation 2 3 2 3 9 5 6" xfId="2907" xr:uid="{00000000-0005-0000-0000-0000700A0000}"/>
    <cellStyle name="Calculation 2 3 2 3 9 6" xfId="2908" xr:uid="{00000000-0005-0000-0000-0000710A0000}"/>
    <cellStyle name="Calculation 2 3 2 3 9 6 2" xfId="2909" xr:uid="{00000000-0005-0000-0000-0000720A0000}"/>
    <cellStyle name="Calculation 2 3 2 3 9 6 2 2" xfId="2910" xr:uid="{00000000-0005-0000-0000-0000730A0000}"/>
    <cellStyle name="Calculation 2 3 2 3 9 6 2 2 2" xfId="2911" xr:uid="{00000000-0005-0000-0000-0000740A0000}"/>
    <cellStyle name="Calculation 2 3 2 3 9 6 2 3" xfId="2912" xr:uid="{00000000-0005-0000-0000-0000750A0000}"/>
    <cellStyle name="Calculation 2 3 2 3 9 6 3" xfId="2913" xr:uid="{00000000-0005-0000-0000-0000760A0000}"/>
    <cellStyle name="Calculation 2 3 2 3 9 6 3 2" xfId="2914" xr:uid="{00000000-0005-0000-0000-0000770A0000}"/>
    <cellStyle name="Calculation 2 3 2 3 9 6 4" xfId="2915" xr:uid="{00000000-0005-0000-0000-0000780A0000}"/>
    <cellStyle name="Calculation 2 3 2 3 9 6 4 2" xfId="2916" xr:uid="{00000000-0005-0000-0000-0000790A0000}"/>
    <cellStyle name="Calculation 2 3 2 3 9 6 5" xfId="2917" xr:uid="{00000000-0005-0000-0000-00007A0A0000}"/>
    <cellStyle name="Calculation 2 3 2 3 9 6 6" xfId="2918" xr:uid="{00000000-0005-0000-0000-00007B0A0000}"/>
    <cellStyle name="Calculation 2 3 2 3 9 7" xfId="2919" xr:uid="{00000000-0005-0000-0000-00007C0A0000}"/>
    <cellStyle name="Calculation 2 3 2 3 9 7 2" xfId="2920" xr:uid="{00000000-0005-0000-0000-00007D0A0000}"/>
    <cellStyle name="Calculation 2 3 2 3 9 7 2 2" xfId="2921" xr:uid="{00000000-0005-0000-0000-00007E0A0000}"/>
    <cellStyle name="Calculation 2 3 2 3 9 7 3" xfId="2922" xr:uid="{00000000-0005-0000-0000-00007F0A0000}"/>
    <cellStyle name="Calculation 2 3 2 3 9 8" xfId="2923" xr:uid="{00000000-0005-0000-0000-0000800A0000}"/>
    <cellStyle name="Calculation 2 3 2 3 9 8 2" xfId="2924" xr:uid="{00000000-0005-0000-0000-0000810A0000}"/>
    <cellStyle name="Calculation 2 3 2 3 9 9" xfId="2925" xr:uid="{00000000-0005-0000-0000-0000820A0000}"/>
    <cellStyle name="Calculation 2 3 2 3 9 9 2" xfId="2926" xr:uid="{00000000-0005-0000-0000-0000830A0000}"/>
    <cellStyle name="Calculation 2 3 2 4" xfId="2927" xr:uid="{00000000-0005-0000-0000-0000840A0000}"/>
    <cellStyle name="Calculation 2 3 3" xfId="2928" xr:uid="{00000000-0005-0000-0000-0000850A0000}"/>
    <cellStyle name="Calculation 2 3 3 10" xfId="2929" xr:uid="{00000000-0005-0000-0000-0000860A0000}"/>
    <cellStyle name="Calculation 2 3 3 10 10" xfId="2930" xr:uid="{00000000-0005-0000-0000-0000870A0000}"/>
    <cellStyle name="Calculation 2 3 3 10 11" xfId="2931" xr:uid="{00000000-0005-0000-0000-0000880A0000}"/>
    <cellStyle name="Calculation 2 3 3 10 2" xfId="2932" xr:uid="{00000000-0005-0000-0000-0000890A0000}"/>
    <cellStyle name="Calculation 2 3 3 10 2 2" xfId="2933" xr:uid="{00000000-0005-0000-0000-00008A0A0000}"/>
    <cellStyle name="Calculation 2 3 3 10 2 2 2" xfId="2934" xr:uid="{00000000-0005-0000-0000-00008B0A0000}"/>
    <cellStyle name="Calculation 2 3 3 10 2 2 2 2" xfId="2935" xr:uid="{00000000-0005-0000-0000-00008C0A0000}"/>
    <cellStyle name="Calculation 2 3 3 10 2 2 3" xfId="2936" xr:uid="{00000000-0005-0000-0000-00008D0A0000}"/>
    <cellStyle name="Calculation 2 3 3 10 2 3" xfId="2937" xr:uid="{00000000-0005-0000-0000-00008E0A0000}"/>
    <cellStyle name="Calculation 2 3 3 10 2 3 2" xfId="2938" xr:uid="{00000000-0005-0000-0000-00008F0A0000}"/>
    <cellStyle name="Calculation 2 3 3 10 2 4" xfId="2939" xr:uid="{00000000-0005-0000-0000-0000900A0000}"/>
    <cellStyle name="Calculation 2 3 3 10 2 4 2" xfId="2940" xr:uid="{00000000-0005-0000-0000-0000910A0000}"/>
    <cellStyle name="Calculation 2 3 3 10 2 5" xfId="2941" xr:uid="{00000000-0005-0000-0000-0000920A0000}"/>
    <cellStyle name="Calculation 2 3 3 10 2 6" xfId="2942" xr:uid="{00000000-0005-0000-0000-0000930A0000}"/>
    <cellStyle name="Calculation 2 3 3 10 3" xfId="2943" xr:uid="{00000000-0005-0000-0000-0000940A0000}"/>
    <cellStyle name="Calculation 2 3 3 10 3 2" xfId="2944" xr:uid="{00000000-0005-0000-0000-0000950A0000}"/>
    <cellStyle name="Calculation 2 3 3 10 3 2 2" xfId="2945" xr:uid="{00000000-0005-0000-0000-0000960A0000}"/>
    <cellStyle name="Calculation 2 3 3 10 3 2 2 2" xfId="2946" xr:uid="{00000000-0005-0000-0000-0000970A0000}"/>
    <cellStyle name="Calculation 2 3 3 10 3 2 3" xfId="2947" xr:uid="{00000000-0005-0000-0000-0000980A0000}"/>
    <cellStyle name="Calculation 2 3 3 10 3 3" xfId="2948" xr:uid="{00000000-0005-0000-0000-0000990A0000}"/>
    <cellStyle name="Calculation 2 3 3 10 3 3 2" xfId="2949" xr:uid="{00000000-0005-0000-0000-00009A0A0000}"/>
    <cellStyle name="Calculation 2 3 3 10 3 4" xfId="2950" xr:uid="{00000000-0005-0000-0000-00009B0A0000}"/>
    <cellStyle name="Calculation 2 3 3 10 3 4 2" xfId="2951" xr:uid="{00000000-0005-0000-0000-00009C0A0000}"/>
    <cellStyle name="Calculation 2 3 3 10 3 5" xfId="2952" xr:uid="{00000000-0005-0000-0000-00009D0A0000}"/>
    <cellStyle name="Calculation 2 3 3 10 3 6" xfId="2953" xr:uid="{00000000-0005-0000-0000-00009E0A0000}"/>
    <cellStyle name="Calculation 2 3 3 10 4" xfId="2954" xr:uid="{00000000-0005-0000-0000-00009F0A0000}"/>
    <cellStyle name="Calculation 2 3 3 10 4 2" xfId="2955" xr:uid="{00000000-0005-0000-0000-0000A00A0000}"/>
    <cellStyle name="Calculation 2 3 3 10 4 2 2" xfId="2956" xr:uid="{00000000-0005-0000-0000-0000A10A0000}"/>
    <cellStyle name="Calculation 2 3 3 10 4 2 2 2" xfId="2957" xr:uid="{00000000-0005-0000-0000-0000A20A0000}"/>
    <cellStyle name="Calculation 2 3 3 10 4 2 3" xfId="2958" xr:uid="{00000000-0005-0000-0000-0000A30A0000}"/>
    <cellStyle name="Calculation 2 3 3 10 4 3" xfId="2959" xr:uid="{00000000-0005-0000-0000-0000A40A0000}"/>
    <cellStyle name="Calculation 2 3 3 10 4 3 2" xfId="2960" xr:uid="{00000000-0005-0000-0000-0000A50A0000}"/>
    <cellStyle name="Calculation 2 3 3 10 4 4" xfId="2961" xr:uid="{00000000-0005-0000-0000-0000A60A0000}"/>
    <cellStyle name="Calculation 2 3 3 10 4 4 2" xfId="2962" xr:uid="{00000000-0005-0000-0000-0000A70A0000}"/>
    <cellStyle name="Calculation 2 3 3 10 4 5" xfId="2963" xr:uid="{00000000-0005-0000-0000-0000A80A0000}"/>
    <cellStyle name="Calculation 2 3 3 10 4 6" xfId="2964" xr:uid="{00000000-0005-0000-0000-0000A90A0000}"/>
    <cellStyle name="Calculation 2 3 3 10 5" xfId="2965" xr:uid="{00000000-0005-0000-0000-0000AA0A0000}"/>
    <cellStyle name="Calculation 2 3 3 10 5 2" xfId="2966" xr:uid="{00000000-0005-0000-0000-0000AB0A0000}"/>
    <cellStyle name="Calculation 2 3 3 10 5 2 2" xfId="2967" xr:uid="{00000000-0005-0000-0000-0000AC0A0000}"/>
    <cellStyle name="Calculation 2 3 3 10 5 2 2 2" xfId="2968" xr:uid="{00000000-0005-0000-0000-0000AD0A0000}"/>
    <cellStyle name="Calculation 2 3 3 10 5 2 3" xfId="2969" xr:uid="{00000000-0005-0000-0000-0000AE0A0000}"/>
    <cellStyle name="Calculation 2 3 3 10 5 3" xfId="2970" xr:uid="{00000000-0005-0000-0000-0000AF0A0000}"/>
    <cellStyle name="Calculation 2 3 3 10 5 3 2" xfId="2971" xr:uid="{00000000-0005-0000-0000-0000B00A0000}"/>
    <cellStyle name="Calculation 2 3 3 10 5 4" xfId="2972" xr:uid="{00000000-0005-0000-0000-0000B10A0000}"/>
    <cellStyle name="Calculation 2 3 3 10 5 4 2" xfId="2973" xr:uid="{00000000-0005-0000-0000-0000B20A0000}"/>
    <cellStyle name="Calculation 2 3 3 10 5 5" xfId="2974" xr:uid="{00000000-0005-0000-0000-0000B30A0000}"/>
    <cellStyle name="Calculation 2 3 3 10 5 6" xfId="2975" xr:uid="{00000000-0005-0000-0000-0000B40A0000}"/>
    <cellStyle name="Calculation 2 3 3 10 6" xfId="2976" xr:uid="{00000000-0005-0000-0000-0000B50A0000}"/>
    <cellStyle name="Calculation 2 3 3 10 6 2" xfId="2977" xr:uid="{00000000-0005-0000-0000-0000B60A0000}"/>
    <cellStyle name="Calculation 2 3 3 10 6 2 2" xfId="2978" xr:uid="{00000000-0005-0000-0000-0000B70A0000}"/>
    <cellStyle name="Calculation 2 3 3 10 6 2 2 2" xfId="2979" xr:uid="{00000000-0005-0000-0000-0000B80A0000}"/>
    <cellStyle name="Calculation 2 3 3 10 6 2 3" xfId="2980" xr:uid="{00000000-0005-0000-0000-0000B90A0000}"/>
    <cellStyle name="Calculation 2 3 3 10 6 3" xfId="2981" xr:uid="{00000000-0005-0000-0000-0000BA0A0000}"/>
    <cellStyle name="Calculation 2 3 3 10 6 3 2" xfId="2982" xr:uid="{00000000-0005-0000-0000-0000BB0A0000}"/>
    <cellStyle name="Calculation 2 3 3 10 6 4" xfId="2983" xr:uid="{00000000-0005-0000-0000-0000BC0A0000}"/>
    <cellStyle name="Calculation 2 3 3 10 6 4 2" xfId="2984" xr:uid="{00000000-0005-0000-0000-0000BD0A0000}"/>
    <cellStyle name="Calculation 2 3 3 10 6 5" xfId="2985" xr:uid="{00000000-0005-0000-0000-0000BE0A0000}"/>
    <cellStyle name="Calculation 2 3 3 10 6 6" xfId="2986" xr:uid="{00000000-0005-0000-0000-0000BF0A0000}"/>
    <cellStyle name="Calculation 2 3 3 10 7" xfId="2987" xr:uid="{00000000-0005-0000-0000-0000C00A0000}"/>
    <cellStyle name="Calculation 2 3 3 10 7 2" xfId="2988" xr:uid="{00000000-0005-0000-0000-0000C10A0000}"/>
    <cellStyle name="Calculation 2 3 3 10 7 2 2" xfId="2989" xr:uid="{00000000-0005-0000-0000-0000C20A0000}"/>
    <cellStyle name="Calculation 2 3 3 10 7 3" xfId="2990" xr:uid="{00000000-0005-0000-0000-0000C30A0000}"/>
    <cellStyle name="Calculation 2 3 3 10 8" xfId="2991" xr:uid="{00000000-0005-0000-0000-0000C40A0000}"/>
    <cellStyle name="Calculation 2 3 3 10 8 2" xfId="2992" xr:uid="{00000000-0005-0000-0000-0000C50A0000}"/>
    <cellStyle name="Calculation 2 3 3 10 9" xfId="2993" xr:uid="{00000000-0005-0000-0000-0000C60A0000}"/>
    <cellStyle name="Calculation 2 3 3 10 9 2" xfId="2994" xr:uid="{00000000-0005-0000-0000-0000C70A0000}"/>
    <cellStyle name="Calculation 2 3 3 11" xfId="2995" xr:uid="{00000000-0005-0000-0000-0000C80A0000}"/>
    <cellStyle name="Calculation 2 3 3 11 10" xfId="2996" xr:uid="{00000000-0005-0000-0000-0000C90A0000}"/>
    <cellStyle name="Calculation 2 3 3 11 11" xfId="2997" xr:uid="{00000000-0005-0000-0000-0000CA0A0000}"/>
    <cellStyle name="Calculation 2 3 3 11 2" xfId="2998" xr:uid="{00000000-0005-0000-0000-0000CB0A0000}"/>
    <cellStyle name="Calculation 2 3 3 11 2 2" xfId="2999" xr:uid="{00000000-0005-0000-0000-0000CC0A0000}"/>
    <cellStyle name="Calculation 2 3 3 11 2 2 2" xfId="3000" xr:uid="{00000000-0005-0000-0000-0000CD0A0000}"/>
    <cellStyle name="Calculation 2 3 3 11 2 2 2 2" xfId="3001" xr:uid="{00000000-0005-0000-0000-0000CE0A0000}"/>
    <cellStyle name="Calculation 2 3 3 11 2 2 3" xfId="3002" xr:uid="{00000000-0005-0000-0000-0000CF0A0000}"/>
    <cellStyle name="Calculation 2 3 3 11 2 3" xfId="3003" xr:uid="{00000000-0005-0000-0000-0000D00A0000}"/>
    <cellStyle name="Calculation 2 3 3 11 2 3 2" xfId="3004" xr:uid="{00000000-0005-0000-0000-0000D10A0000}"/>
    <cellStyle name="Calculation 2 3 3 11 2 4" xfId="3005" xr:uid="{00000000-0005-0000-0000-0000D20A0000}"/>
    <cellStyle name="Calculation 2 3 3 11 2 4 2" xfId="3006" xr:uid="{00000000-0005-0000-0000-0000D30A0000}"/>
    <cellStyle name="Calculation 2 3 3 11 2 5" xfId="3007" xr:uid="{00000000-0005-0000-0000-0000D40A0000}"/>
    <cellStyle name="Calculation 2 3 3 11 2 6" xfId="3008" xr:uid="{00000000-0005-0000-0000-0000D50A0000}"/>
    <cellStyle name="Calculation 2 3 3 11 3" xfId="3009" xr:uid="{00000000-0005-0000-0000-0000D60A0000}"/>
    <cellStyle name="Calculation 2 3 3 11 3 2" xfId="3010" xr:uid="{00000000-0005-0000-0000-0000D70A0000}"/>
    <cellStyle name="Calculation 2 3 3 11 3 2 2" xfId="3011" xr:uid="{00000000-0005-0000-0000-0000D80A0000}"/>
    <cellStyle name="Calculation 2 3 3 11 3 2 2 2" xfId="3012" xr:uid="{00000000-0005-0000-0000-0000D90A0000}"/>
    <cellStyle name="Calculation 2 3 3 11 3 2 3" xfId="3013" xr:uid="{00000000-0005-0000-0000-0000DA0A0000}"/>
    <cellStyle name="Calculation 2 3 3 11 3 3" xfId="3014" xr:uid="{00000000-0005-0000-0000-0000DB0A0000}"/>
    <cellStyle name="Calculation 2 3 3 11 3 3 2" xfId="3015" xr:uid="{00000000-0005-0000-0000-0000DC0A0000}"/>
    <cellStyle name="Calculation 2 3 3 11 3 4" xfId="3016" xr:uid="{00000000-0005-0000-0000-0000DD0A0000}"/>
    <cellStyle name="Calculation 2 3 3 11 3 4 2" xfId="3017" xr:uid="{00000000-0005-0000-0000-0000DE0A0000}"/>
    <cellStyle name="Calculation 2 3 3 11 3 5" xfId="3018" xr:uid="{00000000-0005-0000-0000-0000DF0A0000}"/>
    <cellStyle name="Calculation 2 3 3 11 3 6" xfId="3019" xr:uid="{00000000-0005-0000-0000-0000E00A0000}"/>
    <cellStyle name="Calculation 2 3 3 11 4" xfId="3020" xr:uid="{00000000-0005-0000-0000-0000E10A0000}"/>
    <cellStyle name="Calculation 2 3 3 11 4 2" xfId="3021" xr:uid="{00000000-0005-0000-0000-0000E20A0000}"/>
    <cellStyle name="Calculation 2 3 3 11 4 2 2" xfId="3022" xr:uid="{00000000-0005-0000-0000-0000E30A0000}"/>
    <cellStyle name="Calculation 2 3 3 11 4 2 2 2" xfId="3023" xr:uid="{00000000-0005-0000-0000-0000E40A0000}"/>
    <cellStyle name="Calculation 2 3 3 11 4 2 3" xfId="3024" xr:uid="{00000000-0005-0000-0000-0000E50A0000}"/>
    <cellStyle name="Calculation 2 3 3 11 4 3" xfId="3025" xr:uid="{00000000-0005-0000-0000-0000E60A0000}"/>
    <cellStyle name="Calculation 2 3 3 11 4 3 2" xfId="3026" xr:uid="{00000000-0005-0000-0000-0000E70A0000}"/>
    <cellStyle name="Calculation 2 3 3 11 4 4" xfId="3027" xr:uid="{00000000-0005-0000-0000-0000E80A0000}"/>
    <cellStyle name="Calculation 2 3 3 11 4 4 2" xfId="3028" xr:uid="{00000000-0005-0000-0000-0000E90A0000}"/>
    <cellStyle name="Calculation 2 3 3 11 4 5" xfId="3029" xr:uid="{00000000-0005-0000-0000-0000EA0A0000}"/>
    <cellStyle name="Calculation 2 3 3 11 4 6" xfId="3030" xr:uid="{00000000-0005-0000-0000-0000EB0A0000}"/>
    <cellStyle name="Calculation 2 3 3 11 5" xfId="3031" xr:uid="{00000000-0005-0000-0000-0000EC0A0000}"/>
    <cellStyle name="Calculation 2 3 3 11 5 2" xfId="3032" xr:uid="{00000000-0005-0000-0000-0000ED0A0000}"/>
    <cellStyle name="Calculation 2 3 3 11 5 2 2" xfId="3033" xr:uid="{00000000-0005-0000-0000-0000EE0A0000}"/>
    <cellStyle name="Calculation 2 3 3 11 5 2 2 2" xfId="3034" xr:uid="{00000000-0005-0000-0000-0000EF0A0000}"/>
    <cellStyle name="Calculation 2 3 3 11 5 2 3" xfId="3035" xr:uid="{00000000-0005-0000-0000-0000F00A0000}"/>
    <cellStyle name="Calculation 2 3 3 11 5 3" xfId="3036" xr:uid="{00000000-0005-0000-0000-0000F10A0000}"/>
    <cellStyle name="Calculation 2 3 3 11 5 3 2" xfId="3037" xr:uid="{00000000-0005-0000-0000-0000F20A0000}"/>
    <cellStyle name="Calculation 2 3 3 11 5 4" xfId="3038" xr:uid="{00000000-0005-0000-0000-0000F30A0000}"/>
    <cellStyle name="Calculation 2 3 3 11 5 4 2" xfId="3039" xr:uid="{00000000-0005-0000-0000-0000F40A0000}"/>
    <cellStyle name="Calculation 2 3 3 11 5 5" xfId="3040" xr:uid="{00000000-0005-0000-0000-0000F50A0000}"/>
    <cellStyle name="Calculation 2 3 3 11 5 6" xfId="3041" xr:uid="{00000000-0005-0000-0000-0000F60A0000}"/>
    <cellStyle name="Calculation 2 3 3 11 6" xfId="3042" xr:uid="{00000000-0005-0000-0000-0000F70A0000}"/>
    <cellStyle name="Calculation 2 3 3 11 6 2" xfId="3043" xr:uid="{00000000-0005-0000-0000-0000F80A0000}"/>
    <cellStyle name="Calculation 2 3 3 11 6 2 2" xfId="3044" xr:uid="{00000000-0005-0000-0000-0000F90A0000}"/>
    <cellStyle name="Calculation 2 3 3 11 6 2 2 2" xfId="3045" xr:uid="{00000000-0005-0000-0000-0000FA0A0000}"/>
    <cellStyle name="Calculation 2 3 3 11 6 2 3" xfId="3046" xr:uid="{00000000-0005-0000-0000-0000FB0A0000}"/>
    <cellStyle name="Calculation 2 3 3 11 6 3" xfId="3047" xr:uid="{00000000-0005-0000-0000-0000FC0A0000}"/>
    <cellStyle name="Calculation 2 3 3 11 6 3 2" xfId="3048" xr:uid="{00000000-0005-0000-0000-0000FD0A0000}"/>
    <cellStyle name="Calculation 2 3 3 11 6 4" xfId="3049" xr:uid="{00000000-0005-0000-0000-0000FE0A0000}"/>
    <cellStyle name="Calculation 2 3 3 11 6 4 2" xfId="3050" xr:uid="{00000000-0005-0000-0000-0000FF0A0000}"/>
    <cellStyle name="Calculation 2 3 3 11 6 5" xfId="3051" xr:uid="{00000000-0005-0000-0000-0000000B0000}"/>
    <cellStyle name="Calculation 2 3 3 11 6 6" xfId="3052" xr:uid="{00000000-0005-0000-0000-0000010B0000}"/>
    <cellStyle name="Calculation 2 3 3 11 7" xfId="3053" xr:uid="{00000000-0005-0000-0000-0000020B0000}"/>
    <cellStyle name="Calculation 2 3 3 11 7 2" xfId="3054" xr:uid="{00000000-0005-0000-0000-0000030B0000}"/>
    <cellStyle name="Calculation 2 3 3 11 7 2 2" xfId="3055" xr:uid="{00000000-0005-0000-0000-0000040B0000}"/>
    <cellStyle name="Calculation 2 3 3 11 7 3" xfId="3056" xr:uid="{00000000-0005-0000-0000-0000050B0000}"/>
    <cellStyle name="Calculation 2 3 3 11 8" xfId="3057" xr:uid="{00000000-0005-0000-0000-0000060B0000}"/>
    <cellStyle name="Calculation 2 3 3 11 8 2" xfId="3058" xr:uid="{00000000-0005-0000-0000-0000070B0000}"/>
    <cellStyle name="Calculation 2 3 3 11 9" xfId="3059" xr:uid="{00000000-0005-0000-0000-0000080B0000}"/>
    <cellStyle name="Calculation 2 3 3 11 9 2" xfId="3060" xr:uid="{00000000-0005-0000-0000-0000090B0000}"/>
    <cellStyle name="Calculation 2 3 3 12" xfId="3061" xr:uid="{00000000-0005-0000-0000-00000A0B0000}"/>
    <cellStyle name="Calculation 2 3 3 12 10" xfId="3062" xr:uid="{00000000-0005-0000-0000-00000B0B0000}"/>
    <cellStyle name="Calculation 2 3 3 12 11" xfId="3063" xr:uid="{00000000-0005-0000-0000-00000C0B0000}"/>
    <cellStyle name="Calculation 2 3 3 12 2" xfId="3064" xr:uid="{00000000-0005-0000-0000-00000D0B0000}"/>
    <cellStyle name="Calculation 2 3 3 12 2 2" xfId="3065" xr:uid="{00000000-0005-0000-0000-00000E0B0000}"/>
    <cellStyle name="Calculation 2 3 3 12 2 2 2" xfId="3066" xr:uid="{00000000-0005-0000-0000-00000F0B0000}"/>
    <cellStyle name="Calculation 2 3 3 12 2 2 2 2" xfId="3067" xr:uid="{00000000-0005-0000-0000-0000100B0000}"/>
    <cellStyle name="Calculation 2 3 3 12 2 2 3" xfId="3068" xr:uid="{00000000-0005-0000-0000-0000110B0000}"/>
    <cellStyle name="Calculation 2 3 3 12 2 3" xfId="3069" xr:uid="{00000000-0005-0000-0000-0000120B0000}"/>
    <cellStyle name="Calculation 2 3 3 12 2 3 2" xfId="3070" xr:uid="{00000000-0005-0000-0000-0000130B0000}"/>
    <cellStyle name="Calculation 2 3 3 12 2 4" xfId="3071" xr:uid="{00000000-0005-0000-0000-0000140B0000}"/>
    <cellStyle name="Calculation 2 3 3 12 2 4 2" xfId="3072" xr:uid="{00000000-0005-0000-0000-0000150B0000}"/>
    <cellStyle name="Calculation 2 3 3 12 2 5" xfId="3073" xr:uid="{00000000-0005-0000-0000-0000160B0000}"/>
    <cellStyle name="Calculation 2 3 3 12 2 6" xfId="3074" xr:uid="{00000000-0005-0000-0000-0000170B0000}"/>
    <cellStyle name="Calculation 2 3 3 12 3" xfId="3075" xr:uid="{00000000-0005-0000-0000-0000180B0000}"/>
    <cellStyle name="Calculation 2 3 3 12 3 2" xfId="3076" xr:uid="{00000000-0005-0000-0000-0000190B0000}"/>
    <cellStyle name="Calculation 2 3 3 12 3 2 2" xfId="3077" xr:uid="{00000000-0005-0000-0000-00001A0B0000}"/>
    <cellStyle name="Calculation 2 3 3 12 3 2 2 2" xfId="3078" xr:uid="{00000000-0005-0000-0000-00001B0B0000}"/>
    <cellStyle name="Calculation 2 3 3 12 3 2 3" xfId="3079" xr:uid="{00000000-0005-0000-0000-00001C0B0000}"/>
    <cellStyle name="Calculation 2 3 3 12 3 3" xfId="3080" xr:uid="{00000000-0005-0000-0000-00001D0B0000}"/>
    <cellStyle name="Calculation 2 3 3 12 3 3 2" xfId="3081" xr:uid="{00000000-0005-0000-0000-00001E0B0000}"/>
    <cellStyle name="Calculation 2 3 3 12 3 4" xfId="3082" xr:uid="{00000000-0005-0000-0000-00001F0B0000}"/>
    <cellStyle name="Calculation 2 3 3 12 3 4 2" xfId="3083" xr:uid="{00000000-0005-0000-0000-0000200B0000}"/>
    <cellStyle name="Calculation 2 3 3 12 3 5" xfId="3084" xr:uid="{00000000-0005-0000-0000-0000210B0000}"/>
    <cellStyle name="Calculation 2 3 3 12 3 6" xfId="3085" xr:uid="{00000000-0005-0000-0000-0000220B0000}"/>
    <cellStyle name="Calculation 2 3 3 12 4" xfId="3086" xr:uid="{00000000-0005-0000-0000-0000230B0000}"/>
    <cellStyle name="Calculation 2 3 3 12 4 2" xfId="3087" xr:uid="{00000000-0005-0000-0000-0000240B0000}"/>
    <cellStyle name="Calculation 2 3 3 12 4 2 2" xfId="3088" xr:uid="{00000000-0005-0000-0000-0000250B0000}"/>
    <cellStyle name="Calculation 2 3 3 12 4 2 2 2" xfId="3089" xr:uid="{00000000-0005-0000-0000-0000260B0000}"/>
    <cellStyle name="Calculation 2 3 3 12 4 2 3" xfId="3090" xr:uid="{00000000-0005-0000-0000-0000270B0000}"/>
    <cellStyle name="Calculation 2 3 3 12 4 3" xfId="3091" xr:uid="{00000000-0005-0000-0000-0000280B0000}"/>
    <cellStyle name="Calculation 2 3 3 12 4 3 2" xfId="3092" xr:uid="{00000000-0005-0000-0000-0000290B0000}"/>
    <cellStyle name="Calculation 2 3 3 12 4 4" xfId="3093" xr:uid="{00000000-0005-0000-0000-00002A0B0000}"/>
    <cellStyle name="Calculation 2 3 3 12 4 4 2" xfId="3094" xr:uid="{00000000-0005-0000-0000-00002B0B0000}"/>
    <cellStyle name="Calculation 2 3 3 12 4 5" xfId="3095" xr:uid="{00000000-0005-0000-0000-00002C0B0000}"/>
    <cellStyle name="Calculation 2 3 3 12 4 6" xfId="3096" xr:uid="{00000000-0005-0000-0000-00002D0B0000}"/>
    <cellStyle name="Calculation 2 3 3 12 5" xfId="3097" xr:uid="{00000000-0005-0000-0000-00002E0B0000}"/>
    <cellStyle name="Calculation 2 3 3 12 5 2" xfId="3098" xr:uid="{00000000-0005-0000-0000-00002F0B0000}"/>
    <cellStyle name="Calculation 2 3 3 12 5 2 2" xfId="3099" xr:uid="{00000000-0005-0000-0000-0000300B0000}"/>
    <cellStyle name="Calculation 2 3 3 12 5 2 2 2" xfId="3100" xr:uid="{00000000-0005-0000-0000-0000310B0000}"/>
    <cellStyle name="Calculation 2 3 3 12 5 2 3" xfId="3101" xr:uid="{00000000-0005-0000-0000-0000320B0000}"/>
    <cellStyle name="Calculation 2 3 3 12 5 3" xfId="3102" xr:uid="{00000000-0005-0000-0000-0000330B0000}"/>
    <cellStyle name="Calculation 2 3 3 12 5 3 2" xfId="3103" xr:uid="{00000000-0005-0000-0000-0000340B0000}"/>
    <cellStyle name="Calculation 2 3 3 12 5 4" xfId="3104" xr:uid="{00000000-0005-0000-0000-0000350B0000}"/>
    <cellStyle name="Calculation 2 3 3 12 5 4 2" xfId="3105" xr:uid="{00000000-0005-0000-0000-0000360B0000}"/>
    <cellStyle name="Calculation 2 3 3 12 5 5" xfId="3106" xr:uid="{00000000-0005-0000-0000-0000370B0000}"/>
    <cellStyle name="Calculation 2 3 3 12 5 6" xfId="3107" xr:uid="{00000000-0005-0000-0000-0000380B0000}"/>
    <cellStyle name="Calculation 2 3 3 12 6" xfId="3108" xr:uid="{00000000-0005-0000-0000-0000390B0000}"/>
    <cellStyle name="Calculation 2 3 3 12 6 2" xfId="3109" xr:uid="{00000000-0005-0000-0000-00003A0B0000}"/>
    <cellStyle name="Calculation 2 3 3 12 6 2 2" xfId="3110" xr:uid="{00000000-0005-0000-0000-00003B0B0000}"/>
    <cellStyle name="Calculation 2 3 3 12 6 2 2 2" xfId="3111" xr:uid="{00000000-0005-0000-0000-00003C0B0000}"/>
    <cellStyle name="Calculation 2 3 3 12 6 2 3" xfId="3112" xr:uid="{00000000-0005-0000-0000-00003D0B0000}"/>
    <cellStyle name="Calculation 2 3 3 12 6 3" xfId="3113" xr:uid="{00000000-0005-0000-0000-00003E0B0000}"/>
    <cellStyle name="Calculation 2 3 3 12 6 3 2" xfId="3114" xr:uid="{00000000-0005-0000-0000-00003F0B0000}"/>
    <cellStyle name="Calculation 2 3 3 12 6 4" xfId="3115" xr:uid="{00000000-0005-0000-0000-0000400B0000}"/>
    <cellStyle name="Calculation 2 3 3 12 6 4 2" xfId="3116" xr:uid="{00000000-0005-0000-0000-0000410B0000}"/>
    <cellStyle name="Calculation 2 3 3 12 6 5" xfId="3117" xr:uid="{00000000-0005-0000-0000-0000420B0000}"/>
    <cellStyle name="Calculation 2 3 3 12 6 6" xfId="3118" xr:uid="{00000000-0005-0000-0000-0000430B0000}"/>
    <cellStyle name="Calculation 2 3 3 12 7" xfId="3119" xr:uid="{00000000-0005-0000-0000-0000440B0000}"/>
    <cellStyle name="Calculation 2 3 3 12 7 2" xfId="3120" xr:uid="{00000000-0005-0000-0000-0000450B0000}"/>
    <cellStyle name="Calculation 2 3 3 12 7 2 2" xfId="3121" xr:uid="{00000000-0005-0000-0000-0000460B0000}"/>
    <cellStyle name="Calculation 2 3 3 12 7 3" xfId="3122" xr:uid="{00000000-0005-0000-0000-0000470B0000}"/>
    <cellStyle name="Calculation 2 3 3 12 8" xfId="3123" xr:uid="{00000000-0005-0000-0000-0000480B0000}"/>
    <cellStyle name="Calculation 2 3 3 12 8 2" xfId="3124" xr:uid="{00000000-0005-0000-0000-0000490B0000}"/>
    <cellStyle name="Calculation 2 3 3 12 9" xfId="3125" xr:uid="{00000000-0005-0000-0000-00004A0B0000}"/>
    <cellStyle name="Calculation 2 3 3 12 9 2" xfId="3126" xr:uid="{00000000-0005-0000-0000-00004B0B0000}"/>
    <cellStyle name="Calculation 2 3 3 13" xfId="3127" xr:uid="{00000000-0005-0000-0000-00004C0B0000}"/>
    <cellStyle name="Calculation 2 3 3 13 10" xfId="3128" xr:uid="{00000000-0005-0000-0000-00004D0B0000}"/>
    <cellStyle name="Calculation 2 3 3 13 11" xfId="3129" xr:uid="{00000000-0005-0000-0000-00004E0B0000}"/>
    <cellStyle name="Calculation 2 3 3 13 2" xfId="3130" xr:uid="{00000000-0005-0000-0000-00004F0B0000}"/>
    <cellStyle name="Calculation 2 3 3 13 2 2" xfId="3131" xr:uid="{00000000-0005-0000-0000-0000500B0000}"/>
    <cellStyle name="Calculation 2 3 3 13 2 2 2" xfId="3132" xr:uid="{00000000-0005-0000-0000-0000510B0000}"/>
    <cellStyle name="Calculation 2 3 3 13 2 2 2 2" xfId="3133" xr:uid="{00000000-0005-0000-0000-0000520B0000}"/>
    <cellStyle name="Calculation 2 3 3 13 2 2 3" xfId="3134" xr:uid="{00000000-0005-0000-0000-0000530B0000}"/>
    <cellStyle name="Calculation 2 3 3 13 2 3" xfId="3135" xr:uid="{00000000-0005-0000-0000-0000540B0000}"/>
    <cellStyle name="Calculation 2 3 3 13 2 3 2" xfId="3136" xr:uid="{00000000-0005-0000-0000-0000550B0000}"/>
    <cellStyle name="Calculation 2 3 3 13 2 4" xfId="3137" xr:uid="{00000000-0005-0000-0000-0000560B0000}"/>
    <cellStyle name="Calculation 2 3 3 13 2 4 2" xfId="3138" xr:uid="{00000000-0005-0000-0000-0000570B0000}"/>
    <cellStyle name="Calculation 2 3 3 13 2 5" xfId="3139" xr:uid="{00000000-0005-0000-0000-0000580B0000}"/>
    <cellStyle name="Calculation 2 3 3 13 2 6" xfId="3140" xr:uid="{00000000-0005-0000-0000-0000590B0000}"/>
    <cellStyle name="Calculation 2 3 3 13 3" xfId="3141" xr:uid="{00000000-0005-0000-0000-00005A0B0000}"/>
    <cellStyle name="Calculation 2 3 3 13 3 2" xfId="3142" xr:uid="{00000000-0005-0000-0000-00005B0B0000}"/>
    <cellStyle name="Calculation 2 3 3 13 3 2 2" xfId="3143" xr:uid="{00000000-0005-0000-0000-00005C0B0000}"/>
    <cellStyle name="Calculation 2 3 3 13 3 2 2 2" xfId="3144" xr:uid="{00000000-0005-0000-0000-00005D0B0000}"/>
    <cellStyle name="Calculation 2 3 3 13 3 2 3" xfId="3145" xr:uid="{00000000-0005-0000-0000-00005E0B0000}"/>
    <cellStyle name="Calculation 2 3 3 13 3 3" xfId="3146" xr:uid="{00000000-0005-0000-0000-00005F0B0000}"/>
    <cellStyle name="Calculation 2 3 3 13 3 3 2" xfId="3147" xr:uid="{00000000-0005-0000-0000-0000600B0000}"/>
    <cellStyle name="Calculation 2 3 3 13 3 4" xfId="3148" xr:uid="{00000000-0005-0000-0000-0000610B0000}"/>
    <cellStyle name="Calculation 2 3 3 13 3 4 2" xfId="3149" xr:uid="{00000000-0005-0000-0000-0000620B0000}"/>
    <cellStyle name="Calculation 2 3 3 13 3 5" xfId="3150" xr:uid="{00000000-0005-0000-0000-0000630B0000}"/>
    <cellStyle name="Calculation 2 3 3 13 3 6" xfId="3151" xr:uid="{00000000-0005-0000-0000-0000640B0000}"/>
    <cellStyle name="Calculation 2 3 3 13 4" xfId="3152" xr:uid="{00000000-0005-0000-0000-0000650B0000}"/>
    <cellStyle name="Calculation 2 3 3 13 4 2" xfId="3153" xr:uid="{00000000-0005-0000-0000-0000660B0000}"/>
    <cellStyle name="Calculation 2 3 3 13 4 2 2" xfId="3154" xr:uid="{00000000-0005-0000-0000-0000670B0000}"/>
    <cellStyle name="Calculation 2 3 3 13 4 2 2 2" xfId="3155" xr:uid="{00000000-0005-0000-0000-0000680B0000}"/>
    <cellStyle name="Calculation 2 3 3 13 4 2 3" xfId="3156" xr:uid="{00000000-0005-0000-0000-0000690B0000}"/>
    <cellStyle name="Calculation 2 3 3 13 4 3" xfId="3157" xr:uid="{00000000-0005-0000-0000-00006A0B0000}"/>
    <cellStyle name="Calculation 2 3 3 13 4 3 2" xfId="3158" xr:uid="{00000000-0005-0000-0000-00006B0B0000}"/>
    <cellStyle name="Calculation 2 3 3 13 4 4" xfId="3159" xr:uid="{00000000-0005-0000-0000-00006C0B0000}"/>
    <cellStyle name="Calculation 2 3 3 13 4 4 2" xfId="3160" xr:uid="{00000000-0005-0000-0000-00006D0B0000}"/>
    <cellStyle name="Calculation 2 3 3 13 4 5" xfId="3161" xr:uid="{00000000-0005-0000-0000-00006E0B0000}"/>
    <cellStyle name="Calculation 2 3 3 13 4 6" xfId="3162" xr:uid="{00000000-0005-0000-0000-00006F0B0000}"/>
    <cellStyle name="Calculation 2 3 3 13 5" xfId="3163" xr:uid="{00000000-0005-0000-0000-0000700B0000}"/>
    <cellStyle name="Calculation 2 3 3 13 5 2" xfId="3164" xr:uid="{00000000-0005-0000-0000-0000710B0000}"/>
    <cellStyle name="Calculation 2 3 3 13 5 2 2" xfId="3165" xr:uid="{00000000-0005-0000-0000-0000720B0000}"/>
    <cellStyle name="Calculation 2 3 3 13 5 2 2 2" xfId="3166" xr:uid="{00000000-0005-0000-0000-0000730B0000}"/>
    <cellStyle name="Calculation 2 3 3 13 5 2 3" xfId="3167" xr:uid="{00000000-0005-0000-0000-0000740B0000}"/>
    <cellStyle name="Calculation 2 3 3 13 5 3" xfId="3168" xr:uid="{00000000-0005-0000-0000-0000750B0000}"/>
    <cellStyle name="Calculation 2 3 3 13 5 3 2" xfId="3169" xr:uid="{00000000-0005-0000-0000-0000760B0000}"/>
    <cellStyle name="Calculation 2 3 3 13 5 4" xfId="3170" xr:uid="{00000000-0005-0000-0000-0000770B0000}"/>
    <cellStyle name="Calculation 2 3 3 13 5 4 2" xfId="3171" xr:uid="{00000000-0005-0000-0000-0000780B0000}"/>
    <cellStyle name="Calculation 2 3 3 13 5 5" xfId="3172" xr:uid="{00000000-0005-0000-0000-0000790B0000}"/>
    <cellStyle name="Calculation 2 3 3 13 5 6" xfId="3173" xr:uid="{00000000-0005-0000-0000-00007A0B0000}"/>
    <cellStyle name="Calculation 2 3 3 13 6" xfId="3174" xr:uid="{00000000-0005-0000-0000-00007B0B0000}"/>
    <cellStyle name="Calculation 2 3 3 13 6 2" xfId="3175" xr:uid="{00000000-0005-0000-0000-00007C0B0000}"/>
    <cellStyle name="Calculation 2 3 3 13 6 2 2" xfId="3176" xr:uid="{00000000-0005-0000-0000-00007D0B0000}"/>
    <cellStyle name="Calculation 2 3 3 13 6 2 2 2" xfId="3177" xr:uid="{00000000-0005-0000-0000-00007E0B0000}"/>
    <cellStyle name="Calculation 2 3 3 13 6 2 3" xfId="3178" xr:uid="{00000000-0005-0000-0000-00007F0B0000}"/>
    <cellStyle name="Calculation 2 3 3 13 6 3" xfId="3179" xr:uid="{00000000-0005-0000-0000-0000800B0000}"/>
    <cellStyle name="Calculation 2 3 3 13 6 3 2" xfId="3180" xr:uid="{00000000-0005-0000-0000-0000810B0000}"/>
    <cellStyle name="Calculation 2 3 3 13 6 4" xfId="3181" xr:uid="{00000000-0005-0000-0000-0000820B0000}"/>
    <cellStyle name="Calculation 2 3 3 13 6 4 2" xfId="3182" xr:uid="{00000000-0005-0000-0000-0000830B0000}"/>
    <cellStyle name="Calculation 2 3 3 13 6 5" xfId="3183" xr:uid="{00000000-0005-0000-0000-0000840B0000}"/>
    <cellStyle name="Calculation 2 3 3 13 6 6" xfId="3184" xr:uid="{00000000-0005-0000-0000-0000850B0000}"/>
    <cellStyle name="Calculation 2 3 3 13 7" xfId="3185" xr:uid="{00000000-0005-0000-0000-0000860B0000}"/>
    <cellStyle name="Calculation 2 3 3 13 7 2" xfId="3186" xr:uid="{00000000-0005-0000-0000-0000870B0000}"/>
    <cellStyle name="Calculation 2 3 3 13 7 2 2" xfId="3187" xr:uid="{00000000-0005-0000-0000-0000880B0000}"/>
    <cellStyle name="Calculation 2 3 3 13 7 3" xfId="3188" xr:uid="{00000000-0005-0000-0000-0000890B0000}"/>
    <cellStyle name="Calculation 2 3 3 13 8" xfId="3189" xr:uid="{00000000-0005-0000-0000-00008A0B0000}"/>
    <cellStyle name="Calculation 2 3 3 13 8 2" xfId="3190" xr:uid="{00000000-0005-0000-0000-00008B0B0000}"/>
    <cellStyle name="Calculation 2 3 3 13 9" xfId="3191" xr:uid="{00000000-0005-0000-0000-00008C0B0000}"/>
    <cellStyle name="Calculation 2 3 3 13 9 2" xfId="3192" xr:uid="{00000000-0005-0000-0000-00008D0B0000}"/>
    <cellStyle name="Calculation 2 3 3 14" xfId="3193" xr:uid="{00000000-0005-0000-0000-00008E0B0000}"/>
    <cellStyle name="Calculation 2 3 3 14 10" xfId="3194" xr:uid="{00000000-0005-0000-0000-00008F0B0000}"/>
    <cellStyle name="Calculation 2 3 3 14 11" xfId="3195" xr:uid="{00000000-0005-0000-0000-0000900B0000}"/>
    <cellStyle name="Calculation 2 3 3 14 2" xfId="3196" xr:uid="{00000000-0005-0000-0000-0000910B0000}"/>
    <cellStyle name="Calculation 2 3 3 14 2 2" xfId="3197" xr:uid="{00000000-0005-0000-0000-0000920B0000}"/>
    <cellStyle name="Calculation 2 3 3 14 2 2 2" xfId="3198" xr:uid="{00000000-0005-0000-0000-0000930B0000}"/>
    <cellStyle name="Calculation 2 3 3 14 2 2 2 2" xfId="3199" xr:uid="{00000000-0005-0000-0000-0000940B0000}"/>
    <cellStyle name="Calculation 2 3 3 14 2 2 3" xfId="3200" xr:uid="{00000000-0005-0000-0000-0000950B0000}"/>
    <cellStyle name="Calculation 2 3 3 14 2 3" xfId="3201" xr:uid="{00000000-0005-0000-0000-0000960B0000}"/>
    <cellStyle name="Calculation 2 3 3 14 2 3 2" xfId="3202" xr:uid="{00000000-0005-0000-0000-0000970B0000}"/>
    <cellStyle name="Calculation 2 3 3 14 2 4" xfId="3203" xr:uid="{00000000-0005-0000-0000-0000980B0000}"/>
    <cellStyle name="Calculation 2 3 3 14 2 4 2" xfId="3204" xr:uid="{00000000-0005-0000-0000-0000990B0000}"/>
    <cellStyle name="Calculation 2 3 3 14 2 5" xfId="3205" xr:uid="{00000000-0005-0000-0000-00009A0B0000}"/>
    <cellStyle name="Calculation 2 3 3 14 2 6" xfId="3206" xr:uid="{00000000-0005-0000-0000-00009B0B0000}"/>
    <cellStyle name="Calculation 2 3 3 14 3" xfId="3207" xr:uid="{00000000-0005-0000-0000-00009C0B0000}"/>
    <cellStyle name="Calculation 2 3 3 14 3 2" xfId="3208" xr:uid="{00000000-0005-0000-0000-00009D0B0000}"/>
    <cellStyle name="Calculation 2 3 3 14 3 2 2" xfId="3209" xr:uid="{00000000-0005-0000-0000-00009E0B0000}"/>
    <cellStyle name="Calculation 2 3 3 14 3 2 2 2" xfId="3210" xr:uid="{00000000-0005-0000-0000-00009F0B0000}"/>
    <cellStyle name="Calculation 2 3 3 14 3 2 3" xfId="3211" xr:uid="{00000000-0005-0000-0000-0000A00B0000}"/>
    <cellStyle name="Calculation 2 3 3 14 3 3" xfId="3212" xr:uid="{00000000-0005-0000-0000-0000A10B0000}"/>
    <cellStyle name="Calculation 2 3 3 14 3 3 2" xfId="3213" xr:uid="{00000000-0005-0000-0000-0000A20B0000}"/>
    <cellStyle name="Calculation 2 3 3 14 3 4" xfId="3214" xr:uid="{00000000-0005-0000-0000-0000A30B0000}"/>
    <cellStyle name="Calculation 2 3 3 14 3 4 2" xfId="3215" xr:uid="{00000000-0005-0000-0000-0000A40B0000}"/>
    <cellStyle name="Calculation 2 3 3 14 3 5" xfId="3216" xr:uid="{00000000-0005-0000-0000-0000A50B0000}"/>
    <cellStyle name="Calculation 2 3 3 14 3 6" xfId="3217" xr:uid="{00000000-0005-0000-0000-0000A60B0000}"/>
    <cellStyle name="Calculation 2 3 3 14 4" xfId="3218" xr:uid="{00000000-0005-0000-0000-0000A70B0000}"/>
    <cellStyle name="Calculation 2 3 3 14 4 2" xfId="3219" xr:uid="{00000000-0005-0000-0000-0000A80B0000}"/>
    <cellStyle name="Calculation 2 3 3 14 4 2 2" xfId="3220" xr:uid="{00000000-0005-0000-0000-0000A90B0000}"/>
    <cellStyle name="Calculation 2 3 3 14 4 2 2 2" xfId="3221" xr:uid="{00000000-0005-0000-0000-0000AA0B0000}"/>
    <cellStyle name="Calculation 2 3 3 14 4 2 3" xfId="3222" xr:uid="{00000000-0005-0000-0000-0000AB0B0000}"/>
    <cellStyle name="Calculation 2 3 3 14 4 3" xfId="3223" xr:uid="{00000000-0005-0000-0000-0000AC0B0000}"/>
    <cellStyle name="Calculation 2 3 3 14 4 3 2" xfId="3224" xr:uid="{00000000-0005-0000-0000-0000AD0B0000}"/>
    <cellStyle name="Calculation 2 3 3 14 4 4" xfId="3225" xr:uid="{00000000-0005-0000-0000-0000AE0B0000}"/>
    <cellStyle name="Calculation 2 3 3 14 4 4 2" xfId="3226" xr:uid="{00000000-0005-0000-0000-0000AF0B0000}"/>
    <cellStyle name="Calculation 2 3 3 14 4 5" xfId="3227" xr:uid="{00000000-0005-0000-0000-0000B00B0000}"/>
    <cellStyle name="Calculation 2 3 3 14 4 6" xfId="3228" xr:uid="{00000000-0005-0000-0000-0000B10B0000}"/>
    <cellStyle name="Calculation 2 3 3 14 5" xfId="3229" xr:uid="{00000000-0005-0000-0000-0000B20B0000}"/>
    <cellStyle name="Calculation 2 3 3 14 5 2" xfId="3230" xr:uid="{00000000-0005-0000-0000-0000B30B0000}"/>
    <cellStyle name="Calculation 2 3 3 14 5 2 2" xfId="3231" xr:uid="{00000000-0005-0000-0000-0000B40B0000}"/>
    <cellStyle name="Calculation 2 3 3 14 5 2 2 2" xfId="3232" xr:uid="{00000000-0005-0000-0000-0000B50B0000}"/>
    <cellStyle name="Calculation 2 3 3 14 5 2 3" xfId="3233" xr:uid="{00000000-0005-0000-0000-0000B60B0000}"/>
    <cellStyle name="Calculation 2 3 3 14 5 3" xfId="3234" xr:uid="{00000000-0005-0000-0000-0000B70B0000}"/>
    <cellStyle name="Calculation 2 3 3 14 5 3 2" xfId="3235" xr:uid="{00000000-0005-0000-0000-0000B80B0000}"/>
    <cellStyle name="Calculation 2 3 3 14 5 4" xfId="3236" xr:uid="{00000000-0005-0000-0000-0000B90B0000}"/>
    <cellStyle name="Calculation 2 3 3 14 5 4 2" xfId="3237" xr:uid="{00000000-0005-0000-0000-0000BA0B0000}"/>
    <cellStyle name="Calculation 2 3 3 14 5 5" xfId="3238" xr:uid="{00000000-0005-0000-0000-0000BB0B0000}"/>
    <cellStyle name="Calculation 2 3 3 14 5 6" xfId="3239" xr:uid="{00000000-0005-0000-0000-0000BC0B0000}"/>
    <cellStyle name="Calculation 2 3 3 14 6" xfId="3240" xr:uid="{00000000-0005-0000-0000-0000BD0B0000}"/>
    <cellStyle name="Calculation 2 3 3 14 6 2" xfId="3241" xr:uid="{00000000-0005-0000-0000-0000BE0B0000}"/>
    <cellStyle name="Calculation 2 3 3 14 6 2 2" xfId="3242" xr:uid="{00000000-0005-0000-0000-0000BF0B0000}"/>
    <cellStyle name="Calculation 2 3 3 14 6 2 2 2" xfId="3243" xr:uid="{00000000-0005-0000-0000-0000C00B0000}"/>
    <cellStyle name="Calculation 2 3 3 14 6 2 3" xfId="3244" xr:uid="{00000000-0005-0000-0000-0000C10B0000}"/>
    <cellStyle name="Calculation 2 3 3 14 6 3" xfId="3245" xr:uid="{00000000-0005-0000-0000-0000C20B0000}"/>
    <cellStyle name="Calculation 2 3 3 14 6 3 2" xfId="3246" xr:uid="{00000000-0005-0000-0000-0000C30B0000}"/>
    <cellStyle name="Calculation 2 3 3 14 6 4" xfId="3247" xr:uid="{00000000-0005-0000-0000-0000C40B0000}"/>
    <cellStyle name="Calculation 2 3 3 14 6 4 2" xfId="3248" xr:uid="{00000000-0005-0000-0000-0000C50B0000}"/>
    <cellStyle name="Calculation 2 3 3 14 6 5" xfId="3249" xr:uid="{00000000-0005-0000-0000-0000C60B0000}"/>
    <cellStyle name="Calculation 2 3 3 14 6 6" xfId="3250" xr:uid="{00000000-0005-0000-0000-0000C70B0000}"/>
    <cellStyle name="Calculation 2 3 3 14 7" xfId="3251" xr:uid="{00000000-0005-0000-0000-0000C80B0000}"/>
    <cellStyle name="Calculation 2 3 3 14 7 2" xfId="3252" xr:uid="{00000000-0005-0000-0000-0000C90B0000}"/>
    <cellStyle name="Calculation 2 3 3 14 7 2 2" xfId="3253" xr:uid="{00000000-0005-0000-0000-0000CA0B0000}"/>
    <cellStyle name="Calculation 2 3 3 14 7 3" xfId="3254" xr:uid="{00000000-0005-0000-0000-0000CB0B0000}"/>
    <cellStyle name="Calculation 2 3 3 14 8" xfId="3255" xr:uid="{00000000-0005-0000-0000-0000CC0B0000}"/>
    <cellStyle name="Calculation 2 3 3 14 8 2" xfId="3256" xr:uid="{00000000-0005-0000-0000-0000CD0B0000}"/>
    <cellStyle name="Calculation 2 3 3 14 9" xfId="3257" xr:uid="{00000000-0005-0000-0000-0000CE0B0000}"/>
    <cellStyle name="Calculation 2 3 3 14 9 2" xfId="3258" xr:uid="{00000000-0005-0000-0000-0000CF0B0000}"/>
    <cellStyle name="Calculation 2 3 3 15" xfId="3259" xr:uid="{00000000-0005-0000-0000-0000D00B0000}"/>
    <cellStyle name="Calculation 2 3 3 15 10" xfId="3260" xr:uid="{00000000-0005-0000-0000-0000D10B0000}"/>
    <cellStyle name="Calculation 2 3 3 15 2" xfId="3261" xr:uid="{00000000-0005-0000-0000-0000D20B0000}"/>
    <cellStyle name="Calculation 2 3 3 15 2 2" xfId="3262" xr:uid="{00000000-0005-0000-0000-0000D30B0000}"/>
    <cellStyle name="Calculation 2 3 3 15 2 2 2" xfId="3263" xr:uid="{00000000-0005-0000-0000-0000D40B0000}"/>
    <cellStyle name="Calculation 2 3 3 15 2 2 2 2" xfId="3264" xr:uid="{00000000-0005-0000-0000-0000D50B0000}"/>
    <cellStyle name="Calculation 2 3 3 15 2 2 3" xfId="3265" xr:uid="{00000000-0005-0000-0000-0000D60B0000}"/>
    <cellStyle name="Calculation 2 3 3 15 2 3" xfId="3266" xr:uid="{00000000-0005-0000-0000-0000D70B0000}"/>
    <cellStyle name="Calculation 2 3 3 15 2 3 2" xfId="3267" xr:uid="{00000000-0005-0000-0000-0000D80B0000}"/>
    <cellStyle name="Calculation 2 3 3 15 2 4" xfId="3268" xr:uid="{00000000-0005-0000-0000-0000D90B0000}"/>
    <cellStyle name="Calculation 2 3 3 15 2 4 2" xfId="3269" xr:uid="{00000000-0005-0000-0000-0000DA0B0000}"/>
    <cellStyle name="Calculation 2 3 3 15 2 5" xfId="3270" xr:uid="{00000000-0005-0000-0000-0000DB0B0000}"/>
    <cellStyle name="Calculation 2 3 3 15 2 6" xfId="3271" xr:uid="{00000000-0005-0000-0000-0000DC0B0000}"/>
    <cellStyle name="Calculation 2 3 3 15 3" xfId="3272" xr:uid="{00000000-0005-0000-0000-0000DD0B0000}"/>
    <cellStyle name="Calculation 2 3 3 15 3 2" xfId="3273" xr:uid="{00000000-0005-0000-0000-0000DE0B0000}"/>
    <cellStyle name="Calculation 2 3 3 15 3 2 2" xfId="3274" xr:uid="{00000000-0005-0000-0000-0000DF0B0000}"/>
    <cellStyle name="Calculation 2 3 3 15 3 2 2 2" xfId="3275" xr:uid="{00000000-0005-0000-0000-0000E00B0000}"/>
    <cellStyle name="Calculation 2 3 3 15 3 2 3" xfId="3276" xr:uid="{00000000-0005-0000-0000-0000E10B0000}"/>
    <cellStyle name="Calculation 2 3 3 15 3 3" xfId="3277" xr:uid="{00000000-0005-0000-0000-0000E20B0000}"/>
    <cellStyle name="Calculation 2 3 3 15 3 3 2" xfId="3278" xr:uid="{00000000-0005-0000-0000-0000E30B0000}"/>
    <cellStyle name="Calculation 2 3 3 15 3 4" xfId="3279" xr:uid="{00000000-0005-0000-0000-0000E40B0000}"/>
    <cellStyle name="Calculation 2 3 3 15 3 4 2" xfId="3280" xr:uid="{00000000-0005-0000-0000-0000E50B0000}"/>
    <cellStyle name="Calculation 2 3 3 15 3 5" xfId="3281" xr:uid="{00000000-0005-0000-0000-0000E60B0000}"/>
    <cellStyle name="Calculation 2 3 3 15 3 6" xfId="3282" xr:uid="{00000000-0005-0000-0000-0000E70B0000}"/>
    <cellStyle name="Calculation 2 3 3 15 4" xfId="3283" xr:uid="{00000000-0005-0000-0000-0000E80B0000}"/>
    <cellStyle name="Calculation 2 3 3 15 4 2" xfId="3284" xr:uid="{00000000-0005-0000-0000-0000E90B0000}"/>
    <cellStyle name="Calculation 2 3 3 15 4 2 2" xfId="3285" xr:uid="{00000000-0005-0000-0000-0000EA0B0000}"/>
    <cellStyle name="Calculation 2 3 3 15 4 2 2 2" xfId="3286" xr:uid="{00000000-0005-0000-0000-0000EB0B0000}"/>
    <cellStyle name="Calculation 2 3 3 15 4 2 3" xfId="3287" xr:uid="{00000000-0005-0000-0000-0000EC0B0000}"/>
    <cellStyle name="Calculation 2 3 3 15 4 3" xfId="3288" xr:uid="{00000000-0005-0000-0000-0000ED0B0000}"/>
    <cellStyle name="Calculation 2 3 3 15 4 3 2" xfId="3289" xr:uid="{00000000-0005-0000-0000-0000EE0B0000}"/>
    <cellStyle name="Calculation 2 3 3 15 4 4" xfId="3290" xr:uid="{00000000-0005-0000-0000-0000EF0B0000}"/>
    <cellStyle name="Calculation 2 3 3 15 4 4 2" xfId="3291" xr:uid="{00000000-0005-0000-0000-0000F00B0000}"/>
    <cellStyle name="Calculation 2 3 3 15 4 5" xfId="3292" xr:uid="{00000000-0005-0000-0000-0000F10B0000}"/>
    <cellStyle name="Calculation 2 3 3 15 4 6" xfId="3293" xr:uid="{00000000-0005-0000-0000-0000F20B0000}"/>
    <cellStyle name="Calculation 2 3 3 15 5" xfId="3294" xr:uid="{00000000-0005-0000-0000-0000F30B0000}"/>
    <cellStyle name="Calculation 2 3 3 15 5 2" xfId="3295" xr:uid="{00000000-0005-0000-0000-0000F40B0000}"/>
    <cellStyle name="Calculation 2 3 3 15 5 2 2" xfId="3296" xr:uid="{00000000-0005-0000-0000-0000F50B0000}"/>
    <cellStyle name="Calculation 2 3 3 15 5 2 2 2" xfId="3297" xr:uid="{00000000-0005-0000-0000-0000F60B0000}"/>
    <cellStyle name="Calculation 2 3 3 15 5 2 3" xfId="3298" xr:uid="{00000000-0005-0000-0000-0000F70B0000}"/>
    <cellStyle name="Calculation 2 3 3 15 5 3" xfId="3299" xr:uid="{00000000-0005-0000-0000-0000F80B0000}"/>
    <cellStyle name="Calculation 2 3 3 15 5 3 2" xfId="3300" xr:uid="{00000000-0005-0000-0000-0000F90B0000}"/>
    <cellStyle name="Calculation 2 3 3 15 5 4" xfId="3301" xr:uid="{00000000-0005-0000-0000-0000FA0B0000}"/>
    <cellStyle name="Calculation 2 3 3 15 5 4 2" xfId="3302" xr:uid="{00000000-0005-0000-0000-0000FB0B0000}"/>
    <cellStyle name="Calculation 2 3 3 15 5 5" xfId="3303" xr:uid="{00000000-0005-0000-0000-0000FC0B0000}"/>
    <cellStyle name="Calculation 2 3 3 15 5 6" xfId="3304" xr:uid="{00000000-0005-0000-0000-0000FD0B0000}"/>
    <cellStyle name="Calculation 2 3 3 15 6" xfId="3305" xr:uid="{00000000-0005-0000-0000-0000FE0B0000}"/>
    <cellStyle name="Calculation 2 3 3 15 6 2" xfId="3306" xr:uid="{00000000-0005-0000-0000-0000FF0B0000}"/>
    <cellStyle name="Calculation 2 3 3 15 6 2 2" xfId="3307" xr:uid="{00000000-0005-0000-0000-0000000C0000}"/>
    <cellStyle name="Calculation 2 3 3 15 6 3" xfId="3308" xr:uid="{00000000-0005-0000-0000-0000010C0000}"/>
    <cellStyle name="Calculation 2 3 3 15 7" xfId="3309" xr:uid="{00000000-0005-0000-0000-0000020C0000}"/>
    <cellStyle name="Calculation 2 3 3 15 7 2" xfId="3310" xr:uid="{00000000-0005-0000-0000-0000030C0000}"/>
    <cellStyle name="Calculation 2 3 3 15 8" xfId="3311" xr:uid="{00000000-0005-0000-0000-0000040C0000}"/>
    <cellStyle name="Calculation 2 3 3 15 8 2" xfId="3312" xr:uid="{00000000-0005-0000-0000-0000050C0000}"/>
    <cellStyle name="Calculation 2 3 3 15 9" xfId="3313" xr:uid="{00000000-0005-0000-0000-0000060C0000}"/>
    <cellStyle name="Calculation 2 3 3 2" xfId="3314" xr:uid="{00000000-0005-0000-0000-0000070C0000}"/>
    <cellStyle name="Calculation 2 3 3 2 10" xfId="3315" xr:uid="{00000000-0005-0000-0000-0000080C0000}"/>
    <cellStyle name="Calculation 2 3 3 2 11" xfId="3316" xr:uid="{00000000-0005-0000-0000-0000090C0000}"/>
    <cellStyle name="Calculation 2 3 3 2 2" xfId="3317" xr:uid="{00000000-0005-0000-0000-00000A0C0000}"/>
    <cellStyle name="Calculation 2 3 3 2 2 2" xfId="3318" xr:uid="{00000000-0005-0000-0000-00000B0C0000}"/>
    <cellStyle name="Calculation 2 3 3 2 2 2 2" xfId="3319" xr:uid="{00000000-0005-0000-0000-00000C0C0000}"/>
    <cellStyle name="Calculation 2 3 3 2 2 2 2 2" xfId="3320" xr:uid="{00000000-0005-0000-0000-00000D0C0000}"/>
    <cellStyle name="Calculation 2 3 3 2 2 2 3" xfId="3321" xr:uid="{00000000-0005-0000-0000-00000E0C0000}"/>
    <cellStyle name="Calculation 2 3 3 2 2 3" xfId="3322" xr:uid="{00000000-0005-0000-0000-00000F0C0000}"/>
    <cellStyle name="Calculation 2 3 3 2 2 3 2" xfId="3323" xr:uid="{00000000-0005-0000-0000-0000100C0000}"/>
    <cellStyle name="Calculation 2 3 3 2 2 4" xfId="3324" xr:uid="{00000000-0005-0000-0000-0000110C0000}"/>
    <cellStyle name="Calculation 2 3 3 2 2 4 2" xfId="3325" xr:uid="{00000000-0005-0000-0000-0000120C0000}"/>
    <cellStyle name="Calculation 2 3 3 2 2 5" xfId="3326" xr:uid="{00000000-0005-0000-0000-0000130C0000}"/>
    <cellStyle name="Calculation 2 3 3 2 2 6" xfId="3327" xr:uid="{00000000-0005-0000-0000-0000140C0000}"/>
    <cellStyle name="Calculation 2 3 3 2 3" xfId="3328" xr:uid="{00000000-0005-0000-0000-0000150C0000}"/>
    <cellStyle name="Calculation 2 3 3 2 3 2" xfId="3329" xr:uid="{00000000-0005-0000-0000-0000160C0000}"/>
    <cellStyle name="Calculation 2 3 3 2 3 2 2" xfId="3330" xr:uid="{00000000-0005-0000-0000-0000170C0000}"/>
    <cellStyle name="Calculation 2 3 3 2 3 2 2 2" xfId="3331" xr:uid="{00000000-0005-0000-0000-0000180C0000}"/>
    <cellStyle name="Calculation 2 3 3 2 3 2 3" xfId="3332" xr:uid="{00000000-0005-0000-0000-0000190C0000}"/>
    <cellStyle name="Calculation 2 3 3 2 3 3" xfId="3333" xr:uid="{00000000-0005-0000-0000-00001A0C0000}"/>
    <cellStyle name="Calculation 2 3 3 2 3 3 2" xfId="3334" xr:uid="{00000000-0005-0000-0000-00001B0C0000}"/>
    <cellStyle name="Calculation 2 3 3 2 3 4" xfId="3335" xr:uid="{00000000-0005-0000-0000-00001C0C0000}"/>
    <cellStyle name="Calculation 2 3 3 2 3 4 2" xfId="3336" xr:uid="{00000000-0005-0000-0000-00001D0C0000}"/>
    <cellStyle name="Calculation 2 3 3 2 3 5" xfId="3337" xr:uid="{00000000-0005-0000-0000-00001E0C0000}"/>
    <cellStyle name="Calculation 2 3 3 2 3 6" xfId="3338" xr:uid="{00000000-0005-0000-0000-00001F0C0000}"/>
    <cellStyle name="Calculation 2 3 3 2 4" xfId="3339" xr:uid="{00000000-0005-0000-0000-0000200C0000}"/>
    <cellStyle name="Calculation 2 3 3 2 4 2" xfId="3340" xr:uid="{00000000-0005-0000-0000-0000210C0000}"/>
    <cellStyle name="Calculation 2 3 3 2 4 2 2" xfId="3341" xr:uid="{00000000-0005-0000-0000-0000220C0000}"/>
    <cellStyle name="Calculation 2 3 3 2 4 2 2 2" xfId="3342" xr:uid="{00000000-0005-0000-0000-0000230C0000}"/>
    <cellStyle name="Calculation 2 3 3 2 4 2 3" xfId="3343" xr:uid="{00000000-0005-0000-0000-0000240C0000}"/>
    <cellStyle name="Calculation 2 3 3 2 4 3" xfId="3344" xr:uid="{00000000-0005-0000-0000-0000250C0000}"/>
    <cellStyle name="Calculation 2 3 3 2 4 3 2" xfId="3345" xr:uid="{00000000-0005-0000-0000-0000260C0000}"/>
    <cellStyle name="Calculation 2 3 3 2 4 4" xfId="3346" xr:uid="{00000000-0005-0000-0000-0000270C0000}"/>
    <cellStyle name="Calculation 2 3 3 2 4 4 2" xfId="3347" xr:uid="{00000000-0005-0000-0000-0000280C0000}"/>
    <cellStyle name="Calculation 2 3 3 2 4 5" xfId="3348" xr:uid="{00000000-0005-0000-0000-0000290C0000}"/>
    <cellStyle name="Calculation 2 3 3 2 4 6" xfId="3349" xr:uid="{00000000-0005-0000-0000-00002A0C0000}"/>
    <cellStyle name="Calculation 2 3 3 2 5" xfId="3350" xr:uid="{00000000-0005-0000-0000-00002B0C0000}"/>
    <cellStyle name="Calculation 2 3 3 2 5 2" xfId="3351" xr:uid="{00000000-0005-0000-0000-00002C0C0000}"/>
    <cellStyle name="Calculation 2 3 3 2 5 2 2" xfId="3352" xr:uid="{00000000-0005-0000-0000-00002D0C0000}"/>
    <cellStyle name="Calculation 2 3 3 2 5 2 2 2" xfId="3353" xr:uid="{00000000-0005-0000-0000-00002E0C0000}"/>
    <cellStyle name="Calculation 2 3 3 2 5 2 3" xfId="3354" xr:uid="{00000000-0005-0000-0000-00002F0C0000}"/>
    <cellStyle name="Calculation 2 3 3 2 5 3" xfId="3355" xr:uid="{00000000-0005-0000-0000-0000300C0000}"/>
    <cellStyle name="Calculation 2 3 3 2 5 3 2" xfId="3356" xr:uid="{00000000-0005-0000-0000-0000310C0000}"/>
    <cellStyle name="Calculation 2 3 3 2 5 4" xfId="3357" xr:uid="{00000000-0005-0000-0000-0000320C0000}"/>
    <cellStyle name="Calculation 2 3 3 2 5 4 2" xfId="3358" xr:uid="{00000000-0005-0000-0000-0000330C0000}"/>
    <cellStyle name="Calculation 2 3 3 2 5 5" xfId="3359" xr:uid="{00000000-0005-0000-0000-0000340C0000}"/>
    <cellStyle name="Calculation 2 3 3 2 5 6" xfId="3360" xr:uid="{00000000-0005-0000-0000-0000350C0000}"/>
    <cellStyle name="Calculation 2 3 3 2 6" xfId="3361" xr:uid="{00000000-0005-0000-0000-0000360C0000}"/>
    <cellStyle name="Calculation 2 3 3 2 6 2" xfId="3362" xr:uid="{00000000-0005-0000-0000-0000370C0000}"/>
    <cellStyle name="Calculation 2 3 3 2 6 2 2" xfId="3363" xr:uid="{00000000-0005-0000-0000-0000380C0000}"/>
    <cellStyle name="Calculation 2 3 3 2 6 2 2 2" xfId="3364" xr:uid="{00000000-0005-0000-0000-0000390C0000}"/>
    <cellStyle name="Calculation 2 3 3 2 6 2 3" xfId="3365" xr:uid="{00000000-0005-0000-0000-00003A0C0000}"/>
    <cellStyle name="Calculation 2 3 3 2 6 3" xfId="3366" xr:uid="{00000000-0005-0000-0000-00003B0C0000}"/>
    <cellStyle name="Calculation 2 3 3 2 6 3 2" xfId="3367" xr:uid="{00000000-0005-0000-0000-00003C0C0000}"/>
    <cellStyle name="Calculation 2 3 3 2 6 4" xfId="3368" xr:uid="{00000000-0005-0000-0000-00003D0C0000}"/>
    <cellStyle name="Calculation 2 3 3 2 6 4 2" xfId="3369" xr:uid="{00000000-0005-0000-0000-00003E0C0000}"/>
    <cellStyle name="Calculation 2 3 3 2 6 5" xfId="3370" xr:uid="{00000000-0005-0000-0000-00003F0C0000}"/>
    <cellStyle name="Calculation 2 3 3 2 6 6" xfId="3371" xr:uid="{00000000-0005-0000-0000-0000400C0000}"/>
    <cellStyle name="Calculation 2 3 3 2 7" xfId="3372" xr:uid="{00000000-0005-0000-0000-0000410C0000}"/>
    <cellStyle name="Calculation 2 3 3 2 7 2" xfId="3373" xr:uid="{00000000-0005-0000-0000-0000420C0000}"/>
    <cellStyle name="Calculation 2 3 3 2 7 2 2" xfId="3374" xr:uid="{00000000-0005-0000-0000-0000430C0000}"/>
    <cellStyle name="Calculation 2 3 3 2 7 3" xfId="3375" xr:uid="{00000000-0005-0000-0000-0000440C0000}"/>
    <cellStyle name="Calculation 2 3 3 2 8" xfId="3376" xr:uid="{00000000-0005-0000-0000-0000450C0000}"/>
    <cellStyle name="Calculation 2 3 3 2 8 2" xfId="3377" xr:uid="{00000000-0005-0000-0000-0000460C0000}"/>
    <cellStyle name="Calculation 2 3 3 2 9" xfId="3378" xr:uid="{00000000-0005-0000-0000-0000470C0000}"/>
    <cellStyle name="Calculation 2 3 3 2 9 2" xfId="3379" xr:uid="{00000000-0005-0000-0000-0000480C0000}"/>
    <cellStyle name="Calculation 2 3 3 3" xfId="3380" xr:uid="{00000000-0005-0000-0000-0000490C0000}"/>
    <cellStyle name="Calculation 2 3 3 3 10" xfId="3381" xr:uid="{00000000-0005-0000-0000-00004A0C0000}"/>
    <cellStyle name="Calculation 2 3 3 3 11" xfId="3382" xr:uid="{00000000-0005-0000-0000-00004B0C0000}"/>
    <cellStyle name="Calculation 2 3 3 3 2" xfId="3383" xr:uid="{00000000-0005-0000-0000-00004C0C0000}"/>
    <cellStyle name="Calculation 2 3 3 3 2 2" xfId="3384" xr:uid="{00000000-0005-0000-0000-00004D0C0000}"/>
    <cellStyle name="Calculation 2 3 3 3 2 2 2" xfId="3385" xr:uid="{00000000-0005-0000-0000-00004E0C0000}"/>
    <cellStyle name="Calculation 2 3 3 3 2 2 2 2" xfId="3386" xr:uid="{00000000-0005-0000-0000-00004F0C0000}"/>
    <cellStyle name="Calculation 2 3 3 3 2 2 3" xfId="3387" xr:uid="{00000000-0005-0000-0000-0000500C0000}"/>
    <cellStyle name="Calculation 2 3 3 3 2 3" xfId="3388" xr:uid="{00000000-0005-0000-0000-0000510C0000}"/>
    <cellStyle name="Calculation 2 3 3 3 2 3 2" xfId="3389" xr:uid="{00000000-0005-0000-0000-0000520C0000}"/>
    <cellStyle name="Calculation 2 3 3 3 2 4" xfId="3390" xr:uid="{00000000-0005-0000-0000-0000530C0000}"/>
    <cellStyle name="Calculation 2 3 3 3 2 4 2" xfId="3391" xr:uid="{00000000-0005-0000-0000-0000540C0000}"/>
    <cellStyle name="Calculation 2 3 3 3 2 5" xfId="3392" xr:uid="{00000000-0005-0000-0000-0000550C0000}"/>
    <cellStyle name="Calculation 2 3 3 3 2 6" xfId="3393" xr:uid="{00000000-0005-0000-0000-0000560C0000}"/>
    <cellStyle name="Calculation 2 3 3 3 3" xfId="3394" xr:uid="{00000000-0005-0000-0000-0000570C0000}"/>
    <cellStyle name="Calculation 2 3 3 3 3 2" xfId="3395" xr:uid="{00000000-0005-0000-0000-0000580C0000}"/>
    <cellStyle name="Calculation 2 3 3 3 3 2 2" xfId="3396" xr:uid="{00000000-0005-0000-0000-0000590C0000}"/>
    <cellStyle name="Calculation 2 3 3 3 3 2 2 2" xfId="3397" xr:uid="{00000000-0005-0000-0000-00005A0C0000}"/>
    <cellStyle name="Calculation 2 3 3 3 3 2 3" xfId="3398" xr:uid="{00000000-0005-0000-0000-00005B0C0000}"/>
    <cellStyle name="Calculation 2 3 3 3 3 3" xfId="3399" xr:uid="{00000000-0005-0000-0000-00005C0C0000}"/>
    <cellStyle name="Calculation 2 3 3 3 3 3 2" xfId="3400" xr:uid="{00000000-0005-0000-0000-00005D0C0000}"/>
    <cellStyle name="Calculation 2 3 3 3 3 4" xfId="3401" xr:uid="{00000000-0005-0000-0000-00005E0C0000}"/>
    <cellStyle name="Calculation 2 3 3 3 3 4 2" xfId="3402" xr:uid="{00000000-0005-0000-0000-00005F0C0000}"/>
    <cellStyle name="Calculation 2 3 3 3 3 5" xfId="3403" xr:uid="{00000000-0005-0000-0000-0000600C0000}"/>
    <cellStyle name="Calculation 2 3 3 3 3 6" xfId="3404" xr:uid="{00000000-0005-0000-0000-0000610C0000}"/>
    <cellStyle name="Calculation 2 3 3 3 4" xfId="3405" xr:uid="{00000000-0005-0000-0000-0000620C0000}"/>
    <cellStyle name="Calculation 2 3 3 3 4 2" xfId="3406" xr:uid="{00000000-0005-0000-0000-0000630C0000}"/>
    <cellStyle name="Calculation 2 3 3 3 4 2 2" xfId="3407" xr:uid="{00000000-0005-0000-0000-0000640C0000}"/>
    <cellStyle name="Calculation 2 3 3 3 4 2 2 2" xfId="3408" xr:uid="{00000000-0005-0000-0000-0000650C0000}"/>
    <cellStyle name="Calculation 2 3 3 3 4 2 3" xfId="3409" xr:uid="{00000000-0005-0000-0000-0000660C0000}"/>
    <cellStyle name="Calculation 2 3 3 3 4 3" xfId="3410" xr:uid="{00000000-0005-0000-0000-0000670C0000}"/>
    <cellStyle name="Calculation 2 3 3 3 4 3 2" xfId="3411" xr:uid="{00000000-0005-0000-0000-0000680C0000}"/>
    <cellStyle name="Calculation 2 3 3 3 4 4" xfId="3412" xr:uid="{00000000-0005-0000-0000-0000690C0000}"/>
    <cellStyle name="Calculation 2 3 3 3 4 4 2" xfId="3413" xr:uid="{00000000-0005-0000-0000-00006A0C0000}"/>
    <cellStyle name="Calculation 2 3 3 3 4 5" xfId="3414" xr:uid="{00000000-0005-0000-0000-00006B0C0000}"/>
    <cellStyle name="Calculation 2 3 3 3 4 6" xfId="3415" xr:uid="{00000000-0005-0000-0000-00006C0C0000}"/>
    <cellStyle name="Calculation 2 3 3 3 5" xfId="3416" xr:uid="{00000000-0005-0000-0000-00006D0C0000}"/>
    <cellStyle name="Calculation 2 3 3 3 5 2" xfId="3417" xr:uid="{00000000-0005-0000-0000-00006E0C0000}"/>
    <cellStyle name="Calculation 2 3 3 3 5 2 2" xfId="3418" xr:uid="{00000000-0005-0000-0000-00006F0C0000}"/>
    <cellStyle name="Calculation 2 3 3 3 5 2 2 2" xfId="3419" xr:uid="{00000000-0005-0000-0000-0000700C0000}"/>
    <cellStyle name="Calculation 2 3 3 3 5 2 3" xfId="3420" xr:uid="{00000000-0005-0000-0000-0000710C0000}"/>
    <cellStyle name="Calculation 2 3 3 3 5 3" xfId="3421" xr:uid="{00000000-0005-0000-0000-0000720C0000}"/>
    <cellStyle name="Calculation 2 3 3 3 5 3 2" xfId="3422" xr:uid="{00000000-0005-0000-0000-0000730C0000}"/>
    <cellStyle name="Calculation 2 3 3 3 5 4" xfId="3423" xr:uid="{00000000-0005-0000-0000-0000740C0000}"/>
    <cellStyle name="Calculation 2 3 3 3 5 4 2" xfId="3424" xr:uid="{00000000-0005-0000-0000-0000750C0000}"/>
    <cellStyle name="Calculation 2 3 3 3 5 5" xfId="3425" xr:uid="{00000000-0005-0000-0000-0000760C0000}"/>
    <cellStyle name="Calculation 2 3 3 3 5 6" xfId="3426" xr:uid="{00000000-0005-0000-0000-0000770C0000}"/>
    <cellStyle name="Calculation 2 3 3 3 6" xfId="3427" xr:uid="{00000000-0005-0000-0000-0000780C0000}"/>
    <cellStyle name="Calculation 2 3 3 3 6 2" xfId="3428" xr:uid="{00000000-0005-0000-0000-0000790C0000}"/>
    <cellStyle name="Calculation 2 3 3 3 6 2 2" xfId="3429" xr:uid="{00000000-0005-0000-0000-00007A0C0000}"/>
    <cellStyle name="Calculation 2 3 3 3 6 2 2 2" xfId="3430" xr:uid="{00000000-0005-0000-0000-00007B0C0000}"/>
    <cellStyle name="Calculation 2 3 3 3 6 2 3" xfId="3431" xr:uid="{00000000-0005-0000-0000-00007C0C0000}"/>
    <cellStyle name="Calculation 2 3 3 3 6 3" xfId="3432" xr:uid="{00000000-0005-0000-0000-00007D0C0000}"/>
    <cellStyle name="Calculation 2 3 3 3 6 3 2" xfId="3433" xr:uid="{00000000-0005-0000-0000-00007E0C0000}"/>
    <cellStyle name="Calculation 2 3 3 3 6 4" xfId="3434" xr:uid="{00000000-0005-0000-0000-00007F0C0000}"/>
    <cellStyle name="Calculation 2 3 3 3 6 4 2" xfId="3435" xr:uid="{00000000-0005-0000-0000-0000800C0000}"/>
    <cellStyle name="Calculation 2 3 3 3 6 5" xfId="3436" xr:uid="{00000000-0005-0000-0000-0000810C0000}"/>
    <cellStyle name="Calculation 2 3 3 3 6 6" xfId="3437" xr:uid="{00000000-0005-0000-0000-0000820C0000}"/>
    <cellStyle name="Calculation 2 3 3 3 7" xfId="3438" xr:uid="{00000000-0005-0000-0000-0000830C0000}"/>
    <cellStyle name="Calculation 2 3 3 3 7 2" xfId="3439" xr:uid="{00000000-0005-0000-0000-0000840C0000}"/>
    <cellStyle name="Calculation 2 3 3 3 7 2 2" xfId="3440" xr:uid="{00000000-0005-0000-0000-0000850C0000}"/>
    <cellStyle name="Calculation 2 3 3 3 7 3" xfId="3441" xr:uid="{00000000-0005-0000-0000-0000860C0000}"/>
    <cellStyle name="Calculation 2 3 3 3 8" xfId="3442" xr:uid="{00000000-0005-0000-0000-0000870C0000}"/>
    <cellStyle name="Calculation 2 3 3 3 8 2" xfId="3443" xr:uid="{00000000-0005-0000-0000-0000880C0000}"/>
    <cellStyle name="Calculation 2 3 3 3 9" xfId="3444" xr:uid="{00000000-0005-0000-0000-0000890C0000}"/>
    <cellStyle name="Calculation 2 3 3 3 9 2" xfId="3445" xr:uid="{00000000-0005-0000-0000-00008A0C0000}"/>
    <cellStyle name="Calculation 2 3 3 4" xfId="3446" xr:uid="{00000000-0005-0000-0000-00008B0C0000}"/>
    <cellStyle name="Calculation 2 3 3 4 10" xfId="3447" xr:uid="{00000000-0005-0000-0000-00008C0C0000}"/>
    <cellStyle name="Calculation 2 3 3 4 11" xfId="3448" xr:uid="{00000000-0005-0000-0000-00008D0C0000}"/>
    <cellStyle name="Calculation 2 3 3 4 2" xfId="3449" xr:uid="{00000000-0005-0000-0000-00008E0C0000}"/>
    <cellStyle name="Calculation 2 3 3 4 2 2" xfId="3450" xr:uid="{00000000-0005-0000-0000-00008F0C0000}"/>
    <cellStyle name="Calculation 2 3 3 4 2 2 2" xfId="3451" xr:uid="{00000000-0005-0000-0000-0000900C0000}"/>
    <cellStyle name="Calculation 2 3 3 4 2 2 2 2" xfId="3452" xr:uid="{00000000-0005-0000-0000-0000910C0000}"/>
    <cellStyle name="Calculation 2 3 3 4 2 2 3" xfId="3453" xr:uid="{00000000-0005-0000-0000-0000920C0000}"/>
    <cellStyle name="Calculation 2 3 3 4 2 3" xfId="3454" xr:uid="{00000000-0005-0000-0000-0000930C0000}"/>
    <cellStyle name="Calculation 2 3 3 4 2 3 2" xfId="3455" xr:uid="{00000000-0005-0000-0000-0000940C0000}"/>
    <cellStyle name="Calculation 2 3 3 4 2 4" xfId="3456" xr:uid="{00000000-0005-0000-0000-0000950C0000}"/>
    <cellStyle name="Calculation 2 3 3 4 2 4 2" xfId="3457" xr:uid="{00000000-0005-0000-0000-0000960C0000}"/>
    <cellStyle name="Calculation 2 3 3 4 2 5" xfId="3458" xr:uid="{00000000-0005-0000-0000-0000970C0000}"/>
    <cellStyle name="Calculation 2 3 3 4 2 6" xfId="3459" xr:uid="{00000000-0005-0000-0000-0000980C0000}"/>
    <cellStyle name="Calculation 2 3 3 4 3" xfId="3460" xr:uid="{00000000-0005-0000-0000-0000990C0000}"/>
    <cellStyle name="Calculation 2 3 3 4 3 2" xfId="3461" xr:uid="{00000000-0005-0000-0000-00009A0C0000}"/>
    <cellStyle name="Calculation 2 3 3 4 3 2 2" xfId="3462" xr:uid="{00000000-0005-0000-0000-00009B0C0000}"/>
    <cellStyle name="Calculation 2 3 3 4 3 2 2 2" xfId="3463" xr:uid="{00000000-0005-0000-0000-00009C0C0000}"/>
    <cellStyle name="Calculation 2 3 3 4 3 2 3" xfId="3464" xr:uid="{00000000-0005-0000-0000-00009D0C0000}"/>
    <cellStyle name="Calculation 2 3 3 4 3 3" xfId="3465" xr:uid="{00000000-0005-0000-0000-00009E0C0000}"/>
    <cellStyle name="Calculation 2 3 3 4 3 3 2" xfId="3466" xr:uid="{00000000-0005-0000-0000-00009F0C0000}"/>
    <cellStyle name="Calculation 2 3 3 4 3 4" xfId="3467" xr:uid="{00000000-0005-0000-0000-0000A00C0000}"/>
    <cellStyle name="Calculation 2 3 3 4 3 4 2" xfId="3468" xr:uid="{00000000-0005-0000-0000-0000A10C0000}"/>
    <cellStyle name="Calculation 2 3 3 4 3 5" xfId="3469" xr:uid="{00000000-0005-0000-0000-0000A20C0000}"/>
    <cellStyle name="Calculation 2 3 3 4 3 6" xfId="3470" xr:uid="{00000000-0005-0000-0000-0000A30C0000}"/>
    <cellStyle name="Calculation 2 3 3 4 4" xfId="3471" xr:uid="{00000000-0005-0000-0000-0000A40C0000}"/>
    <cellStyle name="Calculation 2 3 3 4 4 2" xfId="3472" xr:uid="{00000000-0005-0000-0000-0000A50C0000}"/>
    <cellStyle name="Calculation 2 3 3 4 4 2 2" xfId="3473" xr:uid="{00000000-0005-0000-0000-0000A60C0000}"/>
    <cellStyle name="Calculation 2 3 3 4 4 2 2 2" xfId="3474" xr:uid="{00000000-0005-0000-0000-0000A70C0000}"/>
    <cellStyle name="Calculation 2 3 3 4 4 2 3" xfId="3475" xr:uid="{00000000-0005-0000-0000-0000A80C0000}"/>
    <cellStyle name="Calculation 2 3 3 4 4 3" xfId="3476" xr:uid="{00000000-0005-0000-0000-0000A90C0000}"/>
    <cellStyle name="Calculation 2 3 3 4 4 3 2" xfId="3477" xr:uid="{00000000-0005-0000-0000-0000AA0C0000}"/>
    <cellStyle name="Calculation 2 3 3 4 4 4" xfId="3478" xr:uid="{00000000-0005-0000-0000-0000AB0C0000}"/>
    <cellStyle name="Calculation 2 3 3 4 4 4 2" xfId="3479" xr:uid="{00000000-0005-0000-0000-0000AC0C0000}"/>
    <cellStyle name="Calculation 2 3 3 4 4 5" xfId="3480" xr:uid="{00000000-0005-0000-0000-0000AD0C0000}"/>
    <cellStyle name="Calculation 2 3 3 4 4 6" xfId="3481" xr:uid="{00000000-0005-0000-0000-0000AE0C0000}"/>
    <cellStyle name="Calculation 2 3 3 4 5" xfId="3482" xr:uid="{00000000-0005-0000-0000-0000AF0C0000}"/>
    <cellStyle name="Calculation 2 3 3 4 5 2" xfId="3483" xr:uid="{00000000-0005-0000-0000-0000B00C0000}"/>
    <cellStyle name="Calculation 2 3 3 4 5 2 2" xfId="3484" xr:uid="{00000000-0005-0000-0000-0000B10C0000}"/>
    <cellStyle name="Calculation 2 3 3 4 5 2 2 2" xfId="3485" xr:uid="{00000000-0005-0000-0000-0000B20C0000}"/>
    <cellStyle name="Calculation 2 3 3 4 5 2 3" xfId="3486" xr:uid="{00000000-0005-0000-0000-0000B30C0000}"/>
    <cellStyle name="Calculation 2 3 3 4 5 3" xfId="3487" xr:uid="{00000000-0005-0000-0000-0000B40C0000}"/>
    <cellStyle name="Calculation 2 3 3 4 5 3 2" xfId="3488" xr:uid="{00000000-0005-0000-0000-0000B50C0000}"/>
    <cellStyle name="Calculation 2 3 3 4 5 4" xfId="3489" xr:uid="{00000000-0005-0000-0000-0000B60C0000}"/>
    <cellStyle name="Calculation 2 3 3 4 5 4 2" xfId="3490" xr:uid="{00000000-0005-0000-0000-0000B70C0000}"/>
    <cellStyle name="Calculation 2 3 3 4 5 5" xfId="3491" xr:uid="{00000000-0005-0000-0000-0000B80C0000}"/>
    <cellStyle name="Calculation 2 3 3 4 5 6" xfId="3492" xr:uid="{00000000-0005-0000-0000-0000B90C0000}"/>
    <cellStyle name="Calculation 2 3 3 4 6" xfId="3493" xr:uid="{00000000-0005-0000-0000-0000BA0C0000}"/>
    <cellStyle name="Calculation 2 3 3 4 6 2" xfId="3494" xr:uid="{00000000-0005-0000-0000-0000BB0C0000}"/>
    <cellStyle name="Calculation 2 3 3 4 6 2 2" xfId="3495" xr:uid="{00000000-0005-0000-0000-0000BC0C0000}"/>
    <cellStyle name="Calculation 2 3 3 4 6 2 2 2" xfId="3496" xr:uid="{00000000-0005-0000-0000-0000BD0C0000}"/>
    <cellStyle name="Calculation 2 3 3 4 6 2 3" xfId="3497" xr:uid="{00000000-0005-0000-0000-0000BE0C0000}"/>
    <cellStyle name="Calculation 2 3 3 4 6 3" xfId="3498" xr:uid="{00000000-0005-0000-0000-0000BF0C0000}"/>
    <cellStyle name="Calculation 2 3 3 4 6 3 2" xfId="3499" xr:uid="{00000000-0005-0000-0000-0000C00C0000}"/>
    <cellStyle name="Calculation 2 3 3 4 6 4" xfId="3500" xr:uid="{00000000-0005-0000-0000-0000C10C0000}"/>
    <cellStyle name="Calculation 2 3 3 4 6 4 2" xfId="3501" xr:uid="{00000000-0005-0000-0000-0000C20C0000}"/>
    <cellStyle name="Calculation 2 3 3 4 6 5" xfId="3502" xr:uid="{00000000-0005-0000-0000-0000C30C0000}"/>
    <cellStyle name="Calculation 2 3 3 4 6 6" xfId="3503" xr:uid="{00000000-0005-0000-0000-0000C40C0000}"/>
    <cellStyle name="Calculation 2 3 3 4 7" xfId="3504" xr:uid="{00000000-0005-0000-0000-0000C50C0000}"/>
    <cellStyle name="Calculation 2 3 3 4 7 2" xfId="3505" xr:uid="{00000000-0005-0000-0000-0000C60C0000}"/>
    <cellStyle name="Calculation 2 3 3 4 7 2 2" xfId="3506" xr:uid="{00000000-0005-0000-0000-0000C70C0000}"/>
    <cellStyle name="Calculation 2 3 3 4 7 3" xfId="3507" xr:uid="{00000000-0005-0000-0000-0000C80C0000}"/>
    <cellStyle name="Calculation 2 3 3 4 8" xfId="3508" xr:uid="{00000000-0005-0000-0000-0000C90C0000}"/>
    <cellStyle name="Calculation 2 3 3 4 8 2" xfId="3509" xr:uid="{00000000-0005-0000-0000-0000CA0C0000}"/>
    <cellStyle name="Calculation 2 3 3 4 9" xfId="3510" xr:uid="{00000000-0005-0000-0000-0000CB0C0000}"/>
    <cellStyle name="Calculation 2 3 3 4 9 2" xfId="3511" xr:uid="{00000000-0005-0000-0000-0000CC0C0000}"/>
    <cellStyle name="Calculation 2 3 3 5" xfId="3512" xr:uid="{00000000-0005-0000-0000-0000CD0C0000}"/>
    <cellStyle name="Calculation 2 3 3 5 10" xfId="3513" xr:uid="{00000000-0005-0000-0000-0000CE0C0000}"/>
    <cellStyle name="Calculation 2 3 3 5 11" xfId="3514" xr:uid="{00000000-0005-0000-0000-0000CF0C0000}"/>
    <cellStyle name="Calculation 2 3 3 5 2" xfId="3515" xr:uid="{00000000-0005-0000-0000-0000D00C0000}"/>
    <cellStyle name="Calculation 2 3 3 5 2 2" xfId="3516" xr:uid="{00000000-0005-0000-0000-0000D10C0000}"/>
    <cellStyle name="Calculation 2 3 3 5 2 2 2" xfId="3517" xr:uid="{00000000-0005-0000-0000-0000D20C0000}"/>
    <cellStyle name="Calculation 2 3 3 5 2 2 2 2" xfId="3518" xr:uid="{00000000-0005-0000-0000-0000D30C0000}"/>
    <cellStyle name="Calculation 2 3 3 5 2 2 3" xfId="3519" xr:uid="{00000000-0005-0000-0000-0000D40C0000}"/>
    <cellStyle name="Calculation 2 3 3 5 2 3" xfId="3520" xr:uid="{00000000-0005-0000-0000-0000D50C0000}"/>
    <cellStyle name="Calculation 2 3 3 5 2 3 2" xfId="3521" xr:uid="{00000000-0005-0000-0000-0000D60C0000}"/>
    <cellStyle name="Calculation 2 3 3 5 2 4" xfId="3522" xr:uid="{00000000-0005-0000-0000-0000D70C0000}"/>
    <cellStyle name="Calculation 2 3 3 5 2 4 2" xfId="3523" xr:uid="{00000000-0005-0000-0000-0000D80C0000}"/>
    <cellStyle name="Calculation 2 3 3 5 2 5" xfId="3524" xr:uid="{00000000-0005-0000-0000-0000D90C0000}"/>
    <cellStyle name="Calculation 2 3 3 5 2 6" xfId="3525" xr:uid="{00000000-0005-0000-0000-0000DA0C0000}"/>
    <cellStyle name="Calculation 2 3 3 5 3" xfId="3526" xr:uid="{00000000-0005-0000-0000-0000DB0C0000}"/>
    <cellStyle name="Calculation 2 3 3 5 3 2" xfId="3527" xr:uid="{00000000-0005-0000-0000-0000DC0C0000}"/>
    <cellStyle name="Calculation 2 3 3 5 3 2 2" xfId="3528" xr:uid="{00000000-0005-0000-0000-0000DD0C0000}"/>
    <cellStyle name="Calculation 2 3 3 5 3 2 2 2" xfId="3529" xr:uid="{00000000-0005-0000-0000-0000DE0C0000}"/>
    <cellStyle name="Calculation 2 3 3 5 3 2 3" xfId="3530" xr:uid="{00000000-0005-0000-0000-0000DF0C0000}"/>
    <cellStyle name="Calculation 2 3 3 5 3 3" xfId="3531" xr:uid="{00000000-0005-0000-0000-0000E00C0000}"/>
    <cellStyle name="Calculation 2 3 3 5 3 3 2" xfId="3532" xr:uid="{00000000-0005-0000-0000-0000E10C0000}"/>
    <cellStyle name="Calculation 2 3 3 5 3 4" xfId="3533" xr:uid="{00000000-0005-0000-0000-0000E20C0000}"/>
    <cellStyle name="Calculation 2 3 3 5 3 4 2" xfId="3534" xr:uid="{00000000-0005-0000-0000-0000E30C0000}"/>
    <cellStyle name="Calculation 2 3 3 5 3 5" xfId="3535" xr:uid="{00000000-0005-0000-0000-0000E40C0000}"/>
    <cellStyle name="Calculation 2 3 3 5 3 6" xfId="3536" xr:uid="{00000000-0005-0000-0000-0000E50C0000}"/>
    <cellStyle name="Calculation 2 3 3 5 4" xfId="3537" xr:uid="{00000000-0005-0000-0000-0000E60C0000}"/>
    <cellStyle name="Calculation 2 3 3 5 4 2" xfId="3538" xr:uid="{00000000-0005-0000-0000-0000E70C0000}"/>
    <cellStyle name="Calculation 2 3 3 5 4 2 2" xfId="3539" xr:uid="{00000000-0005-0000-0000-0000E80C0000}"/>
    <cellStyle name="Calculation 2 3 3 5 4 2 2 2" xfId="3540" xr:uid="{00000000-0005-0000-0000-0000E90C0000}"/>
    <cellStyle name="Calculation 2 3 3 5 4 2 3" xfId="3541" xr:uid="{00000000-0005-0000-0000-0000EA0C0000}"/>
    <cellStyle name="Calculation 2 3 3 5 4 3" xfId="3542" xr:uid="{00000000-0005-0000-0000-0000EB0C0000}"/>
    <cellStyle name="Calculation 2 3 3 5 4 3 2" xfId="3543" xr:uid="{00000000-0005-0000-0000-0000EC0C0000}"/>
    <cellStyle name="Calculation 2 3 3 5 4 4" xfId="3544" xr:uid="{00000000-0005-0000-0000-0000ED0C0000}"/>
    <cellStyle name="Calculation 2 3 3 5 4 4 2" xfId="3545" xr:uid="{00000000-0005-0000-0000-0000EE0C0000}"/>
    <cellStyle name="Calculation 2 3 3 5 4 5" xfId="3546" xr:uid="{00000000-0005-0000-0000-0000EF0C0000}"/>
    <cellStyle name="Calculation 2 3 3 5 4 6" xfId="3547" xr:uid="{00000000-0005-0000-0000-0000F00C0000}"/>
    <cellStyle name="Calculation 2 3 3 5 5" xfId="3548" xr:uid="{00000000-0005-0000-0000-0000F10C0000}"/>
    <cellStyle name="Calculation 2 3 3 5 5 2" xfId="3549" xr:uid="{00000000-0005-0000-0000-0000F20C0000}"/>
    <cellStyle name="Calculation 2 3 3 5 5 2 2" xfId="3550" xr:uid="{00000000-0005-0000-0000-0000F30C0000}"/>
    <cellStyle name="Calculation 2 3 3 5 5 2 2 2" xfId="3551" xr:uid="{00000000-0005-0000-0000-0000F40C0000}"/>
    <cellStyle name="Calculation 2 3 3 5 5 2 3" xfId="3552" xr:uid="{00000000-0005-0000-0000-0000F50C0000}"/>
    <cellStyle name="Calculation 2 3 3 5 5 3" xfId="3553" xr:uid="{00000000-0005-0000-0000-0000F60C0000}"/>
    <cellStyle name="Calculation 2 3 3 5 5 3 2" xfId="3554" xr:uid="{00000000-0005-0000-0000-0000F70C0000}"/>
    <cellStyle name="Calculation 2 3 3 5 5 4" xfId="3555" xr:uid="{00000000-0005-0000-0000-0000F80C0000}"/>
    <cellStyle name="Calculation 2 3 3 5 5 4 2" xfId="3556" xr:uid="{00000000-0005-0000-0000-0000F90C0000}"/>
    <cellStyle name="Calculation 2 3 3 5 5 5" xfId="3557" xr:uid="{00000000-0005-0000-0000-0000FA0C0000}"/>
    <cellStyle name="Calculation 2 3 3 5 5 6" xfId="3558" xr:uid="{00000000-0005-0000-0000-0000FB0C0000}"/>
    <cellStyle name="Calculation 2 3 3 5 6" xfId="3559" xr:uid="{00000000-0005-0000-0000-0000FC0C0000}"/>
    <cellStyle name="Calculation 2 3 3 5 6 2" xfId="3560" xr:uid="{00000000-0005-0000-0000-0000FD0C0000}"/>
    <cellStyle name="Calculation 2 3 3 5 6 2 2" xfId="3561" xr:uid="{00000000-0005-0000-0000-0000FE0C0000}"/>
    <cellStyle name="Calculation 2 3 3 5 6 2 2 2" xfId="3562" xr:uid="{00000000-0005-0000-0000-0000FF0C0000}"/>
    <cellStyle name="Calculation 2 3 3 5 6 2 3" xfId="3563" xr:uid="{00000000-0005-0000-0000-0000000D0000}"/>
    <cellStyle name="Calculation 2 3 3 5 6 3" xfId="3564" xr:uid="{00000000-0005-0000-0000-0000010D0000}"/>
    <cellStyle name="Calculation 2 3 3 5 6 3 2" xfId="3565" xr:uid="{00000000-0005-0000-0000-0000020D0000}"/>
    <cellStyle name="Calculation 2 3 3 5 6 4" xfId="3566" xr:uid="{00000000-0005-0000-0000-0000030D0000}"/>
    <cellStyle name="Calculation 2 3 3 5 6 4 2" xfId="3567" xr:uid="{00000000-0005-0000-0000-0000040D0000}"/>
    <cellStyle name="Calculation 2 3 3 5 6 5" xfId="3568" xr:uid="{00000000-0005-0000-0000-0000050D0000}"/>
    <cellStyle name="Calculation 2 3 3 5 6 6" xfId="3569" xr:uid="{00000000-0005-0000-0000-0000060D0000}"/>
    <cellStyle name="Calculation 2 3 3 5 7" xfId="3570" xr:uid="{00000000-0005-0000-0000-0000070D0000}"/>
    <cellStyle name="Calculation 2 3 3 5 7 2" xfId="3571" xr:uid="{00000000-0005-0000-0000-0000080D0000}"/>
    <cellStyle name="Calculation 2 3 3 5 7 2 2" xfId="3572" xr:uid="{00000000-0005-0000-0000-0000090D0000}"/>
    <cellStyle name="Calculation 2 3 3 5 7 3" xfId="3573" xr:uid="{00000000-0005-0000-0000-00000A0D0000}"/>
    <cellStyle name="Calculation 2 3 3 5 8" xfId="3574" xr:uid="{00000000-0005-0000-0000-00000B0D0000}"/>
    <cellStyle name="Calculation 2 3 3 5 8 2" xfId="3575" xr:uid="{00000000-0005-0000-0000-00000C0D0000}"/>
    <cellStyle name="Calculation 2 3 3 5 9" xfId="3576" xr:uid="{00000000-0005-0000-0000-00000D0D0000}"/>
    <cellStyle name="Calculation 2 3 3 5 9 2" xfId="3577" xr:uid="{00000000-0005-0000-0000-00000E0D0000}"/>
    <cellStyle name="Calculation 2 3 3 6" xfId="3578" xr:uid="{00000000-0005-0000-0000-00000F0D0000}"/>
    <cellStyle name="Calculation 2 3 3 6 10" xfId="3579" xr:uid="{00000000-0005-0000-0000-0000100D0000}"/>
    <cellStyle name="Calculation 2 3 3 6 11" xfId="3580" xr:uid="{00000000-0005-0000-0000-0000110D0000}"/>
    <cellStyle name="Calculation 2 3 3 6 2" xfId="3581" xr:uid="{00000000-0005-0000-0000-0000120D0000}"/>
    <cellStyle name="Calculation 2 3 3 6 2 2" xfId="3582" xr:uid="{00000000-0005-0000-0000-0000130D0000}"/>
    <cellStyle name="Calculation 2 3 3 6 2 2 2" xfId="3583" xr:uid="{00000000-0005-0000-0000-0000140D0000}"/>
    <cellStyle name="Calculation 2 3 3 6 2 2 2 2" xfId="3584" xr:uid="{00000000-0005-0000-0000-0000150D0000}"/>
    <cellStyle name="Calculation 2 3 3 6 2 2 3" xfId="3585" xr:uid="{00000000-0005-0000-0000-0000160D0000}"/>
    <cellStyle name="Calculation 2 3 3 6 2 3" xfId="3586" xr:uid="{00000000-0005-0000-0000-0000170D0000}"/>
    <cellStyle name="Calculation 2 3 3 6 2 3 2" xfId="3587" xr:uid="{00000000-0005-0000-0000-0000180D0000}"/>
    <cellStyle name="Calculation 2 3 3 6 2 4" xfId="3588" xr:uid="{00000000-0005-0000-0000-0000190D0000}"/>
    <cellStyle name="Calculation 2 3 3 6 2 4 2" xfId="3589" xr:uid="{00000000-0005-0000-0000-00001A0D0000}"/>
    <cellStyle name="Calculation 2 3 3 6 2 5" xfId="3590" xr:uid="{00000000-0005-0000-0000-00001B0D0000}"/>
    <cellStyle name="Calculation 2 3 3 6 2 6" xfId="3591" xr:uid="{00000000-0005-0000-0000-00001C0D0000}"/>
    <cellStyle name="Calculation 2 3 3 6 3" xfId="3592" xr:uid="{00000000-0005-0000-0000-00001D0D0000}"/>
    <cellStyle name="Calculation 2 3 3 6 3 2" xfId="3593" xr:uid="{00000000-0005-0000-0000-00001E0D0000}"/>
    <cellStyle name="Calculation 2 3 3 6 3 2 2" xfId="3594" xr:uid="{00000000-0005-0000-0000-00001F0D0000}"/>
    <cellStyle name="Calculation 2 3 3 6 3 2 2 2" xfId="3595" xr:uid="{00000000-0005-0000-0000-0000200D0000}"/>
    <cellStyle name="Calculation 2 3 3 6 3 2 3" xfId="3596" xr:uid="{00000000-0005-0000-0000-0000210D0000}"/>
    <cellStyle name="Calculation 2 3 3 6 3 3" xfId="3597" xr:uid="{00000000-0005-0000-0000-0000220D0000}"/>
    <cellStyle name="Calculation 2 3 3 6 3 3 2" xfId="3598" xr:uid="{00000000-0005-0000-0000-0000230D0000}"/>
    <cellStyle name="Calculation 2 3 3 6 3 4" xfId="3599" xr:uid="{00000000-0005-0000-0000-0000240D0000}"/>
    <cellStyle name="Calculation 2 3 3 6 3 4 2" xfId="3600" xr:uid="{00000000-0005-0000-0000-0000250D0000}"/>
    <cellStyle name="Calculation 2 3 3 6 3 5" xfId="3601" xr:uid="{00000000-0005-0000-0000-0000260D0000}"/>
    <cellStyle name="Calculation 2 3 3 6 3 6" xfId="3602" xr:uid="{00000000-0005-0000-0000-0000270D0000}"/>
    <cellStyle name="Calculation 2 3 3 6 4" xfId="3603" xr:uid="{00000000-0005-0000-0000-0000280D0000}"/>
    <cellStyle name="Calculation 2 3 3 6 4 2" xfId="3604" xr:uid="{00000000-0005-0000-0000-0000290D0000}"/>
    <cellStyle name="Calculation 2 3 3 6 4 2 2" xfId="3605" xr:uid="{00000000-0005-0000-0000-00002A0D0000}"/>
    <cellStyle name="Calculation 2 3 3 6 4 2 2 2" xfId="3606" xr:uid="{00000000-0005-0000-0000-00002B0D0000}"/>
    <cellStyle name="Calculation 2 3 3 6 4 2 3" xfId="3607" xr:uid="{00000000-0005-0000-0000-00002C0D0000}"/>
    <cellStyle name="Calculation 2 3 3 6 4 3" xfId="3608" xr:uid="{00000000-0005-0000-0000-00002D0D0000}"/>
    <cellStyle name="Calculation 2 3 3 6 4 3 2" xfId="3609" xr:uid="{00000000-0005-0000-0000-00002E0D0000}"/>
    <cellStyle name="Calculation 2 3 3 6 4 4" xfId="3610" xr:uid="{00000000-0005-0000-0000-00002F0D0000}"/>
    <cellStyle name="Calculation 2 3 3 6 4 4 2" xfId="3611" xr:uid="{00000000-0005-0000-0000-0000300D0000}"/>
    <cellStyle name="Calculation 2 3 3 6 4 5" xfId="3612" xr:uid="{00000000-0005-0000-0000-0000310D0000}"/>
    <cellStyle name="Calculation 2 3 3 6 4 6" xfId="3613" xr:uid="{00000000-0005-0000-0000-0000320D0000}"/>
    <cellStyle name="Calculation 2 3 3 6 5" xfId="3614" xr:uid="{00000000-0005-0000-0000-0000330D0000}"/>
    <cellStyle name="Calculation 2 3 3 6 5 2" xfId="3615" xr:uid="{00000000-0005-0000-0000-0000340D0000}"/>
    <cellStyle name="Calculation 2 3 3 6 5 2 2" xfId="3616" xr:uid="{00000000-0005-0000-0000-0000350D0000}"/>
    <cellStyle name="Calculation 2 3 3 6 5 2 2 2" xfId="3617" xr:uid="{00000000-0005-0000-0000-0000360D0000}"/>
    <cellStyle name="Calculation 2 3 3 6 5 2 3" xfId="3618" xr:uid="{00000000-0005-0000-0000-0000370D0000}"/>
    <cellStyle name="Calculation 2 3 3 6 5 3" xfId="3619" xr:uid="{00000000-0005-0000-0000-0000380D0000}"/>
    <cellStyle name="Calculation 2 3 3 6 5 3 2" xfId="3620" xr:uid="{00000000-0005-0000-0000-0000390D0000}"/>
    <cellStyle name="Calculation 2 3 3 6 5 4" xfId="3621" xr:uid="{00000000-0005-0000-0000-00003A0D0000}"/>
    <cellStyle name="Calculation 2 3 3 6 5 4 2" xfId="3622" xr:uid="{00000000-0005-0000-0000-00003B0D0000}"/>
    <cellStyle name="Calculation 2 3 3 6 5 5" xfId="3623" xr:uid="{00000000-0005-0000-0000-00003C0D0000}"/>
    <cellStyle name="Calculation 2 3 3 6 5 6" xfId="3624" xr:uid="{00000000-0005-0000-0000-00003D0D0000}"/>
    <cellStyle name="Calculation 2 3 3 6 6" xfId="3625" xr:uid="{00000000-0005-0000-0000-00003E0D0000}"/>
    <cellStyle name="Calculation 2 3 3 6 6 2" xfId="3626" xr:uid="{00000000-0005-0000-0000-00003F0D0000}"/>
    <cellStyle name="Calculation 2 3 3 6 6 2 2" xfId="3627" xr:uid="{00000000-0005-0000-0000-0000400D0000}"/>
    <cellStyle name="Calculation 2 3 3 6 6 2 2 2" xfId="3628" xr:uid="{00000000-0005-0000-0000-0000410D0000}"/>
    <cellStyle name="Calculation 2 3 3 6 6 2 3" xfId="3629" xr:uid="{00000000-0005-0000-0000-0000420D0000}"/>
    <cellStyle name="Calculation 2 3 3 6 6 3" xfId="3630" xr:uid="{00000000-0005-0000-0000-0000430D0000}"/>
    <cellStyle name="Calculation 2 3 3 6 6 3 2" xfId="3631" xr:uid="{00000000-0005-0000-0000-0000440D0000}"/>
    <cellStyle name="Calculation 2 3 3 6 6 4" xfId="3632" xr:uid="{00000000-0005-0000-0000-0000450D0000}"/>
    <cellStyle name="Calculation 2 3 3 6 6 4 2" xfId="3633" xr:uid="{00000000-0005-0000-0000-0000460D0000}"/>
    <cellStyle name="Calculation 2 3 3 6 6 5" xfId="3634" xr:uid="{00000000-0005-0000-0000-0000470D0000}"/>
    <cellStyle name="Calculation 2 3 3 6 6 6" xfId="3635" xr:uid="{00000000-0005-0000-0000-0000480D0000}"/>
    <cellStyle name="Calculation 2 3 3 6 7" xfId="3636" xr:uid="{00000000-0005-0000-0000-0000490D0000}"/>
    <cellStyle name="Calculation 2 3 3 6 7 2" xfId="3637" xr:uid="{00000000-0005-0000-0000-00004A0D0000}"/>
    <cellStyle name="Calculation 2 3 3 6 7 2 2" xfId="3638" xr:uid="{00000000-0005-0000-0000-00004B0D0000}"/>
    <cellStyle name="Calculation 2 3 3 6 7 3" xfId="3639" xr:uid="{00000000-0005-0000-0000-00004C0D0000}"/>
    <cellStyle name="Calculation 2 3 3 6 8" xfId="3640" xr:uid="{00000000-0005-0000-0000-00004D0D0000}"/>
    <cellStyle name="Calculation 2 3 3 6 8 2" xfId="3641" xr:uid="{00000000-0005-0000-0000-00004E0D0000}"/>
    <cellStyle name="Calculation 2 3 3 6 9" xfId="3642" xr:uid="{00000000-0005-0000-0000-00004F0D0000}"/>
    <cellStyle name="Calculation 2 3 3 6 9 2" xfId="3643" xr:uid="{00000000-0005-0000-0000-0000500D0000}"/>
    <cellStyle name="Calculation 2 3 3 7" xfId="3644" xr:uid="{00000000-0005-0000-0000-0000510D0000}"/>
    <cellStyle name="Calculation 2 3 3 7 10" xfId="3645" xr:uid="{00000000-0005-0000-0000-0000520D0000}"/>
    <cellStyle name="Calculation 2 3 3 7 11" xfId="3646" xr:uid="{00000000-0005-0000-0000-0000530D0000}"/>
    <cellStyle name="Calculation 2 3 3 7 2" xfId="3647" xr:uid="{00000000-0005-0000-0000-0000540D0000}"/>
    <cellStyle name="Calculation 2 3 3 7 2 2" xfId="3648" xr:uid="{00000000-0005-0000-0000-0000550D0000}"/>
    <cellStyle name="Calculation 2 3 3 7 2 2 2" xfId="3649" xr:uid="{00000000-0005-0000-0000-0000560D0000}"/>
    <cellStyle name="Calculation 2 3 3 7 2 2 2 2" xfId="3650" xr:uid="{00000000-0005-0000-0000-0000570D0000}"/>
    <cellStyle name="Calculation 2 3 3 7 2 2 3" xfId="3651" xr:uid="{00000000-0005-0000-0000-0000580D0000}"/>
    <cellStyle name="Calculation 2 3 3 7 2 3" xfId="3652" xr:uid="{00000000-0005-0000-0000-0000590D0000}"/>
    <cellStyle name="Calculation 2 3 3 7 2 3 2" xfId="3653" xr:uid="{00000000-0005-0000-0000-00005A0D0000}"/>
    <cellStyle name="Calculation 2 3 3 7 2 4" xfId="3654" xr:uid="{00000000-0005-0000-0000-00005B0D0000}"/>
    <cellStyle name="Calculation 2 3 3 7 2 4 2" xfId="3655" xr:uid="{00000000-0005-0000-0000-00005C0D0000}"/>
    <cellStyle name="Calculation 2 3 3 7 2 5" xfId="3656" xr:uid="{00000000-0005-0000-0000-00005D0D0000}"/>
    <cellStyle name="Calculation 2 3 3 7 2 6" xfId="3657" xr:uid="{00000000-0005-0000-0000-00005E0D0000}"/>
    <cellStyle name="Calculation 2 3 3 7 3" xfId="3658" xr:uid="{00000000-0005-0000-0000-00005F0D0000}"/>
    <cellStyle name="Calculation 2 3 3 7 3 2" xfId="3659" xr:uid="{00000000-0005-0000-0000-0000600D0000}"/>
    <cellStyle name="Calculation 2 3 3 7 3 2 2" xfId="3660" xr:uid="{00000000-0005-0000-0000-0000610D0000}"/>
    <cellStyle name="Calculation 2 3 3 7 3 2 2 2" xfId="3661" xr:uid="{00000000-0005-0000-0000-0000620D0000}"/>
    <cellStyle name="Calculation 2 3 3 7 3 2 3" xfId="3662" xr:uid="{00000000-0005-0000-0000-0000630D0000}"/>
    <cellStyle name="Calculation 2 3 3 7 3 3" xfId="3663" xr:uid="{00000000-0005-0000-0000-0000640D0000}"/>
    <cellStyle name="Calculation 2 3 3 7 3 3 2" xfId="3664" xr:uid="{00000000-0005-0000-0000-0000650D0000}"/>
    <cellStyle name="Calculation 2 3 3 7 3 4" xfId="3665" xr:uid="{00000000-0005-0000-0000-0000660D0000}"/>
    <cellStyle name="Calculation 2 3 3 7 3 4 2" xfId="3666" xr:uid="{00000000-0005-0000-0000-0000670D0000}"/>
    <cellStyle name="Calculation 2 3 3 7 3 5" xfId="3667" xr:uid="{00000000-0005-0000-0000-0000680D0000}"/>
    <cellStyle name="Calculation 2 3 3 7 3 6" xfId="3668" xr:uid="{00000000-0005-0000-0000-0000690D0000}"/>
    <cellStyle name="Calculation 2 3 3 7 4" xfId="3669" xr:uid="{00000000-0005-0000-0000-00006A0D0000}"/>
    <cellStyle name="Calculation 2 3 3 7 4 2" xfId="3670" xr:uid="{00000000-0005-0000-0000-00006B0D0000}"/>
    <cellStyle name="Calculation 2 3 3 7 4 2 2" xfId="3671" xr:uid="{00000000-0005-0000-0000-00006C0D0000}"/>
    <cellStyle name="Calculation 2 3 3 7 4 2 2 2" xfId="3672" xr:uid="{00000000-0005-0000-0000-00006D0D0000}"/>
    <cellStyle name="Calculation 2 3 3 7 4 2 3" xfId="3673" xr:uid="{00000000-0005-0000-0000-00006E0D0000}"/>
    <cellStyle name="Calculation 2 3 3 7 4 3" xfId="3674" xr:uid="{00000000-0005-0000-0000-00006F0D0000}"/>
    <cellStyle name="Calculation 2 3 3 7 4 3 2" xfId="3675" xr:uid="{00000000-0005-0000-0000-0000700D0000}"/>
    <cellStyle name="Calculation 2 3 3 7 4 4" xfId="3676" xr:uid="{00000000-0005-0000-0000-0000710D0000}"/>
    <cellStyle name="Calculation 2 3 3 7 4 4 2" xfId="3677" xr:uid="{00000000-0005-0000-0000-0000720D0000}"/>
    <cellStyle name="Calculation 2 3 3 7 4 5" xfId="3678" xr:uid="{00000000-0005-0000-0000-0000730D0000}"/>
    <cellStyle name="Calculation 2 3 3 7 4 6" xfId="3679" xr:uid="{00000000-0005-0000-0000-0000740D0000}"/>
    <cellStyle name="Calculation 2 3 3 7 5" xfId="3680" xr:uid="{00000000-0005-0000-0000-0000750D0000}"/>
    <cellStyle name="Calculation 2 3 3 7 5 2" xfId="3681" xr:uid="{00000000-0005-0000-0000-0000760D0000}"/>
    <cellStyle name="Calculation 2 3 3 7 5 2 2" xfId="3682" xr:uid="{00000000-0005-0000-0000-0000770D0000}"/>
    <cellStyle name="Calculation 2 3 3 7 5 2 2 2" xfId="3683" xr:uid="{00000000-0005-0000-0000-0000780D0000}"/>
    <cellStyle name="Calculation 2 3 3 7 5 2 3" xfId="3684" xr:uid="{00000000-0005-0000-0000-0000790D0000}"/>
    <cellStyle name="Calculation 2 3 3 7 5 3" xfId="3685" xr:uid="{00000000-0005-0000-0000-00007A0D0000}"/>
    <cellStyle name="Calculation 2 3 3 7 5 3 2" xfId="3686" xr:uid="{00000000-0005-0000-0000-00007B0D0000}"/>
    <cellStyle name="Calculation 2 3 3 7 5 4" xfId="3687" xr:uid="{00000000-0005-0000-0000-00007C0D0000}"/>
    <cellStyle name="Calculation 2 3 3 7 5 4 2" xfId="3688" xr:uid="{00000000-0005-0000-0000-00007D0D0000}"/>
    <cellStyle name="Calculation 2 3 3 7 5 5" xfId="3689" xr:uid="{00000000-0005-0000-0000-00007E0D0000}"/>
    <cellStyle name="Calculation 2 3 3 7 5 6" xfId="3690" xr:uid="{00000000-0005-0000-0000-00007F0D0000}"/>
    <cellStyle name="Calculation 2 3 3 7 6" xfId="3691" xr:uid="{00000000-0005-0000-0000-0000800D0000}"/>
    <cellStyle name="Calculation 2 3 3 7 6 2" xfId="3692" xr:uid="{00000000-0005-0000-0000-0000810D0000}"/>
    <cellStyle name="Calculation 2 3 3 7 6 2 2" xfId="3693" xr:uid="{00000000-0005-0000-0000-0000820D0000}"/>
    <cellStyle name="Calculation 2 3 3 7 6 2 2 2" xfId="3694" xr:uid="{00000000-0005-0000-0000-0000830D0000}"/>
    <cellStyle name="Calculation 2 3 3 7 6 2 3" xfId="3695" xr:uid="{00000000-0005-0000-0000-0000840D0000}"/>
    <cellStyle name="Calculation 2 3 3 7 6 3" xfId="3696" xr:uid="{00000000-0005-0000-0000-0000850D0000}"/>
    <cellStyle name="Calculation 2 3 3 7 6 3 2" xfId="3697" xr:uid="{00000000-0005-0000-0000-0000860D0000}"/>
    <cellStyle name="Calculation 2 3 3 7 6 4" xfId="3698" xr:uid="{00000000-0005-0000-0000-0000870D0000}"/>
    <cellStyle name="Calculation 2 3 3 7 6 4 2" xfId="3699" xr:uid="{00000000-0005-0000-0000-0000880D0000}"/>
    <cellStyle name="Calculation 2 3 3 7 6 5" xfId="3700" xr:uid="{00000000-0005-0000-0000-0000890D0000}"/>
    <cellStyle name="Calculation 2 3 3 7 6 6" xfId="3701" xr:uid="{00000000-0005-0000-0000-00008A0D0000}"/>
    <cellStyle name="Calculation 2 3 3 7 7" xfId="3702" xr:uid="{00000000-0005-0000-0000-00008B0D0000}"/>
    <cellStyle name="Calculation 2 3 3 7 7 2" xfId="3703" xr:uid="{00000000-0005-0000-0000-00008C0D0000}"/>
    <cellStyle name="Calculation 2 3 3 7 7 2 2" xfId="3704" xr:uid="{00000000-0005-0000-0000-00008D0D0000}"/>
    <cellStyle name="Calculation 2 3 3 7 7 3" xfId="3705" xr:uid="{00000000-0005-0000-0000-00008E0D0000}"/>
    <cellStyle name="Calculation 2 3 3 7 8" xfId="3706" xr:uid="{00000000-0005-0000-0000-00008F0D0000}"/>
    <cellStyle name="Calculation 2 3 3 7 8 2" xfId="3707" xr:uid="{00000000-0005-0000-0000-0000900D0000}"/>
    <cellStyle name="Calculation 2 3 3 7 9" xfId="3708" xr:uid="{00000000-0005-0000-0000-0000910D0000}"/>
    <cellStyle name="Calculation 2 3 3 7 9 2" xfId="3709" xr:uid="{00000000-0005-0000-0000-0000920D0000}"/>
    <cellStyle name="Calculation 2 3 3 8" xfId="3710" xr:uid="{00000000-0005-0000-0000-0000930D0000}"/>
    <cellStyle name="Calculation 2 3 3 8 10" xfId="3711" xr:uid="{00000000-0005-0000-0000-0000940D0000}"/>
    <cellStyle name="Calculation 2 3 3 8 11" xfId="3712" xr:uid="{00000000-0005-0000-0000-0000950D0000}"/>
    <cellStyle name="Calculation 2 3 3 8 2" xfId="3713" xr:uid="{00000000-0005-0000-0000-0000960D0000}"/>
    <cellStyle name="Calculation 2 3 3 8 2 2" xfId="3714" xr:uid="{00000000-0005-0000-0000-0000970D0000}"/>
    <cellStyle name="Calculation 2 3 3 8 2 2 2" xfId="3715" xr:uid="{00000000-0005-0000-0000-0000980D0000}"/>
    <cellStyle name="Calculation 2 3 3 8 2 2 2 2" xfId="3716" xr:uid="{00000000-0005-0000-0000-0000990D0000}"/>
    <cellStyle name="Calculation 2 3 3 8 2 2 3" xfId="3717" xr:uid="{00000000-0005-0000-0000-00009A0D0000}"/>
    <cellStyle name="Calculation 2 3 3 8 2 3" xfId="3718" xr:uid="{00000000-0005-0000-0000-00009B0D0000}"/>
    <cellStyle name="Calculation 2 3 3 8 2 3 2" xfId="3719" xr:uid="{00000000-0005-0000-0000-00009C0D0000}"/>
    <cellStyle name="Calculation 2 3 3 8 2 4" xfId="3720" xr:uid="{00000000-0005-0000-0000-00009D0D0000}"/>
    <cellStyle name="Calculation 2 3 3 8 2 4 2" xfId="3721" xr:uid="{00000000-0005-0000-0000-00009E0D0000}"/>
    <cellStyle name="Calculation 2 3 3 8 2 5" xfId="3722" xr:uid="{00000000-0005-0000-0000-00009F0D0000}"/>
    <cellStyle name="Calculation 2 3 3 8 2 6" xfId="3723" xr:uid="{00000000-0005-0000-0000-0000A00D0000}"/>
    <cellStyle name="Calculation 2 3 3 8 3" xfId="3724" xr:uid="{00000000-0005-0000-0000-0000A10D0000}"/>
    <cellStyle name="Calculation 2 3 3 8 3 2" xfId="3725" xr:uid="{00000000-0005-0000-0000-0000A20D0000}"/>
    <cellStyle name="Calculation 2 3 3 8 3 2 2" xfId="3726" xr:uid="{00000000-0005-0000-0000-0000A30D0000}"/>
    <cellStyle name="Calculation 2 3 3 8 3 2 2 2" xfId="3727" xr:uid="{00000000-0005-0000-0000-0000A40D0000}"/>
    <cellStyle name="Calculation 2 3 3 8 3 2 3" xfId="3728" xr:uid="{00000000-0005-0000-0000-0000A50D0000}"/>
    <cellStyle name="Calculation 2 3 3 8 3 3" xfId="3729" xr:uid="{00000000-0005-0000-0000-0000A60D0000}"/>
    <cellStyle name="Calculation 2 3 3 8 3 3 2" xfId="3730" xr:uid="{00000000-0005-0000-0000-0000A70D0000}"/>
    <cellStyle name="Calculation 2 3 3 8 3 4" xfId="3731" xr:uid="{00000000-0005-0000-0000-0000A80D0000}"/>
    <cellStyle name="Calculation 2 3 3 8 3 4 2" xfId="3732" xr:uid="{00000000-0005-0000-0000-0000A90D0000}"/>
    <cellStyle name="Calculation 2 3 3 8 3 5" xfId="3733" xr:uid="{00000000-0005-0000-0000-0000AA0D0000}"/>
    <cellStyle name="Calculation 2 3 3 8 3 6" xfId="3734" xr:uid="{00000000-0005-0000-0000-0000AB0D0000}"/>
    <cellStyle name="Calculation 2 3 3 8 4" xfId="3735" xr:uid="{00000000-0005-0000-0000-0000AC0D0000}"/>
    <cellStyle name="Calculation 2 3 3 8 4 2" xfId="3736" xr:uid="{00000000-0005-0000-0000-0000AD0D0000}"/>
    <cellStyle name="Calculation 2 3 3 8 4 2 2" xfId="3737" xr:uid="{00000000-0005-0000-0000-0000AE0D0000}"/>
    <cellStyle name="Calculation 2 3 3 8 4 2 2 2" xfId="3738" xr:uid="{00000000-0005-0000-0000-0000AF0D0000}"/>
    <cellStyle name="Calculation 2 3 3 8 4 2 3" xfId="3739" xr:uid="{00000000-0005-0000-0000-0000B00D0000}"/>
    <cellStyle name="Calculation 2 3 3 8 4 3" xfId="3740" xr:uid="{00000000-0005-0000-0000-0000B10D0000}"/>
    <cellStyle name="Calculation 2 3 3 8 4 3 2" xfId="3741" xr:uid="{00000000-0005-0000-0000-0000B20D0000}"/>
    <cellStyle name="Calculation 2 3 3 8 4 4" xfId="3742" xr:uid="{00000000-0005-0000-0000-0000B30D0000}"/>
    <cellStyle name="Calculation 2 3 3 8 4 4 2" xfId="3743" xr:uid="{00000000-0005-0000-0000-0000B40D0000}"/>
    <cellStyle name="Calculation 2 3 3 8 4 5" xfId="3744" xr:uid="{00000000-0005-0000-0000-0000B50D0000}"/>
    <cellStyle name="Calculation 2 3 3 8 4 6" xfId="3745" xr:uid="{00000000-0005-0000-0000-0000B60D0000}"/>
    <cellStyle name="Calculation 2 3 3 8 5" xfId="3746" xr:uid="{00000000-0005-0000-0000-0000B70D0000}"/>
    <cellStyle name="Calculation 2 3 3 8 5 2" xfId="3747" xr:uid="{00000000-0005-0000-0000-0000B80D0000}"/>
    <cellStyle name="Calculation 2 3 3 8 5 2 2" xfId="3748" xr:uid="{00000000-0005-0000-0000-0000B90D0000}"/>
    <cellStyle name="Calculation 2 3 3 8 5 2 2 2" xfId="3749" xr:uid="{00000000-0005-0000-0000-0000BA0D0000}"/>
    <cellStyle name="Calculation 2 3 3 8 5 2 3" xfId="3750" xr:uid="{00000000-0005-0000-0000-0000BB0D0000}"/>
    <cellStyle name="Calculation 2 3 3 8 5 3" xfId="3751" xr:uid="{00000000-0005-0000-0000-0000BC0D0000}"/>
    <cellStyle name="Calculation 2 3 3 8 5 3 2" xfId="3752" xr:uid="{00000000-0005-0000-0000-0000BD0D0000}"/>
    <cellStyle name="Calculation 2 3 3 8 5 4" xfId="3753" xr:uid="{00000000-0005-0000-0000-0000BE0D0000}"/>
    <cellStyle name="Calculation 2 3 3 8 5 4 2" xfId="3754" xr:uid="{00000000-0005-0000-0000-0000BF0D0000}"/>
    <cellStyle name="Calculation 2 3 3 8 5 5" xfId="3755" xr:uid="{00000000-0005-0000-0000-0000C00D0000}"/>
    <cellStyle name="Calculation 2 3 3 8 5 6" xfId="3756" xr:uid="{00000000-0005-0000-0000-0000C10D0000}"/>
    <cellStyle name="Calculation 2 3 3 8 6" xfId="3757" xr:uid="{00000000-0005-0000-0000-0000C20D0000}"/>
    <cellStyle name="Calculation 2 3 3 8 6 2" xfId="3758" xr:uid="{00000000-0005-0000-0000-0000C30D0000}"/>
    <cellStyle name="Calculation 2 3 3 8 6 2 2" xfId="3759" xr:uid="{00000000-0005-0000-0000-0000C40D0000}"/>
    <cellStyle name="Calculation 2 3 3 8 6 2 2 2" xfId="3760" xr:uid="{00000000-0005-0000-0000-0000C50D0000}"/>
    <cellStyle name="Calculation 2 3 3 8 6 2 3" xfId="3761" xr:uid="{00000000-0005-0000-0000-0000C60D0000}"/>
    <cellStyle name="Calculation 2 3 3 8 6 3" xfId="3762" xr:uid="{00000000-0005-0000-0000-0000C70D0000}"/>
    <cellStyle name="Calculation 2 3 3 8 6 3 2" xfId="3763" xr:uid="{00000000-0005-0000-0000-0000C80D0000}"/>
    <cellStyle name="Calculation 2 3 3 8 6 4" xfId="3764" xr:uid="{00000000-0005-0000-0000-0000C90D0000}"/>
    <cellStyle name="Calculation 2 3 3 8 6 4 2" xfId="3765" xr:uid="{00000000-0005-0000-0000-0000CA0D0000}"/>
    <cellStyle name="Calculation 2 3 3 8 6 5" xfId="3766" xr:uid="{00000000-0005-0000-0000-0000CB0D0000}"/>
    <cellStyle name="Calculation 2 3 3 8 6 6" xfId="3767" xr:uid="{00000000-0005-0000-0000-0000CC0D0000}"/>
    <cellStyle name="Calculation 2 3 3 8 7" xfId="3768" xr:uid="{00000000-0005-0000-0000-0000CD0D0000}"/>
    <cellStyle name="Calculation 2 3 3 8 7 2" xfId="3769" xr:uid="{00000000-0005-0000-0000-0000CE0D0000}"/>
    <cellStyle name="Calculation 2 3 3 8 7 2 2" xfId="3770" xr:uid="{00000000-0005-0000-0000-0000CF0D0000}"/>
    <cellStyle name="Calculation 2 3 3 8 7 3" xfId="3771" xr:uid="{00000000-0005-0000-0000-0000D00D0000}"/>
    <cellStyle name="Calculation 2 3 3 8 8" xfId="3772" xr:uid="{00000000-0005-0000-0000-0000D10D0000}"/>
    <cellStyle name="Calculation 2 3 3 8 8 2" xfId="3773" xr:uid="{00000000-0005-0000-0000-0000D20D0000}"/>
    <cellStyle name="Calculation 2 3 3 8 9" xfId="3774" xr:uid="{00000000-0005-0000-0000-0000D30D0000}"/>
    <cellStyle name="Calculation 2 3 3 8 9 2" xfId="3775" xr:uid="{00000000-0005-0000-0000-0000D40D0000}"/>
    <cellStyle name="Calculation 2 3 3 9" xfId="3776" xr:uid="{00000000-0005-0000-0000-0000D50D0000}"/>
    <cellStyle name="Calculation 2 3 3 9 10" xfId="3777" xr:uid="{00000000-0005-0000-0000-0000D60D0000}"/>
    <cellStyle name="Calculation 2 3 3 9 11" xfId="3778" xr:uid="{00000000-0005-0000-0000-0000D70D0000}"/>
    <cellStyle name="Calculation 2 3 3 9 2" xfId="3779" xr:uid="{00000000-0005-0000-0000-0000D80D0000}"/>
    <cellStyle name="Calculation 2 3 3 9 2 2" xfId="3780" xr:uid="{00000000-0005-0000-0000-0000D90D0000}"/>
    <cellStyle name="Calculation 2 3 3 9 2 2 2" xfId="3781" xr:uid="{00000000-0005-0000-0000-0000DA0D0000}"/>
    <cellStyle name="Calculation 2 3 3 9 2 2 2 2" xfId="3782" xr:uid="{00000000-0005-0000-0000-0000DB0D0000}"/>
    <cellStyle name="Calculation 2 3 3 9 2 2 3" xfId="3783" xr:uid="{00000000-0005-0000-0000-0000DC0D0000}"/>
    <cellStyle name="Calculation 2 3 3 9 2 3" xfId="3784" xr:uid="{00000000-0005-0000-0000-0000DD0D0000}"/>
    <cellStyle name="Calculation 2 3 3 9 2 3 2" xfId="3785" xr:uid="{00000000-0005-0000-0000-0000DE0D0000}"/>
    <cellStyle name="Calculation 2 3 3 9 2 4" xfId="3786" xr:uid="{00000000-0005-0000-0000-0000DF0D0000}"/>
    <cellStyle name="Calculation 2 3 3 9 2 4 2" xfId="3787" xr:uid="{00000000-0005-0000-0000-0000E00D0000}"/>
    <cellStyle name="Calculation 2 3 3 9 2 5" xfId="3788" xr:uid="{00000000-0005-0000-0000-0000E10D0000}"/>
    <cellStyle name="Calculation 2 3 3 9 2 6" xfId="3789" xr:uid="{00000000-0005-0000-0000-0000E20D0000}"/>
    <cellStyle name="Calculation 2 3 3 9 3" xfId="3790" xr:uid="{00000000-0005-0000-0000-0000E30D0000}"/>
    <cellStyle name="Calculation 2 3 3 9 3 2" xfId="3791" xr:uid="{00000000-0005-0000-0000-0000E40D0000}"/>
    <cellStyle name="Calculation 2 3 3 9 3 2 2" xfId="3792" xr:uid="{00000000-0005-0000-0000-0000E50D0000}"/>
    <cellStyle name="Calculation 2 3 3 9 3 2 2 2" xfId="3793" xr:uid="{00000000-0005-0000-0000-0000E60D0000}"/>
    <cellStyle name="Calculation 2 3 3 9 3 2 3" xfId="3794" xr:uid="{00000000-0005-0000-0000-0000E70D0000}"/>
    <cellStyle name="Calculation 2 3 3 9 3 3" xfId="3795" xr:uid="{00000000-0005-0000-0000-0000E80D0000}"/>
    <cellStyle name="Calculation 2 3 3 9 3 3 2" xfId="3796" xr:uid="{00000000-0005-0000-0000-0000E90D0000}"/>
    <cellStyle name="Calculation 2 3 3 9 3 4" xfId="3797" xr:uid="{00000000-0005-0000-0000-0000EA0D0000}"/>
    <cellStyle name="Calculation 2 3 3 9 3 4 2" xfId="3798" xr:uid="{00000000-0005-0000-0000-0000EB0D0000}"/>
    <cellStyle name="Calculation 2 3 3 9 3 5" xfId="3799" xr:uid="{00000000-0005-0000-0000-0000EC0D0000}"/>
    <cellStyle name="Calculation 2 3 3 9 3 6" xfId="3800" xr:uid="{00000000-0005-0000-0000-0000ED0D0000}"/>
    <cellStyle name="Calculation 2 3 3 9 4" xfId="3801" xr:uid="{00000000-0005-0000-0000-0000EE0D0000}"/>
    <cellStyle name="Calculation 2 3 3 9 4 2" xfId="3802" xr:uid="{00000000-0005-0000-0000-0000EF0D0000}"/>
    <cellStyle name="Calculation 2 3 3 9 4 2 2" xfId="3803" xr:uid="{00000000-0005-0000-0000-0000F00D0000}"/>
    <cellStyle name="Calculation 2 3 3 9 4 2 2 2" xfId="3804" xr:uid="{00000000-0005-0000-0000-0000F10D0000}"/>
    <cellStyle name="Calculation 2 3 3 9 4 2 3" xfId="3805" xr:uid="{00000000-0005-0000-0000-0000F20D0000}"/>
    <cellStyle name="Calculation 2 3 3 9 4 3" xfId="3806" xr:uid="{00000000-0005-0000-0000-0000F30D0000}"/>
    <cellStyle name="Calculation 2 3 3 9 4 3 2" xfId="3807" xr:uid="{00000000-0005-0000-0000-0000F40D0000}"/>
    <cellStyle name="Calculation 2 3 3 9 4 4" xfId="3808" xr:uid="{00000000-0005-0000-0000-0000F50D0000}"/>
    <cellStyle name="Calculation 2 3 3 9 4 4 2" xfId="3809" xr:uid="{00000000-0005-0000-0000-0000F60D0000}"/>
    <cellStyle name="Calculation 2 3 3 9 4 5" xfId="3810" xr:uid="{00000000-0005-0000-0000-0000F70D0000}"/>
    <cellStyle name="Calculation 2 3 3 9 4 6" xfId="3811" xr:uid="{00000000-0005-0000-0000-0000F80D0000}"/>
    <cellStyle name="Calculation 2 3 3 9 5" xfId="3812" xr:uid="{00000000-0005-0000-0000-0000F90D0000}"/>
    <cellStyle name="Calculation 2 3 3 9 5 2" xfId="3813" xr:uid="{00000000-0005-0000-0000-0000FA0D0000}"/>
    <cellStyle name="Calculation 2 3 3 9 5 2 2" xfId="3814" xr:uid="{00000000-0005-0000-0000-0000FB0D0000}"/>
    <cellStyle name="Calculation 2 3 3 9 5 2 2 2" xfId="3815" xr:uid="{00000000-0005-0000-0000-0000FC0D0000}"/>
    <cellStyle name="Calculation 2 3 3 9 5 2 3" xfId="3816" xr:uid="{00000000-0005-0000-0000-0000FD0D0000}"/>
    <cellStyle name="Calculation 2 3 3 9 5 3" xfId="3817" xr:uid="{00000000-0005-0000-0000-0000FE0D0000}"/>
    <cellStyle name="Calculation 2 3 3 9 5 3 2" xfId="3818" xr:uid="{00000000-0005-0000-0000-0000FF0D0000}"/>
    <cellStyle name="Calculation 2 3 3 9 5 4" xfId="3819" xr:uid="{00000000-0005-0000-0000-0000000E0000}"/>
    <cellStyle name="Calculation 2 3 3 9 5 4 2" xfId="3820" xr:uid="{00000000-0005-0000-0000-0000010E0000}"/>
    <cellStyle name="Calculation 2 3 3 9 5 5" xfId="3821" xr:uid="{00000000-0005-0000-0000-0000020E0000}"/>
    <cellStyle name="Calculation 2 3 3 9 5 6" xfId="3822" xr:uid="{00000000-0005-0000-0000-0000030E0000}"/>
    <cellStyle name="Calculation 2 3 3 9 6" xfId="3823" xr:uid="{00000000-0005-0000-0000-0000040E0000}"/>
    <cellStyle name="Calculation 2 3 3 9 6 2" xfId="3824" xr:uid="{00000000-0005-0000-0000-0000050E0000}"/>
    <cellStyle name="Calculation 2 3 3 9 6 2 2" xfId="3825" xr:uid="{00000000-0005-0000-0000-0000060E0000}"/>
    <cellStyle name="Calculation 2 3 3 9 6 2 2 2" xfId="3826" xr:uid="{00000000-0005-0000-0000-0000070E0000}"/>
    <cellStyle name="Calculation 2 3 3 9 6 2 3" xfId="3827" xr:uid="{00000000-0005-0000-0000-0000080E0000}"/>
    <cellStyle name="Calculation 2 3 3 9 6 3" xfId="3828" xr:uid="{00000000-0005-0000-0000-0000090E0000}"/>
    <cellStyle name="Calculation 2 3 3 9 6 3 2" xfId="3829" xr:uid="{00000000-0005-0000-0000-00000A0E0000}"/>
    <cellStyle name="Calculation 2 3 3 9 6 4" xfId="3830" xr:uid="{00000000-0005-0000-0000-00000B0E0000}"/>
    <cellStyle name="Calculation 2 3 3 9 6 4 2" xfId="3831" xr:uid="{00000000-0005-0000-0000-00000C0E0000}"/>
    <cellStyle name="Calculation 2 3 3 9 6 5" xfId="3832" xr:uid="{00000000-0005-0000-0000-00000D0E0000}"/>
    <cellStyle name="Calculation 2 3 3 9 6 6" xfId="3833" xr:uid="{00000000-0005-0000-0000-00000E0E0000}"/>
    <cellStyle name="Calculation 2 3 3 9 7" xfId="3834" xr:uid="{00000000-0005-0000-0000-00000F0E0000}"/>
    <cellStyle name="Calculation 2 3 3 9 7 2" xfId="3835" xr:uid="{00000000-0005-0000-0000-0000100E0000}"/>
    <cellStyle name="Calculation 2 3 3 9 7 2 2" xfId="3836" xr:uid="{00000000-0005-0000-0000-0000110E0000}"/>
    <cellStyle name="Calculation 2 3 3 9 7 3" xfId="3837" xr:uid="{00000000-0005-0000-0000-0000120E0000}"/>
    <cellStyle name="Calculation 2 3 3 9 8" xfId="3838" xr:uid="{00000000-0005-0000-0000-0000130E0000}"/>
    <cellStyle name="Calculation 2 3 3 9 8 2" xfId="3839" xr:uid="{00000000-0005-0000-0000-0000140E0000}"/>
    <cellStyle name="Calculation 2 3 3 9 9" xfId="3840" xr:uid="{00000000-0005-0000-0000-0000150E0000}"/>
    <cellStyle name="Calculation 2 3 3 9 9 2" xfId="3841" xr:uid="{00000000-0005-0000-0000-0000160E0000}"/>
    <cellStyle name="Calculation 2 3 4" xfId="3842" xr:uid="{00000000-0005-0000-0000-0000170E0000}"/>
    <cellStyle name="Calculation 2 3 4 2" xfId="3843" xr:uid="{00000000-0005-0000-0000-0000180E0000}"/>
    <cellStyle name="Calculation 2 3 5" xfId="3844" xr:uid="{00000000-0005-0000-0000-0000190E0000}"/>
    <cellStyle name="Calculation 2 3 5 10" xfId="3845" xr:uid="{00000000-0005-0000-0000-00001A0E0000}"/>
    <cellStyle name="Calculation 2 3 5 11" xfId="3846" xr:uid="{00000000-0005-0000-0000-00001B0E0000}"/>
    <cellStyle name="Calculation 2 3 5 2" xfId="3847" xr:uid="{00000000-0005-0000-0000-00001C0E0000}"/>
    <cellStyle name="Calculation 2 3 5 2 2" xfId="3848" xr:uid="{00000000-0005-0000-0000-00001D0E0000}"/>
    <cellStyle name="Calculation 2 3 5 2 2 2" xfId="3849" xr:uid="{00000000-0005-0000-0000-00001E0E0000}"/>
    <cellStyle name="Calculation 2 3 5 2 2 2 2" xfId="3850" xr:uid="{00000000-0005-0000-0000-00001F0E0000}"/>
    <cellStyle name="Calculation 2 3 5 2 2 3" xfId="3851" xr:uid="{00000000-0005-0000-0000-0000200E0000}"/>
    <cellStyle name="Calculation 2 3 5 2 3" xfId="3852" xr:uid="{00000000-0005-0000-0000-0000210E0000}"/>
    <cellStyle name="Calculation 2 3 5 2 3 2" xfId="3853" xr:uid="{00000000-0005-0000-0000-0000220E0000}"/>
    <cellStyle name="Calculation 2 3 5 2 4" xfId="3854" xr:uid="{00000000-0005-0000-0000-0000230E0000}"/>
    <cellStyle name="Calculation 2 3 5 2 4 2" xfId="3855" xr:uid="{00000000-0005-0000-0000-0000240E0000}"/>
    <cellStyle name="Calculation 2 3 5 2 5" xfId="3856" xr:uid="{00000000-0005-0000-0000-0000250E0000}"/>
    <cellStyle name="Calculation 2 3 5 2 6" xfId="3857" xr:uid="{00000000-0005-0000-0000-0000260E0000}"/>
    <cellStyle name="Calculation 2 3 5 3" xfId="3858" xr:uid="{00000000-0005-0000-0000-0000270E0000}"/>
    <cellStyle name="Calculation 2 3 5 3 2" xfId="3859" xr:uid="{00000000-0005-0000-0000-0000280E0000}"/>
    <cellStyle name="Calculation 2 3 5 3 2 2" xfId="3860" xr:uid="{00000000-0005-0000-0000-0000290E0000}"/>
    <cellStyle name="Calculation 2 3 5 3 2 2 2" xfId="3861" xr:uid="{00000000-0005-0000-0000-00002A0E0000}"/>
    <cellStyle name="Calculation 2 3 5 3 2 3" xfId="3862" xr:uid="{00000000-0005-0000-0000-00002B0E0000}"/>
    <cellStyle name="Calculation 2 3 5 3 3" xfId="3863" xr:uid="{00000000-0005-0000-0000-00002C0E0000}"/>
    <cellStyle name="Calculation 2 3 5 3 3 2" xfId="3864" xr:uid="{00000000-0005-0000-0000-00002D0E0000}"/>
    <cellStyle name="Calculation 2 3 5 3 4" xfId="3865" xr:uid="{00000000-0005-0000-0000-00002E0E0000}"/>
    <cellStyle name="Calculation 2 3 5 3 4 2" xfId="3866" xr:uid="{00000000-0005-0000-0000-00002F0E0000}"/>
    <cellStyle name="Calculation 2 3 5 3 5" xfId="3867" xr:uid="{00000000-0005-0000-0000-0000300E0000}"/>
    <cellStyle name="Calculation 2 3 5 3 6" xfId="3868" xr:uid="{00000000-0005-0000-0000-0000310E0000}"/>
    <cellStyle name="Calculation 2 3 5 4" xfId="3869" xr:uid="{00000000-0005-0000-0000-0000320E0000}"/>
    <cellStyle name="Calculation 2 3 5 4 2" xfId="3870" xr:uid="{00000000-0005-0000-0000-0000330E0000}"/>
    <cellStyle name="Calculation 2 3 5 4 2 2" xfId="3871" xr:uid="{00000000-0005-0000-0000-0000340E0000}"/>
    <cellStyle name="Calculation 2 3 5 4 2 2 2" xfId="3872" xr:uid="{00000000-0005-0000-0000-0000350E0000}"/>
    <cellStyle name="Calculation 2 3 5 4 2 3" xfId="3873" xr:uid="{00000000-0005-0000-0000-0000360E0000}"/>
    <cellStyle name="Calculation 2 3 5 4 3" xfId="3874" xr:uid="{00000000-0005-0000-0000-0000370E0000}"/>
    <cellStyle name="Calculation 2 3 5 4 3 2" xfId="3875" xr:uid="{00000000-0005-0000-0000-0000380E0000}"/>
    <cellStyle name="Calculation 2 3 5 4 4" xfId="3876" xr:uid="{00000000-0005-0000-0000-0000390E0000}"/>
    <cellStyle name="Calculation 2 3 5 4 4 2" xfId="3877" xr:uid="{00000000-0005-0000-0000-00003A0E0000}"/>
    <cellStyle name="Calculation 2 3 5 4 5" xfId="3878" xr:uid="{00000000-0005-0000-0000-00003B0E0000}"/>
    <cellStyle name="Calculation 2 3 5 4 6" xfId="3879" xr:uid="{00000000-0005-0000-0000-00003C0E0000}"/>
    <cellStyle name="Calculation 2 3 5 5" xfId="3880" xr:uid="{00000000-0005-0000-0000-00003D0E0000}"/>
    <cellStyle name="Calculation 2 3 5 5 2" xfId="3881" xr:uid="{00000000-0005-0000-0000-00003E0E0000}"/>
    <cellStyle name="Calculation 2 3 5 5 2 2" xfId="3882" xr:uid="{00000000-0005-0000-0000-00003F0E0000}"/>
    <cellStyle name="Calculation 2 3 5 5 2 2 2" xfId="3883" xr:uid="{00000000-0005-0000-0000-0000400E0000}"/>
    <cellStyle name="Calculation 2 3 5 5 2 3" xfId="3884" xr:uid="{00000000-0005-0000-0000-0000410E0000}"/>
    <cellStyle name="Calculation 2 3 5 5 3" xfId="3885" xr:uid="{00000000-0005-0000-0000-0000420E0000}"/>
    <cellStyle name="Calculation 2 3 5 5 3 2" xfId="3886" xr:uid="{00000000-0005-0000-0000-0000430E0000}"/>
    <cellStyle name="Calculation 2 3 5 5 4" xfId="3887" xr:uid="{00000000-0005-0000-0000-0000440E0000}"/>
    <cellStyle name="Calculation 2 3 5 5 4 2" xfId="3888" xr:uid="{00000000-0005-0000-0000-0000450E0000}"/>
    <cellStyle name="Calculation 2 3 5 5 5" xfId="3889" xr:uid="{00000000-0005-0000-0000-0000460E0000}"/>
    <cellStyle name="Calculation 2 3 5 5 6" xfId="3890" xr:uid="{00000000-0005-0000-0000-0000470E0000}"/>
    <cellStyle name="Calculation 2 3 5 6" xfId="3891" xr:uid="{00000000-0005-0000-0000-0000480E0000}"/>
    <cellStyle name="Calculation 2 3 5 6 2" xfId="3892" xr:uid="{00000000-0005-0000-0000-0000490E0000}"/>
    <cellStyle name="Calculation 2 3 5 6 2 2" xfId="3893" xr:uid="{00000000-0005-0000-0000-00004A0E0000}"/>
    <cellStyle name="Calculation 2 3 5 6 2 2 2" xfId="3894" xr:uid="{00000000-0005-0000-0000-00004B0E0000}"/>
    <cellStyle name="Calculation 2 3 5 6 2 3" xfId="3895" xr:uid="{00000000-0005-0000-0000-00004C0E0000}"/>
    <cellStyle name="Calculation 2 3 5 6 3" xfId="3896" xr:uid="{00000000-0005-0000-0000-00004D0E0000}"/>
    <cellStyle name="Calculation 2 3 5 6 3 2" xfId="3897" xr:uid="{00000000-0005-0000-0000-00004E0E0000}"/>
    <cellStyle name="Calculation 2 3 5 6 4" xfId="3898" xr:uid="{00000000-0005-0000-0000-00004F0E0000}"/>
    <cellStyle name="Calculation 2 3 5 6 4 2" xfId="3899" xr:uid="{00000000-0005-0000-0000-0000500E0000}"/>
    <cellStyle name="Calculation 2 3 5 6 5" xfId="3900" xr:uid="{00000000-0005-0000-0000-0000510E0000}"/>
    <cellStyle name="Calculation 2 3 5 6 6" xfId="3901" xr:uid="{00000000-0005-0000-0000-0000520E0000}"/>
    <cellStyle name="Calculation 2 3 5 7" xfId="3902" xr:uid="{00000000-0005-0000-0000-0000530E0000}"/>
    <cellStyle name="Calculation 2 3 5 7 2" xfId="3903" xr:uid="{00000000-0005-0000-0000-0000540E0000}"/>
    <cellStyle name="Calculation 2 3 5 7 2 2" xfId="3904" xr:uid="{00000000-0005-0000-0000-0000550E0000}"/>
    <cellStyle name="Calculation 2 3 5 7 3" xfId="3905" xr:uid="{00000000-0005-0000-0000-0000560E0000}"/>
    <cellStyle name="Calculation 2 3 5 8" xfId="3906" xr:uid="{00000000-0005-0000-0000-0000570E0000}"/>
    <cellStyle name="Calculation 2 3 5 8 2" xfId="3907" xr:uid="{00000000-0005-0000-0000-0000580E0000}"/>
    <cellStyle name="Calculation 2 3 5 9" xfId="3908" xr:uid="{00000000-0005-0000-0000-0000590E0000}"/>
    <cellStyle name="Calculation 2 3 5 9 2" xfId="3909" xr:uid="{00000000-0005-0000-0000-00005A0E0000}"/>
    <cellStyle name="Calculation 2 3 6" xfId="3910" xr:uid="{00000000-0005-0000-0000-00005B0E0000}"/>
    <cellStyle name="Calculation 2 3 6 10" xfId="3911" xr:uid="{00000000-0005-0000-0000-00005C0E0000}"/>
    <cellStyle name="Calculation 2 3 6 11" xfId="3912" xr:uid="{00000000-0005-0000-0000-00005D0E0000}"/>
    <cellStyle name="Calculation 2 3 6 2" xfId="3913" xr:uid="{00000000-0005-0000-0000-00005E0E0000}"/>
    <cellStyle name="Calculation 2 3 6 2 2" xfId="3914" xr:uid="{00000000-0005-0000-0000-00005F0E0000}"/>
    <cellStyle name="Calculation 2 3 6 2 2 2" xfId="3915" xr:uid="{00000000-0005-0000-0000-0000600E0000}"/>
    <cellStyle name="Calculation 2 3 6 2 2 2 2" xfId="3916" xr:uid="{00000000-0005-0000-0000-0000610E0000}"/>
    <cellStyle name="Calculation 2 3 6 2 2 3" xfId="3917" xr:uid="{00000000-0005-0000-0000-0000620E0000}"/>
    <cellStyle name="Calculation 2 3 6 2 3" xfId="3918" xr:uid="{00000000-0005-0000-0000-0000630E0000}"/>
    <cellStyle name="Calculation 2 3 6 2 3 2" xfId="3919" xr:uid="{00000000-0005-0000-0000-0000640E0000}"/>
    <cellStyle name="Calculation 2 3 6 2 4" xfId="3920" xr:uid="{00000000-0005-0000-0000-0000650E0000}"/>
    <cellStyle name="Calculation 2 3 6 2 4 2" xfId="3921" xr:uid="{00000000-0005-0000-0000-0000660E0000}"/>
    <cellStyle name="Calculation 2 3 6 2 5" xfId="3922" xr:uid="{00000000-0005-0000-0000-0000670E0000}"/>
    <cellStyle name="Calculation 2 3 6 2 6" xfId="3923" xr:uid="{00000000-0005-0000-0000-0000680E0000}"/>
    <cellStyle name="Calculation 2 3 6 3" xfId="3924" xr:uid="{00000000-0005-0000-0000-0000690E0000}"/>
    <cellStyle name="Calculation 2 3 6 3 2" xfId="3925" xr:uid="{00000000-0005-0000-0000-00006A0E0000}"/>
    <cellStyle name="Calculation 2 3 6 3 2 2" xfId="3926" xr:uid="{00000000-0005-0000-0000-00006B0E0000}"/>
    <cellStyle name="Calculation 2 3 6 3 2 2 2" xfId="3927" xr:uid="{00000000-0005-0000-0000-00006C0E0000}"/>
    <cellStyle name="Calculation 2 3 6 3 2 3" xfId="3928" xr:uid="{00000000-0005-0000-0000-00006D0E0000}"/>
    <cellStyle name="Calculation 2 3 6 3 3" xfId="3929" xr:uid="{00000000-0005-0000-0000-00006E0E0000}"/>
    <cellStyle name="Calculation 2 3 6 3 3 2" xfId="3930" xr:uid="{00000000-0005-0000-0000-00006F0E0000}"/>
    <cellStyle name="Calculation 2 3 6 3 4" xfId="3931" xr:uid="{00000000-0005-0000-0000-0000700E0000}"/>
    <cellStyle name="Calculation 2 3 6 3 4 2" xfId="3932" xr:uid="{00000000-0005-0000-0000-0000710E0000}"/>
    <cellStyle name="Calculation 2 3 6 3 5" xfId="3933" xr:uid="{00000000-0005-0000-0000-0000720E0000}"/>
    <cellStyle name="Calculation 2 3 6 3 6" xfId="3934" xr:uid="{00000000-0005-0000-0000-0000730E0000}"/>
    <cellStyle name="Calculation 2 3 6 4" xfId="3935" xr:uid="{00000000-0005-0000-0000-0000740E0000}"/>
    <cellStyle name="Calculation 2 3 6 4 2" xfId="3936" xr:uid="{00000000-0005-0000-0000-0000750E0000}"/>
    <cellStyle name="Calculation 2 3 6 4 2 2" xfId="3937" xr:uid="{00000000-0005-0000-0000-0000760E0000}"/>
    <cellStyle name="Calculation 2 3 6 4 2 2 2" xfId="3938" xr:uid="{00000000-0005-0000-0000-0000770E0000}"/>
    <cellStyle name="Calculation 2 3 6 4 2 3" xfId="3939" xr:uid="{00000000-0005-0000-0000-0000780E0000}"/>
    <cellStyle name="Calculation 2 3 6 4 3" xfId="3940" xr:uid="{00000000-0005-0000-0000-0000790E0000}"/>
    <cellStyle name="Calculation 2 3 6 4 3 2" xfId="3941" xr:uid="{00000000-0005-0000-0000-00007A0E0000}"/>
    <cellStyle name="Calculation 2 3 6 4 4" xfId="3942" xr:uid="{00000000-0005-0000-0000-00007B0E0000}"/>
    <cellStyle name="Calculation 2 3 6 4 4 2" xfId="3943" xr:uid="{00000000-0005-0000-0000-00007C0E0000}"/>
    <cellStyle name="Calculation 2 3 6 4 5" xfId="3944" xr:uid="{00000000-0005-0000-0000-00007D0E0000}"/>
    <cellStyle name="Calculation 2 3 6 4 6" xfId="3945" xr:uid="{00000000-0005-0000-0000-00007E0E0000}"/>
    <cellStyle name="Calculation 2 3 6 5" xfId="3946" xr:uid="{00000000-0005-0000-0000-00007F0E0000}"/>
    <cellStyle name="Calculation 2 3 6 5 2" xfId="3947" xr:uid="{00000000-0005-0000-0000-0000800E0000}"/>
    <cellStyle name="Calculation 2 3 6 5 2 2" xfId="3948" xr:uid="{00000000-0005-0000-0000-0000810E0000}"/>
    <cellStyle name="Calculation 2 3 6 5 2 2 2" xfId="3949" xr:uid="{00000000-0005-0000-0000-0000820E0000}"/>
    <cellStyle name="Calculation 2 3 6 5 2 3" xfId="3950" xr:uid="{00000000-0005-0000-0000-0000830E0000}"/>
    <cellStyle name="Calculation 2 3 6 5 3" xfId="3951" xr:uid="{00000000-0005-0000-0000-0000840E0000}"/>
    <cellStyle name="Calculation 2 3 6 5 3 2" xfId="3952" xr:uid="{00000000-0005-0000-0000-0000850E0000}"/>
    <cellStyle name="Calculation 2 3 6 5 4" xfId="3953" xr:uid="{00000000-0005-0000-0000-0000860E0000}"/>
    <cellStyle name="Calculation 2 3 6 5 4 2" xfId="3954" xr:uid="{00000000-0005-0000-0000-0000870E0000}"/>
    <cellStyle name="Calculation 2 3 6 5 5" xfId="3955" xr:uid="{00000000-0005-0000-0000-0000880E0000}"/>
    <cellStyle name="Calculation 2 3 6 5 6" xfId="3956" xr:uid="{00000000-0005-0000-0000-0000890E0000}"/>
    <cellStyle name="Calculation 2 3 6 6" xfId="3957" xr:uid="{00000000-0005-0000-0000-00008A0E0000}"/>
    <cellStyle name="Calculation 2 3 6 6 2" xfId="3958" xr:uid="{00000000-0005-0000-0000-00008B0E0000}"/>
    <cellStyle name="Calculation 2 3 6 6 2 2" xfId="3959" xr:uid="{00000000-0005-0000-0000-00008C0E0000}"/>
    <cellStyle name="Calculation 2 3 6 6 2 2 2" xfId="3960" xr:uid="{00000000-0005-0000-0000-00008D0E0000}"/>
    <cellStyle name="Calculation 2 3 6 6 2 3" xfId="3961" xr:uid="{00000000-0005-0000-0000-00008E0E0000}"/>
    <cellStyle name="Calculation 2 3 6 6 3" xfId="3962" xr:uid="{00000000-0005-0000-0000-00008F0E0000}"/>
    <cellStyle name="Calculation 2 3 6 6 3 2" xfId="3963" xr:uid="{00000000-0005-0000-0000-0000900E0000}"/>
    <cellStyle name="Calculation 2 3 6 6 4" xfId="3964" xr:uid="{00000000-0005-0000-0000-0000910E0000}"/>
    <cellStyle name="Calculation 2 3 6 6 4 2" xfId="3965" xr:uid="{00000000-0005-0000-0000-0000920E0000}"/>
    <cellStyle name="Calculation 2 3 6 6 5" xfId="3966" xr:uid="{00000000-0005-0000-0000-0000930E0000}"/>
    <cellStyle name="Calculation 2 3 6 6 6" xfId="3967" xr:uid="{00000000-0005-0000-0000-0000940E0000}"/>
    <cellStyle name="Calculation 2 3 6 7" xfId="3968" xr:uid="{00000000-0005-0000-0000-0000950E0000}"/>
    <cellStyle name="Calculation 2 3 6 7 2" xfId="3969" xr:uid="{00000000-0005-0000-0000-0000960E0000}"/>
    <cellStyle name="Calculation 2 3 6 7 2 2" xfId="3970" xr:uid="{00000000-0005-0000-0000-0000970E0000}"/>
    <cellStyle name="Calculation 2 3 6 7 3" xfId="3971" xr:uid="{00000000-0005-0000-0000-0000980E0000}"/>
    <cellStyle name="Calculation 2 3 6 8" xfId="3972" xr:uid="{00000000-0005-0000-0000-0000990E0000}"/>
    <cellStyle name="Calculation 2 3 6 8 2" xfId="3973" xr:uid="{00000000-0005-0000-0000-00009A0E0000}"/>
    <cellStyle name="Calculation 2 3 6 9" xfId="3974" xr:uid="{00000000-0005-0000-0000-00009B0E0000}"/>
    <cellStyle name="Calculation 2 3 6 9 2" xfId="3975" xr:uid="{00000000-0005-0000-0000-00009C0E0000}"/>
    <cellStyle name="Calculation 2 3 7" xfId="3976" xr:uid="{00000000-0005-0000-0000-00009D0E0000}"/>
    <cellStyle name="Calculation 2 3 7 10" xfId="3977" xr:uid="{00000000-0005-0000-0000-00009E0E0000}"/>
    <cellStyle name="Calculation 2 3 7 11" xfId="3978" xr:uid="{00000000-0005-0000-0000-00009F0E0000}"/>
    <cellStyle name="Calculation 2 3 7 2" xfId="3979" xr:uid="{00000000-0005-0000-0000-0000A00E0000}"/>
    <cellStyle name="Calculation 2 3 7 2 2" xfId="3980" xr:uid="{00000000-0005-0000-0000-0000A10E0000}"/>
    <cellStyle name="Calculation 2 3 7 2 2 2" xfId="3981" xr:uid="{00000000-0005-0000-0000-0000A20E0000}"/>
    <cellStyle name="Calculation 2 3 7 2 2 2 2" xfId="3982" xr:uid="{00000000-0005-0000-0000-0000A30E0000}"/>
    <cellStyle name="Calculation 2 3 7 2 2 3" xfId="3983" xr:uid="{00000000-0005-0000-0000-0000A40E0000}"/>
    <cellStyle name="Calculation 2 3 7 2 3" xfId="3984" xr:uid="{00000000-0005-0000-0000-0000A50E0000}"/>
    <cellStyle name="Calculation 2 3 7 2 3 2" xfId="3985" xr:uid="{00000000-0005-0000-0000-0000A60E0000}"/>
    <cellStyle name="Calculation 2 3 7 2 4" xfId="3986" xr:uid="{00000000-0005-0000-0000-0000A70E0000}"/>
    <cellStyle name="Calculation 2 3 7 2 4 2" xfId="3987" xr:uid="{00000000-0005-0000-0000-0000A80E0000}"/>
    <cellStyle name="Calculation 2 3 7 2 5" xfId="3988" xr:uid="{00000000-0005-0000-0000-0000A90E0000}"/>
    <cellStyle name="Calculation 2 3 7 2 6" xfId="3989" xr:uid="{00000000-0005-0000-0000-0000AA0E0000}"/>
    <cellStyle name="Calculation 2 3 7 3" xfId="3990" xr:uid="{00000000-0005-0000-0000-0000AB0E0000}"/>
    <cellStyle name="Calculation 2 3 7 3 2" xfId="3991" xr:uid="{00000000-0005-0000-0000-0000AC0E0000}"/>
    <cellStyle name="Calculation 2 3 7 3 2 2" xfId="3992" xr:uid="{00000000-0005-0000-0000-0000AD0E0000}"/>
    <cellStyle name="Calculation 2 3 7 3 2 2 2" xfId="3993" xr:uid="{00000000-0005-0000-0000-0000AE0E0000}"/>
    <cellStyle name="Calculation 2 3 7 3 2 3" xfId="3994" xr:uid="{00000000-0005-0000-0000-0000AF0E0000}"/>
    <cellStyle name="Calculation 2 3 7 3 3" xfId="3995" xr:uid="{00000000-0005-0000-0000-0000B00E0000}"/>
    <cellStyle name="Calculation 2 3 7 3 3 2" xfId="3996" xr:uid="{00000000-0005-0000-0000-0000B10E0000}"/>
    <cellStyle name="Calculation 2 3 7 3 4" xfId="3997" xr:uid="{00000000-0005-0000-0000-0000B20E0000}"/>
    <cellStyle name="Calculation 2 3 7 3 4 2" xfId="3998" xr:uid="{00000000-0005-0000-0000-0000B30E0000}"/>
    <cellStyle name="Calculation 2 3 7 3 5" xfId="3999" xr:uid="{00000000-0005-0000-0000-0000B40E0000}"/>
    <cellStyle name="Calculation 2 3 7 3 6" xfId="4000" xr:uid="{00000000-0005-0000-0000-0000B50E0000}"/>
    <cellStyle name="Calculation 2 3 7 4" xfId="4001" xr:uid="{00000000-0005-0000-0000-0000B60E0000}"/>
    <cellStyle name="Calculation 2 3 7 4 2" xfId="4002" xr:uid="{00000000-0005-0000-0000-0000B70E0000}"/>
    <cellStyle name="Calculation 2 3 7 4 2 2" xfId="4003" xr:uid="{00000000-0005-0000-0000-0000B80E0000}"/>
    <cellStyle name="Calculation 2 3 7 4 2 2 2" xfId="4004" xr:uid="{00000000-0005-0000-0000-0000B90E0000}"/>
    <cellStyle name="Calculation 2 3 7 4 2 3" xfId="4005" xr:uid="{00000000-0005-0000-0000-0000BA0E0000}"/>
    <cellStyle name="Calculation 2 3 7 4 3" xfId="4006" xr:uid="{00000000-0005-0000-0000-0000BB0E0000}"/>
    <cellStyle name="Calculation 2 3 7 4 3 2" xfId="4007" xr:uid="{00000000-0005-0000-0000-0000BC0E0000}"/>
    <cellStyle name="Calculation 2 3 7 4 4" xfId="4008" xr:uid="{00000000-0005-0000-0000-0000BD0E0000}"/>
    <cellStyle name="Calculation 2 3 7 4 4 2" xfId="4009" xr:uid="{00000000-0005-0000-0000-0000BE0E0000}"/>
    <cellStyle name="Calculation 2 3 7 4 5" xfId="4010" xr:uid="{00000000-0005-0000-0000-0000BF0E0000}"/>
    <cellStyle name="Calculation 2 3 7 4 6" xfId="4011" xr:uid="{00000000-0005-0000-0000-0000C00E0000}"/>
    <cellStyle name="Calculation 2 3 7 5" xfId="4012" xr:uid="{00000000-0005-0000-0000-0000C10E0000}"/>
    <cellStyle name="Calculation 2 3 7 5 2" xfId="4013" xr:uid="{00000000-0005-0000-0000-0000C20E0000}"/>
    <cellStyle name="Calculation 2 3 7 5 2 2" xfId="4014" xr:uid="{00000000-0005-0000-0000-0000C30E0000}"/>
    <cellStyle name="Calculation 2 3 7 5 2 2 2" xfId="4015" xr:uid="{00000000-0005-0000-0000-0000C40E0000}"/>
    <cellStyle name="Calculation 2 3 7 5 2 3" xfId="4016" xr:uid="{00000000-0005-0000-0000-0000C50E0000}"/>
    <cellStyle name="Calculation 2 3 7 5 3" xfId="4017" xr:uid="{00000000-0005-0000-0000-0000C60E0000}"/>
    <cellStyle name="Calculation 2 3 7 5 3 2" xfId="4018" xr:uid="{00000000-0005-0000-0000-0000C70E0000}"/>
    <cellStyle name="Calculation 2 3 7 5 4" xfId="4019" xr:uid="{00000000-0005-0000-0000-0000C80E0000}"/>
    <cellStyle name="Calculation 2 3 7 5 4 2" xfId="4020" xr:uid="{00000000-0005-0000-0000-0000C90E0000}"/>
    <cellStyle name="Calculation 2 3 7 5 5" xfId="4021" xr:uid="{00000000-0005-0000-0000-0000CA0E0000}"/>
    <cellStyle name="Calculation 2 3 7 5 6" xfId="4022" xr:uid="{00000000-0005-0000-0000-0000CB0E0000}"/>
    <cellStyle name="Calculation 2 3 7 6" xfId="4023" xr:uid="{00000000-0005-0000-0000-0000CC0E0000}"/>
    <cellStyle name="Calculation 2 3 7 6 2" xfId="4024" xr:uid="{00000000-0005-0000-0000-0000CD0E0000}"/>
    <cellStyle name="Calculation 2 3 7 6 2 2" xfId="4025" xr:uid="{00000000-0005-0000-0000-0000CE0E0000}"/>
    <cellStyle name="Calculation 2 3 7 6 2 2 2" xfId="4026" xr:uid="{00000000-0005-0000-0000-0000CF0E0000}"/>
    <cellStyle name="Calculation 2 3 7 6 2 3" xfId="4027" xr:uid="{00000000-0005-0000-0000-0000D00E0000}"/>
    <cellStyle name="Calculation 2 3 7 6 3" xfId="4028" xr:uid="{00000000-0005-0000-0000-0000D10E0000}"/>
    <cellStyle name="Calculation 2 3 7 6 3 2" xfId="4029" xr:uid="{00000000-0005-0000-0000-0000D20E0000}"/>
    <cellStyle name="Calculation 2 3 7 6 4" xfId="4030" xr:uid="{00000000-0005-0000-0000-0000D30E0000}"/>
    <cellStyle name="Calculation 2 3 7 6 4 2" xfId="4031" xr:uid="{00000000-0005-0000-0000-0000D40E0000}"/>
    <cellStyle name="Calculation 2 3 7 6 5" xfId="4032" xr:uid="{00000000-0005-0000-0000-0000D50E0000}"/>
    <cellStyle name="Calculation 2 3 7 6 6" xfId="4033" xr:uid="{00000000-0005-0000-0000-0000D60E0000}"/>
    <cellStyle name="Calculation 2 3 7 7" xfId="4034" xr:uid="{00000000-0005-0000-0000-0000D70E0000}"/>
    <cellStyle name="Calculation 2 3 7 7 2" xfId="4035" xr:uid="{00000000-0005-0000-0000-0000D80E0000}"/>
    <cellStyle name="Calculation 2 3 7 7 2 2" xfId="4036" xr:uid="{00000000-0005-0000-0000-0000D90E0000}"/>
    <cellStyle name="Calculation 2 3 7 7 3" xfId="4037" xr:uid="{00000000-0005-0000-0000-0000DA0E0000}"/>
    <cellStyle name="Calculation 2 3 7 8" xfId="4038" xr:uid="{00000000-0005-0000-0000-0000DB0E0000}"/>
    <cellStyle name="Calculation 2 3 7 8 2" xfId="4039" xr:uid="{00000000-0005-0000-0000-0000DC0E0000}"/>
    <cellStyle name="Calculation 2 3 7 9" xfId="4040" xr:uid="{00000000-0005-0000-0000-0000DD0E0000}"/>
    <cellStyle name="Calculation 2 3 7 9 2" xfId="4041" xr:uid="{00000000-0005-0000-0000-0000DE0E0000}"/>
    <cellStyle name="Calculation 2 3 8" xfId="4042" xr:uid="{00000000-0005-0000-0000-0000DF0E0000}"/>
    <cellStyle name="Calculation 2 3 8 10" xfId="4043" xr:uid="{00000000-0005-0000-0000-0000E00E0000}"/>
    <cellStyle name="Calculation 2 3 8 11" xfId="4044" xr:uid="{00000000-0005-0000-0000-0000E10E0000}"/>
    <cellStyle name="Calculation 2 3 8 2" xfId="4045" xr:uid="{00000000-0005-0000-0000-0000E20E0000}"/>
    <cellStyle name="Calculation 2 3 8 2 2" xfId="4046" xr:uid="{00000000-0005-0000-0000-0000E30E0000}"/>
    <cellStyle name="Calculation 2 3 8 2 2 2" xfId="4047" xr:uid="{00000000-0005-0000-0000-0000E40E0000}"/>
    <cellStyle name="Calculation 2 3 8 2 2 2 2" xfId="4048" xr:uid="{00000000-0005-0000-0000-0000E50E0000}"/>
    <cellStyle name="Calculation 2 3 8 2 2 3" xfId="4049" xr:uid="{00000000-0005-0000-0000-0000E60E0000}"/>
    <cellStyle name="Calculation 2 3 8 2 3" xfId="4050" xr:uid="{00000000-0005-0000-0000-0000E70E0000}"/>
    <cellStyle name="Calculation 2 3 8 2 3 2" xfId="4051" xr:uid="{00000000-0005-0000-0000-0000E80E0000}"/>
    <cellStyle name="Calculation 2 3 8 2 4" xfId="4052" xr:uid="{00000000-0005-0000-0000-0000E90E0000}"/>
    <cellStyle name="Calculation 2 3 8 2 4 2" xfId="4053" xr:uid="{00000000-0005-0000-0000-0000EA0E0000}"/>
    <cellStyle name="Calculation 2 3 8 2 5" xfId="4054" xr:uid="{00000000-0005-0000-0000-0000EB0E0000}"/>
    <cellStyle name="Calculation 2 3 8 2 6" xfId="4055" xr:uid="{00000000-0005-0000-0000-0000EC0E0000}"/>
    <cellStyle name="Calculation 2 3 8 3" xfId="4056" xr:uid="{00000000-0005-0000-0000-0000ED0E0000}"/>
    <cellStyle name="Calculation 2 3 8 3 2" xfId="4057" xr:uid="{00000000-0005-0000-0000-0000EE0E0000}"/>
    <cellStyle name="Calculation 2 3 8 3 2 2" xfId="4058" xr:uid="{00000000-0005-0000-0000-0000EF0E0000}"/>
    <cellStyle name="Calculation 2 3 8 3 2 2 2" xfId="4059" xr:uid="{00000000-0005-0000-0000-0000F00E0000}"/>
    <cellStyle name="Calculation 2 3 8 3 2 3" xfId="4060" xr:uid="{00000000-0005-0000-0000-0000F10E0000}"/>
    <cellStyle name="Calculation 2 3 8 3 3" xfId="4061" xr:uid="{00000000-0005-0000-0000-0000F20E0000}"/>
    <cellStyle name="Calculation 2 3 8 3 3 2" xfId="4062" xr:uid="{00000000-0005-0000-0000-0000F30E0000}"/>
    <cellStyle name="Calculation 2 3 8 3 4" xfId="4063" xr:uid="{00000000-0005-0000-0000-0000F40E0000}"/>
    <cellStyle name="Calculation 2 3 8 3 4 2" xfId="4064" xr:uid="{00000000-0005-0000-0000-0000F50E0000}"/>
    <cellStyle name="Calculation 2 3 8 3 5" xfId="4065" xr:uid="{00000000-0005-0000-0000-0000F60E0000}"/>
    <cellStyle name="Calculation 2 3 8 3 6" xfId="4066" xr:uid="{00000000-0005-0000-0000-0000F70E0000}"/>
    <cellStyle name="Calculation 2 3 8 4" xfId="4067" xr:uid="{00000000-0005-0000-0000-0000F80E0000}"/>
    <cellStyle name="Calculation 2 3 8 4 2" xfId="4068" xr:uid="{00000000-0005-0000-0000-0000F90E0000}"/>
    <cellStyle name="Calculation 2 3 8 4 2 2" xfId="4069" xr:uid="{00000000-0005-0000-0000-0000FA0E0000}"/>
    <cellStyle name="Calculation 2 3 8 4 2 2 2" xfId="4070" xr:uid="{00000000-0005-0000-0000-0000FB0E0000}"/>
    <cellStyle name="Calculation 2 3 8 4 2 3" xfId="4071" xr:uid="{00000000-0005-0000-0000-0000FC0E0000}"/>
    <cellStyle name="Calculation 2 3 8 4 3" xfId="4072" xr:uid="{00000000-0005-0000-0000-0000FD0E0000}"/>
    <cellStyle name="Calculation 2 3 8 4 3 2" xfId="4073" xr:uid="{00000000-0005-0000-0000-0000FE0E0000}"/>
    <cellStyle name="Calculation 2 3 8 4 4" xfId="4074" xr:uid="{00000000-0005-0000-0000-0000FF0E0000}"/>
    <cellStyle name="Calculation 2 3 8 4 4 2" xfId="4075" xr:uid="{00000000-0005-0000-0000-0000000F0000}"/>
    <cellStyle name="Calculation 2 3 8 4 5" xfId="4076" xr:uid="{00000000-0005-0000-0000-0000010F0000}"/>
    <cellStyle name="Calculation 2 3 8 4 6" xfId="4077" xr:uid="{00000000-0005-0000-0000-0000020F0000}"/>
    <cellStyle name="Calculation 2 3 8 5" xfId="4078" xr:uid="{00000000-0005-0000-0000-0000030F0000}"/>
    <cellStyle name="Calculation 2 3 8 5 2" xfId="4079" xr:uid="{00000000-0005-0000-0000-0000040F0000}"/>
    <cellStyle name="Calculation 2 3 8 5 2 2" xfId="4080" xr:uid="{00000000-0005-0000-0000-0000050F0000}"/>
    <cellStyle name="Calculation 2 3 8 5 2 2 2" xfId="4081" xr:uid="{00000000-0005-0000-0000-0000060F0000}"/>
    <cellStyle name="Calculation 2 3 8 5 2 3" xfId="4082" xr:uid="{00000000-0005-0000-0000-0000070F0000}"/>
    <cellStyle name="Calculation 2 3 8 5 3" xfId="4083" xr:uid="{00000000-0005-0000-0000-0000080F0000}"/>
    <cellStyle name="Calculation 2 3 8 5 3 2" xfId="4084" xr:uid="{00000000-0005-0000-0000-0000090F0000}"/>
    <cellStyle name="Calculation 2 3 8 5 4" xfId="4085" xr:uid="{00000000-0005-0000-0000-00000A0F0000}"/>
    <cellStyle name="Calculation 2 3 8 5 4 2" xfId="4086" xr:uid="{00000000-0005-0000-0000-00000B0F0000}"/>
    <cellStyle name="Calculation 2 3 8 5 5" xfId="4087" xr:uid="{00000000-0005-0000-0000-00000C0F0000}"/>
    <cellStyle name="Calculation 2 3 8 5 6" xfId="4088" xr:uid="{00000000-0005-0000-0000-00000D0F0000}"/>
    <cellStyle name="Calculation 2 3 8 6" xfId="4089" xr:uid="{00000000-0005-0000-0000-00000E0F0000}"/>
    <cellStyle name="Calculation 2 3 8 6 2" xfId="4090" xr:uid="{00000000-0005-0000-0000-00000F0F0000}"/>
    <cellStyle name="Calculation 2 3 8 6 2 2" xfId="4091" xr:uid="{00000000-0005-0000-0000-0000100F0000}"/>
    <cellStyle name="Calculation 2 3 8 6 2 2 2" xfId="4092" xr:uid="{00000000-0005-0000-0000-0000110F0000}"/>
    <cellStyle name="Calculation 2 3 8 6 2 3" xfId="4093" xr:uid="{00000000-0005-0000-0000-0000120F0000}"/>
    <cellStyle name="Calculation 2 3 8 6 3" xfId="4094" xr:uid="{00000000-0005-0000-0000-0000130F0000}"/>
    <cellStyle name="Calculation 2 3 8 6 3 2" xfId="4095" xr:uid="{00000000-0005-0000-0000-0000140F0000}"/>
    <cellStyle name="Calculation 2 3 8 6 4" xfId="4096" xr:uid="{00000000-0005-0000-0000-0000150F0000}"/>
    <cellStyle name="Calculation 2 3 8 6 4 2" xfId="4097" xr:uid="{00000000-0005-0000-0000-0000160F0000}"/>
    <cellStyle name="Calculation 2 3 8 6 5" xfId="4098" xr:uid="{00000000-0005-0000-0000-0000170F0000}"/>
    <cellStyle name="Calculation 2 3 8 6 6" xfId="4099" xr:uid="{00000000-0005-0000-0000-0000180F0000}"/>
    <cellStyle name="Calculation 2 3 8 7" xfId="4100" xr:uid="{00000000-0005-0000-0000-0000190F0000}"/>
    <cellStyle name="Calculation 2 3 8 7 2" xfId="4101" xr:uid="{00000000-0005-0000-0000-00001A0F0000}"/>
    <cellStyle name="Calculation 2 3 8 7 2 2" xfId="4102" xr:uid="{00000000-0005-0000-0000-00001B0F0000}"/>
    <cellStyle name="Calculation 2 3 8 7 3" xfId="4103" xr:uid="{00000000-0005-0000-0000-00001C0F0000}"/>
    <cellStyle name="Calculation 2 3 8 8" xfId="4104" xr:uid="{00000000-0005-0000-0000-00001D0F0000}"/>
    <cellStyle name="Calculation 2 3 8 8 2" xfId="4105" xr:uid="{00000000-0005-0000-0000-00001E0F0000}"/>
    <cellStyle name="Calculation 2 3 8 9" xfId="4106" xr:uid="{00000000-0005-0000-0000-00001F0F0000}"/>
    <cellStyle name="Calculation 2 3 8 9 2" xfId="4107" xr:uid="{00000000-0005-0000-0000-0000200F0000}"/>
    <cellStyle name="Calculation 2 3 9" xfId="4108" xr:uid="{00000000-0005-0000-0000-0000210F0000}"/>
    <cellStyle name="Calculation 2 3 9 10" xfId="4109" xr:uid="{00000000-0005-0000-0000-0000220F0000}"/>
    <cellStyle name="Calculation 2 3 9 11" xfId="4110" xr:uid="{00000000-0005-0000-0000-0000230F0000}"/>
    <cellStyle name="Calculation 2 3 9 2" xfId="4111" xr:uid="{00000000-0005-0000-0000-0000240F0000}"/>
    <cellStyle name="Calculation 2 3 9 2 2" xfId="4112" xr:uid="{00000000-0005-0000-0000-0000250F0000}"/>
    <cellStyle name="Calculation 2 3 9 2 2 2" xfId="4113" xr:uid="{00000000-0005-0000-0000-0000260F0000}"/>
    <cellStyle name="Calculation 2 3 9 2 2 2 2" xfId="4114" xr:uid="{00000000-0005-0000-0000-0000270F0000}"/>
    <cellStyle name="Calculation 2 3 9 2 2 3" xfId="4115" xr:uid="{00000000-0005-0000-0000-0000280F0000}"/>
    <cellStyle name="Calculation 2 3 9 2 3" xfId="4116" xr:uid="{00000000-0005-0000-0000-0000290F0000}"/>
    <cellStyle name="Calculation 2 3 9 2 3 2" xfId="4117" xr:uid="{00000000-0005-0000-0000-00002A0F0000}"/>
    <cellStyle name="Calculation 2 3 9 2 4" xfId="4118" xr:uid="{00000000-0005-0000-0000-00002B0F0000}"/>
    <cellStyle name="Calculation 2 3 9 2 4 2" xfId="4119" xr:uid="{00000000-0005-0000-0000-00002C0F0000}"/>
    <cellStyle name="Calculation 2 3 9 2 5" xfId="4120" xr:uid="{00000000-0005-0000-0000-00002D0F0000}"/>
    <cellStyle name="Calculation 2 3 9 2 6" xfId="4121" xr:uid="{00000000-0005-0000-0000-00002E0F0000}"/>
    <cellStyle name="Calculation 2 3 9 3" xfId="4122" xr:uid="{00000000-0005-0000-0000-00002F0F0000}"/>
    <cellStyle name="Calculation 2 3 9 3 2" xfId="4123" xr:uid="{00000000-0005-0000-0000-0000300F0000}"/>
    <cellStyle name="Calculation 2 3 9 3 2 2" xfId="4124" xr:uid="{00000000-0005-0000-0000-0000310F0000}"/>
    <cellStyle name="Calculation 2 3 9 3 2 2 2" xfId="4125" xr:uid="{00000000-0005-0000-0000-0000320F0000}"/>
    <cellStyle name="Calculation 2 3 9 3 2 3" xfId="4126" xr:uid="{00000000-0005-0000-0000-0000330F0000}"/>
    <cellStyle name="Calculation 2 3 9 3 3" xfId="4127" xr:uid="{00000000-0005-0000-0000-0000340F0000}"/>
    <cellStyle name="Calculation 2 3 9 3 3 2" xfId="4128" xr:uid="{00000000-0005-0000-0000-0000350F0000}"/>
    <cellStyle name="Calculation 2 3 9 3 4" xfId="4129" xr:uid="{00000000-0005-0000-0000-0000360F0000}"/>
    <cellStyle name="Calculation 2 3 9 3 4 2" xfId="4130" xr:uid="{00000000-0005-0000-0000-0000370F0000}"/>
    <cellStyle name="Calculation 2 3 9 3 5" xfId="4131" xr:uid="{00000000-0005-0000-0000-0000380F0000}"/>
    <cellStyle name="Calculation 2 3 9 3 6" xfId="4132" xr:uid="{00000000-0005-0000-0000-0000390F0000}"/>
    <cellStyle name="Calculation 2 3 9 4" xfId="4133" xr:uid="{00000000-0005-0000-0000-00003A0F0000}"/>
    <cellStyle name="Calculation 2 3 9 4 2" xfId="4134" xr:uid="{00000000-0005-0000-0000-00003B0F0000}"/>
    <cellStyle name="Calculation 2 3 9 4 2 2" xfId="4135" xr:uid="{00000000-0005-0000-0000-00003C0F0000}"/>
    <cellStyle name="Calculation 2 3 9 4 2 2 2" xfId="4136" xr:uid="{00000000-0005-0000-0000-00003D0F0000}"/>
    <cellStyle name="Calculation 2 3 9 4 2 3" xfId="4137" xr:uid="{00000000-0005-0000-0000-00003E0F0000}"/>
    <cellStyle name="Calculation 2 3 9 4 3" xfId="4138" xr:uid="{00000000-0005-0000-0000-00003F0F0000}"/>
    <cellStyle name="Calculation 2 3 9 4 3 2" xfId="4139" xr:uid="{00000000-0005-0000-0000-0000400F0000}"/>
    <cellStyle name="Calculation 2 3 9 4 4" xfId="4140" xr:uid="{00000000-0005-0000-0000-0000410F0000}"/>
    <cellStyle name="Calculation 2 3 9 4 4 2" xfId="4141" xr:uid="{00000000-0005-0000-0000-0000420F0000}"/>
    <cellStyle name="Calculation 2 3 9 4 5" xfId="4142" xr:uid="{00000000-0005-0000-0000-0000430F0000}"/>
    <cellStyle name="Calculation 2 3 9 4 6" xfId="4143" xr:uid="{00000000-0005-0000-0000-0000440F0000}"/>
    <cellStyle name="Calculation 2 3 9 5" xfId="4144" xr:uid="{00000000-0005-0000-0000-0000450F0000}"/>
    <cellStyle name="Calculation 2 3 9 5 2" xfId="4145" xr:uid="{00000000-0005-0000-0000-0000460F0000}"/>
    <cellStyle name="Calculation 2 3 9 5 2 2" xfId="4146" xr:uid="{00000000-0005-0000-0000-0000470F0000}"/>
    <cellStyle name="Calculation 2 3 9 5 2 2 2" xfId="4147" xr:uid="{00000000-0005-0000-0000-0000480F0000}"/>
    <cellStyle name="Calculation 2 3 9 5 2 3" xfId="4148" xr:uid="{00000000-0005-0000-0000-0000490F0000}"/>
    <cellStyle name="Calculation 2 3 9 5 3" xfId="4149" xr:uid="{00000000-0005-0000-0000-00004A0F0000}"/>
    <cellStyle name="Calculation 2 3 9 5 3 2" xfId="4150" xr:uid="{00000000-0005-0000-0000-00004B0F0000}"/>
    <cellStyle name="Calculation 2 3 9 5 4" xfId="4151" xr:uid="{00000000-0005-0000-0000-00004C0F0000}"/>
    <cellStyle name="Calculation 2 3 9 5 4 2" xfId="4152" xr:uid="{00000000-0005-0000-0000-00004D0F0000}"/>
    <cellStyle name="Calculation 2 3 9 5 5" xfId="4153" xr:uid="{00000000-0005-0000-0000-00004E0F0000}"/>
    <cellStyle name="Calculation 2 3 9 5 6" xfId="4154" xr:uid="{00000000-0005-0000-0000-00004F0F0000}"/>
    <cellStyle name="Calculation 2 3 9 6" xfId="4155" xr:uid="{00000000-0005-0000-0000-0000500F0000}"/>
    <cellStyle name="Calculation 2 3 9 6 2" xfId="4156" xr:uid="{00000000-0005-0000-0000-0000510F0000}"/>
    <cellStyle name="Calculation 2 3 9 6 2 2" xfId="4157" xr:uid="{00000000-0005-0000-0000-0000520F0000}"/>
    <cellStyle name="Calculation 2 3 9 6 2 2 2" xfId="4158" xr:uid="{00000000-0005-0000-0000-0000530F0000}"/>
    <cellStyle name="Calculation 2 3 9 6 2 3" xfId="4159" xr:uid="{00000000-0005-0000-0000-0000540F0000}"/>
    <cellStyle name="Calculation 2 3 9 6 3" xfId="4160" xr:uid="{00000000-0005-0000-0000-0000550F0000}"/>
    <cellStyle name="Calculation 2 3 9 6 3 2" xfId="4161" xr:uid="{00000000-0005-0000-0000-0000560F0000}"/>
    <cellStyle name="Calculation 2 3 9 6 4" xfId="4162" xr:uid="{00000000-0005-0000-0000-0000570F0000}"/>
    <cellStyle name="Calculation 2 3 9 6 4 2" xfId="4163" xr:uid="{00000000-0005-0000-0000-0000580F0000}"/>
    <cellStyle name="Calculation 2 3 9 6 5" xfId="4164" xr:uid="{00000000-0005-0000-0000-0000590F0000}"/>
    <cellStyle name="Calculation 2 3 9 6 6" xfId="4165" xr:uid="{00000000-0005-0000-0000-00005A0F0000}"/>
    <cellStyle name="Calculation 2 3 9 7" xfId="4166" xr:uid="{00000000-0005-0000-0000-00005B0F0000}"/>
    <cellStyle name="Calculation 2 3 9 7 2" xfId="4167" xr:uid="{00000000-0005-0000-0000-00005C0F0000}"/>
    <cellStyle name="Calculation 2 3 9 7 2 2" xfId="4168" xr:uid="{00000000-0005-0000-0000-00005D0F0000}"/>
    <cellStyle name="Calculation 2 3 9 7 3" xfId="4169" xr:uid="{00000000-0005-0000-0000-00005E0F0000}"/>
    <cellStyle name="Calculation 2 3 9 8" xfId="4170" xr:uid="{00000000-0005-0000-0000-00005F0F0000}"/>
    <cellStyle name="Calculation 2 3 9 8 2" xfId="4171" xr:uid="{00000000-0005-0000-0000-0000600F0000}"/>
    <cellStyle name="Calculation 2 3 9 9" xfId="4172" xr:uid="{00000000-0005-0000-0000-0000610F0000}"/>
    <cellStyle name="Calculation 2 3 9 9 2" xfId="4173" xr:uid="{00000000-0005-0000-0000-0000620F0000}"/>
    <cellStyle name="Calculation 2 4" xfId="4174" xr:uid="{00000000-0005-0000-0000-0000630F0000}"/>
    <cellStyle name="Calculation 2 4 2" xfId="4175" xr:uid="{00000000-0005-0000-0000-0000640F0000}"/>
    <cellStyle name="Calculation 2 5" xfId="4176" xr:uid="{00000000-0005-0000-0000-0000650F0000}"/>
    <cellStyle name="Calculation 2 6" xfId="4177" xr:uid="{00000000-0005-0000-0000-0000660F0000}"/>
    <cellStyle name="Calculation 2 7" xfId="4178" xr:uid="{00000000-0005-0000-0000-0000670F0000}"/>
    <cellStyle name="Calculation 2 8" xfId="4179" xr:uid="{00000000-0005-0000-0000-0000680F0000}"/>
    <cellStyle name="Calculation 2 9" xfId="1421" xr:uid="{00000000-0005-0000-0000-0000690F0000}"/>
    <cellStyle name="Calculation 3" xfId="138" xr:uid="{00000000-0005-0000-0000-00006A0F0000}"/>
    <cellStyle name="Calculation 3 2" xfId="4181" xr:uid="{00000000-0005-0000-0000-00006B0F0000}"/>
    <cellStyle name="Calculation 3 2 2" xfId="4182" xr:uid="{00000000-0005-0000-0000-00006C0F0000}"/>
    <cellStyle name="Calculation 3 3" xfId="4183" xr:uid="{00000000-0005-0000-0000-00006D0F0000}"/>
    <cellStyle name="Calculation 3 4" xfId="4184" xr:uid="{00000000-0005-0000-0000-00006E0F0000}"/>
    <cellStyle name="Calculation 3 5" xfId="4185" xr:uid="{00000000-0005-0000-0000-00006F0F0000}"/>
    <cellStyle name="Calculation 3 6" xfId="4186" xr:uid="{00000000-0005-0000-0000-0000700F0000}"/>
    <cellStyle name="Calculation 3 7" xfId="4180" xr:uid="{00000000-0005-0000-0000-0000710F0000}"/>
    <cellStyle name="Calculation 4" xfId="4187" xr:uid="{00000000-0005-0000-0000-0000720F0000}"/>
    <cellStyle name="Calculation 4 2" xfId="4188" xr:uid="{00000000-0005-0000-0000-0000730F0000}"/>
    <cellStyle name="Calculation 4 3" xfId="4189" xr:uid="{00000000-0005-0000-0000-0000740F0000}"/>
    <cellStyle name="Calculation 5" xfId="4190" xr:uid="{00000000-0005-0000-0000-0000750F0000}"/>
    <cellStyle name="Calculation 5 2" xfId="4191" xr:uid="{00000000-0005-0000-0000-0000760F0000}"/>
    <cellStyle name="Calculation 6" xfId="4192" xr:uid="{00000000-0005-0000-0000-0000770F0000}"/>
    <cellStyle name="Calculation 6 2" xfId="4193" xr:uid="{00000000-0005-0000-0000-0000780F0000}"/>
    <cellStyle name="Calculation 7" xfId="4194" xr:uid="{00000000-0005-0000-0000-0000790F0000}"/>
    <cellStyle name="Calculation 7 2" xfId="4195" xr:uid="{00000000-0005-0000-0000-00007A0F0000}"/>
    <cellStyle name="Calculation 8" xfId="4196" xr:uid="{00000000-0005-0000-0000-00007B0F0000}"/>
    <cellStyle name="Check Cell 2" xfId="139" xr:uid="{00000000-0005-0000-0000-00007C0F0000}"/>
    <cellStyle name="Check Cell 2 10" xfId="4197" xr:uid="{00000000-0005-0000-0000-00007D0F0000}"/>
    <cellStyle name="Check Cell 2 2" xfId="140" xr:uid="{00000000-0005-0000-0000-00007E0F0000}"/>
    <cellStyle name="Check Cell 2 2 2" xfId="4199" xr:uid="{00000000-0005-0000-0000-00007F0F0000}"/>
    <cellStyle name="Check Cell 2 2 3" xfId="4200" xr:uid="{00000000-0005-0000-0000-0000800F0000}"/>
    <cellStyle name="Check Cell 2 2 3 2" xfId="4201" xr:uid="{00000000-0005-0000-0000-0000810F0000}"/>
    <cellStyle name="Check Cell 2 2 3 3" xfId="4202" xr:uid="{00000000-0005-0000-0000-0000820F0000}"/>
    <cellStyle name="Check Cell 2 2 4" xfId="4203" xr:uid="{00000000-0005-0000-0000-0000830F0000}"/>
    <cellStyle name="Check Cell 2 2 5" xfId="4198" xr:uid="{00000000-0005-0000-0000-0000840F0000}"/>
    <cellStyle name="Check Cell 2 3" xfId="4204" xr:uid="{00000000-0005-0000-0000-0000850F0000}"/>
    <cellStyle name="Check Cell 2 3 2" xfId="4205" xr:uid="{00000000-0005-0000-0000-0000860F0000}"/>
    <cellStyle name="Check Cell 2 3 2 2" xfId="4206" xr:uid="{00000000-0005-0000-0000-0000870F0000}"/>
    <cellStyle name="Check Cell 2 3 2 2 2" xfId="4207" xr:uid="{00000000-0005-0000-0000-0000880F0000}"/>
    <cellStyle name="Check Cell 2 3 2 3" xfId="4208" xr:uid="{00000000-0005-0000-0000-0000890F0000}"/>
    <cellStyle name="Check Cell 2 3 2 4" xfId="4209" xr:uid="{00000000-0005-0000-0000-00008A0F0000}"/>
    <cellStyle name="Check Cell 2 3 3" xfId="4210" xr:uid="{00000000-0005-0000-0000-00008B0F0000}"/>
    <cellStyle name="Check Cell 2 3 4" xfId="4211" xr:uid="{00000000-0005-0000-0000-00008C0F0000}"/>
    <cellStyle name="Check Cell 2 3 4 2" xfId="4212" xr:uid="{00000000-0005-0000-0000-00008D0F0000}"/>
    <cellStyle name="Check Cell 2 3 5" xfId="4213" xr:uid="{00000000-0005-0000-0000-00008E0F0000}"/>
    <cellStyle name="Check Cell 2 3 6" xfId="4214" xr:uid="{00000000-0005-0000-0000-00008F0F0000}"/>
    <cellStyle name="Check Cell 2 3 6 2" xfId="4215" xr:uid="{00000000-0005-0000-0000-0000900F0000}"/>
    <cellStyle name="Check Cell 2 3 6 3" xfId="4216" xr:uid="{00000000-0005-0000-0000-0000910F0000}"/>
    <cellStyle name="Check Cell 2 4" xfId="4217" xr:uid="{00000000-0005-0000-0000-0000920F0000}"/>
    <cellStyle name="Check Cell 2 4 2" xfId="4218" xr:uid="{00000000-0005-0000-0000-0000930F0000}"/>
    <cellStyle name="Check Cell 2 4 3" xfId="4219" xr:uid="{00000000-0005-0000-0000-0000940F0000}"/>
    <cellStyle name="Check Cell 2 4 3 2" xfId="4220" xr:uid="{00000000-0005-0000-0000-0000950F0000}"/>
    <cellStyle name="Check Cell 2 4 3 3" xfId="4221" xr:uid="{00000000-0005-0000-0000-0000960F0000}"/>
    <cellStyle name="Check Cell 2 5" xfId="4222" xr:uid="{00000000-0005-0000-0000-0000970F0000}"/>
    <cellStyle name="Check Cell 2 5 2" xfId="4223" xr:uid="{00000000-0005-0000-0000-0000980F0000}"/>
    <cellStyle name="Check Cell 2 5 2 2" xfId="4224" xr:uid="{00000000-0005-0000-0000-0000990F0000}"/>
    <cellStyle name="Check Cell 2 5 2 3" xfId="4225" xr:uid="{00000000-0005-0000-0000-00009A0F0000}"/>
    <cellStyle name="Check Cell 2 6" xfId="4226" xr:uid="{00000000-0005-0000-0000-00009B0F0000}"/>
    <cellStyle name="Check Cell 2 6 2" xfId="4227" xr:uid="{00000000-0005-0000-0000-00009C0F0000}"/>
    <cellStyle name="Check Cell 2 6 2 2" xfId="4228" xr:uid="{00000000-0005-0000-0000-00009D0F0000}"/>
    <cellStyle name="Check Cell 2 6 2 3" xfId="4229" xr:uid="{00000000-0005-0000-0000-00009E0F0000}"/>
    <cellStyle name="Check Cell 2 7" xfId="4230" xr:uid="{00000000-0005-0000-0000-00009F0F0000}"/>
    <cellStyle name="Check Cell 2 8" xfId="4231" xr:uid="{00000000-0005-0000-0000-0000A00F0000}"/>
    <cellStyle name="Check Cell 2 8 2" xfId="4232" xr:uid="{00000000-0005-0000-0000-0000A10F0000}"/>
    <cellStyle name="Check Cell 2 8 3" xfId="4233" xr:uid="{00000000-0005-0000-0000-0000A20F0000}"/>
    <cellStyle name="Check Cell 2 9" xfId="4234" xr:uid="{00000000-0005-0000-0000-0000A30F0000}"/>
    <cellStyle name="Check Cell 3" xfId="141" xr:uid="{00000000-0005-0000-0000-0000A40F0000}"/>
    <cellStyle name="Check Cell 3 2" xfId="4236" xr:uid="{00000000-0005-0000-0000-0000A50F0000}"/>
    <cellStyle name="Check Cell 3 2 2" xfId="4237" xr:uid="{00000000-0005-0000-0000-0000A60F0000}"/>
    <cellStyle name="Check Cell 3 2 3" xfId="4238" xr:uid="{00000000-0005-0000-0000-0000A70F0000}"/>
    <cellStyle name="Check Cell 3 2 3 2" xfId="4239" xr:uid="{00000000-0005-0000-0000-0000A80F0000}"/>
    <cellStyle name="Check Cell 3 2 3 3" xfId="4240" xr:uid="{00000000-0005-0000-0000-0000A90F0000}"/>
    <cellStyle name="Check Cell 3 3" xfId="4241" xr:uid="{00000000-0005-0000-0000-0000AA0F0000}"/>
    <cellStyle name="Check Cell 3 3 2" xfId="4242" xr:uid="{00000000-0005-0000-0000-0000AB0F0000}"/>
    <cellStyle name="Check Cell 3 3 2 2" xfId="4243" xr:uid="{00000000-0005-0000-0000-0000AC0F0000}"/>
    <cellStyle name="Check Cell 3 3 2 3" xfId="4244" xr:uid="{00000000-0005-0000-0000-0000AD0F0000}"/>
    <cellStyle name="Check Cell 3 4" xfId="4245" xr:uid="{00000000-0005-0000-0000-0000AE0F0000}"/>
    <cellStyle name="Check Cell 3 4 2" xfId="4246" xr:uid="{00000000-0005-0000-0000-0000AF0F0000}"/>
    <cellStyle name="Check Cell 3 4 2 2" xfId="4247" xr:uid="{00000000-0005-0000-0000-0000B00F0000}"/>
    <cellStyle name="Check Cell 3 4 2 3" xfId="4248" xr:uid="{00000000-0005-0000-0000-0000B10F0000}"/>
    <cellStyle name="Check Cell 3 5" xfId="4249" xr:uid="{00000000-0005-0000-0000-0000B20F0000}"/>
    <cellStyle name="Check Cell 3 6" xfId="4250" xr:uid="{00000000-0005-0000-0000-0000B30F0000}"/>
    <cellStyle name="Check Cell 3 6 2" xfId="4251" xr:uid="{00000000-0005-0000-0000-0000B40F0000}"/>
    <cellStyle name="Check Cell 3 6 3" xfId="4252" xr:uid="{00000000-0005-0000-0000-0000B50F0000}"/>
    <cellStyle name="Check Cell 3 7" xfId="4253" xr:uid="{00000000-0005-0000-0000-0000B60F0000}"/>
    <cellStyle name="Check Cell 3 8" xfId="4235" xr:uid="{00000000-0005-0000-0000-0000B70F0000}"/>
    <cellStyle name="Check Cell 4" xfId="4254" xr:uid="{00000000-0005-0000-0000-0000B80F0000}"/>
    <cellStyle name="Check Cell 4 2" xfId="4255" xr:uid="{00000000-0005-0000-0000-0000B90F0000}"/>
    <cellStyle name="Check Cell 4 3" xfId="4256" xr:uid="{00000000-0005-0000-0000-0000BA0F0000}"/>
    <cellStyle name="Check Cell 4 3 2" xfId="4257" xr:uid="{00000000-0005-0000-0000-0000BB0F0000}"/>
    <cellStyle name="Check Cell 4 3 3" xfId="4258" xr:uid="{00000000-0005-0000-0000-0000BC0F0000}"/>
    <cellStyle name="Check Cell 4 4" xfId="4259" xr:uid="{00000000-0005-0000-0000-0000BD0F0000}"/>
    <cellStyle name="Check Cell 5" xfId="4260" xr:uid="{00000000-0005-0000-0000-0000BE0F0000}"/>
    <cellStyle name="Check Cell 5 2" xfId="4261" xr:uid="{00000000-0005-0000-0000-0000BF0F0000}"/>
    <cellStyle name="Check Cell 6" xfId="4262" xr:uid="{00000000-0005-0000-0000-0000C00F0000}"/>
    <cellStyle name="Check Cell 6 2" xfId="4263" xr:uid="{00000000-0005-0000-0000-0000C10F0000}"/>
    <cellStyle name="Check Cell 7" xfId="4264" xr:uid="{00000000-0005-0000-0000-0000C20F0000}"/>
    <cellStyle name="Check Cell 7 2" xfId="4265" xr:uid="{00000000-0005-0000-0000-0000C30F0000}"/>
    <cellStyle name="Check Cell 8" xfId="4266" xr:uid="{00000000-0005-0000-0000-0000C40F0000}"/>
    <cellStyle name="ColHeaderStyle" xfId="4267" xr:uid="{00000000-0005-0000-0000-0000C50F0000}"/>
    <cellStyle name="ColHeaderStyle 2" xfId="4268" xr:uid="{00000000-0005-0000-0000-0000C60F0000}"/>
    <cellStyle name="ColHeaderStyle 2 2" xfId="4269" xr:uid="{00000000-0005-0000-0000-0000C70F0000}"/>
    <cellStyle name="ColHeaderStyle 3" xfId="4270" xr:uid="{00000000-0005-0000-0000-0000C80F0000}"/>
    <cellStyle name="ColHeaderStyle 4" xfId="4271" xr:uid="{00000000-0005-0000-0000-0000C90F0000}"/>
    <cellStyle name="ColHeaderStyleGray" xfId="4272" xr:uid="{00000000-0005-0000-0000-0000CA0F0000}"/>
    <cellStyle name="ColHeaderStyleGray 2" xfId="4273" xr:uid="{00000000-0005-0000-0000-0000CB0F0000}"/>
    <cellStyle name="ColHeaderStyleGray 3" xfId="4274" xr:uid="{00000000-0005-0000-0000-0000CC0F0000}"/>
    <cellStyle name="ColHeaderStyleGray 4" xfId="4275" xr:uid="{00000000-0005-0000-0000-0000CD0F0000}"/>
    <cellStyle name="Comma" xfId="1" builtinId="3"/>
    <cellStyle name="Comma 10" xfId="32456" xr:uid="{00000000-0005-0000-0000-0000CF0F0000}"/>
    <cellStyle name="Comma 2" xfId="142" xr:uid="{00000000-0005-0000-0000-0000D00F0000}"/>
    <cellStyle name="Comma 2 2" xfId="143" xr:uid="{00000000-0005-0000-0000-0000D10F0000}"/>
    <cellStyle name="Comma 2 2 2" xfId="144" xr:uid="{00000000-0005-0000-0000-0000D20F0000}"/>
    <cellStyle name="Comma 2 2 2 2" xfId="4278" xr:uid="{00000000-0005-0000-0000-0000D30F0000}"/>
    <cellStyle name="Comma 2 2 2 3" xfId="4277" xr:uid="{00000000-0005-0000-0000-0000D40F0000}"/>
    <cellStyle name="Comma 2 2 2 4" xfId="314" xr:uid="{00000000-0005-0000-0000-0000D50F0000}"/>
    <cellStyle name="Comma 2 2 3" xfId="4279" xr:uid="{00000000-0005-0000-0000-0000D60F0000}"/>
    <cellStyle name="Comma 2 2 4" xfId="4280" xr:uid="{00000000-0005-0000-0000-0000D70F0000}"/>
    <cellStyle name="Comma 2 2 4 2" xfId="4281" xr:uid="{00000000-0005-0000-0000-0000D80F0000}"/>
    <cellStyle name="Comma 2 2 5" xfId="4282" xr:uid="{00000000-0005-0000-0000-0000D90F0000}"/>
    <cellStyle name="Comma 2 2 5 2" xfId="4283" xr:uid="{00000000-0005-0000-0000-0000DA0F0000}"/>
    <cellStyle name="Comma 2 2 6" xfId="4276" xr:uid="{00000000-0005-0000-0000-0000DB0F0000}"/>
    <cellStyle name="Comma 2 2 7" xfId="313" xr:uid="{00000000-0005-0000-0000-0000DC0F0000}"/>
    <cellStyle name="Comma 2 3" xfId="145" xr:uid="{00000000-0005-0000-0000-0000DD0F0000}"/>
    <cellStyle name="Comma 2 3 2" xfId="146" xr:uid="{00000000-0005-0000-0000-0000DE0F0000}"/>
    <cellStyle name="Comma 2 3 2 2" xfId="4285" xr:uid="{00000000-0005-0000-0000-0000DF0F0000}"/>
    <cellStyle name="Comma 2 3 2 3" xfId="4284" xr:uid="{00000000-0005-0000-0000-0000E00F0000}"/>
    <cellStyle name="Comma 2 3 3" xfId="147" xr:uid="{00000000-0005-0000-0000-0000E10F0000}"/>
    <cellStyle name="Comma 2 3 3 2" xfId="4286" xr:uid="{00000000-0005-0000-0000-0000E20F0000}"/>
    <cellStyle name="Comma 2 3 4" xfId="4287" xr:uid="{00000000-0005-0000-0000-0000E30F0000}"/>
    <cellStyle name="Comma 2 3 5" xfId="315" xr:uid="{00000000-0005-0000-0000-0000E40F0000}"/>
    <cellStyle name="Comma 2 4" xfId="148" xr:uid="{00000000-0005-0000-0000-0000E50F0000}"/>
    <cellStyle name="Comma 2 4 2" xfId="149" xr:uid="{00000000-0005-0000-0000-0000E60F0000}"/>
    <cellStyle name="Comma 2 4 3" xfId="4289" xr:uid="{00000000-0005-0000-0000-0000E70F0000}"/>
    <cellStyle name="Comma 2 4 3 2" xfId="4290" xr:uid="{00000000-0005-0000-0000-0000E80F0000}"/>
    <cellStyle name="Comma 2 4 4" xfId="4291" xr:uid="{00000000-0005-0000-0000-0000E90F0000}"/>
    <cellStyle name="Comma 2 4 5" xfId="4288" xr:uid="{00000000-0005-0000-0000-0000EA0F0000}"/>
    <cellStyle name="Comma 2 5" xfId="150" xr:uid="{00000000-0005-0000-0000-0000EB0F0000}"/>
    <cellStyle name="Comma 2 5 2" xfId="151" xr:uid="{00000000-0005-0000-0000-0000EC0F0000}"/>
    <cellStyle name="Comma 2 5 2 2" xfId="4292" xr:uid="{00000000-0005-0000-0000-0000ED0F0000}"/>
    <cellStyle name="Comma 2 6" xfId="152" xr:uid="{00000000-0005-0000-0000-0000EE0F0000}"/>
    <cellStyle name="Comma 2 6 2" xfId="4294" xr:uid="{00000000-0005-0000-0000-0000EF0F0000}"/>
    <cellStyle name="Comma 2 6 3" xfId="4293" xr:uid="{00000000-0005-0000-0000-0000F00F0000}"/>
    <cellStyle name="Comma 2 7" xfId="312" xr:uid="{00000000-0005-0000-0000-0000F10F0000}"/>
    <cellStyle name="Comma 3" xfId="153" xr:uid="{00000000-0005-0000-0000-0000F20F0000}"/>
    <cellStyle name="Comma 3 2" xfId="154" xr:uid="{00000000-0005-0000-0000-0000F30F0000}"/>
    <cellStyle name="Comma 3 2 2" xfId="155" xr:uid="{00000000-0005-0000-0000-0000F40F0000}"/>
    <cellStyle name="Comma 3 2 2 2" xfId="4296" xr:uid="{00000000-0005-0000-0000-0000F50F0000}"/>
    <cellStyle name="Comma 3 2 3" xfId="156" xr:uid="{00000000-0005-0000-0000-0000F60F0000}"/>
    <cellStyle name="Comma 3 2 3 2" xfId="4297" xr:uid="{00000000-0005-0000-0000-0000F70F0000}"/>
    <cellStyle name="Comma 3 2 4" xfId="4298" xr:uid="{00000000-0005-0000-0000-0000F80F0000}"/>
    <cellStyle name="Comma 3 2 4 2" xfId="4299" xr:uid="{00000000-0005-0000-0000-0000F90F0000}"/>
    <cellStyle name="Comma 3 3" xfId="157" xr:uid="{00000000-0005-0000-0000-0000FA0F0000}"/>
    <cellStyle name="Comma 3 3 2" xfId="158" xr:uid="{00000000-0005-0000-0000-0000FB0F0000}"/>
    <cellStyle name="Comma 3 3 2 2" xfId="4301" xr:uid="{00000000-0005-0000-0000-0000FC0F0000}"/>
    <cellStyle name="Comma 3 3 3" xfId="4300" xr:uid="{00000000-0005-0000-0000-0000FD0F0000}"/>
    <cellStyle name="Comma 3 4" xfId="4302" xr:uid="{00000000-0005-0000-0000-0000FE0F0000}"/>
    <cellStyle name="Comma 3 4 2" xfId="4303" xr:uid="{00000000-0005-0000-0000-0000FF0F0000}"/>
    <cellStyle name="Comma 3 5" xfId="4304" xr:uid="{00000000-0005-0000-0000-000000100000}"/>
    <cellStyle name="Comma 3 6" xfId="4305" xr:uid="{00000000-0005-0000-0000-000001100000}"/>
    <cellStyle name="Comma 3 6 2" xfId="4306" xr:uid="{00000000-0005-0000-0000-000002100000}"/>
    <cellStyle name="Comma 3 7" xfId="4307" xr:uid="{00000000-0005-0000-0000-000003100000}"/>
    <cellStyle name="Comma 3 8" xfId="4295" xr:uid="{00000000-0005-0000-0000-000004100000}"/>
    <cellStyle name="Comma 3 9" xfId="316" xr:uid="{00000000-0005-0000-0000-000005100000}"/>
    <cellStyle name="Comma 4" xfId="41" xr:uid="{00000000-0005-0000-0000-000006100000}"/>
    <cellStyle name="Comma 4 2" xfId="160" xr:uid="{00000000-0005-0000-0000-000007100000}"/>
    <cellStyle name="Comma 4 2 2" xfId="161" xr:uid="{00000000-0005-0000-0000-000008100000}"/>
    <cellStyle name="Comma 4 3" xfId="162" xr:uid="{00000000-0005-0000-0000-000009100000}"/>
    <cellStyle name="Comma 4 3 2" xfId="4310" xr:uid="{00000000-0005-0000-0000-00000A100000}"/>
    <cellStyle name="Comma 4 3 3" xfId="4311" xr:uid="{00000000-0005-0000-0000-00000B100000}"/>
    <cellStyle name="Comma 4 3 4" xfId="4309" xr:uid="{00000000-0005-0000-0000-00000C100000}"/>
    <cellStyle name="Comma 4 4" xfId="4312" xr:uid="{00000000-0005-0000-0000-00000D100000}"/>
    <cellStyle name="Comma 4 5" xfId="4313" xr:uid="{00000000-0005-0000-0000-00000E100000}"/>
    <cellStyle name="Comma 4 6" xfId="4308" xr:uid="{00000000-0005-0000-0000-00000F100000}"/>
    <cellStyle name="Comma 4 7" xfId="159" xr:uid="{00000000-0005-0000-0000-000010100000}"/>
    <cellStyle name="Comma 5" xfId="163" xr:uid="{00000000-0005-0000-0000-000011100000}"/>
    <cellStyle name="Comma 5 2" xfId="164" xr:uid="{00000000-0005-0000-0000-000012100000}"/>
    <cellStyle name="Comma 5 2 2" xfId="165" xr:uid="{00000000-0005-0000-0000-000013100000}"/>
    <cellStyle name="Comma 5 2 2 2" xfId="166" xr:uid="{00000000-0005-0000-0000-000014100000}"/>
    <cellStyle name="Comma 5 2 2 2 2" xfId="4316" xr:uid="{00000000-0005-0000-0000-000015100000}"/>
    <cellStyle name="Comma 5 2 2 3" xfId="4315" xr:uid="{00000000-0005-0000-0000-000016100000}"/>
    <cellStyle name="Comma 5 2 3" xfId="167" xr:uid="{00000000-0005-0000-0000-000017100000}"/>
    <cellStyle name="Comma 5 2 3 2" xfId="4318" xr:uid="{00000000-0005-0000-0000-000018100000}"/>
    <cellStyle name="Comma 5 2 3 2 2" xfId="4319" xr:uid="{00000000-0005-0000-0000-000019100000}"/>
    <cellStyle name="Comma 5 2 3 3" xfId="4320" xr:uid="{00000000-0005-0000-0000-00001A100000}"/>
    <cellStyle name="Comma 5 2 3 4" xfId="4317" xr:uid="{00000000-0005-0000-0000-00001B100000}"/>
    <cellStyle name="Comma 5 2 4" xfId="168" xr:uid="{00000000-0005-0000-0000-00001C100000}"/>
    <cellStyle name="Comma 5 2 5" xfId="4314" xr:uid="{00000000-0005-0000-0000-00001D100000}"/>
    <cellStyle name="Comma 5 3" xfId="169" xr:uid="{00000000-0005-0000-0000-00001E100000}"/>
    <cellStyle name="Comma 5 3 2" xfId="4322" xr:uid="{00000000-0005-0000-0000-00001F100000}"/>
    <cellStyle name="Comma 5 3 3" xfId="4321" xr:uid="{00000000-0005-0000-0000-000020100000}"/>
    <cellStyle name="Comma 5 4" xfId="4323" xr:uid="{00000000-0005-0000-0000-000021100000}"/>
    <cellStyle name="Comma 5 4 2" xfId="4324" xr:uid="{00000000-0005-0000-0000-000022100000}"/>
    <cellStyle name="Comma 5 4 2 2" xfId="4325" xr:uid="{00000000-0005-0000-0000-000023100000}"/>
    <cellStyle name="Comma 5 4 3" xfId="4326" xr:uid="{00000000-0005-0000-0000-000024100000}"/>
    <cellStyle name="Comma 5 5" xfId="4327" xr:uid="{00000000-0005-0000-0000-000025100000}"/>
    <cellStyle name="Comma 5 6" xfId="4328" xr:uid="{00000000-0005-0000-0000-000026100000}"/>
    <cellStyle name="Comma 5 7" xfId="4329" xr:uid="{00000000-0005-0000-0000-000027100000}"/>
    <cellStyle name="Comma 6" xfId="170" xr:uid="{00000000-0005-0000-0000-000028100000}"/>
    <cellStyle name="Comma 6 2" xfId="4330" xr:uid="{00000000-0005-0000-0000-000029100000}"/>
    <cellStyle name="Comma 6 2 2" xfId="4331" xr:uid="{00000000-0005-0000-0000-00002A100000}"/>
    <cellStyle name="Comma 6 2 3" xfId="4332" xr:uid="{00000000-0005-0000-0000-00002B100000}"/>
    <cellStyle name="Comma 6 2 3 2" xfId="4333" xr:uid="{00000000-0005-0000-0000-00002C100000}"/>
    <cellStyle name="Comma 6 2 3 2 2" xfId="4334" xr:uid="{00000000-0005-0000-0000-00002D100000}"/>
    <cellStyle name="Comma 6 2 3 3" xfId="4335" xr:uid="{00000000-0005-0000-0000-00002E100000}"/>
    <cellStyle name="Comma 6 3" xfId="4336" xr:uid="{00000000-0005-0000-0000-00002F100000}"/>
    <cellStyle name="Comma 6 3 2" xfId="4337" xr:uid="{00000000-0005-0000-0000-000030100000}"/>
    <cellStyle name="Comma 6 4" xfId="4338" xr:uid="{00000000-0005-0000-0000-000031100000}"/>
    <cellStyle name="Comma 6 4 2" xfId="4339" xr:uid="{00000000-0005-0000-0000-000032100000}"/>
    <cellStyle name="Comma 6 5" xfId="4340" xr:uid="{00000000-0005-0000-0000-000033100000}"/>
    <cellStyle name="Comma 6 5 2" xfId="4341" xr:uid="{00000000-0005-0000-0000-000034100000}"/>
    <cellStyle name="Comma 6 5 2 2" xfId="4342" xr:uid="{00000000-0005-0000-0000-000035100000}"/>
    <cellStyle name="Comma 6 5 3" xfId="4343" xr:uid="{00000000-0005-0000-0000-000036100000}"/>
    <cellStyle name="Comma 6 6" xfId="4344" xr:uid="{00000000-0005-0000-0000-000037100000}"/>
    <cellStyle name="Comma 6 7" xfId="4345" xr:uid="{00000000-0005-0000-0000-000038100000}"/>
    <cellStyle name="Comma 6 8" xfId="4346" xr:uid="{00000000-0005-0000-0000-000039100000}"/>
    <cellStyle name="Comma 7" xfId="171" xr:uid="{00000000-0005-0000-0000-00003A100000}"/>
    <cellStyle name="Comma 7 2" xfId="172" xr:uid="{00000000-0005-0000-0000-00003B100000}"/>
    <cellStyle name="Comma 7 2 2" xfId="4348" xr:uid="{00000000-0005-0000-0000-00003C100000}"/>
    <cellStyle name="Comma 7 2 2 2" xfId="4349" xr:uid="{00000000-0005-0000-0000-00003D100000}"/>
    <cellStyle name="Comma 7 2 3" xfId="4350" xr:uid="{00000000-0005-0000-0000-00003E100000}"/>
    <cellStyle name="Comma 7 2 4" xfId="4351" xr:uid="{00000000-0005-0000-0000-00003F100000}"/>
    <cellStyle name="Comma 7 2 5" xfId="4352" xr:uid="{00000000-0005-0000-0000-000040100000}"/>
    <cellStyle name="Comma 7 2 6" xfId="4353" xr:uid="{00000000-0005-0000-0000-000041100000}"/>
    <cellStyle name="Comma 7 2 7" xfId="4354" xr:uid="{00000000-0005-0000-0000-000042100000}"/>
    <cellStyle name="Comma 7 2 8" xfId="4347" xr:uid="{00000000-0005-0000-0000-000043100000}"/>
    <cellStyle name="Comma 7 3" xfId="4355" xr:uid="{00000000-0005-0000-0000-000044100000}"/>
    <cellStyle name="Comma 7 3 2" xfId="4356" xr:uid="{00000000-0005-0000-0000-000045100000}"/>
    <cellStyle name="Comma 7 4" xfId="4357" xr:uid="{00000000-0005-0000-0000-000046100000}"/>
    <cellStyle name="Comma 7 4 2" xfId="4358" xr:uid="{00000000-0005-0000-0000-000047100000}"/>
    <cellStyle name="Comma 7 4 2 2" xfId="4359" xr:uid="{00000000-0005-0000-0000-000048100000}"/>
    <cellStyle name="Comma 7 4 3" xfId="4360" xr:uid="{00000000-0005-0000-0000-000049100000}"/>
    <cellStyle name="Comma 7 5" xfId="4361" xr:uid="{00000000-0005-0000-0000-00004A100000}"/>
    <cellStyle name="Comma 7 6" xfId="4362" xr:uid="{00000000-0005-0000-0000-00004B100000}"/>
    <cellStyle name="Comma 7 7" xfId="4363" xr:uid="{00000000-0005-0000-0000-00004C100000}"/>
    <cellStyle name="Comma 8" xfId="173" xr:uid="{00000000-0005-0000-0000-00004D100000}"/>
    <cellStyle name="Comma 8 2" xfId="4365" xr:uid="{00000000-0005-0000-0000-00004E100000}"/>
    <cellStyle name="Comma 8 2 2" xfId="4366" xr:uid="{00000000-0005-0000-0000-00004F100000}"/>
    <cellStyle name="Comma 8 2 3" xfId="4367" xr:uid="{00000000-0005-0000-0000-000050100000}"/>
    <cellStyle name="Comma 8 2 3 2" xfId="4368" xr:uid="{00000000-0005-0000-0000-000051100000}"/>
    <cellStyle name="Comma 8 2 3 2 2" xfId="4369" xr:uid="{00000000-0005-0000-0000-000052100000}"/>
    <cellStyle name="Comma 8 2 3 3" xfId="4370" xr:uid="{00000000-0005-0000-0000-000053100000}"/>
    <cellStyle name="Comma 8 3" xfId="4371" xr:uid="{00000000-0005-0000-0000-000054100000}"/>
    <cellStyle name="Comma 8 4" xfId="4372" xr:uid="{00000000-0005-0000-0000-000055100000}"/>
    <cellStyle name="Comma 8 4 2" xfId="4373" xr:uid="{00000000-0005-0000-0000-000056100000}"/>
    <cellStyle name="Comma 8 4 2 2" xfId="4374" xr:uid="{00000000-0005-0000-0000-000057100000}"/>
    <cellStyle name="Comma 8 4 3" xfId="4375" xr:uid="{00000000-0005-0000-0000-000058100000}"/>
    <cellStyle name="Comma 8 5" xfId="4376" xr:uid="{00000000-0005-0000-0000-000059100000}"/>
    <cellStyle name="Comma 8 6" xfId="4377" xr:uid="{00000000-0005-0000-0000-00005A100000}"/>
    <cellStyle name="Comma 8 7" xfId="4378" xr:uid="{00000000-0005-0000-0000-00005B100000}"/>
    <cellStyle name="Comma 8 8" xfId="4364" xr:uid="{00000000-0005-0000-0000-00005C100000}"/>
    <cellStyle name="Comma 9" xfId="174" xr:uid="{00000000-0005-0000-0000-00005D100000}"/>
    <cellStyle name="Comma 9 2" xfId="46" xr:uid="{00000000-0005-0000-0000-00005E100000}"/>
    <cellStyle name="Comma 9 3" xfId="4379" xr:uid="{00000000-0005-0000-0000-00005F100000}"/>
    <cellStyle name="Comma0" xfId="4380" xr:uid="{00000000-0005-0000-0000-000060100000}"/>
    <cellStyle name="Comma0 2" xfId="4381" xr:uid="{00000000-0005-0000-0000-000061100000}"/>
    <cellStyle name="Comma0 2 2" xfId="4382" xr:uid="{00000000-0005-0000-0000-000062100000}"/>
    <cellStyle name="Comma0 2 2 2" xfId="4383" xr:uid="{00000000-0005-0000-0000-000063100000}"/>
    <cellStyle name="Comma0 2 2 2 2" xfId="4384" xr:uid="{00000000-0005-0000-0000-000064100000}"/>
    <cellStyle name="Comma0 2 2 3" xfId="4385" xr:uid="{00000000-0005-0000-0000-000065100000}"/>
    <cellStyle name="Comma0 2 3" xfId="4386" xr:uid="{00000000-0005-0000-0000-000066100000}"/>
    <cellStyle name="Comma0 2 4" xfId="4387" xr:uid="{00000000-0005-0000-0000-000067100000}"/>
    <cellStyle name="Comma0 2 4 2" xfId="4388" xr:uid="{00000000-0005-0000-0000-000068100000}"/>
    <cellStyle name="Comma0 2 5" xfId="4389" xr:uid="{00000000-0005-0000-0000-000069100000}"/>
    <cellStyle name="Comma0 2 5 2" xfId="4390" xr:uid="{00000000-0005-0000-0000-00006A100000}"/>
    <cellStyle name="Comma0 3" xfId="4391" xr:uid="{00000000-0005-0000-0000-00006B100000}"/>
    <cellStyle name="Comma0 3 2" xfId="4392" xr:uid="{00000000-0005-0000-0000-00006C100000}"/>
    <cellStyle name="Comma0 3 2 2" xfId="4393" xr:uid="{00000000-0005-0000-0000-00006D100000}"/>
    <cellStyle name="Comma0 3 3" xfId="4394" xr:uid="{00000000-0005-0000-0000-00006E100000}"/>
    <cellStyle name="Comma0 4" xfId="4395" xr:uid="{00000000-0005-0000-0000-00006F100000}"/>
    <cellStyle name="Comma0 4 2" xfId="4396" xr:uid="{00000000-0005-0000-0000-000070100000}"/>
    <cellStyle name="Comma0 4 2 2" xfId="4397" xr:uid="{00000000-0005-0000-0000-000071100000}"/>
    <cellStyle name="Currency 10" xfId="4398" xr:uid="{00000000-0005-0000-0000-000072100000}"/>
    <cellStyle name="Currency 10 2" xfId="4399" xr:uid="{00000000-0005-0000-0000-000073100000}"/>
    <cellStyle name="Currency 11" xfId="4400" xr:uid="{00000000-0005-0000-0000-000074100000}"/>
    <cellStyle name="Currency 11 2" xfId="4401" xr:uid="{00000000-0005-0000-0000-000075100000}"/>
    <cellStyle name="Currency 12" xfId="4402" xr:uid="{00000000-0005-0000-0000-000076100000}"/>
    <cellStyle name="Currency 2" xfId="175" xr:uid="{00000000-0005-0000-0000-000077100000}"/>
    <cellStyle name="Currency 2 2" xfId="176" xr:uid="{00000000-0005-0000-0000-000078100000}"/>
    <cellStyle name="Currency 2 2 2" xfId="4403" xr:uid="{00000000-0005-0000-0000-000079100000}"/>
    <cellStyle name="Currency 2 2 2 2" xfId="4404" xr:uid="{00000000-0005-0000-0000-00007A100000}"/>
    <cellStyle name="Currency 2 2 3" xfId="4405" xr:uid="{00000000-0005-0000-0000-00007B100000}"/>
    <cellStyle name="Currency 2 3" xfId="177" xr:uid="{00000000-0005-0000-0000-00007C100000}"/>
    <cellStyle name="Currency 2 3 2" xfId="4407" xr:uid="{00000000-0005-0000-0000-00007D100000}"/>
    <cellStyle name="Currency 2 3 2 2" xfId="4408" xr:uid="{00000000-0005-0000-0000-00007E100000}"/>
    <cellStyle name="Currency 2 3 2 2 2" xfId="4409" xr:uid="{00000000-0005-0000-0000-00007F100000}"/>
    <cellStyle name="Currency 2 3 3" xfId="4410" xr:uid="{00000000-0005-0000-0000-000080100000}"/>
    <cellStyle name="Currency 2 3 3 2" xfId="4411" xr:uid="{00000000-0005-0000-0000-000081100000}"/>
    <cellStyle name="Currency 2 3 4" xfId="4412" xr:uid="{00000000-0005-0000-0000-000082100000}"/>
    <cellStyle name="Currency 2 3 4 2" xfId="4413" xr:uid="{00000000-0005-0000-0000-000083100000}"/>
    <cellStyle name="Currency 2 3 5" xfId="4414" xr:uid="{00000000-0005-0000-0000-000084100000}"/>
    <cellStyle name="Currency 2 3 5 2" xfId="4415" xr:uid="{00000000-0005-0000-0000-000085100000}"/>
    <cellStyle name="Currency 2 3 6" xfId="4416" xr:uid="{00000000-0005-0000-0000-000086100000}"/>
    <cellStyle name="Currency 2 3 6 2" xfId="4417" xr:uid="{00000000-0005-0000-0000-000087100000}"/>
    <cellStyle name="Currency 2 3 7" xfId="4406" xr:uid="{00000000-0005-0000-0000-000088100000}"/>
    <cellStyle name="Currency 2 4" xfId="178" xr:uid="{00000000-0005-0000-0000-000089100000}"/>
    <cellStyle name="Currency 2 4 2" xfId="4419" xr:uid="{00000000-0005-0000-0000-00008A100000}"/>
    <cellStyle name="Currency 2 4 2 2" xfId="4420" xr:uid="{00000000-0005-0000-0000-00008B100000}"/>
    <cellStyle name="Currency 2 4 3" xfId="4418" xr:uid="{00000000-0005-0000-0000-00008C100000}"/>
    <cellStyle name="Currency 2 5" xfId="4421" xr:uid="{00000000-0005-0000-0000-00008D100000}"/>
    <cellStyle name="Currency 2 5 2" xfId="4422" xr:uid="{00000000-0005-0000-0000-00008E100000}"/>
    <cellStyle name="Currency 2 5 3" xfId="4423" xr:uid="{00000000-0005-0000-0000-00008F100000}"/>
    <cellStyle name="Currency 2 5 3 2" xfId="4424" xr:uid="{00000000-0005-0000-0000-000090100000}"/>
    <cellStyle name="Currency 2 5 4" xfId="4425" xr:uid="{00000000-0005-0000-0000-000091100000}"/>
    <cellStyle name="Currency 2 6" xfId="4426" xr:uid="{00000000-0005-0000-0000-000092100000}"/>
    <cellStyle name="Currency 2 6 2" xfId="4427" xr:uid="{00000000-0005-0000-0000-000093100000}"/>
    <cellStyle name="Currency 2 7" xfId="4428" xr:uid="{00000000-0005-0000-0000-000094100000}"/>
    <cellStyle name="Currency 2 8" xfId="4429" xr:uid="{00000000-0005-0000-0000-000095100000}"/>
    <cellStyle name="Currency 3" xfId="179" xr:uid="{00000000-0005-0000-0000-000096100000}"/>
    <cellStyle name="Currency 3 2" xfId="180" xr:uid="{00000000-0005-0000-0000-000097100000}"/>
    <cellStyle name="Currency 3 2 2" xfId="4430" xr:uid="{00000000-0005-0000-0000-000098100000}"/>
    <cellStyle name="Currency 3 3" xfId="4431" xr:uid="{00000000-0005-0000-0000-000099100000}"/>
    <cellStyle name="Currency 3 3 2" xfId="4432" xr:uid="{00000000-0005-0000-0000-00009A100000}"/>
    <cellStyle name="Currency 3 4" xfId="4433" xr:uid="{00000000-0005-0000-0000-00009B100000}"/>
    <cellStyle name="Currency 4" xfId="181" xr:uid="{00000000-0005-0000-0000-00009C100000}"/>
    <cellStyle name="Currency 4 2" xfId="182" xr:uid="{00000000-0005-0000-0000-00009D100000}"/>
    <cellStyle name="Currency 4 2 2" xfId="4434" xr:uid="{00000000-0005-0000-0000-00009E100000}"/>
    <cellStyle name="Currency 4 2 2 2" xfId="4435" xr:uid="{00000000-0005-0000-0000-00009F100000}"/>
    <cellStyle name="Currency 4 2 3" xfId="4436" xr:uid="{00000000-0005-0000-0000-0000A0100000}"/>
    <cellStyle name="Currency 4 2 4" xfId="4437" xr:uid="{00000000-0005-0000-0000-0000A1100000}"/>
    <cellStyle name="Currency 4 2 5" xfId="4438" xr:uid="{00000000-0005-0000-0000-0000A2100000}"/>
    <cellStyle name="Currency 4 2 5 2" xfId="4439" xr:uid="{00000000-0005-0000-0000-0000A3100000}"/>
    <cellStyle name="Currency 4 3" xfId="4440" xr:uid="{00000000-0005-0000-0000-0000A4100000}"/>
    <cellStyle name="Currency 4 3 2" xfId="4441" xr:uid="{00000000-0005-0000-0000-0000A5100000}"/>
    <cellStyle name="Currency 4 3 2 2" xfId="4442" xr:uid="{00000000-0005-0000-0000-0000A6100000}"/>
    <cellStyle name="Currency 4 3 3" xfId="4443" xr:uid="{00000000-0005-0000-0000-0000A7100000}"/>
    <cellStyle name="Currency 4 3 4" xfId="4444" xr:uid="{00000000-0005-0000-0000-0000A8100000}"/>
    <cellStyle name="Currency 4 3 5" xfId="4445" xr:uid="{00000000-0005-0000-0000-0000A9100000}"/>
    <cellStyle name="Currency 4 3 6" xfId="4446" xr:uid="{00000000-0005-0000-0000-0000AA100000}"/>
    <cellStyle name="Currency 4 4" xfId="4447" xr:uid="{00000000-0005-0000-0000-0000AB100000}"/>
    <cellStyle name="Currency 4 4 2" xfId="4448" xr:uid="{00000000-0005-0000-0000-0000AC100000}"/>
    <cellStyle name="Currency 4 5" xfId="4449" xr:uid="{00000000-0005-0000-0000-0000AD100000}"/>
    <cellStyle name="Currency 4 5 2" xfId="4450" xr:uid="{00000000-0005-0000-0000-0000AE100000}"/>
    <cellStyle name="Currency 4 5 3" xfId="4451" xr:uid="{00000000-0005-0000-0000-0000AF100000}"/>
    <cellStyle name="Currency 4 6" xfId="4452" xr:uid="{00000000-0005-0000-0000-0000B0100000}"/>
    <cellStyle name="Currency 4 7" xfId="4453" xr:uid="{00000000-0005-0000-0000-0000B1100000}"/>
    <cellStyle name="Currency 4 7 2" xfId="4454" xr:uid="{00000000-0005-0000-0000-0000B2100000}"/>
    <cellStyle name="Currency 5" xfId="183" xr:uid="{00000000-0005-0000-0000-0000B3100000}"/>
    <cellStyle name="Currency 5 2" xfId="4456" xr:uid="{00000000-0005-0000-0000-0000B4100000}"/>
    <cellStyle name="Currency 5 2 2" xfId="4457" xr:uid="{00000000-0005-0000-0000-0000B5100000}"/>
    <cellStyle name="Currency 5 2 2 2" xfId="4458" xr:uid="{00000000-0005-0000-0000-0000B6100000}"/>
    <cellStyle name="Currency 5 2 2 3" xfId="4459" xr:uid="{00000000-0005-0000-0000-0000B7100000}"/>
    <cellStyle name="Currency 5 2 3" xfId="4460" xr:uid="{00000000-0005-0000-0000-0000B8100000}"/>
    <cellStyle name="Currency 5 2 4" xfId="4461" xr:uid="{00000000-0005-0000-0000-0000B9100000}"/>
    <cellStyle name="Currency 5 2 4 2" xfId="4462" xr:uid="{00000000-0005-0000-0000-0000BA100000}"/>
    <cellStyle name="Currency 5 2 5" xfId="4463" xr:uid="{00000000-0005-0000-0000-0000BB100000}"/>
    <cellStyle name="Currency 5 3" xfId="4464" xr:uid="{00000000-0005-0000-0000-0000BC100000}"/>
    <cellStyle name="Currency 5 3 2" xfId="4465" xr:uid="{00000000-0005-0000-0000-0000BD100000}"/>
    <cellStyle name="Currency 5 3 2 2" xfId="4466" xr:uid="{00000000-0005-0000-0000-0000BE100000}"/>
    <cellStyle name="Currency 5 3 2 2 2" xfId="4467" xr:uid="{00000000-0005-0000-0000-0000BF100000}"/>
    <cellStyle name="Currency 5 3 2 3" xfId="4468" xr:uid="{00000000-0005-0000-0000-0000C0100000}"/>
    <cellStyle name="Currency 5 3 3" xfId="4469" xr:uid="{00000000-0005-0000-0000-0000C1100000}"/>
    <cellStyle name="Currency 5 3 3 2" xfId="4470" xr:uid="{00000000-0005-0000-0000-0000C2100000}"/>
    <cellStyle name="Currency 5 3 4" xfId="4471" xr:uid="{00000000-0005-0000-0000-0000C3100000}"/>
    <cellStyle name="Currency 5 3 5" xfId="4472" xr:uid="{00000000-0005-0000-0000-0000C4100000}"/>
    <cellStyle name="Currency 5 3 6" xfId="4473" xr:uid="{00000000-0005-0000-0000-0000C5100000}"/>
    <cellStyle name="Currency 5 4" xfId="4474" xr:uid="{00000000-0005-0000-0000-0000C6100000}"/>
    <cellStyle name="Currency 5 5" xfId="4475" xr:uid="{00000000-0005-0000-0000-0000C7100000}"/>
    <cellStyle name="Currency 5 6" xfId="4476" xr:uid="{00000000-0005-0000-0000-0000C8100000}"/>
    <cellStyle name="Currency 5 6 2" xfId="4477" xr:uid="{00000000-0005-0000-0000-0000C9100000}"/>
    <cellStyle name="Currency 5 7" xfId="4478" xr:uid="{00000000-0005-0000-0000-0000CA100000}"/>
    <cellStyle name="Currency 5 8" xfId="4479" xr:uid="{00000000-0005-0000-0000-0000CB100000}"/>
    <cellStyle name="Currency 5 9" xfId="4455" xr:uid="{00000000-0005-0000-0000-0000CC100000}"/>
    <cellStyle name="Currency 6" xfId="184" xr:uid="{00000000-0005-0000-0000-0000CD100000}"/>
    <cellStyle name="Currency 6 2" xfId="4481" xr:uid="{00000000-0005-0000-0000-0000CE100000}"/>
    <cellStyle name="Currency 6 2 2" xfId="4482" xr:uid="{00000000-0005-0000-0000-0000CF100000}"/>
    <cellStyle name="Currency 6 2 3" xfId="4483" xr:uid="{00000000-0005-0000-0000-0000D0100000}"/>
    <cellStyle name="Currency 6 2 4" xfId="4484" xr:uid="{00000000-0005-0000-0000-0000D1100000}"/>
    <cellStyle name="Currency 6 3" xfId="4485" xr:uid="{00000000-0005-0000-0000-0000D2100000}"/>
    <cellStyle name="Currency 6 4" xfId="4486" xr:uid="{00000000-0005-0000-0000-0000D3100000}"/>
    <cellStyle name="Currency 6 4 2" xfId="4487" xr:uid="{00000000-0005-0000-0000-0000D4100000}"/>
    <cellStyle name="Currency 6 5" xfId="4480" xr:uid="{00000000-0005-0000-0000-0000D5100000}"/>
    <cellStyle name="Currency 7" xfId="185" xr:uid="{00000000-0005-0000-0000-0000D6100000}"/>
    <cellStyle name="Currency 7 2" xfId="4489" xr:uid="{00000000-0005-0000-0000-0000D7100000}"/>
    <cellStyle name="Currency 7 2 2" xfId="4490" xr:uid="{00000000-0005-0000-0000-0000D8100000}"/>
    <cellStyle name="Currency 7 2 2 2" xfId="4491" xr:uid="{00000000-0005-0000-0000-0000D9100000}"/>
    <cellStyle name="Currency 7 2 2 2 2" xfId="4492" xr:uid="{00000000-0005-0000-0000-0000DA100000}"/>
    <cellStyle name="Currency 7 2 2 3" xfId="4493" xr:uid="{00000000-0005-0000-0000-0000DB100000}"/>
    <cellStyle name="Currency 7 2 3" xfId="4494" xr:uid="{00000000-0005-0000-0000-0000DC100000}"/>
    <cellStyle name="Currency 7 2 3 2" xfId="4495" xr:uid="{00000000-0005-0000-0000-0000DD100000}"/>
    <cellStyle name="Currency 7 2 4" xfId="4496" xr:uid="{00000000-0005-0000-0000-0000DE100000}"/>
    <cellStyle name="Currency 7 3" xfId="4497" xr:uid="{00000000-0005-0000-0000-0000DF100000}"/>
    <cellStyle name="Currency 7 4" xfId="4498" xr:uid="{00000000-0005-0000-0000-0000E0100000}"/>
    <cellStyle name="Currency 7 5" xfId="4499" xr:uid="{00000000-0005-0000-0000-0000E1100000}"/>
    <cellStyle name="Currency 7 6" xfId="4500" xr:uid="{00000000-0005-0000-0000-0000E2100000}"/>
    <cellStyle name="Currency 7 7" xfId="4488" xr:uid="{00000000-0005-0000-0000-0000E3100000}"/>
    <cellStyle name="Currency 8" xfId="4501" xr:uid="{00000000-0005-0000-0000-0000E4100000}"/>
    <cellStyle name="Currency 8 2" xfId="4502" xr:uid="{00000000-0005-0000-0000-0000E5100000}"/>
    <cellStyle name="Currency 8 2 2" xfId="4503" xr:uid="{00000000-0005-0000-0000-0000E6100000}"/>
    <cellStyle name="Currency 8 2 2 2" xfId="4504" xr:uid="{00000000-0005-0000-0000-0000E7100000}"/>
    <cellStyle name="Currency 8 2 3" xfId="4505" xr:uid="{00000000-0005-0000-0000-0000E8100000}"/>
    <cellStyle name="Currency 8 3" xfId="4506" xr:uid="{00000000-0005-0000-0000-0000E9100000}"/>
    <cellStyle name="Currency 8 3 2" xfId="4507" xr:uid="{00000000-0005-0000-0000-0000EA100000}"/>
    <cellStyle name="Currency 8 4" xfId="4508" xr:uid="{00000000-0005-0000-0000-0000EB100000}"/>
    <cellStyle name="Currency 8 4 2" xfId="4509" xr:uid="{00000000-0005-0000-0000-0000EC100000}"/>
    <cellStyle name="Currency 8 5" xfId="4510" xr:uid="{00000000-0005-0000-0000-0000ED100000}"/>
    <cellStyle name="Currency 8 6" xfId="4511" xr:uid="{00000000-0005-0000-0000-0000EE100000}"/>
    <cellStyle name="Currency 9" xfId="4512" xr:uid="{00000000-0005-0000-0000-0000EF100000}"/>
    <cellStyle name="Currency 9 2" xfId="4513" xr:uid="{00000000-0005-0000-0000-0000F0100000}"/>
    <cellStyle name="Currency0" xfId="4514" xr:uid="{00000000-0005-0000-0000-0000F1100000}"/>
    <cellStyle name="Currency0 2" xfId="4515" xr:uid="{00000000-0005-0000-0000-0000F2100000}"/>
    <cellStyle name="Currency0 2 2" xfId="4516" xr:uid="{00000000-0005-0000-0000-0000F3100000}"/>
    <cellStyle name="Currency0 2 2 2" xfId="4517" xr:uid="{00000000-0005-0000-0000-0000F4100000}"/>
    <cellStyle name="Currency0 2 2 2 2" xfId="4518" xr:uid="{00000000-0005-0000-0000-0000F5100000}"/>
    <cellStyle name="Currency0 2 2 3" xfId="4519" xr:uid="{00000000-0005-0000-0000-0000F6100000}"/>
    <cellStyle name="Currency0 2 3" xfId="4520" xr:uid="{00000000-0005-0000-0000-0000F7100000}"/>
    <cellStyle name="Currency0 2 4" xfId="4521" xr:uid="{00000000-0005-0000-0000-0000F8100000}"/>
    <cellStyle name="Currency0 2 4 2" xfId="4522" xr:uid="{00000000-0005-0000-0000-0000F9100000}"/>
    <cellStyle name="Currency0 2 5" xfId="4523" xr:uid="{00000000-0005-0000-0000-0000FA100000}"/>
    <cellStyle name="Currency0 2 5 2" xfId="4524" xr:uid="{00000000-0005-0000-0000-0000FB100000}"/>
    <cellStyle name="Currency0 3" xfId="4525" xr:uid="{00000000-0005-0000-0000-0000FC100000}"/>
    <cellStyle name="Currency0 3 2" xfId="4526" xr:uid="{00000000-0005-0000-0000-0000FD100000}"/>
    <cellStyle name="Currency0 3 2 2" xfId="4527" xr:uid="{00000000-0005-0000-0000-0000FE100000}"/>
    <cellStyle name="Currency0 3 3" xfId="4528" xr:uid="{00000000-0005-0000-0000-0000FF100000}"/>
    <cellStyle name="Currency0 4" xfId="4529" xr:uid="{00000000-0005-0000-0000-000000110000}"/>
    <cellStyle name="Currency0 4 2" xfId="4530" xr:uid="{00000000-0005-0000-0000-000001110000}"/>
    <cellStyle name="Currency0 4 2 2" xfId="4531" xr:uid="{00000000-0005-0000-0000-000002110000}"/>
    <cellStyle name="Date" xfId="4532" xr:uid="{00000000-0005-0000-0000-000003110000}"/>
    <cellStyle name="Date 2" xfId="4533" xr:uid="{00000000-0005-0000-0000-000004110000}"/>
    <cellStyle name="Date 2 2" xfId="4534" xr:uid="{00000000-0005-0000-0000-000005110000}"/>
    <cellStyle name="Date 2 2 2" xfId="4535" xr:uid="{00000000-0005-0000-0000-000006110000}"/>
    <cellStyle name="Date 2 2 2 2" xfId="4536" xr:uid="{00000000-0005-0000-0000-000007110000}"/>
    <cellStyle name="Date 2 2 3" xfId="4537" xr:uid="{00000000-0005-0000-0000-000008110000}"/>
    <cellStyle name="Date 2 3" xfId="4538" xr:uid="{00000000-0005-0000-0000-000009110000}"/>
    <cellStyle name="Date 2 4" xfId="4539" xr:uid="{00000000-0005-0000-0000-00000A110000}"/>
    <cellStyle name="Date 2 4 2" xfId="4540" xr:uid="{00000000-0005-0000-0000-00000B110000}"/>
    <cellStyle name="Date 2 5" xfId="4541" xr:uid="{00000000-0005-0000-0000-00000C110000}"/>
    <cellStyle name="Date 2 5 2" xfId="4542" xr:uid="{00000000-0005-0000-0000-00000D110000}"/>
    <cellStyle name="Date 3" xfId="4543" xr:uid="{00000000-0005-0000-0000-00000E110000}"/>
    <cellStyle name="Date 3 2" xfId="4544" xr:uid="{00000000-0005-0000-0000-00000F110000}"/>
    <cellStyle name="Date 3 2 2" xfId="4545" xr:uid="{00000000-0005-0000-0000-000010110000}"/>
    <cellStyle name="Date 3 3" xfId="4546" xr:uid="{00000000-0005-0000-0000-000011110000}"/>
    <cellStyle name="Date 4" xfId="4547" xr:uid="{00000000-0005-0000-0000-000012110000}"/>
    <cellStyle name="Date 4 2" xfId="4548" xr:uid="{00000000-0005-0000-0000-000013110000}"/>
    <cellStyle name="Date 4 2 2" xfId="4549" xr:uid="{00000000-0005-0000-0000-000014110000}"/>
    <cellStyle name="Explanatory Text 2" xfId="186" xr:uid="{00000000-0005-0000-0000-000015110000}"/>
    <cellStyle name="Explanatory Text 2 2" xfId="187" xr:uid="{00000000-0005-0000-0000-000016110000}"/>
    <cellStyle name="Explanatory Text 2 2 2" xfId="4552" xr:uid="{00000000-0005-0000-0000-000017110000}"/>
    <cellStyle name="Explanatory Text 2 2 3" xfId="4551" xr:uid="{00000000-0005-0000-0000-000018110000}"/>
    <cellStyle name="Explanatory Text 2 3" xfId="4553" xr:uid="{00000000-0005-0000-0000-000019110000}"/>
    <cellStyle name="Explanatory Text 2 3 2" xfId="4554" xr:uid="{00000000-0005-0000-0000-00001A110000}"/>
    <cellStyle name="Explanatory Text 2 3 2 2" xfId="4555" xr:uid="{00000000-0005-0000-0000-00001B110000}"/>
    <cellStyle name="Explanatory Text 2 3 2 3" xfId="4556" xr:uid="{00000000-0005-0000-0000-00001C110000}"/>
    <cellStyle name="Explanatory Text 2 3 3" xfId="4557" xr:uid="{00000000-0005-0000-0000-00001D110000}"/>
    <cellStyle name="Explanatory Text 2 3 4" xfId="4558" xr:uid="{00000000-0005-0000-0000-00001E110000}"/>
    <cellStyle name="Explanatory Text 2 3 5" xfId="4559" xr:uid="{00000000-0005-0000-0000-00001F110000}"/>
    <cellStyle name="Explanatory Text 2 4" xfId="4560" xr:uid="{00000000-0005-0000-0000-000020110000}"/>
    <cellStyle name="Explanatory Text 2 4 2" xfId="4561" xr:uid="{00000000-0005-0000-0000-000021110000}"/>
    <cellStyle name="Explanatory Text 2 5" xfId="4562" xr:uid="{00000000-0005-0000-0000-000022110000}"/>
    <cellStyle name="Explanatory Text 2 6" xfId="4563" xr:uid="{00000000-0005-0000-0000-000023110000}"/>
    <cellStyle name="Explanatory Text 2 7" xfId="4564" xr:uid="{00000000-0005-0000-0000-000024110000}"/>
    <cellStyle name="Explanatory Text 2 8" xfId="4550" xr:uid="{00000000-0005-0000-0000-000025110000}"/>
    <cellStyle name="Explanatory Text 3" xfId="188" xr:uid="{00000000-0005-0000-0000-000026110000}"/>
    <cellStyle name="Explanatory Text 3 2" xfId="4566" xr:uid="{00000000-0005-0000-0000-000027110000}"/>
    <cellStyle name="Explanatory Text 3 2 2" xfId="4567" xr:uid="{00000000-0005-0000-0000-000028110000}"/>
    <cellStyle name="Explanatory Text 3 3" xfId="4568" xr:uid="{00000000-0005-0000-0000-000029110000}"/>
    <cellStyle name="Explanatory Text 3 4" xfId="4569" xr:uid="{00000000-0005-0000-0000-00002A110000}"/>
    <cellStyle name="Explanatory Text 3 5" xfId="4570" xr:uid="{00000000-0005-0000-0000-00002B110000}"/>
    <cellStyle name="Explanatory Text 3 6" xfId="4565" xr:uid="{00000000-0005-0000-0000-00002C110000}"/>
    <cellStyle name="Explanatory Text 4" xfId="4571" xr:uid="{00000000-0005-0000-0000-00002D110000}"/>
    <cellStyle name="Explanatory Text 4 2" xfId="4572" xr:uid="{00000000-0005-0000-0000-00002E110000}"/>
    <cellStyle name="Explanatory Text 5" xfId="4573" xr:uid="{00000000-0005-0000-0000-00002F110000}"/>
    <cellStyle name="Explanatory Text 6" xfId="4574" xr:uid="{00000000-0005-0000-0000-000030110000}"/>
    <cellStyle name="Explanatory Text 7" xfId="4575" xr:uid="{00000000-0005-0000-0000-000031110000}"/>
    <cellStyle name="Explanatory Text 8" xfId="4576" xr:uid="{00000000-0005-0000-0000-000032110000}"/>
    <cellStyle name="Fixed" xfId="4577" xr:uid="{00000000-0005-0000-0000-000033110000}"/>
    <cellStyle name="Fixed 2" xfId="4578" xr:uid="{00000000-0005-0000-0000-000034110000}"/>
    <cellStyle name="Fixed 2 2" xfId="4579" xr:uid="{00000000-0005-0000-0000-000035110000}"/>
    <cellStyle name="Fixed 2 2 2" xfId="4580" xr:uid="{00000000-0005-0000-0000-000036110000}"/>
    <cellStyle name="Fixed 2 2 2 2" xfId="4581" xr:uid="{00000000-0005-0000-0000-000037110000}"/>
    <cellStyle name="Fixed 2 2 3" xfId="4582" xr:uid="{00000000-0005-0000-0000-000038110000}"/>
    <cellStyle name="Fixed 2 3" xfId="4583" xr:uid="{00000000-0005-0000-0000-000039110000}"/>
    <cellStyle name="Fixed 2 4" xfId="4584" xr:uid="{00000000-0005-0000-0000-00003A110000}"/>
    <cellStyle name="Fixed 2 4 2" xfId="4585" xr:uid="{00000000-0005-0000-0000-00003B110000}"/>
    <cellStyle name="Fixed 2 5" xfId="4586" xr:uid="{00000000-0005-0000-0000-00003C110000}"/>
    <cellStyle name="Fixed 2 5 2" xfId="4587" xr:uid="{00000000-0005-0000-0000-00003D110000}"/>
    <cellStyle name="Fixed 3" xfId="4588" xr:uid="{00000000-0005-0000-0000-00003E110000}"/>
    <cellStyle name="Fixed 3 2" xfId="4589" xr:uid="{00000000-0005-0000-0000-00003F110000}"/>
    <cellStyle name="Fixed 3 2 2" xfId="4590" xr:uid="{00000000-0005-0000-0000-000040110000}"/>
    <cellStyle name="Fixed 3 3" xfId="4591" xr:uid="{00000000-0005-0000-0000-000041110000}"/>
    <cellStyle name="Fixed 4" xfId="4592" xr:uid="{00000000-0005-0000-0000-000042110000}"/>
    <cellStyle name="Fixed 4 2" xfId="4593" xr:uid="{00000000-0005-0000-0000-000043110000}"/>
    <cellStyle name="Fixed 4 2 2" xfId="4594" xr:uid="{00000000-0005-0000-0000-000044110000}"/>
    <cellStyle name="Good 2" xfId="189" xr:uid="{00000000-0005-0000-0000-000045110000}"/>
    <cellStyle name="Good 2 2" xfId="190" xr:uid="{00000000-0005-0000-0000-000046110000}"/>
    <cellStyle name="Good 2 2 2" xfId="4597" xr:uid="{00000000-0005-0000-0000-000047110000}"/>
    <cellStyle name="Good 2 2 3" xfId="4596" xr:uid="{00000000-0005-0000-0000-000048110000}"/>
    <cellStyle name="Good 2 3" xfId="4598" xr:uid="{00000000-0005-0000-0000-000049110000}"/>
    <cellStyle name="Good 2 3 2" xfId="4599" xr:uid="{00000000-0005-0000-0000-00004A110000}"/>
    <cellStyle name="Good 2 3 2 2" xfId="4600" xr:uid="{00000000-0005-0000-0000-00004B110000}"/>
    <cellStyle name="Good 2 3 2 3" xfId="4601" xr:uid="{00000000-0005-0000-0000-00004C110000}"/>
    <cellStyle name="Good 2 3 3" xfId="4602" xr:uid="{00000000-0005-0000-0000-00004D110000}"/>
    <cellStyle name="Good 2 3 4" xfId="4603" xr:uid="{00000000-0005-0000-0000-00004E110000}"/>
    <cellStyle name="Good 2 3 5" xfId="4604" xr:uid="{00000000-0005-0000-0000-00004F110000}"/>
    <cellStyle name="Good 2 4" xfId="4605" xr:uid="{00000000-0005-0000-0000-000050110000}"/>
    <cellStyle name="Good 2 4 2" xfId="4606" xr:uid="{00000000-0005-0000-0000-000051110000}"/>
    <cellStyle name="Good 2 5" xfId="4607" xr:uid="{00000000-0005-0000-0000-000052110000}"/>
    <cellStyle name="Good 2 6" xfId="4608" xr:uid="{00000000-0005-0000-0000-000053110000}"/>
    <cellStyle name="Good 2 7" xfId="4609" xr:uid="{00000000-0005-0000-0000-000054110000}"/>
    <cellStyle name="Good 2 8" xfId="4595" xr:uid="{00000000-0005-0000-0000-000055110000}"/>
    <cellStyle name="Good 3" xfId="191" xr:uid="{00000000-0005-0000-0000-000056110000}"/>
    <cellStyle name="Good 3 2" xfId="4611" xr:uid="{00000000-0005-0000-0000-000057110000}"/>
    <cellStyle name="Good 3 2 2" xfId="4612" xr:uid="{00000000-0005-0000-0000-000058110000}"/>
    <cellStyle name="Good 3 3" xfId="4613" xr:uid="{00000000-0005-0000-0000-000059110000}"/>
    <cellStyle name="Good 3 4" xfId="4614" xr:uid="{00000000-0005-0000-0000-00005A110000}"/>
    <cellStyle name="Good 3 5" xfId="4615" xr:uid="{00000000-0005-0000-0000-00005B110000}"/>
    <cellStyle name="Good 3 6" xfId="4610" xr:uid="{00000000-0005-0000-0000-00005C110000}"/>
    <cellStyle name="Good 4" xfId="4616" xr:uid="{00000000-0005-0000-0000-00005D110000}"/>
    <cellStyle name="Good 4 2" xfId="4617" xr:uid="{00000000-0005-0000-0000-00005E110000}"/>
    <cellStyle name="Good 5" xfId="4618" xr:uid="{00000000-0005-0000-0000-00005F110000}"/>
    <cellStyle name="Good 6" xfId="4619" xr:uid="{00000000-0005-0000-0000-000060110000}"/>
    <cellStyle name="Good 7" xfId="4620" xr:uid="{00000000-0005-0000-0000-000061110000}"/>
    <cellStyle name="HeaderStyle" xfId="4621" xr:uid="{00000000-0005-0000-0000-000062110000}"/>
    <cellStyle name="HeaderStyle 2" xfId="4622" xr:uid="{00000000-0005-0000-0000-000063110000}"/>
    <cellStyle name="HeaderStyle 3" xfId="4623" xr:uid="{00000000-0005-0000-0000-000064110000}"/>
    <cellStyle name="HeaderStyle 4" xfId="4624" xr:uid="{00000000-0005-0000-0000-000065110000}"/>
    <cellStyle name="Heading 1 10" xfId="4625" xr:uid="{00000000-0005-0000-0000-000066110000}"/>
    <cellStyle name="Heading 1 2" xfId="192" xr:uid="{00000000-0005-0000-0000-000067110000}"/>
    <cellStyle name="Heading 1 2 2" xfId="193" xr:uid="{00000000-0005-0000-0000-000068110000}"/>
    <cellStyle name="Heading 1 2 2 2" xfId="4628" xr:uid="{00000000-0005-0000-0000-000069110000}"/>
    <cellStyle name="Heading 1 2 2 2 2" xfId="4629" xr:uid="{00000000-0005-0000-0000-00006A110000}"/>
    <cellStyle name="Heading 1 2 2 2 2 2" xfId="4630" xr:uid="{00000000-0005-0000-0000-00006B110000}"/>
    <cellStyle name="Heading 1 2 2 2 3" xfId="4631" xr:uid="{00000000-0005-0000-0000-00006C110000}"/>
    <cellStyle name="Heading 1 2 2 3" xfId="4632" xr:uid="{00000000-0005-0000-0000-00006D110000}"/>
    <cellStyle name="Heading 1 2 2 4" xfId="4633" xr:uid="{00000000-0005-0000-0000-00006E110000}"/>
    <cellStyle name="Heading 1 2 2 4 2" xfId="4634" xr:uid="{00000000-0005-0000-0000-00006F110000}"/>
    <cellStyle name="Heading 1 2 2 5" xfId="4635" xr:uid="{00000000-0005-0000-0000-000070110000}"/>
    <cellStyle name="Heading 1 2 2 5 2" xfId="4636" xr:uid="{00000000-0005-0000-0000-000071110000}"/>
    <cellStyle name="Heading 1 2 2 6" xfId="4637" xr:uid="{00000000-0005-0000-0000-000072110000}"/>
    <cellStyle name="Heading 1 2 2 7" xfId="4627" xr:uid="{00000000-0005-0000-0000-000073110000}"/>
    <cellStyle name="Heading 1 2 3" xfId="4638" xr:uid="{00000000-0005-0000-0000-000074110000}"/>
    <cellStyle name="Heading 1 2 3 2" xfId="4639" xr:uid="{00000000-0005-0000-0000-000075110000}"/>
    <cellStyle name="Heading 1 2 3 2 2" xfId="4640" xr:uid="{00000000-0005-0000-0000-000076110000}"/>
    <cellStyle name="Heading 1 2 3 2 2 2" xfId="4641" xr:uid="{00000000-0005-0000-0000-000077110000}"/>
    <cellStyle name="Heading 1 2 3 2 2 3" xfId="4642" xr:uid="{00000000-0005-0000-0000-000078110000}"/>
    <cellStyle name="Heading 1 2 3 2 3" xfId="4643" xr:uid="{00000000-0005-0000-0000-000079110000}"/>
    <cellStyle name="Heading 1 2 3 2 4" xfId="4644" xr:uid="{00000000-0005-0000-0000-00007A110000}"/>
    <cellStyle name="Heading 1 2 3 2 5" xfId="4645" xr:uid="{00000000-0005-0000-0000-00007B110000}"/>
    <cellStyle name="Heading 1 2 3 3" xfId="4646" xr:uid="{00000000-0005-0000-0000-00007C110000}"/>
    <cellStyle name="Heading 1 2 3 3 2" xfId="4647" xr:uid="{00000000-0005-0000-0000-00007D110000}"/>
    <cellStyle name="Heading 1 2 3 4" xfId="4648" xr:uid="{00000000-0005-0000-0000-00007E110000}"/>
    <cellStyle name="Heading 1 2 3 4 2" xfId="4649" xr:uid="{00000000-0005-0000-0000-00007F110000}"/>
    <cellStyle name="Heading 1 2 3 4 3" xfId="4650" xr:uid="{00000000-0005-0000-0000-000080110000}"/>
    <cellStyle name="Heading 1 2 3 5" xfId="4651" xr:uid="{00000000-0005-0000-0000-000081110000}"/>
    <cellStyle name="Heading 1 2 3 6" xfId="4652" xr:uid="{00000000-0005-0000-0000-000082110000}"/>
    <cellStyle name="Heading 1 2 4" xfId="4653" xr:uid="{00000000-0005-0000-0000-000083110000}"/>
    <cellStyle name="Heading 1 2 4 2" xfId="4654" xr:uid="{00000000-0005-0000-0000-000084110000}"/>
    <cellStyle name="Heading 1 2 5" xfId="4655" xr:uid="{00000000-0005-0000-0000-000085110000}"/>
    <cellStyle name="Heading 1 2 5 2" xfId="4656" xr:uid="{00000000-0005-0000-0000-000086110000}"/>
    <cellStyle name="Heading 1 2 6" xfId="4657" xr:uid="{00000000-0005-0000-0000-000087110000}"/>
    <cellStyle name="Heading 1 2 7" xfId="4626" xr:uid="{00000000-0005-0000-0000-000088110000}"/>
    <cellStyle name="Heading 1 3" xfId="194" xr:uid="{00000000-0005-0000-0000-000089110000}"/>
    <cellStyle name="Heading 1 3 2" xfId="4659" xr:uid="{00000000-0005-0000-0000-00008A110000}"/>
    <cellStyle name="Heading 1 3 2 2" xfId="4660" xr:uid="{00000000-0005-0000-0000-00008B110000}"/>
    <cellStyle name="Heading 1 3 2 2 2" xfId="4661" xr:uid="{00000000-0005-0000-0000-00008C110000}"/>
    <cellStyle name="Heading 1 3 2 2 3" xfId="4662" xr:uid="{00000000-0005-0000-0000-00008D110000}"/>
    <cellStyle name="Heading 1 3 2 3" xfId="4663" xr:uid="{00000000-0005-0000-0000-00008E110000}"/>
    <cellStyle name="Heading 1 3 3" xfId="4664" xr:uid="{00000000-0005-0000-0000-00008F110000}"/>
    <cellStyle name="Heading 1 3 3 2" xfId="4665" xr:uid="{00000000-0005-0000-0000-000090110000}"/>
    <cellStyle name="Heading 1 3 3 3" xfId="4666" xr:uid="{00000000-0005-0000-0000-000091110000}"/>
    <cellStyle name="Heading 1 3 3 4" xfId="4667" xr:uid="{00000000-0005-0000-0000-000092110000}"/>
    <cellStyle name="Heading 1 3 4" xfId="4668" xr:uid="{00000000-0005-0000-0000-000093110000}"/>
    <cellStyle name="Heading 1 3 4 2" xfId="4669" xr:uid="{00000000-0005-0000-0000-000094110000}"/>
    <cellStyle name="Heading 1 3 5" xfId="4670" xr:uid="{00000000-0005-0000-0000-000095110000}"/>
    <cellStyle name="Heading 1 3 5 2" xfId="4671" xr:uid="{00000000-0005-0000-0000-000096110000}"/>
    <cellStyle name="Heading 1 3 6" xfId="4672" xr:uid="{00000000-0005-0000-0000-000097110000}"/>
    <cellStyle name="Heading 1 3 7" xfId="4673" xr:uid="{00000000-0005-0000-0000-000098110000}"/>
    <cellStyle name="Heading 1 3 8" xfId="4674" xr:uid="{00000000-0005-0000-0000-000099110000}"/>
    <cellStyle name="Heading 1 3 9" xfId="4658" xr:uid="{00000000-0005-0000-0000-00009A110000}"/>
    <cellStyle name="Heading 1 4" xfId="4675" xr:uid="{00000000-0005-0000-0000-00009B110000}"/>
    <cellStyle name="Heading 1 4 2" xfId="4676" xr:uid="{00000000-0005-0000-0000-00009C110000}"/>
    <cellStyle name="Heading 1 4 2 2" xfId="4677" xr:uid="{00000000-0005-0000-0000-00009D110000}"/>
    <cellStyle name="Heading 1 4 2 3" xfId="4678" xr:uid="{00000000-0005-0000-0000-00009E110000}"/>
    <cellStyle name="Heading 1 4 3" xfId="4679" xr:uid="{00000000-0005-0000-0000-00009F110000}"/>
    <cellStyle name="Heading 1 4 3 2" xfId="4680" xr:uid="{00000000-0005-0000-0000-0000A0110000}"/>
    <cellStyle name="Heading 1 4 4" xfId="4681" xr:uid="{00000000-0005-0000-0000-0000A1110000}"/>
    <cellStyle name="Heading 1 4 5" xfId="4682" xr:uid="{00000000-0005-0000-0000-0000A2110000}"/>
    <cellStyle name="Heading 1 4 6" xfId="4683" xr:uid="{00000000-0005-0000-0000-0000A3110000}"/>
    <cellStyle name="Heading 1 4 7" xfId="4684" xr:uid="{00000000-0005-0000-0000-0000A4110000}"/>
    <cellStyle name="Heading 1 5" xfId="4685" xr:uid="{00000000-0005-0000-0000-0000A5110000}"/>
    <cellStyle name="Heading 1 5 2" xfId="4686" xr:uid="{00000000-0005-0000-0000-0000A6110000}"/>
    <cellStyle name="Heading 1 5 2 2" xfId="4687" xr:uid="{00000000-0005-0000-0000-0000A7110000}"/>
    <cellStyle name="Heading 1 5 3" xfId="4688" xr:uid="{00000000-0005-0000-0000-0000A8110000}"/>
    <cellStyle name="Heading 1 5 3 2" xfId="4689" xr:uid="{00000000-0005-0000-0000-0000A9110000}"/>
    <cellStyle name="Heading 1 5 4" xfId="4690" xr:uid="{00000000-0005-0000-0000-0000AA110000}"/>
    <cellStyle name="Heading 1 5 5" xfId="4691" xr:uid="{00000000-0005-0000-0000-0000AB110000}"/>
    <cellStyle name="Heading 1 5 6" xfId="4692" xr:uid="{00000000-0005-0000-0000-0000AC110000}"/>
    <cellStyle name="Heading 1 6" xfId="4693" xr:uid="{00000000-0005-0000-0000-0000AD110000}"/>
    <cellStyle name="Heading 1 6 2" xfId="4694" xr:uid="{00000000-0005-0000-0000-0000AE110000}"/>
    <cellStyle name="Heading 1 6 3" xfId="4695" xr:uid="{00000000-0005-0000-0000-0000AF110000}"/>
    <cellStyle name="Heading 1 7" xfId="4696" xr:uid="{00000000-0005-0000-0000-0000B0110000}"/>
    <cellStyle name="Heading 1 7 2" xfId="4697" xr:uid="{00000000-0005-0000-0000-0000B1110000}"/>
    <cellStyle name="Heading 1 8" xfId="4698" xr:uid="{00000000-0005-0000-0000-0000B2110000}"/>
    <cellStyle name="Heading 1 8 2" xfId="4699" xr:uid="{00000000-0005-0000-0000-0000B3110000}"/>
    <cellStyle name="Heading 1 8 3" xfId="4700" xr:uid="{00000000-0005-0000-0000-0000B4110000}"/>
    <cellStyle name="Heading 1 9" xfId="4701" xr:uid="{00000000-0005-0000-0000-0000B5110000}"/>
    <cellStyle name="Heading 2 10" xfId="4702" xr:uid="{00000000-0005-0000-0000-0000B6110000}"/>
    <cellStyle name="Heading 2 2" xfId="195" xr:uid="{00000000-0005-0000-0000-0000B7110000}"/>
    <cellStyle name="Heading 2 2 2" xfId="196" xr:uid="{00000000-0005-0000-0000-0000B8110000}"/>
    <cellStyle name="Heading 2 2 2 2" xfId="4705" xr:uid="{00000000-0005-0000-0000-0000B9110000}"/>
    <cellStyle name="Heading 2 2 2 2 2" xfId="4706" xr:uid="{00000000-0005-0000-0000-0000BA110000}"/>
    <cellStyle name="Heading 2 2 2 2 2 2" xfId="4707" xr:uid="{00000000-0005-0000-0000-0000BB110000}"/>
    <cellStyle name="Heading 2 2 2 2 3" xfId="4708" xr:uid="{00000000-0005-0000-0000-0000BC110000}"/>
    <cellStyle name="Heading 2 2 2 3" xfId="4709" xr:uid="{00000000-0005-0000-0000-0000BD110000}"/>
    <cellStyle name="Heading 2 2 2 4" xfId="4710" xr:uid="{00000000-0005-0000-0000-0000BE110000}"/>
    <cellStyle name="Heading 2 2 2 4 2" xfId="4711" xr:uid="{00000000-0005-0000-0000-0000BF110000}"/>
    <cellStyle name="Heading 2 2 2 5" xfId="4712" xr:uid="{00000000-0005-0000-0000-0000C0110000}"/>
    <cellStyle name="Heading 2 2 2 5 2" xfId="4713" xr:uid="{00000000-0005-0000-0000-0000C1110000}"/>
    <cellStyle name="Heading 2 2 2 6" xfId="4714" xr:uid="{00000000-0005-0000-0000-0000C2110000}"/>
    <cellStyle name="Heading 2 2 2 7" xfId="4704" xr:uid="{00000000-0005-0000-0000-0000C3110000}"/>
    <cellStyle name="Heading 2 2 3" xfId="4715" xr:uid="{00000000-0005-0000-0000-0000C4110000}"/>
    <cellStyle name="Heading 2 2 3 2" xfId="4716" xr:uid="{00000000-0005-0000-0000-0000C5110000}"/>
    <cellStyle name="Heading 2 2 3 2 2" xfId="4717" xr:uid="{00000000-0005-0000-0000-0000C6110000}"/>
    <cellStyle name="Heading 2 2 3 2 2 2" xfId="4718" xr:uid="{00000000-0005-0000-0000-0000C7110000}"/>
    <cellStyle name="Heading 2 2 3 2 2 3" xfId="4719" xr:uid="{00000000-0005-0000-0000-0000C8110000}"/>
    <cellStyle name="Heading 2 2 3 2 3" xfId="4720" xr:uid="{00000000-0005-0000-0000-0000C9110000}"/>
    <cellStyle name="Heading 2 2 3 2 4" xfId="4721" xr:uid="{00000000-0005-0000-0000-0000CA110000}"/>
    <cellStyle name="Heading 2 2 3 2 5" xfId="4722" xr:uid="{00000000-0005-0000-0000-0000CB110000}"/>
    <cellStyle name="Heading 2 2 3 3" xfId="4723" xr:uid="{00000000-0005-0000-0000-0000CC110000}"/>
    <cellStyle name="Heading 2 2 3 3 2" xfId="4724" xr:uid="{00000000-0005-0000-0000-0000CD110000}"/>
    <cellStyle name="Heading 2 2 3 4" xfId="4725" xr:uid="{00000000-0005-0000-0000-0000CE110000}"/>
    <cellStyle name="Heading 2 2 3 4 2" xfId="4726" xr:uid="{00000000-0005-0000-0000-0000CF110000}"/>
    <cellStyle name="Heading 2 2 3 4 3" xfId="4727" xr:uid="{00000000-0005-0000-0000-0000D0110000}"/>
    <cellStyle name="Heading 2 2 3 5" xfId="4728" xr:uid="{00000000-0005-0000-0000-0000D1110000}"/>
    <cellStyle name="Heading 2 2 3 6" xfId="4729" xr:uid="{00000000-0005-0000-0000-0000D2110000}"/>
    <cellStyle name="Heading 2 2 4" xfId="4730" xr:uid="{00000000-0005-0000-0000-0000D3110000}"/>
    <cellStyle name="Heading 2 2 4 2" xfId="4731" xr:uid="{00000000-0005-0000-0000-0000D4110000}"/>
    <cellStyle name="Heading 2 2 5" xfId="4732" xr:uid="{00000000-0005-0000-0000-0000D5110000}"/>
    <cellStyle name="Heading 2 2 5 2" xfId="4733" xr:uid="{00000000-0005-0000-0000-0000D6110000}"/>
    <cellStyle name="Heading 2 2 6" xfId="4734" xr:uid="{00000000-0005-0000-0000-0000D7110000}"/>
    <cellStyle name="Heading 2 2 7" xfId="4703" xr:uid="{00000000-0005-0000-0000-0000D8110000}"/>
    <cellStyle name="Heading 2 3" xfId="197" xr:uid="{00000000-0005-0000-0000-0000D9110000}"/>
    <cellStyle name="Heading 2 3 2" xfId="4736" xr:uid="{00000000-0005-0000-0000-0000DA110000}"/>
    <cellStyle name="Heading 2 3 2 2" xfId="4737" xr:uid="{00000000-0005-0000-0000-0000DB110000}"/>
    <cellStyle name="Heading 2 3 2 2 2" xfId="4738" xr:uid="{00000000-0005-0000-0000-0000DC110000}"/>
    <cellStyle name="Heading 2 3 2 2 3" xfId="4739" xr:uid="{00000000-0005-0000-0000-0000DD110000}"/>
    <cellStyle name="Heading 2 3 2 3" xfId="4740" xr:uid="{00000000-0005-0000-0000-0000DE110000}"/>
    <cellStyle name="Heading 2 3 3" xfId="4741" xr:uid="{00000000-0005-0000-0000-0000DF110000}"/>
    <cellStyle name="Heading 2 3 3 2" xfId="4742" xr:uid="{00000000-0005-0000-0000-0000E0110000}"/>
    <cellStyle name="Heading 2 3 3 3" xfId="4743" xr:uid="{00000000-0005-0000-0000-0000E1110000}"/>
    <cellStyle name="Heading 2 3 3 3 2" xfId="4744" xr:uid="{00000000-0005-0000-0000-0000E2110000}"/>
    <cellStyle name="Heading 2 3 3 4" xfId="4745" xr:uid="{00000000-0005-0000-0000-0000E3110000}"/>
    <cellStyle name="Heading 2 3 4" xfId="4746" xr:uid="{00000000-0005-0000-0000-0000E4110000}"/>
    <cellStyle name="Heading 2 3 4 2" xfId="4747" xr:uid="{00000000-0005-0000-0000-0000E5110000}"/>
    <cellStyle name="Heading 2 3 4 2 2" xfId="4748" xr:uid="{00000000-0005-0000-0000-0000E6110000}"/>
    <cellStyle name="Heading 2 3 4 3" xfId="4749" xr:uid="{00000000-0005-0000-0000-0000E7110000}"/>
    <cellStyle name="Heading 2 3 5" xfId="4750" xr:uid="{00000000-0005-0000-0000-0000E8110000}"/>
    <cellStyle name="Heading 2 3 5 2" xfId="4751" xr:uid="{00000000-0005-0000-0000-0000E9110000}"/>
    <cellStyle name="Heading 2 3 5 2 2" xfId="4752" xr:uid="{00000000-0005-0000-0000-0000EA110000}"/>
    <cellStyle name="Heading 2 3 5 3" xfId="4753" xr:uid="{00000000-0005-0000-0000-0000EB110000}"/>
    <cellStyle name="Heading 2 3 6" xfId="4754" xr:uid="{00000000-0005-0000-0000-0000EC110000}"/>
    <cellStyle name="Heading 2 3 7" xfId="4755" xr:uid="{00000000-0005-0000-0000-0000ED110000}"/>
    <cellStyle name="Heading 2 3 8" xfId="4756" xr:uid="{00000000-0005-0000-0000-0000EE110000}"/>
    <cellStyle name="Heading 2 3 9" xfId="4735" xr:uid="{00000000-0005-0000-0000-0000EF110000}"/>
    <cellStyle name="Heading 2 4" xfId="4757" xr:uid="{00000000-0005-0000-0000-0000F0110000}"/>
    <cellStyle name="Heading 2 4 2" xfId="4758" xr:uid="{00000000-0005-0000-0000-0000F1110000}"/>
    <cellStyle name="Heading 2 4 2 2" xfId="4759" xr:uid="{00000000-0005-0000-0000-0000F2110000}"/>
    <cellStyle name="Heading 2 4 2 3" xfId="4760" xr:uid="{00000000-0005-0000-0000-0000F3110000}"/>
    <cellStyle name="Heading 2 4 2 4" xfId="4761" xr:uid="{00000000-0005-0000-0000-0000F4110000}"/>
    <cellStyle name="Heading 2 4 2 5" xfId="4762" xr:uid="{00000000-0005-0000-0000-0000F5110000}"/>
    <cellStyle name="Heading 2 4 3" xfId="4763" xr:uid="{00000000-0005-0000-0000-0000F6110000}"/>
    <cellStyle name="Heading 2 4 3 2" xfId="4764" xr:uid="{00000000-0005-0000-0000-0000F7110000}"/>
    <cellStyle name="Heading 2 4 3 3" xfId="4765" xr:uid="{00000000-0005-0000-0000-0000F8110000}"/>
    <cellStyle name="Heading 2 4 4" xfId="4766" xr:uid="{00000000-0005-0000-0000-0000F9110000}"/>
    <cellStyle name="Heading 2 4 4 2" xfId="4767" xr:uid="{00000000-0005-0000-0000-0000FA110000}"/>
    <cellStyle name="Heading 2 4 5" xfId="4768" xr:uid="{00000000-0005-0000-0000-0000FB110000}"/>
    <cellStyle name="Heading 2 4 5 2" xfId="4769" xr:uid="{00000000-0005-0000-0000-0000FC110000}"/>
    <cellStyle name="Heading 2 4 6" xfId="4770" xr:uid="{00000000-0005-0000-0000-0000FD110000}"/>
    <cellStyle name="Heading 2 4 7" xfId="4771" xr:uid="{00000000-0005-0000-0000-0000FE110000}"/>
    <cellStyle name="Heading 2 4 8" xfId="4772" xr:uid="{00000000-0005-0000-0000-0000FF110000}"/>
    <cellStyle name="Heading 2 4 9" xfId="4773" xr:uid="{00000000-0005-0000-0000-000000120000}"/>
    <cellStyle name="Heading 2 5" xfId="4774" xr:uid="{00000000-0005-0000-0000-000001120000}"/>
    <cellStyle name="Heading 2 5 2" xfId="4775" xr:uid="{00000000-0005-0000-0000-000002120000}"/>
    <cellStyle name="Heading 2 5 2 2" xfId="4776" xr:uid="{00000000-0005-0000-0000-000003120000}"/>
    <cellStyle name="Heading 2 5 3" xfId="4777" xr:uid="{00000000-0005-0000-0000-000004120000}"/>
    <cellStyle name="Heading 2 5 3 2" xfId="4778" xr:uid="{00000000-0005-0000-0000-000005120000}"/>
    <cellStyle name="Heading 2 5 4" xfId="4779" xr:uid="{00000000-0005-0000-0000-000006120000}"/>
    <cellStyle name="Heading 2 5 5" xfId="4780" xr:uid="{00000000-0005-0000-0000-000007120000}"/>
    <cellStyle name="Heading 2 5 6" xfId="4781" xr:uid="{00000000-0005-0000-0000-000008120000}"/>
    <cellStyle name="Heading 2 5 7" xfId="4782" xr:uid="{00000000-0005-0000-0000-000009120000}"/>
    <cellStyle name="Heading 2 6" xfId="4783" xr:uid="{00000000-0005-0000-0000-00000A120000}"/>
    <cellStyle name="Heading 2 6 2" xfId="4784" xr:uid="{00000000-0005-0000-0000-00000B120000}"/>
    <cellStyle name="Heading 2 6 3" xfId="4785" xr:uid="{00000000-0005-0000-0000-00000C120000}"/>
    <cellStyle name="Heading 2 7" xfId="4786" xr:uid="{00000000-0005-0000-0000-00000D120000}"/>
    <cellStyle name="Heading 2 7 2" xfId="4787" xr:uid="{00000000-0005-0000-0000-00000E120000}"/>
    <cellStyle name="Heading 2 8" xfId="4788" xr:uid="{00000000-0005-0000-0000-00000F120000}"/>
    <cellStyle name="Heading 2 8 2" xfId="4789" xr:uid="{00000000-0005-0000-0000-000010120000}"/>
    <cellStyle name="Heading 2 8 3" xfId="4790" xr:uid="{00000000-0005-0000-0000-000011120000}"/>
    <cellStyle name="Heading 2 9" xfId="4791" xr:uid="{00000000-0005-0000-0000-000012120000}"/>
    <cellStyle name="Heading 3 10" xfId="4792" xr:uid="{00000000-0005-0000-0000-000013120000}"/>
    <cellStyle name="Heading 3 2" xfId="198" xr:uid="{00000000-0005-0000-0000-000014120000}"/>
    <cellStyle name="Heading 3 2 2" xfId="199" xr:uid="{00000000-0005-0000-0000-000015120000}"/>
    <cellStyle name="Heading 3 2 2 2" xfId="4795" xr:uid="{00000000-0005-0000-0000-000016120000}"/>
    <cellStyle name="Heading 3 2 2 3" xfId="4796" xr:uid="{00000000-0005-0000-0000-000017120000}"/>
    <cellStyle name="Heading 3 2 2 4" xfId="4797" xr:uid="{00000000-0005-0000-0000-000018120000}"/>
    <cellStyle name="Heading 3 2 2 5" xfId="4794" xr:uid="{00000000-0005-0000-0000-000019120000}"/>
    <cellStyle name="Heading 3 2 3" xfId="4798" xr:uid="{00000000-0005-0000-0000-00001A120000}"/>
    <cellStyle name="Heading 3 2 3 2" xfId="4799" xr:uid="{00000000-0005-0000-0000-00001B120000}"/>
    <cellStyle name="Heading 3 2 3 2 2" xfId="4800" xr:uid="{00000000-0005-0000-0000-00001C120000}"/>
    <cellStyle name="Heading 3 2 3 2 2 2" xfId="4801" xr:uid="{00000000-0005-0000-0000-00001D120000}"/>
    <cellStyle name="Heading 3 2 3 2 3" xfId="4802" xr:uid="{00000000-0005-0000-0000-00001E120000}"/>
    <cellStyle name="Heading 3 2 3 2 3 2" xfId="4803" xr:uid="{00000000-0005-0000-0000-00001F120000}"/>
    <cellStyle name="Heading 3 2 3 2 4" xfId="4804" xr:uid="{00000000-0005-0000-0000-000020120000}"/>
    <cellStyle name="Heading 3 2 3 3" xfId="4805" xr:uid="{00000000-0005-0000-0000-000021120000}"/>
    <cellStyle name="Heading 3 2 3 3 2" xfId="4806" xr:uid="{00000000-0005-0000-0000-000022120000}"/>
    <cellStyle name="Heading 3 2 3 4" xfId="4807" xr:uid="{00000000-0005-0000-0000-000023120000}"/>
    <cellStyle name="Heading 3 2 3 4 2" xfId="4808" xr:uid="{00000000-0005-0000-0000-000024120000}"/>
    <cellStyle name="Heading 3 2 3 5" xfId="4809" xr:uid="{00000000-0005-0000-0000-000025120000}"/>
    <cellStyle name="Heading 3 2 3 6" xfId="4810" xr:uid="{00000000-0005-0000-0000-000026120000}"/>
    <cellStyle name="Heading 3 2 3 7" xfId="4811" xr:uid="{00000000-0005-0000-0000-000027120000}"/>
    <cellStyle name="Heading 3 2 4" xfId="4812" xr:uid="{00000000-0005-0000-0000-000028120000}"/>
    <cellStyle name="Heading 3 2 4 2" xfId="4813" xr:uid="{00000000-0005-0000-0000-000029120000}"/>
    <cellStyle name="Heading 3 2 4 3" xfId="4814" xr:uid="{00000000-0005-0000-0000-00002A120000}"/>
    <cellStyle name="Heading 3 2 5" xfId="4815" xr:uid="{00000000-0005-0000-0000-00002B120000}"/>
    <cellStyle name="Heading 3 2 5 2" xfId="4816" xr:uid="{00000000-0005-0000-0000-00002C120000}"/>
    <cellStyle name="Heading 3 2 6" xfId="4817" xr:uid="{00000000-0005-0000-0000-00002D120000}"/>
    <cellStyle name="Heading 3 2 7" xfId="4818" xr:uid="{00000000-0005-0000-0000-00002E120000}"/>
    <cellStyle name="Heading 3 2 8" xfId="4793" xr:uid="{00000000-0005-0000-0000-00002F120000}"/>
    <cellStyle name="Heading 3 3" xfId="200" xr:uid="{00000000-0005-0000-0000-000030120000}"/>
    <cellStyle name="Heading 3 3 2" xfId="4820" xr:uid="{00000000-0005-0000-0000-000031120000}"/>
    <cellStyle name="Heading 3 3 2 2" xfId="4821" xr:uid="{00000000-0005-0000-0000-000032120000}"/>
    <cellStyle name="Heading 3 3 2 3" xfId="4822" xr:uid="{00000000-0005-0000-0000-000033120000}"/>
    <cellStyle name="Heading 3 3 2 4" xfId="4823" xr:uid="{00000000-0005-0000-0000-000034120000}"/>
    <cellStyle name="Heading 3 3 3" xfId="4824" xr:uid="{00000000-0005-0000-0000-000035120000}"/>
    <cellStyle name="Heading 3 3 3 2" xfId="4825" xr:uid="{00000000-0005-0000-0000-000036120000}"/>
    <cellStyle name="Heading 3 3 4" xfId="4826" xr:uid="{00000000-0005-0000-0000-000037120000}"/>
    <cellStyle name="Heading 3 3 5" xfId="4827" xr:uid="{00000000-0005-0000-0000-000038120000}"/>
    <cellStyle name="Heading 3 3 6" xfId="4828" xr:uid="{00000000-0005-0000-0000-000039120000}"/>
    <cellStyle name="Heading 3 3 7" xfId="4829" xr:uid="{00000000-0005-0000-0000-00003A120000}"/>
    <cellStyle name="Heading 3 3 8" xfId="4819" xr:uid="{00000000-0005-0000-0000-00003B120000}"/>
    <cellStyle name="Heading 3 4" xfId="4830" xr:uid="{00000000-0005-0000-0000-00003C120000}"/>
    <cellStyle name="Heading 3 4 2" xfId="4831" xr:uid="{00000000-0005-0000-0000-00003D120000}"/>
    <cellStyle name="Heading 3 4 3" xfId="4832" xr:uid="{00000000-0005-0000-0000-00003E120000}"/>
    <cellStyle name="Heading 3 4 4" xfId="4833" xr:uid="{00000000-0005-0000-0000-00003F120000}"/>
    <cellStyle name="Heading 3 5" xfId="4834" xr:uid="{00000000-0005-0000-0000-000040120000}"/>
    <cellStyle name="Heading 3 5 2" xfId="4835" xr:uid="{00000000-0005-0000-0000-000041120000}"/>
    <cellStyle name="Heading 3 5 3" xfId="4836" xr:uid="{00000000-0005-0000-0000-000042120000}"/>
    <cellStyle name="Heading 3 6" xfId="4837" xr:uid="{00000000-0005-0000-0000-000043120000}"/>
    <cellStyle name="Heading 3 6 2" xfId="4838" xr:uid="{00000000-0005-0000-0000-000044120000}"/>
    <cellStyle name="Heading 3 7" xfId="4839" xr:uid="{00000000-0005-0000-0000-000045120000}"/>
    <cellStyle name="Heading 3 7 2" xfId="4840" xr:uid="{00000000-0005-0000-0000-000046120000}"/>
    <cellStyle name="Heading 3 8" xfId="4841" xr:uid="{00000000-0005-0000-0000-000047120000}"/>
    <cellStyle name="Heading 3 8 2" xfId="4842" xr:uid="{00000000-0005-0000-0000-000048120000}"/>
    <cellStyle name="Heading 3 8 3" xfId="4843" xr:uid="{00000000-0005-0000-0000-000049120000}"/>
    <cellStyle name="Heading 3 9" xfId="4844" xr:uid="{00000000-0005-0000-0000-00004A120000}"/>
    <cellStyle name="Heading 4 10" xfId="4845" xr:uid="{00000000-0005-0000-0000-00004B120000}"/>
    <cellStyle name="Heading 4 2" xfId="201" xr:uid="{00000000-0005-0000-0000-00004C120000}"/>
    <cellStyle name="Heading 4 2 2" xfId="202" xr:uid="{00000000-0005-0000-0000-00004D120000}"/>
    <cellStyle name="Heading 4 2 2 2" xfId="4848" xr:uid="{00000000-0005-0000-0000-00004E120000}"/>
    <cellStyle name="Heading 4 2 2 3" xfId="4849" xr:uid="{00000000-0005-0000-0000-00004F120000}"/>
    <cellStyle name="Heading 4 2 2 4" xfId="4850" xr:uid="{00000000-0005-0000-0000-000050120000}"/>
    <cellStyle name="Heading 4 2 2 5" xfId="4847" xr:uid="{00000000-0005-0000-0000-000051120000}"/>
    <cellStyle name="Heading 4 2 3" xfId="4851" xr:uid="{00000000-0005-0000-0000-000052120000}"/>
    <cellStyle name="Heading 4 2 3 2" xfId="4852" xr:uid="{00000000-0005-0000-0000-000053120000}"/>
    <cellStyle name="Heading 4 2 3 2 2" xfId="4853" xr:uid="{00000000-0005-0000-0000-000054120000}"/>
    <cellStyle name="Heading 4 2 3 2 2 2" xfId="4854" xr:uid="{00000000-0005-0000-0000-000055120000}"/>
    <cellStyle name="Heading 4 2 3 2 3" xfId="4855" xr:uid="{00000000-0005-0000-0000-000056120000}"/>
    <cellStyle name="Heading 4 2 3 2 3 2" xfId="4856" xr:uid="{00000000-0005-0000-0000-000057120000}"/>
    <cellStyle name="Heading 4 2 3 2 4" xfId="4857" xr:uid="{00000000-0005-0000-0000-000058120000}"/>
    <cellStyle name="Heading 4 2 3 3" xfId="4858" xr:uid="{00000000-0005-0000-0000-000059120000}"/>
    <cellStyle name="Heading 4 2 3 3 2" xfId="4859" xr:uid="{00000000-0005-0000-0000-00005A120000}"/>
    <cellStyle name="Heading 4 2 3 4" xfId="4860" xr:uid="{00000000-0005-0000-0000-00005B120000}"/>
    <cellStyle name="Heading 4 2 3 4 2" xfId="4861" xr:uid="{00000000-0005-0000-0000-00005C120000}"/>
    <cellStyle name="Heading 4 2 3 5" xfId="4862" xr:uid="{00000000-0005-0000-0000-00005D120000}"/>
    <cellStyle name="Heading 4 2 3 6" xfId="4863" xr:uid="{00000000-0005-0000-0000-00005E120000}"/>
    <cellStyle name="Heading 4 2 3 7" xfId="4864" xr:uid="{00000000-0005-0000-0000-00005F120000}"/>
    <cellStyle name="Heading 4 2 4" xfId="4865" xr:uid="{00000000-0005-0000-0000-000060120000}"/>
    <cellStyle name="Heading 4 2 4 2" xfId="4866" xr:uid="{00000000-0005-0000-0000-000061120000}"/>
    <cellStyle name="Heading 4 2 4 3" xfId="4867" xr:uid="{00000000-0005-0000-0000-000062120000}"/>
    <cellStyle name="Heading 4 2 5" xfId="4868" xr:uid="{00000000-0005-0000-0000-000063120000}"/>
    <cellStyle name="Heading 4 2 5 2" xfId="4869" xr:uid="{00000000-0005-0000-0000-000064120000}"/>
    <cellStyle name="Heading 4 2 6" xfId="4870" xr:uid="{00000000-0005-0000-0000-000065120000}"/>
    <cellStyle name="Heading 4 2 7" xfId="4871" xr:uid="{00000000-0005-0000-0000-000066120000}"/>
    <cellStyle name="Heading 4 2 8" xfId="4846" xr:uid="{00000000-0005-0000-0000-000067120000}"/>
    <cellStyle name="Heading 4 3" xfId="203" xr:uid="{00000000-0005-0000-0000-000068120000}"/>
    <cellStyle name="Heading 4 3 2" xfId="4873" xr:uid="{00000000-0005-0000-0000-000069120000}"/>
    <cellStyle name="Heading 4 3 2 2" xfId="4874" xr:uid="{00000000-0005-0000-0000-00006A120000}"/>
    <cellStyle name="Heading 4 3 2 3" xfId="4875" xr:uid="{00000000-0005-0000-0000-00006B120000}"/>
    <cellStyle name="Heading 4 3 2 4" xfId="4876" xr:uid="{00000000-0005-0000-0000-00006C120000}"/>
    <cellStyle name="Heading 4 3 3" xfId="4877" xr:uid="{00000000-0005-0000-0000-00006D120000}"/>
    <cellStyle name="Heading 4 3 3 2" xfId="4878" xr:uid="{00000000-0005-0000-0000-00006E120000}"/>
    <cellStyle name="Heading 4 3 4" xfId="4879" xr:uid="{00000000-0005-0000-0000-00006F120000}"/>
    <cellStyle name="Heading 4 3 5" xfId="4880" xr:uid="{00000000-0005-0000-0000-000070120000}"/>
    <cellStyle name="Heading 4 3 6" xfId="4881" xr:uid="{00000000-0005-0000-0000-000071120000}"/>
    <cellStyle name="Heading 4 3 7" xfId="4882" xr:uid="{00000000-0005-0000-0000-000072120000}"/>
    <cellStyle name="Heading 4 3 8" xfId="4872" xr:uid="{00000000-0005-0000-0000-000073120000}"/>
    <cellStyle name="Heading 4 4" xfId="4883" xr:uid="{00000000-0005-0000-0000-000074120000}"/>
    <cellStyle name="Heading 4 4 2" xfId="4884" xr:uid="{00000000-0005-0000-0000-000075120000}"/>
    <cellStyle name="Heading 4 4 3" xfId="4885" xr:uid="{00000000-0005-0000-0000-000076120000}"/>
    <cellStyle name="Heading 4 4 4" xfId="4886" xr:uid="{00000000-0005-0000-0000-000077120000}"/>
    <cellStyle name="Heading 4 5" xfId="4887" xr:uid="{00000000-0005-0000-0000-000078120000}"/>
    <cellStyle name="Heading 4 5 2" xfId="4888" xr:uid="{00000000-0005-0000-0000-000079120000}"/>
    <cellStyle name="Heading 4 5 3" xfId="4889" xr:uid="{00000000-0005-0000-0000-00007A120000}"/>
    <cellStyle name="Heading 4 6" xfId="4890" xr:uid="{00000000-0005-0000-0000-00007B120000}"/>
    <cellStyle name="Heading 4 6 2" xfId="4891" xr:uid="{00000000-0005-0000-0000-00007C120000}"/>
    <cellStyle name="Heading 4 7" xfId="4892" xr:uid="{00000000-0005-0000-0000-00007D120000}"/>
    <cellStyle name="Heading 4 7 2" xfId="4893" xr:uid="{00000000-0005-0000-0000-00007E120000}"/>
    <cellStyle name="Heading 4 8" xfId="4894" xr:uid="{00000000-0005-0000-0000-00007F120000}"/>
    <cellStyle name="Heading 4 8 2" xfId="4895" xr:uid="{00000000-0005-0000-0000-000080120000}"/>
    <cellStyle name="Heading 4 8 3" xfId="4896" xr:uid="{00000000-0005-0000-0000-000081120000}"/>
    <cellStyle name="Heading 4 9" xfId="4897" xr:uid="{00000000-0005-0000-0000-000082120000}"/>
    <cellStyle name="Heading1" xfId="4898" xr:uid="{00000000-0005-0000-0000-000083120000}"/>
    <cellStyle name="Heading2" xfId="4899" xr:uid="{00000000-0005-0000-0000-000084120000}"/>
    <cellStyle name="Hyperlink" xfId="2" builtinId="8"/>
    <cellStyle name="Hyperlink 2" xfId="15" xr:uid="{00000000-0005-0000-0000-000086120000}"/>
    <cellStyle name="Hyperlink 2 2" xfId="205" xr:uid="{00000000-0005-0000-0000-000087120000}"/>
    <cellStyle name="Hyperlink 2 2 2" xfId="206" xr:uid="{00000000-0005-0000-0000-000088120000}"/>
    <cellStyle name="Hyperlink 2 2 2 2" xfId="4903" xr:uid="{00000000-0005-0000-0000-000089120000}"/>
    <cellStyle name="Hyperlink 2 2 2 3" xfId="4902" xr:uid="{00000000-0005-0000-0000-00008A120000}"/>
    <cellStyle name="Hyperlink 2 2 3" xfId="4904" xr:uid="{00000000-0005-0000-0000-00008B120000}"/>
    <cellStyle name="Hyperlink 2 2 4" xfId="4905" xr:uid="{00000000-0005-0000-0000-00008C120000}"/>
    <cellStyle name="Hyperlink 2 2 5" xfId="4901" xr:uid="{00000000-0005-0000-0000-00008D120000}"/>
    <cellStyle name="Hyperlink 2 3" xfId="4906" xr:uid="{00000000-0005-0000-0000-00008E120000}"/>
    <cellStyle name="Hyperlink 2 3 2" xfId="4907" xr:uid="{00000000-0005-0000-0000-00008F120000}"/>
    <cellStyle name="Hyperlink 2 4" xfId="4908" xr:uid="{00000000-0005-0000-0000-000090120000}"/>
    <cellStyle name="Hyperlink 2 5" xfId="4909" xr:uid="{00000000-0005-0000-0000-000091120000}"/>
    <cellStyle name="Hyperlink 2 6" xfId="4910" xr:uid="{00000000-0005-0000-0000-000092120000}"/>
    <cellStyle name="Hyperlink 2 7" xfId="4900" xr:uid="{00000000-0005-0000-0000-000093120000}"/>
    <cellStyle name="Hyperlink 2 8" xfId="204" xr:uid="{00000000-0005-0000-0000-000094120000}"/>
    <cellStyle name="Hyperlink 3" xfId="207" xr:uid="{00000000-0005-0000-0000-000095120000}"/>
    <cellStyle name="Hyperlink 3 2" xfId="4912" xr:uid="{00000000-0005-0000-0000-000096120000}"/>
    <cellStyle name="Hyperlink 3 2 2" xfId="4913" xr:uid="{00000000-0005-0000-0000-000097120000}"/>
    <cellStyle name="Hyperlink 3 2 2 2" xfId="4914" xr:uid="{00000000-0005-0000-0000-000098120000}"/>
    <cellStyle name="Hyperlink 3 2 2 2 2" xfId="4915" xr:uid="{00000000-0005-0000-0000-000099120000}"/>
    <cellStyle name="Hyperlink 3 2 2 3" xfId="4916" xr:uid="{00000000-0005-0000-0000-00009A120000}"/>
    <cellStyle name="Hyperlink 3 2 3" xfId="4917" xr:uid="{00000000-0005-0000-0000-00009B120000}"/>
    <cellStyle name="Hyperlink 3 2 3 2" xfId="4918" xr:uid="{00000000-0005-0000-0000-00009C120000}"/>
    <cellStyle name="Hyperlink 3 2 4" xfId="4919" xr:uid="{00000000-0005-0000-0000-00009D120000}"/>
    <cellStyle name="Hyperlink 3 3" xfId="4920" xr:uid="{00000000-0005-0000-0000-00009E120000}"/>
    <cellStyle name="Hyperlink 3 3 2" xfId="4921" xr:uid="{00000000-0005-0000-0000-00009F120000}"/>
    <cellStyle name="Hyperlink 3 3 3" xfId="4922" xr:uid="{00000000-0005-0000-0000-0000A0120000}"/>
    <cellStyle name="Hyperlink 3 4" xfId="4923" xr:uid="{00000000-0005-0000-0000-0000A1120000}"/>
    <cellStyle name="Hyperlink 3 4 2" xfId="4924" xr:uid="{00000000-0005-0000-0000-0000A2120000}"/>
    <cellStyle name="Hyperlink 3 4 2 2" xfId="4925" xr:uid="{00000000-0005-0000-0000-0000A3120000}"/>
    <cellStyle name="Hyperlink 3 4 3" xfId="4926" xr:uid="{00000000-0005-0000-0000-0000A4120000}"/>
    <cellStyle name="Hyperlink 3 5" xfId="4927" xr:uid="{00000000-0005-0000-0000-0000A5120000}"/>
    <cellStyle name="Hyperlink 3 5 2" xfId="4928" xr:uid="{00000000-0005-0000-0000-0000A6120000}"/>
    <cellStyle name="Hyperlink 3 5 2 2" xfId="4929" xr:uid="{00000000-0005-0000-0000-0000A7120000}"/>
    <cellStyle name="Hyperlink 3 5 3" xfId="4930" xr:uid="{00000000-0005-0000-0000-0000A8120000}"/>
    <cellStyle name="Hyperlink 3 6" xfId="4931" xr:uid="{00000000-0005-0000-0000-0000A9120000}"/>
    <cellStyle name="Hyperlink 3 7" xfId="4911" xr:uid="{00000000-0005-0000-0000-0000AA120000}"/>
    <cellStyle name="Hyperlink 4" xfId="4932" xr:uid="{00000000-0005-0000-0000-0000AB120000}"/>
    <cellStyle name="Hyperlink 4 2" xfId="4933" xr:uid="{00000000-0005-0000-0000-0000AC120000}"/>
    <cellStyle name="Hyperlink 4 2 2" xfId="4934" xr:uid="{00000000-0005-0000-0000-0000AD120000}"/>
    <cellStyle name="Hyperlink 4 2 2 2" xfId="4935" xr:uid="{00000000-0005-0000-0000-0000AE120000}"/>
    <cellStyle name="Hyperlink 4 2 2 3" xfId="4936" xr:uid="{00000000-0005-0000-0000-0000AF120000}"/>
    <cellStyle name="Hyperlink 4 2 2 4" xfId="4937" xr:uid="{00000000-0005-0000-0000-0000B0120000}"/>
    <cellStyle name="Hyperlink 4 2 3" xfId="4938" xr:uid="{00000000-0005-0000-0000-0000B1120000}"/>
    <cellStyle name="Hyperlink 4 2 3 2" xfId="4939" xr:uid="{00000000-0005-0000-0000-0000B2120000}"/>
    <cellStyle name="Hyperlink 4 2 4" xfId="4940" xr:uid="{00000000-0005-0000-0000-0000B3120000}"/>
    <cellStyle name="Hyperlink 4 2 5" xfId="4941" xr:uid="{00000000-0005-0000-0000-0000B4120000}"/>
    <cellStyle name="Hyperlink 4 2 6" xfId="4942" xr:uid="{00000000-0005-0000-0000-0000B5120000}"/>
    <cellStyle name="Hyperlink 4 3" xfId="4943" xr:uid="{00000000-0005-0000-0000-0000B6120000}"/>
    <cellStyle name="Hyperlink 4 3 2" xfId="4944" xr:uid="{00000000-0005-0000-0000-0000B7120000}"/>
    <cellStyle name="Hyperlink 4 3 3" xfId="4945" xr:uid="{00000000-0005-0000-0000-0000B8120000}"/>
    <cellStyle name="Hyperlink 4 3 4" xfId="4946" xr:uid="{00000000-0005-0000-0000-0000B9120000}"/>
    <cellStyle name="Hyperlink 4 4" xfId="4947" xr:uid="{00000000-0005-0000-0000-0000BA120000}"/>
    <cellStyle name="Hyperlink 4 4 2" xfId="4948" xr:uid="{00000000-0005-0000-0000-0000BB120000}"/>
    <cellStyle name="Hyperlink 4 5" xfId="4949" xr:uid="{00000000-0005-0000-0000-0000BC120000}"/>
    <cellStyle name="Hyperlink 4 6" xfId="4950" xr:uid="{00000000-0005-0000-0000-0000BD120000}"/>
    <cellStyle name="Hyperlink 4 7" xfId="4951" xr:uid="{00000000-0005-0000-0000-0000BE120000}"/>
    <cellStyle name="Hyperlink 5" xfId="4952" xr:uid="{00000000-0005-0000-0000-0000BF120000}"/>
    <cellStyle name="HyperlinkStyle" xfId="4953" xr:uid="{00000000-0005-0000-0000-0000C0120000}"/>
    <cellStyle name="HyperlinkStyle 2" xfId="4954" xr:uid="{00000000-0005-0000-0000-0000C1120000}"/>
    <cellStyle name="HyperlinkStyle 3" xfId="4955" xr:uid="{00000000-0005-0000-0000-0000C2120000}"/>
    <cellStyle name="HyperlinkStyle 4" xfId="4956" xr:uid="{00000000-0005-0000-0000-0000C3120000}"/>
    <cellStyle name="HyperlinkStyle 5" xfId="4957" xr:uid="{00000000-0005-0000-0000-0000C4120000}"/>
    <cellStyle name="Input 2" xfId="208" xr:uid="{00000000-0005-0000-0000-0000C5120000}"/>
    <cellStyle name="Input 2 2" xfId="209" xr:uid="{00000000-0005-0000-0000-0000C6120000}"/>
    <cellStyle name="Input 2 2 2" xfId="4960" xr:uid="{00000000-0005-0000-0000-0000C7120000}"/>
    <cellStyle name="Input 2 2 3" xfId="4961" xr:uid="{00000000-0005-0000-0000-0000C8120000}"/>
    <cellStyle name="Input 2 2 4" xfId="4962" xr:uid="{00000000-0005-0000-0000-0000C9120000}"/>
    <cellStyle name="Input 2 2 5" xfId="4959" xr:uid="{00000000-0005-0000-0000-0000CA120000}"/>
    <cellStyle name="Input 2 3" xfId="4963" xr:uid="{00000000-0005-0000-0000-0000CB120000}"/>
    <cellStyle name="Input 2 3 10" xfId="4964" xr:uid="{00000000-0005-0000-0000-0000CC120000}"/>
    <cellStyle name="Input 2 3 10 10" xfId="4965" xr:uid="{00000000-0005-0000-0000-0000CD120000}"/>
    <cellStyle name="Input 2 3 10 11" xfId="4966" xr:uid="{00000000-0005-0000-0000-0000CE120000}"/>
    <cellStyle name="Input 2 3 10 2" xfId="4967" xr:uid="{00000000-0005-0000-0000-0000CF120000}"/>
    <cellStyle name="Input 2 3 10 2 2" xfId="4968" xr:uid="{00000000-0005-0000-0000-0000D0120000}"/>
    <cellStyle name="Input 2 3 10 2 2 2" xfId="4969" xr:uid="{00000000-0005-0000-0000-0000D1120000}"/>
    <cellStyle name="Input 2 3 10 2 2 2 2" xfId="4970" xr:uid="{00000000-0005-0000-0000-0000D2120000}"/>
    <cellStyle name="Input 2 3 10 2 2 3" xfId="4971" xr:uid="{00000000-0005-0000-0000-0000D3120000}"/>
    <cellStyle name="Input 2 3 10 2 3" xfId="4972" xr:uid="{00000000-0005-0000-0000-0000D4120000}"/>
    <cellStyle name="Input 2 3 10 2 3 2" xfId="4973" xr:uid="{00000000-0005-0000-0000-0000D5120000}"/>
    <cellStyle name="Input 2 3 10 2 4" xfId="4974" xr:uid="{00000000-0005-0000-0000-0000D6120000}"/>
    <cellStyle name="Input 2 3 10 2 4 2" xfId="4975" xr:uid="{00000000-0005-0000-0000-0000D7120000}"/>
    <cellStyle name="Input 2 3 10 2 5" xfId="4976" xr:uid="{00000000-0005-0000-0000-0000D8120000}"/>
    <cellStyle name="Input 2 3 10 2 6" xfId="4977" xr:uid="{00000000-0005-0000-0000-0000D9120000}"/>
    <cellStyle name="Input 2 3 10 3" xfId="4978" xr:uid="{00000000-0005-0000-0000-0000DA120000}"/>
    <cellStyle name="Input 2 3 10 3 2" xfId="4979" xr:uid="{00000000-0005-0000-0000-0000DB120000}"/>
    <cellStyle name="Input 2 3 10 3 2 2" xfId="4980" xr:uid="{00000000-0005-0000-0000-0000DC120000}"/>
    <cellStyle name="Input 2 3 10 3 2 2 2" xfId="4981" xr:uid="{00000000-0005-0000-0000-0000DD120000}"/>
    <cellStyle name="Input 2 3 10 3 2 3" xfId="4982" xr:uid="{00000000-0005-0000-0000-0000DE120000}"/>
    <cellStyle name="Input 2 3 10 3 3" xfId="4983" xr:uid="{00000000-0005-0000-0000-0000DF120000}"/>
    <cellStyle name="Input 2 3 10 3 3 2" xfId="4984" xr:uid="{00000000-0005-0000-0000-0000E0120000}"/>
    <cellStyle name="Input 2 3 10 3 4" xfId="4985" xr:uid="{00000000-0005-0000-0000-0000E1120000}"/>
    <cellStyle name="Input 2 3 10 3 4 2" xfId="4986" xr:uid="{00000000-0005-0000-0000-0000E2120000}"/>
    <cellStyle name="Input 2 3 10 3 5" xfId="4987" xr:uid="{00000000-0005-0000-0000-0000E3120000}"/>
    <cellStyle name="Input 2 3 10 3 6" xfId="4988" xr:uid="{00000000-0005-0000-0000-0000E4120000}"/>
    <cellStyle name="Input 2 3 10 4" xfId="4989" xr:uid="{00000000-0005-0000-0000-0000E5120000}"/>
    <cellStyle name="Input 2 3 10 4 2" xfId="4990" xr:uid="{00000000-0005-0000-0000-0000E6120000}"/>
    <cellStyle name="Input 2 3 10 4 2 2" xfId="4991" xr:uid="{00000000-0005-0000-0000-0000E7120000}"/>
    <cellStyle name="Input 2 3 10 4 2 2 2" xfId="4992" xr:uid="{00000000-0005-0000-0000-0000E8120000}"/>
    <cellStyle name="Input 2 3 10 4 2 3" xfId="4993" xr:uid="{00000000-0005-0000-0000-0000E9120000}"/>
    <cellStyle name="Input 2 3 10 4 3" xfId="4994" xr:uid="{00000000-0005-0000-0000-0000EA120000}"/>
    <cellStyle name="Input 2 3 10 4 3 2" xfId="4995" xr:uid="{00000000-0005-0000-0000-0000EB120000}"/>
    <cellStyle name="Input 2 3 10 4 4" xfId="4996" xr:uid="{00000000-0005-0000-0000-0000EC120000}"/>
    <cellStyle name="Input 2 3 10 4 4 2" xfId="4997" xr:uid="{00000000-0005-0000-0000-0000ED120000}"/>
    <cellStyle name="Input 2 3 10 4 5" xfId="4998" xr:uid="{00000000-0005-0000-0000-0000EE120000}"/>
    <cellStyle name="Input 2 3 10 4 6" xfId="4999" xr:uid="{00000000-0005-0000-0000-0000EF120000}"/>
    <cellStyle name="Input 2 3 10 5" xfId="5000" xr:uid="{00000000-0005-0000-0000-0000F0120000}"/>
    <cellStyle name="Input 2 3 10 5 2" xfId="5001" xr:uid="{00000000-0005-0000-0000-0000F1120000}"/>
    <cellStyle name="Input 2 3 10 5 2 2" xfId="5002" xr:uid="{00000000-0005-0000-0000-0000F2120000}"/>
    <cellStyle name="Input 2 3 10 5 2 2 2" xfId="5003" xr:uid="{00000000-0005-0000-0000-0000F3120000}"/>
    <cellStyle name="Input 2 3 10 5 2 3" xfId="5004" xr:uid="{00000000-0005-0000-0000-0000F4120000}"/>
    <cellStyle name="Input 2 3 10 5 3" xfId="5005" xr:uid="{00000000-0005-0000-0000-0000F5120000}"/>
    <cellStyle name="Input 2 3 10 5 3 2" xfId="5006" xr:uid="{00000000-0005-0000-0000-0000F6120000}"/>
    <cellStyle name="Input 2 3 10 5 4" xfId="5007" xr:uid="{00000000-0005-0000-0000-0000F7120000}"/>
    <cellStyle name="Input 2 3 10 5 4 2" xfId="5008" xr:uid="{00000000-0005-0000-0000-0000F8120000}"/>
    <cellStyle name="Input 2 3 10 5 5" xfId="5009" xr:uid="{00000000-0005-0000-0000-0000F9120000}"/>
    <cellStyle name="Input 2 3 10 5 6" xfId="5010" xr:uid="{00000000-0005-0000-0000-0000FA120000}"/>
    <cellStyle name="Input 2 3 10 6" xfId="5011" xr:uid="{00000000-0005-0000-0000-0000FB120000}"/>
    <cellStyle name="Input 2 3 10 6 2" xfId="5012" xr:uid="{00000000-0005-0000-0000-0000FC120000}"/>
    <cellStyle name="Input 2 3 10 6 2 2" xfId="5013" xr:uid="{00000000-0005-0000-0000-0000FD120000}"/>
    <cellStyle name="Input 2 3 10 6 2 2 2" xfId="5014" xr:uid="{00000000-0005-0000-0000-0000FE120000}"/>
    <cellStyle name="Input 2 3 10 6 2 3" xfId="5015" xr:uid="{00000000-0005-0000-0000-0000FF120000}"/>
    <cellStyle name="Input 2 3 10 6 3" xfId="5016" xr:uid="{00000000-0005-0000-0000-000000130000}"/>
    <cellStyle name="Input 2 3 10 6 3 2" xfId="5017" xr:uid="{00000000-0005-0000-0000-000001130000}"/>
    <cellStyle name="Input 2 3 10 6 4" xfId="5018" xr:uid="{00000000-0005-0000-0000-000002130000}"/>
    <cellStyle name="Input 2 3 10 6 4 2" xfId="5019" xr:uid="{00000000-0005-0000-0000-000003130000}"/>
    <cellStyle name="Input 2 3 10 6 5" xfId="5020" xr:uid="{00000000-0005-0000-0000-000004130000}"/>
    <cellStyle name="Input 2 3 10 6 6" xfId="5021" xr:uid="{00000000-0005-0000-0000-000005130000}"/>
    <cellStyle name="Input 2 3 10 7" xfId="5022" xr:uid="{00000000-0005-0000-0000-000006130000}"/>
    <cellStyle name="Input 2 3 10 7 2" xfId="5023" xr:uid="{00000000-0005-0000-0000-000007130000}"/>
    <cellStyle name="Input 2 3 10 7 2 2" xfId="5024" xr:uid="{00000000-0005-0000-0000-000008130000}"/>
    <cellStyle name="Input 2 3 10 7 3" xfId="5025" xr:uid="{00000000-0005-0000-0000-000009130000}"/>
    <cellStyle name="Input 2 3 10 8" xfId="5026" xr:uid="{00000000-0005-0000-0000-00000A130000}"/>
    <cellStyle name="Input 2 3 10 8 2" xfId="5027" xr:uid="{00000000-0005-0000-0000-00000B130000}"/>
    <cellStyle name="Input 2 3 10 9" xfId="5028" xr:uid="{00000000-0005-0000-0000-00000C130000}"/>
    <cellStyle name="Input 2 3 10 9 2" xfId="5029" xr:uid="{00000000-0005-0000-0000-00000D130000}"/>
    <cellStyle name="Input 2 3 11" xfId="5030" xr:uid="{00000000-0005-0000-0000-00000E130000}"/>
    <cellStyle name="Input 2 3 11 10" xfId="5031" xr:uid="{00000000-0005-0000-0000-00000F130000}"/>
    <cellStyle name="Input 2 3 11 11" xfId="5032" xr:uid="{00000000-0005-0000-0000-000010130000}"/>
    <cellStyle name="Input 2 3 11 2" xfId="5033" xr:uid="{00000000-0005-0000-0000-000011130000}"/>
    <cellStyle name="Input 2 3 11 2 2" xfId="5034" xr:uid="{00000000-0005-0000-0000-000012130000}"/>
    <cellStyle name="Input 2 3 11 2 2 2" xfId="5035" xr:uid="{00000000-0005-0000-0000-000013130000}"/>
    <cellStyle name="Input 2 3 11 2 2 2 2" xfId="5036" xr:uid="{00000000-0005-0000-0000-000014130000}"/>
    <cellStyle name="Input 2 3 11 2 2 3" xfId="5037" xr:uid="{00000000-0005-0000-0000-000015130000}"/>
    <cellStyle name="Input 2 3 11 2 3" xfId="5038" xr:uid="{00000000-0005-0000-0000-000016130000}"/>
    <cellStyle name="Input 2 3 11 2 3 2" xfId="5039" xr:uid="{00000000-0005-0000-0000-000017130000}"/>
    <cellStyle name="Input 2 3 11 2 4" xfId="5040" xr:uid="{00000000-0005-0000-0000-000018130000}"/>
    <cellStyle name="Input 2 3 11 2 4 2" xfId="5041" xr:uid="{00000000-0005-0000-0000-000019130000}"/>
    <cellStyle name="Input 2 3 11 2 5" xfId="5042" xr:uid="{00000000-0005-0000-0000-00001A130000}"/>
    <cellStyle name="Input 2 3 11 2 6" xfId="5043" xr:uid="{00000000-0005-0000-0000-00001B130000}"/>
    <cellStyle name="Input 2 3 11 3" xfId="5044" xr:uid="{00000000-0005-0000-0000-00001C130000}"/>
    <cellStyle name="Input 2 3 11 3 2" xfId="5045" xr:uid="{00000000-0005-0000-0000-00001D130000}"/>
    <cellStyle name="Input 2 3 11 3 2 2" xfId="5046" xr:uid="{00000000-0005-0000-0000-00001E130000}"/>
    <cellStyle name="Input 2 3 11 3 2 2 2" xfId="5047" xr:uid="{00000000-0005-0000-0000-00001F130000}"/>
    <cellStyle name="Input 2 3 11 3 2 3" xfId="5048" xr:uid="{00000000-0005-0000-0000-000020130000}"/>
    <cellStyle name="Input 2 3 11 3 3" xfId="5049" xr:uid="{00000000-0005-0000-0000-000021130000}"/>
    <cellStyle name="Input 2 3 11 3 3 2" xfId="5050" xr:uid="{00000000-0005-0000-0000-000022130000}"/>
    <cellStyle name="Input 2 3 11 3 4" xfId="5051" xr:uid="{00000000-0005-0000-0000-000023130000}"/>
    <cellStyle name="Input 2 3 11 3 4 2" xfId="5052" xr:uid="{00000000-0005-0000-0000-000024130000}"/>
    <cellStyle name="Input 2 3 11 3 5" xfId="5053" xr:uid="{00000000-0005-0000-0000-000025130000}"/>
    <cellStyle name="Input 2 3 11 3 6" xfId="5054" xr:uid="{00000000-0005-0000-0000-000026130000}"/>
    <cellStyle name="Input 2 3 11 4" xfId="5055" xr:uid="{00000000-0005-0000-0000-000027130000}"/>
    <cellStyle name="Input 2 3 11 4 2" xfId="5056" xr:uid="{00000000-0005-0000-0000-000028130000}"/>
    <cellStyle name="Input 2 3 11 4 2 2" xfId="5057" xr:uid="{00000000-0005-0000-0000-000029130000}"/>
    <cellStyle name="Input 2 3 11 4 2 2 2" xfId="5058" xr:uid="{00000000-0005-0000-0000-00002A130000}"/>
    <cellStyle name="Input 2 3 11 4 2 3" xfId="5059" xr:uid="{00000000-0005-0000-0000-00002B130000}"/>
    <cellStyle name="Input 2 3 11 4 3" xfId="5060" xr:uid="{00000000-0005-0000-0000-00002C130000}"/>
    <cellStyle name="Input 2 3 11 4 3 2" xfId="5061" xr:uid="{00000000-0005-0000-0000-00002D130000}"/>
    <cellStyle name="Input 2 3 11 4 4" xfId="5062" xr:uid="{00000000-0005-0000-0000-00002E130000}"/>
    <cellStyle name="Input 2 3 11 4 4 2" xfId="5063" xr:uid="{00000000-0005-0000-0000-00002F130000}"/>
    <cellStyle name="Input 2 3 11 4 5" xfId="5064" xr:uid="{00000000-0005-0000-0000-000030130000}"/>
    <cellStyle name="Input 2 3 11 4 6" xfId="5065" xr:uid="{00000000-0005-0000-0000-000031130000}"/>
    <cellStyle name="Input 2 3 11 5" xfId="5066" xr:uid="{00000000-0005-0000-0000-000032130000}"/>
    <cellStyle name="Input 2 3 11 5 2" xfId="5067" xr:uid="{00000000-0005-0000-0000-000033130000}"/>
    <cellStyle name="Input 2 3 11 5 2 2" xfId="5068" xr:uid="{00000000-0005-0000-0000-000034130000}"/>
    <cellStyle name="Input 2 3 11 5 2 2 2" xfId="5069" xr:uid="{00000000-0005-0000-0000-000035130000}"/>
    <cellStyle name="Input 2 3 11 5 2 3" xfId="5070" xr:uid="{00000000-0005-0000-0000-000036130000}"/>
    <cellStyle name="Input 2 3 11 5 3" xfId="5071" xr:uid="{00000000-0005-0000-0000-000037130000}"/>
    <cellStyle name="Input 2 3 11 5 3 2" xfId="5072" xr:uid="{00000000-0005-0000-0000-000038130000}"/>
    <cellStyle name="Input 2 3 11 5 4" xfId="5073" xr:uid="{00000000-0005-0000-0000-000039130000}"/>
    <cellStyle name="Input 2 3 11 5 4 2" xfId="5074" xr:uid="{00000000-0005-0000-0000-00003A130000}"/>
    <cellStyle name="Input 2 3 11 5 5" xfId="5075" xr:uid="{00000000-0005-0000-0000-00003B130000}"/>
    <cellStyle name="Input 2 3 11 5 6" xfId="5076" xr:uid="{00000000-0005-0000-0000-00003C130000}"/>
    <cellStyle name="Input 2 3 11 6" xfId="5077" xr:uid="{00000000-0005-0000-0000-00003D130000}"/>
    <cellStyle name="Input 2 3 11 6 2" xfId="5078" xr:uid="{00000000-0005-0000-0000-00003E130000}"/>
    <cellStyle name="Input 2 3 11 6 2 2" xfId="5079" xr:uid="{00000000-0005-0000-0000-00003F130000}"/>
    <cellStyle name="Input 2 3 11 6 2 2 2" xfId="5080" xr:uid="{00000000-0005-0000-0000-000040130000}"/>
    <cellStyle name="Input 2 3 11 6 2 3" xfId="5081" xr:uid="{00000000-0005-0000-0000-000041130000}"/>
    <cellStyle name="Input 2 3 11 6 3" xfId="5082" xr:uid="{00000000-0005-0000-0000-000042130000}"/>
    <cellStyle name="Input 2 3 11 6 3 2" xfId="5083" xr:uid="{00000000-0005-0000-0000-000043130000}"/>
    <cellStyle name="Input 2 3 11 6 4" xfId="5084" xr:uid="{00000000-0005-0000-0000-000044130000}"/>
    <cellStyle name="Input 2 3 11 6 4 2" xfId="5085" xr:uid="{00000000-0005-0000-0000-000045130000}"/>
    <cellStyle name="Input 2 3 11 6 5" xfId="5086" xr:uid="{00000000-0005-0000-0000-000046130000}"/>
    <cellStyle name="Input 2 3 11 6 6" xfId="5087" xr:uid="{00000000-0005-0000-0000-000047130000}"/>
    <cellStyle name="Input 2 3 11 7" xfId="5088" xr:uid="{00000000-0005-0000-0000-000048130000}"/>
    <cellStyle name="Input 2 3 11 7 2" xfId="5089" xr:uid="{00000000-0005-0000-0000-000049130000}"/>
    <cellStyle name="Input 2 3 11 7 2 2" xfId="5090" xr:uid="{00000000-0005-0000-0000-00004A130000}"/>
    <cellStyle name="Input 2 3 11 7 3" xfId="5091" xr:uid="{00000000-0005-0000-0000-00004B130000}"/>
    <cellStyle name="Input 2 3 11 8" xfId="5092" xr:uid="{00000000-0005-0000-0000-00004C130000}"/>
    <cellStyle name="Input 2 3 11 8 2" xfId="5093" xr:uid="{00000000-0005-0000-0000-00004D130000}"/>
    <cellStyle name="Input 2 3 11 9" xfId="5094" xr:uid="{00000000-0005-0000-0000-00004E130000}"/>
    <cellStyle name="Input 2 3 11 9 2" xfId="5095" xr:uid="{00000000-0005-0000-0000-00004F130000}"/>
    <cellStyle name="Input 2 3 12" xfId="5096" xr:uid="{00000000-0005-0000-0000-000050130000}"/>
    <cellStyle name="Input 2 3 12 10" xfId="5097" xr:uid="{00000000-0005-0000-0000-000051130000}"/>
    <cellStyle name="Input 2 3 12 11" xfId="5098" xr:uid="{00000000-0005-0000-0000-000052130000}"/>
    <cellStyle name="Input 2 3 12 2" xfId="5099" xr:uid="{00000000-0005-0000-0000-000053130000}"/>
    <cellStyle name="Input 2 3 12 2 2" xfId="5100" xr:uid="{00000000-0005-0000-0000-000054130000}"/>
    <cellStyle name="Input 2 3 12 2 2 2" xfId="5101" xr:uid="{00000000-0005-0000-0000-000055130000}"/>
    <cellStyle name="Input 2 3 12 2 2 2 2" xfId="5102" xr:uid="{00000000-0005-0000-0000-000056130000}"/>
    <cellStyle name="Input 2 3 12 2 2 3" xfId="5103" xr:uid="{00000000-0005-0000-0000-000057130000}"/>
    <cellStyle name="Input 2 3 12 2 3" xfId="5104" xr:uid="{00000000-0005-0000-0000-000058130000}"/>
    <cellStyle name="Input 2 3 12 2 3 2" xfId="5105" xr:uid="{00000000-0005-0000-0000-000059130000}"/>
    <cellStyle name="Input 2 3 12 2 4" xfId="5106" xr:uid="{00000000-0005-0000-0000-00005A130000}"/>
    <cellStyle name="Input 2 3 12 2 4 2" xfId="5107" xr:uid="{00000000-0005-0000-0000-00005B130000}"/>
    <cellStyle name="Input 2 3 12 2 5" xfId="5108" xr:uid="{00000000-0005-0000-0000-00005C130000}"/>
    <cellStyle name="Input 2 3 12 2 6" xfId="5109" xr:uid="{00000000-0005-0000-0000-00005D130000}"/>
    <cellStyle name="Input 2 3 12 3" xfId="5110" xr:uid="{00000000-0005-0000-0000-00005E130000}"/>
    <cellStyle name="Input 2 3 12 3 2" xfId="5111" xr:uid="{00000000-0005-0000-0000-00005F130000}"/>
    <cellStyle name="Input 2 3 12 3 2 2" xfId="5112" xr:uid="{00000000-0005-0000-0000-000060130000}"/>
    <cellStyle name="Input 2 3 12 3 2 2 2" xfId="5113" xr:uid="{00000000-0005-0000-0000-000061130000}"/>
    <cellStyle name="Input 2 3 12 3 2 3" xfId="5114" xr:uid="{00000000-0005-0000-0000-000062130000}"/>
    <cellStyle name="Input 2 3 12 3 3" xfId="5115" xr:uid="{00000000-0005-0000-0000-000063130000}"/>
    <cellStyle name="Input 2 3 12 3 3 2" xfId="5116" xr:uid="{00000000-0005-0000-0000-000064130000}"/>
    <cellStyle name="Input 2 3 12 3 4" xfId="5117" xr:uid="{00000000-0005-0000-0000-000065130000}"/>
    <cellStyle name="Input 2 3 12 3 4 2" xfId="5118" xr:uid="{00000000-0005-0000-0000-000066130000}"/>
    <cellStyle name="Input 2 3 12 3 5" xfId="5119" xr:uid="{00000000-0005-0000-0000-000067130000}"/>
    <cellStyle name="Input 2 3 12 3 6" xfId="5120" xr:uid="{00000000-0005-0000-0000-000068130000}"/>
    <cellStyle name="Input 2 3 12 4" xfId="5121" xr:uid="{00000000-0005-0000-0000-000069130000}"/>
    <cellStyle name="Input 2 3 12 4 2" xfId="5122" xr:uid="{00000000-0005-0000-0000-00006A130000}"/>
    <cellStyle name="Input 2 3 12 4 2 2" xfId="5123" xr:uid="{00000000-0005-0000-0000-00006B130000}"/>
    <cellStyle name="Input 2 3 12 4 2 2 2" xfId="5124" xr:uid="{00000000-0005-0000-0000-00006C130000}"/>
    <cellStyle name="Input 2 3 12 4 2 3" xfId="5125" xr:uid="{00000000-0005-0000-0000-00006D130000}"/>
    <cellStyle name="Input 2 3 12 4 3" xfId="5126" xr:uid="{00000000-0005-0000-0000-00006E130000}"/>
    <cellStyle name="Input 2 3 12 4 3 2" xfId="5127" xr:uid="{00000000-0005-0000-0000-00006F130000}"/>
    <cellStyle name="Input 2 3 12 4 4" xfId="5128" xr:uid="{00000000-0005-0000-0000-000070130000}"/>
    <cellStyle name="Input 2 3 12 4 4 2" xfId="5129" xr:uid="{00000000-0005-0000-0000-000071130000}"/>
    <cellStyle name="Input 2 3 12 4 5" xfId="5130" xr:uid="{00000000-0005-0000-0000-000072130000}"/>
    <cellStyle name="Input 2 3 12 4 6" xfId="5131" xr:uid="{00000000-0005-0000-0000-000073130000}"/>
    <cellStyle name="Input 2 3 12 5" xfId="5132" xr:uid="{00000000-0005-0000-0000-000074130000}"/>
    <cellStyle name="Input 2 3 12 5 2" xfId="5133" xr:uid="{00000000-0005-0000-0000-000075130000}"/>
    <cellStyle name="Input 2 3 12 5 2 2" xfId="5134" xr:uid="{00000000-0005-0000-0000-000076130000}"/>
    <cellStyle name="Input 2 3 12 5 2 2 2" xfId="5135" xr:uid="{00000000-0005-0000-0000-000077130000}"/>
    <cellStyle name="Input 2 3 12 5 2 3" xfId="5136" xr:uid="{00000000-0005-0000-0000-000078130000}"/>
    <cellStyle name="Input 2 3 12 5 3" xfId="5137" xr:uid="{00000000-0005-0000-0000-000079130000}"/>
    <cellStyle name="Input 2 3 12 5 3 2" xfId="5138" xr:uid="{00000000-0005-0000-0000-00007A130000}"/>
    <cellStyle name="Input 2 3 12 5 4" xfId="5139" xr:uid="{00000000-0005-0000-0000-00007B130000}"/>
    <cellStyle name="Input 2 3 12 5 4 2" xfId="5140" xr:uid="{00000000-0005-0000-0000-00007C130000}"/>
    <cellStyle name="Input 2 3 12 5 5" xfId="5141" xr:uid="{00000000-0005-0000-0000-00007D130000}"/>
    <cellStyle name="Input 2 3 12 5 6" xfId="5142" xr:uid="{00000000-0005-0000-0000-00007E130000}"/>
    <cellStyle name="Input 2 3 12 6" xfId="5143" xr:uid="{00000000-0005-0000-0000-00007F130000}"/>
    <cellStyle name="Input 2 3 12 6 2" xfId="5144" xr:uid="{00000000-0005-0000-0000-000080130000}"/>
    <cellStyle name="Input 2 3 12 6 2 2" xfId="5145" xr:uid="{00000000-0005-0000-0000-000081130000}"/>
    <cellStyle name="Input 2 3 12 6 2 2 2" xfId="5146" xr:uid="{00000000-0005-0000-0000-000082130000}"/>
    <cellStyle name="Input 2 3 12 6 2 3" xfId="5147" xr:uid="{00000000-0005-0000-0000-000083130000}"/>
    <cellStyle name="Input 2 3 12 6 3" xfId="5148" xr:uid="{00000000-0005-0000-0000-000084130000}"/>
    <cellStyle name="Input 2 3 12 6 3 2" xfId="5149" xr:uid="{00000000-0005-0000-0000-000085130000}"/>
    <cellStyle name="Input 2 3 12 6 4" xfId="5150" xr:uid="{00000000-0005-0000-0000-000086130000}"/>
    <cellStyle name="Input 2 3 12 6 4 2" xfId="5151" xr:uid="{00000000-0005-0000-0000-000087130000}"/>
    <cellStyle name="Input 2 3 12 6 5" xfId="5152" xr:uid="{00000000-0005-0000-0000-000088130000}"/>
    <cellStyle name="Input 2 3 12 6 6" xfId="5153" xr:uid="{00000000-0005-0000-0000-000089130000}"/>
    <cellStyle name="Input 2 3 12 7" xfId="5154" xr:uid="{00000000-0005-0000-0000-00008A130000}"/>
    <cellStyle name="Input 2 3 12 7 2" xfId="5155" xr:uid="{00000000-0005-0000-0000-00008B130000}"/>
    <cellStyle name="Input 2 3 12 7 2 2" xfId="5156" xr:uid="{00000000-0005-0000-0000-00008C130000}"/>
    <cellStyle name="Input 2 3 12 7 3" xfId="5157" xr:uid="{00000000-0005-0000-0000-00008D130000}"/>
    <cellStyle name="Input 2 3 12 8" xfId="5158" xr:uid="{00000000-0005-0000-0000-00008E130000}"/>
    <cellStyle name="Input 2 3 12 8 2" xfId="5159" xr:uid="{00000000-0005-0000-0000-00008F130000}"/>
    <cellStyle name="Input 2 3 12 9" xfId="5160" xr:uid="{00000000-0005-0000-0000-000090130000}"/>
    <cellStyle name="Input 2 3 12 9 2" xfId="5161" xr:uid="{00000000-0005-0000-0000-000091130000}"/>
    <cellStyle name="Input 2 3 13" xfId="5162" xr:uid="{00000000-0005-0000-0000-000092130000}"/>
    <cellStyle name="Input 2 3 13 10" xfId="5163" xr:uid="{00000000-0005-0000-0000-000093130000}"/>
    <cellStyle name="Input 2 3 13 11" xfId="5164" xr:uid="{00000000-0005-0000-0000-000094130000}"/>
    <cellStyle name="Input 2 3 13 2" xfId="5165" xr:uid="{00000000-0005-0000-0000-000095130000}"/>
    <cellStyle name="Input 2 3 13 2 2" xfId="5166" xr:uid="{00000000-0005-0000-0000-000096130000}"/>
    <cellStyle name="Input 2 3 13 2 2 2" xfId="5167" xr:uid="{00000000-0005-0000-0000-000097130000}"/>
    <cellStyle name="Input 2 3 13 2 2 2 2" xfId="5168" xr:uid="{00000000-0005-0000-0000-000098130000}"/>
    <cellStyle name="Input 2 3 13 2 2 3" xfId="5169" xr:uid="{00000000-0005-0000-0000-000099130000}"/>
    <cellStyle name="Input 2 3 13 2 3" xfId="5170" xr:uid="{00000000-0005-0000-0000-00009A130000}"/>
    <cellStyle name="Input 2 3 13 2 3 2" xfId="5171" xr:uid="{00000000-0005-0000-0000-00009B130000}"/>
    <cellStyle name="Input 2 3 13 2 4" xfId="5172" xr:uid="{00000000-0005-0000-0000-00009C130000}"/>
    <cellStyle name="Input 2 3 13 2 4 2" xfId="5173" xr:uid="{00000000-0005-0000-0000-00009D130000}"/>
    <cellStyle name="Input 2 3 13 2 5" xfId="5174" xr:uid="{00000000-0005-0000-0000-00009E130000}"/>
    <cellStyle name="Input 2 3 13 2 6" xfId="5175" xr:uid="{00000000-0005-0000-0000-00009F130000}"/>
    <cellStyle name="Input 2 3 13 3" xfId="5176" xr:uid="{00000000-0005-0000-0000-0000A0130000}"/>
    <cellStyle name="Input 2 3 13 3 2" xfId="5177" xr:uid="{00000000-0005-0000-0000-0000A1130000}"/>
    <cellStyle name="Input 2 3 13 3 2 2" xfId="5178" xr:uid="{00000000-0005-0000-0000-0000A2130000}"/>
    <cellStyle name="Input 2 3 13 3 2 2 2" xfId="5179" xr:uid="{00000000-0005-0000-0000-0000A3130000}"/>
    <cellStyle name="Input 2 3 13 3 2 3" xfId="5180" xr:uid="{00000000-0005-0000-0000-0000A4130000}"/>
    <cellStyle name="Input 2 3 13 3 3" xfId="5181" xr:uid="{00000000-0005-0000-0000-0000A5130000}"/>
    <cellStyle name="Input 2 3 13 3 3 2" xfId="5182" xr:uid="{00000000-0005-0000-0000-0000A6130000}"/>
    <cellStyle name="Input 2 3 13 3 4" xfId="5183" xr:uid="{00000000-0005-0000-0000-0000A7130000}"/>
    <cellStyle name="Input 2 3 13 3 4 2" xfId="5184" xr:uid="{00000000-0005-0000-0000-0000A8130000}"/>
    <cellStyle name="Input 2 3 13 3 5" xfId="5185" xr:uid="{00000000-0005-0000-0000-0000A9130000}"/>
    <cellStyle name="Input 2 3 13 3 6" xfId="5186" xr:uid="{00000000-0005-0000-0000-0000AA130000}"/>
    <cellStyle name="Input 2 3 13 4" xfId="5187" xr:uid="{00000000-0005-0000-0000-0000AB130000}"/>
    <cellStyle name="Input 2 3 13 4 2" xfId="5188" xr:uid="{00000000-0005-0000-0000-0000AC130000}"/>
    <cellStyle name="Input 2 3 13 4 2 2" xfId="5189" xr:uid="{00000000-0005-0000-0000-0000AD130000}"/>
    <cellStyle name="Input 2 3 13 4 2 2 2" xfId="5190" xr:uid="{00000000-0005-0000-0000-0000AE130000}"/>
    <cellStyle name="Input 2 3 13 4 2 3" xfId="5191" xr:uid="{00000000-0005-0000-0000-0000AF130000}"/>
    <cellStyle name="Input 2 3 13 4 3" xfId="5192" xr:uid="{00000000-0005-0000-0000-0000B0130000}"/>
    <cellStyle name="Input 2 3 13 4 3 2" xfId="5193" xr:uid="{00000000-0005-0000-0000-0000B1130000}"/>
    <cellStyle name="Input 2 3 13 4 4" xfId="5194" xr:uid="{00000000-0005-0000-0000-0000B2130000}"/>
    <cellStyle name="Input 2 3 13 4 4 2" xfId="5195" xr:uid="{00000000-0005-0000-0000-0000B3130000}"/>
    <cellStyle name="Input 2 3 13 4 5" xfId="5196" xr:uid="{00000000-0005-0000-0000-0000B4130000}"/>
    <cellStyle name="Input 2 3 13 4 6" xfId="5197" xr:uid="{00000000-0005-0000-0000-0000B5130000}"/>
    <cellStyle name="Input 2 3 13 5" xfId="5198" xr:uid="{00000000-0005-0000-0000-0000B6130000}"/>
    <cellStyle name="Input 2 3 13 5 2" xfId="5199" xr:uid="{00000000-0005-0000-0000-0000B7130000}"/>
    <cellStyle name="Input 2 3 13 5 2 2" xfId="5200" xr:uid="{00000000-0005-0000-0000-0000B8130000}"/>
    <cellStyle name="Input 2 3 13 5 2 2 2" xfId="5201" xr:uid="{00000000-0005-0000-0000-0000B9130000}"/>
    <cellStyle name="Input 2 3 13 5 2 3" xfId="5202" xr:uid="{00000000-0005-0000-0000-0000BA130000}"/>
    <cellStyle name="Input 2 3 13 5 3" xfId="5203" xr:uid="{00000000-0005-0000-0000-0000BB130000}"/>
    <cellStyle name="Input 2 3 13 5 3 2" xfId="5204" xr:uid="{00000000-0005-0000-0000-0000BC130000}"/>
    <cellStyle name="Input 2 3 13 5 4" xfId="5205" xr:uid="{00000000-0005-0000-0000-0000BD130000}"/>
    <cellStyle name="Input 2 3 13 5 4 2" xfId="5206" xr:uid="{00000000-0005-0000-0000-0000BE130000}"/>
    <cellStyle name="Input 2 3 13 5 5" xfId="5207" xr:uid="{00000000-0005-0000-0000-0000BF130000}"/>
    <cellStyle name="Input 2 3 13 5 6" xfId="5208" xr:uid="{00000000-0005-0000-0000-0000C0130000}"/>
    <cellStyle name="Input 2 3 13 6" xfId="5209" xr:uid="{00000000-0005-0000-0000-0000C1130000}"/>
    <cellStyle name="Input 2 3 13 6 2" xfId="5210" xr:uid="{00000000-0005-0000-0000-0000C2130000}"/>
    <cellStyle name="Input 2 3 13 6 2 2" xfId="5211" xr:uid="{00000000-0005-0000-0000-0000C3130000}"/>
    <cellStyle name="Input 2 3 13 6 2 2 2" xfId="5212" xr:uid="{00000000-0005-0000-0000-0000C4130000}"/>
    <cellStyle name="Input 2 3 13 6 2 3" xfId="5213" xr:uid="{00000000-0005-0000-0000-0000C5130000}"/>
    <cellStyle name="Input 2 3 13 6 3" xfId="5214" xr:uid="{00000000-0005-0000-0000-0000C6130000}"/>
    <cellStyle name="Input 2 3 13 6 3 2" xfId="5215" xr:uid="{00000000-0005-0000-0000-0000C7130000}"/>
    <cellStyle name="Input 2 3 13 6 4" xfId="5216" xr:uid="{00000000-0005-0000-0000-0000C8130000}"/>
    <cellStyle name="Input 2 3 13 6 4 2" xfId="5217" xr:uid="{00000000-0005-0000-0000-0000C9130000}"/>
    <cellStyle name="Input 2 3 13 6 5" xfId="5218" xr:uid="{00000000-0005-0000-0000-0000CA130000}"/>
    <cellStyle name="Input 2 3 13 6 6" xfId="5219" xr:uid="{00000000-0005-0000-0000-0000CB130000}"/>
    <cellStyle name="Input 2 3 13 7" xfId="5220" xr:uid="{00000000-0005-0000-0000-0000CC130000}"/>
    <cellStyle name="Input 2 3 13 7 2" xfId="5221" xr:uid="{00000000-0005-0000-0000-0000CD130000}"/>
    <cellStyle name="Input 2 3 13 7 2 2" xfId="5222" xr:uid="{00000000-0005-0000-0000-0000CE130000}"/>
    <cellStyle name="Input 2 3 13 7 3" xfId="5223" xr:uid="{00000000-0005-0000-0000-0000CF130000}"/>
    <cellStyle name="Input 2 3 13 8" xfId="5224" xr:uid="{00000000-0005-0000-0000-0000D0130000}"/>
    <cellStyle name="Input 2 3 13 8 2" xfId="5225" xr:uid="{00000000-0005-0000-0000-0000D1130000}"/>
    <cellStyle name="Input 2 3 13 9" xfId="5226" xr:uid="{00000000-0005-0000-0000-0000D2130000}"/>
    <cellStyle name="Input 2 3 13 9 2" xfId="5227" xr:uid="{00000000-0005-0000-0000-0000D3130000}"/>
    <cellStyle name="Input 2 3 14" xfId="5228" xr:uid="{00000000-0005-0000-0000-0000D4130000}"/>
    <cellStyle name="Input 2 3 14 10" xfId="5229" xr:uid="{00000000-0005-0000-0000-0000D5130000}"/>
    <cellStyle name="Input 2 3 14 11" xfId="5230" xr:uid="{00000000-0005-0000-0000-0000D6130000}"/>
    <cellStyle name="Input 2 3 14 2" xfId="5231" xr:uid="{00000000-0005-0000-0000-0000D7130000}"/>
    <cellStyle name="Input 2 3 14 2 2" xfId="5232" xr:uid="{00000000-0005-0000-0000-0000D8130000}"/>
    <cellStyle name="Input 2 3 14 2 2 2" xfId="5233" xr:uid="{00000000-0005-0000-0000-0000D9130000}"/>
    <cellStyle name="Input 2 3 14 2 2 2 2" xfId="5234" xr:uid="{00000000-0005-0000-0000-0000DA130000}"/>
    <cellStyle name="Input 2 3 14 2 2 3" xfId="5235" xr:uid="{00000000-0005-0000-0000-0000DB130000}"/>
    <cellStyle name="Input 2 3 14 2 3" xfId="5236" xr:uid="{00000000-0005-0000-0000-0000DC130000}"/>
    <cellStyle name="Input 2 3 14 2 3 2" xfId="5237" xr:uid="{00000000-0005-0000-0000-0000DD130000}"/>
    <cellStyle name="Input 2 3 14 2 4" xfId="5238" xr:uid="{00000000-0005-0000-0000-0000DE130000}"/>
    <cellStyle name="Input 2 3 14 2 4 2" xfId="5239" xr:uid="{00000000-0005-0000-0000-0000DF130000}"/>
    <cellStyle name="Input 2 3 14 2 5" xfId="5240" xr:uid="{00000000-0005-0000-0000-0000E0130000}"/>
    <cellStyle name="Input 2 3 14 2 6" xfId="5241" xr:uid="{00000000-0005-0000-0000-0000E1130000}"/>
    <cellStyle name="Input 2 3 14 3" xfId="5242" xr:uid="{00000000-0005-0000-0000-0000E2130000}"/>
    <cellStyle name="Input 2 3 14 3 2" xfId="5243" xr:uid="{00000000-0005-0000-0000-0000E3130000}"/>
    <cellStyle name="Input 2 3 14 3 2 2" xfId="5244" xr:uid="{00000000-0005-0000-0000-0000E4130000}"/>
    <cellStyle name="Input 2 3 14 3 2 2 2" xfId="5245" xr:uid="{00000000-0005-0000-0000-0000E5130000}"/>
    <cellStyle name="Input 2 3 14 3 2 3" xfId="5246" xr:uid="{00000000-0005-0000-0000-0000E6130000}"/>
    <cellStyle name="Input 2 3 14 3 3" xfId="5247" xr:uid="{00000000-0005-0000-0000-0000E7130000}"/>
    <cellStyle name="Input 2 3 14 3 3 2" xfId="5248" xr:uid="{00000000-0005-0000-0000-0000E8130000}"/>
    <cellStyle name="Input 2 3 14 3 4" xfId="5249" xr:uid="{00000000-0005-0000-0000-0000E9130000}"/>
    <cellStyle name="Input 2 3 14 3 4 2" xfId="5250" xr:uid="{00000000-0005-0000-0000-0000EA130000}"/>
    <cellStyle name="Input 2 3 14 3 5" xfId="5251" xr:uid="{00000000-0005-0000-0000-0000EB130000}"/>
    <cellStyle name="Input 2 3 14 3 6" xfId="5252" xr:uid="{00000000-0005-0000-0000-0000EC130000}"/>
    <cellStyle name="Input 2 3 14 4" xfId="5253" xr:uid="{00000000-0005-0000-0000-0000ED130000}"/>
    <cellStyle name="Input 2 3 14 4 2" xfId="5254" xr:uid="{00000000-0005-0000-0000-0000EE130000}"/>
    <cellStyle name="Input 2 3 14 4 2 2" xfId="5255" xr:uid="{00000000-0005-0000-0000-0000EF130000}"/>
    <cellStyle name="Input 2 3 14 4 2 2 2" xfId="5256" xr:uid="{00000000-0005-0000-0000-0000F0130000}"/>
    <cellStyle name="Input 2 3 14 4 2 3" xfId="5257" xr:uid="{00000000-0005-0000-0000-0000F1130000}"/>
    <cellStyle name="Input 2 3 14 4 3" xfId="5258" xr:uid="{00000000-0005-0000-0000-0000F2130000}"/>
    <cellStyle name="Input 2 3 14 4 3 2" xfId="5259" xr:uid="{00000000-0005-0000-0000-0000F3130000}"/>
    <cellStyle name="Input 2 3 14 4 4" xfId="5260" xr:uid="{00000000-0005-0000-0000-0000F4130000}"/>
    <cellStyle name="Input 2 3 14 4 4 2" xfId="5261" xr:uid="{00000000-0005-0000-0000-0000F5130000}"/>
    <cellStyle name="Input 2 3 14 4 5" xfId="5262" xr:uid="{00000000-0005-0000-0000-0000F6130000}"/>
    <cellStyle name="Input 2 3 14 4 6" xfId="5263" xr:uid="{00000000-0005-0000-0000-0000F7130000}"/>
    <cellStyle name="Input 2 3 14 5" xfId="5264" xr:uid="{00000000-0005-0000-0000-0000F8130000}"/>
    <cellStyle name="Input 2 3 14 5 2" xfId="5265" xr:uid="{00000000-0005-0000-0000-0000F9130000}"/>
    <cellStyle name="Input 2 3 14 5 2 2" xfId="5266" xr:uid="{00000000-0005-0000-0000-0000FA130000}"/>
    <cellStyle name="Input 2 3 14 5 2 2 2" xfId="5267" xr:uid="{00000000-0005-0000-0000-0000FB130000}"/>
    <cellStyle name="Input 2 3 14 5 2 3" xfId="5268" xr:uid="{00000000-0005-0000-0000-0000FC130000}"/>
    <cellStyle name="Input 2 3 14 5 3" xfId="5269" xr:uid="{00000000-0005-0000-0000-0000FD130000}"/>
    <cellStyle name="Input 2 3 14 5 3 2" xfId="5270" xr:uid="{00000000-0005-0000-0000-0000FE130000}"/>
    <cellStyle name="Input 2 3 14 5 4" xfId="5271" xr:uid="{00000000-0005-0000-0000-0000FF130000}"/>
    <cellStyle name="Input 2 3 14 5 4 2" xfId="5272" xr:uid="{00000000-0005-0000-0000-000000140000}"/>
    <cellStyle name="Input 2 3 14 5 5" xfId="5273" xr:uid="{00000000-0005-0000-0000-000001140000}"/>
    <cellStyle name="Input 2 3 14 5 6" xfId="5274" xr:uid="{00000000-0005-0000-0000-000002140000}"/>
    <cellStyle name="Input 2 3 14 6" xfId="5275" xr:uid="{00000000-0005-0000-0000-000003140000}"/>
    <cellStyle name="Input 2 3 14 6 2" xfId="5276" xr:uid="{00000000-0005-0000-0000-000004140000}"/>
    <cellStyle name="Input 2 3 14 6 2 2" xfId="5277" xr:uid="{00000000-0005-0000-0000-000005140000}"/>
    <cellStyle name="Input 2 3 14 6 2 2 2" xfId="5278" xr:uid="{00000000-0005-0000-0000-000006140000}"/>
    <cellStyle name="Input 2 3 14 6 2 3" xfId="5279" xr:uid="{00000000-0005-0000-0000-000007140000}"/>
    <cellStyle name="Input 2 3 14 6 3" xfId="5280" xr:uid="{00000000-0005-0000-0000-000008140000}"/>
    <cellStyle name="Input 2 3 14 6 3 2" xfId="5281" xr:uid="{00000000-0005-0000-0000-000009140000}"/>
    <cellStyle name="Input 2 3 14 6 4" xfId="5282" xr:uid="{00000000-0005-0000-0000-00000A140000}"/>
    <cellStyle name="Input 2 3 14 6 4 2" xfId="5283" xr:uid="{00000000-0005-0000-0000-00000B140000}"/>
    <cellStyle name="Input 2 3 14 6 5" xfId="5284" xr:uid="{00000000-0005-0000-0000-00000C140000}"/>
    <cellStyle name="Input 2 3 14 6 6" xfId="5285" xr:uid="{00000000-0005-0000-0000-00000D140000}"/>
    <cellStyle name="Input 2 3 14 7" xfId="5286" xr:uid="{00000000-0005-0000-0000-00000E140000}"/>
    <cellStyle name="Input 2 3 14 7 2" xfId="5287" xr:uid="{00000000-0005-0000-0000-00000F140000}"/>
    <cellStyle name="Input 2 3 14 7 2 2" xfId="5288" xr:uid="{00000000-0005-0000-0000-000010140000}"/>
    <cellStyle name="Input 2 3 14 7 3" xfId="5289" xr:uid="{00000000-0005-0000-0000-000011140000}"/>
    <cellStyle name="Input 2 3 14 8" xfId="5290" xr:uid="{00000000-0005-0000-0000-000012140000}"/>
    <cellStyle name="Input 2 3 14 8 2" xfId="5291" xr:uid="{00000000-0005-0000-0000-000013140000}"/>
    <cellStyle name="Input 2 3 14 9" xfId="5292" xr:uid="{00000000-0005-0000-0000-000014140000}"/>
    <cellStyle name="Input 2 3 14 9 2" xfId="5293" xr:uid="{00000000-0005-0000-0000-000015140000}"/>
    <cellStyle name="Input 2 3 15" xfId="5294" xr:uid="{00000000-0005-0000-0000-000016140000}"/>
    <cellStyle name="Input 2 3 15 10" xfId="5295" xr:uid="{00000000-0005-0000-0000-000017140000}"/>
    <cellStyle name="Input 2 3 15 11" xfId="5296" xr:uid="{00000000-0005-0000-0000-000018140000}"/>
    <cellStyle name="Input 2 3 15 2" xfId="5297" xr:uid="{00000000-0005-0000-0000-000019140000}"/>
    <cellStyle name="Input 2 3 15 2 2" xfId="5298" xr:uid="{00000000-0005-0000-0000-00001A140000}"/>
    <cellStyle name="Input 2 3 15 2 2 2" xfId="5299" xr:uid="{00000000-0005-0000-0000-00001B140000}"/>
    <cellStyle name="Input 2 3 15 2 2 2 2" xfId="5300" xr:uid="{00000000-0005-0000-0000-00001C140000}"/>
    <cellStyle name="Input 2 3 15 2 2 3" xfId="5301" xr:uid="{00000000-0005-0000-0000-00001D140000}"/>
    <cellStyle name="Input 2 3 15 2 3" xfId="5302" xr:uid="{00000000-0005-0000-0000-00001E140000}"/>
    <cellStyle name="Input 2 3 15 2 3 2" xfId="5303" xr:uid="{00000000-0005-0000-0000-00001F140000}"/>
    <cellStyle name="Input 2 3 15 2 4" xfId="5304" xr:uid="{00000000-0005-0000-0000-000020140000}"/>
    <cellStyle name="Input 2 3 15 2 4 2" xfId="5305" xr:uid="{00000000-0005-0000-0000-000021140000}"/>
    <cellStyle name="Input 2 3 15 2 5" xfId="5306" xr:uid="{00000000-0005-0000-0000-000022140000}"/>
    <cellStyle name="Input 2 3 15 2 6" xfId="5307" xr:uid="{00000000-0005-0000-0000-000023140000}"/>
    <cellStyle name="Input 2 3 15 3" xfId="5308" xr:uid="{00000000-0005-0000-0000-000024140000}"/>
    <cellStyle name="Input 2 3 15 3 2" xfId="5309" xr:uid="{00000000-0005-0000-0000-000025140000}"/>
    <cellStyle name="Input 2 3 15 3 2 2" xfId="5310" xr:uid="{00000000-0005-0000-0000-000026140000}"/>
    <cellStyle name="Input 2 3 15 3 2 2 2" xfId="5311" xr:uid="{00000000-0005-0000-0000-000027140000}"/>
    <cellStyle name="Input 2 3 15 3 2 3" xfId="5312" xr:uid="{00000000-0005-0000-0000-000028140000}"/>
    <cellStyle name="Input 2 3 15 3 3" xfId="5313" xr:uid="{00000000-0005-0000-0000-000029140000}"/>
    <cellStyle name="Input 2 3 15 3 3 2" xfId="5314" xr:uid="{00000000-0005-0000-0000-00002A140000}"/>
    <cellStyle name="Input 2 3 15 3 4" xfId="5315" xr:uid="{00000000-0005-0000-0000-00002B140000}"/>
    <cellStyle name="Input 2 3 15 3 4 2" xfId="5316" xr:uid="{00000000-0005-0000-0000-00002C140000}"/>
    <cellStyle name="Input 2 3 15 3 5" xfId="5317" xr:uid="{00000000-0005-0000-0000-00002D140000}"/>
    <cellStyle name="Input 2 3 15 3 6" xfId="5318" xr:uid="{00000000-0005-0000-0000-00002E140000}"/>
    <cellStyle name="Input 2 3 15 4" xfId="5319" xr:uid="{00000000-0005-0000-0000-00002F140000}"/>
    <cellStyle name="Input 2 3 15 4 2" xfId="5320" xr:uid="{00000000-0005-0000-0000-000030140000}"/>
    <cellStyle name="Input 2 3 15 4 2 2" xfId="5321" xr:uid="{00000000-0005-0000-0000-000031140000}"/>
    <cellStyle name="Input 2 3 15 4 2 2 2" xfId="5322" xr:uid="{00000000-0005-0000-0000-000032140000}"/>
    <cellStyle name="Input 2 3 15 4 2 3" xfId="5323" xr:uid="{00000000-0005-0000-0000-000033140000}"/>
    <cellStyle name="Input 2 3 15 4 3" xfId="5324" xr:uid="{00000000-0005-0000-0000-000034140000}"/>
    <cellStyle name="Input 2 3 15 4 3 2" xfId="5325" xr:uid="{00000000-0005-0000-0000-000035140000}"/>
    <cellStyle name="Input 2 3 15 4 4" xfId="5326" xr:uid="{00000000-0005-0000-0000-000036140000}"/>
    <cellStyle name="Input 2 3 15 4 4 2" xfId="5327" xr:uid="{00000000-0005-0000-0000-000037140000}"/>
    <cellStyle name="Input 2 3 15 4 5" xfId="5328" xr:uid="{00000000-0005-0000-0000-000038140000}"/>
    <cellStyle name="Input 2 3 15 4 6" xfId="5329" xr:uid="{00000000-0005-0000-0000-000039140000}"/>
    <cellStyle name="Input 2 3 15 5" xfId="5330" xr:uid="{00000000-0005-0000-0000-00003A140000}"/>
    <cellStyle name="Input 2 3 15 5 2" xfId="5331" xr:uid="{00000000-0005-0000-0000-00003B140000}"/>
    <cellStyle name="Input 2 3 15 5 2 2" xfId="5332" xr:uid="{00000000-0005-0000-0000-00003C140000}"/>
    <cellStyle name="Input 2 3 15 5 2 2 2" xfId="5333" xr:uid="{00000000-0005-0000-0000-00003D140000}"/>
    <cellStyle name="Input 2 3 15 5 2 3" xfId="5334" xr:uid="{00000000-0005-0000-0000-00003E140000}"/>
    <cellStyle name="Input 2 3 15 5 3" xfId="5335" xr:uid="{00000000-0005-0000-0000-00003F140000}"/>
    <cellStyle name="Input 2 3 15 5 3 2" xfId="5336" xr:uid="{00000000-0005-0000-0000-000040140000}"/>
    <cellStyle name="Input 2 3 15 5 4" xfId="5337" xr:uid="{00000000-0005-0000-0000-000041140000}"/>
    <cellStyle name="Input 2 3 15 5 4 2" xfId="5338" xr:uid="{00000000-0005-0000-0000-000042140000}"/>
    <cellStyle name="Input 2 3 15 5 5" xfId="5339" xr:uid="{00000000-0005-0000-0000-000043140000}"/>
    <cellStyle name="Input 2 3 15 5 6" xfId="5340" xr:uid="{00000000-0005-0000-0000-000044140000}"/>
    <cellStyle name="Input 2 3 15 6" xfId="5341" xr:uid="{00000000-0005-0000-0000-000045140000}"/>
    <cellStyle name="Input 2 3 15 6 2" xfId="5342" xr:uid="{00000000-0005-0000-0000-000046140000}"/>
    <cellStyle name="Input 2 3 15 6 2 2" xfId="5343" xr:uid="{00000000-0005-0000-0000-000047140000}"/>
    <cellStyle name="Input 2 3 15 6 2 2 2" xfId="5344" xr:uid="{00000000-0005-0000-0000-000048140000}"/>
    <cellStyle name="Input 2 3 15 6 2 3" xfId="5345" xr:uid="{00000000-0005-0000-0000-000049140000}"/>
    <cellStyle name="Input 2 3 15 6 3" xfId="5346" xr:uid="{00000000-0005-0000-0000-00004A140000}"/>
    <cellStyle name="Input 2 3 15 6 3 2" xfId="5347" xr:uid="{00000000-0005-0000-0000-00004B140000}"/>
    <cellStyle name="Input 2 3 15 6 4" xfId="5348" xr:uid="{00000000-0005-0000-0000-00004C140000}"/>
    <cellStyle name="Input 2 3 15 6 4 2" xfId="5349" xr:uid="{00000000-0005-0000-0000-00004D140000}"/>
    <cellStyle name="Input 2 3 15 6 5" xfId="5350" xr:uid="{00000000-0005-0000-0000-00004E140000}"/>
    <cellStyle name="Input 2 3 15 6 6" xfId="5351" xr:uid="{00000000-0005-0000-0000-00004F140000}"/>
    <cellStyle name="Input 2 3 15 7" xfId="5352" xr:uid="{00000000-0005-0000-0000-000050140000}"/>
    <cellStyle name="Input 2 3 15 7 2" xfId="5353" xr:uid="{00000000-0005-0000-0000-000051140000}"/>
    <cellStyle name="Input 2 3 15 7 2 2" xfId="5354" xr:uid="{00000000-0005-0000-0000-000052140000}"/>
    <cellStyle name="Input 2 3 15 7 3" xfId="5355" xr:uid="{00000000-0005-0000-0000-000053140000}"/>
    <cellStyle name="Input 2 3 15 8" xfId="5356" xr:uid="{00000000-0005-0000-0000-000054140000}"/>
    <cellStyle name="Input 2 3 15 8 2" xfId="5357" xr:uid="{00000000-0005-0000-0000-000055140000}"/>
    <cellStyle name="Input 2 3 15 9" xfId="5358" xr:uid="{00000000-0005-0000-0000-000056140000}"/>
    <cellStyle name="Input 2 3 15 9 2" xfId="5359" xr:uid="{00000000-0005-0000-0000-000057140000}"/>
    <cellStyle name="Input 2 3 16" xfId="5360" xr:uid="{00000000-0005-0000-0000-000058140000}"/>
    <cellStyle name="Input 2 3 16 10" xfId="5361" xr:uid="{00000000-0005-0000-0000-000059140000}"/>
    <cellStyle name="Input 2 3 16 11" xfId="5362" xr:uid="{00000000-0005-0000-0000-00005A140000}"/>
    <cellStyle name="Input 2 3 16 2" xfId="5363" xr:uid="{00000000-0005-0000-0000-00005B140000}"/>
    <cellStyle name="Input 2 3 16 2 2" xfId="5364" xr:uid="{00000000-0005-0000-0000-00005C140000}"/>
    <cellStyle name="Input 2 3 16 2 2 2" xfId="5365" xr:uid="{00000000-0005-0000-0000-00005D140000}"/>
    <cellStyle name="Input 2 3 16 2 2 2 2" xfId="5366" xr:uid="{00000000-0005-0000-0000-00005E140000}"/>
    <cellStyle name="Input 2 3 16 2 2 3" xfId="5367" xr:uid="{00000000-0005-0000-0000-00005F140000}"/>
    <cellStyle name="Input 2 3 16 2 3" xfId="5368" xr:uid="{00000000-0005-0000-0000-000060140000}"/>
    <cellStyle name="Input 2 3 16 2 3 2" xfId="5369" xr:uid="{00000000-0005-0000-0000-000061140000}"/>
    <cellStyle name="Input 2 3 16 2 4" xfId="5370" xr:uid="{00000000-0005-0000-0000-000062140000}"/>
    <cellStyle name="Input 2 3 16 2 4 2" xfId="5371" xr:uid="{00000000-0005-0000-0000-000063140000}"/>
    <cellStyle name="Input 2 3 16 2 5" xfId="5372" xr:uid="{00000000-0005-0000-0000-000064140000}"/>
    <cellStyle name="Input 2 3 16 2 6" xfId="5373" xr:uid="{00000000-0005-0000-0000-000065140000}"/>
    <cellStyle name="Input 2 3 16 3" xfId="5374" xr:uid="{00000000-0005-0000-0000-000066140000}"/>
    <cellStyle name="Input 2 3 16 3 2" xfId="5375" xr:uid="{00000000-0005-0000-0000-000067140000}"/>
    <cellStyle name="Input 2 3 16 3 2 2" xfId="5376" xr:uid="{00000000-0005-0000-0000-000068140000}"/>
    <cellStyle name="Input 2 3 16 3 2 2 2" xfId="5377" xr:uid="{00000000-0005-0000-0000-000069140000}"/>
    <cellStyle name="Input 2 3 16 3 2 3" xfId="5378" xr:uid="{00000000-0005-0000-0000-00006A140000}"/>
    <cellStyle name="Input 2 3 16 3 3" xfId="5379" xr:uid="{00000000-0005-0000-0000-00006B140000}"/>
    <cellStyle name="Input 2 3 16 3 3 2" xfId="5380" xr:uid="{00000000-0005-0000-0000-00006C140000}"/>
    <cellStyle name="Input 2 3 16 3 4" xfId="5381" xr:uid="{00000000-0005-0000-0000-00006D140000}"/>
    <cellStyle name="Input 2 3 16 3 4 2" xfId="5382" xr:uid="{00000000-0005-0000-0000-00006E140000}"/>
    <cellStyle name="Input 2 3 16 3 5" xfId="5383" xr:uid="{00000000-0005-0000-0000-00006F140000}"/>
    <cellStyle name="Input 2 3 16 3 6" xfId="5384" xr:uid="{00000000-0005-0000-0000-000070140000}"/>
    <cellStyle name="Input 2 3 16 4" xfId="5385" xr:uid="{00000000-0005-0000-0000-000071140000}"/>
    <cellStyle name="Input 2 3 16 4 2" xfId="5386" xr:uid="{00000000-0005-0000-0000-000072140000}"/>
    <cellStyle name="Input 2 3 16 4 2 2" xfId="5387" xr:uid="{00000000-0005-0000-0000-000073140000}"/>
    <cellStyle name="Input 2 3 16 4 2 2 2" xfId="5388" xr:uid="{00000000-0005-0000-0000-000074140000}"/>
    <cellStyle name="Input 2 3 16 4 2 3" xfId="5389" xr:uid="{00000000-0005-0000-0000-000075140000}"/>
    <cellStyle name="Input 2 3 16 4 3" xfId="5390" xr:uid="{00000000-0005-0000-0000-000076140000}"/>
    <cellStyle name="Input 2 3 16 4 3 2" xfId="5391" xr:uid="{00000000-0005-0000-0000-000077140000}"/>
    <cellStyle name="Input 2 3 16 4 4" xfId="5392" xr:uid="{00000000-0005-0000-0000-000078140000}"/>
    <cellStyle name="Input 2 3 16 4 4 2" xfId="5393" xr:uid="{00000000-0005-0000-0000-000079140000}"/>
    <cellStyle name="Input 2 3 16 4 5" xfId="5394" xr:uid="{00000000-0005-0000-0000-00007A140000}"/>
    <cellStyle name="Input 2 3 16 4 6" xfId="5395" xr:uid="{00000000-0005-0000-0000-00007B140000}"/>
    <cellStyle name="Input 2 3 16 5" xfId="5396" xr:uid="{00000000-0005-0000-0000-00007C140000}"/>
    <cellStyle name="Input 2 3 16 5 2" xfId="5397" xr:uid="{00000000-0005-0000-0000-00007D140000}"/>
    <cellStyle name="Input 2 3 16 5 2 2" xfId="5398" xr:uid="{00000000-0005-0000-0000-00007E140000}"/>
    <cellStyle name="Input 2 3 16 5 2 2 2" xfId="5399" xr:uid="{00000000-0005-0000-0000-00007F140000}"/>
    <cellStyle name="Input 2 3 16 5 2 3" xfId="5400" xr:uid="{00000000-0005-0000-0000-000080140000}"/>
    <cellStyle name="Input 2 3 16 5 3" xfId="5401" xr:uid="{00000000-0005-0000-0000-000081140000}"/>
    <cellStyle name="Input 2 3 16 5 3 2" xfId="5402" xr:uid="{00000000-0005-0000-0000-000082140000}"/>
    <cellStyle name="Input 2 3 16 5 4" xfId="5403" xr:uid="{00000000-0005-0000-0000-000083140000}"/>
    <cellStyle name="Input 2 3 16 5 4 2" xfId="5404" xr:uid="{00000000-0005-0000-0000-000084140000}"/>
    <cellStyle name="Input 2 3 16 5 5" xfId="5405" xr:uid="{00000000-0005-0000-0000-000085140000}"/>
    <cellStyle name="Input 2 3 16 5 6" xfId="5406" xr:uid="{00000000-0005-0000-0000-000086140000}"/>
    <cellStyle name="Input 2 3 16 6" xfId="5407" xr:uid="{00000000-0005-0000-0000-000087140000}"/>
    <cellStyle name="Input 2 3 16 6 2" xfId="5408" xr:uid="{00000000-0005-0000-0000-000088140000}"/>
    <cellStyle name="Input 2 3 16 6 2 2" xfId="5409" xr:uid="{00000000-0005-0000-0000-000089140000}"/>
    <cellStyle name="Input 2 3 16 6 2 2 2" xfId="5410" xr:uid="{00000000-0005-0000-0000-00008A140000}"/>
    <cellStyle name="Input 2 3 16 6 2 3" xfId="5411" xr:uid="{00000000-0005-0000-0000-00008B140000}"/>
    <cellStyle name="Input 2 3 16 6 3" xfId="5412" xr:uid="{00000000-0005-0000-0000-00008C140000}"/>
    <cellStyle name="Input 2 3 16 6 3 2" xfId="5413" xr:uid="{00000000-0005-0000-0000-00008D140000}"/>
    <cellStyle name="Input 2 3 16 6 4" xfId="5414" xr:uid="{00000000-0005-0000-0000-00008E140000}"/>
    <cellStyle name="Input 2 3 16 6 4 2" xfId="5415" xr:uid="{00000000-0005-0000-0000-00008F140000}"/>
    <cellStyle name="Input 2 3 16 6 5" xfId="5416" xr:uid="{00000000-0005-0000-0000-000090140000}"/>
    <cellStyle name="Input 2 3 16 6 6" xfId="5417" xr:uid="{00000000-0005-0000-0000-000091140000}"/>
    <cellStyle name="Input 2 3 16 7" xfId="5418" xr:uid="{00000000-0005-0000-0000-000092140000}"/>
    <cellStyle name="Input 2 3 16 7 2" xfId="5419" xr:uid="{00000000-0005-0000-0000-000093140000}"/>
    <cellStyle name="Input 2 3 16 7 2 2" xfId="5420" xr:uid="{00000000-0005-0000-0000-000094140000}"/>
    <cellStyle name="Input 2 3 16 7 3" xfId="5421" xr:uid="{00000000-0005-0000-0000-000095140000}"/>
    <cellStyle name="Input 2 3 16 8" xfId="5422" xr:uid="{00000000-0005-0000-0000-000096140000}"/>
    <cellStyle name="Input 2 3 16 8 2" xfId="5423" xr:uid="{00000000-0005-0000-0000-000097140000}"/>
    <cellStyle name="Input 2 3 16 9" xfId="5424" xr:uid="{00000000-0005-0000-0000-000098140000}"/>
    <cellStyle name="Input 2 3 16 9 2" xfId="5425" xr:uid="{00000000-0005-0000-0000-000099140000}"/>
    <cellStyle name="Input 2 3 17" xfId="5426" xr:uid="{00000000-0005-0000-0000-00009A140000}"/>
    <cellStyle name="Input 2 3 17 10" xfId="5427" xr:uid="{00000000-0005-0000-0000-00009B140000}"/>
    <cellStyle name="Input 2 3 17 11" xfId="5428" xr:uid="{00000000-0005-0000-0000-00009C140000}"/>
    <cellStyle name="Input 2 3 17 2" xfId="5429" xr:uid="{00000000-0005-0000-0000-00009D140000}"/>
    <cellStyle name="Input 2 3 17 2 2" xfId="5430" xr:uid="{00000000-0005-0000-0000-00009E140000}"/>
    <cellStyle name="Input 2 3 17 2 2 2" xfId="5431" xr:uid="{00000000-0005-0000-0000-00009F140000}"/>
    <cellStyle name="Input 2 3 17 2 2 2 2" xfId="5432" xr:uid="{00000000-0005-0000-0000-0000A0140000}"/>
    <cellStyle name="Input 2 3 17 2 2 3" xfId="5433" xr:uid="{00000000-0005-0000-0000-0000A1140000}"/>
    <cellStyle name="Input 2 3 17 2 3" xfId="5434" xr:uid="{00000000-0005-0000-0000-0000A2140000}"/>
    <cellStyle name="Input 2 3 17 2 3 2" xfId="5435" xr:uid="{00000000-0005-0000-0000-0000A3140000}"/>
    <cellStyle name="Input 2 3 17 2 4" xfId="5436" xr:uid="{00000000-0005-0000-0000-0000A4140000}"/>
    <cellStyle name="Input 2 3 17 2 4 2" xfId="5437" xr:uid="{00000000-0005-0000-0000-0000A5140000}"/>
    <cellStyle name="Input 2 3 17 2 5" xfId="5438" xr:uid="{00000000-0005-0000-0000-0000A6140000}"/>
    <cellStyle name="Input 2 3 17 2 6" xfId="5439" xr:uid="{00000000-0005-0000-0000-0000A7140000}"/>
    <cellStyle name="Input 2 3 17 3" xfId="5440" xr:uid="{00000000-0005-0000-0000-0000A8140000}"/>
    <cellStyle name="Input 2 3 17 3 2" xfId="5441" xr:uid="{00000000-0005-0000-0000-0000A9140000}"/>
    <cellStyle name="Input 2 3 17 3 2 2" xfId="5442" xr:uid="{00000000-0005-0000-0000-0000AA140000}"/>
    <cellStyle name="Input 2 3 17 3 2 2 2" xfId="5443" xr:uid="{00000000-0005-0000-0000-0000AB140000}"/>
    <cellStyle name="Input 2 3 17 3 2 3" xfId="5444" xr:uid="{00000000-0005-0000-0000-0000AC140000}"/>
    <cellStyle name="Input 2 3 17 3 3" xfId="5445" xr:uid="{00000000-0005-0000-0000-0000AD140000}"/>
    <cellStyle name="Input 2 3 17 3 3 2" xfId="5446" xr:uid="{00000000-0005-0000-0000-0000AE140000}"/>
    <cellStyle name="Input 2 3 17 3 4" xfId="5447" xr:uid="{00000000-0005-0000-0000-0000AF140000}"/>
    <cellStyle name="Input 2 3 17 3 4 2" xfId="5448" xr:uid="{00000000-0005-0000-0000-0000B0140000}"/>
    <cellStyle name="Input 2 3 17 3 5" xfId="5449" xr:uid="{00000000-0005-0000-0000-0000B1140000}"/>
    <cellStyle name="Input 2 3 17 3 6" xfId="5450" xr:uid="{00000000-0005-0000-0000-0000B2140000}"/>
    <cellStyle name="Input 2 3 17 4" xfId="5451" xr:uid="{00000000-0005-0000-0000-0000B3140000}"/>
    <cellStyle name="Input 2 3 17 4 2" xfId="5452" xr:uid="{00000000-0005-0000-0000-0000B4140000}"/>
    <cellStyle name="Input 2 3 17 4 2 2" xfId="5453" xr:uid="{00000000-0005-0000-0000-0000B5140000}"/>
    <cellStyle name="Input 2 3 17 4 2 2 2" xfId="5454" xr:uid="{00000000-0005-0000-0000-0000B6140000}"/>
    <cellStyle name="Input 2 3 17 4 2 3" xfId="5455" xr:uid="{00000000-0005-0000-0000-0000B7140000}"/>
    <cellStyle name="Input 2 3 17 4 3" xfId="5456" xr:uid="{00000000-0005-0000-0000-0000B8140000}"/>
    <cellStyle name="Input 2 3 17 4 3 2" xfId="5457" xr:uid="{00000000-0005-0000-0000-0000B9140000}"/>
    <cellStyle name="Input 2 3 17 4 4" xfId="5458" xr:uid="{00000000-0005-0000-0000-0000BA140000}"/>
    <cellStyle name="Input 2 3 17 4 4 2" xfId="5459" xr:uid="{00000000-0005-0000-0000-0000BB140000}"/>
    <cellStyle name="Input 2 3 17 4 5" xfId="5460" xr:uid="{00000000-0005-0000-0000-0000BC140000}"/>
    <cellStyle name="Input 2 3 17 4 6" xfId="5461" xr:uid="{00000000-0005-0000-0000-0000BD140000}"/>
    <cellStyle name="Input 2 3 17 5" xfId="5462" xr:uid="{00000000-0005-0000-0000-0000BE140000}"/>
    <cellStyle name="Input 2 3 17 5 2" xfId="5463" xr:uid="{00000000-0005-0000-0000-0000BF140000}"/>
    <cellStyle name="Input 2 3 17 5 2 2" xfId="5464" xr:uid="{00000000-0005-0000-0000-0000C0140000}"/>
    <cellStyle name="Input 2 3 17 5 2 2 2" xfId="5465" xr:uid="{00000000-0005-0000-0000-0000C1140000}"/>
    <cellStyle name="Input 2 3 17 5 2 3" xfId="5466" xr:uid="{00000000-0005-0000-0000-0000C2140000}"/>
    <cellStyle name="Input 2 3 17 5 3" xfId="5467" xr:uid="{00000000-0005-0000-0000-0000C3140000}"/>
    <cellStyle name="Input 2 3 17 5 3 2" xfId="5468" xr:uid="{00000000-0005-0000-0000-0000C4140000}"/>
    <cellStyle name="Input 2 3 17 5 4" xfId="5469" xr:uid="{00000000-0005-0000-0000-0000C5140000}"/>
    <cellStyle name="Input 2 3 17 5 4 2" xfId="5470" xr:uid="{00000000-0005-0000-0000-0000C6140000}"/>
    <cellStyle name="Input 2 3 17 5 5" xfId="5471" xr:uid="{00000000-0005-0000-0000-0000C7140000}"/>
    <cellStyle name="Input 2 3 17 5 6" xfId="5472" xr:uid="{00000000-0005-0000-0000-0000C8140000}"/>
    <cellStyle name="Input 2 3 17 6" xfId="5473" xr:uid="{00000000-0005-0000-0000-0000C9140000}"/>
    <cellStyle name="Input 2 3 17 6 2" xfId="5474" xr:uid="{00000000-0005-0000-0000-0000CA140000}"/>
    <cellStyle name="Input 2 3 17 6 2 2" xfId="5475" xr:uid="{00000000-0005-0000-0000-0000CB140000}"/>
    <cellStyle name="Input 2 3 17 6 2 2 2" xfId="5476" xr:uid="{00000000-0005-0000-0000-0000CC140000}"/>
    <cellStyle name="Input 2 3 17 6 2 3" xfId="5477" xr:uid="{00000000-0005-0000-0000-0000CD140000}"/>
    <cellStyle name="Input 2 3 17 6 3" xfId="5478" xr:uid="{00000000-0005-0000-0000-0000CE140000}"/>
    <cellStyle name="Input 2 3 17 6 3 2" xfId="5479" xr:uid="{00000000-0005-0000-0000-0000CF140000}"/>
    <cellStyle name="Input 2 3 17 6 4" xfId="5480" xr:uid="{00000000-0005-0000-0000-0000D0140000}"/>
    <cellStyle name="Input 2 3 17 6 4 2" xfId="5481" xr:uid="{00000000-0005-0000-0000-0000D1140000}"/>
    <cellStyle name="Input 2 3 17 6 5" xfId="5482" xr:uid="{00000000-0005-0000-0000-0000D2140000}"/>
    <cellStyle name="Input 2 3 17 6 6" xfId="5483" xr:uid="{00000000-0005-0000-0000-0000D3140000}"/>
    <cellStyle name="Input 2 3 17 7" xfId="5484" xr:uid="{00000000-0005-0000-0000-0000D4140000}"/>
    <cellStyle name="Input 2 3 17 7 2" xfId="5485" xr:uid="{00000000-0005-0000-0000-0000D5140000}"/>
    <cellStyle name="Input 2 3 17 7 2 2" xfId="5486" xr:uid="{00000000-0005-0000-0000-0000D6140000}"/>
    <cellStyle name="Input 2 3 17 7 3" xfId="5487" xr:uid="{00000000-0005-0000-0000-0000D7140000}"/>
    <cellStyle name="Input 2 3 17 8" xfId="5488" xr:uid="{00000000-0005-0000-0000-0000D8140000}"/>
    <cellStyle name="Input 2 3 17 8 2" xfId="5489" xr:uid="{00000000-0005-0000-0000-0000D9140000}"/>
    <cellStyle name="Input 2 3 17 9" xfId="5490" xr:uid="{00000000-0005-0000-0000-0000DA140000}"/>
    <cellStyle name="Input 2 3 17 9 2" xfId="5491" xr:uid="{00000000-0005-0000-0000-0000DB140000}"/>
    <cellStyle name="Input 2 3 18" xfId="5492" xr:uid="{00000000-0005-0000-0000-0000DC140000}"/>
    <cellStyle name="Input 2 3 18 10" xfId="5493" xr:uid="{00000000-0005-0000-0000-0000DD140000}"/>
    <cellStyle name="Input 2 3 18 2" xfId="5494" xr:uid="{00000000-0005-0000-0000-0000DE140000}"/>
    <cellStyle name="Input 2 3 18 2 2" xfId="5495" xr:uid="{00000000-0005-0000-0000-0000DF140000}"/>
    <cellStyle name="Input 2 3 18 2 2 2" xfId="5496" xr:uid="{00000000-0005-0000-0000-0000E0140000}"/>
    <cellStyle name="Input 2 3 18 2 2 2 2" xfId="5497" xr:uid="{00000000-0005-0000-0000-0000E1140000}"/>
    <cellStyle name="Input 2 3 18 2 2 3" xfId="5498" xr:uid="{00000000-0005-0000-0000-0000E2140000}"/>
    <cellStyle name="Input 2 3 18 2 3" xfId="5499" xr:uid="{00000000-0005-0000-0000-0000E3140000}"/>
    <cellStyle name="Input 2 3 18 2 3 2" xfId="5500" xr:uid="{00000000-0005-0000-0000-0000E4140000}"/>
    <cellStyle name="Input 2 3 18 2 4" xfId="5501" xr:uid="{00000000-0005-0000-0000-0000E5140000}"/>
    <cellStyle name="Input 2 3 18 2 4 2" xfId="5502" xr:uid="{00000000-0005-0000-0000-0000E6140000}"/>
    <cellStyle name="Input 2 3 18 2 5" xfId="5503" xr:uid="{00000000-0005-0000-0000-0000E7140000}"/>
    <cellStyle name="Input 2 3 18 2 6" xfId="5504" xr:uid="{00000000-0005-0000-0000-0000E8140000}"/>
    <cellStyle name="Input 2 3 18 3" xfId="5505" xr:uid="{00000000-0005-0000-0000-0000E9140000}"/>
    <cellStyle name="Input 2 3 18 3 2" xfId="5506" xr:uid="{00000000-0005-0000-0000-0000EA140000}"/>
    <cellStyle name="Input 2 3 18 3 2 2" xfId="5507" xr:uid="{00000000-0005-0000-0000-0000EB140000}"/>
    <cellStyle name="Input 2 3 18 3 2 2 2" xfId="5508" xr:uid="{00000000-0005-0000-0000-0000EC140000}"/>
    <cellStyle name="Input 2 3 18 3 2 3" xfId="5509" xr:uid="{00000000-0005-0000-0000-0000ED140000}"/>
    <cellStyle name="Input 2 3 18 3 3" xfId="5510" xr:uid="{00000000-0005-0000-0000-0000EE140000}"/>
    <cellStyle name="Input 2 3 18 3 3 2" xfId="5511" xr:uid="{00000000-0005-0000-0000-0000EF140000}"/>
    <cellStyle name="Input 2 3 18 3 4" xfId="5512" xr:uid="{00000000-0005-0000-0000-0000F0140000}"/>
    <cellStyle name="Input 2 3 18 3 4 2" xfId="5513" xr:uid="{00000000-0005-0000-0000-0000F1140000}"/>
    <cellStyle name="Input 2 3 18 3 5" xfId="5514" xr:uid="{00000000-0005-0000-0000-0000F2140000}"/>
    <cellStyle name="Input 2 3 18 3 6" xfId="5515" xr:uid="{00000000-0005-0000-0000-0000F3140000}"/>
    <cellStyle name="Input 2 3 18 4" xfId="5516" xr:uid="{00000000-0005-0000-0000-0000F4140000}"/>
    <cellStyle name="Input 2 3 18 4 2" xfId="5517" xr:uid="{00000000-0005-0000-0000-0000F5140000}"/>
    <cellStyle name="Input 2 3 18 4 2 2" xfId="5518" xr:uid="{00000000-0005-0000-0000-0000F6140000}"/>
    <cellStyle name="Input 2 3 18 4 2 2 2" xfId="5519" xr:uid="{00000000-0005-0000-0000-0000F7140000}"/>
    <cellStyle name="Input 2 3 18 4 2 3" xfId="5520" xr:uid="{00000000-0005-0000-0000-0000F8140000}"/>
    <cellStyle name="Input 2 3 18 4 3" xfId="5521" xr:uid="{00000000-0005-0000-0000-0000F9140000}"/>
    <cellStyle name="Input 2 3 18 4 3 2" xfId="5522" xr:uid="{00000000-0005-0000-0000-0000FA140000}"/>
    <cellStyle name="Input 2 3 18 4 4" xfId="5523" xr:uid="{00000000-0005-0000-0000-0000FB140000}"/>
    <cellStyle name="Input 2 3 18 4 4 2" xfId="5524" xr:uid="{00000000-0005-0000-0000-0000FC140000}"/>
    <cellStyle name="Input 2 3 18 4 5" xfId="5525" xr:uid="{00000000-0005-0000-0000-0000FD140000}"/>
    <cellStyle name="Input 2 3 18 4 6" xfId="5526" xr:uid="{00000000-0005-0000-0000-0000FE140000}"/>
    <cellStyle name="Input 2 3 18 5" xfId="5527" xr:uid="{00000000-0005-0000-0000-0000FF140000}"/>
    <cellStyle name="Input 2 3 18 5 2" xfId="5528" xr:uid="{00000000-0005-0000-0000-000000150000}"/>
    <cellStyle name="Input 2 3 18 5 2 2" xfId="5529" xr:uid="{00000000-0005-0000-0000-000001150000}"/>
    <cellStyle name="Input 2 3 18 5 2 2 2" xfId="5530" xr:uid="{00000000-0005-0000-0000-000002150000}"/>
    <cellStyle name="Input 2 3 18 5 2 3" xfId="5531" xr:uid="{00000000-0005-0000-0000-000003150000}"/>
    <cellStyle name="Input 2 3 18 5 3" xfId="5532" xr:uid="{00000000-0005-0000-0000-000004150000}"/>
    <cellStyle name="Input 2 3 18 5 3 2" xfId="5533" xr:uid="{00000000-0005-0000-0000-000005150000}"/>
    <cellStyle name="Input 2 3 18 5 4" xfId="5534" xr:uid="{00000000-0005-0000-0000-000006150000}"/>
    <cellStyle name="Input 2 3 18 5 4 2" xfId="5535" xr:uid="{00000000-0005-0000-0000-000007150000}"/>
    <cellStyle name="Input 2 3 18 5 5" xfId="5536" xr:uid="{00000000-0005-0000-0000-000008150000}"/>
    <cellStyle name="Input 2 3 18 5 6" xfId="5537" xr:uid="{00000000-0005-0000-0000-000009150000}"/>
    <cellStyle name="Input 2 3 18 6" xfId="5538" xr:uid="{00000000-0005-0000-0000-00000A150000}"/>
    <cellStyle name="Input 2 3 18 6 2" xfId="5539" xr:uid="{00000000-0005-0000-0000-00000B150000}"/>
    <cellStyle name="Input 2 3 18 6 2 2" xfId="5540" xr:uid="{00000000-0005-0000-0000-00000C150000}"/>
    <cellStyle name="Input 2 3 18 6 3" xfId="5541" xr:uid="{00000000-0005-0000-0000-00000D150000}"/>
    <cellStyle name="Input 2 3 18 7" xfId="5542" xr:uid="{00000000-0005-0000-0000-00000E150000}"/>
    <cellStyle name="Input 2 3 18 7 2" xfId="5543" xr:uid="{00000000-0005-0000-0000-00000F150000}"/>
    <cellStyle name="Input 2 3 18 8" xfId="5544" xr:uid="{00000000-0005-0000-0000-000010150000}"/>
    <cellStyle name="Input 2 3 18 8 2" xfId="5545" xr:uid="{00000000-0005-0000-0000-000011150000}"/>
    <cellStyle name="Input 2 3 18 9" xfId="5546" xr:uid="{00000000-0005-0000-0000-000012150000}"/>
    <cellStyle name="Input 2 3 19" xfId="5547" xr:uid="{00000000-0005-0000-0000-000013150000}"/>
    <cellStyle name="Input 2 3 2" xfId="5548" xr:uid="{00000000-0005-0000-0000-000014150000}"/>
    <cellStyle name="Input 2 3 2 2" xfId="5549" xr:uid="{00000000-0005-0000-0000-000015150000}"/>
    <cellStyle name="Input 2 3 2 2 2" xfId="5550" xr:uid="{00000000-0005-0000-0000-000016150000}"/>
    <cellStyle name="Input 2 3 2 3" xfId="5551" xr:uid="{00000000-0005-0000-0000-000017150000}"/>
    <cellStyle name="Input 2 3 2 3 10" xfId="5552" xr:uid="{00000000-0005-0000-0000-000018150000}"/>
    <cellStyle name="Input 2 3 2 3 10 10" xfId="5553" xr:uid="{00000000-0005-0000-0000-000019150000}"/>
    <cellStyle name="Input 2 3 2 3 10 11" xfId="5554" xr:uid="{00000000-0005-0000-0000-00001A150000}"/>
    <cellStyle name="Input 2 3 2 3 10 2" xfId="5555" xr:uid="{00000000-0005-0000-0000-00001B150000}"/>
    <cellStyle name="Input 2 3 2 3 10 2 2" xfId="5556" xr:uid="{00000000-0005-0000-0000-00001C150000}"/>
    <cellStyle name="Input 2 3 2 3 10 2 2 2" xfId="5557" xr:uid="{00000000-0005-0000-0000-00001D150000}"/>
    <cellStyle name="Input 2 3 2 3 10 2 2 2 2" xfId="5558" xr:uid="{00000000-0005-0000-0000-00001E150000}"/>
    <cellStyle name="Input 2 3 2 3 10 2 2 3" xfId="5559" xr:uid="{00000000-0005-0000-0000-00001F150000}"/>
    <cellStyle name="Input 2 3 2 3 10 2 3" xfId="5560" xr:uid="{00000000-0005-0000-0000-000020150000}"/>
    <cellStyle name="Input 2 3 2 3 10 2 3 2" xfId="5561" xr:uid="{00000000-0005-0000-0000-000021150000}"/>
    <cellStyle name="Input 2 3 2 3 10 2 4" xfId="5562" xr:uid="{00000000-0005-0000-0000-000022150000}"/>
    <cellStyle name="Input 2 3 2 3 10 2 4 2" xfId="5563" xr:uid="{00000000-0005-0000-0000-000023150000}"/>
    <cellStyle name="Input 2 3 2 3 10 2 5" xfId="5564" xr:uid="{00000000-0005-0000-0000-000024150000}"/>
    <cellStyle name="Input 2 3 2 3 10 2 6" xfId="5565" xr:uid="{00000000-0005-0000-0000-000025150000}"/>
    <cellStyle name="Input 2 3 2 3 10 3" xfId="5566" xr:uid="{00000000-0005-0000-0000-000026150000}"/>
    <cellStyle name="Input 2 3 2 3 10 3 2" xfId="5567" xr:uid="{00000000-0005-0000-0000-000027150000}"/>
    <cellStyle name="Input 2 3 2 3 10 3 2 2" xfId="5568" xr:uid="{00000000-0005-0000-0000-000028150000}"/>
    <cellStyle name="Input 2 3 2 3 10 3 2 2 2" xfId="5569" xr:uid="{00000000-0005-0000-0000-000029150000}"/>
    <cellStyle name="Input 2 3 2 3 10 3 2 3" xfId="5570" xr:uid="{00000000-0005-0000-0000-00002A150000}"/>
    <cellStyle name="Input 2 3 2 3 10 3 3" xfId="5571" xr:uid="{00000000-0005-0000-0000-00002B150000}"/>
    <cellStyle name="Input 2 3 2 3 10 3 3 2" xfId="5572" xr:uid="{00000000-0005-0000-0000-00002C150000}"/>
    <cellStyle name="Input 2 3 2 3 10 3 4" xfId="5573" xr:uid="{00000000-0005-0000-0000-00002D150000}"/>
    <cellStyle name="Input 2 3 2 3 10 3 4 2" xfId="5574" xr:uid="{00000000-0005-0000-0000-00002E150000}"/>
    <cellStyle name="Input 2 3 2 3 10 3 5" xfId="5575" xr:uid="{00000000-0005-0000-0000-00002F150000}"/>
    <cellStyle name="Input 2 3 2 3 10 3 6" xfId="5576" xr:uid="{00000000-0005-0000-0000-000030150000}"/>
    <cellStyle name="Input 2 3 2 3 10 4" xfId="5577" xr:uid="{00000000-0005-0000-0000-000031150000}"/>
    <cellStyle name="Input 2 3 2 3 10 4 2" xfId="5578" xr:uid="{00000000-0005-0000-0000-000032150000}"/>
    <cellStyle name="Input 2 3 2 3 10 4 2 2" xfId="5579" xr:uid="{00000000-0005-0000-0000-000033150000}"/>
    <cellStyle name="Input 2 3 2 3 10 4 2 2 2" xfId="5580" xr:uid="{00000000-0005-0000-0000-000034150000}"/>
    <cellStyle name="Input 2 3 2 3 10 4 2 3" xfId="5581" xr:uid="{00000000-0005-0000-0000-000035150000}"/>
    <cellStyle name="Input 2 3 2 3 10 4 3" xfId="5582" xr:uid="{00000000-0005-0000-0000-000036150000}"/>
    <cellStyle name="Input 2 3 2 3 10 4 3 2" xfId="5583" xr:uid="{00000000-0005-0000-0000-000037150000}"/>
    <cellStyle name="Input 2 3 2 3 10 4 4" xfId="5584" xr:uid="{00000000-0005-0000-0000-000038150000}"/>
    <cellStyle name="Input 2 3 2 3 10 4 4 2" xfId="5585" xr:uid="{00000000-0005-0000-0000-000039150000}"/>
    <cellStyle name="Input 2 3 2 3 10 4 5" xfId="5586" xr:uid="{00000000-0005-0000-0000-00003A150000}"/>
    <cellStyle name="Input 2 3 2 3 10 4 6" xfId="5587" xr:uid="{00000000-0005-0000-0000-00003B150000}"/>
    <cellStyle name="Input 2 3 2 3 10 5" xfId="5588" xr:uid="{00000000-0005-0000-0000-00003C150000}"/>
    <cellStyle name="Input 2 3 2 3 10 5 2" xfId="5589" xr:uid="{00000000-0005-0000-0000-00003D150000}"/>
    <cellStyle name="Input 2 3 2 3 10 5 2 2" xfId="5590" xr:uid="{00000000-0005-0000-0000-00003E150000}"/>
    <cellStyle name="Input 2 3 2 3 10 5 2 2 2" xfId="5591" xr:uid="{00000000-0005-0000-0000-00003F150000}"/>
    <cellStyle name="Input 2 3 2 3 10 5 2 3" xfId="5592" xr:uid="{00000000-0005-0000-0000-000040150000}"/>
    <cellStyle name="Input 2 3 2 3 10 5 3" xfId="5593" xr:uid="{00000000-0005-0000-0000-000041150000}"/>
    <cellStyle name="Input 2 3 2 3 10 5 3 2" xfId="5594" xr:uid="{00000000-0005-0000-0000-000042150000}"/>
    <cellStyle name="Input 2 3 2 3 10 5 4" xfId="5595" xr:uid="{00000000-0005-0000-0000-000043150000}"/>
    <cellStyle name="Input 2 3 2 3 10 5 4 2" xfId="5596" xr:uid="{00000000-0005-0000-0000-000044150000}"/>
    <cellStyle name="Input 2 3 2 3 10 5 5" xfId="5597" xr:uid="{00000000-0005-0000-0000-000045150000}"/>
    <cellStyle name="Input 2 3 2 3 10 5 6" xfId="5598" xr:uid="{00000000-0005-0000-0000-000046150000}"/>
    <cellStyle name="Input 2 3 2 3 10 6" xfId="5599" xr:uid="{00000000-0005-0000-0000-000047150000}"/>
    <cellStyle name="Input 2 3 2 3 10 6 2" xfId="5600" xr:uid="{00000000-0005-0000-0000-000048150000}"/>
    <cellStyle name="Input 2 3 2 3 10 6 2 2" xfId="5601" xr:uid="{00000000-0005-0000-0000-000049150000}"/>
    <cellStyle name="Input 2 3 2 3 10 6 2 2 2" xfId="5602" xr:uid="{00000000-0005-0000-0000-00004A150000}"/>
    <cellStyle name="Input 2 3 2 3 10 6 2 3" xfId="5603" xr:uid="{00000000-0005-0000-0000-00004B150000}"/>
    <cellStyle name="Input 2 3 2 3 10 6 3" xfId="5604" xr:uid="{00000000-0005-0000-0000-00004C150000}"/>
    <cellStyle name="Input 2 3 2 3 10 6 3 2" xfId="5605" xr:uid="{00000000-0005-0000-0000-00004D150000}"/>
    <cellStyle name="Input 2 3 2 3 10 6 4" xfId="5606" xr:uid="{00000000-0005-0000-0000-00004E150000}"/>
    <cellStyle name="Input 2 3 2 3 10 6 4 2" xfId="5607" xr:uid="{00000000-0005-0000-0000-00004F150000}"/>
    <cellStyle name="Input 2 3 2 3 10 6 5" xfId="5608" xr:uid="{00000000-0005-0000-0000-000050150000}"/>
    <cellStyle name="Input 2 3 2 3 10 6 6" xfId="5609" xr:uid="{00000000-0005-0000-0000-000051150000}"/>
    <cellStyle name="Input 2 3 2 3 10 7" xfId="5610" xr:uid="{00000000-0005-0000-0000-000052150000}"/>
    <cellStyle name="Input 2 3 2 3 10 7 2" xfId="5611" xr:uid="{00000000-0005-0000-0000-000053150000}"/>
    <cellStyle name="Input 2 3 2 3 10 7 2 2" xfId="5612" xr:uid="{00000000-0005-0000-0000-000054150000}"/>
    <cellStyle name="Input 2 3 2 3 10 7 3" xfId="5613" xr:uid="{00000000-0005-0000-0000-000055150000}"/>
    <cellStyle name="Input 2 3 2 3 10 8" xfId="5614" xr:uid="{00000000-0005-0000-0000-000056150000}"/>
    <cellStyle name="Input 2 3 2 3 10 8 2" xfId="5615" xr:uid="{00000000-0005-0000-0000-000057150000}"/>
    <cellStyle name="Input 2 3 2 3 10 9" xfId="5616" xr:uid="{00000000-0005-0000-0000-000058150000}"/>
    <cellStyle name="Input 2 3 2 3 10 9 2" xfId="5617" xr:uid="{00000000-0005-0000-0000-000059150000}"/>
    <cellStyle name="Input 2 3 2 3 11" xfId="5618" xr:uid="{00000000-0005-0000-0000-00005A150000}"/>
    <cellStyle name="Input 2 3 2 3 11 10" xfId="5619" xr:uid="{00000000-0005-0000-0000-00005B150000}"/>
    <cellStyle name="Input 2 3 2 3 11 11" xfId="5620" xr:uid="{00000000-0005-0000-0000-00005C150000}"/>
    <cellStyle name="Input 2 3 2 3 11 2" xfId="5621" xr:uid="{00000000-0005-0000-0000-00005D150000}"/>
    <cellStyle name="Input 2 3 2 3 11 2 2" xfId="5622" xr:uid="{00000000-0005-0000-0000-00005E150000}"/>
    <cellStyle name="Input 2 3 2 3 11 2 2 2" xfId="5623" xr:uid="{00000000-0005-0000-0000-00005F150000}"/>
    <cellStyle name="Input 2 3 2 3 11 2 2 2 2" xfId="5624" xr:uid="{00000000-0005-0000-0000-000060150000}"/>
    <cellStyle name="Input 2 3 2 3 11 2 2 3" xfId="5625" xr:uid="{00000000-0005-0000-0000-000061150000}"/>
    <cellStyle name="Input 2 3 2 3 11 2 3" xfId="5626" xr:uid="{00000000-0005-0000-0000-000062150000}"/>
    <cellStyle name="Input 2 3 2 3 11 2 3 2" xfId="5627" xr:uid="{00000000-0005-0000-0000-000063150000}"/>
    <cellStyle name="Input 2 3 2 3 11 2 4" xfId="5628" xr:uid="{00000000-0005-0000-0000-000064150000}"/>
    <cellStyle name="Input 2 3 2 3 11 2 4 2" xfId="5629" xr:uid="{00000000-0005-0000-0000-000065150000}"/>
    <cellStyle name="Input 2 3 2 3 11 2 5" xfId="5630" xr:uid="{00000000-0005-0000-0000-000066150000}"/>
    <cellStyle name="Input 2 3 2 3 11 2 6" xfId="5631" xr:uid="{00000000-0005-0000-0000-000067150000}"/>
    <cellStyle name="Input 2 3 2 3 11 3" xfId="5632" xr:uid="{00000000-0005-0000-0000-000068150000}"/>
    <cellStyle name="Input 2 3 2 3 11 3 2" xfId="5633" xr:uid="{00000000-0005-0000-0000-000069150000}"/>
    <cellStyle name="Input 2 3 2 3 11 3 2 2" xfId="5634" xr:uid="{00000000-0005-0000-0000-00006A150000}"/>
    <cellStyle name="Input 2 3 2 3 11 3 2 2 2" xfId="5635" xr:uid="{00000000-0005-0000-0000-00006B150000}"/>
    <cellStyle name="Input 2 3 2 3 11 3 2 3" xfId="5636" xr:uid="{00000000-0005-0000-0000-00006C150000}"/>
    <cellStyle name="Input 2 3 2 3 11 3 3" xfId="5637" xr:uid="{00000000-0005-0000-0000-00006D150000}"/>
    <cellStyle name="Input 2 3 2 3 11 3 3 2" xfId="5638" xr:uid="{00000000-0005-0000-0000-00006E150000}"/>
    <cellStyle name="Input 2 3 2 3 11 3 4" xfId="5639" xr:uid="{00000000-0005-0000-0000-00006F150000}"/>
    <cellStyle name="Input 2 3 2 3 11 3 4 2" xfId="5640" xr:uid="{00000000-0005-0000-0000-000070150000}"/>
    <cellStyle name="Input 2 3 2 3 11 3 5" xfId="5641" xr:uid="{00000000-0005-0000-0000-000071150000}"/>
    <cellStyle name="Input 2 3 2 3 11 3 6" xfId="5642" xr:uid="{00000000-0005-0000-0000-000072150000}"/>
    <cellStyle name="Input 2 3 2 3 11 4" xfId="5643" xr:uid="{00000000-0005-0000-0000-000073150000}"/>
    <cellStyle name="Input 2 3 2 3 11 4 2" xfId="5644" xr:uid="{00000000-0005-0000-0000-000074150000}"/>
    <cellStyle name="Input 2 3 2 3 11 4 2 2" xfId="5645" xr:uid="{00000000-0005-0000-0000-000075150000}"/>
    <cellStyle name="Input 2 3 2 3 11 4 2 2 2" xfId="5646" xr:uid="{00000000-0005-0000-0000-000076150000}"/>
    <cellStyle name="Input 2 3 2 3 11 4 2 3" xfId="5647" xr:uid="{00000000-0005-0000-0000-000077150000}"/>
    <cellStyle name="Input 2 3 2 3 11 4 3" xfId="5648" xr:uid="{00000000-0005-0000-0000-000078150000}"/>
    <cellStyle name="Input 2 3 2 3 11 4 3 2" xfId="5649" xr:uid="{00000000-0005-0000-0000-000079150000}"/>
    <cellStyle name="Input 2 3 2 3 11 4 4" xfId="5650" xr:uid="{00000000-0005-0000-0000-00007A150000}"/>
    <cellStyle name="Input 2 3 2 3 11 4 4 2" xfId="5651" xr:uid="{00000000-0005-0000-0000-00007B150000}"/>
    <cellStyle name="Input 2 3 2 3 11 4 5" xfId="5652" xr:uid="{00000000-0005-0000-0000-00007C150000}"/>
    <cellStyle name="Input 2 3 2 3 11 4 6" xfId="5653" xr:uid="{00000000-0005-0000-0000-00007D150000}"/>
    <cellStyle name="Input 2 3 2 3 11 5" xfId="5654" xr:uid="{00000000-0005-0000-0000-00007E150000}"/>
    <cellStyle name="Input 2 3 2 3 11 5 2" xfId="5655" xr:uid="{00000000-0005-0000-0000-00007F150000}"/>
    <cellStyle name="Input 2 3 2 3 11 5 2 2" xfId="5656" xr:uid="{00000000-0005-0000-0000-000080150000}"/>
    <cellStyle name="Input 2 3 2 3 11 5 2 2 2" xfId="5657" xr:uid="{00000000-0005-0000-0000-000081150000}"/>
    <cellStyle name="Input 2 3 2 3 11 5 2 3" xfId="5658" xr:uid="{00000000-0005-0000-0000-000082150000}"/>
    <cellStyle name="Input 2 3 2 3 11 5 3" xfId="5659" xr:uid="{00000000-0005-0000-0000-000083150000}"/>
    <cellStyle name="Input 2 3 2 3 11 5 3 2" xfId="5660" xr:uid="{00000000-0005-0000-0000-000084150000}"/>
    <cellStyle name="Input 2 3 2 3 11 5 3 2 2" xfId="5661" xr:uid="{00000000-0005-0000-0000-000085150000}"/>
    <cellStyle name="Input 2 3 2 3 11 5 3 3" xfId="5662" xr:uid="{00000000-0005-0000-0000-000086150000}"/>
    <cellStyle name="Input 2 3 2 3 11 5 4" xfId="5663" xr:uid="{00000000-0005-0000-0000-000087150000}"/>
    <cellStyle name="Input 2 3 2 3 11 5 4 2" xfId="5664" xr:uid="{00000000-0005-0000-0000-000088150000}"/>
    <cellStyle name="Input 2 3 2 3 11 5 4 2 2" xfId="5665" xr:uid="{00000000-0005-0000-0000-000089150000}"/>
    <cellStyle name="Input 2 3 2 3 11 5 4 3" xfId="5666" xr:uid="{00000000-0005-0000-0000-00008A150000}"/>
    <cellStyle name="Input 2 3 2 3 11 5 5" xfId="5667" xr:uid="{00000000-0005-0000-0000-00008B150000}"/>
    <cellStyle name="Input 2 3 2 3 11 5 5 2" xfId="5668" xr:uid="{00000000-0005-0000-0000-00008C150000}"/>
    <cellStyle name="Input 2 3 2 3 11 5 6" xfId="5669" xr:uid="{00000000-0005-0000-0000-00008D150000}"/>
    <cellStyle name="Input 2 3 2 3 11 5 6 2" xfId="5670" xr:uid="{00000000-0005-0000-0000-00008E150000}"/>
    <cellStyle name="Input 2 3 2 3 11 6" xfId="5671" xr:uid="{00000000-0005-0000-0000-00008F150000}"/>
    <cellStyle name="Input 2 3 2 3 11 6 2" xfId="5672" xr:uid="{00000000-0005-0000-0000-000090150000}"/>
    <cellStyle name="Input 2 3 2 3 11 6 2 2" xfId="5673" xr:uid="{00000000-0005-0000-0000-000091150000}"/>
    <cellStyle name="Input 2 3 2 3 11 6 2 2 2" xfId="5674" xr:uid="{00000000-0005-0000-0000-000092150000}"/>
    <cellStyle name="Input 2 3 2 3 11 6 2 2 2 2" xfId="5675" xr:uid="{00000000-0005-0000-0000-000093150000}"/>
    <cellStyle name="Input 2 3 2 3 11 6 2 2 3" xfId="5676" xr:uid="{00000000-0005-0000-0000-000094150000}"/>
    <cellStyle name="Input 2 3 2 3 11 6 2 3" xfId="5677" xr:uid="{00000000-0005-0000-0000-000095150000}"/>
    <cellStyle name="Input 2 3 2 3 11 6 2 3 2" xfId="5678" xr:uid="{00000000-0005-0000-0000-000096150000}"/>
    <cellStyle name="Input 2 3 2 3 11 6 2 4" xfId="5679" xr:uid="{00000000-0005-0000-0000-000097150000}"/>
    <cellStyle name="Input 2 3 2 3 11 6 3" xfId="5680" xr:uid="{00000000-0005-0000-0000-000098150000}"/>
    <cellStyle name="Input 2 3 2 3 11 6 3 2" xfId="5681" xr:uid="{00000000-0005-0000-0000-000099150000}"/>
    <cellStyle name="Input 2 3 2 3 11 6 3 2 2" xfId="5682" xr:uid="{00000000-0005-0000-0000-00009A150000}"/>
    <cellStyle name="Input 2 3 2 3 11 6 3 3" xfId="5683" xr:uid="{00000000-0005-0000-0000-00009B150000}"/>
    <cellStyle name="Input 2 3 2 3 11 6 4" xfId="5684" xr:uid="{00000000-0005-0000-0000-00009C150000}"/>
    <cellStyle name="Input 2 3 2 3 11 6 4 2" xfId="5685" xr:uid="{00000000-0005-0000-0000-00009D150000}"/>
    <cellStyle name="Input 2 3 2 3 11 6 4 2 2" xfId="5686" xr:uid="{00000000-0005-0000-0000-00009E150000}"/>
    <cellStyle name="Input 2 3 2 3 11 6 4 3" xfId="5687" xr:uid="{00000000-0005-0000-0000-00009F150000}"/>
    <cellStyle name="Input 2 3 2 3 11 6 5" xfId="5688" xr:uid="{00000000-0005-0000-0000-0000A0150000}"/>
    <cellStyle name="Input 2 3 2 3 11 6 5 2" xfId="5689" xr:uid="{00000000-0005-0000-0000-0000A1150000}"/>
    <cellStyle name="Input 2 3 2 3 11 6 6" xfId="5690" xr:uid="{00000000-0005-0000-0000-0000A2150000}"/>
    <cellStyle name="Input 2 3 2 3 11 6 6 2" xfId="5691" xr:uid="{00000000-0005-0000-0000-0000A3150000}"/>
    <cellStyle name="Input 2 3 2 3 11 6 7" xfId="5692" xr:uid="{00000000-0005-0000-0000-0000A4150000}"/>
    <cellStyle name="Input 2 3 2 3 11 7" xfId="5693" xr:uid="{00000000-0005-0000-0000-0000A5150000}"/>
    <cellStyle name="Input 2 3 2 3 11 7 2" xfId="5694" xr:uid="{00000000-0005-0000-0000-0000A6150000}"/>
    <cellStyle name="Input 2 3 2 3 11 7 2 2" xfId="5695" xr:uid="{00000000-0005-0000-0000-0000A7150000}"/>
    <cellStyle name="Input 2 3 2 3 11 7 2 2 2" xfId="5696" xr:uid="{00000000-0005-0000-0000-0000A8150000}"/>
    <cellStyle name="Input 2 3 2 3 11 7 2 3" xfId="5697" xr:uid="{00000000-0005-0000-0000-0000A9150000}"/>
    <cellStyle name="Input 2 3 2 3 11 7 3" xfId="5698" xr:uid="{00000000-0005-0000-0000-0000AA150000}"/>
    <cellStyle name="Input 2 3 2 3 11 7 3 2" xfId="5699" xr:uid="{00000000-0005-0000-0000-0000AB150000}"/>
    <cellStyle name="Input 2 3 2 3 11 7 4" xfId="5700" xr:uid="{00000000-0005-0000-0000-0000AC150000}"/>
    <cellStyle name="Input 2 3 2 3 11 8" xfId="5701" xr:uid="{00000000-0005-0000-0000-0000AD150000}"/>
    <cellStyle name="Input 2 3 2 3 11 8 2" xfId="5702" xr:uid="{00000000-0005-0000-0000-0000AE150000}"/>
    <cellStyle name="Input 2 3 2 3 11 8 2 2" xfId="5703" xr:uid="{00000000-0005-0000-0000-0000AF150000}"/>
    <cellStyle name="Input 2 3 2 3 11 8 3" xfId="5704" xr:uid="{00000000-0005-0000-0000-0000B0150000}"/>
    <cellStyle name="Input 2 3 2 3 11 9" xfId="5705" xr:uid="{00000000-0005-0000-0000-0000B1150000}"/>
    <cellStyle name="Input 2 3 2 3 11 9 2" xfId="5706" xr:uid="{00000000-0005-0000-0000-0000B2150000}"/>
    <cellStyle name="Input 2 3 2 3 11 9 2 2" xfId="5707" xr:uid="{00000000-0005-0000-0000-0000B3150000}"/>
    <cellStyle name="Input 2 3 2 3 11 9 3" xfId="5708" xr:uid="{00000000-0005-0000-0000-0000B4150000}"/>
    <cellStyle name="Input 2 3 2 3 12" xfId="5709" xr:uid="{00000000-0005-0000-0000-0000B5150000}"/>
    <cellStyle name="Input 2 3 2 3 12 10" xfId="5710" xr:uid="{00000000-0005-0000-0000-0000B6150000}"/>
    <cellStyle name="Input 2 3 2 3 12 10 2" xfId="5711" xr:uid="{00000000-0005-0000-0000-0000B7150000}"/>
    <cellStyle name="Input 2 3 2 3 12 11" xfId="5712" xr:uid="{00000000-0005-0000-0000-0000B8150000}"/>
    <cellStyle name="Input 2 3 2 3 12 11 2" xfId="5713" xr:uid="{00000000-0005-0000-0000-0000B9150000}"/>
    <cellStyle name="Input 2 3 2 3 12 12" xfId="5714" xr:uid="{00000000-0005-0000-0000-0000BA150000}"/>
    <cellStyle name="Input 2 3 2 3 12 2" xfId="5715" xr:uid="{00000000-0005-0000-0000-0000BB150000}"/>
    <cellStyle name="Input 2 3 2 3 12 2 2" xfId="5716" xr:uid="{00000000-0005-0000-0000-0000BC150000}"/>
    <cellStyle name="Input 2 3 2 3 12 2 2 2" xfId="5717" xr:uid="{00000000-0005-0000-0000-0000BD150000}"/>
    <cellStyle name="Input 2 3 2 3 12 2 2 2 2" xfId="5718" xr:uid="{00000000-0005-0000-0000-0000BE150000}"/>
    <cellStyle name="Input 2 3 2 3 12 2 2 2 2 2" xfId="5719" xr:uid="{00000000-0005-0000-0000-0000BF150000}"/>
    <cellStyle name="Input 2 3 2 3 12 2 2 2 3" xfId="5720" xr:uid="{00000000-0005-0000-0000-0000C0150000}"/>
    <cellStyle name="Input 2 3 2 3 12 2 2 3" xfId="5721" xr:uid="{00000000-0005-0000-0000-0000C1150000}"/>
    <cellStyle name="Input 2 3 2 3 12 2 2 3 2" xfId="5722" xr:uid="{00000000-0005-0000-0000-0000C2150000}"/>
    <cellStyle name="Input 2 3 2 3 12 2 2 4" xfId="5723" xr:uid="{00000000-0005-0000-0000-0000C3150000}"/>
    <cellStyle name="Input 2 3 2 3 12 2 3" xfId="5724" xr:uid="{00000000-0005-0000-0000-0000C4150000}"/>
    <cellStyle name="Input 2 3 2 3 12 2 3 2" xfId="5725" xr:uid="{00000000-0005-0000-0000-0000C5150000}"/>
    <cellStyle name="Input 2 3 2 3 12 2 3 2 2" xfId="5726" xr:uid="{00000000-0005-0000-0000-0000C6150000}"/>
    <cellStyle name="Input 2 3 2 3 12 2 3 3" xfId="5727" xr:uid="{00000000-0005-0000-0000-0000C7150000}"/>
    <cellStyle name="Input 2 3 2 3 12 2 4" xfId="5728" xr:uid="{00000000-0005-0000-0000-0000C8150000}"/>
    <cellStyle name="Input 2 3 2 3 12 2 4 2" xfId="5729" xr:uid="{00000000-0005-0000-0000-0000C9150000}"/>
    <cellStyle name="Input 2 3 2 3 12 2 4 2 2" xfId="5730" xr:uid="{00000000-0005-0000-0000-0000CA150000}"/>
    <cellStyle name="Input 2 3 2 3 12 2 4 3" xfId="5731" xr:uid="{00000000-0005-0000-0000-0000CB150000}"/>
    <cellStyle name="Input 2 3 2 3 12 2 5" xfId="5732" xr:uid="{00000000-0005-0000-0000-0000CC150000}"/>
    <cellStyle name="Input 2 3 2 3 12 2 5 2" xfId="5733" xr:uid="{00000000-0005-0000-0000-0000CD150000}"/>
    <cellStyle name="Input 2 3 2 3 12 2 6" xfId="5734" xr:uid="{00000000-0005-0000-0000-0000CE150000}"/>
    <cellStyle name="Input 2 3 2 3 12 2 6 2" xfId="5735" xr:uid="{00000000-0005-0000-0000-0000CF150000}"/>
    <cellStyle name="Input 2 3 2 3 12 2 7" xfId="5736" xr:uid="{00000000-0005-0000-0000-0000D0150000}"/>
    <cellStyle name="Input 2 3 2 3 12 3" xfId="5737" xr:uid="{00000000-0005-0000-0000-0000D1150000}"/>
    <cellStyle name="Input 2 3 2 3 12 3 2" xfId="5738" xr:uid="{00000000-0005-0000-0000-0000D2150000}"/>
    <cellStyle name="Input 2 3 2 3 12 3 2 2" xfId="5739" xr:uid="{00000000-0005-0000-0000-0000D3150000}"/>
    <cellStyle name="Input 2 3 2 3 12 3 2 2 2" xfId="5740" xr:uid="{00000000-0005-0000-0000-0000D4150000}"/>
    <cellStyle name="Input 2 3 2 3 12 3 2 2 2 2" xfId="5741" xr:uid="{00000000-0005-0000-0000-0000D5150000}"/>
    <cellStyle name="Input 2 3 2 3 12 3 2 2 3" xfId="5742" xr:uid="{00000000-0005-0000-0000-0000D6150000}"/>
    <cellStyle name="Input 2 3 2 3 12 3 2 3" xfId="5743" xr:uid="{00000000-0005-0000-0000-0000D7150000}"/>
    <cellStyle name="Input 2 3 2 3 12 3 2 3 2" xfId="5744" xr:uid="{00000000-0005-0000-0000-0000D8150000}"/>
    <cellStyle name="Input 2 3 2 3 12 3 2 4" xfId="5745" xr:uid="{00000000-0005-0000-0000-0000D9150000}"/>
    <cellStyle name="Input 2 3 2 3 12 3 3" xfId="5746" xr:uid="{00000000-0005-0000-0000-0000DA150000}"/>
    <cellStyle name="Input 2 3 2 3 12 3 3 2" xfId="5747" xr:uid="{00000000-0005-0000-0000-0000DB150000}"/>
    <cellStyle name="Input 2 3 2 3 12 3 3 2 2" xfId="5748" xr:uid="{00000000-0005-0000-0000-0000DC150000}"/>
    <cellStyle name="Input 2 3 2 3 12 3 3 3" xfId="5749" xr:uid="{00000000-0005-0000-0000-0000DD150000}"/>
    <cellStyle name="Input 2 3 2 3 12 3 4" xfId="5750" xr:uid="{00000000-0005-0000-0000-0000DE150000}"/>
    <cellStyle name="Input 2 3 2 3 12 3 4 2" xfId="5751" xr:uid="{00000000-0005-0000-0000-0000DF150000}"/>
    <cellStyle name="Input 2 3 2 3 12 3 4 2 2" xfId="5752" xr:uid="{00000000-0005-0000-0000-0000E0150000}"/>
    <cellStyle name="Input 2 3 2 3 12 3 4 3" xfId="5753" xr:uid="{00000000-0005-0000-0000-0000E1150000}"/>
    <cellStyle name="Input 2 3 2 3 12 3 5" xfId="5754" xr:uid="{00000000-0005-0000-0000-0000E2150000}"/>
    <cellStyle name="Input 2 3 2 3 12 3 5 2" xfId="5755" xr:uid="{00000000-0005-0000-0000-0000E3150000}"/>
    <cellStyle name="Input 2 3 2 3 12 3 6" xfId="5756" xr:uid="{00000000-0005-0000-0000-0000E4150000}"/>
    <cellStyle name="Input 2 3 2 3 12 3 6 2" xfId="5757" xr:uid="{00000000-0005-0000-0000-0000E5150000}"/>
    <cellStyle name="Input 2 3 2 3 12 3 7" xfId="5758" xr:uid="{00000000-0005-0000-0000-0000E6150000}"/>
    <cellStyle name="Input 2 3 2 3 12 4" xfId="5759" xr:uid="{00000000-0005-0000-0000-0000E7150000}"/>
    <cellStyle name="Input 2 3 2 3 12 4 2" xfId="5760" xr:uid="{00000000-0005-0000-0000-0000E8150000}"/>
    <cellStyle name="Input 2 3 2 3 12 4 2 2" xfId="5761" xr:uid="{00000000-0005-0000-0000-0000E9150000}"/>
    <cellStyle name="Input 2 3 2 3 12 4 2 2 2" xfId="5762" xr:uid="{00000000-0005-0000-0000-0000EA150000}"/>
    <cellStyle name="Input 2 3 2 3 12 4 2 2 2 2" xfId="5763" xr:uid="{00000000-0005-0000-0000-0000EB150000}"/>
    <cellStyle name="Input 2 3 2 3 12 4 2 2 3" xfId="5764" xr:uid="{00000000-0005-0000-0000-0000EC150000}"/>
    <cellStyle name="Input 2 3 2 3 12 4 2 3" xfId="5765" xr:uid="{00000000-0005-0000-0000-0000ED150000}"/>
    <cellStyle name="Input 2 3 2 3 12 4 2 3 2" xfId="5766" xr:uid="{00000000-0005-0000-0000-0000EE150000}"/>
    <cellStyle name="Input 2 3 2 3 12 4 2 4" xfId="5767" xr:uid="{00000000-0005-0000-0000-0000EF150000}"/>
    <cellStyle name="Input 2 3 2 3 12 4 3" xfId="5768" xr:uid="{00000000-0005-0000-0000-0000F0150000}"/>
    <cellStyle name="Input 2 3 2 3 12 4 3 2" xfId="5769" xr:uid="{00000000-0005-0000-0000-0000F1150000}"/>
    <cellStyle name="Input 2 3 2 3 12 4 3 2 2" xfId="5770" xr:uid="{00000000-0005-0000-0000-0000F2150000}"/>
    <cellStyle name="Input 2 3 2 3 12 4 3 3" xfId="5771" xr:uid="{00000000-0005-0000-0000-0000F3150000}"/>
    <cellStyle name="Input 2 3 2 3 12 4 4" xfId="5772" xr:uid="{00000000-0005-0000-0000-0000F4150000}"/>
    <cellStyle name="Input 2 3 2 3 12 4 4 2" xfId="5773" xr:uid="{00000000-0005-0000-0000-0000F5150000}"/>
    <cellStyle name="Input 2 3 2 3 12 4 4 2 2" xfId="5774" xr:uid="{00000000-0005-0000-0000-0000F6150000}"/>
    <cellStyle name="Input 2 3 2 3 12 4 4 3" xfId="5775" xr:uid="{00000000-0005-0000-0000-0000F7150000}"/>
    <cellStyle name="Input 2 3 2 3 12 4 5" xfId="5776" xr:uid="{00000000-0005-0000-0000-0000F8150000}"/>
    <cellStyle name="Input 2 3 2 3 12 4 5 2" xfId="5777" xr:uid="{00000000-0005-0000-0000-0000F9150000}"/>
    <cellStyle name="Input 2 3 2 3 12 4 6" xfId="5778" xr:uid="{00000000-0005-0000-0000-0000FA150000}"/>
    <cellStyle name="Input 2 3 2 3 12 4 6 2" xfId="5779" xr:uid="{00000000-0005-0000-0000-0000FB150000}"/>
    <cellStyle name="Input 2 3 2 3 12 4 7" xfId="5780" xr:uid="{00000000-0005-0000-0000-0000FC150000}"/>
    <cellStyle name="Input 2 3 2 3 12 5" xfId="5781" xr:uid="{00000000-0005-0000-0000-0000FD150000}"/>
    <cellStyle name="Input 2 3 2 3 12 5 2" xfId="5782" xr:uid="{00000000-0005-0000-0000-0000FE150000}"/>
    <cellStyle name="Input 2 3 2 3 12 5 2 2" xfId="5783" xr:uid="{00000000-0005-0000-0000-0000FF150000}"/>
    <cellStyle name="Input 2 3 2 3 12 5 2 2 2" xfId="5784" xr:uid="{00000000-0005-0000-0000-000000160000}"/>
    <cellStyle name="Input 2 3 2 3 12 5 2 2 2 2" xfId="5785" xr:uid="{00000000-0005-0000-0000-000001160000}"/>
    <cellStyle name="Input 2 3 2 3 12 5 2 2 3" xfId="5786" xr:uid="{00000000-0005-0000-0000-000002160000}"/>
    <cellStyle name="Input 2 3 2 3 12 5 2 3" xfId="5787" xr:uid="{00000000-0005-0000-0000-000003160000}"/>
    <cellStyle name="Input 2 3 2 3 12 5 2 3 2" xfId="5788" xr:uid="{00000000-0005-0000-0000-000004160000}"/>
    <cellStyle name="Input 2 3 2 3 12 5 2 4" xfId="5789" xr:uid="{00000000-0005-0000-0000-000005160000}"/>
    <cellStyle name="Input 2 3 2 3 12 5 3" xfId="5790" xr:uid="{00000000-0005-0000-0000-000006160000}"/>
    <cellStyle name="Input 2 3 2 3 12 5 3 2" xfId="5791" xr:uid="{00000000-0005-0000-0000-000007160000}"/>
    <cellStyle name="Input 2 3 2 3 12 5 3 2 2" xfId="5792" xr:uid="{00000000-0005-0000-0000-000008160000}"/>
    <cellStyle name="Input 2 3 2 3 12 5 3 3" xfId="5793" xr:uid="{00000000-0005-0000-0000-000009160000}"/>
    <cellStyle name="Input 2 3 2 3 12 5 4" xfId="5794" xr:uid="{00000000-0005-0000-0000-00000A160000}"/>
    <cellStyle name="Input 2 3 2 3 12 5 4 2" xfId="5795" xr:uid="{00000000-0005-0000-0000-00000B160000}"/>
    <cellStyle name="Input 2 3 2 3 12 5 4 2 2" xfId="5796" xr:uid="{00000000-0005-0000-0000-00000C160000}"/>
    <cellStyle name="Input 2 3 2 3 12 5 4 3" xfId="5797" xr:uid="{00000000-0005-0000-0000-00000D160000}"/>
    <cellStyle name="Input 2 3 2 3 12 5 5" xfId="5798" xr:uid="{00000000-0005-0000-0000-00000E160000}"/>
    <cellStyle name="Input 2 3 2 3 12 5 5 2" xfId="5799" xr:uid="{00000000-0005-0000-0000-00000F160000}"/>
    <cellStyle name="Input 2 3 2 3 12 5 6" xfId="5800" xr:uid="{00000000-0005-0000-0000-000010160000}"/>
    <cellStyle name="Input 2 3 2 3 12 5 6 2" xfId="5801" xr:uid="{00000000-0005-0000-0000-000011160000}"/>
    <cellStyle name="Input 2 3 2 3 12 5 7" xfId="5802" xr:uid="{00000000-0005-0000-0000-000012160000}"/>
    <cellStyle name="Input 2 3 2 3 12 6" xfId="5803" xr:uid="{00000000-0005-0000-0000-000013160000}"/>
    <cellStyle name="Input 2 3 2 3 12 6 2" xfId="5804" xr:uid="{00000000-0005-0000-0000-000014160000}"/>
    <cellStyle name="Input 2 3 2 3 12 6 2 2" xfId="5805" xr:uid="{00000000-0005-0000-0000-000015160000}"/>
    <cellStyle name="Input 2 3 2 3 12 6 2 2 2" xfId="5806" xr:uid="{00000000-0005-0000-0000-000016160000}"/>
    <cellStyle name="Input 2 3 2 3 12 6 2 2 2 2" xfId="5807" xr:uid="{00000000-0005-0000-0000-000017160000}"/>
    <cellStyle name="Input 2 3 2 3 12 6 2 2 3" xfId="5808" xr:uid="{00000000-0005-0000-0000-000018160000}"/>
    <cellStyle name="Input 2 3 2 3 12 6 2 3" xfId="5809" xr:uid="{00000000-0005-0000-0000-000019160000}"/>
    <cellStyle name="Input 2 3 2 3 12 6 2 3 2" xfId="5810" xr:uid="{00000000-0005-0000-0000-00001A160000}"/>
    <cellStyle name="Input 2 3 2 3 12 6 2 4" xfId="5811" xr:uid="{00000000-0005-0000-0000-00001B160000}"/>
    <cellStyle name="Input 2 3 2 3 12 6 3" xfId="5812" xr:uid="{00000000-0005-0000-0000-00001C160000}"/>
    <cellStyle name="Input 2 3 2 3 12 6 3 2" xfId="5813" xr:uid="{00000000-0005-0000-0000-00001D160000}"/>
    <cellStyle name="Input 2 3 2 3 12 6 3 2 2" xfId="5814" xr:uid="{00000000-0005-0000-0000-00001E160000}"/>
    <cellStyle name="Input 2 3 2 3 12 6 3 3" xfId="5815" xr:uid="{00000000-0005-0000-0000-00001F160000}"/>
    <cellStyle name="Input 2 3 2 3 12 6 4" xfId="5816" xr:uid="{00000000-0005-0000-0000-000020160000}"/>
    <cellStyle name="Input 2 3 2 3 12 6 4 2" xfId="5817" xr:uid="{00000000-0005-0000-0000-000021160000}"/>
    <cellStyle name="Input 2 3 2 3 12 6 4 2 2" xfId="5818" xr:uid="{00000000-0005-0000-0000-000022160000}"/>
    <cellStyle name="Input 2 3 2 3 12 6 4 3" xfId="5819" xr:uid="{00000000-0005-0000-0000-000023160000}"/>
    <cellStyle name="Input 2 3 2 3 12 6 5" xfId="5820" xr:uid="{00000000-0005-0000-0000-000024160000}"/>
    <cellStyle name="Input 2 3 2 3 12 6 5 2" xfId="5821" xr:uid="{00000000-0005-0000-0000-000025160000}"/>
    <cellStyle name="Input 2 3 2 3 12 6 6" xfId="5822" xr:uid="{00000000-0005-0000-0000-000026160000}"/>
    <cellStyle name="Input 2 3 2 3 12 6 6 2" xfId="5823" xr:uid="{00000000-0005-0000-0000-000027160000}"/>
    <cellStyle name="Input 2 3 2 3 12 6 7" xfId="5824" xr:uid="{00000000-0005-0000-0000-000028160000}"/>
    <cellStyle name="Input 2 3 2 3 12 7" xfId="5825" xr:uid="{00000000-0005-0000-0000-000029160000}"/>
    <cellStyle name="Input 2 3 2 3 12 7 2" xfId="5826" xr:uid="{00000000-0005-0000-0000-00002A160000}"/>
    <cellStyle name="Input 2 3 2 3 12 7 2 2" xfId="5827" xr:uid="{00000000-0005-0000-0000-00002B160000}"/>
    <cellStyle name="Input 2 3 2 3 12 7 2 2 2" xfId="5828" xr:uid="{00000000-0005-0000-0000-00002C160000}"/>
    <cellStyle name="Input 2 3 2 3 12 7 2 3" xfId="5829" xr:uid="{00000000-0005-0000-0000-00002D160000}"/>
    <cellStyle name="Input 2 3 2 3 12 7 3" xfId="5830" xr:uid="{00000000-0005-0000-0000-00002E160000}"/>
    <cellStyle name="Input 2 3 2 3 12 7 3 2" xfId="5831" xr:uid="{00000000-0005-0000-0000-00002F160000}"/>
    <cellStyle name="Input 2 3 2 3 12 7 4" xfId="5832" xr:uid="{00000000-0005-0000-0000-000030160000}"/>
    <cellStyle name="Input 2 3 2 3 12 8" xfId="5833" xr:uid="{00000000-0005-0000-0000-000031160000}"/>
    <cellStyle name="Input 2 3 2 3 12 8 2" xfId="5834" xr:uid="{00000000-0005-0000-0000-000032160000}"/>
    <cellStyle name="Input 2 3 2 3 12 8 2 2" xfId="5835" xr:uid="{00000000-0005-0000-0000-000033160000}"/>
    <cellStyle name="Input 2 3 2 3 12 8 3" xfId="5836" xr:uid="{00000000-0005-0000-0000-000034160000}"/>
    <cellStyle name="Input 2 3 2 3 12 9" xfId="5837" xr:uid="{00000000-0005-0000-0000-000035160000}"/>
    <cellStyle name="Input 2 3 2 3 12 9 2" xfId="5838" xr:uid="{00000000-0005-0000-0000-000036160000}"/>
    <cellStyle name="Input 2 3 2 3 12 9 2 2" xfId="5839" xr:uid="{00000000-0005-0000-0000-000037160000}"/>
    <cellStyle name="Input 2 3 2 3 12 9 3" xfId="5840" xr:uid="{00000000-0005-0000-0000-000038160000}"/>
    <cellStyle name="Input 2 3 2 3 13" xfId="5841" xr:uid="{00000000-0005-0000-0000-000039160000}"/>
    <cellStyle name="Input 2 3 2 3 13 10" xfId="5842" xr:uid="{00000000-0005-0000-0000-00003A160000}"/>
    <cellStyle name="Input 2 3 2 3 13 10 2" xfId="5843" xr:uid="{00000000-0005-0000-0000-00003B160000}"/>
    <cellStyle name="Input 2 3 2 3 13 11" xfId="5844" xr:uid="{00000000-0005-0000-0000-00003C160000}"/>
    <cellStyle name="Input 2 3 2 3 13 11 2" xfId="5845" xr:uid="{00000000-0005-0000-0000-00003D160000}"/>
    <cellStyle name="Input 2 3 2 3 13 12" xfId="5846" xr:uid="{00000000-0005-0000-0000-00003E160000}"/>
    <cellStyle name="Input 2 3 2 3 13 2" xfId="5847" xr:uid="{00000000-0005-0000-0000-00003F160000}"/>
    <cellStyle name="Input 2 3 2 3 13 2 2" xfId="5848" xr:uid="{00000000-0005-0000-0000-000040160000}"/>
    <cellStyle name="Input 2 3 2 3 13 2 2 2" xfId="5849" xr:uid="{00000000-0005-0000-0000-000041160000}"/>
    <cellStyle name="Input 2 3 2 3 13 2 2 2 2" xfId="5850" xr:uid="{00000000-0005-0000-0000-000042160000}"/>
    <cellStyle name="Input 2 3 2 3 13 2 2 2 2 2" xfId="5851" xr:uid="{00000000-0005-0000-0000-000043160000}"/>
    <cellStyle name="Input 2 3 2 3 13 2 2 2 3" xfId="5852" xr:uid="{00000000-0005-0000-0000-000044160000}"/>
    <cellStyle name="Input 2 3 2 3 13 2 2 3" xfId="5853" xr:uid="{00000000-0005-0000-0000-000045160000}"/>
    <cellStyle name="Input 2 3 2 3 13 2 2 3 2" xfId="5854" xr:uid="{00000000-0005-0000-0000-000046160000}"/>
    <cellStyle name="Input 2 3 2 3 13 2 2 4" xfId="5855" xr:uid="{00000000-0005-0000-0000-000047160000}"/>
    <cellStyle name="Input 2 3 2 3 13 2 3" xfId="5856" xr:uid="{00000000-0005-0000-0000-000048160000}"/>
    <cellStyle name="Input 2 3 2 3 13 2 3 2" xfId="5857" xr:uid="{00000000-0005-0000-0000-000049160000}"/>
    <cellStyle name="Input 2 3 2 3 13 2 3 2 2" xfId="5858" xr:uid="{00000000-0005-0000-0000-00004A160000}"/>
    <cellStyle name="Input 2 3 2 3 13 2 3 3" xfId="5859" xr:uid="{00000000-0005-0000-0000-00004B160000}"/>
    <cellStyle name="Input 2 3 2 3 13 2 4" xfId="5860" xr:uid="{00000000-0005-0000-0000-00004C160000}"/>
    <cellStyle name="Input 2 3 2 3 13 2 4 2" xfId="5861" xr:uid="{00000000-0005-0000-0000-00004D160000}"/>
    <cellStyle name="Input 2 3 2 3 13 2 4 2 2" xfId="5862" xr:uid="{00000000-0005-0000-0000-00004E160000}"/>
    <cellStyle name="Input 2 3 2 3 13 2 4 3" xfId="5863" xr:uid="{00000000-0005-0000-0000-00004F160000}"/>
    <cellStyle name="Input 2 3 2 3 13 2 5" xfId="5864" xr:uid="{00000000-0005-0000-0000-000050160000}"/>
    <cellStyle name="Input 2 3 2 3 13 2 5 2" xfId="5865" xr:uid="{00000000-0005-0000-0000-000051160000}"/>
    <cellStyle name="Input 2 3 2 3 13 2 6" xfId="5866" xr:uid="{00000000-0005-0000-0000-000052160000}"/>
    <cellStyle name="Input 2 3 2 3 13 2 6 2" xfId="5867" xr:uid="{00000000-0005-0000-0000-000053160000}"/>
    <cellStyle name="Input 2 3 2 3 13 2 7" xfId="5868" xr:uid="{00000000-0005-0000-0000-000054160000}"/>
    <cellStyle name="Input 2 3 2 3 13 3" xfId="5869" xr:uid="{00000000-0005-0000-0000-000055160000}"/>
    <cellStyle name="Input 2 3 2 3 13 3 2" xfId="5870" xr:uid="{00000000-0005-0000-0000-000056160000}"/>
    <cellStyle name="Input 2 3 2 3 13 3 2 2" xfId="5871" xr:uid="{00000000-0005-0000-0000-000057160000}"/>
    <cellStyle name="Input 2 3 2 3 13 3 2 2 2" xfId="5872" xr:uid="{00000000-0005-0000-0000-000058160000}"/>
    <cellStyle name="Input 2 3 2 3 13 3 2 2 2 2" xfId="5873" xr:uid="{00000000-0005-0000-0000-000059160000}"/>
    <cellStyle name="Input 2 3 2 3 13 3 2 2 3" xfId="5874" xr:uid="{00000000-0005-0000-0000-00005A160000}"/>
    <cellStyle name="Input 2 3 2 3 13 3 2 3" xfId="5875" xr:uid="{00000000-0005-0000-0000-00005B160000}"/>
    <cellStyle name="Input 2 3 2 3 13 3 2 3 2" xfId="5876" xr:uid="{00000000-0005-0000-0000-00005C160000}"/>
    <cellStyle name="Input 2 3 2 3 13 3 2 4" xfId="5877" xr:uid="{00000000-0005-0000-0000-00005D160000}"/>
    <cellStyle name="Input 2 3 2 3 13 3 3" xfId="5878" xr:uid="{00000000-0005-0000-0000-00005E160000}"/>
    <cellStyle name="Input 2 3 2 3 13 3 3 2" xfId="5879" xr:uid="{00000000-0005-0000-0000-00005F160000}"/>
    <cellStyle name="Input 2 3 2 3 13 3 3 2 2" xfId="5880" xr:uid="{00000000-0005-0000-0000-000060160000}"/>
    <cellStyle name="Input 2 3 2 3 13 3 3 3" xfId="5881" xr:uid="{00000000-0005-0000-0000-000061160000}"/>
    <cellStyle name="Input 2 3 2 3 13 3 4" xfId="5882" xr:uid="{00000000-0005-0000-0000-000062160000}"/>
    <cellStyle name="Input 2 3 2 3 13 3 4 2" xfId="5883" xr:uid="{00000000-0005-0000-0000-000063160000}"/>
    <cellStyle name="Input 2 3 2 3 13 3 4 2 2" xfId="5884" xr:uid="{00000000-0005-0000-0000-000064160000}"/>
    <cellStyle name="Input 2 3 2 3 13 3 4 3" xfId="5885" xr:uid="{00000000-0005-0000-0000-000065160000}"/>
    <cellStyle name="Input 2 3 2 3 13 3 5" xfId="5886" xr:uid="{00000000-0005-0000-0000-000066160000}"/>
    <cellStyle name="Input 2 3 2 3 13 3 5 2" xfId="5887" xr:uid="{00000000-0005-0000-0000-000067160000}"/>
    <cellStyle name="Input 2 3 2 3 13 3 6" xfId="5888" xr:uid="{00000000-0005-0000-0000-000068160000}"/>
    <cellStyle name="Input 2 3 2 3 13 3 6 2" xfId="5889" xr:uid="{00000000-0005-0000-0000-000069160000}"/>
    <cellStyle name="Input 2 3 2 3 13 3 7" xfId="5890" xr:uid="{00000000-0005-0000-0000-00006A160000}"/>
    <cellStyle name="Input 2 3 2 3 13 4" xfId="5891" xr:uid="{00000000-0005-0000-0000-00006B160000}"/>
    <cellStyle name="Input 2 3 2 3 13 4 2" xfId="5892" xr:uid="{00000000-0005-0000-0000-00006C160000}"/>
    <cellStyle name="Input 2 3 2 3 13 4 2 2" xfId="5893" xr:uid="{00000000-0005-0000-0000-00006D160000}"/>
    <cellStyle name="Input 2 3 2 3 13 4 2 2 2" xfId="5894" xr:uid="{00000000-0005-0000-0000-00006E160000}"/>
    <cellStyle name="Input 2 3 2 3 13 4 2 2 2 2" xfId="5895" xr:uid="{00000000-0005-0000-0000-00006F160000}"/>
    <cellStyle name="Input 2 3 2 3 13 4 2 2 3" xfId="5896" xr:uid="{00000000-0005-0000-0000-000070160000}"/>
    <cellStyle name="Input 2 3 2 3 13 4 2 3" xfId="5897" xr:uid="{00000000-0005-0000-0000-000071160000}"/>
    <cellStyle name="Input 2 3 2 3 13 4 2 3 2" xfId="5898" xr:uid="{00000000-0005-0000-0000-000072160000}"/>
    <cellStyle name="Input 2 3 2 3 13 4 2 4" xfId="5899" xr:uid="{00000000-0005-0000-0000-000073160000}"/>
    <cellStyle name="Input 2 3 2 3 13 4 3" xfId="5900" xr:uid="{00000000-0005-0000-0000-000074160000}"/>
    <cellStyle name="Input 2 3 2 3 13 4 3 2" xfId="5901" xr:uid="{00000000-0005-0000-0000-000075160000}"/>
    <cellStyle name="Input 2 3 2 3 13 4 3 2 2" xfId="5902" xr:uid="{00000000-0005-0000-0000-000076160000}"/>
    <cellStyle name="Input 2 3 2 3 13 4 3 3" xfId="5903" xr:uid="{00000000-0005-0000-0000-000077160000}"/>
    <cellStyle name="Input 2 3 2 3 13 4 4" xfId="5904" xr:uid="{00000000-0005-0000-0000-000078160000}"/>
    <cellStyle name="Input 2 3 2 3 13 4 4 2" xfId="5905" xr:uid="{00000000-0005-0000-0000-000079160000}"/>
    <cellStyle name="Input 2 3 2 3 13 4 4 2 2" xfId="5906" xr:uid="{00000000-0005-0000-0000-00007A160000}"/>
    <cellStyle name="Input 2 3 2 3 13 4 4 3" xfId="5907" xr:uid="{00000000-0005-0000-0000-00007B160000}"/>
    <cellStyle name="Input 2 3 2 3 13 4 5" xfId="5908" xr:uid="{00000000-0005-0000-0000-00007C160000}"/>
    <cellStyle name="Input 2 3 2 3 13 4 5 2" xfId="5909" xr:uid="{00000000-0005-0000-0000-00007D160000}"/>
    <cellStyle name="Input 2 3 2 3 13 4 6" xfId="5910" xr:uid="{00000000-0005-0000-0000-00007E160000}"/>
    <cellStyle name="Input 2 3 2 3 13 4 6 2" xfId="5911" xr:uid="{00000000-0005-0000-0000-00007F160000}"/>
    <cellStyle name="Input 2 3 2 3 13 4 7" xfId="5912" xr:uid="{00000000-0005-0000-0000-000080160000}"/>
    <cellStyle name="Input 2 3 2 3 13 5" xfId="5913" xr:uid="{00000000-0005-0000-0000-000081160000}"/>
    <cellStyle name="Input 2 3 2 3 13 5 2" xfId="5914" xr:uid="{00000000-0005-0000-0000-000082160000}"/>
    <cellStyle name="Input 2 3 2 3 13 5 2 2" xfId="5915" xr:uid="{00000000-0005-0000-0000-000083160000}"/>
    <cellStyle name="Input 2 3 2 3 13 5 2 2 2" xfId="5916" xr:uid="{00000000-0005-0000-0000-000084160000}"/>
    <cellStyle name="Input 2 3 2 3 13 5 2 2 2 2" xfId="5917" xr:uid="{00000000-0005-0000-0000-000085160000}"/>
    <cellStyle name="Input 2 3 2 3 13 5 2 2 3" xfId="5918" xr:uid="{00000000-0005-0000-0000-000086160000}"/>
    <cellStyle name="Input 2 3 2 3 13 5 2 3" xfId="5919" xr:uid="{00000000-0005-0000-0000-000087160000}"/>
    <cellStyle name="Input 2 3 2 3 13 5 2 3 2" xfId="5920" xr:uid="{00000000-0005-0000-0000-000088160000}"/>
    <cellStyle name="Input 2 3 2 3 13 5 2 4" xfId="5921" xr:uid="{00000000-0005-0000-0000-000089160000}"/>
    <cellStyle name="Input 2 3 2 3 13 5 3" xfId="5922" xr:uid="{00000000-0005-0000-0000-00008A160000}"/>
    <cellStyle name="Input 2 3 2 3 13 5 3 2" xfId="5923" xr:uid="{00000000-0005-0000-0000-00008B160000}"/>
    <cellStyle name="Input 2 3 2 3 13 5 3 2 2" xfId="5924" xr:uid="{00000000-0005-0000-0000-00008C160000}"/>
    <cellStyle name="Input 2 3 2 3 13 5 3 3" xfId="5925" xr:uid="{00000000-0005-0000-0000-00008D160000}"/>
    <cellStyle name="Input 2 3 2 3 13 5 4" xfId="5926" xr:uid="{00000000-0005-0000-0000-00008E160000}"/>
    <cellStyle name="Input 2 3 2 3 13 5 4 2" xfId="5927" xr:uid="{00000000-0005-0000-0000-00008F160000}"/>
    <cellStyle name="Input 2 3 2 3 13 5 4 2 2" xfId="5928" xr:uid="{00000000-0005-0000-0000-000090160000}"/>
    <cellStyle name="Input 2 3 2 3 13 5 4 3" xfId="5929" xr:uid="{00000000-0005-0000-0000-000091160000}"/>
    <cellStyle name="Input 2 3 2 3 13 5 5" xfId="5930" xr:uid="{00000000-0005-0000-0000-000092160000}"/>
    <cellStyle name="Input 2 3 2 3 13 5 5 2" xfId="5931" xr:uid="{00000000-0005-0000-0000-000093160000}"/>
    <cellStyle name="Input 2 3 2 3 13 5 6" xfId="5932" xr:uid="{00000000-0005-0000-0000-000094160000}"/>
    <cellStyle name="Input 2 3 2 3 13 5 6 2" xfId="5933" xr:uid="{00000000-0005-0000-0000-000095160000}"/>
    <cellStyle name="Input 2 3 2 3 13 5 7" xfId="5934" xr:uid="{00000000-0005-0000-0000-000096160000}"/>
    <cellStyle name="Input 2 3 2 3 13 6" xfId="5935" xr:uid="{00000000-0005-0000-0000-000097160000}"/>
    <cellStyle name="Input 2 3 2 3 13 6 2" xfId="5936" xr:uid="{00000000-0005-0000-0000-000098160000}"/>
    <cellStyle name="Input 2 3 2 3 13 6 2 2" xfId="5937" xr:uid="{00000000-0005-0000-0000-000099160000}"/>
    <cellStyle name="Input 2 3 2 3 13 6 2 2 2" xfId="5938" xr:uid="{00000000-0005-0000-0000-00009A160000}"/>
    <cellStyle name="Input 2 3 2 3 13 6 2 2 2 2" xfId="5939" xr:uid="{00000000-0005-0000-0000-00009B160000}"/>
    <cellStyle name="Input 2 3 2 3 13 6 2 2 3" xfId="5940" xr:uid="{00000000-0005-0000-0000-00009C160000}"/>
    <cellStyle name="Input 2 3 2 3 13 6 2 3" xfId="5941" xr:uid="{00000000-0005-0000-0000-00009D160000}"/>
    <cellStyle name="Input 2 3 2 3 13 6 2 3 2" xfId="5942" xr:uid="{00000000-0005-0000-0000-00009E160000}"/>
    <cellStyle name="Input 2 3 2 3 13 6 2 4" xfId="5943" xr:uid="{00000000-0005-0000-0000-00009F160000}"/>
    <cellStyle name="Input 2 3 2 3 13 6 3" xfId="5944" xr:uid="{00000000-0005-0000-0000-0000A0160000}"/>
    <cellStyle name="Input 2 3 2 3 13 6 3 2" xfId="5945" xr:uid="{00000000-0005-0000-0000-0000A1160000}"/>
    <cellStyle name="Input 2 3 2 3 13 6 3 2 2" xfId="5946" xr:uid="{00000000-0005-0000-0000-0000A2160000}"/>
    <cellStyle name="Input 2 3 2 3 13 6 3 3" xfId="5947" xr:uid="{00000000-0005-0000-0000-0000A3160000}"/>
    <cellStyle name="Input 2 3 2 3 13 6 4" xfId="5948" xr:uid="{00000000-0005-0000-0000-0000A4160000}"/>
    <cellStyle name="Input 2 3 2 3 13 6 4 2" xfId="5949" xr:uid="{00000000-0005-0000-0000-0000A5160000}"/>
    <cellStyle name="Input 2 3 2 3 13 6 4 2 2" xfId="5950" xr:uid="{00000000-0005-0000-0000-0000A6160000}"/>
    <cellStyle name="Input 2 3 2 3 13 6 4 3" xfId="5951" xr:uid="{00000000-0005-0000-0000-0000A7160000}"/>
    <cellStyle name="Input 2 3 2 3 13 6 5" xfId="5952" xr:uid="{00000000-0005-0000-0000-0000A8160000}"/>
    <cellStyle name="Input 2 3 2 3 13 6 5 2" xfId="5953" xr:uid="{00000000-0005-0000-0000-0000A9160000}"/>
    <cellStyle name="Input 2 3 2 3 13 6 6" xfId="5954" xr:uid="{00000000-0005-0000-0000-0000AA160000}"/>
    <cellStyle name="Input 2 3 2 3 13 6 6 2" xfId="5955" xr:uid="{00000000-0005-0000-0000-0000AB160000}"/>
    <cellStyle name="Input 2 3 2 3 13 6 7" xfId="5956" xr:uid="{00000000-0005-0000-0000-0000AC160000}"/>
    <cellStyle name="Input 2 3 2 3 13 7" xfId="5957" xr:uid="{00000000-0005-0000-0000-0000AD160000}"/>
    <cellStyle name="Input 2 3 2 3 13 7 2" xfId="5958" xr:uid="{00000000-0005-0000-0000-0000AE160000}"/>
    <cellStyle name="Input 2 3 2 3 13 7 2 2" xfId="5959" xr:uid="{00000000-0005-0000-0000-0000AF160000}"/>
    <cellStyle name="Input 2 3 2 3 13 7 2 2 2" xfId="5960" xr:uid="{00000000-0005-0000-0000-0000B0160000}"/>
    <cellStyle name="Input 2 3 2 3 13 7 2 3" xfId="5961" xr:uid="{00000000-0005-0000-0000-0000B1160000}"/>
    <cellStyle name="Input 2 3 2 3 13 7 3" xfId="5962" xr:uid="{00000000-0005-0000-0000-0000B2160000}"/>
    <cellStyle name="Input 2 3 2 3 13 7 3 2" xfId="5963" xr:uid="{00000000-0005-0000-0000-0000B3160000}"/>
    <cellStyle name="Input 2 3 2 3 13 7 4" xfId="5964" xr:uid="{00000000-0005-0000-0000-0000B4160000}"/>
    <cellStyle name="Input 2 3 2 3 13 8" xfId="5965" xr:uid="{00000000-0005-0000-0000-0000B5160000}"/>
    <cellStyle name="Input 2 3 2 3 13 8 2" xfId="5966" xr:uid="{00000000-0005-0000-0000-0000B6160000}"/>
    <cellStyle name="Input 2 3 2 3 13 8 2 2" xfId="5967" xr:uid="{00000000-0005-0000-0000-0000B7160000}"/>
    <cellStyle name="Input 2 3 2 3 13 8 3" xfId="5968" xr:uid="{00000000-0005-0000-0000-0000B8160000}"/>
    <cellStyle name="Input 2 3 2 3 13 9" xfId="5969" xr:uid="{00000000-0005-0000-0000-0000B9160000}"/>
    <cellStyle name="Input 2 3 2 3 13 9 2" xfId="5970" xr:uid="{00000000-0005-0000-0000-0000BA160000}"/>
    <cellStyle name="Input 2 3 2 3 13 9 2 2" xfId="5971" xr:uid="{00000000-0005-0000-0000-0000BB160000}"/>
    <cellStyle name="Input 2 3 2 3 13 9 3" xfId="5972" xr:uid="{00000000-0005-0000-0000-0000BC160000}"/>
    <cellStyle name="Input 2 3 2 3 14" xfId="5973" xr:uid="{00000000-0005-0000-0000-0000BD160000}"/>
    <cellStyle name="Input 2 3 2 3 14 10" xfId="5974" xr:uid="{00000000-0005-0000-0000-0000BE160000}"/>
    <cellStyle name="Input 2 3 2 3 14 10 2" xfId="5975" xr:uid="{00000000-0005-0000-0000-0000BF160000}"/>
    <cellStyle name="Input 2 3 2 3 14 11" xfId="5976" xr:uid="{00000000-0005-0000-0000-0000C0160000}"/>
    <cellStyle name="Input 2 3 2 3 14 11 2" xfId="5977" xr:uid="{00000000-0005-0000-0000-0000C1160000}"/>
    <cellStyle name="Input 2 3 2 3 14 12" xfId="5978" xr:uid="{00000000-0005-0000-0000-0000C2160000}"/>
    <cellStyle name="Input 2 3 2 3 14 2" xfId="5979" xr:uid="{00000000-0005-0000-0000-0000C3160000}"/>
    <cellStyle name="Input 2 3 2 3 14 2 2" xfId="5980" xr:uid="{00000000-0005-0000-0000-0000C4160000}"/>
    <cellStyle name="Input 2 3 2 3 14 2 2 2" xfId="5981" xr:uid="{00000000-0005-0000-0000-0000C5160000}"/>
    <cellStyle name="Input 2 3 2 3 14 2 2 2 2" xfId="5982" xr:uid="{00000000-0005-0000-0000-0000C6160000}"/>
    <cellStyle name="Input 2 3 2 3 14 2 2 2 2 2" xfId="5983" xr:uid="{00000000-0005-0000-0000-0000C7160000}"/>
    <cellStyle name="Input 2 3 2 3 14 2 2 2 3" xfId="5984" xr:uid="{00000000-0005-0000-0000-0000C8160000}"/>
    <cellStyle name="Input 2 3 2 3 14 2 2 3" xfId="5985" xr:uid="{00000000-0005-0000-0000-0000C9160000}"/>
    <cellStyle name="Input 2 3 2 3 14 2 2 3 2" xfId="5986" xr:uid="{00000000-0005-0000-0000-0000CA160000}"/>
    <cellStyle name="Input 2 3 2 3 14 2 2 4" xfId="5987" xr:uid="{00000000-0005-0000-0000-0000CB160000}"/>
    <cellStyle name="Input 2 3 2 3 14 2 3" xfId="5988" xr:uid="{00000000-0005-0000-0000-0000CC160000}"/>
    <cellStyle name="Input 2 3 2 3 14 2 3 2" xfId="5989" xr:uid="{00000000-0005-0000-0000-0000CD160000}"/>
    <cellStyle name="Input 2 3 2 3 14 2 3 2 2" xfId="5990" xr:uid="{00000000-0005-0000-0000-0000CE160000}"/>
    <cellStyle name="Input 2 3 2 3 14 2 3 3" xfId="5991" xr:uid="{00000000-0005-0000-0000-0000CF160000}"/>
    <cellStyle name="Input 2 3 2 3 14 2 4" xfId="5992" xr:uid="{00000000-0005-0000-0000-0000D0160000}"/>
    <cellStyle name="Input 2 3 2 3 14 2 4 2" xfId="5993" xr:uid="{00000000-0005-0000-0000-0000D1160000}"/>
    <cellStyle name="Input 2 3 2 3 14 2 4 2 2" xfId="5994" xr:uid="{00000000-0005-0000-0000-0000D2160000}"/>
    <cellStyle name="Input 2 3 2 3 14 2 4 3" xfId="5995" xr:uid="{00000000-0005-0000-0000-0000D3160000}"/>
    <cellStyle name="Input 2 3 2 3 14 2 5" xfId="5996" xr:uid="{00000000-0005-0000-0000-0000D4160000}"/>
    <cellStyle name="Input 2 3 2 3 14 2 5 2" xfId="5997" xr:uid="{00000000-0005-0000-0000-0000D5160000}"/>
    <cellStyle name="Input 2 3 2 3 14 2 6" xfId="5998" xr:uid="{00000000-0005-0000-0000-0000D6160000}"/>
    <cellStyle name="Input 2 3 2 3 14 2 6 2" xfId="5999" xr:uid="{00000000-0005-0000-0000-0000D7160000}"/>
    <cellStyle name="Input 2 3 2 3 14 2 7" xfId="6000" xr:uid="{00000000-0005-0000-0000-0000D8160000}"/>
    <cellStyle name="Input 2 3 2 3 14 3" xfId="6001" xr:uid="{00000000-0005-0000-0000-0000D9160000}"/>
    <cellStyle name="Input 2 3 2 3 14 3 2" xfId="6002" xr:uid="{00000000-0005-0000-0000-0000DA160000}"/>
    <cellStyle name="Input 2 3 2 3 14 3 2 2" xfId="6003" xr:uid="{00000000-0005-0000-0000-0000DB160000}"/>
    <cellStyle name="Input 2 3 2 3 14 3 2 2 2" xfId="6004" xr:uid="{00000000-0005-0000-0000-0000DC160000}"/>
    <cellStyle name="Input 2 3 2 3 14 3 2 2 2 2" xfId="6005" xr:uid="{00000000-0005-0000-0000-0000DD160000}"/>
    <cellStyle name="Input 2 3 2 3 14 3 2 2 3" xfId="6006" xr:uid="{00000000-0005-0000-0000-0000DE160000}"/>
    <cellStyle name="Input 2 3 2 3 14 3 2 3" xfId="6007" xr:uid="{00000000-0005-0000-0000-0000DF160000}"/>
    <cellStyle name="Input 2 3 2 3 14 3 2 3 2" xfId="6008" xr:uid="{00000000-0005-0000-0000-0000E0160000}"/>
    <cellStyle name="Input 2 3 2 3 14 3 2 4" xfId="6009" xr:uid="{00000000-0005-0000-0000-0000E1160000}"/>
    <cellStyle name="Input 2 3 2 3 14 3 3" xfId="6010" xr:uid="{00000000-0005-0000-0000-0000E2160000}"/>
    <cellStyle name="Input 2 3 2 3 14 3 3 2" xfId="6011" xr:uid="{00000000-0005-0000-0000-0000E3160000}"/>
    <cellStyle name="Input 2 3 2 3 14 3 3 2 2" xfId="6012" xr:uid="{00000000-0005-0000-0000-0000E4160000}"/>
    <cellStyle name="Input 2 3 2 3 14 3 3 3" xfId="6013" xr:uid="{00000000-0005-0000-0000-0000E5160000}"/>
    <cellStyle name="Input 2 3 2 3 14 3 4" xfId="6014" xr:uid="{00000000-0005-0000-0000-0000E6160000}"/>
    <cellStyle name="Input 2 3 2 3 14 3 4 2" xfId="6015" xr:uid="{00000000-0005-0000-0000-0000E7160000}"/>
    <cellStyle name="Input 2 3 2 3 14 3 4 2 2" xfId="6016" xr:uid="{00000000-0005-0000-0000-0000E8160000}"/>
    <cellStyle name="Input 2 3 2 3 14 3 4 3" xfId="6017" xr:uid="{00000000-0005-0000-0000-0000E9160000}"/>
    <cellStyle name="Input 2 3 2 3 14 3 5" xfId="6018" xr:uid="{00000000-0005-0000-0000-0000EA160000}"/>
    <cellStyle name="Input 2 3 2 3 14 3 5 2" xfId="6019" xr:uid="{00000000-0005-0000-0000-0000EB160000}"/>
    <cellStyle name="Input 2 3 2 3 14 3 6" xfId="6020" xr:uid="{00000000-0005-0000-0000-0000EC160000}"/>
    <cellStyle name="Input 2 3 2 3 14 3 6 2" xfId="6021" xr:uid="{00000000-0005-0000-0000-0000ED160000}"/>
    <cellStyle name="Input 2 3 2 3 14 3 7" xfId="6022" xr:uid="{00000000-0005-0000-0000-0000EE160000}"/>
    <cellStyle name="Input 2 3 2 3 14 4" xfId="6023" xr:uid="{00000000-0005-0000-0000-0000EF160000}"/>
    <cellStyle name="Input 2 3 2 3 14 4 2" xfId="6024" xr:uid="{00000000-0005-0000-0000-0000F0160000}"/>
    <cellStyle name="Input 2 3 2 3 14 4 2 2" xfId="6025" xr:uid="{00000000-0005-0000-0000-0000F1160000}"/>
    <cellStyle name="Input 2 3 2 3 14 4 2 2 2" xfId="6026" xr:uid="{00000000-0005-0000-0000-0000F2160000}"/>
    <cellStyle name="Input 2 3 2 3 14 4 2 2 2 2" xfId="6027" xr:uid="{00000000-0005-0000-0000-0000F3160000}"/>
    <cellStyle name="Input 2 3 2 3 14 4 2 2 3" xfId="6028" xr:uid="{00000000-0005-0000-0000-0000F4160000}"/>
    <cellStyle name="Input 2 3 2 3 14 4 2 3" xfId="6029" xr:uid="{00000000-0005-0000-0000-0000F5160000}"/>
    <cellStyle name="Input 2 3 2 3 14 4 2 3 2" xfId="6030" xr:uid="{00000000-0005-0000-0000-0000F6160000}"/>
    <cellStyle name="Input 2 3 2 3 14 4 2 4" xfId="6031" xr:uid="{00000000-0005-0000-0000-0000F7160000}"/>
    <cellStyle name="Input 2 3 2 3 14 4 3" xfId="6032" xr:uid="{00000000-0005-0000-0000-0000F8160000}"/>
    <cellStyle name="Input 2 3 2 3 14 4 3 2" xfId="6033" xr:uid="{00000000-0005-0000-0000-0000F9160000}"/>
    <cellStyle name="Input 2 3 2 3 14 4 3 2 2" xfId="6034" xr:uid="{00000000-0005-0000-0000-0000FA160000}"/>
    <cellStyle name="Input 2 3 2 3 14 4 3 3" xfId="6035" xr:uid="{00000000-0005-0000-0000-0000FB160000}"/>
    <cellStyle name="Input 2 3 2 3 14 4 4" xfId="6036" xr:uid="{00000000-0005-0000-0000-0000FC160000}"/>
    <cellStyle name="Input 2 3 2 3 14 4 4 2" xfId="6037" xr:uid="{00000000-0005-0000-0000-0000FD160000}"/>
    <cellStyle name="Input 2 3 2 3 14 4 4 2 2" xfId="6038" xr:uid="{00000000-0005-0000-0000-0000FE160000}"/>
    <cellStyle name="Input 2 3 2 3 14 4 4 3" xfId="6039" xr:uid="{00000000-0005-0000-0000-0000FF160000}"/>
    <cellStyle name="Input 2 3 2 3 14 4 5" xfId="6040" xr:uid="{00000000-0005-0000-0000-000000170000}"/>
    <cellStyle name="Input 2 3 2 3 14 4 5 2" xfId="6041" xr:uid="{00000000-0005-0000-0000-000001170000}"/>
    <cellStyle name="Input 2 3 2 3 14 4 6" xfId="6042" xr:uid="{00000000-0005-0000-0000-000002170000}"/>
    <cellStyle name="Input 2 3 2 3 14 4 6 2" xfId="6043" xr:uid="{00000000-0005-0000-0000-000003170000}"/>
    <cellStyle name="Input 2 3 2 3 14 4 7" xfId="6044" xr:uid="{00000000-0005-0000-0000-000004170000}"/>
    <cellStyle name="Input 2 3 2 3 14 5" xfId="6045" xr:uid="{00000000-0005-0000-0000-000005170000}"/>
    <cellStyle name="Input 2 3 2 3 14 5 2" xfId="6046" xr:uid="{00000000-0005-0000-0000-000006170000}"/>
    <cellStyle name="Input 2 3 2 3 14 5 2 2" xfId="6047" xr:uid="{00000000-0005-0000-0000-000007170000}"/>
    <cellStyle name="Input 2 3 2 3 14 5 2 2 2" xfId="6048" xr:uid="{00000000-0005-0000-0000-000008170000}"/>
    <cellStyle name="Input 2 3 2 3 14 5 2 2 2 2" xfId="6049" xr:uid="{00000000-0005-0000-0000-000009170000}"/>
    <cellStyle name="Input 2 3 2 3 14 5 2 2 3" xfId="6050" xr:uid="{00000000-0005-0000-0000-00000A170000}"/>
    <cellStyle name="Input 2 3 2 3 14 5 2 3" xfId="6051" xr:uid="{00000000-0005-0000-0000-00000B170000}"/>
    <cellStyle name="Input 2 3 2 3 14 5 2 3 2" xfId="6052" xr:uid="{00000000-0005-0000-0000-00000C170000}"/>
    <cellStyle name="Input 2 3 2 3 14 5 2 4" xfId="6053" xr:uid="{00000000-0005-0000-0000-00000D170000}"/>
    <cellStyle name="Input 2 3 2 3 14 5 3" xfId="6054" xr:uid="{00000000-0005-0000-0000-00000E170000}"/>
    <cellStyle name="Input 2 3 2 3 14 5 3 2" xfId="6055" xr:uid="{00000000-0005-0000-0000-00000F170000}"/>
    <cellStyle name="Input 2 3 2 3 14 5 3 2 2" xfId="6056" xr:uid="{00000000-0005-0000-0000-000010170000}"/>
    <cellStyle name="Input 2 3 2 3 14 5 3 3" xfId="6057" xr:uid="{00000000-0005-0000-0000-000011170000}"/>
    <cellStyle name="Input 2 3 2 3 14 5 4" xfId="6058" xr:uid="{00000000-0005-0000-0000-000012170000}"/>
    <cellStyle name="Input 2 3 2 3 14 5 4 2" xfId="6059" xr:uid="{00000000-0005-0000-0000-000013170000}"/>
    <cellStyle name="Input 2 3 2 3 14 5 4 2 2" xfId="6060" xr:uid="{00000000-0005-0000-0000-000014170000}"/>
    <cellStyle name="Input 2 3 2 3 14 5 4 3" xfId="6061" xr:uid="{00000000-0005-0000-0000-000015170000}"/>
    <cellStyle name="Input 2 3 2 3 14 5 5" xfId="6062" xr:uid="{00000000-0005-0000-0000-000016170000}"/>
    <cellStyle name="Input 2 3 2 3 14 5 5 2" xfId="6063" xr:uid="{00000000-0005-0000-0000-000017170000}"/>
    <cellStyle name="Input 2 3 2 3 14 5 6" xfId="6064" xr:uid="{00000000-0005-0000-0000-000018170000}"/>
    <cellStyle name="Input 2 3 2 3 14 5 6 2" xfId="6065" xr:uid="{00000000-0005-0000-0000-000019170000}"/>
    <cellStyle name="Input 2 3 2 3 14 5 7" xfId="6066" xr:uid="{00000000-0005-0000-0000-00001A170000}"/>
    <cellStyle name="Input 2 3 2 3 14 6" xfId="6067" xr:uid="{00000000-0005-0000-0000-00001B170000}"/>
    <cellStyle name="Input 2 3 2 3 14 6 2" xfId="6068" xr:uid="{00000000-0005-0000-0000-00001C170000}"/>
    <cellStyle name="Input 2 3 2 3 14 6 2 2" xfId="6069" xr:uid="{00000000-0005-0000-0000-00001D170000}"/>
    <cellStyle name="Input 2 3 2 3 14 6 2 2 2" xfId="6070" xr:uid="{00000000-0005-0000-0000-00001E170000}"/>
    <cellStyle name="Input 2 3 2 3 14 6 2 2 2 2" xfId="6071" xr:uid="{00000000-0005-0000-0000-00001F170000}"/>
    <cellStyle name="Input 2 3 2 3 14 6 2 2 3" xfId="6072" xr:uid="{00000000-0005-0000-0000-000020170000}"/>
    <cellStyle name="Input 2 3 2 3 14 6 2 3" xfId="6073" xr:uid="{00000000-0005-0000-0000-000021170000}"/>
    <cellStyle name="Input 2 3 2 3 14 6 2 3 2" xfId="6074" xr:uid="{00000000-0005-0000-0000-000022170000}"/>
    <cellStyle name="Input 2 3 2 3 14 6 2 4" xfId="6075" xr:uid="{00000000-0005-0000-0000-000023170000}"/>
    <cellStyle name="Input 2 3 2 3 14 6 3" xfId="6076" xr:uid="{00000000-0005-0000-0000-000024170000}"/>
    <cellStyle name="Input 2 3 2 3 14 6 3 2" xfId="6077" xr:uid="{00000000-0005-0000-0000-000025170000}"/>
    <cellStyle name="Input 2 3 2 3 14 6 3 2 2" xfId="6078" xr:uid="{00000000-0005-0000-0000-000026170000}"/>
    <cellStyle name="Input 2 3 2 3 14 6 3 3" xfId="6079" xr:uid="{00000000-0005-0000-0000-000027170000}"/>
    <cellStyle name="Input 2 3 2 3 14 6 4" xfId="6080" xr:uid="{00000000-0005-0000-0000-000028170000}"/>
    <cellStyle name="Input 2 3 2 3 14 6 4 2" xfId="6081" xr:uid="{00000000-0005-0000-0000-000029170000}"/>
    <cellStyle name="Input 2 3 2 3 14 6 4 2 2" xfId="6082" xr:uid="{00000000-0005-0000-0000-00002A170000}"/>
    <cellStyle name="Input 2 3 2 3 14 6 4 3" xfId="6083" xr:uid="{00000000-0005-0000-0000-00002B170000}"/>
    <cellStyle name="Input 2 3 2 3 14 6 5" xfId="6084" xr:uid="{00000000-0005-0000-0000-00002C170000}"/>
    <cellStyle name="Input 2 3 2 3 14 6 5 2" xfId="6085" xr:uid="{00000000-0005-0000-0000-00002D170000}"/>
    <cellStyle name="Input 2 3 2 3 14 6 6" xfId="6086" xr:uid="{00000000-0005-0000-0000-00002E170000}"/>
    <cellStyle name="Input 2 3 2 3 14 6 6 2" xfId="6087" xr:uid="{00000000-0005-0000-0000-00002F170000}"/>
    <cellStyle name="Input 2 3 2 3 14 6 7" xfId="6088" xr:uid="{00000000-0005-0000-0000-000030170000}"/>
    <cellStyle name="Input 2 3 2 3 14 7" xfId="6089" xr:uid="{00000000-0005-0000-0000-000031170000}"/>
    <cellStyle name="Input 2 3 2 3 14 7 2" xfId="6090" xr:uid="{00000000-0005-0000-0000-000032170000}"/>
    <cellStyle name="Input 2 3 2 3 14 7 2 2" xfId="6091" xr:uid="{00000000-0005-0000-0000-000033170000}"/>
    <cellStyle name="Input 2 3 2 3 14 7 2 2 2" xfId="6092" xr:uid="{00000000-0005-0000-0000-000034170000}"/>
    <cellStyle name="Input 2 3 2 3 14 7 2 3" xfId="6093" xr:uid="{00000000-0005-0000-0000-000035170000}"/>
    <cellStyle name="Input 2 3 2 3 14 7 3" xfId="6094" xr:uid="{00000000-0005-0000-0000-000036170000}"/>
    <cellStyle name="Input 2 3 2 3 14 7 3 2" xfId="6095" xr:uid="{00000000-0005-0000-0000-000037170000}"/>
    <cellStyle name="Input 2 3 2 3 14 7 4" xfId="6096" xr:uid="{00000000-0005-0000-0000-000038170000}"/>
    <cellStyle name="Input 2 3 2 3 14 8" xfId="6097" xr:uid="{00000000-0005-0000-0000-000039170000}"/>
    <cellStyle name="Input 2 3 2 3 14 8 2" xfId="6098" xr:uid="{00000000-0005-0000-0000-00003A170000}"/>
    <cellStyle name="Input 2 3 2 3 14 8 2 2" xfId="6099" xr:uid="{00000000-0005-0000-0000-00003B170000}"/>
    <cellStyle name="Input 2 3 2 3 14 8 3" xfId="6100" xr:uid="{00000000-0005-0000-0000-00003C170000}"/>
    <cellStyle name="Input 2 3 2 3 14 9" xfId="6101" xr:uid="{00000000-0005-0000-0000-00003D170000}"/>
    <cellStyle name="Input 2 3 2 3 14 9 2" xfId="6102" xr:uid="{00000000-0005-0000-0000-00003E170000}"/>
    <cellStyle name="Input 2 3 2 3 14 9 2 2" xfId="6103" xr:uid="{00000000-0005-0000-0000-00003F170000}"/>
    <cellStyle name="Input 2 3 2 3 14 9 3" xfId="6104" xr:uid="{00000000-0005-0000-0000-000040170000}"/>
    <cellStyle name="Input 2 3 2 3 15" xfId="6105" xr:uid="{00000000-0005-0000-0000-000041170000}"/>
    <cellStyle name="Input 2 3 2 3 15 10" xfId="6106" xr:uid="{00000000-0005-0000-0000-000042170000}"/>
    <cellStyle name="Input 2 3 2 3 15 10 2" xfId="6107" xr:uid="{00000000-0005-0000-0000-000043170000}"/>
    <cellStyle name="Input 2 3 2 3 15 11" xfId="6108" xr:uid="{00000000-0005-0000-0000-000044170000}"/>
    <cellStyle name="Input 2 3 2 3 15 2" xfId="6109" xr:uid="{00000000-0005-0000-0000-000045170000}"/>
    <cellStyle name="Input 2 3 2 3 15 2 2" xfId="6110" xr:uid="{00000000-0005-0000-0000-000046170000}"/>
    <cellStyle name="Input 2 3 2 3 15 2 2 2" xfId="6111" xr:uid="{00000000-0005-0000-0000-000047170000}"/>
    <cellStyle name="Input 2 3 2 3 15 2 2 2 2" xfId="6112" xr:uid="{00000000-0005-0000-0000-000048170000}"/>
    <cellStyle name="Input 2 3 2 3 15 2 2 2 2 2" xfId="6113" xr:uid="{00000000-0005-0000-0000-000049170000}"/>
    <cellStyle name="Input 2 3 2 3 15 2 2 2 3" xfId="6114" xr:uid="{00000000-0005-0000-0000-00004A170000}"/>
    <cellStyle name="Input 2 3 2 3 15 2 2 3" xfId="6115" xr:uid="{00000000-0005-0000-0000-00004B170000}"/>
    <cellStyle name="Input 2 3 2 3 15 2 2 3 2" xfId="6116" xr:uid="{00000000-0005-0000-0000-00004C170000}"/>
    <cellStyle name="Input 2 3 2 3 15 2 2 4" xfId="6117" xr:uid="{00000000-0005-0000-0000-00004D170000}"/>
    <cellStyle name="Input 2 3 2 3 15 2 3" xfId="6118" xr:uid="{00000000-0005-0000-0000-00004E170000}"/>
    <cellStyle name="Input 2 3 2 3 15 2 3 2" xfId="6119" xr:uid="{00000000-0005-0000-0000-00004F170000}"/>
    <cellStyle name="Input 2 3 2 3 15 2 3 2 2" xfId="6120" xr:uid="{00000000-0005-0000-0000-000050170000}"/>
    <cellStyle name="Input 2 3 2 3 15 2 3 3" xfId="6121" xr:uid="{00000000-0005-0000-0000-000051170000}"/>
    <cellStyle name="Input 2 3 2 3 15 2 4" xfId="6122" xr:uid="{00000000-0005-0000-0000-000052170000}"/>
    <cellStyle name="Input 2 3 2 3 15 2 4 2" xfId="6123" xr:uid="{00000000-0005-0000-0000-000053170000}"/>
    <cellStyle name="Input 2 3 2 3 15 2 4 2 2" xfId="6124" xr:uid="{00000000-0005-0000-0000-000054170000}"/>
    <cellStyle name="Input 2 3 2 3 15 2 4 3" xfId="6125" xr:uid="{00000000-0005-0000-0000-000055170000}"/>
    <cellStyle name="Input 2 3 2 3 15 2 5" xfId="6126" xr:uid="{00000000-0005-0000-0000-000056170000}"/>
    <cellStyle name="Input 2 3 2 3 15 2 5 2" xfId="6127" xr:uid="{00000000-0005-0000-0000-000057170000}"/>
    <cellStyle name="Input 2 3 2 3 15 2 6" xfId="6128" xr:uid="{00000000-0005-0000-0000-000058170000}"/>
    <cellStyle name="Input 2 3 2 3 15 2 6 2" xfId="6129" xr:uid="{00000000-0005-0000-0000-000059170000}"/>
    <cellStyle name="Input 2 3 2 3 15 2 7" xfId="6130" xr:uid="{00000000-0005-0000-0000-00005A170000}"/>
    <cellStyle name="Input 2 3 2 3 15 3" xfId="6131" xr:uid="{00000000-0005-0000-0000-00005B170000}"/>
    <cellStyle name="Input 2 3 2 3 15 3 2" xfId="6132" xr:uid="{00000000-0005-0000-0000-00005C170000}"/>
    <cellStyle name="Input 2 3 2 3 15 3 2 2" xfId="6133" xr:uid="{00000000-0005-0000-0000-00005D170000}"/>
    <cellStyle name="Input 2 3 2 3 15 3 2 2 2" xfId="6134" xr:uid="{00000000-0005-0000-0000-00005E170000}"/>
    <cellStyle name="Input 2 3 2 3 15 3 2 2 2 2" xfId="6135" xr:uid="{00000000-0005-0000-0000-00005F170000}"/>
    <cellStyle name="Input 2 3 2 3 15 3 2 2 3" xfId="6136" xr:uid="{00000000-0005-0000-0000-000060170000}"/>
    <cellStyle name="Input 2 3 2 3 15 3 2 3" xfId="6137" xr:uid="{00000000-0005-0000-0000-000061170000}"/>
    <cellStyle name="Input 2 3 2 3 15 3 2 3 2" xfId="6138" xr:uid="{00000000-0005-0000-0000-000062170000}"/>
    <cellStyle name="Input 2 3 2 3 15 3 2 4" xfId="6139" xr:uid="{00000000-0005-0000-0000-000063170000}"/>
    <cellStyle name="Input 2 3 2 3 15 3 3" xfId="6140" xr:uid="{00000000-0005-0000-0000-000064170000}"/>
    <cellStyle name="Input 2 3 2 3 15 3 3 2" xfId="6141" xr:uid="{00000000-0005-0000-0000-000065170000}"/>
    <cellStyle name="Input 2 3 2 3 15 3 3 2 2" xfId="6142" xr:uid="{00000000-0005-0000-0000-000066170000}"/>
    <cellStyle name="Input 2 3 2 3 15 3 3 3" xfId="6143" xr:uid="{00000000-0005-0000-0000-000067170000}"/>
    <cellStyle name="Input 2 3 2 3 15 3 4" xfId="6144" xr:uid="{00000000-0005-0000-0000-000068170000}"/>
    <cellStyle name="Input 2 3 2 3 15 3 4 2" xfId="6145" xr:uid="{00000000-0005-0000-0000-000069170000}"/>
    <cellStyle name="Input 2 3 2 3 15 3 4 2 2" xfId="6146" xr:uid="{00000000-0005-0000-0000-00006A170000}"/>
    <cellStyle name="Input 2 3 2 3 15 3 4 3" xfId="6147" xr:uid="{00000000-0005-0000-0000-00006B170000}"/>
    <cellStyle name="Input 2 3 2 3 15 3 5" xfId="6148" xr:uid="{00000000-0005-0000-0000-00006C170000}"/>
    <cellStyle name="Input 2 3 2 3 15 3 5 2" xfId="6149" xr:uid="{00000000-0005-0000-0000-00006D170000}"/>
    <cellStyle name="Input 2 3 2 3 15 3 6" xfId="6150" xr:uid="{00000000-0005-0000-0000-00006E170000}"/>
    <cellStyle name="Input 2 3 2 3 15 3 6 2" xfId="6151" xr:uid="{00000000-0005-0000-0000-00006F170000}"/>
    <cellStyle name="Input 2 3 2 3 15 3 7" xfId="6152" xr:uid="{00000000-0005-0000-0000-000070170000}"/>
    <cellStyle name="Input 2 3 2 3 15 4" xfId="6153" xr:uid="{00000000-0005-0000-0000-000071170000}"/>
    <cellStyle name="Input 2 3 2 3 15 4 2" xfId="6154" xr:uid="{00000000-0005-0000-0000-000072170000}"/>
    <cellStyle name="Input 2 3 2 3 15 4 2 2" xfId="6155" xr:uid="{00000000-0005-0000-0000-000073170000}"/>
    <cellStyle name="Input 2 3 2 3 15 4 2 2 2" xfId="6156" xr:uid="{00000000-0005-0000-0000-000074170000}"/>
    <cellStyle name="Input 2 3 2 3 15 4 2 2 2 2" xfId="6157" xr:uid="{00000000-0005-0000-0000-000075170000}"/>
    <cellStyle name="Input 2 3 2 3 15 4 2 2 3" xfId="6158" xr:uid="{00000000-0005-0000-0000-000076170000}"/>
    <cellStyle name="Input 2 3 2 3 15 4 2 3" xfId="6159" xr:uid="{00000000-0005-0000-0000-000077170000}"/>
    <cellStyle name="Input 2 3 2 3 15 4 2 3 2" xfId="6160" xr:uid="{00000000-0005-0000-0000-000078170000}"/>
    <cellStyle name="Input 2 3 2 3 15 4 2 4" xfId="6161" xr:uid="{00000000-0005-0000-0000-000079170000}"/>
    <cellStyle name="Input 2 3 2 3 15 4 3" xfId="6162" xr:uid="{00000000-0005-0000-0000-00007A170000}"/>
    <cellStyle name="Input 2 3 2 3 15 4 3 2" xfId="6163" xr:uid="{00000000-0005-0000-0000-00007B170000}"/>
    <cellStyle name="Input 2 3 2 3 15 4 3 2 2" xfId="6164" xr:uid="{00000000-0005-0000-0000-00007C170000}"/>
    <cellStyle name="Input 2 3 2 3 15 4 3 3" xfId="6165" xr:uid="{00000000-0005-0000-0000-00007D170000}"/>
    <cellStyle name="Input 2 3 2 3 15 4 4" xfId="6166" xr:uid="{00000000-0005-0000-0000-00007E170000}"/>
    <cellStyle name="Input 2 3 2 3 15 4 4 2" xfId="6167" xr:uid="{00000000-0005-0000-0000-00007F170000}"/>
    <cellStyle name="Input 2 3 2 3 15 4 4 2 2" xfId="6168" xr:uid="{00000000-0005-0000-0000-000080170000}"/>
    <cellStyle name="Input 2 3 2 3 15 4 4 3" xfId="6169" xr:uid="{00000000-0005-0000-0000-000081170000}"/>
    <cellStyle name="Input 2 3 2 3 15 4 5" xfId="6170" xr:uid="{00000000-0005-0000-0000-000082170000}"/>
    <cellStyle name="Input 2 3 2 3 15 4 5 2" xfId="6171" xr:uid="{00000000-0005-0000-0000-000083170000}"/>
    <cellStyle name="Input 2 3 2 3 15 4 6" xfId="6172" xr:uid="{00000000-0005-0000-0000-000084170000}"/>
    <cellStyle name="Input 2 3 2 3 15 4 6 2" xfId="6173" xr:uid="{00000000-0005-0000-0000-000085170000}"/>
    <cellStyle name="Input 2 3 2 3 15 4 7" xfId="6174" xr:uid="{00000000-0005-0000-0000-000086170000}"/>
    <cellStyle name="Input 2 3 2 3 15 5" xfId="6175" xr:uid="{00000000-0005-0000-0000-000087170000}"/>
    <cellStyle name="Input 2 3 2 3 15 5 2" xfId="6176" xr:uid="{00000000-0005-0000-0000-000088170000}"/>
    <cellStyle name="Input 2 3 2 3 15 5 2 2" xfId="6177" xr:uid="{00000000-0005-0000-0000-000089170000}"/>
    <cellStyle name="Input 2 3 2 3 15 5 2 2 2" xfId="6178" xr:uid="{00000000-0005-0000-0000-00008A170000}"/>
    <cellStyle name="Input 2 3 2 3 15 5 2 2 2 2" xfId="6179" xr:uid="{00000000-0005-0000-0000-00008B170000}"/>
    <cellStyle name="Input 2 3 2 3 15 5 2 2 3" xfId="6180" xr:uid="{00000000-0005-0000-0000-00008C170000}"/>
    <cellStyle name="Input 2 3 2 3 15 5 2 3" xfId="6181" xr:uid="{00000000-0005-0000-0000-00008D170000}"/>
    <cellStyle name="Input 2 3 2 3 15 5 2 3 2" xfId="6182" xr:uid="{00000000-0005-0000-0000-00008E170000}"/>
    <cellStyle name="Input 2 3 2 3 15 5 2 4" xfId="6183" xr:uid="{00000000-0005-0000-0000-00008F170000}"/>
    <cellStyle name="Input 2 3 2 3 15 5 3" xfId="6184" xr:uid="{00000000-0005-0000-0000-000090170000}"/>
    <cellStyle name="Input 2 3 2 3 15 5 3 2" xfId="6185" xr:uid="{00000000-0005-0000-0000-000091170000}"/>
    <cellStyle name="Input 2 3 2 3 15 5 3 2 2" xfId="6186" xr:uid="{00000000-0005-0000-0000-000092170000}"/>
    <cellStyle name="Input 2 3 2 3 15 5 3 3" xfId="6187" xr:uid="{00000000-0005-0000-0000-000093170000}"/>
    <cellStyle name="Input 2 3 2 3 15 5 4" xfId="6188" xr:uid="{00000000-0005-0000-0000-000094170000}"/>
    <cellStyle name="Input 2 3 2 3 15 5 4 2" xfId="6189" xr:uid="{00000000-0005-0000-0000-000095170000}"/>
    <cellStyle name="Input 2 3 2 3 15 5 4 2 2" xfId="6190" xr:uid="{00000000-0005-0000-0000-000096170000}"/>
    <cellStyle name="Input 2 3 2 3 15 5 4 3" xfId="6191" xr:uid="{00000000-0005-0000-0000-000097170000}"/>
    <cellStyle name="Input 2 3 2 3 15 5 5" xfId="6192" xr:uid="{00000000-0005-0000-0000-000098170000}"/>
    <cellStyle name="Input 2 3 2 3 15 5 5 2" xfId="6193" xr:uid="{00000000-0005-0000-0000-000099170000}"/>
    <cellStyle name="Input 2 3 2 3 15 5 6" xfId="6194" xr:uid="{00000000-0005-0000-0000-00009A170000}"/>
    <cellStyle name="Input 2 3 2 3 15 5 6 2" xfId="6195" xr:uid="{00000000-0005-0000-0000-00009B170000}"/>
    <cellStyle name="Input 2 3 2 3 15 5 7" xfId="6196" xr:uid="{00000000-0005-0000-0000-00009C170000}"/>
    <cellStyle name="Input 2 3 2 3 15 6" xfId="6197" xr:uid="{00000000-0005-0000-0000-00009D170000}"/>
    <cellStyle name="Input 2 3 2 3 15 6 2" xfId="6198" xr:uid="{00000000-0005-0000-0000-00009E170000}"/>
    <cellStyle name="Input 2 3 2 3 15 6 2 2" xfId="6199" xr:uid="{00000000-0005-0000-0000-00009F170000}"/>
    <cellStyle name="Input 2 3 2 3 15 6 2 2 2" xfId="6200" xr:uid="{00000000-0005-0000-0000-0000A0170000}"/>
    <cellStyle name="Input 2 3 2 3 15 6 2 3" xfId="6201" xr:uid="{00000000-0005-0000-0000-0000A1170000}"/>
    <cellStyle name="Input 2 3 2 3 15 6 3" xfId="6202" xr:uid="{00000000-0005-0000-0000-0000A2170000}"/>
    <cellStyle name="Input 2 3 2 3 15 6 3 2" xfId="6203" xr:uid="{00000000-0005-0000-0000-0000A3170000}"/>
    <cellStyle name="Input 2 3 2 3 15 6 4" xfId="6204" xr:uid="{00000000-0005-0000-0000-0000A4170000}"/>
    <cellStyle name="Input 2 3 2 3 15 7" xfId="6205" xr:uid="{00000000-0005-0000-0000-0000A5170000}"/>
    <cellStyle name="Input 2 3 2 3 15 7 2" xfId="6206" xr:uid="{00000000-0005-0000-0000-0000A6170000}"/>
    <cellStyle name="Input 2 3 2 3 15 7 2 2" xfId="6207" xr:uid="{00000000-0005-0000-0000-0000A7170000}"/>
    <cellStyle name="Input 2 3 2 3 15 7 3" xfId="6208" xr:uid="{00000000-0005-0000-0000-0000A8170000}"/>
    <cellStyle name="Input 2 3 2 3 15 8" xfId="6209" xr:uid="{00000000-0005-0000-0000-0000A9170000}"/>
    <cellStyle name="Input 2 3 2 3 15 8 2" xfId="6210" xr:uid="{00000000-0005-0000-0000-0000AA170000}"/>
    <cellStyle name="Input 2 3 2 3 15 8 2 2" xfId="6211" xr:uid="{00000000-0005-0000-0000-0000AB170000}"/>
    <cellStyle name="Input 2 3 2 3 15 8 3" xfId="6212" xr:uid="{00000000-0005-0000-0000-0000AC170000}"/>
    <cellStyle name="Input 2 3 2 3 15 9" xfId="6213" xr:uid="{00000000-0005-0000-0000-0000AD170000}"/>
    <cellStyle name="Input 2 3 2 3 15 9 2" xfId="6214" xr:uid="{00000000-0005-0000-0000-0000AE170000}"/>
    <cellStyle name="Input 2 3 2 3 16" xfId="6215" xr:uid="{00000000-0005-0000-0000-0000AF170000}"/>
    <cellStyle name="Input 2 3 2 3 2" xfId="6216" xr:uid="{00000000-0005-0000-0000-0000B0170000}"/>
    <cellStyle name="Input 2 3 2 3 2 10" xfId="6217" xr:uid="{00000000-0005-0000-0000-0000B1170000}"/>
    <cellStyle name="Input 2 3 2 3 2 10 2" xfId="6218" xr:uid="{00000000-0005-0000-0000-0000B2170000}"/>
    <cellStyle name="Input 2 3 2 3 2 11" xfId="6219" xr:uid="{00000000-0005-0000-0000-0000B3170000}"/>
    <cellStyle name="Input 2 3 2 3 2 11 2" xfId="6220" xr:uid="{00000000-0005-0000-0000-0000B4170000}"/>
    <cellStyle name="Input 2 3 2 3 2 12" xfId="6221" xr:uid="{00000000-0005-0000-0000-0000B5170000}"/>
    <cellStyle name="Input 2 3 2 3 2 2" xfId="6222" xr:uid="{00000000-0005-0000-0000-0000B6170000}"/>
    <cellStyle name="Input 2 3 2 3 2 2 2" xfId="6223" xr:uid="{00000000-0005-0000-0000-0000B7170000}"/>
    <cellStyle name="Input 2 3 2 3 2 2 2 2" xfId="6224" xr:uid="{00000000-0005-0000-0000-0000B8170000}"/>
    <cellStyle name="Input 2 3 2 3 2 2 2 2 2" xfId="6225" xr:uid="{00000000-0005-0000-0000-0000B9170000}"/>
    <cellStyle name="Input 2 3 2 3 2 2 2 2 2 2" xfId="6226" xr:uid="{00000000-0005-0000-0000-0000BA170000}"/>
    <cellStyle name="Input 2 3 2 3 2 2 2 2 3" xfId="6227" xr:uid="{00000000-0005-0000-0000-0000BB170000}"/>
    <cellStyle name="Input 2 3 2 3 2 2 2 3" xfId="6228" xr:uid="{00000000-0005-0000-0000-0000BC170000}"/>
    <cellStyle name="Input 2 3 2 3 2 2 2 3 2" xfId="6229" xr:uid="{00000000-0005-0000-0000-0000BD170000}"/>
    <cellStyle name="Input 2 3 2 3 2 2 2 4" xfId="6230" xr:uid="{00000000-0005-0000-0000-0000BE170000}"/>
    <cellStyle name="Input 2 3 2 3 2 2 3" xfId="6231" xr:uid="{00000000-0005-0000-0000-0000BF170000}"/>
    <cellStyle name="Input 2 3 2 3 2 2 3 2" xfId="6232" xr:uid="{00000000-0005-0000-0000-0000C0170000}"/>
    <cellStyle name="Input 2 3 2 3 2 2 3 2 2" xfId="6233" xr:uid="{00000000-0005-0000-0000-0000C1170000}"/>
    <cellStyle name="Input 2 3 2 3 2 2 3 3" xfId="6234" xr:uid="{00000000-0005-0000-0000-0000C2170000}"/>
    <cellStyle name="Input 2 3 2 3 2 2 4" xfId="6235" xr:uid="{00000000-0005-0000-0000-0000C3170000}"/>
    <cellStyle name="Input 2 3 2 3 2 2 4 2" xfId="6236" xr:uid="{00000000-0005-0000-0000-0000C4170000}"/>
    <cellStyle name="Input 2 3 2 3 2 2 4 2 2" xfId="6237" xr:uid="{00000000-0005-0000-0000-0000C5170000}"/>
    <cellStyle name="Input 2 3 2 3 2 2 4 3" xfId="6238" xr:uid="{00000000-0005-0000-0000-0000C6170000}"/>
    <cellStyle name="Input 2 3 2 3 2 2 5" xfId="6239" xr:uid="{00000000-0005-0000-0000-0000C7170000}"/>
    <cellStyle name="Input 2 3 2 3 2 2 5 2" xfId="6240" xr:uid="{00000000-0005-0000-0000-0000C8170000}"/>
    <cellStyle name="Input 2 3 2 3 2 2 6" xfId="6241" xr:uid="{00000000-0005-0000-0000-0000C9170000}"/>
    <cellStyle name="Input 2 3 2 3 2 2 6 2" xfId="6242" xr:uid="{00000000-0005-0000-0000-0000CA170000}"/>
    <cellStyle name="Input 2 3 2 3 2 2 7" xfId="6243" xr:uid="{00000000-0005-0000-0000-0000CB170000}"/>
    <cellStyle name="Input 2 3 2 3 2 3" xfId="6244" xr:uid="{00000000-0005-0000-0000-0000CC170000}"/>
    <cellStyle name="Input 2 3 2 3 2 3 2" xfId="6245" xr:uid="{00000000-0005-0000-0000-0000CD170000}"/>
    <cellStyle name="Input 2 3 2 3 2 3 2 2" xfId="6246" xr:uid="{00000000-0005-0000-0000-0000CE170000}"/>
    <cellStyle name="Input 2 3 2 3 2 3 2 2 2" xfId="6247" xr:uid="{00000000-0005-0000-0000-0000CF170000}"/>
    <cellStyle name="Input 2 3 2 3 2 3 2 2 2 2" xfId="6248" xr:uid="{00000000-0005-0000-0000-0000D0170000}"/>
    <cellStyle name="Input 2 3 2 3 2 3 2 2 3" xfId="6249" xr:uid="{00000000-0005-0000-0000-0000D1170000}"/>
    <cellStyle name="Input 2 3 2 3 2 3 2 3" xfId="6250" xr:uid="{00000000-0005-0000-0000-0000D2170000}"/>
    <cellStyle name="Input 2 3 2 3 2 3 2 3 2" xfId="6251" xr:uid="{00000000-0005-0000-0000-0000D3170000}"/>
    <cellStyle name="Input 2 3 2 3 2 3 2 4" xfId="6252" xr:uid="{00000000-0005-0000-0000-0000D4170000}"/>
    <cellStyle name="Input 2 3 2 3 2 3 3" xfId="6253" xr:uid="{00000000-0005-0000-0000-0000D5170000}"/>
    <cellStyle name="Input 2 3 2 3 2 3 3 2" xfId="6254" xr:uid="{00000000-0005-0000-0000-0000D6170000}"/>
    <cellStyle name="Input 2 3 2 3 2 3 3 2 2" xfId="6255" xr:uid="{00000000-0005-0000-0000-0000D7170000}"/>
    <cellStyle name="Input 2 3 2 3 2 3 3 3" xfId="6256" xr:uid="{00000000-0005-0000-0000-0000D8170000}"/>
    <cellStyle name="Input 2 3 2 3 2 3 4" xfId="6257" xr:uid="{00000000-0005-0000-0000-0000D9170000}"/>
    <cellStyle name="Input 2 3 2 3 2 3 4 2" xfId="6258" xr:uid="{00000000-0005-0000-0000-0000DA170000}"/>
    <cellStyle name="Input 2 3 2 3 2 3 4 2 2" xfId="6259" xr:uid="{00000000-0005-0000-0000-0000DB170000}"/>
    <cellStyle name="Input 2 3 2 3 2 3 4 3" xfId="6260" xr:uid="{00000000-0005-0000-0000-0000DC170000}"/>
    <cellStyle name="Input 2 3 2 3 2 3 5" xfId="6261" xr:uid="{00000000-0005-0000-0000-0000DD170000}"/>
    <cellStyle name="Input 2 3 2 3 2 3 5 2" xfId="6262" xr:uid="{00000000-0005-0000-0000-0000DE170000}"/>
    <cellStyle name="Input 2 3 2 3 2 3 6" xfId="6263" xr:uid="{00000000-0005-0000-0000-0000DF170000}"/>
    <cellStyle name="Input 2 3 2 3 2 3 6 2" xfId="6264" xr:uid="{00000000-0005-0000-0000-0000E0170000}"/>
    <cellStyle name="Input 2 3 2 3 2 3 7" xfId="6265" xr:uid="{00000000-0005-0000-0000-0000E1170000}"/>
    <cellStyle name="Input 2 3 2 3 2 4" xfId="6266" xr:uid="{00000000-0005-0000-0000-0000E2170000}"/>
    <cellStyle name="Input 2 3 2 3 2 4 2" xfId="6267" xr:uid="{00000000-0005-0000-0000-0000E3170000}"/>
    <cellStyle name="Input 2 3 2 3 2 4 2 2" xfId="6268" xr:uid="{00000000-0005-0000-0000-0000E4170000}"/>
    <cellStyle name="Input 2 3 2 3 2 4 2 2 2" xfId="6269" xr:uid="{00000000-0005-0000-0000-0000E5170000}"/>
    <cellStyle name="Input 2 3 2 3 2 4 2 2 2 2" xfId="6270" xr:uid="{00000000-0005-0000-0000-0000E6170000}"/>
    <cellStyle name="Input 2 3 2 3 2 4 2 2 3" xfId="6271" xr:uid="{00000000-0005-0000-0000-0000E7170000}"/>
    <cellStyle name="Input 2 3 2 3 2 4 2 3" xfId="6272" xr:uid="{00000000-0005-0000-0000-0000E8170000}"/>
    <cellStyle name="Input 2 3 2 3 2 4 2 3 2" xfId="6273" xr:uid="{00000000-0005-0000-0000-0000E9170000}"/>
    <cellStyle name="Input 2 3 2 3 2 4 2 4" xfId="6274" xr:uid="{00000000-0005-0000-0000-0000EA170000}"/>
    <cellStyle name="Input 2 3 2 3 2 4 3" xfId="6275" xr:uid="{00000000-0005-0000-0000-0000EB170000}"/>
    <cellStyle name="Input 2 3 2 3 2 4 3 2" xfId="6276" xr:uid="{00000000-0005-0000-0000-0000EC170000}"/>
    <cellStyle name="Input 2 3 2 3 2 4 3 2 2" xfId="6277" xr:uid="{00000000-0005-0000-0000-0000ED170000}"/>
    <cellStyle name="Input 2 3 2 3 2 4 3 3" xfId="6278" xr:uid="{00000000-0005-0000-0000-0000EE170000}"/>
    <cellStyle name="Input 2 3 2 3 2 4 4" xfId="6279" xr:uid="{00000000-0005-0000-0000-0000EF170000}"/>
    <cellStyle name="Input 2 3 2 3 2 4 4 2" xfId="6280" xr:uid="{00000000-0005-0000-0000-0000F0170000}"/>
    <cellStyle name="Input 2 3 2 3 2 4 4 2 2" xfId="6281" xr:uid="{00000000-0005-0000-0000-0000F1170000}"/>
    <cellStyle name="Input 2 3 2 3 2 4 4 3" xfId="6282" xr:uid="{00000000-0005-0000-0000-0000F2170000}"/>
    <cellStyle name="Input 2 3 2 3 2 4 5" xfId="6283" xr:uid="{00000000-0005-0000-0000-0000F3170000}"/>
    <cellStyle name="Input 2 3 2 3 2 4 5 2" xfId="6284" xr:uid="{00000000-0005-0000-0000-0000F4170000}"/>
    <cellStyle name="Input 2 3 2 3 2 4 6" xfId="6285" xr:uid="{00000000-0005-0000-0000-0000F5170000}"/>
    <cellStyle name="Input 2 3 2 3 2 4 6 2" xfId="6286" xr:uid="{00000000-0005-0000-0000-0000F6170000}"/>
    <cellStyle name="Input 2 3 2 3 2 4 7" xfId="6287" xr:uid="{00000000-0005-0000-0000-0000F7170000}"/>
    <cellStyle name="Input 2 3 2 3 2 5" xfId="6288" xr:uid="{00000000-0005-0000-0000-0000F8170000}"/>
    <cellStyle name="Input 2 3 2 3 2 5 2" xfId="6289" xr:uid="{00000000-0005-0000-0000-0000F9170000}"/>
    <cellStyle name="Input 2 3 2 3 2 5 2 2" xfId="6290" xr:uid="{00000000-0005-0000-0000-0000FA170000}"/>
    <cellStyle name="Input 2 3 2 3 2 5 2 2 2" xfId="6291" xr:uid="{00000000-0005-0000-0000-0000FB170000}"/>
    <cellStyle name="Input 2 3 2 3 2 5 2 2 2 2" xfId="6292" xr:uid="{00000000-0005-0000-0000-0000FC170000}"/>
    <cellStyle name="Input 2 3 2 3 2 5 2 2 3" xfId="6293" xr:uid="{00000000-0005-0000-0000-0000FD170000}"/>
    <cellStyle name="Input 2 3 2 3 2 5 2 3" xfId="6294" xr:uid="{00000000-0005-0000-0000-0000FE170000}"/>
    <cellStyle name="Input 2 3 2 3 2 5 2 3 2" xfId="6295" xr:uid="{00000000-0005-0000-0000-0000FF170000}"/>
    <cellStyle name="Input 2 3 2 3 2 5 2 4" xfId="6296" xr:uid="{00000000-0005-0000-0000-000000180000}"/>
    <cellStyle name="Input 2 3 2 3 2 5 3" xfId="6297" xr:uid="{00000000-0005-0000-0000-000001180000}"/>
    <cellStyle name="Input 2 3 2 3 2 5 3 2" xfId="6298" xr:uid="{00000000-0005-0000-0000-000002180000}"/>
    <cellStyle name="Input 2 3 2 3 2 5 3 2 2" xfId="6299" xr:uid="{00000000-0005-0000-0000-000003180000}"/>
    <cellStyle name="Input 2 3 2 3 2 5 3 3" xfId="6300" xr:uid="{00000000-0005-0000-0000-000004180000}"/>
    <cellStyle name="Input 2 3 2 3 2 5 4" xfId="6301" xr:uid="{00000000-0005-0000-0000-000005180000}"/>
    <cellStyle name="Input 2 3 2 3 2 5 4 2" xfId="6302" xr:uid="{00000000-0005-0000-0000-000006180000}"/>
    <cellStyle name="Input 2 3 2 3 2 5 4 2 2" xfId="6303" xr:uid="{00000000-0005-0000-0000-000007180000}"/>
    <cellStyle name="Input 2 3 2 3 2 5 4 3" xfId="6304" xr:uid="{00000000-0005-0000-0000-000008180000}"/>
    <cellStyle name="Input 2 3 2 3 2 5 5" xfId="6305" xr:uid="{00000000-0005-0000-0000-000009180000}"/>
    <cellStyle name="Input 2 3 2 3 2 5 5 2" xfId="6306" xr:uid="{00000000-0005-0000-0000-00000A180000}"/>
    <cellStyle name="Input 2 3 2 3 2 5 6" xfId="6307" xr:uid="{00000000-0005-0000-0000-00000B180000}"/>
    <cellStyle name="Input 2 3 2 3 2 5 6 2" xfId="6308" xr:uid="{00000000-0005-0000-0000-00000C180000}"/>
    <cellStyle name="Input 2 3 2 3 2 5 7" xfId="6309" xr:uid="{00000000-0005-0000-0000-00000D180000}"/>
    <cellStyle name="Input 2 3 2 3 2 6" xfId="6310" xr:uid="{00000000-0005-0000-0000-00000E180000}"/>
    <cellStyle name="Input 2 3 2 3 2 6 2" xfId="6311" xr:uid="{00000000-0005-0000-0000-00000F180000}"/>
    <cellStyle name="Input 2 3 2 3 2 6 2 2" xfId="6312" xr:uid="{00000000-0005-0000-0000-000010180000}"/>
    <cellStyle name="Input 2 3 2 3 2 6 2 2 2" xfId="6313" xr:uid="{00000000-0005-0000-0000-000011180000}"/>
    <cellStyle name="Input 2 3 2 3 2 6 2 2 2 2" xfId="6314" xr:uid="{00000000-0005-0000-0000-000012180000}"/>
    <cellStyle name="Input 2 3 2 3 2 6 2 2 3" xfId="6315" xr:uid="{00000000-0005-0000-0000-000013180000}"/>
    <cellStyle name="Input 2 3 2 3 2 6 2 3" xfId="6316" xr:uid="{00000000-0005-0000-0000-000014180000}"/>
    <cellStyle name="Input 2 3 2 3 2 6 2 3 2" xfId="6317" xr:uid="{00000000-0005-0000-0000-000015180000}"/>
    <cellStyle name="Input 2 3 2 3 2 6 2 4" xfId="6318" xr:uid="{00000000-0005-0000-0000-000016180000}"/>
    <cellStyle name="Input 2 3 2 3 2 6 3" xfId="6319" xr:uid="{00000000-0005-0000-0000-000017180000}"/>
    <cellStyle name="Input 2 3 2 3 2 6 3 2" xfId="6320" xr:uid="{00000000-0005-0000-0000-000018180000}"/>
    <cellStyle name="Input 2 3 2 3 2 6 3 2 2" xfId="6321" xr:uid="{00000000-0005-0000-0000-000019180000}"/>
    <cellStyle name="Input 2 3 2 3 2 6 3 3" xfId="6322" xr:uid="{00000000-0005-0000-0000-00001A180000}"/>
    <cellStyle name="Input 2 3 2 3 2 6 4" xfId="6323" xr:uid="{00000000-0005-0000-0000-00001B180000}"/>
    <cellStyle name="Input 2 3 2 3 2 6 4 2" xfId="6324" xr:uid="{00000000-0005-0000-0000-00001C180000}"/>
    <cellStyle name="Input 2 3 2 3 2 6 4 2 2" xfId="6325" xr:uid="{00000000-0005-0000-0000-00001D180000}"/>
    <cellStyle name="Input 2 3 2 3 2 6 4 3" xfId="6326" xr:uid="{00000000-0005-0000-0000-00001E180000}"/>
    <cellStyle name="Input 2 3 2 3 2 6 5" xfId="6327" xr:uid="{00000000-0005-0000-0000-00001F180000}"/>
    <cellStyle name="Input 2 3 2 3 2 6 5 2" xfId="6328" xr:uid="{00000000-0005-0000-0000-000020180000}"/>
    <cellStyle name="Input 2 3 2 3 2 6 6" xfId="6329" xr:uid="{00000000-0005-0000-0000-000021180000}"/>
    <cellStyle name="Input 2 3 2 3 2 6 6 2" xfId="6330" xr:uid="{00000000-0005-0000-0000-000022180000}"/>
    <cellStyle name="Input 2 3 2 3 2 6 7" xfId="6331" xr:uid="{00000000-0005-0000-0000-000023180000}"/>
    <cellStyle name="Input 2 3 2 3 2 7" xfId="6332" xr:uid="{00000000-0005-0000-0000-000024180000}"/>
    <cellStyle name="Input 2 3 2 3 2 7 2" xfId="6333" xr:uid="{00000000-0005-0000-0000-000025180000}"/>
    <cellStyle name="Input 2 3 2 3 2 7 2 2" xfId="6334" xr:uid="{00000000-0005-0000-0000-000026180000}"/>
    <cellStyle name="Input 2 3 2 3 2 7 2 2 2" xfId="6335" xr:uid="{00000000-0005-0000-0000-000027180000}"/>
    <cellStyle name="Input 2 3 2 3 2 7 2 3" xfId="6336" xr:uid="{00000000-0005-0000-0000-000028180000}"/>
    <cellStyle name="Input 2 3 2 3 2 7 3" xfId="6337" xr:uid="{00000000-0005-0000-0000-000029180000}"/>
    <cellStyle name="Input 2 3 2 3 2 7 3 2" xfId="6338" xr:uid="{00000000-0005-0000-0000-00002A180000}"/>
    <cellStyle name="Input 2 3 2 3 2 7 4" xfId="6339" xr:uid="{00000000-0005-0000-0000-00002B180000}"/>
    <cellStyle name="Input 2 3 2 3 2 8" xfId="6340" xr:uid="{00000000-0005-0000-0000-00002C180000}"/>
    <cellStyle name="Input 2 3 2 3 2 8 2" xfId="6341" xr:uid="{00000000-0005-0000-0000-00002D180000}"/>
    <cellStyle name="Input 2 3 2 3 2 8 2 2" xfId="6342" xr:uid="{00000000-0005-0000-0000-00002E180000}"/>
    <cellStyle name="Input 2 3 2 3 2 8 3" xfId="6343" xr:uid="{00000000-0005-0000-0000-00002F180000}"/>
    <cellStyle name="Input 2 3 2 3 2 9" xfId="6344" xr:uid="{00000000-0005-0000-0000-000030180000}"/>
    <cellStyle name="Input 2 3 2 3 2 9 2" xfId="6345" xr:uid="{00000000-0005-0000-0000-000031180000}"/>
    <cellStyle name="Input 2 3 2 3 2 9 2 2" xfId="6346" xr:uid="{00000000-0005-0000-0000-000032180000}"/>
    <cellStyle name="Input 2 3 2 3 2 9 3" xfId="6347" xr:uid="{00000000-0005-0000-0000-000033180000}"/>
    <cellStyle name="Input 2 3 2 3 3" xfId="6348" xr:uid="{00000000-0005-0000-0000-000034180000}"/>
    <cellStyle name="Input 2 3 2 3 3 10" xfId="6349" xr:uid="{00000000-0005-0000-0000-000035180000}"/>
    <cellStyle name="Input 2 3 2 3 3 10 2" xfId="6350" xr:uid="{00000000-0005-0000-0000-000036180000}"/>
    <cellStyle name="Input 2 3 2 3 3 11" xfId="6351" xr:uid="{00000000-0005-0000-0000-000037180000}"/>
    <cellStyle name="Input 2 3 2 3 3 11 2" xfId="6352" xr:uid="{00000000-0005-0000-0000-000038180000}"/>
    <cellStyle name="Input 2 3 2 3 3 12" xfId="6353" xr:uid="{00000000-0005-0000-0000-000039180000}"/>
    <cellStyle name="Input 2 3 2 3 3 2" xfId="6354" xr:uid="{00000000-0005-0000-0000-00003A180000}"/>
    <cellStyle name="Input 2 3 2 3 3 2 2" xfId="6355" xr:uid="{00000000-0005-0000-0000-00003B180000}"/>
    <cellStyle name="Input 2 3 2 3 3 2 2 2" xfId="6356" xr:uid="{00000000-0005-0000-0000-00003C180000}"/>
    <cellStyle name="Input 2 3 2 3 3 2 2 2 2" xfId="6357" xr:uid="{00000000-0005-0000-0000-00003D180000}"/>
    <cellStyle name="Input 2 3 2 3 3 2 2 2 2 2" xfId="6358" xr:uid="{00000000-0005-0000-0000-00003E180000}"/>
    <cellStyle name="Input 2 3 2 3 3 2 2 2 3" xfId="6359" xr:uid="{00000000-0005-0000-0000-00003F180000}"/>
    <cellStyle name="Input 2 3 2 3 3 2 2 3" xfId="6360" xr:uid="{00000000-0005-0000-0000-000040180000}"/>
    <cellStyle name="Input 2 3 2 3 3 2 2 3 2" xfId="6361" xr:uid="{00000000-0005-0000-0000-000041180000}"/>
    <cellStyle name="Input 2 3 2 3 3 2 2 4" xfId="6362" xr:uid="{00000000-0005-0000-0000-000042180000}"/>
    <cellStyle name="Input 2 3 2 3 3 2 3" xfId="6363" xr:uid="{00000000-0005-0000-0000-000043180000}"/>
    <cellStyle name="Input 2 3 2 3 3 2 3 2" xfId="6364" xr:uid="{00000000-0005-0000-0000-000044180000}"/>
    <cellStyle name="Input 2 3 2 3 3 2 3 2 2" xfId="6365" xr:uid="{00000000-0005-0000-0000-000045180000}"/>
    <cellStyle name="Input 2 3 2 3 3 2 3 3" xfId="6366" xr:uid="{00000000-0005-0000-0000-000046180000}"/>
    <cellStyle name="Input 2 3 2 3 3 2 4" xfId="6367" xr:uid="{00000000-0005-0000-0000-000047180000}"/>
    <cellStyle name="Input 2 3 2 3 3 2 4 2" xfId="6368" xr:uid="{00000000-0005-0000-0000-000048180000}"/>
    <cellStyle name="Input 2 3 2 3 3 2 4 2 2" xfId="6369" xr:uid="{00000000-0005-0000-0000-000049180000}"/>
    <cellStyle name="Input 2 3 2 3 3 2 4 3" xfId="6370" xr:uid="{00000000-0005-0000-0000-00004A180000}"/>
    <cellStyle name="Input 2 3 2 3 3 2 5" xfId="6371" xr:uid="{00000000-0005-0000-0000-00004B180000}"/>
    <cellStyle name="Input 2 3 2 3 3 2 5 2" xfId="6372" xr:uid="{00000000-0005-0000-0000-00004C180000}"/>
    <cellStyle name="Input 2 3 2 3 3 2 6" xfId="6373" xr:uid="{00000000-0005-0000-0000-00004D180000}"/>
    <cellStyle name="Input 2 3 2 3 3 2 6 2" xfId="6374" xr:uid="{00000000-0005-0000-0000-00004E180000}"/>
    <cellStyle name="Input 2 3 2 3 3 2 7" xfId="6375" xr:uid="{00000000-0005-0000-0000-00004F180000}"/>
    <cellStyle name="Input 2 3 2 3 3 3" xfId="6376" xr:uid="{00000000-0005-0000-0000-000050180000}"/>
    <cellStyle name="Input 2 3 2 3 3 3 2" xfId="6377" xr:uid="{00000000-0005-0000-0000-000051180000}"/>
    <cellStyle name="Input 2 3 2 3 3 3 2 2" xfId="6378" xr:uid="{00000000-0005-0000-0000-000052180000}"/>
    <cellStyle name="Input 2 3 2 3 3 3 2 2 2" xfId="6379" xr:uid="{00000000-0005-0000-0000-000053180000}"/>
    <cellStyle name="Input 2 3 2 3 3 3 2 2 2 2" xfId="6380" xr:uid="{00000000-0005-0000-0000-000054180000}"/>
    <cellStyle name="Input 2 3 2 3 3 3 2 2 3" xfId="6381" xr:uid="{00000000-0005-0000-0000-000055180000}"/>
    <cellStyle name="Input 2 3 2 3 3 3 2 3" xfId="6382" xr:uid="{00000000-0005-0000-0000-000056180000}"/>
    <cellStyle name="Input 2 3 2 3 3 3 2 3 2" xfId="6383" xr:uid="{00000000-0005-0000-0000-000057180000}"/>
    <cellStyle name="Input 2 3 2 3 3 3 2 4" xfId="6384" xr:uid="{00000000-0005-0000-0000-000058180000}"/>
    <cellStyle name="Input 2 3 2 3 3 3 3" xfId="6385" xr:uid="{00000000-0005-0000-0000-000059180000}"/>
    <cellStyle name="Input 2 3 2 3 3 3 3 2" xfId="6386" xr:uid="{00000000-0005-0000-0000-00005A180000}"/>
    <cellStyle name="Input 2 3 2 3 3 3 3 2 2" xfId="6387" xr:uid="{00000000-0005-0000-0000-00005B180000}"/>
    <cellStyle name="Input 2 3 2 3 3 3 3 3" xfId="6388" xr:uid="{00000000-0005-0000-0000-00005C180000}"/>
    <cellStyle name="Input 2 3 2 3 3 3 4" xfId="6389" xr:uid="{00000000-0005-0000-0000-00005D180000}"/>
    <cellStyle name="Input 2 3 2 3 3 3 4 2" xfId="6390" xr:uid="{00000000-0005-0000-0000-00005E180000}"/>
    <cellStyle name="Input 2 3 2 3 3 3 4 2 2" xfId="6391" xr:uid="{00000000-0005-0000-0000-00005F180000}"/>
    <cellStyle name="Input 2 3 2 3 3 3 4 3" xfId="6392" xr:uid="{00000000-0005-0000-0000-000060180000}"/>
    <cellStyle name="Input 2 3 2 3 3 3 5" xfId="6393" xr:uid="{00000000-0005-0000-0000-000061180000}"/>
    <cellStyle name="Input 2 3 2 3 3 3 5 2" xfId="6394" xr:uid="{00000000-0005-0000-0000-000062180000}"/>
    <cellStyle name="Input 2 3 2 3 3 3 6" xfId="6395" xr:uid="{00000000-0005-0000-0000-000063180000}"/>
    <cellStyle name="Input 2 3 2 3 3 3 6 2" xfId="6396" xr:uid="{00000000-0005-0000-0000-000064180000}"/>
    <cellStyle name="Input 2 3 2 3 3 3 7" xfId="6397" xr:uid="{00000000-0005-0000-0000-000065180000}"/>
    <cellStyle name="Input 2 3 2 3 3 4" xfId="6398" xr:uid="{00000000-0005-0000-0000-000066180000}"/>
    <cellStyle name="Input 2 3 2 3 3 4 2" xfId="6399" xr:uid="{00000000-0005-0000-0000-000067180000}"/>
    <cellStyle name="Input 2 3 2 3 3 4 2 2" xfId="6400" xr:uid="{00000000-0005-0000-0000-000068180000}"/>
    <cellStyle name="Input 2 3 2 3 3 4 2 2 2" xfId="6401" xr:uid="{00000000-0005-0000-0000-000069180000}"/>
    <cellStyle name="Input 2 3 2 3 3 4 2 2 2 2" xfId="6402" xr:uid="{00000000-0005-0000-0000-00006A180000}"/>
    <cellStyle name="Input 2 3 2 3 3 4 2 2 3" xfId="6403" xr:uid="{00000000-0005-0000-0000-00006B180000}"/>
    <cellStyle name="Input 2 3 2 3 3 4 2 3" xfId="6404" xr:uid="{00000000-0005-0000-0000-00006C180000}"/>
    <cellStyle name="Input 2 3 2 3 3 4 2 3 2" xfId="6405" xr:uid="{00000000-0005-0000-0000-00006D180000}"/>
    <cellStyle name="Input 2 3 2 3 3 4 2 4" xfId="6406" xr:uid="{00000000-0005-0000-0000-00006E180000}"/>
    <cellStyle name="Input 2 3 2 3 3 4 3" xfId="6407" xr:uid="{00000000-0005-0000-0000-00006F180000}"/>
    <cellStyle name="Input 2 3 2 3 3 4 3 2" xfId="6408" xr:uid="{00000000-0005-0000-0000-000070180000}"/>
    <cellStyle name="Input 2 3 2 3 3 4 3 2 2" xfId="6409" xr:uid="{00000000-0005-0000-0000-000071180000}"/>
    <cellStyle name="Input 2 3 2 3 3 4 3 3" xfId="6410" xr:uid="{00000000-0005-0000-0000-000072180000}"/>
    <cellStyle name="Input 2 3 2 3 3 4 4" xfId="6411" xr:uid="{00000000-0005-0000-0000-000073180000}"/>
    <cellStyle name="Input 2 3 2 3 3 4 4 2" xfId="6412" xr:uid="{00000000-0005-0000-0000-000074180000}"/>
    <cellStyle name="Input 2 3 2 3 3 4 4 2 2" xfId="6413" xr:uid="{00000000-0005-0000-0000-000075180000}"/>
    <cellStyle name="Input 2 3 2 3 3 4 4 3" xfId="6414" xr:uid="{00000000-0005-0000-0000-000076180000}"/>
    <cellStyle name="Input 2 3 2 3 3 4 5" xfId="6415" xr:uid="{00000000-0005-0000-0000-000077180000}"/>
    <cellStyle name="Input 2 3 2 3 3 4 5 2" xfId="6416" xr:uid="{00000000-0005-0000-0000-000078180000}"/>
    <cellStyle name="Input 2 3 2 3 3 4 6" xfId="6417" xr:uid="{00000000-0005-0000-0000-000079180000}"/>
    <cellStyle name="Input 2 3 2 3 3 4 6 2" xfId="6418" xr:uid="{00000000-0005-0000-0000-00007A180000}"/>
    <cellStyle name="Input 2 3 2 3 3 4 7" xfId="6419" xr:uid="{00000000-0005-0000-0000-00007B180000}"/>
    <cellStyle name="Input 2 3 2 3 3 5" xfId="6420" xr:uid="{00000000-0005-0000-0000-00007C180000}"/>
    <cellStyle name="Input 2 3 2 3 3 5 2" xfId="6421" xr:uid="{00000000-0005-0000-0000-00007D180000}"/>
    <cellStyle name="Input 2 3 2 3 3 5 2 2" xfId="6422" xr:uid="{00000000-0005-0000-0000-00007E180000}"/>
    <cellStyle name="Input 2 3 2 3 3 5 2 2 2" xfId="6423" xr:uid="{00000000-0005-0000-0000-00007F180000}"/>
    <cellStyle name="Input 2 3 2 3 3 5 2 2 2 2" xfId="6424" xr:uid="{00000000-0005-0000-0000-000080180000}"/>
    <cellStyle name="Input 2 3 2 3 3 5 2 2 3" xfId="6425" xr:uid="{00000000-0005-0000-0000-000081180000}"/>
    <cellStyle name="Input 2 3 2 3 3 5 2 3" xfId="6426" xr:uid="{00000000-0005-0000-0000-000082180000}"/>
    <cellStyle name="Input 2 3 2 3 3 5 2 3 2" xfId="6427" xr:uid="{00000000-0005-0000-0000-000083180000}"/>
    <cellStyle name="Input 2 3 2 3 3 5 2 4" xfId="6428" xr:uid="{00000000-0005-0000-0000-000084180000}"/>
    <cellStyle name="Input 2 3 2 3 3 5 3" xfId="6429" xr:uid="{00000000-0005-0000-0000-000085180000}"/>
    <cellStyle name="Input 2 3 2 3 3 5 3 2" xfId="6430" xr:uid="{00000000-0005-0000-0000-000086180000}"/>
    <cellStyle name="Input 2 3 2 3 3 5 3 2 2" xfId="6431" xr:uid="{00000000-0005-0000-0000-000087180000}"/>
    <cellStyle name="Input 2 3 2 3 3 5 3 3" xfId="6432" xr:uid="{00000000-0005-0000-0000-000088180000}"/>
    <cellStyle name="Input 2 3 2 3 3 5 4" xfId="6433" xr:uid="{00000000-0005-0000-0000-000089180000}"/>
    <cellStyle name="Input 2 3 2 3 3 5 4 2" xfId="6434" xr:uid="{00000000-0005-0000-0000-00008A180000}"/>
    <cellStyle name="Input 2 3 2 3 3 5 4 2 2" xfId="6435" xr:uid="{00000000-0005-0000-0000-00008B180000}"/>
    <cellStyle name="Input 2 3 2 3 3 5 4 3" xfId="6436" xr:uid="{00000000-0005-0000-0000-00008C180000}"/>
    <cellStyle name="Input 2 3 2 3 3 5 5" xfId="6437" xr:uid="{00000000-0005-0000-0000-00008D180000}"/>
    <cellStyle name="Input 2 3 2 3 3 5 5 2" xfId="6438" xr:uid="{00000000-0005-0000-0000-00008E180000}"/>
    <cellStyle name="Input 2 3 2 3 3 5 6" xfId="6439" xr:uid="{00000000-0005-0000-0000-00008F180000}"/>
    <cellStyle name="Input 2 3 2 3 3 5 6 2" xfId="6440" xr:uid="{00000000-0005-0000-0000-000090180000}"/>
    <cellStyle name="Input 2 3 2 3 3 5 7" xfId="6441" xr:uid="{00000000-0005-0000-0000-000091180000}"/>
    <cellStyle name="Input 2 3 2 3 3 6" xfId="6442" xr:uid="{00000000-0005-0000-0000-000092180000}"/>
    <cellStyle name="Input 2 3 2 3 3 6 2" xfId="6443" xr:uid="{00000000-0005-0000-0000-000093180000}"/>
    <cellStyle name="Input 2 3 2 3 3 6 2 2" xfId="6444" xr:uid="{00000000-0005-0000-0000-000094180000}"/>
    <cellStyle name="Input 2 3 2 3 3 6 2 2 2" xfId="6445" xr:uid="{00000000-0005-0000-0000-000095180000}"/>
    <cellStyle name="Input 2 3 2 3 3 6 2 2 2 2" xfId="6446" xr:uid="{00000000-0005-0000-0000-000096180000}"/>
    <cellStyle name="Input 2 3 2 3 3 6 2 2 3" xfId="6447" xr:uid="{00000000-0005-0000-0000-000097180000}"/>
    <cellStyle name="Input 2 3 2 3 3 6 2 3" xfId="6448" xr:uid="{00000000-0005-0000-0000-000098180000}"/>
    <cellStyle name="Input 2 3 2 3 3 6 2 3 2" xfId="6449" xr:uid="{00000000-0005-0000-0000-000099180000}"/>
    <cellStyle name="Input 2 3 2 3 3 6 2 4" xfId="6450" xr:uid="{00000000-0005-0000-0000-00009A180000}"/>
    <cellStyle name="Input 2 3 2 3 3 6 3" xfId="6451" xr:uid="{00000000-0005-0000-0000-00009B180000}"/>
    <cellStyle name="Input 2 3 2 3 3 6 3 2" xfId="6452" xr:uid="{00000000-0005-0000-0000-00009C180000}"/>
    <cellStyle name="Input 2 3 2 3 3 6 3 2 2" xfId="6453" xr:uid="{00000000-0005-0000-0000-00009D180000}"/>
    <cellStyle name="Input 2 3 2 3 3 6 3 3" xfId="6454" xr:uid="{00000000-0005-0000-0000-00009E180000}"/>
    <cellStyle name="Input 2 3 2 3 3 6 4" xfId="6455" xr:uid="{00000000-0005-0000-0000-00009F180000}"/>
    <cellStyle name="Input 2 3 2 3 3 6 4 2" xfId="6456" xr:uid="{00000000-0005-0000-0000-0000A0180000}"/>
    <cellStyle name="Input 2 3 2 3 3 6 4 2 2" xfId="6457" xr:uid="{00000000-0005-0000-0000-0000A1180000}"/>
    <cellStyle name="Input 2 3 2 3 3 6 4 3" xfId="6458" xr:uid="{00000000-0005-0000-0000-0000A2180000}"/>
    <cellStyle name="Input 2 3 2 3 3 6 5" xfId="6459" xr:uid="{00000000-0005-0000-0000-0000A3180000}"/>
    <cellStyle name="Input 2 3 2 3 3 6 5 2" xfId="6460" xr:uid="{00000000-0005-0000-0000-0000A4180000}"/>
    <cellStyle name="Input 2 3 2 3 3 6 6" xfId="6461" xr:uid="{00000000-0005-0000-0000-0000A5180000}"/>
    <cellStyle name="Input 2 3 2 3 3 6 6 2" xfId="6462" xr:uid="{00000000-0005-0000-0000-0000A6180000}"/>
    <cellStyle name="Input 2 3 2 3 3 6 7" xfId="6463" xr:uid="{00000000-0005-0000-0000-0000A7180000}"/>
    <cellStyle name="Input 2 3 2 3 3 7" xfId="6464" xr:uid="{00000000-0005-0000-0000-0000A8180000}"/>
    <cellStyle name="Input 2 3 2 3 3 7 2" xfId="6465" xr:uid="{00000000-0005-0000-0000-0000A9180000}"/>
    <cellStyle name="Input 2 3 2 3 3 7 2 2" xfId="6466" xr:uid="{00000000-0005-0000-0000-0000AA180000}"/>
    <cellStyle name="Input 2 3 2 3 3 7 2 2 2" xfId="6467" xr:uid="{00000000-0005-0000-0000-0000AB180000}"/>
    <cellStyle name="Input 2 3 2 3 3 7 2 3" xfId="6468" xr:uid="{00000000-0005-0000-0000-0000AC180000}"/>
    <cellStyle name="Input 2 3 2 3 3 7 3" xfId="6469" xr:uid="{00000000-0005-0000-0000-0000AD180000}"/>
    <cellStyle name="Input 2 3 2 3 3 7 3 2" xfId="6470" xr:uid="{00000000-0005-0000-0000-0000AE180000}"/>
    <cellStyle name="Input 2 3 2 3 3 7 4" xfId="6471" xr:uid="{00000000-0005-0000-0000-0000AF180000}"/>
    <cellStyle name="Input 2 3 2 3 3 8" xfId="6472" xr:uid="{00000000-0005-0000-0000-0000B0180000}"/>
    <cellStyle name="Input 2 3 2 3 3 8 2" xfId="6473" xr:uid="{00000000-0005-0000-0000-0000B1180000}"/>
    <cellStyle name="Input 2 3 2 3 3 8 2 2" xfId="6474" xr:uid="{00000000-0005-0000-0000-0000B2180000}"/>
    <cellStyle name="Input 2 3 2 3 3 8 3" xfId="6475" xr:uid="{00000000-0005-0000-0000-0000B3180000}"/>
    <cellStyle name="Input 2 3 2 3 3 9" xfId="6476" xr:uid="{00000000-0005-0000-0000-0000B4180000}"/>
    <cellStyle name="Input 2 3 2 3 3 9 2" xfId="6477" xr:uid="{00000000-0005-0000-0000-0000B5180000}"/>
    <cellStyle name="Input 2 3 2 3 3 9 2 2" xfId="6478" xr:uid="{00000000-0005-0000-0000-0000B6180000}"/>
    <cellStyle name="Input 2 3 2 3 3 9 3" xfId="6479" xr:uid="{00000000-0005-0000-0000-0000B7180000}"/>
    <cellStyle name="Input 2 3 2 3 4" xfId="6480" xr:uid="{00000000-0005-0000-0000-0000B8180000}"/>
    <cellStyle name="Input 2 3 2 3 4 10" xfId="6481" xr:uid="{00000000-0005-0000-0000-0000B9180000}"/>
    <cellStyle name="Input 2 3 2 3 4 10 2" xfId="6482" xr:uid="{00000000-0005-0000-0000-0000BA180000}"/>
    <cellStyle name="Input 2 3 2 3 4 11" xfId="6483" xr:uid="{00000000-0005-0000-0000-0000BB180000}"/>
    <cellStyle name="Input 2 3 2 3 4 11 2" xfId="6484" xr:uid="{00000000-0005-0000-0000-0000BC180000}"/>
    <cellStyle name="Input 2 3 2 3 4 12" xfId="6485" xr:uid="{00000000-0005-0000-0000-0000BD180000}"/>
    <cellStyle name="Input 2 3 2 3 4 2" xfId="6486" xr:uid="{00000000-0005-0000-0000-0000BE180000}"/>
    <cellStyle name="Input 2 3 2 3 4 2 2" xfId="6487" xr:uid="{00000000-0005-0000-0000-0000BF180000}"/>
    <cellStyle name="Input 2 3 2 3 4 2 2 2" xfId="6488" xr:uid="{00000000-0005-0000-0000-0000C0180000}"/>
    <cellStyle name="Input 2 3 2 3 4 2 2 2 2" xfId="6489" xr:uid="{00000000-0005-0000-0000-0000C1180000}"/>
    <cellStyle name="Input 2 3 2 3 4 2 2 2 2 2" xfId="6490" xr:uid="{00000000-0005-0000-0000-0000C2180000}"/>
    <cellStyle name="Input 2 3 2 3 4 2 2 2 3" xfId="6491" xr:uid="{00000000-0005-0000-0000-0000C3180000}"/>
    <cellStyle name="Input 2 3 2 3 4 2 2 3" xfId="6492" xr:uid="{00000000-0005-0000-0000-0000C4180000}"/>
    <cellStyle name="Input 2 3 2 3 4 2 2 3 2" xfId="6493" xr:uid="{00000000-0005-0000-0000-0000C5180000}"/>
    <cellStyle name="Input 2 3 2 3 4 2 2 4" xfId="6494" xr:uid="{00000000-0005-0000-0000-0000C6180000}"/>
    <cellStyle name="Input 2 3 2 3 4 2 3" xfId="6495" xr:uid="{00000000-0005-0000-0000-0000C7180000}"/>
    <cellStyle name="Input 2 3 2 3 4 2 3 2" xfId="6496" xr:uid="{00000000-0005-0000-0000-0000C8180000}"/>
    <cellStyle name="Input 2 3 2 3 4 2 3 2 2" xfId="6497" xr:uid="{00000000-0005-0000-0000-0000C9180000}"/>
    <cellStyle name="Input 2 3 2 3 4 2 3 3" xfId="6498" xr:uid="{00000000-0005-0000-0000-0000CA180000}"/>
    <cellStyle name="Input 2 3 2 3 4 2 4" xfId="6499" xr:uid="{00000000-0005-0000-0000-0000CB180000}"/>
    <cellStyle name="Input 2 3 2 3 4 2 4 2" xfId="6500" xr:uid="{00000000-0005-0000-0000-0000CC180000}"/>
    <cellStyle name="Input 2 3 2 3 4 2 4 2 2" xfId="6501" xr:uid="{00000000-0005-0000-0000-0000CD180000}"/>
    <cellStyle name="Input 2 3 2 3 4 2 4 3" xfId="6502" xr:uid="{00000000-0005-0000-0000-0000CE180000}"/>
    <cellStyle name="Input 2 3 2 3 4 2 5" xfId="6503" xr:uid="{00000000-0005-0000-0000-0000CF180000}"/>
    <cellStyle name="Input 2 3 2 3 4 2 5 2" xfId="6504" xr:uid="{00000000-0005-0000-0000-0000D0180000}"/>
    <cellStyle name="Input 2 3 2 3 4 2 6" xfId="6505" xr:uid="{00000000-0005-0000-0000-0000D1180000}"/>
    <cellStyle name="Input 2 3 2 3 4 2 6 2" xfId="6506" xr:uid="{00000000-0005-0000-0000-0000D2180000}"/>
    <cellStyle name="Input 2 3 2 3 4 2 7" xfId="6507" xr:uid="{00000000-0005-0000-0000-0000D3180000}"/>
    <cellStyle name="Input 2 3 2 3 4 3" xfId="6508" xr:uid="{00000000-0005-0000-0000-0000D4180000}"/>
    <cellStyle name="Input 2 3 2 3 4 3 2" xfId="6509" xr:uid="{00000000-0005-0000-0000-0000D5180000}"/>
    <cellStyle name="Input 2 3 2 3 4 3 2 2" xfId="6510" xr:uid="{00000000-0005-0000-0000-0000D6180000}"/>
    <cellStyle name="Input 2 3 2 3 4 3 2 2 2" xfId="6511" xr:uid="{00000000-0005-0000-0000-0000D7180000}"/>
    <cellStyle name="Input 2 3 2 3 4 3 2 2 2 2" xfId="6512" xr:uid="{00000000-0005-0000-0000-0000D8180000}"/>
    <cellStyle name="Input 2 3 2 3 4 3 2 2 3" xfId="6513" xr:uid="{00000000-0005-0000-0000-0000D9180000}"/>
    <cellStyle name="Input 2 3 2 3 4 3 2 3" xfId="6514" xr:uid="{00000000-0005-0000-0000-0000DA180000}"/>
    <cellStyle name="Input 2 3 2 3 4 3 2 3 2" xfId="6515" xr:uid="{00000000-0005-0000-0000-0000DB180000}"/>
    <cellStyle name="Input 2 3 2 3 4 3 2 4" xfId="6516" xr:uid="{00000000-0005-0000-0000-0000DC180000}"/>
    <cellStyle name="Input 2 3 2 3 4 3 3" xfId="6517" xr:uid="{00000000-0005-0000-0000-0000DD180000}"/>
    <cellStyle name="Input 2 3 2 3 4 3 3 2" xfId="6518" xr:uid="{00000000-0005-0000-0000-0000DE180000}"/>
    <cellStyle name="Input 2 3 2 3 4 3 3 2 2" xfId="6519" xr:uid="{00000000-0005-0000-0000-0000DF180000}"/>
    <cellStyle name="Input 2 3 2 3 4 3 3 3" xfId="6520" xr:uid="{00000000-0005-0000-0000-0000E0180000}"/>
    <cellStyle name="Input 2 3 2 3 4 3 4" xfId="6521" xr:uid="{00000000-0005-0000-0000-0000E1180000}"/>
    <cellStyle name="Input 2 3 2 3 4 3 4 2" xfId="6522" xr:uid="{00000000-0005-0000-0000-0000E2180000}"/>
    <cellStyle name="Input 2 3 2 3 4 3 4 2 2" xfId="6523" xr:uid="{00000000-0005-0000-0000-0000E3180000}"/>
    <cellStyle name="Input 2 3 2 3 4 3 4 3" xfId="6524" xr:uid="{00000000-0005-0000-0000-0000E4180000}"/>
    <cellStyle name="Input 2 3 2 3 4 3 5" xfId="6525" xr:uid="{00000000-0005-0000-0000-0000E5180000}"/>
    <cellStyle name="Input 2 3 2 3 4 3 5 2" xfId="6526" xr:uid="{00000000-0005-0000-0000-0000E6180000}"/>
    <cellStyle name="Input 2 3 2 3 4 3 6" xfId="6527" xr:uid="{00000000-0005-0000-0000-0000E7180000}"/>
    <cellStyle name="Input 2 3 2 3 4 3 6 2" xfId="6528" xr:uid="{00000000-0005-0000-0000-0000E8180000}"/>
    <cellStyle name="Input 2 3 2 3 4 3 7" xfId="6529" xr:uid="{00000000-0005-0000-0000-0000E9180000}"/>
    <cellStyle name="Input 2 3 2 3 4 4" xfId="6530" xr:uid="{00000000-0005-0000-0000-0000EA180000}"/>
    <cellStyle name="Input 2 3 2 3 4 4 2" xfId="6531" xr:uid="{00000000-0005-0000-0000-0000EB180000}"/>
    <cellStyle name="Input 2 3 2 3 4 4 2 2" xfId="6532" xr:uid="{00000000-0005-0000-0000-0000EC180000}"/>
    <cellStyle name="Input 2 3 2 3 4 4 2 2 2" xfId="6533" xr:uid="{00000000-0005-0000-0000-0000ED180000}"/>
    <cellStyle name="Input 2 3 2 3 4 4 2 2 2 2" xfId="6534" xr:uid="{00000000-0005-0000-0000-0000EE180000}"/>
    <cellStyle name="Input 2 3 2 3 4 4 2 2 3" xfId="6535" xr:uid="{00000000-0005-0000-0000-0000EF180000}"/>
    <cellStyle name="Input 2 3 2 3 4 4 2 3" xfId="6536" xr:uid="{00000000-0005-0000-0000-0000F0180000}"/>
    <cellStyle name="Input 2 3 2 3 4 4 2 3 2" xfId="6537" xr:uid="{00000000-0005-0000-0000-0000F1180000}"/>
    <cellStyle name="Input 2 3 2 3 4 4 2 4" xfId="6538" xr:uid="{00000000-0005-0000-0000-0000F2180000}"/>
    <cellStyle name="Input 2 3 2 3 4 4 3" xfId="6539" xr:uid="{00000000-0005-0000-0000-0000F3180000}"/>
    <cellStyle name="Input 2 3 2 3 4 4 3 2" xfId="6540" xr:uid="{00000000-0005-0000-0000-0000F4180000}"/>
    <cellStyle name="Input 2 3 2 3 4 4 3 2 2" xfId="6541" xr:uid="{00000000-0005-0000-0000-0000F5180000}"/>
    <cellStyle name="Input 2 3 2 3 4 4 3 3" xfId="6542" xr:uid="{00000000-0005-0000-0000-0000F6180000}"/>
    <cellStyle name="Input 2 3 2 3 4 4 4" xfId="6543" xr:uid="{00000000-0005-0000-0000-0000F7180000}"/>
    <cellStyle name="Input 2 3 2 3 4 4 4 2" xfId="6544" xr:uid="{00000000-0005-0000-0000-0000F8180000}"/>
    <cellStyle name="Input 2 3 2 3 4 4 4 2 2" xfId="6545" xr:uid="{00000000-0005-0000-0000-0000F9180000}"/>
    <cellStyle name="Input 2 3 2 3 4 4 4 3" xfId="6546" xr:uid="{00000000-0005-0000-0000-0000FA180000}"/>
    <cellStyle name="Input 2 3 2 3 4 4 5" xfId="6547" xr:uid="{00000000-0005-0000-0000-0000FB180000}"/>
    <cellStyle name="Input 2 3 2 3 4 4 5 2" xfId="6548" xr:uid="{00000000-0005-0000-0000-0000FC180000}"/>
    <cellStyle name="Input 2 3 2 3 4 4 6" xfId="6549" xr:uid="{00000000-0005-0000-0000-0000FD180000}"/>
    <cellStyle name="Input 2 3 2 3 4 4 6 2" xfId="6550" xr:uid="{00000000-0005-0000-0000-0000FE180000}"/>
    <cellStyle name="Input 2 3 2 3 4 4 7" xfId="6551" xr:uid="{00000000-0005-0000-0000-0000FF180000}"/>
    <cellStyle name="Input 2 3 2 3 4 5" xfId="6552" xr:uid="{00000000-0005-0000-0000-000000190000}"/>
    <cellStyle name="Input 2 3 2 3 4 5 2" xfId="6553" xr:uid="{00000000-0005-0000-0000-000001190000}"/>
    <cellStyle name="Input 2 3 2 3 4 5 2 2" xfId="6554" xr:uid="{00000000-0005-0000-0000-000002190000}"/>
    <cellStyle name="Input 2 3 2 3 4 5 2 2 2" xfId="6555" xr:uid="{00000000-0005-0000-0000-000003190000}"/>
    <cellStyle name="Input 2 3 2 3 4 5 2 2 2 2" xfId="6556" xr:uid="{00000000-0005-0000-0000-000004190000}"/>
    <cellStyle name="Input 2 3 2 3 4 5 2 2 3" xfId="6557" xr:uid="{00000000-0005-0000-0000-000005190000}"/>
    <cellStyle name="Input 2 3 2 3 4 5 2 3" xfId="6558" xr:uid="{00000000-0005-0000-0000-000006190000}"/>
    <cellStyle name="Input 2 3 2 3 4 5 2 3 2" xfId="6559" xr:uid="{00000000-0005-0000-0000-000007190000}"/>
    <cellStyle name="Input 2 3 2 3 4 5 2 4" xfId="6560" xr:uid="{00000000-0005-0000-0000-000008190000}"/>
    <cellStyle name="Input 2 3 2 3 4 5 3" xfId="6561" xr:uid="{00000000-0005-0000-0000-000009190000}"/>
    <cellStyle name="Input 2 3 2 3 4 5 3 2" xfId="6562" xr:uid="{00000000-0005-0000-0000-00000A190000}"/>
    <cellStyle name="Input 2 3 2 3 4 5 3 2 2" xfId="6563" xr:uid="{00000000-0005-0000-0000-00000B190000}"/>
    <cellStyle name="Input 2 3 2 3 4 5 3 3" xfId="6564" xr:uid="{00000000-0005-0000-0000-00000C190000}"/>
    <cellStyle name="Input 2 3 2 3 4 5 4" xfId="6565" xr:uid="{00000000-0005-0000-0000-00000D190000}"/>
    <cellStyle name="Input 2 3 2 3 4 5 4 2" xfId="6566" xr:uid="{00000000-0005-0000-0000-00000E190000}"/>
    <cellStyle name="Input 2 3 2 3 4 5 4 2 2" xfId="6567" xr:uid="{00000000-0005-0000-0000-00000F190000}"/>
    <cellStyle name="Input 2 3 2 3 4 5 4 3" xfId="6568" xr:uid="{00000000-0005-0000-0000-000010190000}"/>
    <cellStyle name="Input 2 3 2 3 4 5 5" xfId="6569" xr:uid="{00000000-0005-0000-0000-000011190000}"/>
    <cellStyle name="Input 2 3 2 3 4 5 5 2" xfId="6570" xr:uid="{00000000-0005-0000-0000-000012190000}"/>
    <cellStyle name="Input 2 3 2 3 4 5 6" xfId="6571" xr:uid="{00000000-0005-0000-0000-000013190000}"/>
    <cellStyle name="Input 2 3 2 3 4 5 6 2" xfId="6572" xr:uid="{00000000-0005-0000-0000-000014190000}"/>
    <cellStyle name="Input 2 3 2 3 4 5 7" xfId="6573" xr:uid="{00000000-0005-0000-0000-000015190000}"/>
    <cellStyle name="Input 2 3 2 3 4 6" xfId="6574" xr:uid="{00000000-0005-0000-0000-000016190000}"/>
    <cellStyle name="Input 2 3 2 3 4 6 2" xfId="6575" xr:uid="{00000000-0005-0000-0000-000017190000}"/>
    <cellStyle name="Input 2 3 2 3 4 6 2 2" xfId="6576" xr:uid="{00000000-0005-0000-0000-000018190000}"/>
    <cellStyle name="Input 2 3 2 3 4 6 2 2 2" xfId="6577" xr:uid="{00000000-0005-0000-0000-000019190000}"/>
    <cellStyle name="Input 2 3 2 3 4 6 2 2 2 2" xfId="6578" xr:uid="{00000000-0005-0000-0000-00001A190000}"/>
    <cellStyle name="Input 2 3 2 3 4 6 2 2 3" xfId="6579" xr:uid="{00000000-0005-0000-0000-00001B190000}"/>
    <cellStyle name="Input 2 3 2 3 4 6 2 3" xfId="6580" xr:uid="{00000000-0005-0000-0000-00001C190000}"/>
    <cellStyle name="Input 2 3 2 3 4 6 2 3 2" xfId="6581" xr:uid="{00000000-0005-0000-0000-00001D190000}"/>
    <cellStyle name="Input 2 3 2 3 4 6 2 4" xfId="6582" xr:uid="{00000000-0005-0000-0000-00001E190000}"/>
    <cellStyle name="Input 2 3 2 3 4 6 3" xfId="6583" xr:uid="{00000000-0005-0000-0000-00001F190000}"/>
    <cellStyle name="Input 2 3 2 3 4 6 3 2" xfId="6584" xr:uid="{00000000-0005-0000-0000-000020190000}"/>
    <cellStyle name="Input 2 3 2 3 4 6 3 2 2" xfId="6585" xr:uid="{00000000-0005-0000-0000-000021190000}"/>
    <cellStyle name="Input 2 3 2 3 4 6 3 3" xfId="6586" xr:uid="{00000000-0005-0000-0000-000022190000}"/>
    <cellStyle name="Input 2 3 2 3 4 6 4" xfId="6587" xr:uid="{00000000-0005-0000-0000-000023190000}"/>
    <cellStyle name="Input 2 3 2 3 4 6 4 2" xfId="6588" xr:uid="{00000000-0005-0000-0000-000024190000}"/>
    <cellStyle name="Input 2 3 2 3 4 6 4 2 2" xfId="6589" xr:uid="{00000000-0005-0000-0000-000025190000}"/>
    <cellStyle name="Input 2 3 2 3 4 6 4 3" xfId="6590" xr:uid="{00000000-0005-0000-0000-000026190000}"/>
    <cellStyle name="Input 2 3 2 3 4 6 5" xfId="6591" xr:uid="{00000000-0005-0000-0000-000027190000}"/>
    <cellStyle name="Input 2 3 2 3 4 6 5 2" xfId="6592" xr:uid="{00000000-0005-0000-0000-000028190000}"/>
    <cellStyle name="Input 2 3 2 3 4 6 6" xfId="6593" xr:uid="{00000000-0005-0000-0000-000029190000}"/>
    <cellStyle name="Input 2 3 2 3 4 6 6 2" xfId="6594" xr:uid="{00000000-0005-0000-0000-00002A190000}"/>
    <cellStyle name="Input 2 3 2 3 4 6 7" xfId="6595" xr:uid="{00000000-0005-0000-0000-00002B190000}"/>
    <cellStyle name="Input 2 3 2 3 4 7" xfId="6596" xr:uid="{00000000-0005-0000-0000-00002C190000}"/>
    <cellStyle name="Input 2 3 2 3 4 7 2" xfId="6597" xr:uid="{00000000-0005-0000-0000-00002D190000}"/>
    <cellStyle name="Input 2 3 2 3 4 7 2 2" xfId="6598" xr:uid="{00000000-0005-0000-0000-00002E190000}"/>
    <cellStyle name="Input 2 3 2 3 4 7 2 2 2" xfId="6599" xr:uid="{00000000-0005-0000-0000-00002F190000}"/>
    <cellStyle name="Input 2 3 2 3 4 7 2 3" xfId="6600" xr:uid="{00000000-0005-0000-0000-000030190000}"/>
    <cellStyle name="Input 2 3 2 3 4 7 3" xfId="6601" xr:uid="{00000000-0005-0000-0000-000031190000}"/>
    <cellStyle name="Input 2 3 2 3 4 7 3 2" xfId="6602" xr:uid="{00000000-0005-0000-0000-000032190000}"/>
    <cellStyle name="Input 2 3 2 3 4 7 4" xfId="6603" xr:uid="{00000000-0005-0000-0000-000033190000}"/>
    <cellStyle name="Input 2 3 2 3 4 8" xfId="6604" xr:uid="{00000000-0005-0000-0000-000034190000}"/>
    <cellStyle name="Input 2 3 2 3 4 8 2" xfId="6605" xr:uid="{00000000-0005-0000-0000-000035190000}"/>
    <cellStyle name="Input 2 3 2 3 4 8 2 2" xfId="6606" xr:uid="{00000000-0005-0000-0000-000036190000}"/>
    <cellStyle name="Input 2 3 2 3 4 8 3" xfId="6607" xr:uid="{00000000-0005-0000-0000-000037190000}"/>
    <cellStyle name="Input 2 3 2 3 4 9" xfId="6608" xr:uid="{00000000-0005-0000-0000-000038190000}"/>
    <cellStyle name="Input 2 3 2 3 4 9 2" xfId="6609" xr:uid="{00000000-0005-0000-0000-000039190000}"/>
    <cellStyle name="Input 2 3 2 3 4 9 2 2" xfId="6610" xr:uid="{00000000-0005-0000-0000-00003A190000}"/>
    <cellStyle name="Input 2 3 2 3 4 9 3" xfId="6611" xr:uid="{00000000-0005-0000-0000-00003B190000}"/>
    <cellStyle name="Input 2 3 2 3 5" xfId="6612" xr:uid="{00000000-0005-0000-0000-00003C190000}"/>
    <cellStyle name="Input 2 3 2 3 5 10" xfId="6613" xr:uid="{00000000-0005-0000-0000-00003D190000}"/>
    <cellStyle name="Input 2 3 2 3 5 10 2" xfId="6614" xr:uid="{00000000-0005-0000-0000-00003E190000}"/>
    <cellStyle name="Input 2 3 2 3 5 11" xfId="6615" xr:uid="{00000000-0005-0000-0000-00003F190000}"/>
    <cellStyle name="Input 2 3 2 3 5 11 2" xfId="6616" xr:uid="{00000000-0005-0000-0000-000040190000}"/>
    <cellStyle name="Input 2 3 2 3 5 12" xfId="6617" xr:uid="{00000000-0005-0000-0000-000041190000}"/>
    <cellStyle name="Input 2 3 2 3 5 2" xfId="6618" xr:uid="{00000000-0005-0000-0000-000042190000}"/>
    <cellStyle name="Input 2 3 2 3 5 2 2" xfId="6619" xr:uid="{00000000-0005-0000-0000-000043190000}"/>
    <cellStyle name="Input 2 3 2 3 5 2 2 2" xfId="6620" xr:uid="{00000000-0005-0000-0000-000044190000}"/>
    <cellStyle name="Input 2 3 2 3 5 2 2 2 2" xfId="6621" xr:uid="{00000000-0005-0000-0000-000045190000}"/>
    <cellStyle name="Input 2 3 2 3 5 2 2 2 2 2" xfId="6622" xr:uid="{00000000-0005-0000-0000-000046190000}"/>
    <cellStyle name="Input 2 3 2 3 5 2 2 2 3" xfId="6623" xr:uid="{00000000-0005-0000-0000-000047190000}"/>
    <cellStyle name="Input 2 3 2 3 5 2 2 3" xfId="6624" xr:uid="{00000000-0005-0000-0000-000048190000}"/>
    <cellStyle name="Input 2 3 2 3 5 2 2 3 2" xfId="6625" xr:uid="{00000000-0005-0000-0000-000049190000}"/>
    <cellStyle name="Input 2 3 2 3 5 2 2 4" xfId="6626" xr:uid="{00000000-0005-0000-0000-00004A190000}"/>
    <cellStyle name="Input 2 3 2 3 5 2 3" xfId="6627" xr:uid="{00000000-0005-0000-0000-00004B190000}"/>
    <cellStyle name="Input 2 3 2 3 5 2 3 2" xfId="6628" xr:uid="{00000000-0005-0000-0000-00004C190000}"/>
    <cellStyle name="Input 2 3 2 3 5 2 3 2 2" xfId="6629" xr:uid="{00000000-0005-0000-0000-00004D190000}"/>
    <cellStyle name="Input 2 3 2 3 5 2 3 3" xfId="6630" xr:uid="{00000000-0005-0000-0000-00004E190000}"/>
    <cellStyle name="Input 2 3 2 3 5 2 4" xfId="6631" xr:uid="{00000000-0005-0000-0000-00004F190000}"/>
    <cellStyle name="Input 2 3 2 3 5 2 4 2" xfId="6632" xr:uid="{00000000-0005-0000-0000-000050190000}"/>
    <cellStyle name="Input 2 3 2 3 5 2 4 2 2" xfId="6633" xr:uid="{00000000-0005-0000-0000-000051190000}"/>
    <cellStyle name="Input 2 3 2 3 5 2 4 3" xfId="6634" xr:uid="{00000000-0005-0000-0000-000052190000}"/>
    <cellStyle name="Input 2 3 2 3 5 2 5" xfId="6635" xr:uid="{00000000-0005-0000-0000-000053190000}"/>
    <cellStyle name="Input 2 3 2 3 5 2 5 2" xfId="6636" xr:uid="{00000000-0005-0000-0000-000054190000}"/>
    <cellStyle name="Input 2 3 2 3 5 2 6" xfId="6637" xr:uid="{00000000-0005-0000-0000-000055190000}"/>
    <cellStyle name="Input 2 3 2 3 5 2 6 2" xfId="6638" xr:uid="{00000000-0005-0000-0000-000056190000}"/>
    <cellStyle name="Input 2 3 2 3 5 2 7" xfId="6639" xr:uid="{00000000-0005-0000-0000-000057190000}"/>
    <cellStyle name="Input 2 3 2 3 5 3" xfId="6640" xr:uid="{00000000-0005-0000-0000-000058190000}"/>
    <cellStyle name="Input 2 3 2 3 5 3 2" xfId="6641" xr:uid="{00000000-0005-0000-0000-000059190000}"/>
    <cellStyle name="Input 2 3 2 3 5 3 2 2" xfId="6642" xr:uid="{00000000-0005-0000-0000-00005A190000}"/>
    <cellStyle name="Input 2 3 2 3 5 3 2 2 2" xfId="6643" xr:uid="{00000000-0005-0000-0000-00005B190000}"/>
    <cellStyle name="Input 2 3 2 3 5 3 2 2 2 2" xfId="6644" xr:uid="{00000000-0005-0000-0000-00005C190000}"/>
    <cellStyle name="Input 2 3 2 3 5 3 2 2 3" xfId="6645" xr:uid="{00000000-0005-0000-0000-00005D190000}"/>
    <cellStyle name="Input 2 3 2 3 5 3 2 3" xfId="6646" xr:uid="{00000000-0005-0000-0000-00005E190000}"/>
    <cellStyle name="Input 2 3 2 3 5 3 2 3 2" xfId="6647" xr:uid="{00000000-0005-0000-0000-00005F190000}"/>
    <cellStyle name="Input 2 3 2 3 5 3 2 4" xfId="6648" xr:uid="{00000000-0005-0000-0000-000060190000}"/>
    <cellStyle name="Input 2 3 2 3 5 3 3" xfId="6649" xr:uid="{00000000-0005-0000-0000-000061190000}"/>
    <cellStyle name="Input 2 3 2 3 5 3 3 2" xfId="6650" xr:uid="{00000000-0005-0000-0000-000062190000}"/>
    <cellStyle name="Input 2 3 2 3 5 3 3 2 2" xfId="6651" xr:uid="{00000000-0005-0000-0000-000063190000}"/>
    <cellStyle name="Input 2 3 2 3 5 3 3 3" xfId="6652" xr:uid="{00000000-0005-0000-0000-000064190000}"/>
    <cellStyle name="Input 2 3 2 3 5 3 4" xfId="6653" xr:uid="{00000000-0005-0000-0000-000065190000}"/>
    <cellStyle name="Input 2 3 2 3 5 3 4 2" xfId="6654" xr:uid="{00000000-0005-0000-0000-000066190000}"/>
    <cellStyle name="Input 2 3 2 3 5 3 4 2 2" xfId="6655" xr:uid="{00000000-0005-0000-0000-000067190000}"/>
    <cellStyle name="Input 2 3 2 3 5 3 4 3" xfId="6656" xr:uid="{00000000-0005-0000-0000-000068190000}"/>
    <cellStyle name="Input 2 3 2 3 5 3 5" xfId="6657" xr:uid="{00000000-0005-0000-0000-000069190000}"/>
    <cellStyle name="Input 2 3 2 3 5 3 5 2" xfId="6658" xr:uid="{00000000-0005-0000-0000-00006A190000}"/>
    <cellStyle name="Input 2 3 2 3 5 3 6" xfId="6659" xr:uid="{00000000-0005-0000-0000-00006B190000}"/>
    <cellStyle name="Input 2 3 2 3 5 3 6 2" xfId="6660" xr:uid="{00000000-0005-0000-0000-00006C190000}"/>
    <cellStyle name="Input 2 3 2 3 5 3 7" xfId="6661" xr:uid="{00000000-0005-0000-0000-00006D190000}"/>
    <cellStyle name="Input 2 3 2 3 5 4" xfId="6662" xr:uid="{00000000-0005-0000-0000-00006E190000}"/>
    <cellStyle name="Input 2 3 2 3 5 4 2" xfId="6663" xr:uid="{00000000-0005-0000-0000-00006F190000}"/>
    <cellStyle name="Input 2 3 2 3 5 4 2 2" xfId="6664" xr:uid="{00000000-0005-0000-0000-000070190000}"/>
    <cellStyle name="Input 2 3 2 3 5 4 2 2 2" xfId="6665" xr:uid="{00000000-0005-0000-0000-000071190000}"/>
    <cellStyle name="Input 2 3 2 3 5 4 2 2 2 2" xfId="6666" xr:uid="{00000000-0005-0000-0000-000072190000}"/>
    <cellStyle name="Input 2 3 2 3 5 4 2 2 3" xfId="6667" xr:uid="{00000000-0005-0000-0000-000073190000}"/>
    <cellStyle name="Input 2 3 2 3 5 4 2 3" xfId="6668" xr:uid="{00000000-0005-0000-0000-000074190000}"/>
    <cellStyle name="Input 2 3 2 3 5 4 2 3 2" xfId="6669" xr:uid="{00000000-0005-0000-0000-000075190000}"/>
    <cellStyle name="Input 2 3 2 3 5 4 2 4" xfId="6670" xr:uid="{00000000-0005-0000-0000-000076190000}"/>
    <cellStyle name="Input 2 3 2 3 5 4 3" xfId="6671" xr:uid="{00000000-0005-0000-0000-000077190000}"/>
    <cellStyle name="Input 2 3 2 3 5 4 3 2" xfId="6672" xr:uid="{00000000-0005-0000-0000-000078190000}"/>
    <cellStyle name="Input 2 3 2 3 5 4 3 2 2" xfId="6673" xr:uid="{00000000-0005-0000-0000-000079190000}"/>
    <cellStyle name="Input 2 3 2 3 5 4 3 3" xfId="6674" xr:uid="{00000000-0005-0000-0000-00007A190000}"/>
    <cellStyle name="Input 2 3 2 3 5 4 4" xfId="6675" xr:uid="{00000000-0005-0000-0000-00007B190000}"/>
    <cellStyle name="Input 2 3 2 3 5 4 4 2" xfId="6676" xr:uid="{00000000-0005-0000-0000-00007C190000}"/>
    <cellStyle name="Input 2 3 2 3 5 4 4 2 2" xfId="6677" xr:uid="{00000000-0005-0000-0000-00007D190000}"/>
    <cellStyle name="Input 2 3 2 3 5 4 4 3" xfId="6678" xr:uid="{00000000-0005-0000-0000-00007E190000}"/>
    <cellStyle name="Input 2 3 2 3 5 4 5" xfId="6679" xr:uid="{00000000-0005-0000-0000-00007F190000}"/>
    <cellStyle name="Input 2 3 2 3 5 4 5 2" xfId="6680" xr:uid="{00000000-0005-0000-0000-000080190000}"/>
    <cellStyle name="Input 2 3 2 3 5 4 6" xfId="6681" xr:uid="{00000000-0005-0000-0000-000081190000}"/>
    <cellStyle name="Input 2 3 2 3 5 4 6 2" xfId="6682" xr:uid="{00000000-0005-0000-0000-000082190000}"/>
    <cellStyle name="Input 2 3 2 3 5 4 7" xfId="6683" xr:uid="{00000000-0005-0000-0000-000083190000}"/>
    <cellStyle name="Input 2 3 2 3 5 5" xfId="6684" xr:uid="{00000000-0005-0000-0000-000084190000}"/>
    <cellStyle name="Input 2 3 2 3 5 5 2" xfId="6685" xr:uid="{00000000-0005-0000-0000-000085190000}"/>
    <cellStyle name="Input 2 3 2 3 5 5 2 2" xfId="6686" xr:uid="{00000000-0005-0000-0000-000086190000}"/>
    <cellStyle name="Input 2 3 2 3 5 5 2 2 2" xfId="6687" xr:uid="{00000000-0005-0000-0000-000087190000}"/>
    <cellStyle name="Input 2 3 2 3 5 5 2 2 2 2" xfId="6688" xr:uid="{00000000-0005-0000-0000-000088190000}"/>
    <cellStyle name="Input 2 3 2 3 5 5 2 2 3" xfId="6689" xr:uid="{00000000-0005-0000-0000-000089190000}"/>
    <cellStyle name="Input 2 3 2 3 5 5 2 3" xfId="6690" xr:uid="{00000000-0005-0000-0000-00008A190000}"/>
    <cellStyle name="Input 2 3 2 3 5 5 2 3 2" xfId="6691" xr:uid="{00000000-0005-0000-0000-00008B190000}"/>
    <cellStyle name="Input 2 3 2 3 5 5 2 4" xfId="6692" xr:uid="{00000000-0005-0000-0000-00008C190000}"/>
    <cellStyle name="Input 2 3 2 3 5 5 3" xfId="6693" xr:uid="{00000000-0005-0000-0000-00008D190000}"/>
    <cellStyle name="Input 2 3 2 3 5 5 3 2" xfId="6694" xr:uid="{00000000-0005-0000-0000-00008E190000}"/>
    <cellStyle name="Input 2 3 2 3 5 5 3 2 2" xfId="6695" xr:uid="{00000000-0005-0000-0000-00008F190000}"/>
    <cellStyle name="Input 2 3 2 3 5 5 3 3" xfId="6696" xr:uid="{00000000-0005-0000-0000-000090190000}"/>
    <cellStyle name="Input 2 3 2 3 5 5 4" xfId="6697" xr:uid="{00000000-0005-0000-0000-000091190000}"/>
    <cellStyle name="Input 2 3 2 3 5 5 4 2" xfId="6698" xr:uid="{00000000-0005-0000-0000-000092190000}"/>
    <cellStyle name="Input 2 3 2 3 5 5 4 2 2" xfId="6699" xr:uid="{00000000-0005-0000-0000-000093190000}"/>
    <cellStyle name="Input 2 3 2 3 5 5 4 3" xfId="6700" xr:uid="{00000000-0005-0000-0000-000094190000}"/>
    <cellStyle name="Input 2 3 2 3 5 5 5" xfId="6701" xr:uid="{00000000-0005-0000-0000-000095190000}"/>
    <cellStyle name="Input 2 3 2 3 5 5 5 2" xfId="6702" xr:uid="{00000000-0005-0000-0000-000096190000}"/>
    <cellStyle name="Input 2 3 2 3 5 5 6" xfId="6703" xr:uid="{00000000-0005-0000-0000-000097190000}"/>
    <cellStyle name="Input 2 3 2 3 5 5 6 2" xfId="6704" xr:uid="{00000000-0005-0000-0000-000098190000}"/>
    <cellStyle name="Input 2 3 2 3 5 5 7" xfId="6705" xr:uid="{00000000-0005-0000-0000-000099190000}"/>
    <cellStyle name="Input 2 3 2 3 5 6" xfId="6706" xr:uid="{00000000-0005-0000-0000-00009A190000}"/>
    <cellStyle name="Input 2 3 2 3 5 6 2" xfId="6707" xr:uid="{00000000-0005-0000-0000-00009B190000}"/>
    <cellStyle name="Input 2 3 2 3 5 6 2 2" xfId="6708" xr:uid="{00000000-0005-0000-0000-00009C190000}"/>
    <cellStyle name="Input 2 3 2 3 5 6 2 2 2" xfId="6709" xr:uid="{00000000-0005-0000-0000-00009D190000}"/>
    <cellStyle name="Input 2 3 2 3 5 6 2 2 2 2" xfId="6710" xr:uid="{00000000-0005-0000-0000-00009E190000}"/>
    <cellStyle name="Input 2 3 2 3 5 6 2 2 3" xfId="6711" xr:uid="{00000000-0005-0000-0000-00009F190000}"/>
    <cellStyle name="Input 2 3 2 3 5 6 2 3" xfId="6712" xr:uid="{00000000-0005-0000-0000-0000A0190000}"/>
    <cellStyle name="Input 2 3 2 3 5 6 2 3 2" xfId="6713" xr:uid="{00000000-0005-0000-0000-0000A1190000}"/>
    <cellStyle name="Input 2 3 2 3 5 6 2 4" xfId="6714" xr:uid="{00000000-0005-0000-0000-0000A2190000}"/>
    <cellStyle name="Input 2 3 2 3 5 6 3" xfId="6715" xr:uid="{00000000-0005-0000-0000-0000A3190000}"/>
    <cellStyle name="Input 2 3 2 3 5 6 3 2" xfId="6716" xr:uid="{00000000-0005-0000-0000-0000A4190000}"/>
    <cellStyle name="Input 2 3 2 3 5 6 3 2 2" xfId="6717" xr:uid="{00000000-0005-0000-0000-0000A5190000}"/>
    <cellStyle name="Input 2 3 2 3 5 6 3 3" xfId="6718" xr:uid="{00000000-0005-0000-0000-0000A6190000}"/>
    <cellStyle name="Input 2 3 2 3 5 6 4" xfId="6719" xr:uid="{00000000-0005-0000-0000-0000A7190000}"/>
    <cellStyle name="Input 2 3 2 3 5 6 4 2" xfId="6720" xr:uid="{00000000-0005-0000-0000-0000A8190000}"/>
    <cellStyle name="Input 2 3 2 3 5 6 4 2 2" xfId="6721" xr:uid="{00000000-0005-0000-0000-0000A9190000}"/>
    <cellStyle name="Input 2 3 2 3 5 6 4 3" xfId="6722" xr:uid="{00000000-0005-0000-0000-0000AA190000}"/>
    <cellStyle name="Input 2 3 2 3 5 6 5" xfId="6723" xr:uid="{00000000-0005-0000-0000-0000AB190000}"/>
    <cellStyle name="Input 2 3 2 3 5 6 5 2" xfId="6724" xr:uid="{00000000-0005-0000-0000-0000AC190000}"/>
    <cellStyle name="Input 2 3 2 3 5 6 6" xfId="6725" xr:uid="{00000000-0005-0000-0000-0000AD190000}"/>
    <cellStyle name="Input 2 3 2 3 5 6 6 2" xfId="6726" xr:uid="{00000000-0005-0000-0000-0000AE190000}"/>
    <cellStyle name="Input 2 3 2 3 5 6 7" xfId="6727" xr:uid="{00000000-0005-0000-0000-0000AF190000}"/>
    <cellStyle name="Input 2 3 2 3 5 7" xfId="6728" xr:uid="{00000000-0005-0000-0000-0000B0190000}"/>
    <cellStyle name="Input 2 3 2 3 5 7 2" xfId="6729" xr:uid="{00000000-0005-0000-0000-0000B1190000}"/>
    <cellStyle name="Input 2 3 2 3 5 7 2 2" xfId="6730" xr:uid="{00000000-0005-0000-0000-0000B2190000}"/>
    <cellStyle name="Input 2 3 2 3 5 7 2 2 2" xfId="6731" xr:uid="{00000000-0005-0000-0000-0000B3190000}"/>
    <cellStyle name="Input 2 3 2 3 5 7 2 3" xfId="6732" xr:uid="{00000000-0005-0000-0000-0000B4190000}"/>
    <cellStyle name="Input 2 3 2 3 5 7 3" xfId="6733" xr:uid="{00000000-0005-0000-0000-0000B5190000}"/>
    <cellStyle name="Input 2 3 2 3 5 7 3 2" xfId="6734" xr:uid="{00000000-0005-0000-0000-0000B6190000}"/>
    <cellStyle name="Input 2 3 2 3 5 7 4" xfId="6735" xr:uid="{00000000-0005-0000-0000-0000B7190000}"/>
    <cellStyle name="Input 2 3 2 3 5 8" xfId="6736" xr:uid="{00000000-0005-0000-0000-0000B8190000}"/>
    <cellStyle name="Input 2 3 2 3 5 8 2" xfId="6737" xr:uid="{00000000-0005-0000-0000-0000B9190000}"/>
    <cellStyle name="Input 2 3 2 3 5 8 2 2" xfId="6738" xr:uid="{00000000-0005-0000-0000-0000BA190000}"/>
    <cellStyle name="Input 2 3 2 3 5 8 3" xfId="6739" xr:uid="{00000000-0005-0000-0000-0000BB190000}"/>
    <cellStyle name="Input 2 3 2 3 5 9" xfId="6740" xr:uid="{00000000-0005-0000-0000-0000BC190000}"/>
    <cellStyle name="Input 2 3 2 3 5 9 2" xfId="6741" xr:uid="{00000000-0005-0000-0000-0000BD190000}"/>
    <cellStyle name="Input 2 3 2 3 5 9 2 2" xfId="6742" xr:uid="{00000000-0005-0000-0000-0000BE190000}"/>
    <cellStyle name="Input 2 3 2 3 5 9 3" xfId="6743" xr:uid="{00000000-0005-0000-0000-0000BF190000}"/>
    <cellStyle name="Input 2 3 2 3 6" xfId="6744" xr:uid="{00000000-0005-0000-0000-0000C0190000}"/>
    <cellStyle name="Input 2 3 2 3 6 10" xfId="6745" xr:uid="{00000000-0005-0000-0000-0000C1190000}"/>
    <cellStyle name="Input 2 3 2 3 6 10 2" xfId="6746" xr:uid="{00000000-0005-0000-0000-0000C2190000}"/>
    <cellStyle name="Input 2 3 2 3 6 11" xfId="6747" xr:uid="{00000000-0005-0000-0000-0000C3190000}"/>
    <cellStyle name="Input 2 3 2 3 6 11 2" xfId="6748" xr:uid="{00000000-0005-0000-0000-0000C4190000}"/>
    <cellStyle name="Input 2 3 2 3 6 12" xfId="6749" xr:uid="{00000000-0005-0000-0000-0000C5190000}"/>
    <cellStyle name="Input 2 3 2 3 6 2" xfId="6750" xr:uid="{00000000-0005-0000-0000-0000C6190000}"/>
    <cellStyle name="Input 2 3 2 3 6 2 2" xfId="6751" xr:uid="{00000000-0005-0000-0000-0000C7190000}"/>
    <cellStyle name="Input 2 3 2 3 6 2 2 2" xfId="6752" xr:uid="{00000000-0005-0000-0000-0000C8190000}"/>
    <cellStyle name="Input 2 3 2 3 6 2 2 2 2" xfId="6753" xr:uid="{00000000-0005-0000-0000-0000C9190000}"/>
    <cellStyle name="Input 2 3 2 3 6 2 2 2 2 2" xfId="6754" xr:uid="{00000000-0005-0000-0000-0000CA190000}"/>
    <cellStyle name="Input 2 3 2 3 6 2 2 2 3" xfId="6755" xr:uid="{00000000-0005-0000-0000-0000CB190000}"/>
    <cellStyle name="Input 2 3 2 3 6 2 2 3" xfId="6756" xr:uid="{00000000-0005-0000-0000-0000CC190000}"/>
    <cellStyle name="Input 2 3 2 3 6 2 2 3 2" xfId="6757" xr:uid="{00000000-0005-0000-0000-0000CD190000}"/>
    <cellStyle name="Input 2 3 2 3 6 2 2 4" xfId="6758" xr:uid="{00000000-0005-0000-0000-0000CE190000}"/>
    <cellStyle name="Input 2 3 2 3 6 2 3" xfId="6759" xr:uid="{00000000-0005-0000-0000-0000CF190000}"/>
    <cellStyle name="Input 2 3 2 3 6 2 3 2" xfId="6760" xr:uid="{00000000-0005-0000-0000-0000D0190000}"/>
    <cellStyle name="Input 2 3 2 3 6 2 3 2 2" xfId="6761" xr:uid="{00000000-0005-0000-0000-0000D1190000}"/>
    <cellStyle name="Input 2 3 2 3 6 2 3 3" xfId="6762" xr:uid="{00000000-0005-0000-0000-0000D2190000}"/>
    <cellStyle name="Input 2 3 2 3 6 2 4" xfId="6763" xr:uid="{00000000-0005-0000-0000-0000D3190000}"/>
    <cellStyle name="Input 2 3 2 3 6 2 4 2" xfId="6764" xr:uid="{00000000-0005-0000-0000-0000D4190000}"/>
    <cellStyle name="Input 2 3 2 3 6 2 4 2 2" xfId="6765" xr:uid="{00000000-0005-0000-0000-0000D5190000}"/>
    <cellStyle name="Input 2 3 2 3 6 2 4 3" xfId="6766" xr:uid="{00000000-0005-0000-0000-0000D6190000}"/>
    <cellStyle name="Input 2 3 2 3 6 2 5" xfId="6767" xr:uid="{00000000-0005-0000-0000-0000D7190000}"/>
    <cellStyle name="Input 2 3 2 3 6 2 5 2" xfId="6768" xr:uid="{00000000-0005-0000-0000-0000D8190000}"/>
    <cellStyle name="Input 2 3 2 3 6 2 6" xfId="6769" xr:uid="{00000000-0005-0000-0000-0000D9190000}"/>
    <cellStyle name="Input 2 3 2 3 6 2 6 2" xfId="6770" xr:uid="{00000000-0005-0000-0000-0000DA190000}"/>
    <cellStyle name="Input 2 3 2 3 6 2 7" xfId="6771" xr:uid="{00000000-0005-0000-0000-0000DB190000}"/>
    <cellStyle name="Input 2 3 2 3 6 3" xfId="6772" xr:uid="{00000000-0005-0000-0000-0000DC190000}"/>
    <cellStyle name="Input 2 3 2 3 6 3 2" xfId="6773" xr:uid="{00000000-0005-0000-0000-0000DD190000}"/>
    <cellStyle name="Input 2 3 2 3 6 3 2 2" xfId="6774" xr:uid="{00000000-0005-0000-0000-0000DE190000}"/>
    <cellStyle name="Input 2 3 2 3 6 3 2 2 2" xfId="6775" xr:uid="{00000000-0005-0000-0000-0000DF190000}"/>
    <cellStyle name="Input 2 3 2 3 6 3 2 2 2 2" xfId="6776" xr:uid="{00000000-0005-0000-0000-0000E0190000}"/>
    <cellStyle name="Input 2 3 2 3 6 3 2 2 3" xfId="6777" xr:uid="{00000000-0005-0000-0000-0000E1190000}"/>
    <cellStyle name="Input 2 3 2 3 6 3 2 3" xfId="6778" xr:uid="{00000000-0005-0000-0000-0000E2190000}"/>
    <cellStyle name="Input 2 3 2 3 6 3 2 3 2" xfId="6779" xr:uid="{00000000-0005-0000-0000-0000E3190000}"/>
    <cellStyle name="Input 2 3 2 3 6 3 2 4" xfId="6780" xr:uid="{00000000-0005-0000-0000-0000E4190000}"/>
    <cellStyle name="Input 2 3 2 3 6 3 3" xfId="6781" xr:uid="{00000000-0005-0000-0000-0000E5190000}"/>
    <cellStyle name="Input 2 3 2 3 6 3 3 2" xfId="6782" xr:uid="{00000000-0005-0000-0000-0000E6190000}"/>
    <cellStyle name="Input 2 3 2 3 6 3 3 2 2" xfId="6783" xr:uid="{00000000-0005-0000-0000-0000E7190000}"/>
    <cellStyle name="Input 2 3 2 3 6 3 3 3" xfId="6784" xr:uid="{00000000-0005-0000-0000-0000E8190000}"/>
    <cellStyle name="Input 2 3 2 3 6 3 4" xfId="6785" xr:uid="{00000000-0005-0000-0000-0000E9190000}"/>
    <cellStyle name="Input 2 3 2 3 6 3 4 2" xfId="6786" xr:uid="{00000000-0005-0000-0000-0000EA190000}"/>
    <cellStyle name="Input 2 3 2 3 6 3 4 2 2" xfId="6787" xr:uid="{00000000-0005-0000-0000-0000EB190000}"/>
    <cellStyle name="Input 2 3 2 3 6 3 4 3" xfId="6788" xr:uid="{00000000-0005-0000-0000-0000EC190000}"/>
    <cellStyle name="Input 2 3 2 3 6 3 5" xfId="6789" xr:uid="{00000000-0005-0000-0000-0000ED190000}"/>
    <cellStyle name="Input 2 3 2 3 6 3 5 2" xfId="6790" xr:uid="{00000000-0005-0000-0000-0000EE190000}"/>
    <cellStyle name="Input 2 3 2 3 6 3 6" xfId="6791" xr:uid="{00000000-0005-0000-0000-0000EF190000}"/>
    <cellStyle name="Input 2 3 2 3 6 3 6 2" xfId="6792" xr:uid="{00000000-0005-0000-0000-0000F0190000}"/>
    <cellStyle name="Input 2 3 2 3 6 3 7" xfId="6793" xr:uid="{00000000-0005-0000-0000-0000F1190000}"/>
    <cellStyle name="Input 2 3 2 3 6 4" xfId="6794" xr:uid="{00000000-0005-0000-0000-0000F2190000}"/>
    <cellStyle name="Input 2 3 2 3 6 4 2" xfId="6795" xr:uid="{00000000-0005-0000-0000-0000F3190000}"/>
    <cellStyle name="Input 2 3 2 3 6 4 2 2" xfId="6796" xr:uid="{00000000-0005-0000-0000-0000F4190000}"/>
    <cellStyle name="Input 2 3 2 3 6 4 2 2 2" xfId="6797" xr:uid="{00000000-0005-0000-0000-0000F5190000}"/>
    <cellStyle name="Input 2 3 2 3 6 4 2 2 2 2" xfId="6798" xr:uid="{00000000-0005-0000-0000-0000F6190000}"/>
    <cellStyle name="Input 2 3 2 3 6 4 2 2 3" xfId="6799" xr:uid="{00000000-0005-0000-0000-0000F7190000}"/>
    <cellStyle name="Input 2 3 2 3 6 4 2 3" xfId="6800" xr:uid="{00000000-0005-0000-0000-0000F8190000}"/>
    <cellStyle name="Input 2 3 2 3 6 4 2 3 2" xfId="6801" xr:uid="{00000000-0005-0000-0000-0000F9190000}"/>
    <cellStyle name="Input 2 3 2 3 6 4 2 4" xfId="6802" xr:uid="{00000000-0005-0000-0000-0000FA190000}"/>
    <cellStyle name="Input 2 3 2 3 6 4 3" xfId="6803" xr:uid="{00000000-0005-0000-0000-0000FB190000}"/>
    <cellStyle name="Input 2 3 2 3 6 4 3 2" xfId="6804" xr:uid="{00000000-0005-0000-0000-0000FC190000}"/>
    <cellStyle name="Input 2 3 2 3 6 4 3 2 2" xfId="6805" xr:uid="{00000000-0005-0000-0000-0000FD190000}"/>
    <cellStyle name="Input 2 3 2 3 6 4 3 3" xfId="6806" xr:uid="{00000000-0005-0000-0000-0000FE190000}"/>
    <cellStyle name="Input 2 3 2 3 6 4 4" xfId="6807" xr:uid="{00000000-0005-0000-0000-0000FF190000}"/>
    <cellStyle name="Input 2 3 2 3 6 4 4 2" xfId="6808" xr:uid="{00000000-0005-0000-0000-0000001A0000}"/>
    <cellStyle name="Input 2 3 2 3 6 4 4 2 2" xfId="6809" xr:uid="{00000000-0005-0000-0000-0000011A0000}"/>
    <cellStyle name="Input 2 3 2 3 6 4 4 3" xfId="6810" xr:uid="{00000000-0005-0000-0000-0000021A0000}"/>
    <cellStyle name="Input 2 3 2 3 6 4 5" xfId="6811" xr:uid="{00000000-0005-0000-0000-0000031A0000}"/>
    <cellStyle name="Input 2 3 2 3 6 4 5 2" xfId="6812" xr:uid="{00000000-0005-0000-0000-0000041A0000}"/>
    <cellStyle name="Input 2 3 2 3 6 4 6" xfId="6813" xr:uid="{00000000-0005-0000-0000-0000051A0000}"/>
    <cellStyle name="Input 2 3 2 3 6 4 6 2" xfId="6814" xr:uid="{00000000-0005-0000-0000-0000061A0000}"/>
    <cellStyle name="Input 2 3 2 3 6 4 7" xfId="6815" xr:uid="{00000000-0005-0000-0000-0000071A0000}"/>
    <cellStyle name="Input 2 3 2 3 6 5" xfId="6816" xr:uid="{00000000-0005-0000-0000-0000081A0000}"/>
    <cellStyle name="Input 2 3 2 3 6 5 2" xfId="6817" xr:uid="{00000000-0005-0000-0000-0000091A0000}"/>
    <cellStyle name="Input 2 3 2 3 6 5 2 2" xfId="6818" xr:uid="{00000000-0005-0000-0000-00000A1A0000}"/>
    <cellStyle name="Input 2 3 2 3 6 5 2 2 2" xfId="6819" xr:uid="{00000000-0005-0000-0000-00000B1A0000}"/>
    <cellStyle name="Input 2 3 2 3 6 5 2 2 2 2" xfId="6820" xr:uid="{00000000-0005-0000-0000-00000C1A0000}"/>
    <cellStyle name="Input 2 3 2 3 6 5 2 2 3" xfId="6821" xr:uid="{00000000-0005-0000-0000-00000D1A0000}"/>
    <cellStyle name="Input 2 3 2 3 6 5 2 3" xfId="6822" xr:uid="{00000000-0005-0000-0000-00000E1A0000}"/>
    <cellStyle name="Input 2 3 2 3 6 5 2 3 2" xfId="6823" xr:uid="{00000000-0005-0000-0000-00000F1A0000}"/>
    <cellStyle name="Input 2 3 2 3 6 5 2 4" xfId="6824" xr:uid="{00000000-0005-0000-0000-0000101A0000}"/>
    <cellStyle name="Input 2 3 2 3 6 5 3" xfId="6825" xr:uid="{00000000-0005-0000-0000-0000111A0000}"/>
    <cellStyle name="Input 2 3 2 3 6 5 3 2" xfId="6826" xr:uid="{00000000-0005-0000-0000-0000121A0000}"/>
    <cellStyle name="Input 2 3 2 3 6 5 3 2 2" xfId="6827" xr:uid="{00000000-0005-0000-0000-0000131A0000}"/>
    <cellStyle name="Input 2 3 2 3 6 5 3 3" xfId="6828" xr:uid="{00000000-0005-0000-0000-0000141A0000}"/>
    <cellStyle name="Input 2 3 2 3 6 5 4" xfId="6829" xr:uid="{00000000-0005-0000-0000-0000151A0000}"/>
    <cellStyle name="Input 2 3 2 3 6 5 4 2" xfId="6830" xr:uid="{00000000-0005-0000-0000-0000161A0000}"/>
    <cellStyle name="Input 2 3 2 3 6 5 4 2 2" xfId="6831" xr:uid="{00000000-0005-0000-0000-0000171A0000}"/>
    <cellStyle name="Input 2 3 2 3 6 5 4 3" xfId="6832" xr:uid="{00000000-0005-0000-0000-0000181A0000}"/>
    <cellStyle name="Input 2 3 2 3 6 5 5" xfId="6833" xr:uid="{00000000-0005-0000-0000-0000191A0000}"/>
    <cellStyle name="Input 2 3 2 3 6 5 5 2" xfId="6834" xr:uid="{00000000-0005-0000-0000-00001A1A0000}"/>
    <cellStyle name="Input 2 3 2 3 6 5 6" xfId="6835" xr:uid="{00000000-0005-0000-0000-00001B1A0000}"/>
    <cellStyle name="Input 2 3 2 3 6 5 6 2" xfId="6836" xr:uid="{00000000-0005-0000-0000-00001C1A0000}"/>
    <cellStyle name="Input 2 3 2 3 6 5 7" xfId="6837" xr:uid="{00000000-0005-0000-0000-00001D1A0000}"/>
    <cellStyle name="Input 2 3 2 3 6 6" xfId="6838" xr:uid="{00000000-0005-0000-0000-00001E1A0000}"/>
    <cellStyle name="Input 2 3 2 3 6 6 2" xfId="6839" xr:uid="{00000000-0005-0000-0000-00001F1A0000}"/>
    <cellStyle name="Input 2 3 2 3 6 6 2 2" xfId="6840" xr:uid="{00000000-0005-0000-0000-0000201A0000}"/>
    <cellStyle name="Input 2 3 2 3 6 6 2 2 2" xfId="6841" xr:uid="{00000000-0005-0000-0000-0000211A0000}"/>
    <cellStyle name="Input 2 3 2 3 6 6 2 2 2 2" xfId="6842" xr:uid="{00000000-0005-0000-0000-0000221A0000}"/>
    <cellStyle name="Input 2 3 2 3 6 6 2 2 3" xfId="6843" xr:uid="{00000000-0005-0000-0000-0000231A0000}"/>
    <cellStyle name="Input 2 3 2 3 6 6 2 3" xfId="6844" xr:uid="{00000000-0005-0000-0000-0000241A0000}"/>
    <cellStyle name="Input 2 3 2 3 6 6 2 3 2" xfId="6845" xr:uid="{00000000-0005-0000-0000-0000251A0000}"/>
    <cellStyle name="Input 2 3 2 3 6 6 2 4" xfId="6846" xr:uid="{00000000-0005-0000-0000-0000261A0000}"/>
    <cellStyle name="Input 2 3 2 3 6 6 3" xfId="6847" xr:uid="{00000000-0005-0000-0000-0000271A0000}"/>
    <cellStyle name="Input 2 3 2 3 6 6 3 2" xfId="6848" xr:uid="{00000000-0005-0000-0000-0000281A0000}"/>
    <cellStyle name="Input 2 3 2 3 6 6 3 2 2" xfId="6849" xr:uid="{00000000-0005-0000-0000-0000291A0000}"/>
    <cellStyle name="Input 2 3 2 3 6 6 3 3" xfId="6850" xr:uid="{00000000-0005-0000-0000-00002A1A0000}"/>
    <cellStyle name="Input 2 3 2 3 6 6 4" xfId="6851" xr:uid="{00000000-0005-0000-0000-00002B1A0000}"/>
    <cellStyle name="Input 2 3 2 3 6 6 4 2" xfId="6852" xr:uid="{00000000-0005-0000-0000-00002C1A0000}"/>
    <cellStyle name="Input 2 3 2 3 6 6 4 2 2" xfId="6853" xr:uid="{00000000-0005-0000-0000-00002D1A0000}"/>
    <cellStyle name="Input 2 3 2 3 6 6 4 3" xfId="6854" xr:uid="{00000000-0005-0000-0000-00002E1A0000}"/>
    <cellStyle name="Input 2 3 2 3 6 6 5" xfId="6855" xr:uid="{00000000-0005-0000-0000-00002F1A0000}"/>
    <cellStyle name="Input 2 3 2 3 6 6 5 2" xfId="6856" xr:uid="{00000000-0005-0000-0000-0000301A0000}"/>
    <cellStyle name="Input 2 3 2 3 6 6 6" xfId="6857" xr:uid="{00000000-0005-0000-0000-0000311A0000}"/>
    <cellStyle name="Input 2 3 2 3 6 6 6 2" xfId="6858" xr:uid="{00000000-0005-0000-0000-0000321A0000}"/>
    <cellStyle name="Input 2 3 2 3 6 6 7" xfId="6859" xr:uid="{00000000-0005-0000-0000-0000331A0000}"/>
    <cellStyle name="Input 2 3 2 3 6 7" xfId="6860" xr:uid="{00000000-0005-0000-0000-0000341A0000}"/>
    <cellStyle name="Input 2 3 2 3 6 7 2" xfId="6861" xr:uid="{00000000-0005-0000-0000-0000351A0000}"/>
    <cellStyle name="Input 2 3 2 3 6 7 2 2" xfId="6862" xr:uid="{00000000-0005-0000-0000-0000361A0000}"/>
    <cellStyle name="Input 2 3 2 3 6 7 2 2 2" xfId="6863" xr:uid="{00000000-0005-0000-0000-0000371A0000}"/>
    <cellStyle name="Input 2 3 2 3 6 7 2 3" xfId="6864" xr:uid="{00000000-0005-0000-0000-0000381A0000}"/>
    <cellStyle name="Input 2 3 2 3 6 7 3" xfId="6865" xr:uid="{00000000-0005-0000-0000-0000391A0000}"/>
    <cellStyle name="Input 2 3 2 3 6 7 3 2" xfId="6866" xr:uid="{00000000-0005-0000-0000-00003A1A0000}"/>
    <cellStyle name="Input 2 3 2 3 6 7 4" xfId="6867" xr:uid="{00000000-0005-0000-0000-00003B1A0000}"/>
    <cellStyle name="Input 2 3 2 3 6 8" xfId="6868" xr:uid="{00000000-0005-0000-0000-00003C1A0000}"/>
    <cellStyle name="Input 2 3 2 3 6 8 2" xfId="6869" xr:uid="{00000000-0005-0000-0000-00003D1A0000}"/>
    <cellStyle name="Input 2 3 2 3 6 8 2 2" xfId="6870" xr:uid="{00000000-0005-0000-0000-00003E1A0000}"/>
    <cellStyle name="Input 2 3 2 3 6 8 3" xfId="6871" xr:uid="{00000000-0005-0000-0000-00003F1A0000}"/>
    <cellStyle name="Input 2 3 2 3 6 9" xfId="6872" xr:uid="{00000000-0005-0000-0000-0000401A0000}"/>
    <cellStyle name="Input 2 3 2 3 6 9 2" xfId="6873" xr:uid="{00000000-0005-0000-0000-0000411A0000}"/>
    <cellStyle name="Input 2 3 2 3 6 9 2 2" xfId="6874" xr:uid="{00000000-0005-0000-0000-0000421A0000}"/>
    <cellStyle name="Input 2 3 2 3 6 9 3" xfId="6875" xr:uid="{00000000-0005-0000-0000-0000431A0000}"/>
    <cellStyle name="Input 2 3 2 3 7" xfId="6876" xr:uid="{00000000-0005-0000-0000-0000441A0000}"/>
    <cellStyle name="Input 2 3 2 3 7 10" xfId="6877" xr:uid="{00000000-0005-0000-0000-0000451A0000}"/>
    <cellStyle name="Input 2 3 2 3 7 10 2" xfId="6878" xr:uid="{00000000-0005-0000-0000-0000461A0000}"/>
    <cellStyle name="Input 2 3 2 3 7 11" xfId="6879" xr:uid="{00000000-0005-0000-0000-0000471A0000}"/>
    <cellStyle name="Input 2 3 2 3 7 11 2" xfId="6880" xr:uid="{00000000-0005-0000-0000-0000481A0000}"/>
    <cellStyle name="Input 2 3 2 3 7 12" xfId="6881" xr:uid="{00000000-0005-0000-0000-0000491A0000}"/>
    <cellStyle name="Input 2 3 2 3 7 2" xfId="6882" xr:uid="{00000000-0005-0000-0000-00004A1A0000}"/>
    <cellStyle name="Input 2 3 2 3 7 2 2" xfId="6883" xr:uid="{00000000-0005-0000-0000-00004B1A0000}"/>
    <cellStyle name="Input 2 3 2 3 7 2 2 2" xfId="6884" xr:uid="{00000000-0005-0000-0000-00004C1A0000}"/>
    <cellStyle name="Input 2 3 2 3 7 2 2 2 2" xfId="6885" xr:uid="{00000000-0005-0000-0000-00004D1A0000}"/>
    <cellStyle name="Input 2 3 2 3 7 2 2 2 2 2" xfId="6886" xr:uid="{00000000-0005-0000-0000-00004E1A0000}"/>
    <cellStyle name="Input 2 3 2 3 7 2 2 2 3" xfId="6887" xr:uid="{00000000-0005-0000-0000-00004F1A0000}"/>
    <cellStyle name="Input 2 3 2 3 7 2 2 3" xfId="6888" xr:uid="{00000000-0005-0000-0000-0000501A0000}"/>
    <cellStyle name="Input 2 3 2 3 7 2 2 3 2" xfId="6889" xr:uid="{00000000-0005-0000-0000-0000511A0000}"/>
    <cellStyle name="Input 2 3 2 3 7 2 2 4" xfId="6890" xr:uid="{00000000-0005-0000-0000-0000521A0000}"/>
    <cellStyle name="Input 2 3 2 3 7 2 3" xfId="6891" xr:uid="{00000000-0005-0000-0000-0000531A0000}"/>
    <cellStyle name="Input 2 3 2 3 7 2 3 2" xfId="6892" xr:uid="{00000000-0005-0000-0000-0000541A0000}"/>
    <cellStyle name="Input 2 3 2 3 7 2 3 2 2" xfId="6893" xr:uid="{00000000-0005-0000-0000-0000551A0000}"/>
    <cellStyle name="Input 2 3 2 3 7 2 3 3" xfId="6894" xr:uid="{00000000-0005-0000-0000-0000561A0000}"/>
    <cellStyle name="Input 2 3 2 3 7 2 4" xfId="6895" xr:uid="{00000000-0005-0000-0000-0000571A0000}"/>
    <cellStyle name="Input 2 3 2 3 7 2 4 2" xfId="6896" xr:uid="{00000000-0005-0000-0000-0000581A0000}"/>
    <cellStyle name="Input 2 3 2 3 7 2 4 2 2" xfId="6897" xr:uid="{00000000-0005-0000-0000-0000591A0000}"/>
    <cellStyle name="Input 2 3 2 3 7 2 4 3" xfId="6898" xr:uid="{00000000-0005-0000-0000-00005A1A0000}"/>
    <cellStyle name="Input 2 3 2 3 7 2 5" xfId="6899" xr:uid="{00000000-0005-0000-0000-00005B1A0000}"/>
    <cellStyle name="Input 2 3 2 3 7 2 5 2" xfId="6900" xr:uid="{00000000-0005-0000-0000-00005C1A0000}"/>
    <cellStyle name="Input 2 3 2 3 7 2 6" xfId="6901" xr:uid="{00000000-0005-0000-0000-00005D1A0000}"/>
    <cellStyle name="Input 2 3 2 3 7 2 6 2" xfId="6902" xr:uid="{00000000-0005-0000-0000-00005E1A0000}"/>
    <cellStyle name="Input 2 3 2 3 7 2 7" xfId="6903" xr:uid="{00000000-0005-0000-0000-00005F1A0000}"/>
    <cellStyle name="Input 2 3 2 3 7 3" xfId="6904" xr:uid="{00000000-0005-0000-0000-0000601A0000}"/>
    <cellStyle name="Input 2 3 2 3 7 3 2" xfId="6905" xr:uid="{00000000-0005-0000-0000-0000611A0000}"/>
    <cellStyle name="Input 2 3 2 3 7 3 2 2" xfId="6906" xr:uid="{00000000-0005-0000-0000-0000621A0000}"/>
    <cellStyle name="Input 2 3 2 3 7 3 2 2 2" xfId="6907" xr:uid="{00000000-0005-0000-0000-0000631A0000}"/>
    <cellStyle name="Input 2 3 2 3 7 3 2 2 2 2" xfId="6908" xr:uid="{00000000-0005-0000-0000-0000641A0000}"/>
    <cellStyle name="Input 2 3 2 3 7 3 2 2 3" xfId="6909" xr:uid="{00000000-0005-0000-0000-0000651A0000}"/>
    <cellStyle name="Input 2 3 2 3 7 3 2 3" xfId="6910" xr:uid="{00000000-0005-0000-0000-0000661A0000}"/>
    <cellStyle name="Input 2 3 2 3 7 3 2 3 2" xfId="6911" xr:uid="{00000000-0005-0000-0000-0000671A0000}"/>
    <cellStyle name="Input 2 3 2 3 7 3 2 4" xfId="6912" xr:uid="{00000000-0005-0000-0000-0000681A0000}"/>
    <cellStyle name="Input 2 3 2 3 7 3 3" xfId="6913" xr:uid="{00000000-0005-0000-0000-0000691A0000}"/>
    <cellStyle name="Input 2 3 2 3 7 3 3 2" xfId="6914" xr:uid="{00000000-0005-0000-0000-00006A1A0000}"/>
    <cellStyle name="Input 2 3 2 3 7 3 3 2 2" xfId="6915" xr:uid="{00000000-0005-0000-0000-00006B1A0000}"/>
    <cellStyle name="Input 2 3 2 3 7 3 3 3" xfId="6916" xr:uid="{00000000-0005-0000-0000-00006C1A0000}"/>
    <cellStyle name="Input 2 3 2 3 7 3 4" xfId="6917" xr:uid="{00000000-0005-0000-0000-00006D1A0000}"/>
    <cellStyle name="Input 2 3 2 3 7 3 4 2" xfId="6918" xr:uid="{00000000-0005-0000-0000-00006E1A0000}"/>
    <cellStyle name="Input 2 3 2 3 7 3 4 2 2" xfId="6919" xr:uid="{00000000-0005-0000-0000-00006F1A0000}"/>
    <cellStyle name="Input 2 3 2 3 7 3 4 3" xfId="6920" xr:uid="{00000000-0005-0000-0000-0000701A0000}"/>
    <cellStyle name="Input 2 3 2 3 7 3 5" xfId="6921" xr:uid="{00000000-0005-0000-0000-0000711A0000}"/>
    <cellStyle name="Input 2 3 2 3 7 3 5 2" xfId="6922" xr:uid="{00000000-0005-0000-0000-0000721A0000}"/>
    <cellStyle name="Input 2 3 2 3 7 3 6" xfId="6923" xr:uid="{00000000-0005-0000-0000-0000731A0000}"/>
    <cellStyle name="Input 2 3 2 3 7 3 6 2" xfId="6924" xr:uid="{00000000-0005-0000-0000-0000741A0000}"/>
    <cellStyle name="Input 2 3 2 3 7 3 7" xfId="6925" xr:uid="{00000000-0005-0000-0000-0000751A0000}"/>
    <cellStyle name="Input 2 3 2 3 7 4" xfId="6926" xr:uid="{00000000-0005-0000-0000-0000761A0000}"/>
    <cellStyle name="Input 2 3 2 3 7 4 2" xfId="6927" xr:uid="{00000000-0005-0000-0000-0000771A0000}"/>
    <cellStyle name="Input 2 3 2 3 7 4 2 2" xfId="6928" xr:uid="{00000000-0005-0000-0000-0000781A0000}"/>
    <cellStyle name="Input 2 3 2 3 7 4 2 2 2" xfId="6929" xr:uid="{00000000-0005-0000-0000-0000791A0000}"/>
    <cellStyle name="Input 2 3 2 3 7 4 2 2 2 2" xfId="6930" xr:uid="{00000000-0005-0000-0000-00007A1A0000}"/>
    <cellStyle name="Input 2 3 2 3 7 4 2 2 3" xfId="6931" xr:uid="{00000000-0005-0000-0000-00007B1A0000}"/>
    <cellStyle name="Input 2 3 2 3 7 4 2 3" xfId="6932" xr:uid="{00000000-0005-0000-0000-00007C1A0000}"/>
    <cellStyle name="Input 2 3 2 3 7 4 2 3 2" xfId="6933" xr:uid="{00000000-0005-0000-0000-00007D1A0000}"/>
    <cellStyle name="Input 2 3 2 3 7 4 2 4" xfId="6934" xr:uid="{00000000-0005-0000-0000-00007E1A0000}"/>
    <cellStyle name="Input 2 3 2 3 7 4 3" xfId="6935" xr:uid="{00000000-0005-0000-0000-00007F1A0000}"/>
    <cellStyle name="Input 2 3 2 3 7 4 3 2" xfId="6936" xr:uid="{00000000-0005-0000-0000-0000801A0000}"/>
    <cellStyle name="Input 2 3 2 3 7 4 3 2 2" xfId="6937" xr:uid="{00000000-0005-0000-0000-0000811A0000}"/>
    <cellStyle name="Input 2 3 2 3 7 4 3 3" xfId="6938" xr:uid="{00000000-0005-0000-0000-0000821A0000}"/>
    <cellStyle name="Input 2 3 2 3 7 4 4" xfId="6939" xr:uid="{00000000-0005-0000-0000-0000831A0000}"/>
    <cellStyle name="Input 2 3 2 3 7 4 4 2" xfId="6940" xr:uid="{00000000-0005-0000-0000-0000841A0000}"/>
    <cellStyle name="Input 2 3 2 3 7 4 4 2 2" xfId="6941" xr:uid="{00000000-0005-0000-0000-0000851A0000}"/>
    <cellStyle name="Input 2 3 2 3 7 4 4 3" xfId="6942" xr:uid="{00000000-0005-0000-0000-0000861A0000}"/>
    <cellStyle name="Input 2 3 2 3 7 4 5" xfId="6943" xr:uid="{00000000-0005-0000-0000-0000871A0000}"/>
    <cellStyle name="Input 2 3 2 3 7 4 5 2" xfId="6944" xr:uid="{00000000-0005-0000-0000-0000881A0000}"/>
    <cellStyle name="Input 2 3 2 3 7 4 6" xfId="6945" xr:uid="{00000000-0005-0000-0000-0000891A0000}"/>
    <cellStyle name="Input 2 3 2 3 7 4 6 2" xfId="6946" xr:uid="{00000000-0005-0000-0000-00008A1A0000}"/>
    <cellStyle name="Input 2 3 2 3 7 4 7" xfId="6947" xr:uid="{00000000-0005-0000-0000-00008B1A0000}"/>
    <cellStyle name="Input 2 3 2 3 7 5" xfId="6948" xr:uid="{00000000-0005-0000-0000-00008C1A0000}"/>
    <cellStyle name="Input 2 3 2 3 7 5 2" xfId="6949" xr:uid="{00000000-0005-0000-0000-00008D1A0000}"/>
    <cellStyle name="Input 2 3 2 3 7 5 2 2" xfId="6950" xr:uid="{00000000-0005-0000-0000-00008E1A0000}"/>
    <cellStyle name="Input 2 3 2 3 7 5 2 2 2" xfId="6951" xr:uid="{00000000-0005-0000-0000-00008F1A0000}"/>
    <cellStyle name="Input 2 3 2 3 7 5 2 2 2 2" xfId="6952" xr:uid="{00000000-0005-0000-0000-0000901A0000}"/>
    <cellStyle name="Input 2 3 2 3 7 5 2 2 3" xfId="6953" xr:uid="{00000000-0005-0000-0000-0000911A0000}"/>
    <cellStyle name="Input 2 3 2 3 7 5 2 3" xfId="6954" xr:uid="{00000000-0005-0000-0000-0000921A0000}"/>
    <cellStyle name="Input 2 3 2 3 7 5 2 3 2" xfId="6955" xr:uid="{00000000-0005-0000-0000-0000931A0000}"/>
    <cellStyle name="Input 2 3 2 3 7 5 2 4" xfId="6956" xr:uid="{00000000-0005-0000-0000-0000941A0000}"/>
    <cellStyle name="Input 2 3 2 3 7 5 3" xfId="6957" xr:uid="{00000000-0005-0000-0000-0000951A0000}"/>
    <cellStyle name="Input 2 3 2 3 7 5 3 2" xfId="6958" xr:uid="{00000000-0005-0000-0000-0000961A0000}"/>
    <cellStyle name="Input 2 3 2 3 7 5 3 2 2" xfId="6959" xr:uid="{00000000-0005-0000-0000-0000971A0000}"/>
    <cellStyle name="Input 2 3 2 3 7 5 3 3" xfId="6960" xr:uid="{00000000-0005-0000-0000-0000981A0000}"/>
    <cellStyle name="Input 2 3 2 3 7 5 4" xfId="6961" xr:uid="{00000000-0005-0000-0000-0000991A0000}"/>
    <cellStyle name="Input 2 3 2 3 7 5 4 2" xfId="6962" xr:uid="{00000000-0005-0000-0000-00009A1A0000}"/>
    <cellStyle name="Input 2 3 2 3 7 5 4 2 2" xfId="6963" xr:uid="{00000000-0005-0000-0000-00009B1A0000}"/>
    <cellStyle name="Input 2 3 2 3 7 5 4 3" xfId="6964" xr:uid="{00000000-0005-0000-0000-00009C1A0000}"/>
    <cellStyle name="Input 2 3 2 3 7 5 5" xfId="6965" xr:uid="{00000000-0005-0000-0000-00009D1A0000}"/>
    <cellStyle name="Input 2 3 2 3 7 5 5 2" xfId="6966" xr:uid="{00000000-0005-0000-0000-00009E1A0000}"/>
    <cellStyle name="Input 2 3 2 3 7 5 6" xfId="6967" xr:uid="{00000000-0005-0000-0000-00009F1A0000}"/>
    <cellStyle name="Input 2 3 2 3 7 5 6 2" xfId="6968" xr:uid="{00000000-0005-0000-0000-0000A01A0000}"/>
    <cellStyle name="Input 2 3 2 3 7 5 7" xfId="6969" xr:uid="{00000000-0005-0000-0000-0000A11A0000}"/>
    <cellStyle name="Input 2 3 2 3 7 6" xfId="6970" xr:uid="{00000000-0005-0000-0000-0000A21A0000}"/>
    <cellStyle name="Input 2 3 2 3 7 6 2" xfId="6971" xr:uid="{00000000-0005-0000-0000-0000A31A0000}"/>
    <cellStyle name="Input 2 3 2 3 7 6 2 2" xfId="6972" xr:uid="{00000000-0005-0000-0000-0000A41A0000}"/>
    <cellStyle name="Input 2 3 2 3 7 6 2 2 2" xfId="6973" xr:uid="{00000000-0005-0000-0000-0000A51A0000}"/>
    <cellStyle name="Input 2 3 2 3 7 6 2 2 2 2" xfId="6974" xr:uid="{00000000-0005-0000-0000-0000A61A0000}"/>
    <cellStyle name="Input 2 3 2 3 7 6 2 2 3" xfId="6975" xr:uid="{00000000-0005-0000-0000-0000A71A0000}"/>
    <cellStyle name="Input 2 3 2 3 7 6 2 3" xfId="6976" xr:uid="{00000000-0005-0000-0000-0000A81A0000}"/>
    <cellStyle name="Input 2 3 2 3 7 6 2 3 2" xfId="6977" xr:uid="{00000000-0005-0000-0000-0000A91A0000}"/>
    <cellStyle name="Input 2 3 2 3 7 6 2 4" xfId="6978" xr:uid="{00000000-0005-0000-0000-0000AA1A0000}"/>
    <cellStyle name="Input 2 3 2 3 7 6 3" xfId="6979" xr:uid="{00000000-0005-0000-0000-0000AB1A0000}"/>
    <cellStyle name="Input 2 3 2 3 7 6 3 2" xfId="6980" xr:uid="{00000000-0005-0000-0000-0000AC1A0000}"/>
    <cellStyle name="Input 2 3 2 3 7 6 3 2 2" xfId="6981" xr:uid="{00000000-0005-0000-0000-0000AD1A0000}"/>
    <cellStyle name="Input 2 3 2 3 7 6 3 3" xfId="6982" xr:uid="{00000000-0005-0000-0000-0000AE1A0000}"/>
    <cellStyle name="Input 2 3 2 3 7 6 4" xfId="6983" xr:uid="{00000000-0005-0000-0000-0000AF1A0000}"/>
    <cellStyle name="Input 2 3 2 3 7 6 4 2" xfId="6984" xr:uid="{00000000-0005-0000-0000-0000B01A0000}"/>
    <cellStyle name="Input 2 3 2 3 7 6 4 2 2" xfId="6985" xr:uid="{00000000-0005-0000-0000-0000B11A0000}"/>
    <cellStyle name="Input 2 3 2 3 7 6 4 3" xfId="6986" xr:uid="{00000000-0005-0000-0000-0000B21A0000}"/>
    <cellStyle name="Input 2 3 2 3 7 6 5" xfId="6987" xr:uid="{00000000-0005-0000-0000-0000B31A0000}"/>
    <cellStyle name="Input 2 3 2 3 7 6 5 2" xfId="6988" xr:uid="{00000000-0005-0000-0000-0000B41A0000}"/>
    <cellStyle name="Input 2 3 2 3 7 6 6" xfId="6989" xr:uid="{00000000-0005-0000-0000-0000B51A0000}"/>
    <cellStyle name="Input 2 3 2 3 7 6 6 2" xfId="6990" xr:uid="{00000000-0005-0000-0000-0000B61A0000}"/>
    <cellStyle name="Input 2 3 2 3 7 6 7" xfId="6991" xr:uid="{00000000-0005-0000-0000-0000B71A0000}"/>
    <cellStyle name="Input 2 3 2 3 7 7" xfId="6992" xr:uid="{00000000-0005-0000-0000-0000B81A0000}"/>
    <cellStyle name="Input 2 3 2 3 7 7 2" xfId="6993" xr:uid="{00000000-0005-0000-0000-0000B91A0000}"/>
    <cellStyle name="Input 2 3 2 3 7 7 2 2" xfId="6994" xr:uid="{00000000-0005-0000-0000-0000BA1A0000}"/>
    <cellStyle name="Input 2 3 2 3 7 7 2 2 2" xfId="6995" xr:uid="{00000000-0005-0000-0000-0000BB1A0000}"/>
    <cellStyle name="Input 2 3 2 3 7 7 2 3" xfId="6996" xr:uid="{00000000-0005-0000-0000-0000BC1A0000}"/>
    <cellStyle name="Input 2 3 2 3 7 7 3" xfId="6997" xr:uid="{00000000-0005-0000-0000-0000BD1A0000}"/>
    <cellStyle name="Input 2 3 2 3 7 7 3 2" xfId="6998" xr:uid="{00000000-0005-0000-0000-0000BE1A0000}"/>
    <cellStyle name="Input 2 3 2 3 7 7 4" xfId="6999" xr:uid="{00000000-0005-0000-0000-0000BF1A0000}"/>
    <cellStyle name="Input 2 3 2 3 7 8" xfId="7000" xr:uid="{00000000-0005-0000-0000-0000C01A0000}"/>
    <cellStyle name="Input 2 3 2 3 7 8 2" xfId="7001" xr:uid="{00000000-0005-0000-0000-0000C11A0000}"/>
    <cellStyle name="Input 2 3 2 3 7 8 2 2" xfId="7002" xr:uid="{00000000-0005-0000-0000-0000C21A0000}"/>
    <cellStyle name="Input 2 3 2 3 7 8 3" xfId="7003" xr:uid="{00000000-0005-0000-0000-0000C31A0000}"/>
    <cellStyle name="Input 2 3 2 3 7 9" xfId="7004" xr:uid="{00000000-0005-0000-0000-0000C41A0000}"/>
    <cellStyle name="Input 2 3 2 3 7 9 2" xfId="7005" xr:uid="{00000000-0005-0000-0000-0000C51A0000}"/>
    <cellStyle name="Input 2 3 2 3 7 9 2 2" xfId="7006" xr:uid="{00000000-0005-0000-0000-0000C61A0000}"/>
    <cellStyle name="Input 2 3 2 3 7 9 3" xfId="7007" xr:uid="{00000000-0005-0000-0000-0000C71A0000}"/>
    <cellStyle name="Input 2 3 2 3 8" xfId="7008" xr:uid="{00000000-0005-0000-0000-0000C81A0000}"/>
    <cellStyle name="Input 2 3 2 3 8 10" xfId="7009" xr:uid="{00000000-0005-0000-0000-0000C91A0000}"/>
    <cellStyle name="Input 2 3 2 3 8 10 2" xfId="7010" xr:uid="{00000000-0005-0000-0000-0000CA1A0000}"/>
    <cellStyle name="Input 2 3 2 3 8 11" xfId="7011" xr:uid="{00000000-0005-0000-0000-0000CB1A0000}"/>
    <cellStyle name="Input 2 3 2 3 8 11 2" xfId="7012" xr:uid="{00000000-0005-0000-0000-0000CC1A0000}"/>
    <cellStyle name="Input 2 3 2 3 8 12" xfId="7013" xr:uid="{00000000-0005-0000-0000-0000CD1A0000}"/>
    <cellStyle name="Input 2 3 2 3 8 2" xfId="7014" xr:uid="{00000000-0005-0000-0000-0000CE1A0000}"/>
    <cellStyle name="Input 2 3 2 3 8 2 2" xfId="7015" xr:uid="{00000000-0005-0000-0000-0000CF1A0000}"/>
    <cellStyle name="Input 2 3 2 3 8 2 2 2" xfId="7016" xr:uid="{00000000-0005-0000-0000-0000D01A0000}"/>
    <cellStyle name="Input 2 3 2 3 8 2 2 2 2" xfId="7017" xr:uid="{00000000-0005-0000-0000-0000D11A0000}"/>
    <cellStyle name="Input 2 3 2 3 8 2 2 2 2 2" xfId="7018" xr:uid="{00000000-0005-0000-0000-0000D21A0000}"/>
    <cellStyle name="Input 2 3 2 3 8 2 2 2 3" xfId="7019" xr:uid="{00000000-0005-0000-0000-0000D31A0000}"/>
    <cellStyle name="Input 2 3 2 3 8 2 2 3" xfId="7020" xr:uid="{00000000-0005-0000-0000-0000D41A0000}"/>
    <cellStyle name="Input 2 3 2 3 8 2 2 3 2" xfId="7021" xr:uid="{00000000-0005-0000-0000-0000D51A0000}"/>
    <cellStyle name="Input 2 3 2 3 8 2 2 4" xfId="7022" xr:uid="{00000000-0005-0000-0000-0000D61A0000}"/>
    <cellStyle name="Input 2 3 2 3 8 2 3" xfId="7023" xr:uid="{00000000-0005-0000-0000-0000D71A0000}"/>
    <cellStyle name="Input 2 3 2 3 8 2 3 2" xfId="7024" xr:uid="{00000000-0005-0000-0000-0000D81A0000}"/>
    <cellStyle name="Input 2 3 2 3 8 2 3 2 2" xfId="7025" xr:uid="{00000000-0005-0000-0000-0000D91A0000}"/>
    <cellStyle name="Input 2 3 2 3 8 2 3 3" xfId="7026" xr:uid="{00000000-0005-0000-0000-0000DA1A0000}"/>
    <cellStyle name="Input 2 3 2 3 8 2 4" xfId="7027" xr:uid="{00000000-0005-0000-0000-0000DB1A0000}"/>
    <cellStyle name="Input 2 3 2 3 8 2 4 2" xfId="7028" xr:uid="{00000000-0005-0000-0000-0000DC1A0000}"/>
    <cellStyle name="Input 2 3 2 3 8 2 4 2 2" xfId="7029" xr:uid="{00000000-0005-0000-0000-0000DD1A0000}"/>
    <cellStyle name="Input 2 3 2 3 8 2 4 3" xfId="7030" xr:uid="{00000000-0005-0000-0000-0000DE1A0000}"/>
    <cellStyle name="Input 2 3 2 3 8 2 5" xfId="7031" xr:uid="{00000000-0005-0000-0000-0000DF1A0000}"/>
    <cellStyle name="Input 2 3 2 3 8 2 5 2" xfId="7032" xr:uid="{00000000-0005-0000-0000-0000E01A0000}"/>
    <cellStyle name="Input 2 3 2 3 8 2 6" xfId="7033" xr:uid="{00000000-0005-0000-0000-0000E11A0000}"/>
    <cellStyle name="Input 2 3 2 3 8 2 6 2" xfId="7034" xr:uid="{00000000-0005-0000-0000-0000E21A0000}"/>
    <cellStyle name="Input 2 3 2 3 8 2 7" xfId="7035" xr:uid="{00000000-0005-0000-0000-0000E31A0000}"/>
    <cellStyle name="Input 2 3 2 3 8 3" xfId="7036" xr:uid="{00000000-0005-0000-0000-0000E41A0000}"/>
    <cellStyle name="Input 2 3 2 3 8 3 2" xfId="7037" xr:uid="{00000000-0005-0000-0000-0000E51A0000}"/>
    <cellStyle name="Input 2 3 2 3 8 3 2 2" xfId="7038" xr:uid="{00000000-0005-0000-0000-0000E61A0000}"/>
    <cellStyle name="Input 2 3 2 3 8 3 2 2 2" xfId="7039" xr:uid="{00000000-0005-0000-0000-0000E71A0000}"/>
    <cellStyle name="Input 2 3 2 3 8 3 2 2 2 2" xfId="7040" xr:uid="{00000000-0005-0000-0000-0000E81A0000}"/>
    <cellStyle name="Input 2 3 2 3 8 3 2 2 3" xfId="7041" xr:uid="{00000000-0005-0000-0000-0000E91A0000}"/>
    <cellStyle name="Input 2 3 2 3 8 3 2 3" xfId="7042" xr:uid="{00000000-0005-0000-0000-0000EA1A0000}"/>
    <cellStyle name="Input 2 3 2 3 8 3 2 3 2" xfId="7043" xr:uid="{00000000-0005-0000-0000-0000EB1A0000}"/>
    <cellStyle name="Input 2 3 2 3 8 3 2 4" xfId="7044" xr:uid="{00000000-0005-0000-0000-0000EC1A0000}"/>
    <cellStyle name="Input 2 3 2 3 8 3 3" xfId="7045" xr:uid="{00000000-0005-0000-0000-0000ED1A0000}"/>
    <cellStyle name="Input 2 3 2 3 8 3 3 2" xfId="7046" xr:uid="{00000000-0005-0000-0000-0000EE1A0000}"/>
    <cellStyle name="Input 2 3 2 3 8 3 3 2 2" xfId="7047" xr:uid="{00000000-0005-0000-0000-0000EF1A0000}"/>
    <cellStyle name="Input 2 3 2 3 8 3 3 3" xfId="7048" xr:uid="{00000000-0005-0000-0000-0000F01A0000}"/>
    <cellStyle name="Input 2 3 2 3 8 3 4" xfId="7049" xr:uid="{00000000-0005-0000-0000-0000F11A0000}"/>
    <cellStyle name="Input 2 3 2 3 8 3 4 2" xfId="7050" xr:uid="{00000000-0005-0000-0000-0000F21A0000}"/>
    <cellStyle name="Input 2 3 2 3 8 3 4 2 2" xfId="7051" xr:uid="{00000000-0005-0000-0000-0000F31A0000}"/>
    <cellStyle name="Input 2 3 2 3 8 3 4 3" xfId="7052" xr:uid="{00000000-0005-0000-0000-0000F41A0000}"/>
    <cellStyle name="Input 2 3 2 3 8 3 5" xfId="7053" xr:uid="{00000000-0005-0000-0000-0000F51A0000}"/>
    <cellStyle name="Input 2 3 2 3 8 3 5 2" xfId="7054" xr:uid="{00000000-0005-0000-0000-0000F61A0000}"/>
    <cellStyle name="Input 2 3 2 3 8 3 6" xfId="7055" xr:uid="{00000000-0005-0000-0000-0000F71A0000}"/>
    <cellStyle name="Input 2 3 2 3 8 3 6 2" xfId="7056" xr:uid="{00000000-0005-0000-0000-0000F81A0000}"/>
    <cellStyle name="Input 2 3 2 3 8 3 7" xfId="7057" xr:uid="{00000000-0005-0000-0000-0000F91A0000}"/>
    <cellStyle name="Input 2 3 2 3 8 4" xfId="7058" xr:uid="{00000000-0005-0000-0000-0000FA1A0000}"/>
    <cellStyle name="Input 2 3 2 3 8 4 2" xfId="7059" xr:uid="{00000000-0005-0000-0000-0000FB1A0000}"/>
    <cellStyle name="Input 2 3 2 3 8 4 2 2" xfId="7060" xr:uid="{00000000-0005-0000-0000-0000FC1A0000}"/>
    <cellStyle name="Input 2 3 2 3 8 4 2 2 2" xfId="7061" xr:uid="{00000000-0005-0000-0000-0000FD1A0000}"/>
    <cellStyle name="Input 2 3 2 3 8 4 2 2 2 2" xfId="7062" xr:uid="{00000000-0005-0000-0000-0000FE1A0000}"/>
    <cellStyle name="Input 2 3 2 3 8 4 2 2 3" xfId="7063" xr:uid="{00000000-0005-0000-0000-0000FF1A0000}"/>
    <cellStyle name="Input 2 3 2 3 8 4 2 3" xfId="7064" xr:uid="{00000000-0005-0000-0000-0000001B0000}"/>
    <cellStyle name="Input 2 3 2 3 8 4 2 3 2" xfId="7065" xr:uid="{00000000-0005-0000-0000-0000011B0000}"/>
    <cellStyle name="Input 2 3 2 3 8 4 2 4" xfId="7066" xr:uid="{00000000-0005-0000-0000-0000021B0000}"/>
    <cellStyle name="Input 2 3 2 3 8 4 3" xfId="7067" xr:uid="{00000000-0005-0000-0000-0000031B0000}"/>
    <cellStyle name="Input 2 3 2 3 8 4 3 2" xfId="7068" xr:uid="{00000000-0005-0000-0000-0000041B0000}"/>
    <cellStyle name="Input 2 3 2 3 8 4 3 2 2" xfId="7069" xr:uid="{00000000-0005-0000-0000-0000051B0000}"/>
    <cellStyle name="Input 2 3 2 3 8 4 3 3" xfId="7070" xr:uid="{00000000-0005-0000-0000-0000061B0000}"/>
    <cellStyle name="Input 2 3 2 3 8 4 4" xfId="7071" xr:uid="{00000000-0005-0000-0000-0000071B0000}"/>
    <cellStyle name="Input 2 3 2 3 8 4 4 2" xfId="7072" xr:uid="{00000000-0005-0000-0000-0000081B0000}"/>
    <cellStyle name="Input 2 3 2 3 8 4 4 2 2" xfId="7073" xr:uid="{00000000-0005-0000-0000-0000091B0000}"/>
    <cellStyle name="Input 2 3 2 3 8 4 4 3" xfId="7074" xr:uid="{00000000-0005-0000-0000-00000A1B0000}"/>
    <cellStyle name="Input 2 3 2 3 8 4 5" xfId="7075" xr:uid="{00000000-0005-0000-0000-00000B1B0000}"/>
    <cellStyle name="Input 2 3 2 3 8 4 5 2" xfId="7076" xr:uid="{00000000-0005-0000-0000-00000C1B0000}"/>
    <cellStyle name="Input 2 3 2 3 8 4 6" xfId="7077" xr:uid="{00000000-0005-0000-0000-00000D1B0000}"/>
    <cellStyle name="Input 2 3 2 3 8 4 6 2" xfId="7078" xr:uid="{00000000-0005-0000-0000-00000E1B0000}"/>
    <cellStyle name="Input 2 3 2 3 8 4 7" xfId="7079" xr:uid="{00000000-0005-0000-0000-00000F1B0000}"/>
    <cellStyle name="Input 2 3 2 3 8 5" xfId="7080" xr:uid="{00000000-0005-0000-0000-0000101B0000}"/>
    <cellStyle name="Input 2 3 2 3 8 5 2" xfId="7081" xr:uid="{00000000-0005-0000-0000-0000111B0000}"/>
    <cellStyle name="Input 2 3 2 3 8 5 2 2" xfId="7082" xr:uid="{00000000-0005-0000-0000-0000121B0000}"/>
    <cellStyle name="Input 2 3 2 3 8 5 2 2 2" xfId="7083" xr:uid="{00000000-0005-0000-0000-0000131B0000}"/>
    <cellStyle name="Input 2 3 2 3 8 5 2 2 2 2" xfId="7084" xr:uid="{00000000-0005-0000-0000-0000141B0000}"/>
    <cellStyle name="Input 2 3 2 3 8 5 2 2 3" xfId="7085" xr:uid="{00000000-0005-0000-0000-0000151B0000}"/>
    <cellStyle name="Input 2 3 2 3 8 5 2 3" xfId="7086" xr:uid="{00000000-0005-0000-0000-0000161B0000}"/>
    <cellStyle name="Input 2 3 2 3 8 5 2 3 2" xfId="7087" xr:uid="{00000000-0005-0000-0000-0000171B0000}"/>
    <cellStyle name="Input 2 3 2 3 8 5 2 4" xfId="7088" xr:uid="{00000000-0005-0000-0000-0000181B0000}"/>
    <cellStyle name="Input 2 3 2 3 8 5 3" xfId="7089" xr:uid="{00000000-0005-0000-0000-0000191B0000}"/>
    <cellStyle name="Input 2 3 2 3 8 5 3 2" xfId="7090" xr:uid="{00000000-0005-0000-0000-00001A1B0000}"/>
    <cellStyle name="Input 2 3 2 3 8 5 3 2 2" xfId="7091" xr:uid="{00000000-0005-0000-0000-00001B1B0000}"/>
    <cellStyle name="Input 2 3 2 3 8 5 3 3" xfId="7092" xr:uid="{00000000-0005-0000-0000-00001C1B0000}"/>
    <cellStyle name="Input 2 3 2 3 8 5 4" xfId="7093" xr:uid="{00000000-0005-0000-0000-00001D1B0000}"/>
    <cellStyle name="Input 2 3 2 3 8 5 4 2" xfId="7094" xr:uid="{00000000-0005-0000-0000-00001E1B0000}"/>
    <cellStyle name="Input 2 3 2 3 8 5 4 2 2" xfId="7095" xr:uid="{00000000-0005-0000-0000-00001F1B0000}"/>
    <cellStyle name="Input 2 3 2 3 8 5 4 3" xfId="7096" xr:uid="{00000000-0005-0000-0000-0000201B0000}"/>
    <cellStyle name="Input 2 3 2 3 8 5 5" xfId="7097" xr:uid="{00000000-0005-0000-0000-0000211B0000}"/>
    <cellStyle name="Input 2 3 2 3 8 5 5 2" xfId="7098" xr:uid="{00000000-0005-0000-0000-0000221B0000}"/>
    <cellStyle name="Input 2 3 2 3 8 5 6" xfId="7099" xr:uid="{00000000-0005-0000-0000-0000231B0000}"/>
    <cellStyle name="Input 2 3 2 3 8 5 6 2" xfId="7100" xr:uid="{00000000-0005-0000-0000-0000241B0000}"/>
    <cellStyle name="Input 2 3 2 3 8 5 7" xfId="7101" xr:uid="{00000000-0005-0000-0000-0000251B0000}"/>
    <cellStyle name="Input 2 3 2 3 8 6" xfId="7102" xr:uid="{00000000-0005-0000-0000-0000261B0000}"/>
    <cellStyle name="Input 2 3 2 3 8 6 2" xfId="7103" xr:uid="{00000000-0005-0000-0000-0000271B0000}"/>
    <cellStyle name="Input 2 3 2 3 8 6 2 2" xfId="7104" xr:uid="{00000000-0005-0000-0000-0000281B0000}"/>
    <cellStyle name="Input 2 3 2 3 8 6 2 2 2" xfId="7105" xr:uid="{00000000-0005-0000-0000-0000291B0000}"/>
    <cellStyle name="Input 2 3 2 3 8 6 2 2 2 2" xfId="7106" xr:uid="{00000000-0005-0000-0000-00002A1B0000}"/>
    <cellStyle name="Input 2 3 2 3 8 6 2 2 3" xfId="7107" xr:uid="{00000000-0005-0000-0000-00002B1B0000}"/>
    <cellStyle name="Input 2 3 2 3 8 6 2 3" xfId="7108" xr:uid="{00000000-0005-0000-0000-00002C1B0000}"/>
    <cellStyle name="Input 2 3 2 3 8 6 2 3 2" xfId="7109" xr:uid="{00000000-0005-0000-0000-00002D1B0000}"/>
    <cellStyle name="Input 2 3 2 3 8 6 2 4" xfId="7110" xr:uid="{00000000-0005-0000-0000-00002E1B0000}"/>
    <cellStyle name="Input 2 3 2 3 8 6 3" xfId="7111" xr:uid="{00000000-0005-0000-0000-00002F1B0000}"/>
    <cellStyle name="Input 2 3 2 3 8 6 3 2" xfId="7112" xr:uid="{00000000-0005-0000-0000-0000301B0000}"/>
    <cellStyle name="Input 2 3 2 3 8 6 3 2 2" xfId="7113" xr:uid="{00000000-0005-0000-0000-0000311B0000}"/>
    <cellStyle name="Input 2 3 2 3 8 6 3 3" xfId="7114" xr:uid="{00000000-0005-0000-0000-0000321B0000}"/>
    <cellStyle name="Input 2 3 2 3 8 6 4" xfId="7115" xr:uid="{00000000-0005-0000-0000-0000331B0000}"/>
    <cellStyle name="Input 2 3 2 3 8 6 4 2" xfId="7116" xr:uid="{00000000-0005-0000-0000-0000341B0000}"/>
    <cellStyle name="Input 2 3 2 3 8 6 4 2 2" xfId="7117" xr:uid="{00000000-0005-0000-0000-0000351B0000}"/>
    <cellStyle name="Input 2 3 2 3 8 6 4 3" xfId="7118" xr:uid="{00000000-0005-0000-0000-0000361B0000}"/>
    <cellStyle name="Input 2 3 2 3 8 6 5" xfId="7119" xr:uid="{00000000-0005-0000-0000-0000371B0000}"/>
    <cellStyle name="Input 2 3 2 3 8 6 5 2" xfId="7120" xr:uid="{00000000-0005-0000-0000-0000381B0000}"/>
    <cellStyle name="Input 2 3 2 3 8 6 6" xfId="7121" xr:uid="{00000000-0005-0000-0000-0000391B0000}"/>
    <cellStyle name="Input 2 3 2 3 8 6 6 2" xfId="7122" xr:uid="{00000000-0005-0000-0000-00003A1B0000}"/>
    <cellStyle name="Input 2 3 2 3 8 6 7" xfId="7123" xr:uid="{00000000-0005-0000-0000-00003B1B0000}"/>
    <cellStyle name="Input 2 3 2 3 8 7" xfId="7124" xr:uid="{00000000-0005-0000-0000-00003C1B0000}"/>
    <cellStyle name="Input 2 3 2 3 8 7 2" xfId="7125" xr:uid="{00000000-0005-0000-0000-00003D1B0000}"/>
    <cellStyle name="Input 2 3 2 3 8 7 2 2" xfId="7126" xr:uid="{00000000-0005-0000-0000-00003E1B0000}"/>
    <cellStyle name="Input 2 3 2 3 8 7 2 2 2" xfId="7127" xr:uid="{00000000-0005-0000-0000-00003F1B0000}"/>
    <cellStyle name="Input 2 3 2 3 8 7 2 3" xfId="7128" xr:uid="{00000000-0005-0000-0000-0000401B0000}"/>
    <cellStyle name="Input 2 3 2 3 8 7 3" xfId="7129" xr:uid="{00000000-0005-0000-0000-0000411B0000}"/>
    <cellStyle name="Input 2 3 2 3 8 7 3 2" xfId="7130" xr:uid="{00000000-0005-0000-0000-0000421B0000}"/>
    <cellStyle name="Input 2 3 2 3 8 7 4" xfId="7131" xr:uid="{00000000-0005-0000-0000-0000431B0000}"/>
    <cellStyle name="Input 2 3 2 3 8 8" xfId="7132" xr:uid="{00000000-0005-0000-0000-0000441B0000}"/>
    <cellStyle name="Input 2 3 2 3 8 8 2" xfId="7133" xr:uid="{00000000-0005-0000-0000-0000451B0000}"/>
    <cellStyle name="Input 2 3 2 3 8 8 2 2" xfId="7134" xr:uid="{00000000-0005-0000-0000-0000461B0000}"/>
    <cellStyle name="Input 2 3 2 3 8 8 3" xfId="7135" xr:uid="{00000000-0005-0000-0000-0000471B0000}"/>
    <cellStyle name="Input 2 3 2 3 8 9" xfId="7136" xr:uid="{00000000-0005-0000-0000-0000481B0000}"/>
    <cellStyle name="Input 2 3 2 3 8 9 2" xfId="7137" xr:uid="{00000000-0005-0000-0000-0000491B0000}"/>
    <cellStyle name="Input 2 3 2 3 8 9 2 2" xfId="7138" xr:uid="{00000000-0005-0000-0000-00004A1B0000}"/>
    <cellStyle name="Input 2 3 2 3 8 9 3" xfId="7139" xr:uid="{00000000-0005-0000-0000-00004B1B0000}"/>
    <cellStyle name="Input 2 3 2 3 9" xfId="7140" xr:uid="{00000000-0005-0000-0000-00004C1B0000}"/>
    <cellStyle name="Input 2 3 2 3 9 10" xfId="7141" xr:uid="{00000000-0005-0000-0000-00004D1B0000}"/>
    <cellStyle name="Input 2 3 2 3 9 10 2" xfId="7142" xr:uid="{00000000-0005-0000-0000-00004E1B0000}"/>
    <cellStyle name="Input 2 3 2 3 9 11" xfId="7143" xr:uid="{00000000-0005-0000-0000-00004F1B0000}"/>
    <cellStyle name="Input 2 3 2 3 9 11 2" xfId="7144" xr:uid="{00000000-0005-0000-0000-0000501B0000}"/>
    <cellStyle name="Input 2 3 2 3 9 12" xfId="7145" xr:uid="{00000000-0005-0000-0000-0000511B0000}"/>
    <cellStyle name="Input 2 3 2 3 9 2" xfId="7146" xr:uid="{00000000-0005-0000-0000-0000521B0000}"/>
    <cellStyle name="Input 2 3 2 3 9 2 2" xfId="7147" xr:uid="{00000000-0005-0000-0000-0000531B0000}"/>
    <cellStyle name="Input 2 3 2 3 9 2 2 2" xfId="7148" xr:uid="{00000000-0005-0000-0000-0000541B0000}"/>
    <cellStyle name="Input 2 3 2 3 9 2 2 2 2" xfId="7149" xr:uid="{00000000-0005-0000-0000-0000551B0000}"/>
    <cellStyle name="Input 2 3 2 3 9 2 2 2 2 2" xfId="7150" xr:uid="{00000000-0005-0000-0000-0000561B0000}"/>
    <cellStyle name="Input 2 3 2 3 9 2 2 2 3" xfId="7151" xr:uid="{00000000-0005-0000-0000-0000571B0000}"/>
    <cellStyle name="Input 2 3 2 3 9 2 2 3" xfId="7152" xr:uid="{00000000-0005-0000-0000-0000581B0000}"/>
    <cellStyle name="Input 2 3 2 3 9 2 2 3 2" xfId="7153" xr:uid="{00000000-0005-0000-0000-0000591B0000}"/>
    <cellStyle name="Input 2 3 2 3 9 2 2 4" xfId="7154" xr:uid="{00000000-0005-0000-0000-00005A1B0000}"/>
    <cellStyle name="Input 2 3 2 3 9 2 3" xfId="7155" xr:uid="{00000000-0005-0000-0000-00005B1B0000}"/>
    <cellStyle name="Input 2 3 2 3 9 2 3 2" xfId="7156" xr:uid="{00000000-0005-0000-0000-00005C1B0000}"/>
    <cellStyle name="Input 2 3 2 3 9 2 3 2 2" xfId="7157" xr:uid="{00000000-0005-0000-0000-00005D1B0000}"/>
    <cellStyle name="Input 2 3 2 3 9 2 3 3" xfId="7158" xr:uid="{00000000-0005-0000-0000-00005E1B0000}"/>
    <cellStyle name="Input 2 3 2 3 9 2 4" xfId="7159" xr:uid="{00000000-0005-0000-0000-00005F1B0000}"/>
    <cellStyle name="Input 2 3 2 3 9 2 4 2" xfId="7160" xr:uid="{00000000-0005-0000-0000-0000601B0000}"/>
    <cellStyle name="Input 2 3 2 3 9 2 4 2 2" xfId="7161" xr:uid="{00000000-0005-0000-0000-0000611B0000}"/>
    <cellStyle name="Input 2 3 2 3 9 2 4 3" xfId="7162" xr:uid="{00000000-0005-0000-0000-0000621B0000}"/>
    <cellStyle name="Input 2 3 2 3 9 2 5" xfId="7163" xr:uid="{00000000-0005-0000-0000-0000631B0000}"/>
    <cellStyle name="Input 2 3 2 3 9 2 5 2" xfId="7164" xr:uid="{00000000-0005-0000-0000-0000641B0000}"/>
    <cellStyle name="Input 2 3 2 3 9 2 6" xfId="7165" xr:uid="{00000000-0005-0000-0000-0000651B0000}"/>
    <cellStyle name="Input 2 3 2 3 9 2 6 2" xfId="7166" xr:uid="{00000000-0005-0000-0000-0000661B0000}"/>
    <cellStyle name="Input 2 3 2 3 9 2 7" xfId="7167" xr:uid="{00000000-0005-0000-0000-0000671B0000}"/>
    <cellStyle name="Input 2 3 2 3 9 3" xfId="7168" xr:uid="{00000000-0005-0000-0000-0000681B0000}"/>
    <cellStyle name="Input 2 3 2 3 9 3 2" xfId="7169" xr:uid="{00000000-0005-0000-0000-0000691B0000}"/>
    <cellStyle name="Input 2 3 2 3 9 3 2 2" xfId="7170" xr:uid="{00000000-0005-0000-0000-00006A1B0000}"/>
    <cellStyle name="Input 2 3 2 3 9 3 2 2 2" xfId="7171" xr:uid="{00000000-0005-0000-0000-00006B1B0000}"/>
    <cellStyle name="Input 2 3 2 3 9 3 2 2 2 2" xfId="7172" xr:uid="{00000000-0005-0000-0000-00006C1B0000}"/>
    <cellStyle name="Input 2 3 2 3 9 3 2 2 3" xfId="7173" xr:uid="{00000000-0005-0000-0000-00006D1B0000}"/>
    <cellStyle name="Input 2 3 2 3 9 3 2 3" xfId="7174" xr:uid="{00000000-0005-0000-0000-00006E1B0000}"/>
    <cellStyle name="Input 2 3 2 3 9 3 2 3 2" xfId="7175" xr:uid="{00000000-0005-0000-0000-00006F1B0000}"/>
    <cellStyle name="Input 2 3 2 3 9 3 2 4" xfId="7176" xr:uid="{00000000-0005-0000-0000-0000701B0000}"/>
    <cellStyle name="Input 2 3 2 3 9 3 3" xfId="7177" xr:uid="{00000000-0005-0000-0000-0000711B0000}"/>
    <cellStyle name="Input 2 3 2 3 9 3 3 2" xfId="7178" xr:uid="{00000000-0005-0000-0000-0000721B0000}"/>
    <cellStyle name="Input 2 3 2 3 9 3 3 2 2" xfId="7179" xr:uid="{00000000-0005-0000-0000-0000731B0000}"/>
    <cellStyle name="Input 2 3 2 3 9 3 3 3" xfId="7180" xr:uid="{00000000-0005-0000-0000-0000741B0000}"/>
    <cellStyle name="Input 2 3 2 3 9 3 4" xfId="7181" xr:uid="{00000000-0005-0000-0000-0000751B0000}"/>
    <cellStyle name="Input 2 3 2 3 9 3 4 2" xfId="7182" xr:uid="{00000000-0005-0000-0000-0000761B0000}"/>
    <cellStyle name="Input 2 3 2 3 9 3 4 2 2" xfId="7183" xr:uid="{00000000-0005-0000-0000-0000771B0000}"/>
    <cellStyle name="Input 2 3 2 3 9 3 4 3" xfId="7184" xr:uid="{00000000-0005-0000-0000-0000781B0000}"/>
    <cellStyle name="Input 2 3 2 3 9 3 5" xfId="7185" xr:uid="{00000000-0005-0000-0000-0000791B0000}"/>
    <cellStyle name="Input 2 3 2 3 9 3 5 2" xfId="7186" xr:uid="{00000000-0005-0000-0000-00007A1B0000}"/>
    <cellStyle name="Input 2 3 2 3 9 3 6" xfId="7187" xr:uid="{00000000-0005-0000-0000-00007B1B0000}"/>
    <cellStyle name="Input 2 3 2 3 9 3 6 2" xfId="7188" xr:uid="{00000000-0005-0000-0000-00007C1B0000}"/>
    <cellStyle name="Input 2 3 2 3 9 3 7" xfId="7189" xr:uid="{00000000-0005-0000-0000-00007D1B0000}"/>
    <cellStyle name="Input 2 3 2 3 9 4" xfId="7190" xr:uid="{00000000-0005-0000-0000-00007E1B0000}"/>
    <cellStyle name="Input 2 3 2 3 9 4 2" xfId="7191" xr:uid="{00000000-0005-0000-0000-00007F1B0000}"/>
    <cellStyle name="Input 2 3 2 3 9 4 2 2" xfId="7192" xr:uid="{00000000-0005-0000-0000-0000801B0000}"/>
    <cellStyle name="Input 2 3 2 3 9 4 2 2 2" xfId="7193" xr:uid="{00000000-0005-0000-0000-0000811B0000}"/>
    <cellStyle name="Input 2 3 2 3 9 4 2 2 2 2" xfId="7194" xr:uid="{00000000-0005-0000-0000-0000821B0000}"/>
    <cellStyle name="Input 2 3 2 3 9 4 2 2 3" xfId="7195" xr:uid="{00000000-0005-0000-0000-0000831B0000}"/>
    <cellStyle name="Input 2 3 2 3 9 4 2 3" xfId="7196" xr:uid="{00000000-0005-0000-0000-0000841B0000}"/>
    <cellStyle name="Input 2 3 2 3 9 4 2 3 2" xfId="7197" xr:uid="{00000000-0005-0000-0000-0000851B0000}"/>
    <cellStyle name="Input 2 3 2 3 9 4 2 4" xfId="7198" xr:uid="{00000000-0005-0000-0000-0000861B0000}"/>
    <cellStyle name="Input 2 3 2 3 9 4 3" xfId="7199" xr:uid="{00000000-0005-0000-0000-0000871B0000}"/>
    <cellStyle name="Input 2 3 2 3 9 4 3 2" xfId="7200" xr:uid="{00000000-0005-0000-0000-0000881B0000}"/>
    <cellStyle name="Input 2 3 2 3 9 4 3 2 2" xfId="7201" xr:uid="{00000000-0005-0000-0000-0000891B0000}"/>
    <cellStyle name="Input 2 3 2 3 9 4 3 3" xfId="7202" xr:uid="{00000000-0005-0000-0000-00008A1B0000}"/>
    <cellStyle name="Input 2 3 2 3 9 4 4" xfId="7203" xr:uid="{00000000-0005-0000-0000-00008B1B0000}"/>
    <cellStyle name="Input 2 3 2 3 9 4 4 2" xfId="7204" xr:uid="{00000000-0005-0000-0000-00008C1B0000}"/>
    <cellStyle name="Input 2 3 2 3 9 4 4 2 2" xfId="7205" xr:uid="{00000000-0005-0000-0000-00008D1B0000}"/>
    <cellStyle name="Input 2 3 2 3 9 4 4 3" xfId="7206" xr:uid="{00000000-0005-0000-0000-00008E1B0000}"/>
    <cellStyle name="Input 2 3 2 3 9 4 5" xfId="7207" xr:uid="{00000000-0005-0000-0000-00008F1B0000}"/>
    <cellStyle name="Input 2 3 2 3 9 4 5 2" xfId="7208" xr:uid="{00000000-0005-0000-0000-0000901B0000}"/>
    <cellStyle name="Input 2 3 2 3 9 4 6" xfId="7209" xr:uid="{00000000-0005-0000-0000-0000911B0000}"/>
    <cellStyle name="Input 2 3 2 3 9 4 6 2" xfId="7210" xr:uid="{00000000-0005-0000-0000-0000921B0000}"/>
    <cellStyle name="Input 2 3 2 3 9 4 7" xfId="7211" xr:uid="{00000000-0005-0000-0000-0000931B0000}"/>
    <cellStyle name="Input 2 3 2 3 9 5" xfId="7212" xr:uid="{00000000-0005-0000-0000-0000941B0000}"/>
    <cellStyle name="Input 2 3 2 3 9 5 2" xfId="7213" xr:uid="{00000000-0005-0000-0000-0000951B0000}"/>
    <cellStyle name="Input 2 3 2 3 9 5 2 2" xfId="7214" xr:uid="{00000000-0005-0000-0000-0000961B0000}"/>
    <cellStyle name="Input 2 3 2 3 9 5 2 2 2" xfId="7215" xr:uid="{00000000-0005-0000-0000-0000971B0000}"/>
    <cellStyle name="Input 2 3 2 3 9 5 2 2 2 2" xfId="7216" xr:uid="{00000000-0005-0000-0000-0000981B0000}"/>
    <cellStyle name="Input 2 3 2 3 9 5 2 2 3" xfId="7217" xr:uid="{00000000-0005-0000-0000-0000991B0000}"/>
    <cellStyle name="Input 2 3 2 3 9 5 2 3" xfId="7218" xr:uid="{00000000-0005-0000-0000-00009A1B0000}"/>
    <cellStyle name="Input 2 3 2 3 9 5 2 3 2" xfId="7219" xr:uid="{00000000-0005-0000-0000-00009B1B0000}"/>
    <cellStyle name="Input 2 3 2 3 9 5 2 4" xfId="7220" xr:uid="{00000000-0005-0000-0000-00009C1B0000}"/>
    <cellStyle name="Input 2 3 2 3 9 5 3" xfId="7221" xr:uid="{00000000-0005-0000-0000-00009D1B0000}"/>
    <cellStyle name="Input 2 3 2 3 9 5 3 2" xfId="7222" xr:uid="{00000000-0005-0000-0000-00009E1B0000}"/>
    <cellStyle name="Input 2 3 2 3 9 5 3 2 2" xfId="7223" xr:uid="{00000000-0005-0000-0000-00009F1B0000}"/>
    <cellStyle name="Input 2 3 2 3 9 5 3 3" xfId="7224" xr:uid="{00000000-0005-0000-0000-0000A01B0000}"/>
    <cellStyle name="Input 2 3 2 3 9 5 4" xfId="7225" xr:uid="{00000000-0005-0000-0000-0000A11B0000}"/>
    <cellStyle name="Input 2 3 2 3 9 5 4 2" xfId="7226" xr:uid="{00000000-0005-0000-0000-0000A21B0000}"/>
    <cellStyle name="Input 2 3 2 3 9 5 4 2 2" xfId="7227" xr:uid="{00000000-0005-0000-0000-0000A31B0000}"/>
    <cellStyle name="Input 2 3 2 3 9 5 4 3" xfId="7228" xr:uid="{00000000-0005-0000-0000-0000A41B0000}"/>
    <cellStyle name="Input 2 3 2 3 9 5 5" xfId="7229" xr:uid="{00000000-0005-0000-0000-0000A51B0000}"/>
    <cellStyle name="Input 2 3 2 3 9 5 5 2" xfId="7230" xr:uid="{00000000-0005-0000-0000-0000A61B0000}"/>
    <cellStyle name="Input 2 3 2 3 9 5 6" xfId="7231" xr:uid="{00000000-0005-0000-0000-0000A71B0000}"/>
    <cellStyle name="Input 2 3 2 3 9 5 6 2" xfId="7232" xr:uid="{00000000-0005-0000-0000-0000A81B0000}"/>
    <cellStyle name="Input 2 3 2 3 9 5 7" xfId="7233" xr:uid="{00000000-0005-0000-0000-0000A91B0000}"/>
    <cellStyle name="Input 2 3 2 3 9 6" xfId="7234" xr:uid="{00000000-0005-0000-0000-0000AA1B0000}"/>
    <cellStyle name="Input 2 3 2 3 9 6 2" xfId="7235" xr:uid="{00000000-0005-0000-0000-0000AB1B0000}"/>
    <cellStyle name="Input 2 3 2 3 9 6 2 2" xfId="7236" xr:uid="{00000000-0005-0000-0000-0000AC1B0000}"/>
    <cellStyle name="Input 2 3 2 3 9 6 2 2 2" xfId="7237" xr:uid="{00000000-0005-0000-0000-0000AD1B0000}"/>
    <cellStyle name="Input 2 3 2 3 9 6 2 2 2 2" xfId="7238" xr:uid="{00000000-0005-0000-0000-0000AE1B0000}"/>
    <cellStyle name="Input 2 3 2 3 9 6 2 2 3" xfId="7239" xr:uid="{00000000-0005-0000-0000-0000AF1B0000}"/>
    <cellStyle name="Input 2 3 2 3 9 6 2 3" xfId="7240" xr:uid="{00000000-0005-0000-0000-0000B01B0000}"/>
    <cellStyle name="Input 2 3 2 3 9 6 2 3 2" xfId="7241" xr:uid="{00000000-0005-0000-0000-0000B11B0000}"/>
    <cellStyle name="Input 2 3 2 3 9 6 2 4" xfId="7242" xr:uid="{00000000-0005-0000-0000-0000B21B0000}"/>
    <cellStyle name="Input 2 3 2 3 9 6 3" xfId="7243" xr:uid="{00000000-0005-0000-0000-0000B31B0000}"/>
    <cellStyle name="Input 2 3 2 3 9 6 3 2" xfId="7244" xr:uid="{00000000-0005-0000-0000-0000B41B0000}"/>
    <cellStyle name="Input 2 3 2 3 9 6 3 2 2" xfId="7245" xr:uid="{00000000-0005-0000-0000-0000B51B0000}"/>
    <cellStyle name="Input 2 3 2 3 9 6 3 3" xfId="7246" xr:uid="{00000000-0005-0000-0000-0000B61B0000}"/>
    <cellStyle name="Input 2 3 2 3 9 6 4" xfId="7247" xr:uid="{00000000-0005-0000-0000-0000B71B0000}"/>
    <cellStyle name="Input 2 3 2 3 9 6 4 2" xfId="7248" xr:uid="{00000000-0005-0000-0000-0000B81B0000}"/>
    <cellStyle name="Input 2 3 2 3 9 6 4 2 2" xfId="7249" xr:uid="{00000000-0005-0000-0000-0000B91B0000}"/>
    <cellStyle name="Input 2 3 2 3 9 6 4 3" xfId="7250" xr:uid="{00000000-0005-0000-0000-0000BA1B0000}"/>
    <cellStyle name="Input 2 3 2 3 9 6 5" xfId="7251" xr:uid="{00000000-0005-0000-0000-0000BB1B0000}"/>
    <cellStyle name="Input 2 3 2 3 9 6 5 2" xfId="7252" xr:uid="{00000000-0005-0000-0000-0000BC1B0000}"/>
    <cellStyle name="Input 2 3 2 3 9 6 6" xfId="7253" xr:uid="{00000000-0005-0000-0000-0000BD1B0000}"/>
    <cellStyle name="Input 2 3 2 3 9 6 6 2" xfId="7254" xr:uid="{00000000-0005-0000-0000-0000BE1B0000}"/>
    <cellStyle name="Input 2 3 2 3 9 6 7" xfId="7255" xr:uid="{00000000-0005-0000-0000-0000BF1B0000}"/>
    <cellStyle name="Input 2 3 2 3 9 7" xfId="7256" xr:uid="{00000000-0005-0000-0000-0000C01B0000}"/>
    <cellStyle name="Input 2 3 2 3 9 7 2" xfId="7257" xr:uid="{00000000-0005-0000-0000-0000C11B0000}"/>
    <cellStyle name="Input 2 3 2 3 9 7 2 2" xfId="7258" xr:uid="{00000000-0005-0000-0000-0000C21B0000}"/>
    <cellStyle name="Input 2 3 2 3 9 7 2 2 2" xfId="7259" xr:uid="{00000000-0005-0000-0000-0000C31B0000}"/>
    <cellStyle name="Input 2 3 2 3 9 7 2 3" xfId="7260" xr:uid="{00000000-0005-0000-0000-0000C41B0000}"/>
    <cellStyle name="Input 2 3 2 3 9 7 3" xfId="7261" xr:uid="{00000000-0005-0000-0000-0000C51B0000}"/>
    <cellStyle name="Input 2 3 2 3 9 7 3 2" xfId="7262" xr:uid="{00000000-0005-0000-0000-0000C61B0000}"/>
    <cellStyle name="Input 2 3 2 3 9 7 4" xfId="7263" xr:uid="{00000000-0005-0000-0000-0000C71B0000}"/>
    <cellStyle name="Input 2 3 2 3 9 8" xfId="7264" xr:uid="{00000000-0005-0000-0000-0000C81B0000}"/>
    <cellStyle name="Input 2 3 2 3 9 8 2" xfId="7265" xr:uid="{00000000-0005-0000-0000-0000C91B0000}"/>
    <cellStyle name="Input 2 3 2 3 9 8 2 2" xfId="7266" xr:uid="{00000000-0005-0000-0000-0000CA1B0000}"/>
    <cellStyle name="Input 2 3 2 3 9 8 3" xfId="7267" xr:uid="{00000000-0005-0000-0000-0000CB1B0000}"/>
    <cellStyle name="Input 2 3 2 3 9 9" xfId="7268" xr:uid="{00000000-0005-0000-0000-0000CC1B0000}"/>
    <cellStyle name="Input 2 3 2 3 9 9 2" xfId="7269" xr:uid="{00000000-0005-0000-0000-0000CD1B0000}"/>
    <cellStyle name="Input 2 3 2 3 9 9 2 2" xfId="7270" xr:uid="{00000000-0005-0000-0000-0000CE1B0000}"/>
    <cellStyle name="Input 2 3 2 3 9 9 3" xfId="7271" xr:uid="{00000000-0005-0000-0000-0000CF1B0000}"/>
    <cellStyle name="Input 2 3 2 4" xfId="7272" xr:uid="{00000000-0005-0000-0000-0000D01B0000}"/>
    <cellStyle name="Input 2 3 20" xfId="7273" xr:uid="{00000000-0005-0000-0000-0000D11B0000}"/>
    <cellStyle name="Input 2 3 21" xfId="7274" xr:uid="{00000000-0005-0000-0000-0000D21B0000}"/>
    <cellStyle name="Input 2 3 3" xfId="7275" xr:uid="{00000000-0005-0000-0000-0000D31B0000}"/>
    <cellStyle name="Input 2 3 3 10" xfId="7276" xr:uid="{00000000-0005-0000-0000-0000D41B0000}"/>
    <cellStyle name="Input 2 3 3 10 10" xfId="7277" xr:uid="{00000000-0005-0000-0000-0000D51B0000}"/>
    <cellStyle name="Input 2 3 3 10 10 2" xfId="7278" xr:uid="{00000000-0005-0000-0000-0000D61B0000}"/>
    <cellStyle name="Input 2 3 3 10 11" xfId="7279" xr:uid="{00000000-0005-0000-0000-0000D71B0000}"/>
    <cellStyle name="Input 2 3 3 10 11 2" xfId="7280" xr:uid="{00000000-0005-0000-0000-0000D81B0000}"/>
    <cellStyle name="Input 2 3 3 10 12" xfId="7281" xr:uid="{00000000-0005-0000-0000-0000D91B0000}"/>
    <cellStyle name="Input 2 3 3 10 2" xfId="7282" xr:uid="{00000000-0005-0000-0000-0000DA1B0000}"/>
    <cellStyle name="Input 2 3 3 10 2 2" xfId="7283" xr:uid="{00000000-0005-0000-0000-0000DB1B0000}"/>
    <cellStyle name="Input 2 3 3 10 2 2 2" xfId="7284" xr:uid="{00000000-0005-0000-0000-0000DC1B0000}"/>
    <cellStyle name="Input 2 3 3 10 2 2 2 2" xfId="7285" xr:uid="{00000000-0005-0000-0000-0000DD1B0000}"/>
    <cellStyle name="Input 2 3 3 10 2 2 2 2 2" xfId="7286" xr:uid="{00000000-0005-0000-0000-0000DE1B0000}"/>
    <cellStyle name="Input 2 3 3 10 2 2 2 3" xfId="7287" xr:uid="{00000000-0005-0000-0000-0000DF1B0000}"/>
    <cellStyle name="Input 2 3 3 10 2 2 3" xfId="7288" xr:uid="{00000000-0005-0000-0000-0000E01B0000}"/>
    <cellStyle name="Input 2 3 3 10 2 2 3 2" xfId="7289" xr:uid="{00000000-0005-0000-0000-0000E11B0000}"/>
    <cellStyle name="Input 2 3 3 10 2 2 4" xfId="7290" xr:uid="{00000000-0005-0000-0000-0000E21B0000}"/>
    <cellStyle name="Input 2 3 3 10 2 3" xfId="7291" xr:uid="{00000000-0005-0000-0000-0000E31B0000}"/>
    <cellStyle name="Input 2 3 3 10 2 3 2" xfId="7292" xr:uid="{00000000-0005-0000-0000-0000E41B0000}"/>
    <cellStyle name="Input 2 3 3 10 2 3 2 2" xfId="7293" xr:uid="{00000000-0005-0000-0000-0000E51B0000}"/>
    <cellStyle name="Input 2 3 3 10 2 3 3" xfId="7294" xr:uid="{00000000-0005-0000-0000-0000E61B0000}"/>
    <cellStyle name="Input 2 3 3 10 2 4" xfId="7295" xr:uid="{00000000-0005-0000-0000-0000E71B0000}"/>
    <cellStyle name="Input 2 3 3 10 2 4 2" xfId="7296" xr:uid="{00000000-0005-0000-0000-0000E81B0000}"/>
    <cellStyle name="Input 2 3 3 10 2 4 2 2" xfId="7297" xr:uid="{00000000-0005-0000-0000-0000E91B0000}"/>
    <cellStyle name="Input 2 3 3 10 2 4 3" xfId="7298" xr:uid="{00000000-0005-0000-0000-0000EA1B0000}"/>
    <cellStyle name="Input 2 3 3 10 2 5" xfId="7299" xr:uid="{00000000-0005-0000-0000-0000EB1B0000}"/>
    <cellStyle name="Input 2 3 3 10 2 5 2" xfId="7300" xr:uid="{00000000-0005-0000-0000-0000EC1B0000}"/>
    <cellStyle name="Input 2 3 3 10 2 6" xfId="7301" xr:uid="{00000000-0005-0000-0000-0000ED1B0000}"/>
    <cellStyle name="Input 2 3 3 10 2 6 2" xfId="7302" xr:uid="{00000000-0005-0000-0000-0000EE1B0000}"/>
    <cellStyle name="Input 2 3 3 10 2 7" xfId="7303" xr:uid="{00000000-0005-0000-0000-0000EF1B0000}"/>
    <cellStyle name="Input 2 3 3 10 3" xfId="7304" xr:uid="{00000000-0005-0000-0000-0000F01B0000}"/>
    <cellStyle name="Input 2 3 3 10 3 2" xfId="7305" xr:uid="{00000000-0005-0000-0000-0000F11B0000}"/>
    <cellStyle name="Input 2 3 3 10 3 2 2" xfId="7306" xr:uid="{00000000-0005-0000-0000-0000F21B0000}"/>
    <cellStyle name="Input 2 3 3 10 3 2 2 2" xfId="7307" xr:uid="{00000000-0005-0000-0000-0000F31B0000}"/>
    <cellStyle name="Input 2 3 3 10 3 2 2 2 2" xfId="7308" xr:uid="{00000000-0005-0000-0000-0000F41B0000}"/>
    <cellStyle name="Input 2 3 3 10 3 2 2 3" xfId="7309" xr:uid="{00000000-0005-0000-0000-0000F51B0000}"/>
    <cellStyle name="Input 2 3 3 10 3 2 3" xfId="7310" xr:uid="{00000000-0005-0000-0000-0000F61B0000}"/>
    <cellStyle name="Input 2 3 3 10 3 2 3 2" xfId="7311" xr:uid="{00000000-0005-0000-0000-0000F71B0000}"/>
    <cellStyle name="Input 2 3 3 10 3 2 4" xfId="7312" xr:uid="{00000000-0005-0000-0000-0000F81B0000}"/>
    <cellStyle name="Input 2 3 3 10 3 3" xfId="7313" xr:uid="{00000000-0005-0000-0000-0000F91B0000}"/>
    <cellStyle name="Input 2 3 3 10 3 3 2" xfId="7314" xr:uid="{00000000-0005-0000-0000-0000FA1B0000}"/>
    <cellStyle name="Input 2 3 3 10 3 3 2 2" xfId="7315" xr:uid="{00000000-0005-0000-0000-0000FB1B0000}"/>
    <cellStyle name="Input 2 3 3 10 3 3 3" xfId="7316" xr:uid="{00000000-0005-0000-0000-0000FC1B0000}"/>
    <cellStyle name="Input 2 3 3 10 3 4" xfId="7317" xr:uid="{00000000-0005-0000-0000-0000FD1B0000}"/>
    <cellStyle name="Input 2 3 3 10 3 4 2" xfId="7318" xr:uid="{00000000-0005-0000-0000-0000FE1B0000}"/>
    <cellStyle name="Input 2 3 3 10 3 4 2 2" xfId="7319" xr:uid="{00000000-0005-0000-0000-0000FF1B0000}"/>
    <cellStyle name="Input 2 3 3 10 3 4 3" xfId="7320" xr:uid="{00000000-0005-0000-0000-0000001C0000}"/>
    <cellStyle name="Input 2 3 3 10 3 5" xfId="7321" xr:uid="{00000000-0005-0000-0000-0000011C0000}"/>
    <cellStyle name="Input 2 3 3 10 3 5 2" xfId="7322" xr:uid="{00000000-0005-0000-0000-0000021C0000}"/>
    <cellStyle name="Input 2 3 3 10 3 6" xfId="7323" xr:uid="{00000000-0005-0000-0000-0000031C0000}"/>
    <cellStyle name="Input 2 3 3 10 3 6 2" xfId="7324" xr:uid="{00000000-0005-0000-0000-0000041C0000}"/>
    <cellStyle name="Input 2 3 3 10 3 7" xfId="7325" xr:uid="{00000000-0005-0000-0000-0000051C0000}"/>
    <cellStyle name="Input 2 3 3 10 4" xfId="7326" xr:uid="{00000000-0005-0000-0000-0000061C0000}"/>
    <cellStyle name="Input 2 3 3 10 4 2" xfId="7327" xr:uid="{00000000-0005-0000-0000-0000071C0000}"/>
    <cellStyle name="Input 2 3 3 10 4 2 2" xfId="7328" xr:uid="{00000000-0005-0000-0000-0000081C0000}"/>
    <cellStyle name="Input 2 3 3 10 4 2 2 2" xfId="7329" xr:uid="{00000000-0005-0000-0000-0000091C0000}"/>
    <cellStyle name="Input 2 3 3 10 4 2 2 2 2" xfId="7330" xr:uid="{00000000-0005-0000-0000-00000A1C0000}"/>
    <cellStyle name="Input 2 3 3 10 4 2 2 3" xfId="7331" xr:uid="{00000000-0005-0000-0000-00000B1C0000}"/>
    <cellStyle name="Input 2 3 3 10 4 2 3" xfId="7332" xr:uid="{00000000-0005-0000-0000-00000C1C0000}"/>
    <cellStyle name="Input 2 3 3 10 4 2 3 2" xfId="7333" xr:uid="{00000000-0005-0000-0000-00000D1C0000}"/>
    <cellStyle name="Input 2 3 3 10 4 2 4" xfId="7334" xr:uid="{00000000-0005-0000-0000-00000E1C0000}"/>
    <cellStyle name="Input 2 3 3 10 4 3" xfId="7335" xr:uid="{00000000-0005-0000-0000-00000F1C0000}"/>
    <cellStyle name="Input 2 3 3 10 4 3 2" xfId="7336" xr:uid="{00000000-0005-0000-0000-0000101C0000}"/>
    <cellStyle name="Input 2 3 3 10 4 3 2 2" xfId="7337" xr:uid="{00000000-0005-0000-0000-0000111C0000}"/>
    <cellStyle name="Input 2 3 3 10 4 3 3" xfId="7338" xr:uid="{00000000-0005-0000-0000-0000121C0000}"/>
    <cellStyle name="Input 2 3 3 10 4 4" xfId="7339" xr:uid="{00000000-0005-0000-0000-0000131C0000}"/>
    <cellStyle name="Input 2 3 3 10 4 4 2" xfId="7340" xr:uid="{00000000-0005-0000-0000-0000141C0000}"/>
    <cellStyle name="Input 2 3 3 10 4 4 2 2" xfId="7341" xr:uid="{00000000-0005-0000-0000-0000151C0000}"/>
    <cellStyle name="Input 2 3 3 10 4 4 3" xfId="7342" xr:uid="{00000000-0005-0000-0000-0000161C0000}"/>
    <cellStyle name="Input 2 3 3 10 4 5" xfId="7343" xr:uid="{00000000-0005-0000-0000-0000171C0000}"/>
    <cellStyle name="Input 2 3 3 10 4 5 2" xfId="7344" xr:uid="{00000000-0005-0000-0000-0000181C0000}"/>
    <cellStyle name="Input 2 3 3 10 4 6" xfId="7345" xr:uid="{00000000-0005-0000-0000-0000191C0000}"/>
    <cellStyle name="Input 2 3 3 10 4 6 2" xfId="7346" xr:uid="{00000000-0005-0000-0000-00001A1C0000}"/>
    <cellStyle name="Input 2 3 3 10 4 7" xfId="7347" xr:uid="{00000000-0005-0000-0000-00001B1C0000}"/>
    <cellStyle name="Input 2 3 3 10 5" xfId="7348" xr:uid="{00000000-0005-0000-0000-00001C1C0000}"/>
    <cellStyle name="Input 2 3 3 10 5 2" xfId="7349" xr:uid="{00000000-0005-0000-0000-00001D1C0000}"/>
    <cellStyle name="Input 2 3 3 10 5 2 2" xfId="7350" xr:uid="{00000000-0005-0000-0000-00001E1C0000}"/>
    <cellStyle name="Input 2 3 3 10 5 2 2 2" xfId="7351" xr:uid="{00000000-0005-0000-0000-00001F1C0000}"/>
    <cellStyle name="Input 2 3 3 10 5 2 2 2 2" xfId="7352" xr:uid="{00000000-0005-0000-0000-0000201C0000}"/>
    <cellStyle name="Input 2 3 3 10 5 2 2 3" xfId="7353" xr:uid="{00000000-0005-0000-0000-0000211C0000}"/>
    <cellStyle name="Input 2 3 3 10 5 2 3" xfId="7354" xr:uid="{00000000-0005-0000-0000-0000221C0000}"/>
    <cellStyle name="Input 2 3 3 10 5 2 3 2" xfId="7355" xr:uid="{00000000-0005-0000-0000-0000231C0000}"/>
    <cellStyle name="Input 2 3 3 10 5 2 4" xfId="7356" xr:uid="{00000000-0005-0000-0000-0000241C0000}"/>
    <cellStyle name="Input 2 3 3 10 5 3" xfId="7357" xr:uid="{00000000-0005-0000-0000-0000251C0000}"/>
    <cellStyle name="Input 2 3 3 10 5 3 2" xfId="7358" xr:uid="{00000000-0005-0000-0000-0000261C0000}"/>
    <cellStyle name="Input 2 3 3 10 5 3 2 2" xfId="7359" xr:uid="{00000000-0005-0000-0000-0000271C0000}"/>
    <cellStyle name="Input 2 3 3 10 5 3 3" xfId="7360" xr:uid="{00000000-0005-0000-0000-0000281C0000}"/>
    <cellStyle name="Input 2 3 3 10 5 4" xfId="7361" xr:uid="{00000000-0005-0000-0000-0000291C0000}"/>
    <cellStyle name="Input 2 3 3 10 5 4 2" xfId="7362" xr:uid="{00000000-0005-0000-0000-00002A1C0000}"/>
    <cellStyle name="Input 2 3 3 10 5 4 2 2" xfId="7363" xr:uid="{00000000-0005-0000-0000-00002B1C0000}"/>
    <cellStyle name="Input 2 3 3 10 5 4 3" xfId="7364" xr:uid="{00000000-0005-0000-0000-00002C1C0000}"/>
    <cellStyle name="Input 2 3 3 10 5 5" xfId="7365" xr:uid="{00000000-0005-0000-0000-00002D1C0000}"/>
    <cellStyle name="Input 2 3 3 10 5 5 2" xfId="7366" xr:uid="{00000000-0005-0000-0000-00002E1C0000}"/>
    <cellStyle name="Input 2 3 3 10 5 6" xfId="7367" xr:uid="{00000000-0005-0000-0000-00002F1C0000}"/>
    <cellStyle name="Input 2 3 3 10 5 6 2" xfId="7368" xr:uid="{00000000-0005-0000-0000-0000301C0000}"/>
    <cellStyle name="Input 2 3 3 10 5 7" xfId="7369" xr:uid="{00000000-0005-0000-0000-0000311C0000}"/>
    <cellStyle name="Input 2 3 3 10 6" xfId="7370" xr:uid="{00000000-0005-0000-0000-0000321C0000}"/>
    <cellStyle name="Input 2 3 3 10 6 2" xfId="7371" xr:uid="{00000000-0005-0000-0000-0000331C0000}"/>
    <cellStyle name="Input 2 3 3 10 6 2 2" xfId="7372" xr:uid="{00000000-0005-0000-0000-0000341C0000}"/>
    <cellStyle name="Input 2 3 3 10 6 2 2 2" xfId="7373" xr:uid="{00000000-0005-0000-0000-0000351C0000}"/>
    <cellStyle name="Input 2 3 3 10 6 2 2 2 2" xfId="7374" xr:uid="{00000000-0005-0000-0000-0000361C0000}"/>
    <cellStyle name="Input 2 3 3 10 6 2 2 3" xfId="7375" xr:uid="{00000000-0005-0000-0000-0000371C0000}"/>
    <cellStyle name="Input 2 3 3 10 6 2 3" xfId="7376" xr:uid="{00000000-0005-0000-0000-0000381C0000}"/>
    <cellStyle name="Input 2 3 3 10 6 2 3 2" xfId="7377" xr:uid="{00000000-0005-0000-0000-0000391C0000}"/>
    <cellStyle name="Input 2 3 3 10 6 2 4" xfId="7378" xr:uid="{00000000-0005-0000-0000-00003A1C0000}"/>
    <cellStyle name="Input 2 3 3 10 6 3" xfId="7379" xr:uid="{00000000-0005-0000-0000-00003B1C0000}"/>
    <cellStyle name="Input 2 3 3 10 6 3 2" xfId="7380" xr:uid="{00000000-0005-0000-0000-00003C1C0000}"/>
    <cellStyle name="Input 2 3 3 10 6 3 2 2" xfId="7381" xr:uid="{00000000-0005-0000-0000-00003D1C0000}"/>
    <cellStyle name="Input 2 3 3 10 6 3 3" xfId="7382" xr:uid="{00000000-0005-0000-0000-00003E1C0000}"/>
    <cellStyle name="Input 2 3 3 10 6 4" xfId="7383" xr:uid="{00000000-0005-0000-0000-00003F1C0000}"/>
    <cellStyle name="Input 2 3 3 10 6 4 2" xfId="7384" xr:uid="{00000000-0005-0000-0000-0000401C0000}"/>
    <cellStyle name="Input 2 3 3 10 6 4 2 2" xfId="7385" xr:uid="{00000000-0005-0000-0000-0000411C0000}"/>
    <cellStyle name="Input 2 3 3 10 6 4 3" xfId="7386" xr:uid="{00000000-0005-0000-0000-0000421C0000}"/>
    <cellStyle name="Input 2 3 3 10 6 5" xfId="7387" xr:uid="{00000000-0005-0000-0000-0000431C0000}"/>
    <cellStyle name="Input 2 3 3 10 6 5 2" xfId="7388" xr:uid="{00000000-0005-0000-0000-0000441C0000}"/>
    <cellStyle name="Input 2 3 3 10 6 6" xfId="7389" xr:uid="{00000000-0005-0000-0000-0000451C0000}"/>
    <cellStyle name="Input 2 3 3 10 6 6 2" xfId="7390" xr:uid="{00000000-0005-0000-0000-0000461C0000}"/>
    <cellStyle name="Input 2 3 3 10 6 7" xfId="7391" xr:uid="{00000000-0005-0000-0000-0000471C0000}"/>
    <cellStyle name="Input 2 3 3 10 7" xfId="7392" xr:uid="{00000000-0005-0000-0000-0000481C0000}"/>
    <cellStyle name="Input 2 3 3 10 7 2" xfId="7393" xr:uid="{00000000-0005-0000-0000-0000491C0000}"/>
    <cellStyle name="Input 2 3 3 10 7 2 2" xfId="7394" xr:uid="{00000000-0005-0000-0000-00004A1C0000}"/>
    <cellStyle name="Input 2 3 3 10 7 2 2 2" xfId="7395" xr:uid="{00000000-0005-0000-0000-00004B1C0000}"/>
    <cellStyle name="Input 2 3 3 10 7 2 3" xfId="7396" xr:uid="{00000000-0005-0000-0000-00004C1C0000}"/>
    <cellStyle name="Input 2 3 3 10 7 3" xfId="7397" xr:uid="{00000000-0005-0000-0000-00004D1C0000}"/>
    <cellStyle name="Input 2 3 3 10 7 3 2" xfId="7398" xr:uid="{00000000-0005-0000-0000-00004E1C0000}"/>
    <cellStyle name="Input 2 3 3 10 7 4" xfId="7399" xr:uid="{00000000-0005-0000-0000-00004F1C0000}"/>
    <cellStyle name="Input 2 3 3 10 8" xfId="7400" xr:uid="{00000000-0005-0000-0000-0000501C0000}"/>
    <cellStyle name="Input 2 3 3 10 8 2" xfId="7401" xr:uid="{00000000-0005-0000-0000-0000511C0000}"/>
    <cellStyle name="Input 2 3 3 10 8 2 2" xfId="7402" xr:uid="{00000000-0005-0000-0000-0000521C0000}"/>
    <cellStyle name="Input 2 3 3 10 8 3" xfId="7403" xr:uid="{00000000-0005-0000-0000-0000531C0000}"/>
    <cellStyle name="Input 2 3 3 10 9" xfId="7404" xr:uid="{00000000-0005-0000-0000-0000541C0000}"/>
    <cellStyle name="Input 2 3 3 10 9 2" xfId="7405" xr:uid="{00000000-0005-0000-0000-0000551C0000}"/>
    <cellStyle name="Input 2 3 3 10 9 2 2" xfId="7406" xr:uid="{00000000-0005-0000-0000-0000561C0000}"/>
    <cellStyle name="Input 2 3 3 10 9 3" xfId="7407" xr:uid="{00000000-0005-0000-0000-0000571C0000}"/>
    <cellStyle name="Input 2 3 3 11" xfId="7408" xr:uid="{00000000-0005-0000-0000-0000581C0000}"/>
    <cellStyle name="Input 2 3 3 11 10" xfId="7409" xr:uid="{00000000-0005-0000-0000-0000591C0000}"/>
    <cellStyle name="Input 2 3 3 11 10 2" xfId="7410" xr:uid="{00000000-0005-0000-0000-00005A1C0000}"/>
    <cellStyle name="Input 2 3 3 11 11" xfId="7411" xr:uid="{00000000-0005-0000-0000-00005B1C0000}"/>
    <cellStyle name="Input 2 3 3 11 11 2" xfId="7412" xr:uid="{00000000-0005-0000-0000-00005C1C0000}"/>
    <cellStyle name="Input 2 3 3 11 12" xfId="7413" xr:uid="{00000000-0005-0000-0000-00005D1C0000}"/>
    <cellStyle name="Input 2 3 3 11 2" xfId="7414" xr:uid="{00000000-0005-0000-0000-00005E1C0000}"/>
    <cellStyle name="Input 2 3 3 11 2 2" xfId="7415" xr:uid="{00000000-0005-0000-0000-00005F1C0000}"/>
    <cellStyle name="Input 2 3 3 11 2 2 2" xfId="7416" xr:uid="{00000000-0005-0000-0000-0000601C0000}"/>
    <cellStyle name="Input 2 3 3 11 2 2 2 2" xfId="7417" xr:uid="{00000000-0005-0000-0000-0000611C0000}"/>
    <cellStyle name="Input 2 3 3 11 2 2 2 2 2" xfId="7418" xr:uid="{00000000-0005-0000-0000-0000621C0000}"/>
    <cellStyle name="Input 2 3 3 11 2 2 2 3" xfId="7419" xr:uid="{00000000-0005-0000-0000-0000631C0000}"/>
    <cellStyle name="Input 2 3 3 11 2 2 3" xfId="7420" xr:uid="{00000000-0005-0000-0000-0000641C0000}"/>
    <cellStyle name="Input 2 3 3 11 2 2 3 2" xfId="7421" xr:uid="{00000000-0005-0000-0000-0000651C0000}"/>
    <cellStyle name="Input 2 3 3 11 2 2 4" xfId="7422" xr:uid="{00000000-0005-0000-0000-0000661C0000}"/>
    <cellStyle name="Input 2 3 3 11 2 3" xfId="7423" xr:uid="{00000000-0005-0000-0000-0000671C0000}"/>
    <cellStyle name="Input 2 3 3 11 2 3 2" xfId="7424" xr:uid="{00000000-0005-0000-0000-0000681C0000}"/>
    <cellStyle name="Input 2 3 3 11 2 3 2 2" xfId="7425" xr:uid="{00000000-0005-0000-0000-0000691C0000}"/>
    <cellStyle name="Input 2 3 3 11 2 3 3" xfId="7426" xr:uid="{00000000-0005-0000-0000-00006A1C0000}"/>
    <cellStyle name="Input 2 3 3 11 2 4" xfId="7427" xr:uid="{00000000-0005-0000-0000-00006B1C0000}"/>
    <cellStyle name="Input 2 3 3 11 2 4 2" xfId="7428" xr:uid="{00000000-0005-0000-0000-00006C1C0000}"/>
    <cellStyle name="Input 2 3 3 11 2 4 2 2" xfId="7429" xr:uid="{00000000-0005-0000-0000-00006D1C0000}"/>
    <cellStyle name="Input 2 3 3 11 2 4 3" xfId="7430" xr:uid="{00000000-0005-0000-0000-00006E1C0000}"/>
    <cellStyle name="Input 2 3 3 11 2 5" xfId="7431" xr:uid="{00000000-0005-0000-0000-00006F1C0000}"/>
    <cellStyle name="Input 2 3 3 11 2 5 2" xfId="7432" xr:uid="{00000000-0005-0000-0000-0000701C0000}"/>
    <cellStyle name="Input 2 3 3 11 2 6" xfId="7433" xr:uid="{00000000-0005-0000-0000-0000711C0000}"/>
    <cellStyle name="Input 2 3 3 11 2 6 2" xfId="7434" xr:uid="{00000000-0005-0000-0000-0000721C0000}"/>
    <cellStyle name="Input 2 3 3 11 2 7" xfId="7435" xr:uid="{00000000-0005-0000-0000-0000731C0000}"/>
    <cellStyle name="Input 2 3 3 11 3" xfId="7436" xr:uid="{00000000-0005-0000-0000-0000741C0000}"/>
    <cellStyle name="Input 2 3 3 11 3 2" xfId="7437" xr:uid="{00000000-0005-0000-0000-0000751C0000}"/>
    <cellStyle name="Input 2 3 3 11 3 2 2" xfId="7438" xr:uid="{00000000-0005-0000-0000-0000761C0000}"/>
    <cellStyle name="Input 2 3 3 11 3 2 2 2" xfId="7439" xr:uid="{00000000-0005-0000-0000-0000771C0000}"/>
    <cellStyle name="Input 2 3 3 11 3 2 2 2 2" xfId="7440" xr:uid="{00000000-0005-0000-0000-0000781C0000}"/>
    <cellStyle name="Input 2 3 3 11 3 2 2 3" xfId="7441" xr:uid="{00000000-0005-0000-0000-0000791C0000}"/>
    <cellStyle name="Input 2 3 3 11 3 2 3" xfId="7442" xr:uid="{00000000-0005-0000-0000-00007A1C0000}"/>
    <cellStyle name="Input 2 3 3 11 3 2 3 2" xfId="7443" xr:uid="{00000000-0005-0000-0000-00007B1C0000}"/>
    <cellStyle name="Input 2 3 3 11 3 2 4" xfId="7444" xr:uid="{00000000-0005-0000-0000-00007C1C0000}"/>
    <cellStyle name="Input 2 3 3 11 3 3" xfId="7445" xr:uid="{00000000-0005-0000-0000-00007D1C0000}"/>
    <cellStyle name="Input 2 3 3 11 3 3 2" xfId="7446" xr:uid="{00000000-0005-0000-0000-00007E1C0000}"/>
    <cellStyle name="Input 2 3 3 11 3 3 2 2" xfId="7447" xr:uid="{00000000-0005-0000-0000-00007F1C0000}"/>
    <cellStyle name="Input 2 3 3 11 3 3 3" xfId="7448" xr:uid="{00000000-0005-0000-0000-0000801C0000}"/>
    <cellStyle name="Input 2 3 3 11 3 4" xfId="7449" xr:uid="{00000000-0005-0000-0000-0000811C0000}"/>
    <cellStyle name="Input 2 3 3 11 3 4 2" xfId="7450" xr:uid="{00000000-0005-0000-0000-0000821C0000}"/>
    <cellStyle name="Input 2 3 3 11 3 4 2 2" xfId="7451" xr:uid="{00000000-0005-0000-0000-0000831C0000}"/>
    <cellStyle name="Input 2 3 3 11 3 4 3" xfId="7452" xr:uid="{00000000-0005-0000-0000-0000841C0000}"/>
    <cellStyle name="Input 2 3 3 11 3 5" xfId="7453" xr:uid="{00000000-0005-0000-0000-0000851C0000}"/>
    <cellStyle name="Input 2 3 3 11 3 5 2" xfId="7454" xr:uid="{00000000-0005-0000-0000-0000861C0000}"/>
    <cellStyle name="Input 2 3 3 11 3 6" xfId="7455" xr:uid="{00000000-0005-0000-0000-0000871C0000}"/>
    <cellStyle name="Input 2 3 3 11 3 6 2" xfId="7456" xr:uid="{00000000-0005-0000-0000-0000881C0000}"/>
    <cellStyle name="Input 2 3 3 11 3 7" xfId="7457" xr:uid="{00000000-0005-0000-0000-0000891C0000}"/>
    <cellStyle name="Input 2 3 3 11 4" xfId="7458" xr:uid="{00000000-0005-0000-0000-00008A1C0000}"/>
    <cellStyle name="Input 2 3 3 11 4 2" xfId="7459" xr:uid="{00000000-0005-0000-0000-00008B1C0000}"/>
    <cellStyle name="Input 2 3 3 11 4 2 2" xfId="7460" xr:uid="{00000000-0005-0000-0000-00008C1C0000}"/>
    <cellStyle name="Input 2 3 3 11 4 2 2 2" xfId="7461" xr:uid="{00000000-0005-0000-0000-00008D1C0000}"/>
    <cellStyle name="Input 2 3 3 11 4 2 2 2 2" xfId="7462" xr:uid="{00000000-0005-0000-0000-00008E1C0000}"/>
    <cellStyle name="Input 2 3 3 11 4 2 2 3" xfId="7463" xr:uid="{00000000-0005-0000-0000-00008F1C0000}"/>
    <cellStyle name="Input 2 3 3 11 4 2 3" xfId="7464" xr:uid="{00000000-0005-0000-0000-0000901C0000}"/>
    <cellStyle name="Input 2 3 3 11 4 2 3 2" xfId="7465" xr:uid="{00000000-0005-0000-0000-0000911C0000}"/>
    <cellStyle name="Input 2 3 3 11 4 2 4" xfId="7466" xr:uid="{00000000-0005-0000-0000-0000921C0000}"/>
    <cellStyle name="Input 2 3 3 11 4 3" xfId="7467" xr:uid="{00000000-0005-0000-0000-0000931C0000}"/>
    <cellStyle name="Input 2 3 3 11 4 3 2" xfId="7468" xr:uid="{00000000-0005-0000-0000-0000941C0000}"/>
    <cellStyle name="Input 2 3 3 11 4 3 2 2" xfId="7469" xr:uid="{00000000-0005-0000-0000-0000951C0000}"/>
    <cellStyle name="Input 2 3 3 11 4 3 3" xfId="7470" xr:uid="{00000000-0005-0000-0000-0000961C0000}"/>
    <cellStyle name="Input 2 3 3 11 4 4" xfId="7471" xr:uid="{00000000-0005-0000-0000-0000971C0000}"/>
    <cellStyle name="Input 2 3 3 11 4 4 2" xfId="7472" xr:uid="{00000000-0005-0000-0000-0000981C0000}"/>
    <cellStyle name="Input 2 3 3 11 4 4 2 2" xfId="7473" xr:uid="{00000000-0005-0000-0000-0000991C0000}"/>
    <cellStyle name="Input 2 3 3 11 4 4 3" xfId="7474" xr:uid="{00000000-0005-0000-0000-00009A1C0000}"/>
    <cellStyle name="Input 2 3 3 11 4 5" xfId="7475" xr:uid="{00000000-0005-0000-0000-00009B1C0000}"/>
    <cellStyle name="Input 2 3 3 11 4 5 2" xfId="7476" xr:uid="{00000000-0005-0000-0000-00009C1C0000}"/>
    <cellStyle name="Input 2 3 3 11 4 6" xfId="7477" xr:uid="{00000000-0005-0000-0000-00009D1C0000}"/>
    <cellStyle name="Input 2 3 3 11 4 6 2" xfId="7478" xr:uid="{00000000-0005-0000-0000-00009E1C0000}"/>
    <cellStyle name="Input 2 3 3 11 4 7" xfId="7479" xr:uid="{00000000-0005-0000-0000-00009F1C0000}"/>
    <cellStyle name="Input 2 3 3 11 5" xfId="7480" xr:uid="{00000000-0005-0000-0000-0000A01C0000}"/>
    <cellStyle name="Input 2 3 3 11 5 2" xfId="7481" xr:uid="{00000000-0005-0000-0000-0000A11C0000}"/>
    <cellStyle name="Input 2 3 3 11 5 2 2" xfId="7482" xr:uid="{00000000-0005-0000-0000-0000A21C0000}"/>
    <cellStyle name="Input 2 3 3 11 5 2 2 2" xfId="7483" xr:uid="{00000000-0005-0000-0000-0000A31C0000}"/>
    <cellStyle name="Input 2 3 3 11 5 2 2 2 2" xfId="7484" xr:uid="{00000000-0005-0000-0000-0000A41C0000}"/>
    <cellStyle name="Input 2 3 3 11 5 2 2 3" xfId="7485" xr:uid="{00000000-0005-0000-0000-0000A51C0000}"/>
    <cellStyle name="Input 2 3 3 11 5 2 3" xfId="7486" xr:uid="{00000000-0005-0000-0000-0000A61C0000}"/>
    <cellStyle name="Input 2 3 3 11 5 2 3 2" xfId="7487" xr:uid="{00000000-0005-0000-0000-0000A71C0000}"/>
    <cellStyle name="Input 2 3 3 11 5 2 4" xfId="7488" xr:uid="{00000000-0005-0000-0000-0000A81C0000}"/>
    <cellStyle name="Input 2 3 3 11 5 3" xfId="7489" xr:uid="{00000000-0005-0000-0000-0000A91C0000}"/>
    <cellStyle name="Input 2 3 3 11 5 3 2" xfId="7490" xr:uid="{00000000-0005-0000-0000-0000AA1C0000}"/>
    <cellStyle name="Input 2 3 3 11 5 3 2 2" xfId="7491" xr:uid="{00000000-0005-0000-0000-0000AB1C0000}"/>
    <cellStyle name="Input 2 3 3 11 5 3 3" xfId="7492" xr:uid="{00000000-0005-0000-0000-0000AC1C0000}"/>
    <cellStyle name="Input 2 3 3 11 5 4" xfId="7493" xr:uid="{00000000-0005-0000-0000-0000AD1C0000}"/>
    <cellStyle name="Input 2 3 3 11 5 4 2" xfId="7494" xr:uid="{00000000-0005-0000-0000-0000AE1C0000}"/>
    <cellStyle name="Input 2 3 3 11 5 4 2 2" xfId="7495" xr:uid="{00000000-0005-0000-0000-0000AF1C0000}"/>
    <cellStyle name="Input 2 3 3 11 5 4 3" xfId="7496" xr:uid="{00000000-0005-0000-0000-0000B01C0000}"/>
    <cellStyle name="Input 2 3 3 11 5 5" xfId="7497" xr:uid="{00000000-0005-0000-0000-0000B11C0000}"/>
    <cellStyle name="Input 2 3 3 11 5 5 2" xfId="7498" xr:uid="{00000000-0005-0000-0000-0000B21C0000}"/>
    <cellStyle name="Input 2 3 3 11 5 6" xfId="7499" xr:uid="{00000000-0005-0000-0000-0000B31C0000}"/>
    <cellStyle name="Input 2 3 3 11 5 6 2" xfId="7500" xr:uid="{00000000-0005-0000-0000-0000B41C0000}"/>
    <cellStyle name="Input 2 3 3 11 5 7" xfId="7501" xr:uid="{00000000-0005-0000-0000-0000B51C0000}"/>
    <cellStyle name="Input 2 3 3 11 6" xfId="7502" xr:uid="{00000000-0005-0000-0000-0000B61C0000}"/>
    <cellStyle name="Input 2 3 3 11 6 2" xfId="7503" xr:uid="{00000000-0005-0000-0000-0000B71C0000}"/>
    <cellStyle name="Input 2 3 3 11 6 2 2" xfId="7504" xr:uid="{00000000-0005-0000-0000-0000B81C0000}"/>
    <cellStyle name="Input 2 3 3 11 6 2 2 2" xfId="7505" xr:uid="{00000000-0005-0000-0000-0000B91C0000}"/>
    <cellStyle name="Input 2 3 3 11 6 2 2 2 2" xfId="7506" xr:uid="{00000000-0005-0000-0000-0000BA1C0000}"/>
    <cellStyle name="Input 2 3 3 11 6 2 2 3" xfId="7507" xr:uid="{00000000-0005-0000-0000-0000BB1C0000}"/>
    <cellStyle name="Input 2 3 3 11 6 2 3" xfId="7508" xr:uid="{00000000-0005-0000-0000-0000BC1C0000}"/>
    <cellStyle name="Input 2 3 3 11 6 2 3 2" xfId="7509" xr:uid="{00000000-0005-0000-0000-0000BD1C0000}"/>
    <cellStyle name="Input 2 3 3 11 6 2 4" xfId="7510" xr:uid="{00000000-0005-0000-0000-0000BE1C0000}"/>
    <cellStyle name="Input 2 3 3 11 6 3" xfId="7511" xr:uid="{00000000-0005-0000-0000-0000BF1C0000}"/>
    <cellStyle name="Input 2 3 3 11 6 3 2" xfId="7512" xr:uid="{00000000-0005-0000-0000-0000C01C0000}"/>
    <cellStyle name="Input 2 3 3 11 6 3 2 2" xfId="7513" xr:uid="{00000000-0005-0000-0000-0000C11C0000}"/>
    <cellStyle name="Input 2 3 3 11 6 3 3" xfId="7514" xr:uid="{00000000-0005-0000-0000-0000C21C0000}"/>
    <cellStyle name="Input 2 3 3 11 6 4" xfId="7515" xr:uid="{00000000-0005-0000-0000-0000C31C0000}"/>
    <cellStyle name="Input 2 3 3 11 6 4 2" xfId="7516" xr:uid="{00000000-0005-0000-0000-0000C41C0000}"/>
    <cellStyle name="Input 2 3 3 11 6 4 2 2" xfId="7517" xr:uid="{00000000-0005-0000-0000-0000C51C0000}"/>
    <cellStyle name="Input 2 3 3 11 6 4 3" xfId="7518" xr:uid="{00000000-0005-0000-0000-0000C61C0000}"/>
    <cellStyle name="Input 2 3 3 11 6 5" xfId="7519" xr:uid="{00000000-0005-0000-0000-0000C71C0000}"/>
    <cellStyle name="Input 2 3 3 11 6 5 2" xfId="7520" xr:uid="{00000000-0005-0000-0000-0000C81C0000}"/>
    <cellStyle name="Input 2 3 3 11 6 6" xfId="7521" xr:uid="{00000000-0005-0000-0000-0000C91C0000}"/>
    <cellStyle name="Input 2 3 3 11 6 6 2" xfId="7522" xr:uid="{00000000-0005-0000-0000-0000CA1C0000}"/>
    <cellStyle name="Input 2 3 3 11 6 7" xfId="7523" xr:uid="{00000000-0005-0000-0000-0000CB1C0000}"/>
    <cellStyle name="Input 2 3 3 11 7" xfId="7524" xr:uid="{00000000-0005-0000-0000-0000CC1C0000}"/>
    <cellStyle name="Input 2 3 3 11 7 2" xfId="7525" xr:uid="{00000000-0005-0000-0000-0000CD1C0000}"/>
    <cellStyle name="Input 2 3 3 11 7 2 2" xfId="7526" xr:uid="{00000000-0005-0000-0000-0000CE1C0000}"/>
    <cellStyle name="Input 2 3 3 11 7 2 2 2" xfId="7527" xr:uid="{00000000-0005-0000-0000-0000CF1C0000}"/>
    <cellStyle name="Input 2 3 3 11 7 2 3" xfId="7528" xr:uid="{00000000-0005-0000-0000-0000D01C0000}"/>
    <cellStyle name="Input 2 3 3 11 7 3" xfId="7529" xr:uid="{00000000-0005-0000-0000-0000D11C0000}"/>
    <cellStyle name="Input 2 3 3 11 7 3 2" xfId="7530" xr:uid="{00000000-0005-0000-0000-0000D21C0000}"/>
    <cellStyle name="Input 2 3 3 11 7 4" xfId="7531" xr:uid="{00000000-0005-0000-0000-0000D31C0000}"/>
    <cellStyle name="Input 2 3 3 11 8" xfId="7532" xr:uid="{00000000-0005-0000-0000-0000D41C0000}"/>
    <cellStyle name="Input 2 3 3 11 8 2" xfId="7533" xr:uid="{00000000-0005-0000-0000-0000D51C0000}"/>
    <cellStyle name="Input 2 3 3 11 8 2 2" xfId="7534" xr:uid="{00000000-0005-0000-0000-0000D61C0000}"/>
    <cellStyle name="Input 2 3 3 11 8 3" xfId="7535" xr:uid="{00000000-0005-0000-0000-0000D71C0000}"/>
    <cellStyle name="Input 2 3 3 11 9" xfId="7536" xr:uid="{00000000-0005-0000-0000-0000D81C0000}"/>
    <cellStyle name="Input 2 3 3 11 9 2" xfId="7537" xr:uid="{00000000-0005-0000-0000-0000D91C0000}"/>
    <cellStyle name="Input 2 3 3 11 9 2 2" xfId="7538" xr:uid="{00000000-0005-0000-0000-0000DA1C0000}"/>
    <cellStyle name="Input 2 3 3 11 9 3" xfId="7539" xr:uid="{00000000-0005-0000-0000-0000DB1C0000}"/>
    <cellStyle name="Input 2 3 3 12" xfId="7540" xr:uid="{00000000-0005-0000-0000-0000DC1C0000}"/>
    <cellStyle name="Input 2 3 3 12 10" xfId="7541" xr:uid="{00000000-0005-0000-0000-0000DD1C0000}"/>
    <cellStyle name="Input 2 3 3 12 10 2" xfId="7542" xr:uid="{00000000-0005-0000-0000-0000DE1C0000}"/>
    <cellStyle name="Input 2 3 3 12 11" xfId="7543" xr:uid="{00000000-0005-0000-0000-0000DF1C0000}"/>
    <cellStyle name="Input 2 3 3 12 11 2" xfId="7544" xr:uid="{00000000-0005-0000-0000-0000E01C0000}"/>
    <cellStyle name="Input 2 3 3 12 12" xfId="7545" xr:uid="{00000000-0005-0000-0000-0000E11C0000}"/>
    <cellStyle name="Input 2 3 3 12 2" xfId="7546" xr:uid="{00000000-0005-0000-0000-0000E21C0000}"/>
    <cellStyle name="Input 2 3 3 12 2 2" xfId="7547" xr:uid="{00000000-0005-0000-0000-0000E31C0000}"/>
    <cellStyle name="Input 2 3 3 12 2 2 2" xfId="7548" xr:uid="{00000000-0005-0000-0000-0000E41C0000}"/>
    <cellStyle name="Input 2 3 3 12 2 2 2 2" xfId="7549" xr:uid="{00000000-0005-0000-0000-0000E51C0000}"/>
    <cellStyle name="Input 2 3 3 12 2 2 2 2 2" xfId="7550" xr:uid="{00000000-0005-0000-0000-0000E61C0000}"/>
    <cellStyle name="Input 2 3 3 12 2 2 2 3" xfId="7551" xr:uid="{00000000-0005-0000-0000-0000E71C0000}"/>
    <cellStyle name="Input 2 3 3 12 2 2 3" xfId="7552" xr:uid="{00000000-0005-0000-0000-0000E81C0000}"/>
    <cellStyle name="Input 2 3 3 12 2 2 3 2" xfId="7553" xr:uid="{00000000-0005-0000-0000-0000E91C0000}"/>
    <cellStyle name="Input 2 3 3 12 2 2 4" xfId="7554" xr:uid="{00000000-0005-0000-0000-0000EA1C0000}"/>
    <cellStyle name="Input 2 3 3 12 2 3" xfId="7555" xr:uid="{00000000-0005-0000-0000-0000EB1C0000}"/>
    <cellStyle name="Input 2 3 3 12 2 3 2" xfId="7556" xr:uid="{00000000-0005-0000-0000-0000EC1C0000}"/>
    <cellStyle name="Input 2 3 3 12 2 3 2 2" xfId="7557" xr:uid="{00000000-0005-0000-0000-0000ED1C0000}"/>
    <cellStyle name="Input 2 3 3 12 2 3 3" xfId="7558" xr:uid="{00000000-0005-0000-0000-0000EE1C0000}"/>
    <cellStyle name="Input 2 3 3 12 2 4" xfId="7559" xr:uid="{00000000-0005-0000-0000-0000EF1C0000}"/>
    <cellStyle name="Input 2 3 3 12 2 4 2" xfId="7560" xr:uid="{00000000-0005-0000-0000-0000F01C0000}"/>
    <cellStyle name="Input 2 3 3 12 2 4 2 2" xfId="7561" xr:uid="{00000000-0005-0000-0000-0000F11C0000}"/>
    <cellStyle name="Input 2 3 3 12 2 4 3" xfId="7562" xr:uid="{00000000-0005-0000-0000-0000F21C0000}"/>
    <cellStyle name="Input 2 3 3 12 2 5" xfId="7563" xr:uid="{00000000-0005-0000-0000-0000F31C0000}"/>
    <cellStyle name="Input 2 3 3 12 2 5 2" xfId="7564" xr:uid="{00000000-0005-0000-0000-0000F41C0000}"/>
    <cellStyle name="Input 2 3 3 12 2 6" xfId="7565" xr:uid="{00000000-0005-0000-0000-0000F51C0000}"/>
    <cellStyle name="Input 2 3 3 12 2 6 2" xfId="7566" xr:uid="{00000000-0005-0000-0000-0000F61C0000}"/>
    <cellStyle name="Input 2 3 3 12 2 7" xfId="7567" xr:uid="{00000000-0005-0000-0000-0000F71C0000}"/>
    <cellStyle name="Input 2 3 3 12 3" xfId="7568" xr:uid="{00000000-0005-0000-0000-0000F81C0000}"/>
    <cellStyle name="Input 2 3 3 12 3 2" xfId="7569" xr:uid="{00000000-0005-0000-0000-0000F91C0000}"/>
    <cellStyle name="Input 2 3 3 12 3 2 2" xfId="7570" xr:uid="{00000000-0005-0000-0000-0000FA1C0000}"/>
    <cellStyle name="Input 2 3 3 12 3 2 2 2" xfId="7571" xr:uid="{00000000-0005-0000-0000-0000FB1C0000}"/>
    <cellStyle name="Input 2 3 3 12 3 2 2 2 2" xfId="7572" xr:uid="{00000000-0005-0000-0000-0000FC1C0000}"/>
    <cellStyle name="Input 2 3 3 12 3 2 2 3" xfId="7573" xr:uid="{00000000-0005-0000-0000-0000FD1C0000}"/>
    <cellStyle name="Input 2 3 3 12 3 2 3" xfId="7574" xr:uid="{00000000-0005-0000-0000-0000FE1C0000}"/>
    <cellStyle name="Input 2 3 3 12 3 2 3 2" xfId="7575" xr:uid="{00000000-0005-0000-0000-0000FF1C0000}"/>
    <cellStyle name="Input 2 3 3 12 3 2 4" xfId="7576" xr:uid="{00000000-0005-0000-0000-0000001D0000}"/>
    <cellStyle name="Input 2 3 3 12 3 3" xfId="7577" xr:uid="{00000000-0005-0000-0000-0000011D0000}"/>
    <cellStyle name="Input 2 3 3 12 3 3 2" xfId="7578" xr:uid="{00000000-0005-0000-0000-0000021D0000}"/>
    <cellStyle name="Input 2 3 3 12 3 3 2 2" xfId="7579" xr:uid="{00000000-0005-0000-0000-0000031D0000}"/>
    <cellStyle name="Input 2 3 3 12 3 3 3" xfId="7580" xr:uid="{00000000-0005-0000-0000-0000041D0000}"/>
    <cellStyle name="Input 2 3 3 12 3 4" xfId="7581" xr:uid="{00000000-0005-0000-0000-0000051D0000}"/>
    <cellStyle name="Input 2 3 3 12 3 4 2" xfId="7582" xr:uid="{00000000-0005-0000-0000-0000061D0000}"/>
    <cellStyle name="Input 2 3 3 12 3 4 2 2" xfId="7583" xr:uid="{00000000-0005-0000-0000-0000071D0000}"/>
    <cellStyle name="Input 2 3 3 12 3 4 3" xfId="7584" xr:uid="{00000000-0005-0000-0000-0000081D0000}"/>
    <cellStyle name="Input 2 3 3 12 3 5" xfId="7585" xr:uid="{00000000-0005-0000-0000-0000091D0000}"/>
    <cellStyle name="Input 2 3 3 12 3 5 2" xfId="7586" xr:uid="{00000000-0005-0000-0000-00000A1D0000}"/>
    <cellStyle name="Input 2 3 3 12 3 6" xfId="7587" xr:uid="{00000000-0005-0000-0000-00000B1D0000}"/>
    <cellStyle name="Input 2 3 3 12 3 6 2" xfId="7588" xr:uid="{00000000-0005-0000-0000-00000C1D0000}"/>
    <cellStyle name="Input 2 3 3 12 3 7" xfId="7589" xr:uid="{00000000-0005-0000-0000-00000D1D0000}"/>
    <cellStyle name="Input 2 3 3 12 4" xfId="7590" xr:uid="{00000000-0005-0000-0000-00000E1D0000}"/>
    <cellStyle name="Input 2 3 3 12 4 2" xfId="7591" xr:uid="{00000000-0005-0000-0000-00000F1D0000}"/>
    <cellStyle name="Input 2 3 3 12 4 2 2" xfId="7592" xr:uid="{00000000-0005-0000-0000-0000101D0000}"/>
    <cellStyle name="Input 2 3 3 12 4 2 2 2" xfId="7593" xr:uid="{00000000-0005-0000-0000-0000111D0000}"/>
    <cellStyle name="Input 2 3 3 12 4 2 2 2 2" xfId="7594" xr:uid="{00000000-0005-0000-0000-0000121D0000}"/>
    <cellStyle name="Input 2 3 3 12 4 2 2 3" xfId="7595" xr:uid="{00000000-0005-0000-0000-0000131D0000}"/>
    <cellStyle name="Input 2 3 3 12 4 2 3" xfId="7596" xr:uid="{00000000-0005-0000-0000-0000141D0000}"/>
    <cellStyle name="Input 2 3 3 12 4 2 3 2" xfId="7597" xr:uid="{00000000-0005-0000-0000-0000151D0000}"/>
    <cellStyle name="Input 2 3 3 12 4 2 4" xfId="7598" xr:uid="{00000000-0005-0000-0000-0000161D0000}"/>
    <cellStyle name="Input 2 3 3 12 4 3" xfId="7599" xr:uid="{00000000-0005-0000-0000-0000171D0000}"/>
    <cellStyle name="Input 2 3 3 12 4 3 2" xfId="7600" xr:uid="{00000000-0005-0000-0000-0000181D0000}"/>
    <cellStyle name="Input 2 3 3 12 4 3 2 2" xfId="7601" xr:uid="{00000000-0005-0000-0000-0000191D0000}"/>
    <cellStyle name="Input 2 3 3 12 4 3 3" xfId="7602" xr:uid="{00000000-0005-0000-0000-00001A1D0000}"/>
    <cellStyle name="Input 2 3 3 12 4 4" xfId="7603" xr:uid="{00000000-0005-0000-0000-00001B1D0000}"/>
    <cellStyle name="Input 2 3 3 12 4 4 2" xfId="7604" xr:uid="{00000000-0005-0000-0000-00001C1D0000}"/>
    <cellStyle name="Input 2 3 3 12 4 4 2 2" xfId="7605" xr:uid="{00000000-0005-0000-0000-00001D1D0000}"/>
    <cellStyle name="Input 2 3 3 12 4 4 3" xfId="7606" xr:uid="{00000000-0005-0000-0000-00001E1D0000}"/>
    <cellStyle name="Input 2 3 3 12 4 5" xfId="7607" xr:uid="{00000000-0005-0000-0000-00001F1D0000}"/>
    <cellStyle name="Input 2 3 3 12 4 5 2" xfId="7608" xr:uid="{00000000-0005-0000-0000-0000201D0000}"/>
    <cellStyle name="Input 2 3 3 12 4 6" xfId="7609" xr:uid="{00000000-0005-0000-0000-0000211D0000}"/>
    <cellStyle name="Input 2 3 3 12 4 6 2" xfId="7610" xr:uid="{00000000-0005-0000-0000-0000221D0000}"/>
    <cellStyle name="Input 2 3 3 12 4 7" xfId="7611" xr:uid="{00000000-0005-0000-0000-0000231D0000}"/>
    <cellStyle name="Input 2 3 3 12 5" xfId="7612" xr:uid="{00000000-0005-0000-0000-0000241D0000}"/>
    <cellStyle name="Input 2 3 3 12 5 2" xfId="7613" xr:uid="{00000000-0005-0000-0000-0000251D0000}"/>
    <cellStyle name="Input 2 3 3 12 5 2 2" xfId="7614" xr:uid="{00000000-0005-0000-0000-0000261D0000}"/>
    <cellStyle name="Input 2 3 3 12 5 2 2 2" xfId="7615" xr:uid="{00000000-0005-0000-0000-0000271D0000}"/>
    <cellStyle name="Input 2 3 3 12 5 2 2 2 2" xfId="7616" xr:uid="{00000000-0005-0000-0000-0000281D0000}"/>
    <cellStyle name="Input 2 3 3 12 5 2 2 3" xfId="7617" xr:uid="{00000000-0005-0000-0000-0000291D0000}"/>
    <cellStyle name="Input 2 3 3 12 5 2 3" xfId="7618" xr:uid="{00000000-0005-0000-0000-00002A1D0000}"/>
    <cellStyle name="Input 2 3 3 12 5 2 3 2" xfId="7619" xr:uid="{00000000-0005-0000-0000-00002B1D0000}"/>
    <cellStyle name="Input 2 3 3 12 5 2 4" xfId="7620" xr:uid="{00000000-0005-0000-0000-00002C1D0000}"/>
    <cellStyle name="Input 2 3 3 12 5 3" xfId="7621" xr:uid="{00000000-0005-0000-0000-00002D1D0000}"/>
    <cellStyle name="Input 2 3 3 12 5 3 2" xfId="7622" xr:uid="{00000000-0005-0000-0000-00002E1D0000}"/>
    <cellStyle name="Input 2 3 3 12 5 3 2 2" xfId="7623" xr:uid="{00000000-0005-0000-0000-00002F1D0000}"/>
    <cellStyle name="Input 2 3 3 12 5 3 3" xfId="7624" xr:uid="{00000000-0005-0000-0000-0000301D0000}"/>
    <cellStyle name="Input 2 3 3 12 5 4" xfId="7625" xr:uid="{00000000-0005-0000-0000-0000311D0000}"/>
    <cellStyle name="Input 2 3 3 12 5 4 2" xfId="7626" xr:uid="{00000000-0005-0000-0000-0000321D0000}"/>
    <cellStyle name="Input 2 3 3 12 5 4 2 2" xfId="7627" xr:uid="{00000000-0005-0000-0000-0000331D0000}"/>
    <cellStyle name="Input 2 3 3 12 5 4 3" xfId="7628" xr:uid="{00000000-0005-0000-0000-0000341D0000}"/>
    <cellStyle name="Input 2 3 3 12 5 5" xfId="7629" xr:uid="{00000000-0005-0000-0000-0000351D0000}"/>
    <cellStyle name="Input 2 3 3 12 5 5 2" xfId="7630" xr:uid="{00000000-0005-0000-0000-0000361D0000}"/>
    <cellStyle name="Input 2 3 3 12 5 6" xfId="7631" xr:uid="{00000000-0005-0000-0000-0000371D0000}"/>
    <cellStyle name="Input 2 3 3 12 5 6 2" xfId="7632" xr:uid="{00000000-0005-0000-0000-0000381D0000}"/>
    <cellStyle name="Input 2 3 3 12 5 7" xfId="7633" xr:uid="{00000000-0005-0000-0000-0000391D0000}"/>
    <cellStyle name="Input 2 3 3 12 6" xfId="7634" xr:uid="{00000000-0005-0000-0000-00003A1D0000}"/>
    <cellStyle name="Input 2 3 3 12 6 2" xfId="7635" xr:uid="{00000000-0005-0000-0000-00003B1D0000}"/>
    <cellStyle name="Input 2 3 3 12 6 2 2" xfId="7636" xr:uid="{00000000-0005-0000-0000-00003C1D0000}"/>
    <cellStyle name="Input 2 3 3 12 6 2 2 2" xfId="7637" xr:uid="{00000000-0005-0000-0000-00003D1D0000}"/>
    <cellStyle name="Input 2 3 3 12 6 2 2 2 2" xfId="7638" xr:uid="{00000000-0005-0000-0000-00003E1D0000}"/>
    <cellStyle name="Input 2 3 3 12 6 2 2 3" xfId="7639" xr:uid="{00000000-0005-0000-0000-00003F1D0000}"/>
    <cellStyle name="Input 2 3 3 12 6 2 3" xfId="7640" xr:uid="{00000000-0005-0000-0000-0000401D0000}"/>
    <cellStyle name="Input 2 3 3 12 6 2 3 2" xfId="7641" xr:uid="{00000000-0005-0000-0000-0000411D0000}"/>
    <cellStyle name="Input 2 3 3 12 6 2 4" xfId="7642" xr:uid="{00000000-0005-0000-0000-0000421D0000}"/>
    <cellStyle name="Input 2 3 3 12 6 3" xfId="7643" xr:uid="{00000000-0005-0000-0000-0000431D0000}"/>
    <cellStyle name="Input 2 3 3 12 6 3 2" xfId="7644" xr:uid="{00000000-0005-0000-0000-0000441D0000}"/>
    <cellStyle name="Input 2 3 3 12 6 3 2 2" xfId="7645" xr:uid="{00000000-0005-0000-0000-0000451D0000}"/>
    <cellStyle name="Input 2 3 3 12 6 3 3" xfId="7646" xr:uid="{00000000-0005-0000-0000-0000461D0000}"/>
    <cellStyle name="Input 2 3 3 12 6 4" xfId="7647" xr:uid="{00000000-0005-0000-0000-0000471D0000}"/>
    <cellStyle name="Input 2 3 3 12 6 4 2" xfId="7648" xr:uid="{00000000-0005-0000-0000-0000481D0000}"/>
    <cellStyle name="Input 2 3 3 12 6 4 2 2" xfId="7649" xr:uid="{00000000-0005-0000-0000-0000491D0000}"/>
    <cellStyle name="Input 2 3 3 12 6 4 3" xfId="7650" xr:uid="{00000000-0005-0000-0000-00004A1D0000}"/>
    <cellStyle name="Input 2 3 3 12 6 5" xfId="7651" xr:uid="{00000000-0005-0000-0000-00004B1D0000}"/>
    <cellStyle name="Input 2 3 3 12 6 5 2" xfId="7652" xr:uid="{00000000-0005-0000-0000-00004C1D0000}"/>
    <cellStyle name="Input 2 3 3 12 6 6" xfId="7653" xr:uid="{00000000-0005-0000-0000-00004D1D0000}"/>
    <cellStyle name="Input 2 3 3 12 6 6 2" xfId="7654" xr:uid="{00000000-0005-0000-0000-00004E1D0000}"/>
    <cellStyle name="Input 2 3 3 12 6 7" xfId="7655" xr:uid="{00000000-0005-0000-0000-00004F1D0000}"/>
    <cellStyle name="Input 2 3 3 12 7" xfId="7656" xr:uid="{00000000-0005-0000-0000-0000501D0000}"/>
    <cellStyle name="Input 2 3 3 12 7 2" xfId="7657" xr:uid="{00000000-0005-0000-0000-0000511D0000}"/>
    <cellStyle name="Input 2 3 3 12 7 2 2" xfId="7658" xr:uid="{00000000-0005-0000-0000-0000521D0000}"/>
    <cellStyle name="Input 2 3 3 12 7 2 2 2" xfId="7659" xr:uid="{00000000-0005-0000-0000-0000531D0000}"/>
    <cellStyle name="Input 2 3 3 12 7 2 3" xfId="7660" xr:uid="{00000000-0005-0000-0000-0000541D0000}"/>
    <cellStyle name="Input 2 3 3 12 7 3" xfId="7661" xr:uid="{00000000-0005-0000-0000-0000551D0000}"/>
    <cellStyle name="Input 2 3 3 12 7 3 2" xfId="7662" xr:uid="{00000000-0005-0000-0000-0000561D0000}"/>
    <cellStyle name="Input 2 3 3 12 7 4" xfId="7663" xr:uid="{00000000-0005-0000-0000-0000571D0000}"/>
    <cellStyle name="Input 2 3 3 12 8" xfId="7664" xr:uid="{00000000-0005-0000-0000-0000581D0000}"/>
    <cellStyle name="Input 2 3 3 12 8 2" xfId="7665" xr:uid="{00000000-0005-0000-0000-0000591D0000}"/>
    <cellStyle name="Input 2 3 3 12 8 2 2" xfId="7666" xr:uid="{00000000-0005-0000-0000-00005A1D0000}"/>
    <cellStyle name="Input 2 3 3 12 8 3" xfId="7667" xr:uid="{00000000-0005-0000-0000-00005B1D0000}"/>
    <cellStyle name="Input 2 3 3 12 9" xfId="7668" xr:uid="{00000000-0005-0000-0000-00005C1D0000}"/>
    <cellStyle name="Input 2 3 3 12 9 2" xfId="7669" xr:uid="{00000000-0005-0000-0000-00005D1D0000}"/>
    <cellStyle name="Input 2 3 3 12 9 2 2" xfId="7670" xr:uid="{00000000-0005-0000-0000-00005E1D0000}"/>
    <cellStyle name="Input 2 3 3 12 9 3" xfId="7671" xr:uid="{00000000-0005-0000-0000-00005F1D0000}"/>
    <cellStyle name="Input 2 3 3 13" xfId="7672" xr:uid="{00000000-0005-0000-0000-0000601D0000}"/>
    <cellStyle name="Input 2 3 3 13 10" xfId="7673" xr:uid="{00000000-0005-0000-0000-0000611D0000}"/>
    <cellStyle name="Input 2 3 3 13 10 2" xfId="7674" xr:uid="{00000000-0005-0000-0000-0000621D0000}"/>
    <cellStyle name="Input 2 3 3 13 11" xfId="7675" xr:uid="{00000000-0005-0000-0000-0000631D0000}"/>
    <cellStyle name="Input 2 3 3 13 11 2" xfId="7676" xr:uid="{00000000-0005-0000-0000-0000641D0000}"/>
    <cellStyle name="Input 2 3 3 13 12" xfId="7677" xr:uid="{00000000-0005-0000-0000-0000651D0000}"/>
    <cellStyle name="Input 2 3 3 13 2" xfId="7678" xr:uid="{00000000-0005-0000-0000-0000661D0000}"/>
    <cellStyle name="Input 2 3 3 13 2 2" xfId="7679" xr:uid="{00000000-0005-0000-0000-0000671D0000}"/>
    <cellStyle name="Input 2 3 3 13 2 2 2" xfId="7680" xr:uid="{00000000-0005-0000-0000-0000681D0000}"/>
    <cellStyle name="Input 2 3 3 13 2 2 2 2" xfId="7681" xr:uid="{00000000-0005-0000-0000-0000691D0000}"/>
    <cellStyle name="Input 2 3 3 13 2 2 2 2 2" xfId="7682" xr:uid="{00000000-0005-0000-0000-00006A1D0000}"/>
    <cellStyle name="Input 2 3 3 13 2 2 2 3" xfId="7683" xr:uid="{00000000-0005-0000-0000-00006B1D0000}"/>
    <cellStyle name="Input 2 3 3 13 2 2 3" xfId="7684" xr:uid="{00000000-0005-0000-0000-00006C1D0000}"/>
    <cellStyle name="Input 2 3 3 13 2 2 3 2" xfId="7685" xr:uid="{00000000-0005-0000-0000-00006D1D0000}"/>
    <cellStyle name="Input 2 3 3 13 2 2 4" xfId="7686" xr:uid="{00000000-0005-0000-0000-00006E1D0000}"/>
    <cellStyle name="Input 2 3 3 13 2 3" xfId="7687" xr:uid="{00000000-0005-0000-0000-00006F1D0000}"/>
    <cellStyle name="Input 2 3 3 13 2 3 2" xfId="7688" xr:uid="{00000000-0005-0000-0000-0000701D0000}"/>
    <cellStyle name="Input 2 3 3 13 2 3 2 2" xfId="7689" xr:uid="{00000000-0005-0000-0000-0000711D0000}"/>
    <cellStyle name="Input 2 3 3 13 2 3 3" xfId="7690" xr:uid="{00000000-0005-0000-0000-0000721D0000}"/>
    <cellStyle name="Input 2 3 3 13 2 4" xfId="7691" xr:uid="{00000000-0005-0000-0000-0000731D0000}"/>
    <cellStyle name="Input 2 3 3 13 2 4 2" xfId="7692" xr:uid="{00000000-0005-0000-0000-0000741D0000}"/>
    <cellStyle name="Input 2 3 3 13 2 4 2 2" xfId="7693" xr:uid="{00000000-0005-0000-0000-0000751D0000}"/>
    <cellStyle name="Input 2 3 3 13 2 4 3" xfId="7694" xr:uid="{00000000-0005-0000-0000-0000761D0000}"/>
    <cellStyle name="Input 2 3 3 13 2 5" xfId="7695" xr:uid="{00000000-0005-0000-0000-0000771D0000}"/>
    <cellStyle name="Input 2 3 3 13 2 5 2" xfId="7696" xr:uid="{00000000-0005-0000-0000-0000781D0000}"/>
    <cellStyle name="Input 2 3 3 13 2 6" xfId="7697" xr:uid="{00000000-0005-0000-0000-0000791D0000}"/>
    <cellStyle name="Input 2 3 3 13 2 6 2" xfId="7698" xr:uid="{00000000-0005-0000-0000-00007A1D0000}"/>
    <cellStyle name="Input 2 3 3 13 2 7" xfId="7699" xr:uid="{00000000-0005-0000-0000-00007B1D0000}"/>
    <cellStyle name="Input 2 3 3 13 3" xfId="7700" xr:uid="{00000000-0005-0000-0000-00007C1D0000}"/>
    <cellStyle name="Input 2 3 3 13 3 2" xfId="7701" xr:uid="{00000000-0005-0000-0000-00007D1D0000}"/>
    <cellStyle name="Input 2 3 3 13 3 2 2" xfId="7702" xr:uid="{00000000-0005-0000-0000-00007E1D0000}"/>
    <cellStyle name="Input 2 3 3 13 3 2 2 2" xfId="7703" xr:uid="{00000000-0005-0000-0000-00007F1D0000}"/>
    <cellStyle name="Input 2 3 3 13 3 2 2 2 2" xfId="7704" xr:uid="{00000000-0005-0000-0000-0000801D0000}"/>
    <cellStyle name="Input 2 3 3 13 3 2 2 3" xfId="7705" xr:uid="{00000000-0005-0000-0000-0000811D0000}"/>
    <cellStyle name="Input 2 3 3 13 3 2 3" xfId="7706" xr:uid="{00000000-0005-0000-0000-0000821D0000}"/>
    <cellStyle name="Input 2 3 3 13 3 2 3 2" xfId="7707" xr:uid="{00000000-0005-0000-0000-0000831D0000}"/>
    <cellStyle name="Input 2 3 3 13 3 2 4" xfId="7708" xr:uid="{00000000-0005-0000-0000-0000841D0000}"/>
    <cellStyle name="Input 2 3 3 13 3 3" xfId="7709" xr:uid="{00000000-0005-0000-0000-0000851D0000}"/>
    <cellStyle name="Input 2 3 3 13 3 3 2" xfId="7710" xr:uid="{00000000-0005-0000-0000-0000861D0000}"/>
    <cellStyle name="Input 2 3 3 13 3 3 2 2" xfId="7711" xr:uid="{00000000-0005-0000-0000-0000871D0000}"/>
    <cellStyle name="Input 2 3 3 13 3 3 3" xfId="7712" xr:uid="{00000000-0005-0000-0000-0000881D0000}"/>
    <cellStyle name="Input 2 3 3 13 3 4" xfId="7713" xr:uid="{00000000-0005-0000-0000-0000891D0000}"/>
    <cellStyle name="Input 2 3 3 13 3 4 2" xfId="7714" xr:uid="{00000000-0005-0000-0000-00008A1D0000}"/>
    <cellStyle name="Input 2 3 3 13 3 4 2 2" xfId="7715" xr:uid="{00000000-0005-0000-0000-00008B1D0000}"/>
    <cellStyle name="Input 2 3 3 13 3 4 3" xfId="7716" xr:uid="{00000000-0005-0000-0000-00008C1D0000}"/>
    <cellStyle name="Input 2 3 3 13 3 5" xfId="7717" xr:uid="{00000000-0005-0000-0000-00008D1D0000}"/>
    <cellStyle name="Input 2 3 3 13 3 5 2" xfId="7718" xr:uid="{00000000-0005-0000-0000-00008E1D0000}"/>
    <cellStyle name="Input 2 3 3 13 3 6" xfId="7719" xr:uid="{00000000-0005-0000-0000-00008F1D0000}"/>
    <cellStyle name="Input 2 3 3 13 3 6 2" xfId="7720" xr:uid="{00000000-0005-0000-0000-0000901D0000}"/>
    <cellStyle name="Input 2 3 3 13 3 7" xfId="7721" xr:uid="{00000000-0005-0000-0000-0000911D0000}"/>
    <cellStyle name="Input 2 3 3 13 4" xfId="7722" xr:uid="{00000000-0005-0000-0000-0000921D0000}"/>
    <cellStyle name="Input 2 3 3 13 4 2" xfId="7723" xr:uid="{00000000-0005-0000-0000-0000931D0000}"/>
    <cellStyle name="Input 2 3 3 13 4 2 2" xfId="7724" xr:uid="{00000000-0005-0000-0000-0000941D0000}"/>
    <cellStyle name="Input 2 3 3 13 4 2 2 2" xfId="7725" xr:uid="{00000000-0005-0000-0000-0000951D0000}"/>
    <cellStyle name="Input 2 3 3 13 4 2 2 2 2" xfId="7726" xr:uid="{00000000-0005-0000-0000-0000961D0000}"/>
    <cellStyle name="Input 2 3 3 13 4 2 2 3" xfId="7727" xr:uid="{00000000-0005-0000-0000-0000971D0000}"/>
    <cellStyle name="Input 2 3 3 13 4 2 3" xfId="7728" xr:uid="{00000000-0005-0000-0000-0000981D0000}"/>
    <cellStyle name="Input 2 3 3 13 4 2 3 2" xfId="7729" xr:uid="{00000000-0005-0000-0000-0000991D0000}"/>
    <cellStyle name="Input 2 3 3 13 4 2 4" xfId="7730" xr:uid="{00000000-0005-0000-0000-00009A1D0000}"/>
    <cellStyle name="Input 2 3 3 13 4 3" xfId="7731" xr:uid="{00000000-0005-0000-0000-00009B1D0000}"/>
    <cellStyle name="Input 2 3 3 13 4 3 2" xfId="7732" xr:uid="{00000000-0005-0000-0000-00009C1D0000}"/>
    <cellStyle name="Input 2 3 3 13 4 3 2 2" xfId="7733" xr:uid="{00000000-0005-0000-0000-00009D1D0000}"/>
    <cellStyle name="Input 2 3 3 13 4 3 3" xfId="7734" xr:uid="{00000000-0005-0000-0000-00009E1D0000}"/>
    <cellStyle name="Input 2 3 3 13 4 4" xfId="7735" xr:uid="{00000000-0005-0000-0000-00009F1D0000}"/>
    <cellStyle name="Input 2 3 3 13 4 4 2" xfId="7736" xr:uid="{00000000-0005-0000-0000-0000A01D0000}"/>
    <cellStyle name="Input 2 3 3 13 4 4 2 2" xfId="7737" xr:uid="{00000000-0005-0000-0000-0000A11D0000}"/>
    <cellStyle name="Input 2 3 3 13 4 4 3" xfId="7738" xr:uid="{00000000-0005-0000-0000-0000A21D0000}"/>
    <cellStyle name="Input 2 3 3 13 4 5" xfId="7739" xr:uid="{00000000-0005-0000-0000-0000A31D0000}"/>
    <cellStyle name="Input 2 3 3 13 4 5 2" xfId="7740" xr:uid="{00000000-0005-0000-0000-0000A41D0000}"/>
    <cellStyle name="Input 2 3 3 13 4 6" xfId="7741" xr:uid="{00000000-0005-0000-0000-0000A51D0000}"/>
    <cellStyle name="Input 2 3 3 13 4 6 2" xfId="7742" xr:uid="{00000000-0005-0000-0000-0000A61D0000}"/>
    <cellStyle name="Input 2 3 3 13 4 7" xfId="7743" xr:uid="{00000000-0005-0000-0000-0000A71D0000}"/>
    <cellStyle name="Input 2 3 3 13 5" xfId="7744" xr:uid="{00000000-0005-0000-0000-0000A81D0000}"/>
    <cellStyle name="Input 2 3 3 13 5 2" xfId="7745" xr:uid="{00000000-0005-0000-0000-0000A91D0000}"/>
    <cellStyle name="Input 2 3 3 13 5 2 2" xfId="7746" xr:uid="{00000000-0005-0000-0000-0000AA1D0000}"/>
    <cellStyle name="Input 2 3 3 13 5 2 2 2" xfId="7747" xr:uid="{00000000-0005-0000-0000-0000AB1D0000}"/>
    <cellStyle name="Input 2 3 3 13 5 2 2 2 2" xfId="7748" xr:uid="{00000000-0005-0000-0000-0000AC1D0000}"/>
    <cellStyle name="Input 2 3 3 13 5 2 2 3" xfId="7749" xr:uid="{00000000-0005-0000-0000-0000AD1D0000}"/>
    <cellStyle name="Input 2 3 3 13 5 2 3" xfId="7750" xr:uid="{00000000-0005-0000-0000-0000AE1D0000}"/>
    <cellStyle name="Input 2 3 3 13 5 2 3 2" xfId="7751" xr:uid="{00000000-0005-0000-0000-0000AF1D0000}"/>
    <cellStyle name="Input 2 3 3 13 5 2 4" xfId="7752" xr:uid="{00000000-0005-0000-0000-0000B01D0000}"/>
    <cellStyle name="Input 2 3 3 13 5 3" xfId="7753" xr:uid="{00000000-0005-0000-0000-0000B11D0000}"/>
    <cellStyle name="Input 2 3 3 13 5 3 2" xfId="7754" xr:uid="{00000000-0005-0000-0000-0000B21D0000}"/>
    <cellStyle name="Input 2 3 3 13 5 3 2 2" xfId="7755" xr:uid="{00000000-0005-0000-0000-0000B31D0000}"/>
    <cellStyle name="Input 2 3 3 13 5 3 3" xfId="7756" xr:uid="{00000000-0005-0000-0000-0000B41D0000}"/>
    <cellStyle name="Input 2 3 3 13 5 4" xfId="7757" xr:uid="{00000000-0005-0000-0000-0000B51D0000}"/>
    <cellStyle name="Input 2 3 3 13 5 4 2" xfId="7758" xr:uid="{00000000-0005-0000-0000-0000B61D0000}"/>
    <cellStyle name="Input 2 3 3 13 5 4 2 2" xfId="7759" xr:uid="{00000000-0005-0000-0000-0000B71D0000}"/>
    <cellStyle name="Input 2 3 3 13 5 4 3" xfId="7760" xr:uid="{00000000-0005-0000-0000-0000B81D0000}"/>
    <cellStyle name="Input 2 3 3 13 5 5" xfId="7761" xr:uid="{00000000-0005-0000-0000-0000B91D0000}"/>
    <cellStyle name="Input 2 3 3 13 5 5 2" xfId="7762" xr:uid="{00000000-0005-0000-0000-0000BA1D0000}"/>
    <cellStyle name="Input 2 3 3 13 5 6" xfId="7763" xr:uid="{00000000-0005-0000-0000-0000BB1D0000}"/>
    <cellStyle name="Input 2 3 3 13 5 6 2" xfId="7764" xr:uid="{00000000-0005-0000-0000-0000BC1D0000}"/>
    <cellStyle name="Input 2 3 3 13 5 7" xfId="7765" xr:uid="{00000000-0005-0000-0000-0000BD1D0000}"/>
    <cellStyle name="Input 2 3 3 13 6" xfId="7766" xr:uid="{00000000-0005-0000-0000-0000BE1D0000}"/>
    <cellStyle name="Input 2 3 3 13 6 2" xfId="7767" xr:uid="{00000000-0005-0000-0000-0000BF1D0000}"/>
    <cellStyle name="Input 2 3 3 13 6 2 2" xfId="7768" xr:uid="{00000000-0005-0000-0000-0000C01D0000}"/>
    <cellStyle name="Input 2 3 3 13 6 2 2 2" xfId="7769" xr:uid="{00000000-0005-0000-0000-0000C11D0000}"/>
    <cellStyle name="Input 2 3 3 13 6 2 2 2 2" xfId="7770" xr:uid="{00000000-0005-0000-0000-0000C21D0000}"/>
    <cellStyle name="Input 2 3 3 13 6 2 2 3" xfId="7771" xr:uid="{00000000-0005-0000-0000-0000C31D0000}"/>
    <cellStyle name="Input 2 3 3 13 6 2 3" xfId="7772" xr:uid="{00000000-0005-0000-0000-0000C41D0000}"/>
    <cellStyle name="Input 2 3 3 13 6 2 3 2" xfId="7773" xr:uid="{00000000-0005-0000-0000-0000C51D0000}"/>
    <cellStyle name="Input 2 3 3 13 6 2 4" xfId="7774" xr:uid="{00000000-0005-0000-0000-0000C61D0000}"/>
    <cellStyle name="Input 2 3 3 13 6 3" xfId="7775" xr:uid="{00000000-0005-0000-0000-0000C71D0000}"/>
    <cellStyle name="Input 2 3 3 13 6 3 2" xfId="7776" xr:uid="{00000000-0005-0000-0000-0000C81D0000}"/>
    <cellStyle name="Input 2 3 3 13 6 3 2 2" xfId="7777" xr:uid="{00000000-0005-0000-0000-0000C91D0000}"/>
    <cellStyle name="Input 2 3 3 13 6 3 3" xfId="7778" xr:uid="{00000000-0005-0000-0000-0000CA1D0000}"/>
    <cellStyle name="Input 2 3 3 13 6 4" xfId="7779" xr:uid="{00000000-0005-0000-0000-0000CB1D0000}"/>
    <cellStyle name="Input 2 3 3 13 6 4 2" xfId="7780" xr:uid="{00000000-0005-0000-0000-0000CC1D0000}"/>
    <cellStyle name="Input 2 3 3 13 6 4 2 2" xfId="7781" xr:uid="{00000000-0005-0000-0000-0000CD1D0000}"/>
    <cellStyle name="Input 2 3 3 13 6 4 3" xfId="7782" xr:uid="{00000000-0005-0000-0000-0000CE1D0000}"/>
    <cellStyle name="Input 2 3 3 13 6 5" xfId="7783" xr:uid="{00000000-0005-0000-0000-0000CF1D0000}"/>
    <cellStyle name="Input 2 3 3 13 6 5 2" xfId="7784" xr:uid="{00000000-0005-0000-0000-0000D01D0000}"/>
    <cellStyle name="Input 2 3 3 13 6 6" xfId="7785" xr:uid="{00000000-0005-0000-0000-0000D11D0000}"/>
    <cellStyle name="Input 2 3 3 13 6 6 2" xfId="7786" xr:uid="{00000000-0005-0000-0000-0000D21D0000}"/>
    <cellStyle name="Input 2 3 3 13 6 7" xfId="7787" xr:uid="{00000000-0005-0000-0000-0000D31D0000}"/>
    <cellStyle name="Input 2 3 3 13 7" xfId="7788" xr:uid="{00000000-0005-0000-0000-0000D41D0000}"/>
    <cellStyle name="Input 2 3 3 13 7 2" xfId="7789" xr:uid="{00000000-0005-0000-0000-0000D51D0000}"/>
    <cellStyle name="Input 2 3 3 13 7 2 2" xfId="7790" xr:uid="{00000000-0005-0000-0000-0000D61D0000}"/>
    <cellStyle name="Input 2 3 3 13 7 2 2 2" xfId="7791" xr:uid="{00000000-0005-0000-0000-0000D71D0000}"/>
    <cellStyle name="Input 2 3 3 13 7 2 3" xfId="7792" xr:uid="{00000000-0005-0000-0000-0000D81D0000}"/>
    <cellStyle name="Input 2 3 3 13 7 3" xfId="7793" xr:uid="{00000000-0005-0000-0000-0000D91D0000}"/>
    <cellStyle name="Input 2 3 3 13 7 3 2" xfId="7794" xr:uid="{00000000-0005-0000-0000-0000DA1D0000}"/>
    <cellStyle name="Input 2 3 3 13 7 4" xfId="7795" xr:uid="{00000000-0005-0000-0000-0000DB1D0000}"/>
    <cellStyle name="Input 2 3 3 13 8" xfId="7796" xr:uid="{00000000-0005-0000-0000-0000DC1D0000}"/>
    <cellStyle name="Input 2 3 3 13 8 2" xfId="7797" xr:uid="{00000000-0005-0000-0000-0000DD1D0000}"/>
    <cellStyle name="Input 2 3 3 13 8 2 2" xfId="7798" xr:uid="{00000000-0005-0000-0000-0000DE1D0000}"/>
    <cellStyle name="Input 2 3 3 13 8 3" xfId="7799" xr:uid="{00000000-0005-0000-0000-0000DF1D0000}"/>
    <cellStyle name="Input 2 3 3 13 9" xfId="7800" xr:uid="{00000000-0005-0000-0000-0000E01D0000}"/>
    <cellStyle name="Input 2 3 3 13 9 2" xfId="7801" xr:uid="{00000000-0005-0000-0000-0000E11D0000}"/>
    <cellStyle name="Input 2 3 3 13 9 2 2" xfId="7802" xr:uid="{00000000-0005-0000-0000-0000E21D0000}"/>
    <cellStyle name="Input 2 3 3 13 9 3" xfId="7803" xr:uid="{00000000-0005-0000-0000-0000E31D0000}"/>
    <cellStyle name="Input 2 3 3 14" xfId="7804" xr:uid="{00000000-0005-0000-0000-0000E41D0000}"/>
    <cellStyle name="Input 2 3 3 14 10" xfId="7805" xr:uid="{00000000-0005-0000-0000-0000E51D0000}"/>
    <cellStyle name="Input 2 3 3 14 10 2" xfId="7806" xr:uid="{00000000-0005-0000-0000-0000E61D0000}"/>
    <cellStyle name="Input 2 3 3 14 11" xfId="7807" xr:uid="{00000000-0005-0000-0000-0000E71D0000}"/>
    <cellStyle name="Input 2 3 3 14 11 2" xfId="7808" xr:uid="{00000000-0005-0000-0000-0000E81D0000}"/>
    <cellStyle name="Input 2 3 3 14 12" xfId="7809" xr:uid="{00000000-0005-0000-0000-0000E91D0000}"/>
    <cellStyle name="Input 2 3 3 14 2" xfId="7810" xr:uid="{00000000-0005-0000-0000-0000EA1D0000}"/>
    <cellStyle name="Input 2 3 3 14 2 2" xfId="7811" xr:uid="{00000000-0005-0000-0000-0000EB1D0000}"/>
    <cellStyle name="Input 2 3 3 14 2 2 2" xfId="7812" xr:uid="{00000000-0005-0000-0000-0000EC1D0000}"/>
    <cellStyle name="Input 2 3 3 14 2 2 2 2" xfId="7813" xr:uid="{00000000-0005-0000-0000-0000ED1D0000}"/>
    <cellStyle name="Input 2 3 3 14 2 2 2 2 2" xfId="7814" xr:uid="{00000000-0005-0000-0000-0000EE1D0000}"/>
    <cellStyle name="Input 2 3 3 14 2 2 2 3" xfId="7815" xr:uid="{00000000-0005-0000-0000-0000EF1D0000}"/>
    <cellStyle name="Input 2 3 3 14 2 2 3" xfId="7816" xr:uid="{00000000-0005-0000-0000-0000F01D0000}"/>
    <cellStyle name="Input 2 3 3 14 2 2 3 2" xfId="7817" xr:uid="{00000000-0005-0000-0000-0000F11D0000}"/>
    <cellStyle name="Input 2 3 3 14 2 2 4" xfId="7818" xr:uid="{00000000-0005-0000-0000-0000F21D0000}"/>
    <cellStyle name="Input 2 3 3 14 2 3" xfId="7819" xr:uid="{00000000-0005-0000-0000-0000F31D0000}"/>
    <cellStyle name="Input 2 3 3 14 2 3 2" xfId="7820" xr:uid="{00000000-0005-0000-0000-0000F41D0000}"/>
    <cellStyle name="Input 2 3 3 14 2 3 2 2" xfId="7821" xr:uid="{00000000-0005-0000-0000-0000F51D0000}"/>
    <cellStyle name="Input 2 3 3 14 2 3 3" xfId="7822" xr:uid="{00000000-0005-0000-0000-0000F61D0000}"/>
    <cellStyle name="Input 2 3 3 14 2 4" xfId="7823" xr:uid="{00000000-0005-0000-0000-0000F71D0000}"/>
    <cellStyle name="Input 2 3 3 14 2 4 2" xfId="7824" xr:uid="{00000000-0005-0000-0000-0000F81D0000}"/>
    <cellStyle name="Input 2 3 3 14 2 4 2 2" xfId="7825" xr:uid="{00000000-0005-0000-0000-0000F91D0000}"/>
    <cellStyle name="Input 2 3 3 14 2 4 3" xfId="7826" xr:uid="{00000000-0005-0000-0000-0000FA1D0000}"/>
    <cellStyle name="Input 2 3 3 14 2 5" xfId="7827" xr:uid="{00000000-0005-0000-0000-0000FB1D0000}"/>
    <cellStyle name="Input 2 3 3 14 2 5 2" xfId="7828" xr:uid="{00000000-0005-0000-0000-0000FC1D0000}"/>
    <cellStyle name="Input 2 3 3 14 2 6" xfId="7829" xr:uid="{00000000-0005-0000-0000-0000FD1D0000}"/>
    <cellStyle name="Input 2 3 3 14 2 6 2" xfId="7830" xr:uid="{00000000-0005-0000-0000-0000FE1D0000}"/>
    <cellStyle name="Input 2 3 3 14 2 7" xfId="7831" xr:uid="{00000000-0005-0000-0000-0000FF1D0000}"/>
    <cellStyle name="Input 2 3 3 14 3" xfId="7832" xr:uid="{00000000-0005-0000-0000-0000001E0000}"/>
    <cellStyle name="Input 2 3 3 14 3 2" xfId="7833" xr:uid="{00000000-0005-0000-0000-0000011E0000}"/>
    <cellStyle name="Input 2 3 3 14 3 2 2" xfId="7834" xr:uid="{00000000-0005-0000-0000-0000021E0000}"/>
    <cellStyle name="Input 2 3 3 14 3 2 2 2" xfId="7835" xr:uid="{00000000-0005-0000-0000-0000031E0000}"/>
    <cellStyle name="Input 2 3 3 14 3 2 2 2 2" xfId="7836" xr:uid="{00000000-0005-0000-0000-0000041E0000}"/>
    <cellStyle name="Input 2 3 3 14 3 2 2 3" xfId="7837" xr:uid="{00000000-0005-0000-0000-0000051E0000}"/>
    <cellStyle name="Input 2 3 3 14 3 2 3" xfId="7838" xr:uid="{00000000-0005-0000-0000-0000061E0000}"/>
    <cellStyle name="Input 2 3 3 14 3 2 3 2" xfId="7839" xr:uid="{00000000-0005-0000-0000-0000071E0000}"/>
    <cellStyle name="Input 2 3 3 14 3 2 4" xfId="7840" xr:uid="{00000000-0005-0000-0000-0000081E0000}"/>
    <cellStyle name="Input 2 3 3 14 3 3" xfId="7841" xr:uid="{00000000-0005-0000-0000-0000091E0000}"/>
    <cellStyle name="Input 2 3 3 14 3 3 2" xfId="7842" xr:uid="{00000000-0005-0000-0000-00000A1E0000}"/>
    <cellStyle name="Input 2 3 3 14 3 3 2 2" xfId="7843" xr:uid="{00000000-0005-0000-0000-00000B1E0000}"/>
    <cellStyle name="Input 2 3 3 14 3 3 3" xfId="7844" xr:uid="{00000000-0005-0000-0000-00000C1E0000}"/>
    <cellStyle name="Input 2 3 3 14 3 4" xfId="7845" xr:uid="{00000000-0005-0000-0000-00000D1E0000}"/>
    <cellStyle name="Input 2 3 3 14 3 4 2" xfId="7846" xr:uid="{00000000-0005-0000-0000-00000E1E0000}"/>
    <cellStyle name="Input 2 3 3 14 3 4 2 2" xfId="7847" xr:uid="{00000000-0005-0000-0000-00000F1E0000}"/>
    <cellStyle name="Input 2 3 3 14 3 4 3" xfId="7848" xr:uid="{00000000-0005-0000-0000-0000101E0000}"/>
    <cellStyle name="Input 2 3 3 14 3 5" xfId="7849" xr:uid="{00000000-0005-0000-0000-0000111E0000}"/>
    <cellStyle name="Input 2 3 3 14 3 5 2" xfId="7850" xr:uid="{00000000-0005-0000-0000-0000121E0000}"/>
    <cellStyle name="Input 2 3 3 14 3 6" xfId="7851" xr:uid="{00000000-0005-0000-0000-0000131E0000}"/>
    <cellStyle name="Input 2 3 3 14 3 6 2" xfId="7852" xr:uid="{00000000-0005-0000-0000-0000141E0000}"/>
    <cellStyle name="Input 2 3 3 14 3 7" xfId="7853" xr:uid="{00000000-0005-0000-0000-0000151E0000}"/>
    <cellStyle name="Input 2 3 3 14 4" xfId="7854" xr:uid="{00000000-0005-0000-0000-0000161E0000}"/>
    <cellStyle name="Input 2 3 3 14 4 2" xfId="7855" xr:uid="{00000000-0005-0000-0000-0000171E0000}"/>
    <cellStyle name="Input 2 3 3 14 4 2 2" xfId="7856" xr:uid="{00000000-0005-0000-0000-0000181E0000}"/>
    <cellStyle name="Input 2 3 3 14 4 2 2 2" xfId="7857" xr:uid="{00000000-0005-0000-0000-0000191E0000}"/>
    <cellStyle name="Input 2 3 3 14 4 2 2 2 2" xfId="7858" xr:uid="{00000000-0005-0000-0000-00001A1E0000}"/>
    <cellStyle name="Input 2 3 3 14 4 2 2 3" xfId="7859" xr:uid="{00000000-0005-0000-0000-00001B1E0000}"/>
    <cellStyle name="Input 2 3 3 14 4 2 3" xfId="7860" xr:uid="{00000000-0005-0000-0000-00001C1E0000}"/>
    <cellStyle name="Input 2 3 3 14 4 2 3 2" xfId="7861" xr:uid="{00000000-0005-0000-0000-00001D1E0000}"/>
    <cellStyle name="Input 2 3 3 14 4 2 4" xfId="7862" xr:uid="{00000000-0005-0000-0000-00001E1E0000}"/>
    <cellStyle name="Input 2 3 3 14 4 3" xfId="7863" xr:uid="{00000000-0005-0000-0000-00001F1E0000}"/>
    <cellStyle name="Input 2 3 3 14 4 3 2" xfId="7864" xr:uid="{00000000-0005-0000-0000-0000201E0000}"/>
    <cellStyle name="Input 2 3 3 14 4 3 2 2" xfId="7865" xr:uid="{00000000-0005-0000-0000-0000211E0000}"/>
    <cellStyle name="Input 2 3 3 14 4 3 3" xfId="7866" xr:uid="{00000000-0005-0000-0000-0000221E0000}"/>
    <cellStyle name="Input 2 3 3 14 4 4" xfId="7867" xr:uid="{00000000-0005-0000-0000-0000231E0000}"/>
    <cellStyle name="Input 2 3 3 14 4 4 2" xfId="7868" xr:uid="{00000000-0005-0000-0000-0000241E0000}"/>
    <cellStyle name="Input 2 3 3 14 4 4 2 2" xfId="7869" xr:uid="{00000000-0005-0000-0000-0000251E0000}"/>
    <cellStyle name="Input 2 3 3 14 4 4 3" xfId="7870" xr:uid="{00000000-0005-0000-0000-0000261E0000}"/>
    <cellStyle name="Input 2 3 3 14 4 5" xfId="7871" xr:uid="{00000000-0005-0000-0000-0000271E0000}"/>
    <cellStyle name="Input 2 3 3 14 4 5 2" xfId="7872" xr:uid="{00000000-0005-0000-0000-0000281E0000}"/>
    <cellStyle name="Input 2 3 3 14 4 6" xfId="7873" xr:uid="{00000000-0005-0000-0000-0000291E0000}"/>
    <cellStyle name="Input 2 3 3 14 4 6 2" xfId="7874" xr:uid="{00000000-0005-0000-0000-00002A1E0000}"/>
    <cellStyle name="Input 2 3 3 14 4 7" xfId="7875" xr:uid="{00000000-0005-0000-0000-00002B1E0000}"/>
    <cellStyle name="Input 2 3 3 14 5" xfId="7876" xr:uid="{00000000-0005-0000-0000-00002C1E0000}"/>
    <cellStyle name="Input 2 3 3 14 5 2" xfId="7877" xr:uid="{00000000-0005-0000-0000-00002D1E0000}"/>
    <cellStyle name="Input 2 3 3 14 5 2 2" xfId="7878" xr:uid="{00000000-0005-0000-0000-00002E1E0000}"/>
    <cellStyle name="Input 2 3 3 14 5 2 2 2" xfId="7879" xr:uid="{00000000-0005-0000-0000-00002F1E0000}"/>
    <cellStyle name="Input 2 3 3 14 5 2 2 2 2" xfId="7880" xr:uid="{00000000-0005-0000-0000-0000301E0000}"/>
    <cellStyle name="Input 2 3 3 14 5 2 2 3" xfId="7881" xr:uid="{00000000-0005-0000-0000-0000311E0000}"/>
    <cellStyle name="Input 2 3 3 14 5 2 3" xfId="7882" xr:uid="{00000000-0005-0000-0000-0000321E0000}"/>
    <cellStyle name="Input 2 3 3 14 5 2 3 2" xfId="7883" xr:uid="{00000000-0005-0000-0000-0000331E0000}"/>
    <cellStyle name="Input 2 3 3 14 5 2 4" xfId="7884" xr:uid="{00000000-0005-0000-0000-0000341E0000}"/>
    <cellStyle name="Input 2 3 3 14 5 3" xfId="7885" xr:uid="{00000000-0005-0000-0000-0000351E0000}"/>
    <cellStyle name="Input 2 3 3 14 5 3 2" xfId="7886" xr:uid="{00000000-0005-0000-0000-0000361E0000}"/>
    <cellStyle name="Input 2 3 3 14 5 3 2 2" xfId="7887" xr:uid="{00000000-0005-0000-0000-0000371E0000}"/>
    <cellStyle name="Input 2 3 3 14 5 3 3" xfId="7888" xr:uid="{00000000-0005-0000-0000-0000381E0000}"/>
    <cellStyle name="Input 2 3 3 14 5 4" xfId="7889" xr:uid="{00000000-0005-0000-0000-0000391E0000}"/>
    <cellStyle name="Input 2 3 3 14 5 4 2" xfId="7890" xr:uid="{00000000-0005-0000-0000-00003A1E0000}"/>
    <cellStyle name="Input 2 3 3 14 5 4 2 2" xfId="7891" xr:uid="{00000000-0005-0000-0000-00003B1E0000}"/>
    <cellStyle name="Input 2 3 3 14 5 4 3" xfId="7892" xr:uid="{00000000-0005-0000-0000-00003C1E0000}"/>
    <cellStyle name="Input 2 3 3 14 5 5" xfId="7893" xr:uid="{00000000-0005-0000-0000-00003D1E0000}"/>
    <cellStyle name="Input 2 3 3 14 5 5 2" xfId="7894" xr:uid="{00000000-0005-0000-0000-00003E1E0000}"/>
    <cellStyle name="Input 2 3 3 14 5 6" xfId="7895" xr:uid="{00000000-0005-0000-0000-00003F1E0000}"/>
    <cellStyle name="Input 2 3 3 14 5 6 2" xfId="7896" xr:uid="{00000000-0005-0000-0000-0000401E0000}"/>
    <cellStyle name="Input 2 3 3 14 5 7" xfId="7897" xr:uid="{00000000-0005-0000-0000-0000411E0000}"/>
    <cellStyle name="Input 2 3 3 14 6" xfId="7898" xr:uid="{00000000-0005-0000-0000-0000421E0000}"/>
    <cellStyle name="Input 2 3 3 14 6 2" xfId="7899" xr:uid="{00000000-0005-0000-0000-0000431E0000}"/>
    <cellStyle name="Input 2 3 3 14 6 2 2" xfId="7900" xr:uid="{00000000-0005-0000-0000-0000441E0000}"/>
    <cellStyle name="Input 2 3 3 14 6 2 2 2" xfId="7901" xr:uid="{00000000-0005-0000-0000-0000451E0000}"/>
    <cellStyle name="Input 2 3 3 14 6 2 2 2 2" xfId="7902" xr:uid="{00000000-0005-0000-0000-0000461E0000}"/>
    <cellStyle name="Input 2 3 3 14 6 2 2 3" xfId="7903" xr:uid="{00000000-0005-0000-0000-0000471E0000}"/>
    <cellStyle name="Input 2 3 3 14 6 2 3" xfId="7904" xr:uid="{00000000-0005-0000-0000-0000481E0000}"/>
    <cellStyle name="Input 2 3 3 14 6 2 3 2" xfId="7905" xr:uid="{00000000-0005-0000-0000-0000491E0000}"/>
    <cellStyle name="Input 2 3 3 14 6 2 4" xfId="7906" xr:uid="{00000000-0005-0000-0000-00004A1E0000}"/>
    <cellStyle name="Input 2 3 3 14 6 3" xfId="7907" xr:uid="{00000000-0005-0000-0000-00004B1E0000}"/>
    <cellStyle name="Input 2 3 3 14 6 3 2" xfId="7908" xr:uid="{00000000-0005-0000-0000-00004C1E0000}"/>
    <cellStyle name="Input 2 3 3 14 6 3 2 2" xfId="7909" xr:uid="{00000000-0005-0000-0000-00004D1E0000}"/>
    <cellStyle name="Input 2 3 3 14 6 3 3" xfId="7910" xr:uid="{00000000-0005-0000-0000-00004E1E0000}"/>
    <cellStyle name="Input 2 3 3 14 6 4" xfId="7911" xr:uid="{00000000-0005-0000-0000-00004F1E0000}"/>
    <cellStyle name="Input 2 3 3 14 6 4 2" xfId="7912" xr:uid="{00000000-0005-0000-0000-0000501E0000}"/>
    <cellStyle name="Input 2 3 3 14 6 4 2 2" xfId="7913" xr:uid="{00000000-0005-0000-0000-0000511E0000}"/>
    <cellStyle name="Input 2 3 3 14 6 4 3" xfId="7914" xr:uid="{00000000-0005-0000-0000-0000521E0000}"/>
    <cellStyle name="Input 2 3 3 14 6 5" xfId="7915" xr:uid="{00000000-0005-0000-0000-0000531E0000}"/>
    <cellStyle name="Input 2 3 3 14 6 5 2" xfId="7916" xr:uid="{00000000-0005-0000-0000-0000541E0000}"/>
    <cellStyle name="Input 2 3 3 14 6 6" xfId="7917" xr:uid="{00000000-0005-0000-0000-0000551E0000}"/>
    <cellStyle name="Input 2 3 3 14 6 6 2" xfId="7918" xr:uid="{00000000-0005-0000-0000-0000561E0000}"/>
    <cellStyle name="Input 2 3 3 14 6 7" xfId="7919" xr:uid="{00000000-0005-0000-0000-0000571E0000}"/>
    <cellStyle name="Input 2 3 3 14 7" xfId="7920" xr:uid="{00000000-0005-0000-0000-0000581E0000}"/>
    <cellStyle name="Input 2 3 3 14 7 2" xfId="7921" xr:uid="{00000000-0005-0000-0000-0000591E0000}"/>
    <cellStyle name="Input 2 3 3 14 7 2 2" xfId="7922" xr:uid="{00000000-0005-0000-0000-00005A1E0000}"/>
    <cellStyle name="Input 2 3 3 14 7 2 2 2" xfId="7923" xr:uid="{00000000-0005-0000-0000-00005B1E0000}"/>
    <cellStyle name="Input 2 3 3 14 7 2 3" xfId="7924" xr:uid="{00000000-0005-0000-0000-00005C1E0000}"/>
    <cellStyle name="Input 2 3 3 14 7 3" xfId="7925" xr:uid="{00000000-0005-0000-0000-00005D1E0000}"/>
    <cellStyle name="Input 2 3 3 14 7 3 2" xfId="7926" xr:uid="{00000000-0005-0000-0000-00005E1E0000}"/>
    <cellStyle name="Input 2 3 3 14 7 4" xfId="7927" xr:uid="{00000000-0005-0000-0000-00005F1E0000}"/>
    <cellStyle name="Input 2 3 3 14 8" xfId="7928" xr:uid="{00000000-0005-0000-0000-0000601E0000}"/>
    <cellStyle name="Input 2 3 3 14 8 2" xfId="7929" xr:uid="{00000000-0005-0000-0000-0000611E0000}"/>
    <cellStyle name="Input 2 3 3 14 8 2 2" xfId="7930" xr:uid="{00000000-0005-0000-0000-0000621E0000}"/>
    <cellStyle name="Input 2 3 3 14 8 3" xfId="7931" xr:uid="{00000000-0005-0000-0000-0000631E0000}"/>
    <cellStyle name="Input 2 3 3 14 9" xfId="7932" xr:uid="{00000000-0005-0000-0000-0000641E0000}"/>
    <cellStyle name="Input 2 3 3 14 9 2" xfId="7933" xr:uid="{00000000-0005-0000-0000-0000651E0000}"/>
    <cellStyle name="Input 2 3 3 14 9 2 2" xfId="7934" xr:uid="{00000000-0005-0000-0000-0000661E0000}"/>
    <cellStyle name="Input 2 3 3 14 9 3" xfId="7935" xr:uid="{00000000-0005-0000-0000-0000671E0000}"/>
    <cellStyle name="Input 2 3 3 15" xfId="7936" xr:uid="{00000000-0005-0000-0000-0000681E0000}"/>
    <cellStyle name="Input 2 3 3 15 10" xfId="7937" xr:uid="{00000000-0005-0000-0000-0000691E0000}"/>
    <cellStyle name="Input 2 3 3 15 10 2" xfId="7938" xr:uid="{00000000-0005-0000-0000-00006A1E0000}"/>
    <cellStyle name="Input 2 3 3 15 11" xfId="7939" xr:uid="{00000000-0005-0000-0000-00006B1E0000}"/>
    <cellStyle name="Input 2 3 3 15 2" xfId="7940" xr:uid="{00000000-0005-0000-0000-00006C1E0000}"/>
    <cellStyle name="Input 2 3 3 15 2 2" xfId="7941" xr:uid="{00000000-0005-0000-0000-00006D1E0000}"/>
    <cellStyle name="Input 2 3 3 15 2 2 2" xfId="7942" xr:uid="{00000000-0005-0000-0000-00006E1E0000}"/>
    <cellStyle name="Input 2 3 3 15 2 2 2 2" xfId="7943" xr:uid="{00000000-0005-0000-0000-00006F1E0000}"/>
    <cellStyle name="Input 2 3 3 15 2 2 2 2 2" xfId="7944" xr:uid="{00000000-0005-0000-0000-0000701E0000}"/>
    <cellStyle name="Input 2 3 3 15 2 2 2 3" xfId="7945" xr:uid="{00000000-0005-0000-0000-0000711E0000}"/>
    <cellStyle name="Input 2 3 3 15 2 2 3" xfId="7946" xr:uid="{00000000-0005-0000-0000-0000721E0000}"/>
    <cellStyle name="Input 2 3 3 15 2 2 3 2" xfId="7947" xr:uid="{00000000-0005-0000-0000-0000731E0000}"/>
    <cellStyle name="Input 2 3 3 15 2 2 4" xfId="7948" xr:uid="{00000000-0005-0000-0000-0000741E0000}"/>
    <cellStyle name="Input 2 3 3 15 2 3" xfId="7949" xr:uid="{00000000-0005-0000-0000-0000751E0000}"/>
    <cellStyle name="Input 2 3 3 15 2 3 2" xfId="7950" xr:uid="{00000000-0005-0000-0000-0000761E0000}"/>
    <cellStyle name="Input 2 3 3 15 2 3 2 2" xfId="7951" xr:uid="{00000000-0005-0000-0000-0000771E0000}"/>
    <cellStyle name="Input 2 3 3 15 2 3 3" xfId="7952" xr:uid="{00000000-0005-0000-0000-0000781E0000}"/>
    <cellStyle name="Input 2 3 3 15 2 4" xfId="7953" xr:uid="{00000000-0005-0000-0000-0000791E0000}"/>
    <cellStyle name="Input 2 3 3 15 2 4 2" xfId="7954" xr:uid="{00000000-0005-0000-0000-00007A1E0000}"/>
    <cellStyle name="Input 2 3 3 15 2 4 2 2" xfId="7955" xr:uid="{00000000-0005-0000-0000-00007B1E0000}"/>
    <cellStyle name="Input 2 3 3 15 2 4 3" xfId="7956" xr:uid="{00000000-0005-0000-0000-00007C1E0000}"/>
    <cellStyle name="Input 2 3 3 15 2 5" xfId="7957" xr:uid="{00000000-0005-0000-0000-00007D1E0000}"/>
    <cellStyle name="Input 2 3 3 15 2 5 2" xfId="7958" xr:uid="{00000000-0005-0000-0000-00007E1E0000}"/>
    <cellStyle name="Input 2 3 3 15 2 6" xfId="7959" xr:uid="{00000000-0005-0000-0000-00007F1E0000}"/>
    <cellStyle name="Input 2 3 3 15 2 6 2" xfId="7960" xr:uid="{00000000-0005-0000-0000-0000801E0000}"/>
    <cellStyle name="Input 2 3 3 15 2 7" xfId="7961" xr:uid="{00000000-0005-0000-0000-0000811E0000}"/>
    <cellStyle name="Input 2 3 3 15 3" xfId="7962" xr:uid="{00000000-0005-0000-0000-0000821E0000}"/>
    <cellStyle name="Input 2 3 3 15 3 2" xfId="7963" xr:uid="{00000000-0005-0000-0000-0000831E0000}"/>
    <cellStyle name="Input 2 3 3 15 3 2 2" xfId="7964" xr:uid="{00000000-0005-0000-0000-0000841E0000}"/>
    <cellStyle name="Input 2 3 3 15 3 2 2 2" xfId="7965" xr:uid="{00000000-0005-0000-0000-0000851E0000}"/>
    <cellStyle name="Input 2 3 3 15 3 2 2 2 2" xfId="7966" xr:uid="{00000000-0005-0000-0000-0000861E0000}"/>
    <cellStyle name="Input 2 3 3 15 3 2 2 3" xfId="7967" xr:uid="{00000000-0005-0000-0000-0000871E0000}"/>
    <cellStyle name="Input 2 3 3 15 3 2 3" xfId="7968" xr:uid="{00000000-0005-0000-0000-0000881E0000}"/>
    <cellStyle name="Input 2 3 3 15 3 2 3 2" xfId="7969" xr:uid="{00000000-0005-0000-0000-0000891E0000}"/>
    <cellStyle name="Input 2 3 3 15 3 2 4" xfId="7970" xr:uid="{00000000-0005-0000-0000-00008A1E0000}"/>
    <cellStyle name="Input 2 3 3 15 3 3" xfId="7971" xr:uid="{00000000-0005-0000-0000-00008B1E0000}"/>
    <cellStyle name="Input 2 3 3 15 3 3 2" xfId="7972" xr:uid="{00000000-0005-0000-0000-00008C1E0000}"/>
    <cellStyle name="Input 2 3 3 15 3 3 2 2" xfId="7973" xr:uid="{00000000-0005-0000-0000-00008D1E0000}"/>
    <cellStyle name="Input 2 3 3 15 3 3 3" xfId="7974" xr:uid="{00000000-0005-0000-0000-00008E1E0000}"/>
    <cellStyle name="Input 2 3 3 15 3 4" xfId="7975" xr:uid="{00000000-0005-0000-0000-00008F1E0000}"/>
    <cellStyle name="Input 2 3 3 15 3 4 2" xfId="7976" xr:uid="{00000000-0005-0000-0000-0000901E0000}"/>
    <cellStyle name="Input 2 3 3 15 3 4 2 2" xfId="7977" xr:uid="{00000000-0005-0000-0000-0000911E0000}"/>
    <cellStyle name="Input 2 3 3 15 3 4 3" xfId="7978" xr:uid="{00000000-0005-0000-0000-0000921E0000}"/>
    <cellStyle name="Input 2 3 3 15 3 5" xfId="7979" xr:uid="{00000000-0005-0000-0000-0000931E0000}"/>
    <cellStyle name="Input 2 3 3 15 3 5 2" xfId="7980" xr:uid="{00000000-0005-0000-0000-0000941E0000}"/>
    <cellStyle name="Input 2 3 3 15 3 6" xfId="7981" xr:uid="{00000000-0005-0000-0000-0000951E0000}"/>
    <cellStyle name="Input 2 3 3 15 3 6 2" xfId="7982" xr:uid="{00000000-0005-0000-0000-0000961E0000}"/>
    <cellStyle name="Input 2 3 3 15 3 7" xfId="7983" xr:uid="{00000000-0005-0000-0000-0000971E0000}"/>
    <cellStyle name="Input 2 3 3 15 4" xfId="7984" xr:uid="{00000000-0005-0000-0000-0000981E0000}"/>
    <cellStyle name="Input 2 3 3 15 4 2" xfId="7985" xr:uid="{00000000-0005-0000-0000-0000991E0000}"/>
    <cellStyle name="Input 2 3 3 15 4 2 2" xfId="7986" xr:uid="{00000000-0005-0000-0000-00009A1E0000}"/>
    <cellStyle name="Input 2 3 3 15 4 2 2 2" xfId="7987" xr:uid="{00000000-0005-0000-0000-00009B1E0000}"/>
    <cellStyle name="Input 2 3 3 15 4 2 2 2 2" xfId="7988" xr:uid="{00000000-0005-0000-0000-00009C1E0000}"/>
    <cellStyle name="Input 2 3 3 15 4 2 2 3" xfId="7989" xr:uid="{00000000-0005-0000-0000-00009D1E0000}"/>
    <cellStyle name="Input 2 3 3 15 4 2 3" xfId="7990" xr:uid="{00000000-0005-0000-0000-00009E1E0000}"/>
    <cellStyle name="Input 2 3 3 15 4 2 3 2" xfId="7991" xr:uid="{00000000-0005-0000-0000-00009F1E0000}"/>
    <cellStyle name="Input 2 3 3 15 4 2 4" xfId="7992" xr:uid="{00000000-0005-0000-0000-0000A01E0000}"/>
    <cellStyle name="Input 2 3 3 15 4 3" xfId="7993" xr:uid="{00000000-0005-0000-0000-0000A11E0000}"/>
    <cellStyle name="Input 2 3 3 15 4 3 2" xfId="7994" xr:uid="{00000000-0005-0000-0000-0000A21E0000}"/>
    <cellStyle name="Input 2 3 3 15 4 3 2 2" xfId="7995" xr:uid="{00000000-0005-0000-0000-0000A31E0000}"/>
    <cellStyle name="Input 2 3 3 15 4 3 3" xfId="7996" xr:uid="{00000000-0005-0000-0000-0000A41E0000}"/>
    <cellStyle name="Input 2 3 3 15 4 4" xfId="7997" xr:uid="{00000000-0005-0000-0000-0000A51E0000}"/>
    <cellStyle name="Input 2 3 3 15 4 4 2" xfId="7998" xr:uid="{00000000-0005-0000-0000-0000A61E0000}"/>
    <cellStyle name="Input 2 3 3 15 4 4 2 2" xfId="7999" xr:uid="{00000000-0005-0000-0000-0000A71E0000}"/>
    <cellStyle name="Input 2 3 3 15 4 4 3" xfId="8000" xr:uid="{00000000-0005-0000-0000-0000A81E0000}"/>
    <cellStyle name="Input 2 3 3 15 4 5" xfId="8001" xr:uid="{00000000-0005-0000-0000-0000A91E0000}"/>
    <cellStyle name="Input 2 3 3 15 4 5 2" xfId="8002" xr:uid="{00000000-0005-0000-0000-0000AA1E0000}"/>
    <cellStyle name="Input 2 3 3 15 4 6" xfId="8003" xr:uid="{00000000-0005-0000-0000-0000AB1E0000}"/>
    <cellStyle name="Input 2 3 3 15 4 6 2" xfId="8004" xr:uid="{00000000-0005-0000-0000-0000AC1E0000}"/>
    <cellStyle name="Input 2 3 3 15 4 7" xfId="8005" xr:uid="{00000000-0005-0000-0000-0000AD1E0000}"/>
    <cellStyle name="Input 2 3 3 15 5" xfId="8006" xr:uid="{00000000-0005-0000-0000-0000AE1E0000}"/>
    <cellStyle name="Input 2 3 3 15 5 2" xfId="8007" xr:uid="{00000000-0005-0000-0000-0000AF1E0000}"/>
    <cellStyle name="Input 2 3 3 15 5 2 2" xfId="8008" xr:uid="{00000000-0005-0000-0000-0000B01E0000}"/>
    <cellStyle name="Input 2 3 3 15 5 2 2 2" xfId="8009" xr:uid="{00000000-0005-0000-0000-0000B11E0000}"/>
    <cellStyle name="Input 2 3 3 15 5 2 2 2 2" xfId="8010" xr:uid="{00000000-0005-0000-0000-0000B21E0000}"/>
    <cellStyle name="Input 2 3 3 15 5 2 2 3" xfId="8011" xr:uid="{00000000-0005-0000-0000-0000B31E0000}"/>
    <cellStyle name="Input 2 3 3 15 5 2 3" xfId="8012" xr:uid="{00000000-0005-0000-0000-0000B41E0000}"/>
    <cellStyle name="Input 2 3 3 15 5 2 3 2" xfId="8013" xr:uid="{00000000-0005-0000-0000-0000B51E0000}"/>
    <cellStyle name="Input 2 3 3 15 5 2 4" xfId="8014" xr:uid="{00000000-0005-0000-0000-0000B61E0000}"/>
    <cellStyle name="Input 2 3 3 15 5 3" xfId="8015" xr:uid="{00000000-0005-0000-0000-0000B71E0000}"/>
    <cellStyle name="Input 2 3 3 15 5 3 2" xfId="8016" xr:uid="{00000000-0005-0000-0000-0000B81E0000}"/>
    <cellStyle name="Input 2 3 3 15 5 3 2 2" xfId="8017" xr:uid="{00000000-0005-0000-0000-0000B91E0000}"/>
    <cellStyle name="Input 2 3 3 15 5 3 3" xfId="8018" xr:uid="{00000000-0005-0000-0000-0000BA1E0000}"/>
    <cellStyle name="Input 2 3 3 15 5 4" xfId="8019" xr:uid="{00000000-0005-0000-0000-0000BB1E0000}"/>
    <cellStyle name="Input 2 3 3 15 5 4 2" xfId="8020" xr:uid="{00000000-0005-0000-0000-0000BC1E0000}"/>
    <cellStyle name="Input 2 3 3 15 5 4 2 2" xfId="8021" xr:uid="{00000000-0005-0000-0000-0000BD1E0000}"/>
    <cellStyle name="Input 2 3 3 15 5 4 3" xfId="8022" xr:uid="{00000000-0005-0000-0000-0000BE1E0000}"/>
    <cellStyle name="Input 2 3 3 15 5 5" xfId="8023" xr:uid="{00000000-0005-0000-0000-0000BF1E0000}"/>
    <cellStyle name="Input 2 3 3 15 5 5 2" xfId="8024" xr:uid="{00000000-0005-0000-0000-0000C01E0000}"/>
    <cellStyle name="Input 2 3 3 15 5 6" xfId="8025" xr:uid="{00000000-0005-0000-0000-0000C11E0000}"/>
    <cellStyle name="Input 2 3 3 15 5 6 2" xfId="8026" xr:uid="{00000000-0005-0000-0000-0000C21E0000}"/>
    <cellStyle name="Input 2 3 3 15 5 7" xfId="8027" xr:uid="{00000000-0005-0000-0000-0000C31E0000}"/>
    <cellStyle name="Input 2 3 3 15 6" xfId="8028" xr:uid="{00000000-0005-0000-0000-0000C41E0000}"/>
    <cellStyle name="Input 2 3 3 15 6 2" xfId="8029" xr:uid="{00000000-0005-0000-0000-0000C51E0000}"/>
    <cellStyle name="Input 2 3 3 15 6 2 2" xfId="8030" xr:uid="{00000000-0005-0000-0000-0000C61E0000}"/>
    <cellStyle name="Input 2 3 3 15 6 2 2 2" xfId="8031" xr:uid="{00000000-0005-0000-0000-0000C71E0000}"/>
    <cellStyle name="Input 2 3 3 15 6 2 3" xfId="8032" xr:uid="{00000000-0005-0000-0000-0000C81E0000}"/>
    <cellStyle name="Input 2 3 3 15 6 3" xfId="8033" xr:uid="{00000000-0005-0000-0000-0000C91E0000}"/>
    <cellStyle name="Input 2 3 3 15 6 3 2" xfId="8034" xr:uid="{00000000-0005-0000-0000-0000CA1E0000}"/>
    <cellStyle name="Input 2 3 3 15 6 4" xfId="8035" xr:uid="{00000000-0005-0000-0000-0000CB1E0000}"/>
    <cellStyle name="Input 2 3 3 15 7" xfId="8036" xr:uid="{00000000-0005-0000-0000-0000CC1E0000}"/>
    <cellStyle name="Input 2 3 3 15 7 2" xfId="8037" xr:uid="{00000000-0005-0000-0000-0000CD1E0000}"/>
    <cellStyle name="Input 2 3 3 15 7 2 2" xfId="8038" xr:uid="{00000000-0005-0000-0000-0000CE1E0000}"/>
    <cellStyle name="Input 2 3 3 15 7 3" xfId="8039" xr:uid="{00000000-0005-0000-0000-0000CF1E0000}"/>
    <cellStyle name="Input 2 3 3 15 8" xfId="8040" xr:uid="{00000000-0005-0000-0000-0000D01E0000}"/>
    <cellStyle name="Input 2 3 3 15 8 2" xfId="8041" xr:uid="{00000000-0005-0000-0000-0000D11E0000}"/>
    <cellStyle name="Input 2 3 3 15 8 2 2" xfId="8042" xr:uid="{00000000-0005-0000-0000-0000D21E0000}"/>
    <cellStyle name="Input 2 3 3 15 8 3" xfId="8043" xr:uid="{00000000-0005-0000-0000-0000D31E0000}"/>
    <cellStyle name="Input 2 3 3 15 9" xfId="8044" xr:uid="{00000000-0005-0000-0000-0000D41E0000}"/>
    <cellStyle name="Input 2 3 3 15 9 2" xfId="8045" xr:uid="{00000000-0005-0000-0000-0000D51E0000}"/>
    <cellStyle name="Input 2 3 3 16" xfId="8046" xr:uid="{00000000-0005-0000-0000-0000D61E0000}"/>
    <cellStyle name="Input 2 3 3 17" xfId="8047" xr:uid="{00000000-0005-0000-0000-0000D71E0000}"/>
    <cellStyle name="Input 2 3 3 2" xfId="8048" xr:uid="{00000000-0005-0000-0000-0000D81E0000}"/>
    <cellStyle name="Input 2 3 3 2 10" xfId="8049" xr:uid="{00000000-0005-0000-0000-0000D91E0000}"/>
    <cellStyle name="Input 2 3 3 2 10 2" xfId="8050" xr:uid="{00000000-0005-0000-0000-0000DA1E0000}"/>
    <cellStyle name="Input 2 3 3 2 11" xfId="8051" xr:uid="{00000000-0005-0000-0000-0000DB1E0000}"/>
    <cellStyle name="Input 2 3 3 2 11 2" xfId="8052" xr:uid="{00000000-0005-0000-0000-0000DC1E0000}"/>
    <cellStyle name="Input 2 3 3 2 12" xfId="8053" xr:uid="{00000000-0005-0000-0000-0000DD1E0000}"/>
    <cellStyle name="Input 2 3 3 2 2" xfId="8054" xr:uid="{00000000-0005-0000-0000-0000DE1E0000}"/>
    <cellStyle name="Input 2 3 3 2 2 2" xfId="8055" xr:uid="{00000000-0005-0000-0000-0000DF1E0000}"/>
    <cellStyle name="Input 2 3 3 2 2 2 2" xfId="8056" xr:uid="{00000000-0005-0000-0000-0000E01E0000}"/>
    <cellStyle name="Input 2 3 3 2 2 2 2 2" xfId="8057" xr:uid="{00000000-0005-0000-0000-0000E11E0000}"/>
    <cellStyle name="Input 2 3 3 2 2 2 2 2 2" xfId="8058" xr:uid="{00000000-0005-0000-0000-0000E21E0000}"/>
    <cellStyle name="Input 2 3 3 2 2 2 2 3" xfId="8059" xr:uid="{00000000-0005-0000-0000-0000E31E0000}"/>
    <cellStyle name="Input 2 3 3 2 2 2 3" xfId="8060" xr:uid="{00000000-0005-0000-0000-0000E41E0000}"/>
    <cellStyle name="Input 2 3 3 2 2 2 3 2" xfId="8061" xr:uid="{00000000-0005-0000-0000-0000E51E0000}"/>
    <cellStyle name="Input 2 3 3 2 2 2 4" xfId="8062" xr:uid="{00000000-0005-0000-0000-0000E61E0000}"/>
    <cellStyle name="Input 2 3 3 2 2 3" xfId="8063" xr:uid="{00000000-0005-0000-0000-0000E71E0000}"/>
    <cellStyle name="Input 2 3 3 2 2 3 2" xfId="8064" xr:uid="{00000000-0005-0000-0000-0000E81E0000}"/>
    <cellStyle name="Input 2 3 3 2 2 3 2 2" xfId="8065" xr:uid="{00000000-0005-0000-0000-0000E91E0000}"/>
    <cellStyle name="Input 2 3 3 2 2 3 3" xfId="8066" xr:uid="{00000000-0005-0000-0000-0000EA1E0000}"/>
    <cellStyle name="Input 2 3 3 2 2 4" xfId="8067" xr:uid="{00000000-0005-0000-0000-0000EB1E0000}"/>
    <cellStyle name="Input 2 3 3 2 2 4 2" xfId="8068" xr:uid="{00000000-0005-0000-0000-0000EC1E0000}"/>
    <cellStyle name="Input 2 3 3 2 2 4 2 2" xfId="8069" xr:uid="{00000000-0005-0000-0000-0000ED1E0000}"/>
    <cellStyle name="Input 2 3 3 2 2 4 3" xfId="8070" xr:uid="{00000000-0005-0000-0000-0000EE1E0000}"/>
    <cellStyle name="Input 2 3 3 2 2 5" xfId="8071" xr:uid="{00000000-0005-0000-0000-0000EF1E0000}"/>
    <cellStyle name="Input 2 3 3 2 2 5 2" xfId="8072" xr:uid="{00000000-0005-0000-0000-0000F01E0000}"/>
    <cellStyle name="Input 2 3 3 2 2 6" xfId="8073" xr:uid="{00000000-0005-0000-0000-0000F11E0000}"/>
    <cellStyle name="Input 2 3 3 2 2 6 2" xfId="8074" xr:uid="{00000000-0005-0000-0000-0000F21E0000}"/>
    <cellStyle name="Input 2 3 3 2 2 7" xfId="8075" xr:uid="{00000000-0005-0000-0000-0000F31E0000}"/>
    <cellStyle name="Input 2 3 3 2 3" xfId="8076" xr:uid="{00000000-0005-0000-0000-0000F41E0000}"/>
    <cellStyle name="Input 2 3 3 2 3 2" xfId="8077" xr:uid="{00000000-0005-0000-0000-0000F51E0000}"/>
    <cellStyle name="Input 2 3 3 2 3 2 2" xfId="8078" xr:uid="{00000000-0005-0000-0000-0000F61E0000}"/>
    <cellStyle name="Input 2 3 3 2 3 2 2 2" xfId="8079" xr:uid="{00000000-0005-0000-0000-0000F71E0000}"/>
    <cellStyle name="Input 2 3 3 2 3 2 2 2 2" xfId="8080" xr:uid="{00000000-0005-0000-0000-0000F81E0000}"/>
    <cellStyle name="Input 2 3 3 2 3 2 2 3" xfId="8081" xr:uid="{00000000-0005-0000-0000-0000F91E0000}"/>
    <cellStyle name="Input 2 3 3 2 3 2 3" xfId="8082" xr:uid="{00000000-0005-0000-0000-0000FA1E0000}"/>
    <cellStyle name="Input 2 3 3 2 3 2 3 2" xfId="8083" xr:uid="{00000000-0005-0000-0000-0000FB1E0000}"/>
    <cellStyle name="Input 2 3 3 2 3 2 4" xfId="8084" xr:uid="{00000000-0005-0000-0000-0000FC1E0000}"/>
    <cellStyle name="Input 2 3 3 2 3 3" xfId="8085" xr:uid="{00000000-0005-0000-0000-0000FD1E0000}"/>
    <cellStyle name="Input 2 3 3 2 3 3 2" xfId="8086" xr:uid="{00000000-0005-0000-0000-0000FE1E0000}"/>
    <cellStyle name="Input 2 3 3 2 3 3 2 2" xfId="8087" xr:uid="{00000000-0005-0000-0000-0000FF1E0000}"/>
    <cellStyle name="Input 2 3 3 2 3 3 3" xfId="8088" xr:uid="{00000000-0005-0000-0000-0000001F0000}"/>
    <cellStyle name="Input 2 3 3 2 3 4" xfId="8089" xr:uid="{00000000-0005-0000-0000-0000011F0000}"/>
    <cellStyle name="Input 2 3 3 2 3 4 2" xfId="8090" xr:uid="{00000000-0005-0000-0000-0000021F0000}"/>
    <cellStyle name="Input 2 3 3 2 3 4 2 2" xfId="8091" xr:uid="{00000000-0005-0000-0000-0000031F0000}"/>
    <cellStyle name="Input 2 3 3 2 3 4 3" xfId="8092" xr:uid="{00000000-0005-0000-0000-0000041F0000}"/>
    <cellStyle name="Input 2 3 3 2 3 5" xfId="8093" xr:uid="{00000000-0005-0000-0000-0000051F0000}"/>
    <cellStyle name="Input 2 3 3 2 3 5 2" xfId="8094" xr:uid="{00000000-0005-0000-0000-0000061F0000}"/>
    <cellStyle name="Input 2 3 3 2 3 6" xfId="8095" xr:uid="{00000000-0005-0000-0000-0000071F0000}"/>
    <cellStyle name="Input 2 3 3 2 3 6 2" xfId="8096" xr:uid="{00000000-0005-0000-0000-0000081F0000}"/>
    <cellStyle name="Input 2 3 3 2 3 7" xfId="8097" xr:uid="{00000000-0005-0000-0000-0000091F0000}"/>
    <cellStyle name="Input 2 3 3 2 4" xfId="8098" xr:uid="{00000000-0005-0000-0000-00000A1F0000}"/>
    <cellStyle name="Input 2 3 3 2 4 2" xfId="8099" xr:uid="{00000000-0005-0000-0000-00000B1F0000}"/>
    <cellStyle name="Input 2 3 3 2 4 2 2" xfId="8100" xr:uid="{00000000-0005-0000-0000-00000C1F0000}"/>
    <cellStyle name="Input 2 3 3 2 4 2 2 2" xfId="8101" xr:uid="{00000000-0005-0000-0000-00000D1F0000}"/>
    <cellStyle name="Input 2 3 3 2 4 2 2 2 2" xfId="8102" xr:uid="{00000000-0005-0000-0000-00000E1F0000}"/>
    <cellStyle name="Input 2 3 3 2 4 2 2 3" xfId="8103" xr:uid="{00000000-0005-0000-0000-00000F1F0000}"/>
    <cellStyle name="Input 2 3 3 2 4 2 3" xfId="8104" xr:uid="{00000000-0005-0000-0000-0000101F0000}"/>
    <cellStyle name="Input 2 3 3 2 4 2 3 2" xfId="8105" xr:uid="{00000000-0005-0000-0000-0000111F0000}"/>
    <cellStyle name="Input 2 3 3 2 4 2 4" xfId="8106" xr:uid="{00000000-0005-0000-0000-0000121F0000}"/>
    <cellStyle name="Input 2 3 3 2 4 3" xfId="8107" xr:uid="{00000000-0005-0000-0000-0000131F0000}"/>
    <cellStyle name="Input 2 3 3 2 4 3 2" xfId="8108" xr:uid="{00000000-0005-0000-0000-0000141F0000}"/>
    <cellStyle name="Input 2 3 3 2 4 3 2 2" xfId="8109" xr:uid="{00000000-0005-0000-0000-0000151F0000}"/>
    <cellStyle name="Input 2 3 3 2 4 3 3" xfId="8110" xr:uid="{00000000-0005-0000-0000-0000161F0000}"/>
    <cellStyle name="Input 2 3 3 2 4 4" xfId="8111" xr:uid="{00000000-0005-0000-0000-0000171F0000}"/>
    <cellStyle name="Input 2 3 3 2 4 4 2" xfId="8112" xr:uid="{00000000-0005-0000-0000-0000181F0000}"/>
    <cellStyle name="Input 2 3 3 2 4 4 2 2" xfId="8113" xr:uid="{00000000-0005-0000-0000-0000191F0000}"/>
    <cellStyle name="Input 2 3 3 2 4 4 3" xfId="8114" xr:uid="{00000000-0005-0000-0000-00001A1F0000}"/>
    <cellStyle name="Input 2 3 3 2 4 5" xfId="8115" xr:uid="{00000000-0005-0000-0000-00001B1F0000}"/>
    <cellStyle name="Input 2 3 3 2 4 5 2" xfId="8116" xr:uid="{00000000-0005-0000-0000-00001C1F0000}"/>
    <cellStyle name="Input 2 3 3 2 4 6" xfId="8117" xr:uid="{00000000-0005-0000-0000-00001D1F0000}"/>
    <cellStyle name="Input 2 3 3 2 4 6 2" xfId="8118" xr:uid="{00000000-0005-0000-0000-00001E1F0000}"/>
    <cellStyle name="Input 2 3 3 2 4 7" xfId="8119" xr:uid="{00000000-0005-0000-0000-00001F1F0000}"/>
    <cellStyle name="Input 2 3 3 2 5" xfId="8120" xr:uid="{00000000-0005-0000-0000-0000201F0000}"/>
    <cellStyle name="Input 2 3 3 2 5 2" xfId="8121" xr:uid="{00000000-0005-0000-0000-0000211F0000}"/>
    <cellStyle name="Input 2 3 3 2 5 2 2" xfId="8122" xr:uid="{00000000-0005-0000-0000-0000221F0000}"/>
    <cellStyle name="Input 2 3 3 2 5 2 2 2" xfId="8123" xr:uid="{00000000-0005-0000-0000-0000231F0000}"/>
    <cellStyle name="Input 2 3 3 2 5 2 2 2 2" xfId="8124" xr:uid="{00000000-0005-0000-0000-0000241F0000}"/>
    <cellStyle name="Input 2 3 3 2 5 2 2 3" xfId="8125" xr:uid="{00000000-0005-0000-0000-0000251F0000}"/>
    <cellStyle name="Input 2 3 3 2 5 2 3" xfId="8126" xr:uid="{00000000-0005-0000-0000-0000261F0000}"/>
    <cellStyle name="Input 2 3 3 2 5 2 3 2" xfId="8127" xr:uid="{00000000-0005-0000-0000-0000271F0000}"/>
    <cellStyle name="Input 2 3 3 2 5 2 4" xfId="8128" xr:uid="{00000000-0005-0000-0000-0000281F0000}"/>
    <cellStyle name="Input 2 3 3 2 5 3" xfId="8129" xr:uid="{00000000-0005-0000-0000-0000291F0000}"/>
    <cellStyle name="Input 2 3 3 2 5 3 2" xfId="8130" xr:uid="{00000000-0005-0000-0000-00002A1F0000}"/>
    <cellStyle name="Input 2 3 3 2 5 3 2 2" xfId="8131" xr:uid="{00000000-0005-0000-0000-00002B1F0000}"/>
    <cellStyle name="Input 2 3 3 2 5 3 3" xfId="8132" xr:uid="{00000000-0005-0000-0000-00002C1F0000}"/>
    <cellStyle name="Input 2 3 3 2 5 4" xfId="8133" xr:uid="{00000000-0005-0000-0000-00002D1F0000}"/>
    <cellStyle name="Input 2 3 3 2 5 4 2" xfId="8134" xr:uid="{00000000-0005-0000-0000-00002E1F0000}"/>
    <cellStyle name="Input 2 3 3 2 5 4 2 2" xfId="8135" xr:uid="{00000000-0005-0000-0000-00002F1F0000}"/>
    <cellStyle name="Input 2 3 3 2 5 4 3" xfId="8136" xr:uid="{00000000-0005-0000-0000-0000301F0000}"/>
    <cellStyle name="Input 2 3 3 2 5 5" xfId="8137" xr:uid="{00000000-0005-0000-0000-0000311F0000}"/>
    <cellStyle name="Input 2 3 3 2 5 5 2" xfId="8138" xr:uid="{00000000-0005-0000-0000-0000321F0000}"/>
    <cellStyle name="Input 2 3 3 2 5 6" xfId="8139" xr:uid="{00000000-0005-0000-0000-0000331F0000}"/>
    <cellStyle name="Input 2 3 3 2 5 6 2" xfId="8140" xr:uid="{00000000-0005-0000-0000-0000341F0000}"/>
    <cellStyle name="Input 2 3 3 2 5 7" xfId="8141" xr:uid="{00000000-0005-0000-0000-0000351F0000}"/>
    <cellStyle name="Input 2 3 3 2 6" xfId="8142" xr:uid="{00000000-0005-0000-0000-0000361F0000}"/>
    <cellStyle name="Input 2 3 3 2 6 2" xfId="8143" xr:uid="{00000000-0005-0000-0000-0000371F0000}"/>
    <cellStyle name="Input 2 3 3 2 6 2 2" xfId="8144" xr:uid="{00000000-0005-0000-0000-0000381F0000}"/>
    <cellStyle name="Input 2 3 3 2 6 2 2 2" xfId="8145" xr:uid="{00000000-0005-0000-0000-0000391F0000}"/>
    <cellStyle name="Input 2 3 3 2 6 2 2 2 2" xfId="8146" xr:uid="{00000000-0005-0000-0000-00003A1F0000}"/>
    <cellStyle name="Input 2 3 3 2 6 2 2 3" xfId="8147" xr:uid="{00000000-0005-0000-0000-00003B1F0000}"/>
    <cellStyle name="Input 2 3 3 2 6 2 3" xfId="8148" xr:uid="{00000000-0005-0000-0000-00003C1F0000}"/>
    <cellStyle name="Input 2 3 3 2 6 2 3 2" xfId="8149" xr:uid="{00000000-0005-0000-0000-00003D1F0000}"/>
    <cellStyle name="Input 2 3 3 2 6 2 4" xfId="8150" xr:uid="{00000000-0005-0000-0000-00003E1F0000}"/>
    <cellStyle name="Input 2 3 3 2 6 3" xfId="8151" xr:uid="{00000000-0005-0000-0000-00003F1F0000}"/>
    <cellStyle name="Input 2 3 3 2 6 3 2" xfId="8152" xr:uid="{00000000-0005-0000-0000-0000401F0000}"/>
    <cellStyle name="Input 2 3 3 2 6 3 2 2" xfId="8153" xr:uid="{00000000-0005-0000-0000-0000411F0000}"/>
    <cellStyle name="Input 2 3 3 2 6 3 3" xfId="8154" xr:uid="{00000000-0005-0000-0000-0000421F0000}"/>
    <cellStyle name="Input 2 3 3 2 6 4" xfId="8155" xr:uid="{00000000-0005-0000-0000-0000431F0000}"/>
    <cellStyle name="Input 2 3 3 2 6 4 2" xfId="8156" xr:uid="{00000000-0005-0000-0000-0000441F0000}"/>
    <cellStyle name="Input 2 3 3 2 6 4 2 2" xfId="8157" xr:uid="{00000000-0005-0000-0000-0000451F0000}"/>
    <cellStyle name="Input 2 3 3 2 6 4 3" xfId="8158" xr:uid="{00000000-0005-0000-0000-0000461F0000}"/>
    <cellStyle name="Input 2 3 3 2 6 5" xfId="8159" xr:uid="{00000000-0005-0000-0000-0000471F0000}"/>
    <cellStyle name="Input 2 3 3 2 6 5 2" xfId="8160" xr:uid="{00000000-0005-0000-0000-0000481F0000}"/>
    <cellStyle name="Input 2 3 3 2 6 6" xfId="8161" xr:uid="{00000000-0005-0000-0000-0000491F0000}"/>
    <cellStyle name="Input 2 3 3 2 6 6 2" xfId="8162" xr:uid="{00000000-0005-0000-0000-00004A1F0000}"/>
    <cellStyle name="Input 2 3 3 2 6 7" xfId="8163" xr:uid="{00000000-0005-0000-0000-00004B1F0000}"/>
    <cellStyle name="Input 2 3 3 2 7" xfId="8164" xr:uid="{00000000-0005-0000-0000-00004C1F0000}"/>
    <cellStyle name="Input 2 3 3 2 7 2" xfId="8165" xr:uid="{00000000-0005-0000-0000-00004D1F0000}"/>
    <cellStyle name="Input 2 3 3 2 7 2 2" xfId="8166" xr:uid="{00000000-0005-0000-0000-00004E1F0000}"/>
    <cellStyle name="Input 2 3 3 2 7 2 2 2" xfId="8167" xr:uid="{00000000-0005-0000-0000-00004F1F0000}"/>
    <cellStyle name="Input 2 3 3 2 7 2 3" xfId="8168" xr:uid="{00000000-0005-0000-0000-0000501F0000}"/>
    <cellStyle name="Input 2 3 3 2 7 3" xfId="8169" xr:uid="{00000000-0005-0000-0000-0000511F0000}"/>
    <cellStyle name="Input 2 3 3 2 7 3 2" xfId="8170" xr:uid="{00000000-0005-0000-0000-0000521F0000}"/>
    <cellStyle name="Input 2 3 3 2 7 4" xfId="8171" xr:uid="{00000000-0005-0000-0000-0000531F0000}"/>
    <cellStyle name="Input 2 3 3 2 8" xfId="8172" xr:uid="{00000000-0005-0000-0000-0000541F0000}"/>
    <cellStyle name="Input 2 3 3 2 8 2" xfId="8173" xr:uid="{00000000-0005-0000-0000-0000551F0000}"/>
    <cellStyle name="Input 2 3 3 2 8 2 2" xfId="8174" xr:uid="{00000000-0005-0000-0000-0000561F0000}"/>
    <cellStyle name="Input 2 3 3 2 8 3" xfId="8175" xr:uid="{00000000-0005-0000-0000-0000571F0000}"/>
    <cellStyle name="Input 2 3 3 2 9" xfId="8176" xr:uid="{00000000-0005-0000-0000-0000581F0000}"/>
    <cellStyle name="Input 2 3 3 2 9 2" xfId="8177" xr:uid="{00000000-0005-0000-0000-0000591F0000}"/>
    <cellStyle name="Input 2 3 3 2 9 2 2" xfId="8178" xr:uid="{00000000-0005-0000-0000-00005A1F0000}"/>
    <cellStyle name="Input 2 3 3 2 9 3" xfId="8179" xr:uid="{00000000-0005-0000-0000-00005B1F0000}"/>
    <cellStyle name="Input 2 3 3 3" xfId="8180" xr:uid="{00000000-0005-0000-0000-00005C1F0000}"/>
    <cellStyle name="Input 2 3 3 3 10" xfId="8181" xr:uid="{00000000-0005-0000-0000-00005D1F0000}"/>
    <cellStyle name="Input 2 3 3 3 10 2" xfId="8182" xr:uid="{00000000-0005-0000-0000-00005E1F0000}"/>
    <cellStyle name="Input 2 3 3 3 11" xfId="8183" xr:uid="{00000000-0005-0000-0000-00005F1F0000}"/>
    <cellStyle name="Input 2 3 3 3 11 2" xfId="8184" xr:uid="{00000000-0005-0000-0000-0000601F0000}"/>
    <cellStyle name="Input 2 3 3 3 12" xfId="8185" xr:uid="{00000000-0005-0000-0000-0000611F0000}"/>
    <cellStyle name="Input 2 3 3 3 2" xfId="8186" xr:uid="{00000000-0005-0000-0000-0000621F0000}"/>
    <cellStyle name="Input 2 3 3 3 2 2" xfId="8187" xr:uid="{00000000-0005-0000-0000-0000631F0000}"/>
    <cellStyle name="Input 2 3 3 3 2 2 2" xfId="8188" xr:uid="{00000000-0005-0000-0000-0000641F0000}"/>
    <cellStyle name="Input 2 3 3 3 2 2 2 2" xfId="8189" xr:uid="{00000000-0005-0000-0000-0000651F0000}"/>
    <cellStyle name="Input 2 3 3 3 2 2 2 2 2" xfId="8190" xr:uid="{00000000-0005-0000-0000-0000661F0000}"/>
    <cellStyle name="Input 2 3 3 3 2 2 2 3" xfId="8191" xr:uid="{00000000-0005-0000-0000-0000671F0000}"/>
    <cellStyle name="Input 2 3 3 3 2 2 3" xfId="8192" xr:uid="{00000000-0005-0000-0000-0000681F0000}"/>
    <cellStyle name="Input 2 3 3 3 2 2 3 2" xfId="8193" xr:uid="{00000000-0005-0000-0000-0000691F0000}"/>
    <cellStyle name="Input 2 3 3 3 2 2 4" xfId="8194" xr:uid="{00000000-0005-0000-0000-00006A1F0000}"/>
    <cellStyle name="Input 2 3 3 3 2 3" xfId="8195" xr:uid="{00000000-0005-0000-0000-00006B1F0000}"/>
    <cellStyle name="Input 2 3 3 3 2 3 2" xfId="8196" xr:uid="{00000000-0005-0000-0000-00006C1F0000}"/>
    <cellStyle name="Input 2 3 3 3 2 3 2 2" xfId="8197" xr:uid="{00000000-0005-0000-0000-00006D1F0000}"/>
    <cellStyle name="Input 2 3 3 3 2 3 3" xfId="8198" xr:uid="{00000000-0005-0000-0000-00006E1F0000}"/>
    <cellStyle name="Input 2 3 3 3 2 4" xfId="8199" xr:uid="{00000000-0005-0000-0000-00006F1F0000}"/>
    <cellStyle name="Input 2 3 3 3 2 4 2" xfId="8200" xr:uid="{00000000-0005-0000-0000-0000701F0000}"/>
    <cellStyle name="Input 2 3 3 3 2 4 2 2" xfId="8201" xr:uid="{00000000-0005-0000-0000-0000711F0000}"/>
    <cellStyle name="Input 2 3 3 3 2 4 3" xfId="8202" xr:uid="{00000000-0005-0000-0000-0000721F0000}"/>
    <cellStyle name="Input 2 3 3 3 2 5" xfId="8203" xr:uid="{00000000-0005-0000-0000-0000731F0000}"/>
    <cellStyle name="Input 2 3 3 3 2 5 2" xfId="8204" xr:uid="{00000000-0005-0000-0000-0000741F0000}"/>
    <cellStyle name="Input 2 3 3 3 2 6" xfId="8205" xr:uid="{00000000-0005-0000-0000-0000751F0000}"/>
    <cellStyle name="Input 2 3 3 3 2 6 2" xfId="8206" xr:uid="{00000000-0005-0000-0000-0000761F0000}"/>
    <cellStyle name="Input 2 3 3 3 2 7" xfId="8207" xr:uid="{00000000-0005-0000-0000-0000771F0000}"/>
    <cellStyle name="Input 2 3 3 3 3" xfId="8208" xr:uid="{00000000-0005-0000-0000-0000781F0000}"/>
    <cellStyle name="Input 2 3 3 3 3 2" xfId="8209" xr:uid="{00000000-0005-0000-0000-0000791F0000}"/>
    <cellStyle name="Input 2 3 3 3 3 2 2" xfId="8210" xr:uid="{00000000-0005-0000-0000-00007A1F0000}"/>
    <cellStyle name="Input 2 3 3 3 3 2 2 2" xfId="8211" xr:uid="{00000000-0005-0000-0000-00007B1F0000}"/>
    <cellStyle name="Input 2 3 3 3 3 2 2 2 2" xfId="8212" xr:uid="{00000000-0005-0000-0000-00007C1F0000}"/>
    <cellStyle name="Input 2 3 3 3 3 2 2 3" xfId="8213" xr:uid="{00000000-0005-0000-0000-00007D1F0000}"/>
    <cellStyle name="Input 2 3 3 3 3 2 3" xfId="8214" xr:uid="{00000000-0005-0000-0000-00007E1F0000}"/>
    <cellStyle name="Input 2 3 3 3 3 2 3 2" xfId="8215" xr:uid="{00000000-0005-0000-0000-00007F1F0000}"/>
    <cellStyle name="Input 2 3 3 3 3 2 4" xfId="8216" xr:uid="{00000000-0005-0000-0000-0000801F0000}"/>
    <cellStyle name="Input 2 3 3 3 3 3" xfId="8217" xr:uid="{00000000-0005-0000-0000-0000811F0000}"/>
    <cellStyle name="Input 2 3 3 3 3 3 2" xfId="8218" xr:uid="{00000000-0005-0000-0000-0000821F0000}"/>
    <cellStyle name="Input 2 3 3 3 3 3 2 2" xfId="8219" xr:uid="{00000000-0005-0000-0000-0000831F0000}"/>
    <cellStyle name="Input 2 3 3 3 3 3 3" xfId="8220" xr:uid="{00000000-0005-0000-0000-0000841F0000}"/>
    <cellStyle name="Input 2 3 3 3 3 4" xfId="8221" xr:uid="{00000000-0005-0000-0000-0000851F0000}"/>
    <cellStyle name="Input 2 3 3 3 3 4 2" xfId="8222" xr:uid="{00000000-0005-0000-0000-0000861F0000}"/>
    <cellStyle name="Input 2 3 3 3 3 4 2 2" xfId="8223" xr:uid="{00000000-0005-0000-0000-0000871F0000}"/>
    <cellStyle name="Input 2 3 3 3 3 4 3" xfId="8224" xr:uid="{00000000-0005-0000-0000-0000881F0000}"/>
    <cellStyle name="Input 2 3 3 3 3 5" xfId="8225" xr:uid="{00000000-0005-0000-0000-0000891F0000}"/>
    <cellStyle name="Input 2 3 3 3 3 5 2" xfId="8226" xr:uid="{00000000-0005-0000-0000-00008A1F0000}"/>
    <cellStyle name="Input 2 3 3 3 3 6" xfId="8227" xr:uid="{00000000-0005-0000-0000-00008B1F0000}"/>
    <cellStyle name="Input 2 3 3 3 3 6 2" xfId="8228" xr:uid="{00000000-0005-0000-0000-00008C1F0000}"/>
    <cellStyle name="Input 2 3 3 3 3 7" xfId="8229" xr:uid="{00000000-0005-0000-0000-00008D1F0000}"/>
    <cellStyle name="Input 2 3 3 3 4" xfId="8230" xr:uid="{00000000-0005-0000-0000-00008E1F0000}"/>
    <cellStyle name="Input 2 3 3 3 4 2" xfId="8231" xr:uid="{00000000-0005-0000-0000-00008F1F0000}"/>
    <cellStyle name="Input 2 3 3 3 4 2 2" xfId="8232" xr:uid="{00000000-0005-0000-0000-0000901F0000}"/>
    <cellStyle name="Input 2 3 3 3 4 2 2 2" xfId="8233" xr:uid="{00000000-0005-0000-0000-0000911F0000}"/>
    <cellStyle name="Input 2 3 3 3 4 2 2 2 2" xfId="8234" xr:uid="{00000000-0005-0000-0000-0000921F0000}"/>
    <cellStyle name="Input 2 3 3 3 4 2 2 3" xfId="8235" xr:uid="{00000000-0005-0000-0000-0000931F0000}"/>
    <cellStyle name="Input 2 3 3 3 4 2 3" xfId="8236" xr:uid="{00000000-0005-0000-0000-0000941F0000}"/>
    <cellStyle name="Input 2 3 3 3 4 2 3 2" xfId="8237" xr:uid="{00000000-0005-0000-0000-0000951F0000}"/>
    <cellStyle name="Input 2 3 3 3 4 2 4" xfId="8238" xr:uid="{00000000-0005-0000-0000-0000961F0000}"/>
    <cellStyle name="Input 2 3 3 3 4 3" xfId="8239" xr:uid="{00000000-0005-0000-0000-0000971F0000}"/>
    <cellStyle name="Input 2 3 3 3 4 3 2" xfId="8240" xr:uid="{00000000-0005-0000-0000-0000981F0000}"/>
    <cellStyle name="Input 2 3 3 3 4 3 2 2" xfId="8241" xr:uid="{00000000-0005-0000-0000-0000991F0000}"/>
    <cellStyle name="Input 2 3 3 3 4 3 3" xfId="8242" xr:uid="{00000000-0005-0000-0000-00009A1F0000}"/>
    <cellStyle name="Input 2 3 3 3 4 4" xfId="8243" xr:uid="{00000000-0005-0000-0000-00009B1F0000}"/>
    <cellStyle name="Input 2 3 3 3 4 4 2" xfId="8244" xr:uid="{00000000-0005-0000-0000-00009C1F0000}"/>
    <cellStyle name="Input 2 3 3 3 4 4 2 2" xfId="8245" xr:uid="{00000000-0005-0000-0000-00009D1F0000}"/>
    <cellStyle name="Input 2 3 3 3 4 4 3" xfId="8246" xr:uid="{00000000-0005-0000-0000-00009E1F0000}"/>
    <cellStyle name="Input 2 3 3 3 4 5" xfId="8247" xr:uid="{00000000-0005-0000-0000-00009F1F0000}"/>
    <cellStyle name="Input 2 3 3 3 4 5 2" xfId="8248" xr:uid="{00000000-0005-0000-0000-0000A01F0000}"/>
    <cellStyle name="Input 2 3 3 3 4 6" xfId="8249" xr:uid="{00000000-0005-0000-0000-0000A11F0000}"/>
    <cellStyle name="Input 2 3 3 3 4 6 2" xfId="8250" xr:uid="{00000000-0005-0000-0000-0000A21F0000}"/>
    <cellStyle name="Input 2 3 3 3 4 7" xfId="8251" xr:uid="{00000000-0005-0000-0000-0000A31F0000}"/>
    <cellStyle name="Input 2 3 3 3 5" xfId="8252" xr:uid="{00000000-0005-0000-0000-0000A41F0000}"/>
    <cellStyle name="Input 2 3 3 3 5 2" xfId="8253" xr:uid="{00000000-0005-0000-0000-0000A51F0000}"/>
    <cellStyle name="Input 2 3 3 3 5 2 2" xfId="8254" xr:uid="{00000000-0005-0000-0000-0000A61F0000}"/>
    <cellStyle name="Input 2 3 3 3 5 2 2 2" xfId="8255" xr:uid="{00000000-0005-0000-0000-0000A71F0000}"/>
    <cellStyle name="Input 2 3 3 3 5 2 2 2 2" xfId="8256" xr:uid="{00000000-0005-0000-0000-0000A81F0000}"/>
    <cellStyle name="Input 2 3 3 3 5 2 2 3" xfId="8257" xr:uid="{00000000-0005-0000-0000-0000A91F0000}"/>
    <cellStyle name="Input 2 3 3 3 5 2 3" xfId="8258" xr:uid="{00000000-0005-0000-0000-0000AA1F0000}"/>
    <cellStyle name="Input 2 3 3 3 5 2 3 2" xfId="8259" xr:uid="{00000000-0005-0000-0000-0000AB1F0000}"/>
    <cellStyle name="Input 2 3 3 3 5 2 4" xfId="8260" xr:uid="{00000000-0005-0000-0000-0000AC1F0000}"/>
    <cellStyle name="Input 2 3 3 3 5 3" xfId="8261" xr:uid="{00000000-0005-0000-0000-0000AD1F0000}"/>
    <cellStyle name="Input 2 3 3 3 5 3 2" xfId="8262" xr:uid="{00000000-0005-0000-0000-0000AE1F0000}"/>
    <cellStyle name="Input 2 3 3 3 5 3 2 2" xfId="8263" xr:uid="{00000000-0005-0000-0000-0000AF1F0000}"/>
    <cellStyle name="Input 2 3 3 3 5 3 3" xfId="8264" xr:uid="{00000000-0005-0000-0000-0000B01F0000}"/>
    <cellStyle name="Input 2 3 3 3 5 4" xfId="8265" xr:uid="{00000000-0005-0000-0000-0000B11F0000}"/>
    <cellStyle name="Input 2 3 3 3 5 4 2" xfId="8266" xr:uid="{00000000-0005-0000-0000-0000B21F0000}"/>
    <cellStyle name="Input 2 3 3 3 5 4 2 2" xfId="8267" xr:uid="{00000000-0005-0000-0000-0000B31F0000}"/>
    <cellStyle name="Input 2 3 3 3 5 4 3" xfId="8268" xr:uid="{00000000-0005-0000-0000-0000B41F0000}"/>
    <cellStyle name="Input 2 3 3 3 5 5" xfId="8269" xr:uid="{00000000-0005-0000-0000-0000B51F0000}"/>
    <cellStyle name="Input 2 3 3 3 5 5 2" xfId="8270" xr:uid="{00000000-0005-0000-0000-0000B61F0000}"/>
    <cellStyle name="Input 2 3 3 3 5 6" xfId="8271" xr:uid="{00000000-0005-0000-0000-0000B71F0000}"/>
    <cellStyle name="Input 2 3 3 3 5 6 2" xfId="8272" xr:uid="{00000000-0005-0000-0000-0000B81F0000}"/>
    <cellStyle name="Input 2 3 3 3 5 7" xfId="8273" xr:uid="{00000000-0005-0000-0000-0000B91F0000}"/>
    <cellStyle name="Input 2 3 3 3 6" xfId="8274" xr:uid="{00000000-0005-0000-0000-0000BA1F0000}"/>
    <cellStyle name="Input 2 3 3 3 6 2" xfId="8275" xr:uid="{00000000-0005-0000-0000-0000BB1F0000}"/>
    <cellStyle name="Input 2 3 3 3 6 2 2" xfId="8276" xr:uid="{00000000-0005-0000-0000-0000BC1F0000}"/>
    <cellStyle name="Input 2 3 3 3 6 2 2 2" xfId="8277" xr:uid="{00000000-0005-0000-0000-0000BD1F0000}"/>
    <cellStyle name="Input 2 3 3 3 6 2 2 2 2" xfId="8278" xr:uid="{00000000-0005-0000-0000-0000BE1F0000}"/>
    <cellStyle name="Input 2 3 3 3 6 2 2 3" xfId="8279" xr:uid="{00000000-0005-0000-0000-0000BF1F0000}"/>
    <cellStyle name="Input 2 3 3 3 6 2 3" xfId="8280" xr:uid="{00000000-0005-0000-0000-0000C01F0000}"/>
    <cellStyle name="Input 2 3 3 3 6 2 3 2" xfId="8281" xr:uid="{00000000-0005-0000-0000-0000C11F0000}"/>
    <cellStyle name="Input 2 3 3 3 6 2 4" xfId="8282" xr:uid="{00000000-0005-0000-0000-0000C21F0000}"/>
    <cellStyle name="Input 2 3 3 3 6 3" xfId="8283" xr:uid="{00000000-0005-0000-0000-0000C31F0000}"/>
    <cellStyle name="Input 2 3 3 3 6 3 2" xfId="8284" xr:uid="{00000000-0005-0000-0000-0000C41F0000}"/>
    <cellStyle name="Input 2 3 3 3 6 3 2 2" xfId="8285" xr:uid="{00000000-0005-0000-0000-0000C51F0000}"/>
    <cellStyle name="Input 2 3 3 3 6 3 3" xfId="8286" xr:uid="{00000000-0005-0000-0000-0000C61F0000}"/>
    <cellStyle name="Input 2 3 3 3 6 4" xfId="8287" xr:uid="{00000000-0005-0000-0000-0000C71F0000}"/>
    <cellStyle name="Input 2 3 3 3 6 4 2" xfId="8288" xr:uid="{00000000-0005-0000-0000-0000C81F0000}"/>
    <cellStyle name="Input 2 3 3 3 6 4 2 2" xfId="8289" xr:uid="{00000000-0005-0000-0000-0000C91F0000}"/>
    <cellStyle name="Input 2 3 3 3 6 4 3" xfId="8290" xr:uid="{00000000-0005-0000-0000-0000CA1F0000}"/>
    <cellStyle name="Input 2 3 3 3 6 5" xfId="8291" xr:uid="{00000000-0005-0000-0000-0000CB1F0000}"/>
    <cellStyle name="Input 2 3 3 3 6 5 2" xfId="8292" xr:uid="{00000000-0005-0000-0000-0000CC1F0000}"/>
    <cellStyle name="Input 2 3 3 3 6 6" xfId="8293" xr:uid="{00000000-0005-0000-0000-0000CD1F0000}"/>
    <cellStyle name="Input 2 3 3 3 6 6 2" xfId="8294" xr:uid="{00000000-0005-0000-0000-0000CE1F0000}"/>
    <cellStyle name="Input 2 3 3 3 6 7" xfId="8295" xr:uid="{00000000-0005-0000-0000-0000CF1F0000}"/>
    <cellStyle name="Input 2 3 3 3 7" xfId="8296" xr:uid="{00000000-0005-0000-0000-0000D01F0000}"/>
    <cellStyle name="Input 2 3 3 3 7 2" xfId="8297" xr:uid="{00000000-0005-0000-0000-0000D11F0000}"/>
    <cellStyle name="Input 2 3 3 3 7 2 2" xfId="8298" xr:uid="{00000000-0005-0000-0000-0000D21F0000}"/>
    <cellStyle name="Input 2 3 3 3 7 2 2 2" xfId="8299" xr:uid="{00000000-0005-0000-0000-0000D31F0000}"/>
    <cellStyle name="Input 2 3 3 3 7 2 3" xfId="8300" xr:uid="{00000000-0005-0000-0000-0000D41F0000}"/>
    <cellStyle name="Input 2 3 3 3 7 3" xfId="8301" xr:uid="{00000000-0005-0000-0000-0000D51F0000}"/>
    <cellStyle name="Input 2 3 3 3 7 3 2" xfId="8302" xr:uid="{00000000-0005-0000-0000-0000D61F0000}"/>
    <cellStyle name="Input 2 3 3 3 7 4" xfId="8303" xr:uid="{00000000-0005-0000-0000-0000D71F0000}"/>
    <cellStyle name="Input 2 3 3 3 8" xfId="8304" xr:uid="{00000000-0005-0000-0000-0000D81F0000}"/>
    <cellStyle name="Input 2 3 3 3 8 2" xfId="8305" xr:uid="{00000000-0005-0000-0000-0000D91F0000}"/>
    <cellStyle name="Input 2 3 3 3 8 2 2" xfId="8306" xr:uid="{00000000-0005-0000-0000-0000DA1F0000}"/>
    <cellStyle name="Input 2 3 3 3 8 3" xfId="8307" xr:uid="{00000000-0005-0000-0000-0000DB1F0000}"/>
    <cellStyle name="Input 2 3 3 3 9" xfId="8308" xr:uid="{00000000-0005-0000-0000-0000DC1F0000}"/>
    <cellStyle name="Input 2 3 3 3 9 2" xfId="8309" xr:uid="{00000000-0005-0000-0000-0000DD1F0000}"/>
    <cellStyle name="Input 2 3 3 3 9 2 2" xfId="8310" xr:uid="{00000000-0005-0000-0000-0000DE1F0000}"/>
    <cellStyle name="Input 2 3 3 3 9 3" xfId="8311" xr:uid="{00000000-0005-0000-0000-0000DF1F0000}"/>
    <cellStyle name="Input 2 3 3 4" xfId="8312" xr:uid="{00000000-0005-0000-0000-0000E01F0000}"/>
    <cellStyle name="Input 2 3 3 4 10" xfId="8313" xr:uid="{00000000-0005-0000-0000-0000E11F0000}"/>
    <cellStyle name="Input 2 3 3 4 10 2" xfId="8314" xr:uid="{00000000-0005-0000-0000-0000E21F0000}"/>
    <cellStyle name="Input 2 3 3 4 11" xfId="8315" xr:uid="{00000000-0005-0000-0000-0000E31F0000}"/>
    <cellStyle name="Input 2 3 3 4 11 2" xfId="8316" xr:uid="{00000000-0005-0000-0000-0000E41F0000}"/>
    <cellStyle name="Input 2 3 3 4 12" xfId="8317" xr:uid="{00000000-0005-0000-0000-0000E51F0000}"/>
    <cellStyle name="Input 2 3 3 4 2" xfId="8318" xr:uid="{00000000-0005-0000-0000-0000E61F0000}"/>
    <cellStyle name="Input 2 3 3 4 2 2" xfId="8319" xr:uid="{00000000-0005-0000-0000-0000E71F0000}"/>
    <cellStyle name="Input 2 3 3 4 2 2 2" xfId="8320" xr:uid="{00000000-0005-0000-0000-0000E81F0000}"/>
    <cellStyle name="Input 2 3 3 4 2 2 2 2" xfId="8321" xr:uid="{00000000-0005-0000-0000-0000E91F0000}"/>
    <cellStyle name="Input 2 3 3 4 2 2 2 2 2" xfId="8322" xr:uid="{00000000-0005-0000-0000-0000EA1F0000}"/>
    <cellStyle name="Input 2 3 3 4 2 2 2 3" xfId="8323" xr:uid="{00000000-0005-0000-0000-0000EB1F0000}"/>
    <cellStyle name="Input 2 3 3 4 2 2 3" xfId="8324" xr:uid="{00000000-0005-0000-0000-0000EC1F0000}"/>
    <cellStyle name="Input 2 3 3 4 2 2 3 2" xfId="8325" xr:uid="{00000000-0005-0000-0000-0000ED1F0000}"/>
    <cellStyle name="Input 2 3 3 4 2 2 4" xfId="8326" xr:uid="{00000000-0005-0000-0000-0000EE1F0000}"/>
    <cellStyle name="Input 2 3 3 4 2 3" xfId="8327" xr:uid="{00000000-0005-0000-0000-0000EF1F0000}"/>
    <cellStyle name="Input 2 3 3 4 2 3 2" xfId="8328" xr:uid="{00000000-0005-0000-0000-0000F01F0000}"/>
    <cellStyle name="Input 2 3 3 4 2 3 2 2" xfId="8329" xr:uid="{00000000-0005-0000-0000-0000F11F0000}"/>
    <cellStyle name="Input 2 3 3 4 2 3 3" xfId="8330" xr:uid="{00000000-0005-0000-0000-0000F21F0000}"/>
    <cellStyle name="Input 2 3 3 4 2 4" xfId="8331" xr:uid="{00000000-0005-0000-0000-0000F31F0000}"/>
    <cellStyle name="Input 2 3 3 4 2 4 2" xfId="8332" xr:uid="{00000000-0005-0000-0000-0000F41F0000}"/>
    <cellStyle name="Input 2 3 3 4 2 4 2 2" xfId="8333" xr:uid="{00000000-0005-0000-0000-0000F51F0000}"/>
    <cellStyle name="Input 2 3 3 4 2 4 3" xfId="8334" xr:uid="{00000000-0005-0000-0000-0000F61F0000}"/>
    <cellStyle name="Input 2 3 3 4 2 5" xfId="8335" xr:uid="{00000000-0005-0000-0000-0000F71F0000}"/>
    <cellStyle name="Input 2 3 3 4 2 5 2" xfId="8336" xr:uid="{00000000-0005-0000-0000-0000F81F0000}"/>
    <cellStyle name="Input 2 3 3 4 2 6" xfId="8337" xr:uid="{00000000-0005-0000-0000-0000F91F0000}"/>
    <cellStyle name="Input 2 3 3 4 2 6 2" xfId="8338" xr:uid="{00000000-0005-0000-0000-0000FA1F0000}"/>
    <cellStyle name="Input 2 3 3 4 2 7" xfId="8339" xr:uid="{00000000-0005-0000-0000-0000FB1F0000}"/>
    <cellStyle name="Input 2 3 3 4 3" xfId="8340" xr:uid="{00000000-0005-0000-0000-0000FC1F0000}"/>
    <cellStyle name="Input 2 3 3 4 3 2" xfId="8341" xr:uid="{00000000-0005-0000-0000-0000FD1F0000}"/>
    <cellStyle name="Input 2 3 3 4 3 2 2" xfId="8342" xr:uid="{00000000-0005-0000-0000-0000FE1F0000}"/>
    <cellStyle name="Input 2 3 3 4 3 2 2 2" xfId="8343" xr:uid="{00000000-0005-0000-0000-0000FF1F0000}"/>
    <cellStyle name="Input 2 3 3 4 3 2 2 2 2" xfId="8344" xr:uid="{00000000-0005-0000-0000-000000200000}"/>
    <cellStyle name="Input 2 3 3 4 3 2 2 3" xfId="8345" xr:uid="{00000000-0005-0000-0000-000001200000}"/>
    <cellStyle name="Input 2 3 3 4 3 2 3" xfId="8346" xr:uid="{00000000-0005-0000-0000-000002200000}"/>
    <cellStyle name="Input 2 3 3 4 3 2 3 2" xfId="8347" xr:uid="{00000000-0005-0000-0000-000003200000}"/>
    <cellStyle name="Input 2 3 3 4 3 2 4" xfId="8348" xr:uid="{00000000-0005-0000-0000-000004200000}"/>
    <cellStyle name="Input 2 3 3 4 3 3" xfId="8349" xr:uid="{00000000-0005-0000-0000-000005200000}"/>
    <cellStyle name="Input 2 3 3 4 3 3 2" xfId="8350" xr:uid="{00000000-0005-0000-0000-000006200000}"/>
    <cellStyle name="Input 2 3 3 4 3 3 2 2" xfId="8351" xr:uid="{00000000-0005-0000-0000-000007200000}"/>
    <cellStyle name="Input 2 3 3 4 3 3 3" xfId="8352" xr:uid="{00000000-0005-0000-0000-000008200000}"/>
    <cellStyle name="Input 2 3 3 4 3 4" xfId="8353" xr:uid="{00000000-0005-0000-0000-000009200000}"/>
    <cellStyle name="Input 2 3 3 4 3 4 2" xfId="8354" xr:uid="{00000000-0005-0000-0000-00000A200000}"/>
    <cellStyle name="Input 2 3 3 4 3 4 2 2" xfId="8355" xr:uid="{00000000-0005-0000-0000-00000B200000}"/>
    <cellStyle name="Input 2 3 3 4 3 4 3" xfId="8356" xr:uid="{00000000-0005-0000-0000-00000C200000}"/>
    <cellStyle name="Input 2 3 3 4 3 5" xfId="8357" xr:uid="{00000000-0005-0000-0000-00000D200000}"/>
    <cellStyle name="Input 2 3 3 4 3 5 2" xfId="8358" xr:uid="{00000000-0005-0000-0000-00000E200000}"/>
    <cellStyle name="Input 2 3 3 4 3 6" xfId="8359" xr:uid="{00000000-0005-0000-0000-00000F200000}"/>
    <cellStyle name="Input 2 3 3 4 3 6 2" xfId="8360" xr:uid="{00000000-0005-0000-0000-000010200000}"/>
    <cellStyle name="Input 2 3 3 4 3 7" xfId="8361" xr:uid="{00000000-0005-0000-0000-000011200000}"/>
    <cellStyle name="Input 2 3 3 4 4" xfId="8362" xr:uid="{00000000-0005-0000-0000-000012200000}"/>
    <cellStyle name="Input 2 3 3 4 4 2" xfId="8363" xr:uid="{00000000-0005-0000-0000-000013200000}"/>
    <cellStyle name="Input 2 3 3 4 4 2 2" xfId="8364" xr:uid="{00000000-0005-0000-0000-000014200000}"/>
    <cellStyle name="Input 2 3 3 4 4 2 2 2" xfId="8365" xr:uid="{00000000-0005-0000-0000-000015200000}"/>
    <cellStyle name="Input 2 3 3 4 4 2 2 2 2" xfId="8366" xr:uid="{00000000-0005-0000-0000-000016200000}"/>
    <cellStyle name="Input 2 3 3 4 4 2 2 3" xfId="8367" xr:uid="{00000000-0005-0000-0000-000017200000}"/>
    <cellStyle name="Input 2 3 3 4 4 2 3" xfId="8368" xr:uid="{00000000-0005-0000-0000-000018200000}"/>
    <cellStyle name="Input 2 3 3 4 4 2 3 2" xfId="8369" xr:uid="{00000000-0005-0000-0000-000019200000}"/>
    <cellStyle name="Input 2 3 3 4 4 2 4" xfId="8370" xr:uid="{00000000-0005-0000-0000-00001A200000}"/>
    <cellStyle name="Input 2 3 3 4 4 3" xfId="8371" xr:uid="{00000000-0005-0000-0000-00001B200000}"/>
    <cellStyle name="Input 2 3 3 4 4 3 2" xfId="8372" xr:uid="{00000000-0005-0000-0000-00001C200000}"/>
    <cellStyle name="Input 2 3 3 4 4 3 2 2" xfId="8373" xr:uid="{00000000-0005-0000-0000-00001D200000}"/>
    <cellStyle name="Input 2 3 3 4 4 3 3" xfId="8374" xr:uid="{00000000-0005-0000-0000-00001E200000}"/>
    <cellStyle name="Input 2 3 3 4 4 4" xfId="8375" xr:uid="{00000000-0005-0000-0000-00001F200000}"/>
    <cellStyle name="Input 2 3 3 4 4 4 2" xfId="8376" xr:uid="{00000000-0005-0000-0000-000020200000}"/>
    <cellStyle name="Input 2 3 3 4 4 4 2 2" xfId="8377" xr:uid="{00000000-0005-0000-0000-000021200000}"/>
    <cellStyle name="Input 2 3 3 4 4 4 3" xfId="8378" xr:uid="{00000000-0005-0000-0000-000022200000}"/>
    <cellStyle name="Input 2 3 3 4 4 5" xfId="8379" xr:uid="{00000000-0005-0000-0000-000023200000}"/>
    <cellStyle name="Input 2 3 3 4 4 5 2" xfId="8380" xr:uid="{00000000-0005-0000-0000-000024200000}"/>
    <cellStyle name="Input 2 3 3 4 4 6" xfId="8381" xr:uid="{00000000-0005-0000-0000-000025200000}"/>
    <cellStyle name="Input 2 3 3 4 4 6 2" xfId="8382" xr:uid="{00000000-0005-0000-0000-000026200000}"/>
    <cellStyle name="Input 2 3 3 4 4 7" xfId="8383" xr:uid="{00000000-0005-0000-0000-000027200000}"/>
    <cellStyle name="Input 2 3 3 4 5" xfId="8384" xr:uid="{00000000-0005-0000-0000-000028200000}"/>
    <cellStyle name="Input 2 3 3 4 5 2" xfId="8385" xr:uid="{00000000-0005-0000-0000-000029200000}"/>
    <cellStyle name="Input 2 3 3 4 5 2 2" xfId="8386" xr:uid="{00000000-0005-0000-0000-00002A200000}"/>
    <cellStyle name="Input 2 3 3 4 5 2 2 2" xfId="8387" xr:uid="{00000000-0005-0000-0000-00002B200000}"/>
    <cellStyle name="Input 2 3 3 4 5 2 2 2 2" xfId="8388" xr:uid="{00000000-0005-0000-0000-00002C200000}"/>
    <cellStyle name="Input 2 3 3 4 5 2 2 3" xfId="8389" xr:uid="{00000000-0005-0000-0000-00002D200000}"/>
    <cellStyle name="Input 2 3 3 4 5 2 3" xfId="8390" xr:uid="{00000000-0005-0000-0000-00002E200000}"/>
    <cellStyle name="Input 2 3 3 4 5 2 3 2" xfId="8391" xr:uid="{00000000-0005-0000-0000-00002F200000}"/>
    <cellStyle name="Input 2 3 3 4 5 2 4" xfId="8392" xr:uid="{00000000-0005-0000-0000-000030200000}"/>
    <cellStyle name="Input 2 3 3 4 5 3" xfId="8393" xr:uid="{00000000-0005-0000-0000-000031200000}"/>
    <cellStyle name="Input 2 3 3 4 5 3 2" xfId="8394" xr:uid="{00000000-0005-0000-0000-000032200000}"/>
    <cellStyle name="Input 2 3 3 4 5 3 2 2" xfId="8395" xr:uid="{00000000-0005-0000-0000-000033200000}"/>
    <cellStyle name="Input 2 3 3 4 5 3 3" xfId="8396" xr:uid="{00000000-0005-0000-0000-000034200000}"/>
    <cellStyle name="Input 2 3 3 4 5 4" xfId="8397" xr:uid="{00000000-0005-0000-0000-000035200000}"/>
    <cellStyle name="Input 2 3 3 4 5 4 2" xfId="8398" xr:uid="{00000000-0005-0000-0000-000036200000}"/>
    <cellStyle name="Input 2 3 3 4 5 4 2 2" xfId="8399" xr:uid="{00000000-0005-0000-0000-000037200000}"/>
    <cellStyle name="Input 2 3 3 4 5 4 3" xfId="8400" xr:uid="{00000000-0005-0000-0000-000038200000}"/>
    <cellStyle name="Input 2 3 3 4 5 5" xfId="8401" xr:uid="{00000000-0005-0000-0000-000039200000}"/>
    <cellStyle name="Input 2 3 3 4 5 5 2" xfId="8402" xr:uid="{00000000-0005-0000-0000-00003A200000}"/>
    <cellStyle name="Input 2 3 3 4 5 6" xfId="8403" xr:uid="{00000000-0005-0000-0000-00003B200000}"/>
    <cellStyle name="Input 2 3 3 4 5 6 2" xfId="8404" xr:uid="{00000000-0005-0000-0000-00003C200000}"/>
    <cellStyle name="Input 2 3 3 4 5 7" xfId="8405" xr:uid="{00000000-0005-0000-0000-00003D200000}"/>
    <cellStyle name="Input 2 3 3 4 6" xfId="8406" xr:uid="{00000000-0005-0000-0000-00003E200000}"/>
    <cellStyle name="Input 2 3 3 4 6 2" xfId="8407" xr:uid="{00000000-0005-0000-0000-00003F200000}"/>
    <cellStyle name="Input 2 3 3 4 6 2 2" xfId="8408" xr:uid="{00000000-0005-0000-0000-000040200000}"/>
    <cellStyle name="Input 2 3 3 4 6 2 2 2" xfId="8409" xr:uid="{00000000-0005-0000-0000-000041200000}"/>
    <cellStyle name="Input 2 3 3 4 6 2 2 2 2" xfId="8410" xr:uid="{00000000-0005-0000-0000-000042200000}"/>
    <cellStyle name="Input 2 3 3 4 6 2 2 3" xfId="8411" xr:uid="{00000000-0005-0000-0000-000043200000}"/>
    <cellStyle name="Input 2 3 3 4 6 2 3" xfId="8412" xr:uid="{00000000-0005-0000-0000-000044200000}"/>
    <cellStyle name="Input 2 3 3 4 6 2 3 2" xfId="8413" xr:uid="{00000000-0005-0000-0000-000045200000}"/>
    <cellStyle name="Input 2 3 3 4 6 2 4" xfId="8414" xr:uid="{00000000-0005-0000-0000-000046200000}"/>
    <cellStyle name="Input 2 3 3 4 6 3" xfId="8415" xr:uid="{00000000-0005-0000-0000-000047200000}"/>
    <cellStyle name="Input 2 3 3 4 6 3 2" xfId="8416" xr:uid="{00000000-0005-0000-0000-000048200000}"/>
    <cellStyle name="Input 2 3 3 4 6 3 2 2" xfId="8417" xr:uid="{00000000-0005-0000-0000-000049200000}"/>
    <cellStyle name="Input 2 3 3 4 6 3 3" xfId="8418" xr:uid="{00000000-0005-0000-0000-00004A200000}"/>
    <cellStyle name="Input 2 3 3 4 6 4" xfId="8419" xr:uid="{00000000-0005-0000-0000-00004B200000}"/>
    <cellStyle name="Input 2 3 3 4 6 4 2" xfId="8420" xr:uid="{00000000-0005-0000-0000-00004C200000}"/>
    <cellStyle name="Input 2 3 3 4 6 4 2 2" xfId="8421" xr:uid="{00000000-0005-0000-0000-00004D200000}"/>
    <cellStyle name="Input 2 3 3 4 6 4 3" xfId="8422" xr:uid="{00000000-0005-0000-0000-00004E200000}"/>
    <cellStyle name="Input 2 3 3 4 6 5" xfId="8423" xr:uid="{00000000-0005-0000-0000-00004F200000}"/>
    <cellStyle name="Input 2 3 3 4 6 5 2" xfId="8424" xr:uid="{00000000-0005-0000-0000-000050200000}"/>
    <cellStyle name="Input 2 3 3 4 6 6" xfId="8425" xr:uid="{00000000-0005-0000-0000-000051200000}"/>
    <cellStyle name="Input 2 3 3 4 6 6 2" xfId="8426" xr:uid="{00000000-0005-0000-0000-000052200000}"/>
    <cellStyle name="Input 2 3 3 4 6 7" xfId="8427" xr:uid="{00000000-0005-0000-0000-000053200000}"/>
    <cellStyle name="Input 2 3 3 4 7" xfId="8428" xr:uid="{00000000-0005-0000-0000-000054200000}"/>
    <cellStyle name="Input 2 3 3 4 7 2" xfId="8429" xr:uid="{00000000-0005-0000-0000-000055200000}"/>
    <cellStyle name="Input 2 3 3 4 7 2 2" xfId="8430" xr:uid="{00000000-0005-0000-0000-000056200000}"/>
    <cellStyle name="Input 2 3 3 4 7 2 2 2" xfId="8431" xr:uid="{00000000-0005-0000-0000-000057200000}"/>
    <cellStyle name="Input 2 3 3 4 7 2 3" xfId="8432" xr:uid="{00000000-0005-0000-0000-000058200000}"/>
    <cellStyle name="Input 2 3 3 4 7 3" xfId="8433" xr:uid="{00000000-0005-0000-0000-000059200000}"/>
    <cellStyle name="Input 2 3 3 4 7 3 2" xfId="8434" xr:uid="{00000000-0005-0000-0000-00005A200000}"/>
    <cellStyle name="Input 2 3 3 4 7 4" xfId="8435" xr:uid="{00000000-0005-0000-0000-00005B200000}"/>
    <cellStyle name="Input 2 3 3 4 8" xfId="8436" xr:uid="{00000000-0005-0000-0000-00005C200000}"/>
    <cellStyle name="Input 2 3 3 4 8 2" xfId="8437" xr:uid="{00000000-0005-0000-0000-00005D200000}"/>
    <cellStyle name="Input 2 3 3 4 8 2 2" xfId="8438" xr:uid="{00000000-0005-0000-0000-00005E200000}"/>
    <cellStyle name="Input 2 3 3 4 8 3" xfId="8439" xr:uid="{00000000-0005-0000-0000-00005F200000}"/>
    <cellStyle name="Input 2 3 3 4 9" xfId="8440" xr:uid="{00000000-0005-0000-0000-000060200000}"/>
    <cellStyle name="Input 2 3 3 4 9 2" xfId="8441" xr:uid="{00000000-0005-0000-0000-000061200000}"/>
    <cellStyle name="Input 2 3 3 4 9 2 2" xfId="8442" xr:uid="{00000000-0005-0000-0000-000062200000}"/>
    <cellStyle name="Input 2 3 3 4 9 3" xfId="8443" xr:uid="{00000000-0005-0000-0000-000063200000}"/>
    <cellStyle name="Input 2 3 3 5" xfId="8444" xr:uid="{00000000-0005-0000-0000-000064200000}"/>
    <cellStyle name="Input 2 3 3 5 10" xfId="8445" xr:uid="{00000000-0005-0000-0000-000065200000}"/>
    <cellStyle name="Input 2 3 3 5 10 2" xfId="8446" xr:uid="{00000000-0005-0000-0000-000066200000}"/>
    <cellStyle name="Input 2 3 3 5 11" xfId="8447" xr:uid="{00000000-0005-0000-0000-000067200000}"/>
    <cellStyle name="Input 2 3 3 5 11 2" xfId="8448" xr:uid="{00000000-0005-0000-0000-000068200000}"/>
    <cellStyle name="Input 2 3 3 5 12" xfId="8449" xr:uid="{00000000-0005-0000-0000-000069200000}"/>
    <cellStyle name="Input 2 3 3 5 2" xfId="8450" xr:uid="{00000000-0005-0000-0000-00006A200000}"/>
    <cellStyle name="Input 2 3 3 5 2 2" xfId="8451" xr:uid="{00000000-0005-0000-0000-00006B200000}"/>
    <cellStyle name="Input 2 3 3 5 2 2 2" xfId="8452" xr:uid="{00000000-0005-0000-0000-00006C200000}"/>
    <cellStyle name="Input 2 3 3 5 2 2 2 2" xfId="8453" xr:uid="{00000000-0005-0000-0000-00006D200000}"/>
    <cellStyle name="Input 2 3 3 5 2 2 2 2 2" xfId="8454" xr:uid="{00000000-0005-0000-0000-00006E200000}"/>
    <cellStyle name="Input 2 3 3 5 2 2 2 3" xfId="8455" xr:uid="{00000000-0005-0000-0000-00006F200000}"/>
    <cellStyle name="Input 2 3 3 5 2 2 3" xfId="8456" xr:uid="{00000000-0005-0000-0000-000070200000}"/>
    <cellStyle name="Input 2 3 3 5 2 2 3 2" xfId="8457" xr:uid="{00000000-0005-0000-0000-000071200000}"/>
    <cellStyle name="Input 2 3 3 5 2 2 4" xfId="8458" xr:uid="{00000000-0005-0000-0000-000072200000}"/>
    <cellStyle name="Input 2 3 3 5 2 3" xfId="8459" xr:uid="{00000000-0005-0000-0000-000073200000}"/>
    <cellStyle name="Input 2 3 3 5 2 3 2" xfId="8460" xr:uid="{00000000-0005-0000-0000-000074200000}"/>
    <cellStyle name="Input 2 3 3 5 2 3 2 2" xfId="8461" xr:uid="{00000000-0005-0000-0000-000075200000}"/>
    <cellStyle name="Input 2 3 3 5 2 3 3" xfId="8462" xr:uid="{00000000-0005-0000-0000-000076200000}"/>
    <cellStyle name="Input 2 3 3 5 2 4" xfId="8463" xr:uid="{00000000-0005-0000-0000-000077200000}"/>
    <cellStyle name="Input 2 3 3 5 2 4 2" xfId="8464" xr:uid="{00000000-0005-0000-0000-000078200000}"/>
    <cellStyle name="Input 2 3 3 5 2 4 2 2" xfId="8465" xr:uid="{00000000-0005-0000-0000-000079200000}"/>
    <cellStyle name="Input 2 3 3 5 2 4 3" xfId="8466" xr:uid="{00000000-0005-0000-0000-00007A200000}"/>
    <cellStyle name="Input 2 3 3 5 2 5" xfId="8467" xr:uid="{00000000-0005-0000-0000-00007B200000}"/>
    <cellStyle name="Input 2 3 3 5 2 5 2" xfId="8468" xr:uid="{00000000-0005-0000-0000-00007C200000}"/>
    <cellStyle name="Input 2 3 3 5 2 6" xfId="8469" xr:uid="{00000000-0005-0000-0000-00007D200000}"/>
    <cellStyle name="Input 2 3 3 5 2 6 2" xfId="8470" xr:uid="{00000000-0005-0000-0000-00007E200000}"/>
    <cellStyle name="Input 2 3 3 5 2 7" xfId="8471" xr:uid="{00000000-0005-0000-0000-00007F200000}"/>
    <cellStyle name="Input 2 3 3 5 3" xfId="8472" xr:uid="{00000000-0005-0000-0000-000080200000}"/>
    <cellStyle name="Input 2 3 3 5 3 2" xfId="8473" xr:uid="{00000000-0005-0000-0000-000081200000}"/>
    <cellStyle name="Input 2 3 3 5 3 2 2" xfId="8474" xr:uid="{00000000-0005-0000-0000-000082200000}"/>
    <cellStyle name="Input 2 3 3 5 3 2 2 2" xfId="8475" xr:uid="{00000000-0005-0000-0000-000083200000}"/>
    <cellStyle name="Input 2 3 3 5 3 2 2 2 2" xfId="8476" xr:uid="{00000000-0005-0000-0000-000084200000}"/>
    <cellStyle name="Input 2 3 3 5 3 2 2 3" xfId="8477" xr:uid="{00000000-0005-0000-0000-000085200000}"/>
    <cellStyle name="Input 2 3 3 5 3 2 3" xfId="8478" xr:uid="{00000000-0005-0000-0000-000086200000}"/>
    <cellStyle name="Input 2 3 3 5 3 2 3 2" xfId="8479" xr:uid="{00000000-0005-0000-0000-000087200000}"/>
    <cellStyle name="Input 2 3 3 5 3 2 4" xfId="8480" xr:uid="{00000000-0005-0000-0000-000088200000}"/>
    <cellStyle name="Input 2 3 3 5 3 3" xfId="8481" xr:uid="{00000000-0005-0000-0000-000089200000}"/>
    <cellStyle name="Input 2 3 3 5 3 3 2" xfId="8482" xr:uid="{00000000-0005-0000-0000-00008A200000}"/>
    <cellStyle name="Input 2 3 3 5 3 3 2 2" xfId="8483" xr:uid="{00000000-0005-0000-0000-00008B200000}"/>
    <cellStyle name="Input 2 3 3 5 3 3 3" xfId="8484" xr:uid="{00000000-0005-0000-0000-00008C200000}"/>
    <cellStyle name="Input 2 3 3 5 3 4" xfId="8485" xr:uid="{00000000-0005-0000-0000-00008D200000}"/>
    <cellStyle name="Input 2 3 3 5 3 4 2" xfId="8486" xr:uid="{00000000-0005-0000-0000-00008E200000}"/>
    <cellStyle name="Input 2 3 3 5 3 4 2 2" xfId="8487" xr:uid="{00000000-0005-0000-0000-00008F200000}"/>
    <cellStyle name="Input 2 3 3 5 3 4 3" xfId="8488" xr:uid="{00000000-0005-0000-0000-000090200000}"/>
    <cellStyle name="Input 2 3 3 5 3 5" xfId="8489" xr:uid="{00000000-0005-0000-0000-000091200000}"/>
    <cellStyle name="Input 2 3 3 5 3 5 2" xfId="8490" xr:uid="{00000000-0005-0000-0000-000092200000}"/>
    <cellStyle name="Input 2 3 3 5 3 6" xfId="8491" xr:uid="{00000000-0005-0000-0000-000093200000}"/>
    <cellStyle name="Input 2 3 3 5 3 6 2" xfId="8492" xr:uid="{00000000-0005-0000-0000-000094200000}"/>
    <cellStyle name="Input 2 3 3 5 3 7" xfId="8493" xr:uid="{00000000-0005-0000-0000-000095200000}"/>
    <cellStyle name="Input 2 3 3 5 4" xfId="8494" xr:uid="{00000000-0005-0000-0000-000096200000}"/>
    <cellStyle name="Input 2 3 3 5 4 2" xfId="8495" xr:uid="{00000000-0005-0000-0000-000097200000}"/>
    <cellStyle name="Input 2 3 3 5 4 2 2" xfId="8496" xr:uid="{00000000-0005-0000-0000-000098200000}"/>
    <cellStyle name="Input 2 3 3 5 4 2 2 2" xfId="8497" xr:uid="{00000000-0005-0000-0000-000099200000}"/>
    <cellStyle name="Input 2 3 3 5 4 2 2 2 2" xfId="8498" xr:uid="{00000000-0005-0000-0000-00009A200000}"/>
    <cellStyle name="Input 2 3 3 5 4 2 2 3" xfId="8499" xr:uid="{00000000-0005-0000-0000-00009B200000}"/>
    <cellStyle name="Input 2 3 3 5 4 2 3" xfId="8500" xr:uid="{00000000-0005-0000-0000-00009C200000}"/>
    <cellStyle name="Input 2 3 3 5 4 2 3 2" xfId="8501" xr:uid="{00000000-0005-0000-0000-00009D200000}"/>
    <cellStyle name="Input 2 3 3 5 4 2 4" xfId="8502" xr:uid="{00000000-0005-0000-0000-00009E200000}"/>
    <cellStyle name="Input 2 3 3 5 4 3" xfId="8503" xr:uid="{00000000-0005-0000-0000-00009F200000}"/>
    <cellStyle name="Input 2 3 3 5 4 3 2" xfId="8504" xr:uid="{00000000-0005-0000-0000-0000A0200000}"/>
    <cellStyle name="Input 2 3 3 5 4 3 2 2" xfId="8505" xr:uid="{00000000-0005-0000-0000-0000A1200000}"/>
    <cellStyle name="Input 2 3 3 5 4 3 3" xfId="8506" xr:uid="{00000000-0005-0000-0000-0000A2200000}"/>
    <cellStyle name="Input 2 3 3 5 4 4" xfId="8507" xr:uid="{00000000-0005-0000-0000-0000A3200000}"/>
    <cellStyle name="Input 2 3 3 5 4 4 2" xfId="8508" xr:uid="{00000000-0005-0000-0000-0000A4200000}"/>
    <cellStyle name="Input 2 3 3 5 4 4 2 2" xfId="8509" xr:uid="{00000000-0005-0000-0000-0000A5200000}"/>
    <cellStyle name="Input 2 3 3 5 4 4 3" xfId="8510" xr:uid="{00000000-0005-0000-0000-0000A6200000}"/>
    <cellStyle name="Input 2 3 3 5 4 5" xfId="8511" xr:uid="{00000000-0005-0000-0000-0000A7200000}"/>
    <cellStyle name="Input 2 3 3 5 4 5 2" xfId="8512" xr:uid="{00000000-0005-0000-0000-0000A8200000}"/>
    <cellStyle name="Input 2 3 3 5 4 6" xfId="8513" xr:uid="{00000000-0005-0000-0000-0000A9200000}"/>
    <cellStyle name="Input 2 3 3 5 4 6 2" xfId="8514" xr:uid="{00000000-0005-0000-0000-0000AA200000}"/>
    <cellStyle name="Input 2 3 3 5 4 7" xfId="8515" xr:uid="{00000000-0005-0000-0000-0000AB200000}"/>
    <cellStyle name="Input 2 3 3 5 5" xfId="8516" xr:uid="{00000000-0005-0000-0000-0000AC200000}"/>
    <cellStyle name="Input 2 3 3 5 5 2" xfId="8517" xr:uid="{00000000-0005-0000-0000-0000AD200000}"/>
    <cellStyle name="Input 2 3 3 5 5 2 2" xfId="8518" xr:uid="{00000000-0005-0000-0000-0000AE200000}"/>
    <cellStyle name="Input 2 3 3 5 5 2 2 2" xfId="8519" xr:uid="{00000000-0005-0000-0000-0000AF200000}"/>
    <cellStyle name="Input 2 3 3 5 5 2 2 2 2" xfId="8520" xr:uid="{00000000-0005-0000-0000-0000B0200000}"/>
    <cellStyle name="Input 2 3 3 5 5 2 2 3" xfId="8521" xr:uid="{00000000-0005-0000-0000-0000B1200000}"/>
    <cellStyle name="Input 2 3 3 5 5 2 3" xfId="8522" xr:uid="{00000000-0005-0000-0000-0000B2200000}"/>
    <cellStyle name="Input 2 3 3 5 5 2 3 2" xfId="8523" xr:uid="{00000000-0005-0000-0000-0000B3200000}"/>
    <cellStyle name="Input 2 3 3 5 5 2 4" xfId="8524" xr:uid="{00000000-0005-0000-0000-0000B4200000}"/>
    <cellStyle name="Input 2 3 3 5 5 3" xfId="8525" xr:uid="{00000000-0005-0000-0000-0000B5200000}"/>
    <cellStyle name="Input 2 3 3 5 5 3 2" xfId="8526" xr:uid="{00000000-0005-0000-0000-0000B6200000}"/>
    <cellStyle name="Input 2 3 3 5 5 3 2 2" xfId="8527" xr:uid="{00000000-0005-0000-0000-0000B7200000}"/>
    <cellStyle name="Input 2 3 3 5 5 3 3" xfId="8528" xr:uid="{00000000-0005-0000-0000-0000B8200000}"/>
    <cellStyle name="Input 2 3 3 5 5 4" xfId="8529" xr:uid="{00000000-0005-0000-0000-0000B9200000}"/>
    <cellStyle name="Input 2 3 3 5 5 4 2" xfId="8530" xr:uid="{00000000-0005-0000-0000-0000BA200000}"/>
    <cellStyle name="Input 2 3 3 5 5 4 2 2" xfId="8531" xr:uid="{00000000-0005-0000-0000-0000BB200000}"/>
    <cellStyle name="Input 2 3 3 5 5 4 3" xfId="8532" xr:uid="{00000000-0005-0000-0000-0000BC200000}"/>
    <cellStyle name="Input 2 3 3 5 5 5" xfId="8533" xr:uid="{00000000-0005-0000-0000-0000BD200000}"/>
    <cellStyle name="Input 2 3 3 5 5 5 2" xfId="8534" xr:uid="{00000000-0005-0000-0000-0000BE200000}"/>
    <cellStyle name="Input 2 3 3 5 5 6" xfId="8535" xr:uid="{00000000-0005-0000-0000-0000BF200000}"/>
    <cellStyle name="Input 2 3 3 5 5 6 2" xfId="8536" xr:uid="{00000000-0005-0000-0000-0000C0200000}"/>
    <cellStyle name="Input 2 3 3 5 5 7" xfId="8537" xr:uid="{00000000-0005-0000-0000-0000C1200000}"/>
    <cellStyle name="Input 2 3 3 5 6" xfId="8538" xr:uid="{00000000-0005-0000-0000-0000C2200000}"/>
    <cellStyle name="Input 2 3 3 5 6 2" xfId="8539" xr:uid="{00000000-0005-0000-0000-0000C3200000}"/>
    <cellStyle name="Input 2 3 3 5 6 2 2" xfId="8540" xr:uid="{00000000-0005-0000-0000-0000C4200000}"/>
    <cellStyle name="Input 2 3 3 5 6 2 2 2" xfId="8541" xr:uid="{00000000-0005-0000-0000-0000C5200000}"/>
    <cellStyle name="Input 2 3 3 5 6 2 2 2 2" xfId="8542" xr:uid="{00000000-0005-0000-0000-0000C6200000}"/>
    <cellStyle name="Input 2 3 3 5 6 2 2 3" xfId="8543" xr:uid="{00000000-0005-0000-0000-0000C7200000}"/>
    <cellStyle name="Input 2 3 3 5 6 2 3" xfId="8544" xr:uid="{00000000-0005-0000-0000-0000C8200000}"/>
    <cellStyle name="Input 2 3 3 5 6 2 3 2" xfId="8545" xr:uid="{00000000-0005-0000-0000-0000C9200000}"/>
    <cellStyle name="Input 2 3 3 5 6 2 4" xfId="8546" xr:uid="{00000000-0005-0000-0000-0000CA200000}"/>
    <cellStyle name="Input 2 3 3 5 6 3" xfId="8547" xr:uid="{00000000-0005-0000-0000-0000CB200000}"/>
    <cellStyle name="Input 2 3 3 5 6 3 2" xfId="8548" xr:uid="{00000000-0005-0000-0000-0000CC200000}"/>
    <cellStyle name="Input 2 3 3 5 6 3 2 2" xfId="8549" xr:uid="{00000000-0005-0000-0000-0000CD200000}"/>
    <cellStyle name="Input 2 3 3 5 6 3 3" xfId="8550" xr:uid="{00000000-0005-0000-0000-0000CE200000}"/>
    <cellStyle name="Input 2 3 3 5 6 4" xfId="8551" xr:uid="{00000000-0005-0000-0000-0000CF200000}"/>
    <cellStyle name="Input 2 3 3 5 6 4 2" xfId="8552" xr:uid="{00000000-0005-0000-0000-0000D0200000}"/>
    <cellStyle name="Input 2 3 3 5 6 4 2 2" xfId="8553" xr:uid="{00000000-0005-0000-0000-0000D1200000}"/>
    <cellStyle name="Input 2 3 3 5 6 4 3" xfId="8554" xr:uid="{00000000-0005-0000-0000-0000D2200000}"/>
    <cellStyle name="Input 2 3 3 5 6 5" xfId="8555" xr:uid="{00000000-0005-0000-0000-0000D3200000}"/>
    <cellStyle name="Input 2 3 3 5 6 5 2" xfId="8556" xr:uid="{00000000-0005-0000-0000-0000D4200000}"/>
    <cellStyle name="Input 2 3 3 5 6 6" xfId="8557" xr:uid="{00000000-0005-0000-0000-0000D5200000}"/>
    <cellStyle name="Input 2 3 3 5 6 6 2" xfId="8558" xr:uid="{00000000-0005-0000-0000-0000D6200000}"/>
    <cellStyle name="Input 2 3 3 5 6 7" xfId="8559" xr:uid="{00000000-0005-0000-0000-0000D7200000}"/>
    <cellStyle name="Input 2 3 3 5 7" xfId="8560" xr:uid="{00000000-0005-0000-0000-0000D8200000}"/>
    <cellStyle name="Input 2 3 3 5 7 2" xfId="8561" xr:uid="{00000000-0005-0000-0000-0000D9200000}"/>
    <cellStyle name="Input 2 3 3 5 7 2 2" xfId="8562" xr:uid="{00000000-0005-0000-0000-0000DA200000}"/>
    <cellStyle name="Input 2 3 3 5 7 2 2 2" xfId="8563" xr:uid="{00000000-0005-0000-0000-0000DB200000}"/>
    <cellStyle name="Input 2 3 3 5 7 2 3" xfId="8564" xr:uid="{00000000-0005-0000-0000-0000DC200000}"/>
    <cellStyle name="Input 2 3 3 5 7 3" xfId="8565" xr:uid="{00000000-0005-0000-0000-0000DD200000}"/>
    <cellStyle name="Input 2 3 3 5 7 3 2" xfId="8566" xr:uid="{00000000-0005-0000-0000-0000DE200000}"/>
    <cellStyle name="Input 2 3 3 5 7 4" xfId="8567" xr:uid="{00000000-0005-0000-0000-0000DF200000}"/>
    <cellStyle name="Input 2 3 3 5 8" xfId="8568" xr:uid="{00000000-0005-0000-0000-0000E0200000}"/>
    <cellStyle name="Input 2 3 3 5 8 2" xfId="8569" xr:uid="{00000000-0005-0000-0000-0000E1200000}"/>
    <cellStyle name="Input 2 3 3 5 8 2 2" xfId="8570" xr:uid="{00000000-0005-0000-0000-0000E2200000}"/>
    <cellStyle name="Input 2 3 3 5 8 3" xfId="8571" xr:uid="{00000000-0005-0000-0000-0000E3200000}"/>
    <cellStyle name="Input 2 3 3 5 9" xfId="8572" xr:uid="{00000000-0005-0000-0000-0000E4200000}"/>
    <cellStyle name="Input 2 3 3 5 9 2" xfId="8573" xr:uid="{00000000-0005-0000-0000-0000E5200000}"/>
    <cellStyle name="Input 2 3 3 5 9 2 2" xfId="8574" xr:uid="{00000000-0005-0000-0000-0000E6200000}"/>
    <cellStyle name="Input 2 3 3 5 9 3" xfId="8575" xr:uid="{00000000-0005-0000-0000-0000E7200000}"/>
    <cellStyle name="Input 2 3 3 6" xfId="8576" xr:uid="{00000000-0005-0000-0000-0000E8200000}"/>
    <cellStyle name="Input 2 3 3 6 10" xfId="8577" xr:uid="{00000000-0005-0000-0000-0000E9200000}"/>
    <cellStyle name="Input 2 3 3 6 10 2" xfId="8578" xr:uid="{00000000-0005-0000-0000-0000EA200000}"/>
    <cellStyle name="Input 2 3 3 6 11" xfId="8579" xr:uid="{00000000-0005-0000-0000-0000EB200000}"/>
    <cellStyle name="Input 2 3 3 6 11 2" xfId="8580" xr:uid="{00000000-0005-0000-0000-0000EC200000}"/>
    <cellStyle name="Input 2 3 3 6 12" xfId="8581" xr:uid="{00000000-0005-0000-0000-0000ED200000}"/>
    <cellStyle name="Input 2 3 3 6 2" xfId="8582" xr:uid="{00000000-0005-0000-0000-0000EE200000}"/>
    <cellStyle name="Input 2 3 3 6 2 2" xfId="8583" xr:uid="{00000000-0005-0000-0000-0000EF200000}"/>
    <cellStyle name="Input 2 3 3 6 2 2 2" xfId="8584" xr:uid="{00000000-0005-0000-0000-0000F0200000}"/>
    <cellStyle name="Input 2 3 3 6 2 2 2 2" xfId="8585" xr:uid="{00000000-0005-0000-0000-0000F1200000}"/>
    <cellStyle name="Input 2 3 3 6 2 2 2 2 2" xfId="8586" xr:uid="{00000000-0005-0000-0000-0000F2200000}"/>
    <cellStyle name="Input 2 3 3 6 2 2 2 3" xfId="8587" xr:uid="{00000000-0005-0000-0000-0000F3200000}"/>
    <cellStyle name="Input 2 3 3 6 2 2 3" xfId="8588" xr:uid="{00000000-0005-0000-0000-0000F4200000}"/>
    <cellStyle name="Input 2 3 3 6 2 2 3 2" xfId="8589" xr:uid="{00000000-0005-0000-0000-0000F5200000}"/>
    <cellStyle name="Input 2 3 3 6 2 2 4" xfId="8590" xr:uid="{00000000-0005-0000-0000-0000F6200000}"/>
    <cellStyle name="Input 2 3 3 6 2 3" xfId="8591" xr:uid="{00000000-0005-0000-0000-0000F7200000}"/>
    <cellStyle name="Input 2 3 3 6 2 3 2" xfId="8592" xr:uid="{00000000-0005-0000-0000-0000F8200000}"/>
    <cellStyle name="Input 2 3 3 6 2 3 2 2" xfId="8593" xr:uid="{00000000-0005-0000-0000-0000F9200000}"/>
    <cellStyle name="Input 2 3 3 6 2 3 3" xfId="8594" xr:uid="{00000000-0005-0000-0000-0000FA200000}"/>
    <cellStyle name="Input 2 3 3 6 2 4" xfId="8595" xr:uid="{00000000-0005-0000-0000-0000FB200000}"/>
    <cellStyle name="Input 2 3 3 6 2 4 2" xfId="8596" xr:uid="{00000000-0005-0000-0000-0000FC200000}"/>
    <cellStyle name="Input 2 3 3 6 2 4 2 2" xfId="8597" xr:uid="{00000000-0005-0000-0000-0000FD200000}"/>
    <cellStyle name="Input 2 3 3 6 2 4 3" xfId="8598" xr:uid="{00000000-0005-0000-0000-0000FE200000}"/>
    <cellStyle name="Input 2 3 3 6 2 5" xfId="8599" xr:uid="{00000000-0005-0000-0000-0000FF200000}"/>
    <cellStyle name="Input 2 3 3 6 2 5 2" xfId="8600" xr:uid="{00000000-0005-0000-0000-000000210000}"/>
    <cellStyle name="Input 2 3 3 6 2 6" xfId="8601" xr:uid="{00000000-0005-0000-0000-000001210000}"/>
    <cellStyle name="Input 2 3 3 6 2 6 2" xfId="8602" xr:uid="{00000000-0005-0000-0000-000002210000}"/>
    <cellStyle name="Input 2 3 3 6 2 7" xfId="8603" xr:uid="{00000000-0005-0000-0000-000003210000}"/>
    <cellStyle name="Input 2 3 3 6 3" xfId="8604" xr:uid="{00000000-0005-0000-0000-000004210000}"/>
    <cellStyle name="Input 2 3 3 6 3 2" xfId="8605" xr:uid="{00000000-0005-0000-0000-000005210000}"/>
    <cellStyle name="Input 2 3 3 6 3 2 2" xfId="8606" xr:uid="{00000000-0005-0000-0000-000006210000}"/>
    <cellStyle name="Input 2 3 3 6 3 2 2 2" xfId="8607" xr:uid="{00000000-0005-0000-0000-000007210000}"/>
    <cellStyle name="Input 2 3 3 6 3 2 2 2 2" xfId="8608" xr:uid="{00000000-0005-0000-0000-000008210000}"/>
    <cellStyle name="Input 2 3 3 6 3 2 2 3" xfId="8609" xr:uid="{00000000-0005-0000-0000-000009210000}"/>
    <cellStyle name="Input 2 3 3 6 3 2 3" xfId="8610" xr:uid="{00000000-0005-0000-0000-00000A210000}"/>
    <cellStyle name="Input 2 3 3 6 3 2 3 2" xfId="8611" xr:uid="{00000000-0005-0000-0000-00000B210000}"/>
    <cellStyle name="Input 2 3 3 6 3 2 4" xfId="8612" xr:uid="{00000000-0005-0000-0000-00000C210000}"/>
    <cellStyle name="Input 2 3 3 6 3 3" xfId="8613" xr:uid="{00000000-0005-0000-0000-00000D210000}"/>
    <cellStyle name="Input 2 3 3 6 3 3 2" xfId="8614" xr:uid="{00000000-0005-0000-0000-00000E210000}"/>
    <cellStyle name="Input 2 3 3 6 3 3 2 2" xfId="8615" xr:uid="{00000000-0005-0000-0000-00000F210000}"/>
    <cellStyle name="Input 2 3 3 6 3 3 3" xfId="8616" xr:uid="{00000000-0005-0000-0000-000010210000}"/>
    <cellStyle name="Input 2 3 3 6 3 4" xfId="8617" xr:uid="{00000000-0005-0000-0000-000011210000}"/>
    <cellStyle name="Input 2 3 3 6 3 4 2" xfId="8618" xr:uid="{00000000-0005-0000-0000-000012210000}"/>
    <cellStyle name="Input 2 3 3 6 3 4 2 2" xfId="8619" xr:uid="{00000000-0005-0000-0000-000013210000}"/>
    <cellStyle name="Input 2 3 3 6 3 4 3" xfId="8620" xr:uid="{00000000-0005-0000-0000-000014210000}"/>
    <cellStyle name="Input 2 3 3 6 3 5" xfId="8621" xr:uid="{00000000-0005-0000-0000-000015210000}"/>
    <cellStyle name="Input 2 3 3 6 3 5 2" xfId="8622" xr:uid="{00000000-0005-0000-0000-000016210000}"/>
    <cellStyle name="Input 2 3 3 6 3 6" xfId="8623" xr:uid="{00000000-0005-0000-0000-000017210000}"/>
    <cellStyle name="Input 2 3 3 6 3 6 2" xfId="8624" xr:uid="{00000000-0005-0000-0000-000018210000}"/>
    <cellStyle name="Input 2 3 3 6 3 7" xfId="8625" xr:uid="{00000000-0005-0000-0000-000019210000}"/>
    <cellStyle name="Input 2 3 3 6 4" xfId="8626" xr:uid="{00000000-0005-0000-0000-00001A210000}"/>
    <cellStyle name="Input 2 3 3 6 4 2" xfId="8627" xr:uid="{00000000-0005-0000-0000-00001B210000}"/>
    <cellStyle name="Input 2 3 3 6 4 2 2" xfId="8628" xr:uid="{00000000-0005-0000-0000-00001C210000}"/>
    <cellStyle name="Input 2 3 3 6 4 2 2 2" xfId="8629" xr:uid="{00000000-0005-0000-0000-00001D210000}"/>
    <cellStyle name="Input 2 3 3 6 4 2 2 2 2" xfId="8630" xr:uid="{00000000-0005-0000-0000-00001E210000}"/>
    <cellStyle name="Input 2 3 3 6 4 2 2 3" xfId="8631" xr:uid="{00000000-0005-0000-0000-00001F210000}"/>
    <cellStyle name="Input 2 3 3 6 4 2 3" xfId="8632" xr:uid="{00000000-0005-0000-0000-000020210000}"/>
    <cellStyle name="Input 2 3 3 6 4 2 3 2" xfId="8633" xr:uid="{00000000-0005-0000-0000-000021210000}"/>
    <cellStyle name="Input 2 3 3 6 4 2 4" xfId="8634" xr:uid="{00000000-0005-0000-0000-000022210000}"/>
    <cellStyle name="Input 2 3 3 6 4 3" xfId="8635" xr:uid="{00000000-0005-0000-0000-000023210000}"/>
    <cellStyle name="Input 2 3 3 6 4 3 2" xfId="8636" xr:uid="{00000000-0005-0000-0000-000024210000}"/>
    <cellStyle name="Input 2 3 3 6 4 3 2 2" xfId="8637" xr:uid="{00000000-0005-0000-0000-000025210000}"/>
    <cellStyle name="Input 2 3 3 6 4 3 3" xfId="8638" xr:uid="{00000000-0005-0000-0000-000026210000}"/>
    <cellStyle name="Input 2 3 3 6 4 4" xfId="8639" xr:uid="{00000000-0005-0000-0000-000027210000}"/>
    <cellStyle name="Input 2 3 3 6 4 4 2" xfId="8640" xr:uid="{00000000-0005-0000-0000-000028210000}"/>
    <cellStyle name="Input 2 3 3 6 4 4 2 2" xfId="8641" xr:uid="{00000000-0005-0000-0000-000029210000}"/>
    <cellStyle name="Input 2 3 3 6 4 4 3" xfId="8642" xr:uid="{00000000-0005-0000-0000-00002A210000}"/>
    <cellStyle name="Input 2 3 3 6 4 5" xfId="8643" xr:uid="{00000000-0005-0000-0000-00002B210000}"/>
    <cellStyle name="Input 2 3 3 6 4 5 2" xfId="8644" xr:uid="{00000000-0005-0000-0000-00002C210000}"/>
    <cellStyle name="Input 2 3 3 6 4 6" xfId="8645" xr:uid="{00000000-0005-0000-0000-00002D210000}"/>
    <cellStyle name="Input 2 3 3 6 4 6 2" xfId="8646" xr:uid="{00000000-0005-0000-0000-00002E210000}"/>
    <cellStyle name="Input 2 3 3 6 4 7" xfId="8647" xr:uid="{00000000-0005-0000-0000-00002F210000}"/>
    <cellStyle name="Input 2 3 3 6 5" xfId="8648" xr:uid="{00000000-0005-0000-0000-000030210000}"/>
    <cellStyle name="Input 2 3 3 6 5 2" xfId="8649" xr:uid="{00000000-0005-0000-0000-000031210000}"/>
    <cellStyle name="Input 2 3 3 6 5 2 2" xfId="8650" xr:uid="{00000000-0005-0000-0000-000032210000}"/>
    <cellStyle name="Input 2 3 3 6 5 2 2 2" xfId="8651" xr:uid="{00000000-0005-0000-0000-000033210000}"/>
    <cellStyle name="Input 2 3 3 6 5 2 2 2 2" xfId="8652" xr:uid="{00000000-0005-0000-0000-000034210000}"/>
    <cellStyle name="Input 2 3 3 6 5 2 2 3" xfId="8653" xr:uid="{00000000-0005-0000-0000-000035210000}"/>
    <cellStyle name="Input 2 3 3 6 5 2 3" xfId="8654" xr:uid="{00000000-0005-0000-0000-000036210000}"/>
    <cellStyle name="Input 2 3 3 6 5 2 3 2" xfId="8655" xr:uid="{00000000-0005-0000-0000-000037210000}"/>
    <cellStyle name="Input 2 3 3 6 5 2 4" xfId="8656" xr:uid="{00000000-0005-0000-0000-000038210000}"/>
    <cellStyle name="Input 2 3 3 6 5 3" xfId="8657" xr:uid="{00000000-0005-0000-0000-000039210000}"/>
    <cellStyle name="Input 2 3 3 6 5 3 2" xfId="8658" xr:uid="{00000000-0005-0000-0000-00003A210000}"/>
    <cellStyle name="Input 2 3 3 6 5 3 2 2" xfId="8659" xr:uid="{00000000-0005-0000-0000-00003B210000}"/>
    <cellStyle name="Input 2 3 3 6 5 3 3" xfId="8660" xr:uid="{00000000-0005-0000-0000-00003C210000}"/>
    <cellStyle name="Input 2 3 3 6 5 4" xfId="8661" xr:uid="{00000000-0005-0000-0000-00003D210000}"/>
    <cellStyle name="Input 2 3 3 6 5 4 2" xfId="8662" xr:uid="{00000000-0005-0000-0000-00003E210000}"/>
    <cellStyle name="Input 2 3 3 6 5 4 2 2" xfId="8663" xr:uid="{00000000-0005-0000-0000-00003F210000}"/>
    <cellStyle name="Input 2 3 3 6 5 4 3" xfId="8664" xr:uid="{00000000-0005-0000-0000-000040210000}"/>
    <cellStyle name="Input 2 3 3 6 5 5" xfId="8665" xr:uid="{00000000-0005-0000-0000-000041210000}"/>
    <cellStyle name="Input 2 3 3 6 5 5 2" xfId="8666" xr:uid="{00000000-0005-0000-0000-000042210000}"/>
    <cellStyle name="Input 2 3 3 6 5 6" xfId="8667" xr:uid="{00000000-0005-0000-0000-000043210000}"/>
    <cellStyle name="Input 2 3 3 6 5 6 2" xfId="8668" xr:uid="{00000000-0005-0000-0000-000044210000}"/>
    <cellStyle name="Input 2 3 3 6 5 7" xfId="8669" xr:uid="{00000000-0005-0000-0000-000045210000}"/>
    <cellStyle name="Input 2 3 3 6 6" xfId="8670" xr:uid="{00000000-0005-0000-0000-000046210000}"/>
    <cellStyle name="Input 2 3 3 6 6 2" xfId="8671" xr:uid="{00000000-0005-0000-0000-000047210000}"/>
    <cellStyle name="Input 2 3 3 6 6 2 2" xfId="8672" xr:uid="{00000000-0005-0000-0000-000048210000}"/>
    <cellStyle name="Input 2 3 3 6 6 2 2 2" xfId="8673" xr:uid="{00000000-0005-0000-0000-000049210000}"/>
    <cellStyle name="Input 2 3 3 6 6 2 2 2 2" xfId="8674" xr:uid="{00000000-0005-0000-0000-00004A210000}"/>
    <cellStyle name="Input 2 3 3 6 6 2 2 3" xfId="8675" xr:uid="{00000000-0005-0000-0000-00004B210000}"/>
    <cellStyle name="Input 2 3 3 6 6 2 3" xfId="8676" xr:uid="{00000000-0005-0000-0000-00004C210000}"/>
    <cellStyle name="Input 2 3 3 6 6 2 3 2" xfId="8677" xr:uid="{00000000-0005-0000-0000-00004D210000}"/>
    <cellStyle name="Input 2 3 3 6 6 2 4" xfId="8678" xr:uid="{00000000-0005-0000-0000-00004E210000}"/>
    <cellStyle name="Input 2 3 3 6 6 3" xfId="8679" xr:uid="{00000000-0005-0000-0000-00004F210000}"/>
    <cellStyle name="Input 2 3 3 6 6 3 2" xfId="8680" xr:uid="{00000000-0005-0000-0000-000050210000}"/>
    <cellStyle name="Input 2 3 3 6 6 3 2 2" xfId="8681" xr:uid="{00000000-0005-0000-0000-000051210000}"/>
    <cellStyle name="Input 2 3 3 6 6 3 3" xfId="8682" xr:uid="{00000000-0005-0000-0000-000052210000}"/>
    <cellStyle name="Input 2 3 3 6 6 4" xfId="8683" xr:uid="{00000000-0005-0000-0000-000053210000}"/>
    <cellStyle name="Input 2 3 3 6 6 4 2" xfId="8684" xr:uid="{00000000-0005-0000-0000-000054210000}"/>
    <cellStyle name="Input 2 3 3 6 6 4 2 2" xfId="8685" xr:uid="{00000000-0005-0000-0000-000055210000}"/>
    <cellStyle name="Input 2 3 3 6 6 4 3" xfId="8686" xr:uid="{00000000-0005-0000-0000-000056210000}"/>
    <cellStyle name="Input 2 3 3 6 6 5" xfId="8687" xr:uid="{00000000-0005-0000-0000-000057210000}"/>
    <cellStyle name="Input 2 3 3 6 6 5 2" xfId="8688" xr:uid="{00000000-0005-0000-0000-000058210000}"/>
    <cellStyle name="Input 2 3 3 6 6 6" xfId="8689" xr:uid="{00000000-0005-0000-0000-000059210000}"/>
    <cellStyle name="Input 2 3 3 6 6 6 2" xfId="8690" xr:uid="{00000000-0005-0000-0000-00005A210000}"/>
    <cellStyle name="Input 2 3 3 6 6 7" xfId="8691" xr:uid="{00000000-0005-0000-0000-00005B210000}"/>
    <cellStyle name="Input 2 3 3 6 7" xfId="8692" xr:uid="{00000000-0005-0000-0000-00005C210000}"/>
    <cellStyle name="Input 2 3 3 6 7 2" xfId="8693" xr:uid="{00000000-0005-0000-0000-00005D210000}"/>
    <cellStyle name="Input 2 3 3 6 7 2 2" xfId="8694" xr:uid="{00000000-0005-0000-0000-00005E210000}"/>
    <cellStyle name="Input 2 3 3 6 7 2 2 2" xfId="8695" xr:uid="{00000000-0005-0000-0000-00005F210000}"/>
    <cellStyle name="Input 2 3 3 6 7 2 3" xfId="8696" xr:uid="{00000000-0005-0000-0000-000060210000}"/>
    <cellStyle name="Input 2 3 3 6 7 3" xfId="8697" xr:uid="{00000000-0005-0000-0000-000061210000}"/>
    <cellStyle name="Input 2 3 3 6 7 3 2" xfId="8698" xr:uid="{00000000-0005-0000-0000-000062210000}"/>
    <cellStyle name="Input 2 3 3 6 7 4" xfId="8699" xr:uid="{00000000-0005-0000-0000-000063210000}"/>
    <cellStyle name="Input 2 3 3 6 8" xfId="8700" xr:uid="{00000000-0005-0000-0000-000064210000}"/>
    <cellStyle name="Input 2 3 3 6 8 2" xfId="8701" xr:uid="{00000000-0005-0000-0000-000065210000}"/>
    <cellStyle name="Input 2 3 3 6 8 2 2" xfId="8702" xr:uid="{00000000-0005-0000-0000-000066210000}"/>
    <cellStyle name="Input 2 3 3 6 8 3" xfId="8703" xr:uid="{00000000-0005-0000-0000-000067210000}"/>
    <cellStyle name="Input 2 3 3 6 9" xfId="8704" xr:uid="{00000000-0005-0000-0000-000068210000}"/>
    <cellStyle name="Input 2 3 3 6 9 2" xfId="8705" xr:uid="{00000000-0005-0000-0000-000069210000}"/>
    <cellStyle name="Input 2 3 3 6 9 2 2" xfId="8706" xr:uid="{00000000-0005-0000-0000-00006A210000}"/>
    <cellStyle name="Input 2 3 3 6 9 3" xfId="8707" xr:uid="{00000000-0005-0000-0000-00006B210000}"/>
    <cellStyle name="Input 2 3 3 7" xfId="8708" xr:uid="{00000000-0005-0000-0000-00006C210000}"/>
    <cellStyle name="Input 2 3 3 7 10" xfId="8709" xr:uid="{00000000-0005-0000-0000-00006D210000}"/>
    <cellStyle name="Input 2 3 3 7 10 2" xfId="8710" xr:uid="{00000000-0005-0000-0000-00006E210000}"/>
    <cellStyle name="Input 2 3 3 7 11" xfId="8711" xr:uid="{00000000-0005-0000-0000-00006F210000}"/>
    <cellStyle name="Input 2 3 3 7 11 2" xfId="8712" xr:uid="{00000000-0005-0000-0000-000070210000}"/>
    <cellStyle name="Input 2 3 3 7 12" xfId="8713" xr:uid="{00000000-0005-0000-0000-000071210000}"/>
    <cellStyle name="Input 2 3 3 7 2" xfId="8714" xr:uid="{00000000-0005-0000-0000-000072210000}"/>
    <cellStyle name="Input 2 3 3 7 2 2" xfId="8715" xr:uid="{00000000-0005-0000-0000-000073210000}"/>
    <cellStyle name="Input 2 3 3 7 2 2 2" xfId="8716" xr:uid="{00000000-0005-0000-0000-000074210000}"/>
    <cellStyle name="Input 2 3 3 7 2 2 2 2" xfId="8717" xr:uid="{00000000-0005-0000-0000-000075210000}"/>
    <cellStyle name="Input 2 3 3 7 2 2 2 2 2" xfId="8718" xr:uid="{00000000-0005-0000-0000-000076210000}"/>
    <cellStyle name="Input 2 3 3 7 2 2 2 3" xfId="8719" xr:uid="{00000000-0005-0000-0000-000077210000}"/>
    <cellStyle name="Input 2 3 3 7 2 2 3" xfId="8720" xr:uid="{00000000-0005-0000-0000-000078210000}"/>
    <cellStyle name="Input 2 3 3 7 2 2 3 2" xfId="8721" xr:uid="{00000000-0005-0000-0000-000079210000}"/>
    <cellStyle name="Input 2 3 3 7 2 2 4" xfId="8722" xr:uid="{00000000-0005-0000-0000-00007A210000}"/>
    <cellStyle name="Input 2 3 3 7 2 3" xfId="8723" xr:uid="{00000000-0005-0000-0000-00007B210000}"/>
    <cellStyle name="Input 2 3 3 7 2 3 2" xfId="8724" xr:uid="{00000000-0005-0000-0000-00007C210000}"/>
    <cellStyle name="Input 2 3 3 7 2 3 2 2" xfId="8725" xr:uid="{00000000-0005-0000-0000-00007D210000}"/>
    <cellStyle name="Input 2 3 3 7 2 3 3" xfId="8726" xr:uid="{00000000-0005-0000-0000-00007E210000}"/>
    <cellStyle name="Input 2 3 3 7 2 4" xfId="8727" xr:uid="{00000000-0005-0000-0000-00007F210000}"/>
    <cellStyle name="Input 2 3 3 7 2 4 2" xfId="8728" xr:uid="{00000000-0005-0000-0000-000080210000}"/>
    <cellStyle name="Input 2 3 3 7 2 4 2 2" xfId="8729" xr:uid="{00000000-0005-0000-0000-000081210000}"/>
    <cellStyle name="Input 2 3 3 7 2 4 3" xfId="8730" xr:uid="{00000000-0005-0000-0000-000082210000}"/>
    <cellStyle name="Input 2 3 3 7 2 5" xfId="8731" xr:uid="{00000000-0005-0000-0000-000083210000}"/>
    <cellStyle name="Input 2 3 3 7 2 5 2" xfId="8732" xr:uid="{00000000-0005-0000-0000-000084210000}"/>
    <cellStyle name="Input 2 3 3 7 2 6" xfId="8733" xr:uid="{00000000-0005-0000-0000-000085210000}"/>
    <cellStyle name="Input 2 3 3 7 2 6 2" xfId="8734" xr:uid="{00000000-0005-0000-0000-000086210000}"/>
    <cellStyle name="Input 2 3 3 7 2 7" xfId="8735" xr:uid="{00000000-0005-0000-0000-000087210000}"/>
    <cellStyle name="Input 2 3 3 7 3" xfId="8736" xr:uid="{00000000-0005-0000-0000-000088210000}"/>
    <cellStyle name="Input 2 3 3 7 3 2" xfId="8737" xr:uid="{00000000-0005-0000-0000-000089210000}"/>
    <cellStyle name="Input 2 3 3 7 3 2 2" xfId="8738" xr:uid="{00000000-0005-0000-0000-00008A210000}"/>
    <cellStyle name="Input 2 3 3 7 3 2 2 2" xfId="8739" xr:uid="{00000000-0005-0000-0000-00008B210000}"/>
    <cellStyle name="Input 2 3 3 7 3 2 2 2 2" xfId="8740" xr:uid="{00000000-0005-0000-0000-00008C210000}"/>
    <cellStyle name="Input 2 3 3 7 3 2 2 3" xfId="8741" xr:uid="{00000000-0005-0000-0000-00008D210000}"/>
    <cellStyle name="Input 2 3 3 7 3 2 3" xfId="8742" xr:uid="{00000000-0005-0000-0000-00008E210000}"/>
    <cellStyle name="Input 2 3 3 7 3 2 3 2" xfId="8743" xr:uid="{00000000-0005-0000-0000-00008F210000}"/>
    <cellStyle name="Input 2 3 3 7 3 2 4" xfId="8744" xr:uid="{00000000-0005-0000-0000-000090210000}"/>
    <cellStyle name="Input 2 3 3 7 3 3" xfId="8745" xr:uid="{00000000-0005-0000-0000-000091210000}"/>
    <cellStyle name="Input 2 3 3 7 3 3 2" xfId="8746" xr:uid="{00000000-0005-0000-0000-000092210000}"/>
    <cellStyle name="Input 2 3 3 7 3 3 2 2" xfId="8747" xr:uid="{00000000-0005-0000-0000-000093210000}"/>
    <cellStyle name="Input 2 3 3 7 3 3 3" xfId="8748" xr:uid="{00000000-0005-0000-0000-000094210000}"/>
    <cellStyle name="Input 2 3 3 7 3 4" xfId="8749" xr:uid="{00000000-0005-0000-0000-000095210000}"/>
    <cellStyle name="Input 2 3 3 7 3 4 2" xfId="8750" xr:uid="{00000000-0005-0000-0000-000096210000}"/>
    <cellStyle name="Input 2 3 3 7 3 4 2 2" xfId="8751" xr:uid="{00000000-0005-0000-0000-000097210000}"/>
    <cellStyle name="Input 2 3 3 7 3 4 3" xfId="8752" xr:uid="{00000000-0005-0000-0000-000098210000}"/>
    <cellStyle name="Input 2 3 3 7 3 5" xfId="8753" xr:uid="{00000000-0005-0000-0000-000099210000}"/>
    <cellStyle name="Input 2 3 3 7 3 5 2" xfId="8754" xr:uid="{00000000-0005-0000-0000-00009A210000}"/>
    <cellStyle name="Input 2 3 3 7 3 6" xfId="8755" xr:uid="{00000000-0005-0000-0000-00009B210000}"/>
    <cellStyle name="Input 2 3 3 7 3 6 2" xfId="8756" xr:uid="{00000000-0005-0000-0000-00009C210000}"/>
    <cellStyle name="Input 2 3 3 7 3 7" xfId="8757" xr:uid="{00000000-0005-0000-0000-00009D210000}"/>
    <cellStyle name="Input 2 3 3 7 4" xfId="8758" xr:uid="{00000000-0005-0000-0000-00009E210000}"/>
    <cellStyle name="Input 2 3 3 7 4 2" xfId="8759" xr:uid="{00000000-0005-0000-0000-00009F210000}"/>
    <cellStyle name="Input 2 3 3 7 4 2 2" xfId="8760" xr:uid="{00000000-0005-0000-0000-0000A0210000}"/>
    <cellStyle name="Input 2 3 3 7 4 2 2 2" xfId="8761" xr:uid="{00000000-0005-0000-0000-0000A1210000}"/>
    <cellStyle name="Input 2 3 3 7 4 2 2 2 2" xfId="8762" xr:uid="{00000000-0005-0000-0000-0000A2210000}"/>
    <cellStyle name="Input 2 3 3 7 4 2 2 3" xfId="8763" xr:uid="{00000000-0005-0000-0000-0000A3210000}"/>
    <cellStyle name="Input 2 3 3 7 4 2 3" xfId="8764" xr:uid="{00000000-0005-0000-0000-0000A4210000}"/>
    <cellStyle name="Input 2 3 3 7 4 2 3 2" xfId="8765" xr:uid="{00000000-0005-0000-0000-0000A5210000}"/>
    <cellStyle name="Input 2 3 3 7 4 2 4" xfId="8766" xr:uid="{00000000-0005-0000-0000-0000A6210000}"/>
    <cellStyle name="Input 2 3 3 7 4 3" xfId="8767" xr:uid="{00000000-0005-0000-0000-0000A7210000}"/>
    <cellStyle name="Input 2 3 3 7 4 3 2" xfId="8768" xr:uid="{00000000-0005-0000-0000-0000A8210000}"/>
    <cellStyle name="Input 2 3 3 7 4 3 2 2" xfId="8769" xr:uid="{00000000-0005-0000-0000-0000A9210000}"/>
    <cellStyle name="Input 2 3 3 7 4 3 3" xfId="8770" xr:uid="{00000000-0005-0000-0000-0000AA210000}"/>
    <cellStyle name="Input 2 3 3 7 4 4" xfId="8771" xr:uid="{00000000-0005-0000-0000-0000AB210000}"/>
    <cellStyle name="Input 2 3 3 7 4 4 2" xfId="8772" xr:uid="{00000000-0005-0000-0000-0000AC210000}"/>
    <cellStyle name="Input 2 3 3 7 4 4 2 2" xfId="8773" xr:uid="{00000000-0005-0000-0000-0000AD210000}"/>
    <cellStyle name="Input 2 3 3 7 4 4 3" xfId="8774" xr:uid="{00000000-0005-0000-0000-0000AE210000}"/>
    <cellStyle name="Input 2 3 3 7 4 5" xfId="8775" xr:uid="{00000000-0005-0000-0000-0000AF210000}"/>
    <cellStyle name="Input 2 3 3 7 4 5 2" xfId="8776" xr:uid="{00000000-0005-0000-0000-0000B0210000}"/>
    <cellStyle name="Input 2 3 3 7 4 6" xfId="8777" xr:uid="{00000000-0005-0000-0000-0000B1210000}"/>
    <cellStyle name="Input 2 3 3 7 4 6 2" xfId="8778" xr:uid="{00000000-0005-0000-0000-0000B2210000}"/>
    <cellStyle name="Input 2 3 3 7 4 7" xfId="8779" xr:uid="{00000000-0005-0000-0000-0000B3210000}"/>
    <cellStyle name="Input 2 3 3 7 5" xfId="8780" xr:uid="{00000000-0005-0000-0000-0000B4210000}"/>
    <cellStyle name="Input 2 3 3 7 5 2" xfId="8781" xr:uid="{00000000-0005-0000-0000-0000B5210000}"/>
    <cellStyle name="Input 2 3 3 7 5 2 2" xfId="8782" xr:uid="{00000000-0005-0000-0000-0000B6210000}"/>
    <cellStyle name="Input 2 3 3 7 5 2 2 2" xfId="8783" xr:uid="{00000000-0005-0000-0000-0000B7210000}"/>
    <cellStyle name="Input 2 3 3 7 5 2 2 2 2" xfId="8784" xr:uid="{00000000-0005-0000-0000-0000B8210000}"/>
    <cellStyle name="Input 2 3 3 7 5 2 2 3" xfId="8785" xr:uid="{00000000-0005-0000-0000-0000B9210000}"/>
    <cellStyle name="Input 2 3 3 7 5 2 3" xfId="8786" xr:uid="{00000000-0005-0000-0000-0000BA210000}"/>
    <cellStyle name="Input 2 3 3 7 5 2 3 2" xfId="8787" xr:uid="{00000000-0005-0000-0000-0000BB210000}"/>
    <cellStyle name="Input 2 3 3 7 5 2 4" xfId="8788" xr:uid="{00000000-0005-0000-0000-0000BC210000}"/>
    <cellStyle name="Input 2 3 3 7 5 3" xfId="8789" xr:uid="{00000000-0005-0000-0000-0000BD210000}"/>
    <cellStyle name="Input 2 3 3 7 5 3 2" xfId="8790" xr:uid="{00000000-0005-0000-0000-0000BE210000}"/>
    <cellStyle name="Input 2 3 3 7 5 3 2 2" xfId="8791" xr:uid="{00000000-0005-0000-0000-0000BF210000}"/>
    <cellStyle name="Input 2 3 3 7 5 3 3" xfId="8792" xr:uid="{00000000-0005-0000-0000-0000C0210000}"/>
    <cellStyle name="Input 2 3 3 7 5 4" xfId="8793" xr:uid="{00000000-0005-0000-0000-0000C1210000}"/>
    <cellStyle name="Input 2 3 3 7 5 4 2" xfId="8794" xr:uid="{00000000-0005-0000-0000-0000C2210000}"/>
    <cellStyle name="Input 2 3 3 7 5 4 2 2" xfId="8795" xr:uid="{00000000-0005-0000-0000-0000C3210000}"/>
    <cellStyle name="Input 2 3 3 7 5 4 3" xfId="8796" xr:uid="{00000000-0005-0000-0000-0000C4210000}"/>
    <cellStyle name="Input 2 3 3 7 5 5" xfId="8797" xr:uid="{00000000-0005-0000-0000-0000C5210000}"/>
    <cellStyle name="Input 2 3 3 7 5 5 2" xfId="8798" xr:uid="{00000000-0005-0000-0000-0000C6210000}"/>
    <cellStyle name="Input 2 3 3 7 5 6" xfId="8799" xr:uid="{00000000-0005-0000-0000-0000C7210000}"/>
    <cellStyle name="Input 2 3 3 7 5 6 2" xfId="8800" xr:uid="{00000000-0005-0000-0000-0000C8210000}"/>
    <cellStyle name="Input 2 3 3 7 5 7" xfId="8801" xr:uid="{00000000-0005-0000-0000-0000C9210000}"/>
    <cellStyle name="Input 2 3 3 7 6" xfId="8802" xr:uid="{00000000-0005-0000-0000-0000CA210000}"/>
    <cellStyle name="Input 2 3 3 7 6 2" xfId="8803" xr:uid="{00000000-0005-0000-0000-0000CB210000}"/>
    <cellStyle name="Input 2 3 3 7 6 2 2" xfId="8804" xr:uid="{00000000-0005-0000-0000-0000CC210000}"/>
    <cellStyle name="Input 2 3 3 7 6 2 2 2" xfId="8805" xr:uid="{00000000-0005-0000-0000-0000CD210000}"/>
    <cellStyle name="Input 2 3 3 7 6 2 2 2 2" xfId="8806" xr:uid="{00000000-0005-0000-0000-0000CE210000}"/>
    <cellStyle name="Input 2 3 3 7 6 2 2 3" xfId="8807" xr:uid="{00000000-0005-0000-0000-0000CF210000}"/>
    <cellStyle name="Input 2 3 3 7 6 2 3" xfId="8808" xr:uid="{00000000-0005-0000-0000-0000D0210000}"/>
    <cellStyle name="Input 2 3 3 7 6 2 3 2" xfId="8809" xr:uid="{00000000-0005-0000-0000-0000D1210000}"/>
    <cellStyle name="Input 2 3 3 7 6 2 4" xfId="8810" xr:uid="{00000000-0005-0000-0000-0000D2210000}"/>
    <cellStyle name="Input 2 3 3 7 6 3" xfId="8811" xr:uid="{00000000-0005-0000-0000-0000D3210000}"/>
    <cellStyle name="Input 2 3 3 7 6 3 2" xfId="8812" xr:uid="{00000000-0005-0000-0000-0000D4210000}"/>
    <cellStyle name="Input 2 3 3 7 6 3 2 2" xfId="8813" xr:uid="{00000000-0005-0000-0000-0000D5210000}"/>
    <cellStyle name="Input 2 3 3 7 6 3 3" xfId="8814" xr:uid="{00000000-0005-0000-0000-0000D6210000}"/>
    <cellStyle name="Input 2 3 3 7 6 4" xfId="8815" xr:uid="{00000000-0005-0000-0000-0000D7210000}"/>
    <cellStyle name="Input 2 3 3 7 6 4 2" xfId="8816" xr:uid="{00000000-0005-0000-0000-0000D8210000}"/>
    <cellStyle name="Input 2 3 3 7 6 4 2 2" xfId="8817" xr:uid="{00000000-0005-0000-0000-0000D9210000}"/>
    <cellStyle name="Input 2 3 3 7 6 4 3" xfId="8818" xr:uid="{00000000-0005-0000-0000-0000DA210000}"/>
    <cellStyle name="Input 2 3 3 7 6 5" xfId="8819" xr:uid="{00000000-0005-0000-0000-0000DB210000}"/>
    <cellStyle name="Input 2 3 3 7 6 5 2" xfId="8820" xr:uid="{00000000-0005-0000-0000-0000DC210000}"/>
    <cellStyle name="Input 2 3 3 7 6 6" xfId="8821" xr:uid="{00000000-0005-0000-0000-0000DD210000}"/>
    <cellStyle name="Input 2 3 3 7 6 6 2" xfId="8822" xr:uid="{00000000-0005-0000-0000-0000DE210000}"/>
    <cellStyle name="Input 2 3 3 7 6 7" xfId="8823" xr:uid="{00000000-0005-0000-0000-0000DF210000}"/>
    <cellStyle name="Input 2 3 3 7 7" xfId="8824" xr:uid="{00000000-0005-0000-0000-0000E0210000}"/>
    <cellStyle name="Input 2 3 3 7 7 2" xfId="8825" xr:uid="{00000000-0005-0000-0000-0000E1210000}"/>
    <cellStyle name="Input 2 3 3 7 7 2 2" xfId="8826" xr:uid="{00000000-0005-0000-0000-0000E2210000}"/>
    <cellStyle name="Input 2 3 3 7 7 2 2 2" xfId="8827" xr:uid="{00000000-0005-0000-0000-0000E3210000}"/>
    <cellStyle name="Input 2 3 3 7 7 2 3" xfId="8828" xr:uid="{00000000-0005-0000-0000-0000E4210000}"/>
    <cellStyle name="Input 2 3 3 7 7 3" xfId="8829" xr:uid="{00000000-0005-0000-0000-0000E5210000}"/>
    <cellStyle name="Input 2 3 3 7 7 3 2" xfId="8830" xr:uid="{00000000-0005-0000-0000-0000E6210000}"/>
    <cellStyle name="Input 2 3 3 7 7 4" xfId="8831" xr:uid="{00000000-0005-0000-0000-0000E7210000}"/>
    <cellStyle name="Input 2 3 3 7 8" xfId="8832" xr:uid="{00000000-0005-0000-0000-0000E8210000}"/>
    <cellStyle name="Input 2 3 3 7 8 2" xfId="8833" xr:uid="{00000000-0005-0000-0000-0000E9210000}"/>
    <cellStyle name="Input 2 3 3 7 8 2 2" xfId="8834" xr:uid="{00000000-0005-0000-0000-0000EA210000}"/>
    <cellStyle name="Input 2 3 3 7 8 3" xfId="8835" xr:uid="{00000000-0005-0000-0000-0000EB210000}"/>
    <cellStyle name="Input 2 3 3 7 9" xfId="8836" xr:uid="{00000000-0005-0000-0000-0000EC210000}"/>
    <cellStyle name="Input 2 3 3 7 9 2" xfId="8837" xr:uid="{00000000-0005-0000-0000-0000ED210000}"/>
    <cellStyle name="Input 2 3 3 7 9 2 2" xfId="8838" xr:uid="{00000000-0005-0000-0000-0000EE210000}"/>
    <cellStyle name="Input 2 3 3 7 9 3" xfId="8839" xr:uid="{00000000-0005-0000-0000-0000EF210000}"/>
    <cellStyle name="Input 2 3 3 8" xfId="8840" xr:uid="{00000000-0005-0000-0000-0000F0210000}"/>
    <cellStyle name="Input 2 3 3 8 10" xfId="8841" xr:uid="{00000000-0005-0000-0000-0000F1210000}"/>
    <cellStyle name="Input 2 3 3 8 10 2" xfId="8842" xr:uid="{00000000-0005-0000-0000-0000F2210000}"/>
    <cellStyle name="Input 2 3 3 8 11" xfId="8843" xr:uid="{00000000-0005-0000-0000-0000F3210000}"/>
    <cellStyle name="Input 2 3 3 8 11 2" xfId="8844" xr:uid="{00000000-0005-0000-0000-0000F4210000}"/>
    <cellStyle name="Input 2 3 3 8 12" xfId="8845" xr:uid="{00000000-0005-0000-0000-0000F5210000}"/>
    <cellStyle name="Input 2 3 3 8 2" xfId="8846" xr:uid="{00000000-0005-0000-0000-0000F6210000}"/>
    <cellStyle name="Input 2 3 3 8 2 2" xfId="8847" xr:uid="{00000000-0005-0000-0000-0000F7210000}"/>
    <cellStyle name="Input 2 3 3 8 2 2 2" xfId="8848" xr:uid="{00000000-0005-0000-0000-0000F8210000}"/>
    <cellStyle name="Input 2 3 3 8 2 2 2 2" xfId="8849" xr:uid="{00000000-0005-0000-0000-0000F9210000}"/>
    <cellStyle name="Input 2 3 3 8 2 2 2 2 2" xfId="8850" xr:uid="{00000000-0005-0000-0000-0000FA210000}"/>
    <cellStyle name="Input 2 3 3 8 2 2 2 3" xfId="8851" xr:uid="{00000000-0005-0000-0000-0000FB210000}"/>
    <cellStyle name="Input 2 3 3 8 2 2 3" xfId="8852" xr:uid="{00000000-0005-0000-0000-0000FC210000}"/>
    <cellStyle name="Input 2 3 3 8 2 2 3 2" xfId="8853" xr:uid="{00000000-0005-0000-0000-0000FD210000}"/>
    <cellStyle name="Input 2 3 3 8 2 2 4" xfId="8854" xr:uid="{00000000-0005-0000-0000-0000FE210000}"/>
    <cellStyle name="Input 2 3 3 8 2 3" xfId="8855" xr:uid="{00000000-0005-0000-0000-0000FF210000}"/>
    <cellStyle name="Input 2 3 3 8 2 3 2" xfId="8856" xr:uid="{00000000-0005-0000-0000-000000220000}"/>
    <cellStyle name="Input 2 3 3 8 2 3 2 2" xfId="8857" xr:uid="{00000000-0005-0000-0000-000001220000}"/>
    <cellStyle name="Input 2 3 3 8 2 3 3" xfId="8858" xr:uid="{00000000-0005-0000-0000-000002220000}"/>
    <cellStyle name="Input 2 3 3 8 2 4" xfId="8859" xr:uid="{00000000-0005-0000-0000-000003220000}"/>
    <cellStyle name="Input 2 3 3 8 2 4 2" xfId="8860" xr:uid="{00000000-0005-0000-0000-000004220000}"/>
    <cellStyle name="Input 2 3 3 8 2 4 2 2" xfId="8861" xr:uid="{00000000-0005-0000-0000-000005220000}"/>
    <cellStyle name="Input 2 3 3 8 2 4 3" xfId="8862" xr:uid="{00000000-0005-0000-0000-000006220000}"/>
    <cellStyle name="Input 2 3 3 8 2 5" xfId="8863" xr:uid="{00000000-0005-0000-0000-000007220000}"/>
    <cellStyle name="Input 2 3 3 8 2 5 2" xfId="8864" xr:uid="{00000000-0005-0000-0000-000008220000}"/>
    <cellStyle name="Input 2 3 3 8 2 6" xfId="8865" xr:uid="{00000000-0005-0000-0000-000009220000}"/>
    <cellStyle name="Input 2 3 3 8 2 6 2" xfId="8866" xr:uid="{00000000-0005-0000-0000-00000A220000}"/>
    <cellStyle name="Input 2 3 3 8 2 7" xfId="8867" xr:uid="{00000000-0005-0000-0000-00000B220000}"/>
    <cellStyle name="Input 2 3 3 8 3" xfId="8868" xr:uid="{00000000-0005-0000-0000-00000C220000}"/>
    <cellStyle name="Input 2 3 3 8 3 2" xfId="8869" xr:uid="{00000000-0005-0000-0000-00000D220000}"/>
    <cellStyle name="Input 2 3 3 8 3 2 2" xfId="8870" xr:uid="{00000000-0005-0000-0000-00000E220000}"/>
    <cellStyle name="Input 2 3 3 8 3 2 2 2" xfId="8871" xr:uid="{00000000-0005-0000-0000-00000F220000}"/>
    <cellStyle name="Input 2 3 3 8 3 2 2 2 2" xfId="8872" xr:uid="{00000000-0005-0000-0000-000010220000}"/>
    <cellStyle name="Input 2 3 3 8 3 2 2 3" xfId="8873" xr:uid="{00000000-0005-0000-0000-000011220000}"/>
    <cellStyle name="Input 2 3 3 8 3 2 3" xfId="8874" xr:uid="{00000000-0005-0000-0000-000012220000}"/>
    <cellStyle name="Input 2 3 3 8 3 2 3 2" xfId="8875" xr:uid="{00000000-0005-0000-0000-000013220000}"/>
    <cellStyle name="Input 2 3 3 8 3 2 4" xfId="8876" xr:uid="{00000000-0005-0000-0000-000014220000}"/>
    <cellStyle name="Input 2 3 3 8 3 3" xfId="8877" xr:uid="{00000000-0005-0000-0000-000015220000}"/>
    <cellStyle name="Input 2 3 3 8 3 3 2" xfId="8878" xr:uid="{00000000-0005-0000-0000-000016220000}"/>
    <cellStyle name="Input 2 3 3 8 3 3 2 2" xfId="8879" xr:uid="{00000000-0005-0000-0000-000017220000}"/>
    <cellStyle name="Input 2 3 3 8 3 3 3" xfId="8880" xr:uid="{00000000-0005-0000-0000-000018220000}"/>
    <cellStyle name="Input 2 3 3 8 3 4" xfId="8881" xr:uid="{00000000-0005-0000-0000-000019220000}"/>
    <cellStyle name="Input 2 3 3 8 3 4 2" xfId="8882" xr:uid="{00000000-0005-0000-0000-00001A220000}"/>
    <cellStyle name="Input 2 3 3 8 3 4 2 2" xfId="8883" xr:uid="{00000000-0005-0000-0000-00001B220000}"/>
    <cellStyle name="Input 2 3 3 8 3 4 3" xfId="8884" xr:uid="{00000000-0005-0000-0000-00001C220000}"/>
    <cellStyle name="Input 2 3 3 8 3 5" xfId="8885" xr:uid="{00000000-0005-0000-0000-00001D220000}"/>
    <cellStyle name="Input 2 3 3 8 3 5 2" xfId="8886" xr:uid="{00000000-0005-0000-0000-00001E220000}"/>
    <cellStyle name="Input 2 3 3 8 3 6" xfId="8887" xr:uid="{00000000-0005-0000-0000-00001F220000}"/>
    <cellStyle name="Input 2 3 3 8 3 6 2" xfId="8888" xr:uid="{00000000-0005-0000-0000-000020220000}"/>
    <cellStyle name="Input 2 3 3 8 3 7" xfId="8889" xr:uid="{00000000-0005-0000-0000-000021220000}"/>
    <cellStyle name="Input 2 3 3 8 4" xfId="8890" xr:uid="{00000000-0005-0000-0000-000022220000}"/>
    <cellStyle name="Input 2 3 3 8 4 2" xfId="8891" xr:uid="{00000000-0005-0000-0000-000023220000}"/>
    <cellStyle name="Input 2 3 3 8 4 2 2" xfId="8892" xr:uid="{00000000-0005-0000-0000-000024220000}"/>
    <cellStyle name="Input 2 3 3 8 4 2 2 2" xfId="8893" xr:uid="{00000000-0005-0000-0000-000025220000}"/>
    <cellStyle name="Input 2 3 3 8 4 2 2 2 2" xfId="8894" xr:uid="{00000000-0005-0000-0000-000026220000}"/>
    <cellStyle name="Input 2 3 3 8 4 2 2 3" xfId="8895" xr:uid="{00000000-0005-0000-0000-000027220000}"/>
    <cellStyle name="Input 2 3 3 8 4 2 3" xfId="8896" xr:uid="{00000000-0005-0000-0000-000028220000}"/>
    <cellStyle name="Input 2 3 3 8 4 2 3 2" xfId="8897" xr:uid="{00000000-0005-0000-0000-000029220000}"/>
    <cellStyle name="Input 2 3 3 8 4 2 4" xfId="8898" xr:uid="{00000000-0005-0000-0000-00002A220000}"/>
    <cellStyle name="Input 2 3 3 8 4 3" xfId="8899" xr:uid="{00000000-0005-0000-0000-00002B220000}"/>
    <cellStyle name="Input 2 3 3 8 4 3 2" xfId="8900" xr:uid="{00000000-0005-0000-0000-00002C220000}"/>
    <cellStyle name="Input 2 3 3 8 4 3 2 2" xfId="8901" xr:uid="{00000000-0005-0000-0000-00002D220000}"/>
    <cellStyle name="Input 2 3 3 8 4 3 3" xfId="8902" xr:uid="{00000000-0005-0000-0000-00002E220000}"/>
    <cellStyle name="Input 2 3 3 8 4 4" xfId="8903" xr:uid="{00000000-0005-0000-0000-00002F220000}"/>
    <cellStyle name="Input 2 3 3 8 4 4 2" xfId="8904" xr:uid="{00000000-0005-0000-0000-000030220000}"/>
    <cellStyle name="Input 2 3 3 8 4 4 2 2" xfId="8905" xr:uid="{00000000-0005-0000-0000-000031220000}"/>
    <cellStyle name="Input 2 3 3 8 4 4 3" xfId="8906" xr:uid="{00000000-0005-0000-0000-000032220000}"/>
    <cellStyle name="Input 2 3 3 8 4 5" xfId="8907" xr:uid="{00000000-0005-0000-0000-000033220000}"/>
    <cellStyle name="Input 2 3 3 8 4 5 2" xfId="8908" xr:uid="{00000000-0005-0000-0000-000034220000}"/>
    <cellStyle name="Input 2 3 3 8 4 6" xfId="8909" xr:uid="{00000000-0005-0000-0000-000035220000}"/>
    <cellStyle name="Input 2 3 3 8 4 6 2" xfId="8910" xr:uid="{00000000-0005-0000-0000-000036220000}"/>
    <cellStyle name="Input 2 3 3 8 4 7" xfId="8911" xr:uid="{00000000-0005-0000-0000-000037220000}"/>
    <cellStyle name="Input 2 3 3 8 5" xfId="8912" xr:uid="{00000000-0005-0000-0000-000038220000}"/>
    <cellStyle name="Input 2 3 3 8 5 2" xfId="8913" xr:uid="{00000000-0005-0000-0000-000039220000}"/>
    <cellStyle name="Input 2 3 3 8 5 2 2" xfId="8914" xr:uid="{00000000-0005-0000-0000-00003A220000}"/>
    <cellStyle name="Input 2 3 3 8 5 2 2 2" xfId="8915" xr:uid="{00000000-0005-0000-0000-00003B220000}"/>
    <cellStyle name="Input 2 3 3 8 5 2 2 2 2" xfId="8916" xr:uid="{00000000-0005-0000-0000-00003C220000}"/>
    <cellStyle name="Input 2 3 3 8 5 2 2 3" xfId="8917" xr:uid="{00000000-0005-0000-0000-00003D220000}"/>
    <cellStyle name="Input 2 3 3 8 5 2 3" xfId="8918" xr:uid="{00000000-0005-0000-0000-00003E220000}"/>
    <cellStyle name="Input 2 3 3 8 5 2 3 2" xfId="8919" xr:uid="{00000000-0005-0000-0000-00003F220000}"/>
    <cellStyle name="Input 2 3 3 8 5 2 4" xfId="8920" xr:uid="{00000000-0005-0000-0000-000040220000}"/>
    <cellStyle name="Input 2 3 3 8 5 3" xfId="8921" xr:uid="{00000000-0005-0000-0000-000041220000}"/>
    <cellStyle name="Input 2 3 3 8 5 3 2" xfId="8922" xr:uid="{00000000-0005-0000-0000-000042220000}"/>
    <cellStyle name="Input 2 3 3 8 5 3 2 2" xfId="8923" xr:uid="{00000000-0005-0000-0000-000043220000}"/>
    <cellStyle name="Input 2 3 3 8 5 3 3" xfId="8924" xr:uid="{00000000-0005-0000-0000-000044220000}"/>
    <cellStyle name="Input 2 3 3 8 5 4" xfId="8925" xr:uid="{00000000-0005-0000-0000-000045220000}"/>
    <cellStyle name="Input 2 3 3 8 5 4 2" xfId="8926" xr:uid="{00000000-0005-0000-0000-000046220000}"/>
    <cellStyle name="Input 2 3 3 8 5 4 2 2" xfId="8927" xr:uid="{00000000-0005-0000-0000-000047220000}"/>
    <cellStyle name="Input 2 3 3 8 5 4 3" xfId="8928" xr:uid="{00000000-0005-0000-0000-000048220000}"/>
    <cellStyle name="Input 2 3 3 8 5 5" xfId="8929" xr:uid="{00000000-0005-0000-0000-000049220000}"/>
    <cellStyle name="Input 2 3 3 8 5 5 2" xfId="8930" xr:uid="{00000000-0005-0000-0000-00004A220000}"/>
    <cellStyle name="Input 2 3 3 8 5 6" xfId="8931" xr:uid="{00000000-0005-0000-0000-00004B220000}"/>
    <cellStyle name="Input 2 3 3 8 5 6 2" xfId="8932" xr:uid="{00000000-0005-0000-0000-00004C220000}"/>
    <cellStyle name="Input 2 3 3 8 5 7" xfId="8933" xr:uid="{00000000-0005-0000-0000-00004D220000}"/>
    <cellStyle name="Input 2 3 3 8 6" xfId="8934" xr:uid="{00000000-0005-0000-0000-00004E220000}"/>
    <cellStyle name="Input 2 3 3 8 6 2" xfId="8935" xr:uid="{00000000-0005-0000-0000-00004F220000}"/>
    <cellStyle name="Input 2 3 3 8 6 2 2" xfId="8936" xr:uid="{00000000-0005-0000-0000-000050220000}"/>
    <cellStyle name="Input 2 3 3 8 6 2 2 2" xfId="8937" xr:uid="{00000000-0005-0000-0000-000051220000}"/>
    <cellStyle name="Input 2 3 3 8 6 2 2 2 2" xfId="8938" xr:uid="{00000000-0005-0000-0000-000052220000}"/>
    <cellStyle name="Input 2 3 3 8 6 2 2 3" xfId="8939" xr:uid="{00000000-0005-0000-0000-000053220000}"/>
    <cellStyle name="Input 2 3 3 8 6 2 3" xfId="8940" xr:uid="{00000000-0005-0000-0000-000054220000}"/>
    <cellStyle name="Input 2 3 3 8 6 2 3 2" xfId="8941" xr:uid="{00000000-0005-0000-0000-000055220000}"/>
    <cellStyle name="Input 2 3 3 8 6 2 4" xfId="8942" xr:uid="{00000000-0005-0000-0000-000056220000}"/>
    <cellStyle name="Input 2 3 3 8 6 3" xfId="8943" xr:uid="{00000000-0005-0000-0000-000057220000}"/>
    <cellStyle name="Input 2 3 3 8 6 3 2" xfId="8944" xr:uid="{00000000-0005-0000-0000-000058220000}"/>
    <cellStyle name="Input 2 3 3 8 6 3 2 2" xfId="8945" xr:uid="{00000000-0005-0000-0000-000059220000}"/>
    <cellStyle name="Input 2 3 3 8 6 3 3" xfId="8946" xr:uid="{00000000-0005-0000-0000-00005A220000}"/>
    <cellStyle name="Input 2 3 3 8 6 4" xfId="8947" xr:uid="{00000000-0005-0000-0000-00005B220000}"/>
    <cellStyle name="Input 2 3 3 8 6 4 2" xfId="8948" xr:uid="{00000000-0005-0000-0000-00005C220000}"/>
    <cellStyle name="Input 2 3 3 8 6 4 2 2" xfId="8949" xr:uid="{00000000-0005-0000-0000-00005D220000}"/>
    <cellStyle name="Input 2 3 3 8 6 4 3" xfId="8950" xr:uid="{00000000-0005-0000-0000-00005E220000}"/>
    <cellStyle name="Input 2 3 3 8 6 5" xfId="8951" xr:uid="{00000000-0005-0000-0000-00005F220000}"/>
    <cellStyle name="Input 2 3 3 8 6 5 2" xfId="8952" xr:uid="{00000000-0005-0000-0000-000060220000}"/>
    <cellStyle name="Input 2 3 3 8 6 6" xfId="8953" xr:uid="{00000000-0005-0000-0000-000061220000}"/>
    <cellStyle name="Input 2 3 3 8 6 6 2" xfId="8954" xr:uid="{00000000-0005-0000-0000-000062220000}"/>
    <cellStyle name="Input 2 3 3 8 6 7" xfId="8955" xr:uid="{00000000-0005-0000-0000-000063220000}"/>
    <cellStyle name="Input 2 3 3 8 7" xfId="8956" xr:uid="{00000000-0005-0000-0000-000064220000}"/>
    <cellStyle name="Input 2 3 3 8 7 2" xfId="8957" xr:uid="{00000000-0005-0000-0000-000065220000}"/>
    <cellStyle name="Input 2 3 3 8 7 2 2" xfId="8958" xr:uid="{00000000-0005-0000-0000-000066220000}"/>
    <cellStyle name="Input 2 3 3 8 7 2 2 2" xfId="8959" xr:uid="{00000000-0005-0000-0000-000067220000}"/>
    <cellStyle name="Input 2 3 3 8 7 2 3" xfId="8960" xr:uid="{00000000-0005-0000-0000-000068220000}"/>
    <cellStyle name="Input 2 3 3 8 7 3" xfId="8961" xr:uid="{00000000-0005-0000-0000-000069220000}"/>
    <cellStyle name="Input 2 3 3 8 7 3 2" xfId="8962" xr:uid="{00000000-0005-0000-0000-00006A220000}"/>
    <cellStyle name="Input 2 3 3 8 7 4" xfId="8963" xr:uid="{00000000-0005-0000-0000-00006B220000}"/>
    <cellStyle name="Input 2 3 3 8 8" xfId="8964" xr:uid="{00000000-0005-0000-0000-00006C220000}"/>
    <cellStyle name="Input 2 3 3 8 8 2" xfId="8965" xr:uid="{00000000-0005-0000-0000-00006D220000}"/>
    <cellStyle name="Input 2 3 3 8 8 2 2" xfId="8966" xr:uid="{00000000-0005-0000-0000-00006E220000}"/>
    <cellStyle name="Input 2 3 3 8 8 3" xfId="8967" xr:uid="{00000000-0005-0000-0000-00006F220000}"/>
    <cellStyle name="Input 2 3 3 8 9" xfId="8968" xr:uid="{00000000-0005-0000-0000-000070220000}"/>
    <cellStyle name="Input 2 3 3 8 9 2" xfId="8969" xr:uid="{00000000-0005-0000-0000-000071220000}"/>
    <cellStyle name="Input 2 3 3 8 9 2 2" xfId="8970" xr:uid="{00000000-0005-0000-0000-000072220000}"/>
    <cellStyle name="Input 2 3 3 8 9 3" xfId="8971" xr:uid="{00000000-0005-0000-0000-000073220000}"/>
    <cellStyle name="Input 2 3 3 9" xfId="8972" xr:uid="{00000000-0005-0000-0000-000074220000}"/>
    <cellStyle name="Input 2 3 3 9 10" xfId="8973" xr:uid="{00000000-0005-0000-0000-000075220000}"/>
    <cellStyle name="Input 2 3 3 9 10 2" xfId="8974" xr:uid="{00000000-0005-0000-0000-000076220000}"/>
    <cellStyle name="Input 2 3 3 9 11" xfId="8975" xr:uid="{00000000-0005-0000-0000-000077220000}"/>
    <cellStyle name="Input 2 3 3 9 11 2" xfId="8976" xr:uid="{00000000-0005-0000-0000-000078220000}"/>
    <cellStyle name="Input 2 3 3 9 12" xfId="8977" xr:uid="{00000000-0005-0000-0000-000079220000}"/>
    <cellStyle name="Input 2 3 3 9 2" xfId="8978" xr:uid="{00000000-0005-0000-0000-00007A220000}"/>
    <cellStyle name="Input 2 3 3 9 2 2" xfId="8979" xr:uid="{00000000-0005-0000-0000-00007B220000}"/>
    <cellStyle name="Input 2 3 3 9 2 2 2" xfId="8980" xr:uid="{00000000-0005-0000-0000-00007C220000}"/>
    <cellStyle name="Input 2 3 3 9 2 2 2 2" xfId="8981" xr:uid="{00000000-0005-0000-0000-00007D220000}"/>
    <cellStyle name="Input 2 3 3 9 2 2 2 2 2" xfId="8982" xr:uid="{00000000-0005-0000-0000-00007E220000}"/>
    <cellStyle name="Input 2 3 3 9 2 2 2 3" xfId="8983" xr:uid="{00000000-0005-0000-0000-00007F220000}"/>
    <cellStyle name="Input 2 3 3 9 2 2 3" xfId="8984" xr:uid="{00000000-0005-0000-0000-000080220000}"/>
    <cellStyle name="Input 2 3 3 9 2 2 3 2" xfId="8985" xr:uid="{00000000-0005-0000-0000-000081220000}"/>
    <cellStyle name="Input 2 3 3 9 2 2 4" xfId="8986" xr:uid="{00000000-0005-0000-0000-000082220000}"/>
    <cellStyle name="Input 2 3 3 9 2 3" xfId="8987" xr:uid="{00000000-0005-0000-0000-000083220000}"/>
    <cellStyle name="Input 2 3 3 9 2 3 2" xfId="8988" xr:uid="{00000000-0005-0000-0000-000084220000}"/>
    <cellStyle name="Input 2 3 3 9 2 3 2 2" xfId="8989" xr:uid="{00000000-0005-0000-0000-000085220000}"/>
    <cellStyle name="Input 2 3 3 9 2 3 3" xfId="8990" xr:uid="{00000000-0005-0000-0000-000086220000}"/>
    <cellStyle name="Input 2 3 3 9 2 4" xfId="8991" xr:uid="{00000000-0005-0000-0000-000087220000}"/>
    <cellStyle name="Input 2 3 3 9 2 4 2" xfId="8992" xr:uid="{00000000-0005-0000-0000-000088220000}"/>
    <cellStyle name="Input 2 3 3 9 2 4 2 2" xfId="8993" xr:uid="{00000000-0005-0000-0000-000089220000}"/>
    <cellStyle name="Input 2 3 3 9 2 4 3" xfId="8994" xr:uid="{00000000-0005-0000-0000-00008A220000}"/>
    <cellStyle name="Input 2 3 3 9 2 5" xfId="8995" xr:uid="{00000000-0005-0000-0000-00008B220000}"/>
    <cellStyle name="Input 2 3 3 9 2 5 2" xfId="8996" xr:uid="{00000000-0005-0000-0000-00008C220000}"/>
    <cellStyle name="Input 2 3 3 9 2 6" xfId="8997" xr:uid="{00000000-0005-0000-0000-00008D220000}"/>
    <cellStyle name="Input 2 3 3 9 2 6 2" xfId="8998" xr:uid="{00000000-0005-0000-0000-00008E220000}"/>
    <cellStyle name="Input 2 3 3 9 2 7" xfId="8999" xr:uid="{00000000-0005-0000-0000-00008F220000}"/>
    <cellStyle name="Input 2 3 3 9 3" xfId="9000" xr:uid="{00000000-0005-0000-0000-000090220000}"/>
    <cellStyle name="Input 2 3 3 9 3 2" xfId="9001" xr:uid="{00000000-0005-0000-0000-000091220000}"/>
    <cellStyle name="Input 2 3 3 9 3 2 2" xfId="9002" xr:uid="{00000000-0005-0000-0000-000092220000}"/>
    <cellStyle name="Input 2 3 3 9 3 2 2 2" xfId="9003" xr:uid="{00000000-0005-0000-0000-000093220000}"/>
    <cellStyle name="Input 2 3 3 9 3 2 2 2 2" xfId="9004" xr:uid="{00000000-0005-0000-0000-000094220000}"/>
    <cellStyle name="Input 2 3 3 9 3 2 2 3" xfId="9005" xr:uid="{00000000-0005-0000-0000-000095220000}"/>
    <cellStyle name="Input 2 3 3 9 3 2 3" xfId="9006" xr:uid="{00000000-0005-0000-0000-000096220000}"/>
    <cellStyle name="Input 2 3 3 9 3 2 3 2" xfId="9007" xr:uid="{00000000-0005-0000-0000-000097220000}"/>
    <cellStyle name="Input 2 3 3 9 3 2 4" xfId="9008" xr:uid="{00000000-0005-0000-0000-000098220000}"/>
    <cellStyle name="Input 2 3 3 9 3 3" xfId="9009" xr:uid="{00000000-0005-0000-0000-000099220000}"/>
    <cellStyle name="Input 2 3 3 9 3 3 2" xfId="9010" xr:uid="{00000000-0005-0000-0000-00009A220000}"/>
    <cellStyle name="Input 2 3 3 9 3 3 2 2" xfId="9011" xr:uid="{00000000-0005-0000-0000-00009B220000}"/>
    <cellStyle name="Input 2 3 3 9 3 3 3" xfId="9012" xr:uid="{00000000-0005-0000-0000-00009C220000}"/>
    <cellStyle name="Input 2 3 3 9 3 4" xfId="9013" xr:uid="{00000000-0005-0000-0000-00009D220000}"/>
    <cellStyle name="Input 2 3 3 9 3 4 2" xfId="9014" xr:uid="{00000000-0005-0000-0000-00009E220000}"/>
    <cellStyle name="Input 2 3 3 9 3 4 2 2" xfId="9015" xr:uid="{00000000-0005-0000-0000-00009F220000}"/>
    <cellStyle name="Input 2 3 3 9 3 4 3" xfId="9016" xr:uid="{00000000-0005-0000-0000-0000A0220000}"/>
    <cellStyle name="Input 2 3 3 9 3 5" xfId="9017" xr:uid="{00000000-0005-0000-0000-0000A1220000}"/>
    <cellStyle name="Input 2 3 3 9 3 5 2" xfId="9018" xr:uid="{00000000-0005-0000-0000-0000A2220000}"/>
    <cellStyle name="Input 2 3 3 9 3 6" xfId="9019" xr:uid="{00000000-0005-0000-0000-0000A3220000}"/>
    <cellStyle name="Input 2 3 3 9 3 6 2" xfId="9020" xr:uid="{00000000-0005-0000-0000-0000A4220000}"/>
    <cellStyle name="Input 2 3 3 9 3 7" xfId="9021" xr:uid="{00000000-0005-0000-0000-0000A5220000}"/>
    <cellStyle name="Input 2 3 3 9 4" xfId="9022" xr:uid="{00000000-0005-0000-0000-0000A6220000}"/>
    <cellStyle name="Input 2 3 3 9 4 2" xfId="9023" xr:uid="{00000000-0005-0000-0000-0000A7220000}"/>
    <cellStyle name="Input 2 3 3 9 4 2 2" xfId="9024" xr:uid="{00000000-0005-0000-0000-0000A8220000}"/>
    <cellStyle name="Input 2 3 3 9 4 2 2 2" xfId="9025" xr:uid="{00000000-0005-0000-0000-0000A9220000}"/>
    <cellStyle name="Input 2 3 3 9 4 2 2 2 2" xfId="9026" xr:uid="{00000000-0005-0000-0000-0000AA220000}"/>
    <cellStyle name="Input 2 3 3 9 4 2 2 3" xfId="9027" xr:uid="{00000000-0005-0000-0000-0000AB220000}"/>
    <cellStyle name="Input 2 3 3 9 4 2 3" xfId="9028" xr:uid="{00000000-0005-0000-0000-0000AC220000}"/>
    <cellStyle name="Input 2 3 3 9 4 2 3 2" xfId="9029" xr:uid="{00000000-0005-0000-0000-0000AD220000}"/>
    <cellStyle name="Input 2 3 3 9 4 2 4" xfId="9030" xr:uid="{00000000-0005-0000-0000-0000AE220000}"/>
    <cellStyle name="Input 2 3 3 9 4 3" xfId="9031" xr:uid="{00000000-0005-0000-0000-0000AF220000}"/>
    <cellStyle name="Input 2 3 3 9 4 3 2" xfId="9032" xr:uid="{00000000-0005-0000-0000-0000B0220000}"/>
    <cellStyle name="Input 2 3 3 9 4 3 2 2" xfId="9033" xr:uid="{00000000-0005-0000-0000-0000B1220000}"/>
    <cellStyle name="Input 2 3 3 9 4 3 3" xfId="9034" xr:uid="{00000000-0005-0000-0000-0000B2220000}"/>
    <cellStyle name="Input 2 3 3 9 4 4" xfId="9035" xr:uid="{00000000-0005-0000-0000-0000B3220000}"/>
    <cellStyle name="Input 2 3 3 9 4 4 2" xfId="9036" xr:uid="{00000000-0005-0000-0000-0000B4220000}"/>
    <cellStyle name="Input 2 3 3 9 4 4 2 2" xfId="9037" xr:uid="{00000000-0005-0000-0000-0000B5220000}"/>
    <cellStyle name="Input 2 3 3 9 4 4 3" xfId="9038" xr:uid="{00000000-0005-0000-0000-0000B6220000}"/>
    <cellStyle name="Input 2 3 3 9 4 5" xfId="9039" xr:uid="{00000000-0005-0000-0000-0000B7220000}"/>
    <cellStyle name="Input 2 3 3 9 4 5 2" xfId="9040" xr:uid="{00000000-0005-0000-0000-0000B8220000}"/>
    <cellStyle name="Input 2 3 3 9 4 6" xfId="9041" xr:uid="{00000000-0005-0000-0000-0000B9220000}"/>
    <cellStyle name="Input 2 3 3 9 4 6 2" xfId="9042" xr:uid="{00000000-0005-0000-0000-0000BA220000}"/>
    <cellStyle name="Input 2 3 3 9 4 7" xfId="9043" xr:uid="{00000000-0005-0000-0000-0000BB220000}"/>
    <cellStyle name="Input 2 3 3 9 5" xfId="9044" xr:uid="{00000000-0005-0000-0000-0000BC220000}"/>
    <cellStyle name="Input 2 3 3 9 5 2" xfId="9045" xr:uid="{00000000-0005-0000-0000-0000BD220000}"/>
    <cellStyle name="Input 2 3 3 9 5 2 2" xfId="9046" xr:uid="{00000000-0005-0000-0000-0000BE220000}"/>
    <cellStyle name="Input 2 3 3 9 5 2 2 2" xfId="9047" xr:uid="{00000000-0005-0000-0000-0000BF220000}"/>
    <cellStyle name="Input 2 3 3 9 5 2 2 2 2" xfId="9048" xr:uid="{00000000-0005-0000-0000-0000C0220000}"/>
    <cellStyle name="Input 2 3 3 9 5 2 2 3" xfId="9049" xr:uid="{00000000-0005-0000-0000-0000C1220000}"/>
    <cellStyle name="Input 2 3 3 9 5 2 3" xfId="9050" xr:uid="{00000000-0005-0000-0000-0000C2220000}"/>
    <cellStyle name="Input 2 3 3 9 5 2 3 2" xfId="9051" xr:uid="{00000000-0005-0000-0000-0000C3220000}"/>
    <cellStyle name="Input 2 3 3 9 5 2 4" xfId="9052" xr:uid="{00000000-0005-0000-0000-0000C4220000}"/>
    <cellStyle name="Input 2 3 3 9 5 3" xfId="9053" xr:uid="{00000000-0005-0000-0000-0000C5220000}"/>
    <cellStyle name="Input 2 3 3 9 5 3 2" xfId="9054" xr:uid="{00000000-0005-0000-0000-0000C6220000}"/>
    <cellStyle name="Input 2 3 3 9 5 3 2 2" xfId="9055" xr:uid="{00000000-0005-0000-0000-0000C7220000}"/>
    <cellStyle name="Input 2 3 3 9 5 3 3" xfId="9056" xr:uid="{00000000-0005-0000-0000-0000C8220000}"/>
    <cellStyle name="Input 2 3 3 9 5 4" xfId="9057" xr:uid="{00000000-0005-0000-0000-0000C9220000}"/>
    <cellStyle name="Input 2 3 3 9 5 4 2" xfId="9058" xr:uid="{00000000-0005-0000-0000-0000CA220000}"/>
    <cellStyle name="Input 2 3 3 9 5 4 2 2" xfId="9059" xr:uid="{00000000-0005-0000-0000-0000CB220000}"/>
    <cellStyle name="Input 2 3 3 9 5 4 3" xfId="9060" xr:uid="{00000000-0005-0000-0000-0000CC220000}"/>
    <cellStyle name="Input 2 3 3 9 5 5" xfId="9061" xr:uid="{00000000-0005-0000-0000-0000CD220000}"/>
    <cellStyle name="Input 2 3 3 9 5 5 2" xfId="9062" xr:uid="{00000000-0005-0000-0000-0000CE220000}"/>
    <cellStyle name="Input 2 3 3 9 5 6" xfId="9063" xr:uid="{00000000-0005-0000-0000-0000CF220000}"/>
    <cellStyle name="Input 2 3 3 9 5 6 2" xfId="9064" xr:uid="{00000000-0005-0000-0000-0000D0220000}"/>
    <cellStyle name="Input 2 3 3 9 5 7" xfId="9065" xr:uid="{00000000-0005-0000-0000-0000D1220000}"/>
    <cellStyle name="Input 2 3 3 9 6" xfId="9066" xr:uid="{00000000-0005-0000-0000-0000D2220000}"/>
    <cellStyle name="Input 2 3 3 9 6 2" xfId="9067" xr:uid="{00000000-0005-0000-0000-0000D3220000}"/>
    <cellStyle name="Input 2 3 3 9 6 2 2" xfId="9068" xr:uid="{00000000-0005-0000-0000-0000D4220000}"/>
    <cellStyle name="Input 2 3 3 9 6 2 2 2" xfId="9069" xr:uid="{00000000-0005-0000-0000-0000D5220000}"/>
    <cellStyle name="Input 2 3 3 9 6 2 2 2 2" xfId="9070" xr:uid="{00000000-0005-0000-0000-0000D6220000}"/>
    <cellStyle name="Input 2 3 3 9 6 2 2 3" xfId="9071" xr:uid="{00000000-0005-0000-0000-0000D7220000}"/>
    <cellStyle name="Input 2 3 3 9 6 2 3" xfId="9072" xr:uid="{00000000-0005-0000-0000-0000D8220000}"/>
    <cellStyle name="Input 2 3 3 9 6 2 3 2" xfId="9073" xr:uid="{00000000-0005-0000-0000-0000D9220000}"/>
    <cellStyle name="Input 2 3 3 9 6 2 4" xfId="9074" xr:uid="{00000000-0005-0000-0000-0000DA220000}"/>
    <cellStyle name="Input 2 3 3 9 6 3" xfId="9075" xr:uid="{00000000-0005-0000-0000-0000DB220000}"/>
    <cellStyle name="Input 2 3 3 9 6 3 2" xfId="9076" xr:uid="{00000000-0005-0000-0000-0000DC220000}"/>
    <cellStyle name="Input 2 3 3 9 6 3 2 2" xfId="9077" xr:uid="{00000000-0005-0000-0000-0000DD220000}"/>
    <cellStyle name="Input 2 3 3 9 6 3 3" xfId="9078" xr:uid="{00000000-0005-0000-0000-0000DE220000}"/>
    <cellStyle name="Input 2 3 3 9 6 4" xfId="9079" xr:uid="{00000000-0005-0000-0000-0000DF220000}"/>
    <cellStyle name="Input 2 3 3 9 6 4 2" xfId="9080" xr:uid="{00000000-0005-0000-0000-0000E0220000}"/>
    <cellStyle name="Input 2 3 3 9 6 4 2 2" xfId="9081" xr:uid="{00000000-0005-0000-0000-0000E1220000}"/>
    <cellStyle name="Input 2 3 3 9 6 4 3" xfId="9082" xr:uid="{00000000-0005-0000-0000-0000E2220000}"/>
    <cellStyle name="Input 2 3 3 9 6 5" xfId="9083" xr:uid="{00000000-0005-0000-0000-0000E3220000}"/>
    <cellStyle name="Input 2 3 3 9 6 5 2" xfId="9084" xr:uid="{00000000-0005-0000-0000-0000E4220000}"/>
    <cellStyle name="Input 2 3 3 9 6 6" xfId="9085" xr:uid="{00000000-0005-0000-0000-0000E5220000}"/>
    <cellStyle name="Input 2 3 3 9 6 6 2" xfId="9086" xr:uid="{00000000-0005-0000-0000-0000E6220000}"/>
    <cellStyle name="Input 2 3 3 9 6 7" xfId="9087" xr:uid="{00000000-0005-0000-0000-0000E7220000}"/>
    <cellStyle name="Input 2 3 3 9 7" xfId="9088" xr:uid="{00000000-0005-0000-0000-0000E8220000}"/>
    <cellStyle name="Input 2 3 3 9 7 2" xfId="9089" xr:uid="{00000000-0005-0000-0000-0000E9220000}"/>
    <cellStyle name="Input 2 3 3 9 7 2 2" xfId="9090" xr:uid="{00000000-0005-0000-0000-0000EA220000}"/>
    <cellStyle name="Input 2 3 3 9 7 2 2 2" xfId="9091" xr:uid="{00000000-0005-0000-0000-0000EB220000}"/>
    <cellStyle name="Input 2 3 3 9 7 2 3" xfId="9092" xr:uid="{00000000-0005-0000-0000-0000EC220000}"/>
    <cellStyle name="Input 2 3 3 9 7 3" xfId="9093" xr:uid="{00000000-0005-0000-0000-0000ED220000}"/>
    <cellStyle name="Input 2 3 3 9 7 3 2" xfId="9094" xr:uid="{00000000-0005-0000-0000-0000EE220000}"/>
    <cellStyle name="Input 2 3 3 9 7 4" xfId="9095" xr:uid="{00000000-0005-0000-0000-0000EF220000}"/>
    <cellStyle name="Input 2 3 3 9 8" xfId="9096" xr:uid="{00000000-0005-0000-0000-0000F0220000}"/>
    <cellStyle name="Input 2 3 3 9 8 2" xfId="9097" xr:uid="{00000000-0005-0000-0000-0000F1220000}"/>
    <cellStyle name="Input 2 3 3 9 8 2 2" xfId="9098" xr:uid="{00000000-0005-0000-0000-0000F2220000}"/>
    <cellStyle name="Input 2 3 3 9 8 3" xfId="9099" xr:uid="{00000000-0005-0000-0000-0000F3220000}"/>
    <cellStyle name="Input 2 3 3 9 9" xfId="9100" xr:uid="{00000000-0005-0000-0000-0000F4220000}"/>
    <cellStyle name="Input 2 3 3 9 9 2" xfId="9101" xr:uid="{00000000-0005-0000-0000-0000F5220000}"/>
    <cellStyle name="Input 2 3 3 9 9 2 2" xfId="9102" xr:uid="{00000000-0005-0000-0000-0000F6220000}"/>
    <cellStyle name="Input 2 3 3 9 9 3" xfId="9103" xr:uid="{00000000-0005-0000-0000-0000F7220000}"/>
    <cellStyle name="Input 2 3 4" xfId="9104" xr:uid="{00000000-0005-0000-0000-0000F8220000}"/>
    <cellStyle name="Input 2 3 4 2" xfId="9105" xr:uid="{00000000-0005-0000-0000-0000F9220000}"/>
    <cellStyle name="Input 2 3 4 3" xfId="9106" xr:uid="{00000000-0005-0000-0000-0000FA220000}"/>
    <cellStyle name="Input 2 3 5" xfId="9107" xr:uid="{00000000-0005-0000-0000-0000FB220000}"/>
    <cellStyle name="Input 2 3 5 10" xfId="9108" xr:uid="{00000000-0005-0000-0000-0000FC220000}"/>
    <cellStyle name="Input 2 3 5 10 2" xfId="9109" xr:uid="{00000000-0005-0000-0000-0000FD220000}"/>
    <cellStyle name="Input 2 3 5 11" xfId="9110" xr:uid="{00000000-0005-0000-0000-0000FE220000}"/>
    <cellStyle name="Input 2 3 5 11 2" xfId="9111" xr:uid="{00000000-0005-0000-0000-0000FF220000}"/>
    <cellStyle name="Input 2 3 5 12" xfId="9112" xr:uid="{00000000-0005-0000-0000-000000230000}"/>
    <cellStyle name="Input 2 3 5 2" xfId="9113" xr:uid="{00000000-0005-0000-0000-000001230000}"/>
    <cellStyle name="Input 2 3 5 2 2" xfId="9114" xr:uid="{00000000-0005-0000-0000-000002230000}"/>
    <cellStyle name="Input 2 3 5 2 2 2" xfId="9115" xr:uid="{00000000-0005-0000-0000-000003230000}"/>
    <cellStyle name="Input 2 3 5 2 2 2 2" xfId="9116" xr:uid="{00000000-0005-0000-0000-000004230000}"/>
    <cellStyle name="Input 2 3 5 2 2 2 2 2" xfId="9117" xr:uid="{00000000-0005-0000-0000-000005230000}"/>
    <cellStyle name="Input 2 3 5 2 2 2 3" xfId="9118" xr:uid="{00000000-0005-0000-0000-000006230000}"/>
    <cellStyle name="Input 2 3 5 2 2 3" xfId="9119" xr:uid="{00000000-0005-0000-0000-000007230000}"/>
    <cellStyle name="Input 2 3 5 2 2 3 2" xfId="9120" xr:uid="{00000000-0005-0000-0000-000008230000}"/>
    <cellStyle name="Input 2 3 5 2 2 4" xfId="9121" xr:uid="{00000000-0005-0000-0000-000009230000}"/>
    <cellStyle name="Input 2 3 5 2 3" xfId="9122" xr:uid="{00000000-0005-0000-0000-00000A230000}"/>
    <cellStyle name="Input 2 3 5 2 3 2" xfId="9123" xr:uid="{00000000-0005-0000-0000-00000B230000}"/>
    <cellStyle name="Input 2 3 5 2 3 2 2" xfId="9124" xr:uid="{00000000-0005-0000-0000-00000C230000}"/>
    <cellStyle name="Input 2 3 5 2 3 3" xfId="9125" xr:uid="{00000000-0005-0000-0000-00000D230000}"/>
    <cellStyle name="Input 2 3 5 2 4" xfId="9126" xr:uid="{00000000-0005-0000-0000-00000E230000}"/>
    <cellStyle name="Input 2 3 5 2 4 2" xfId="9127" xr:uid="{00000000-0005-0000-0000-00000F230000}"/>
    <cellStyle name="Input 2 3 5 2 4 2 2" xfId="9128" xr:uid="{00000000-0005-0000-0000-000010230000}"/>
    <cellStyle name="Input 2 3 5 2 4 3" xfId="9129" xr:uid="{00000000-0005-0000-0000-000011230000}"/>
    <cellStyle name="Input 2 3 5 2 5" xfId="9130" xr:uid="{00000000-0005-0000-0000-000012230000}"/>
    <cellStyle name="Input 2 3 5 2 5 2" xfId="9131" xr:uid="{00000000-0005-0000-0000-000013230000}"/>
    <cellStyle name="Input 2 3 5 2 6" xfId="9132" xr:uid="{00000000-0005-0000-0000-000014230000}"/>
    <cellStyle name="Input 2 3 5 2 6 2" xfId="9133" xr:uid="{00000000-0005-0000-0000-000015230000}"/>
    <cellStyle name="Input 2 3 5 2 7" xfId="9134" xr:uid="{00000000-0005-0000-0000-000016230000}"/>
    <cellStyle name="Input 2 3 5 3" xfId="9135" xr:uid="{00000000-0005-0000-0000-000017230000}"/>
    <cellStyle name="Input 2 3 5 3 2" xfId="9136" xr:uid="{00000000-0005-0000-0000-000018230000}"/>
    <cellStyle name="Input 2 3 5 3 2 2" xfId="9137" xr:uid="{00000000-0005-0000-0000-000019230000}"/>
    <cellStyle name="Input 2 3 5 3 2 2 2" xfId="9138" xr:uid="{00000000-0005-0000-0000-00001A230000}"/>
    <cellStyle name="Input 2 3 5 3 2 2 2 2" xfId="9139" xr:uid="{00000000-0005-0000-0000-00001B230000}"/>
    <cellStyle name="Input 2 3 5 3 2 2 3" xfId="9140" xr:uid="{00000000-0005-0000-0000-00001C230000}"/>
    <cellStyle name="Input 2 3 5 3 2 3" xfId="9141" xr:uid="{00000000-0005-0000-0000-00001D230000}"/>
    <cellStyle name="Input 2 3 5 3 2 3 2" xfId="9142" xr:uid="{00000000-0005-0000-0000-00001E230000}"/>
    <cellStyle name="Input 2 3 5 3 2 4" xfId="9143" xr:uid="{00000000-0005-0000-0000-00001F230000}"/>
    <cellStyle name="Input 2 3 5 3 3" xfId="9144" xr:uid="{00000000-0005-0000-0000-000020230000}"/>
    <cellStyle name="Input 2 3 5 3 3 2" xfId="9145" xr:uid="{00000000-0005-0000-0000-000021230000}"/>
    <cellStyle name="Input 2 3 5 3 3 2 2" xfId="9146" xr:uid="{00000000-0005-0000-0000-000022230000}"/>
    <cellStyle name="Input 2 3 5 3 3 3" xfId="9147" xr:uid="{00000000-0005-0000-0000-000023230000}"/>
    <cellStyle name="Input 2 3 5 3 4" xfId="9148" xr:uid="{00000000-0005-0000-0000-000024230000}"/>
    <cellStyle name="Input 2 3 5 3 4 2" xfId="9149" xr:uid="{00000000-0005-0000-0000-000025230000}"/>
    <cellStyle name="Input 2 3 5 3 4 2 2" xfId="9150" xr:uid="{00000000-0005-0000-0000-000026230000}"/>
    <cellStyle name="Input 2 3 5 3 4 3" xfId="9151" xr:uid="{00000000-0005-0000-0000-000027230000}"/>
    <cellStyle name="Input 2 3 5 3 5" xfId="9152" xr:uid="{00000000-0005-0000-0000-000028230000}"/>
    <cellStyle name="Input 2 3 5 3 5 2" xfId="9153" xr:uid="{00000000-0005-0000-0000-000029230000}"/>
    <cellStyle name="Input 2 3 5 3 6" xfId="9154" xr:uid="{00000000-0005-0000-0000-00002A230000}"/>
    <cellStyle name="Input 2 3 5 3 6 2" xfId="9155" xr:uid="{00000000-0005-0000-0000-00002B230000}"/>
    <cellStyle name="Input 2 3 5 3 7" xfId="9156" xr:uid="{00000000-0005-0000-0000-00002C230000}"/>
    <cellStyle name="Input 2 3 5 4" xfId="9157" xr:uid="{00000000-0005-0000-0000-00002D230000}"/>
    <cellStyle name="Input 2 3 5 4 2" xfId="9158" xr:uid="{00000000-0005-0000-0000-00002E230000}"/>
    <cellStyle name="Input 2 3 5 4 2 2" xfId="9159" xr:uid="{00000000-0005-0000-0000-00002F230000}"/>
    <cellStyle name="Input 2 3 5 4 2 2 2" xfId="9160" xr:uid="{00000000-0005-0000-0000-000030230000}"/>
    <cellStyle name="Input 2 3 5 4 2 2 2 2" xfId="9161" xr:uid="{00000000-0005-0000-0000-000031230000}"/>
    <cellStyle name="Input 2 3 5 4 2 2 3" xfId="9162" xr:uid="{00000000-0005-0000-0000-000032230000}"/>
    <cellStyle name="Input 2 3 5 4 2 3" xfId="9163" xr:uid="{00000000-0005-0000-0000-000033230000}"/>
    <cellStyle name="Input 2 3 5 4 2 3 2" xfId="9164" xr:uid="{00000000-0005-0000-0000-000034230000}"/>
    <cellStyle name="Input 2 3 5 4 2 4" xfId="9165" xr:uid="{00000000-0005-0000-0000-000035230000}"/>
    <cellStyle name="Input 2 3 5 4 3" xfId="9166" xr:uid="{00000000-0005-0000-0000-000036230000}"/>
    <cellStyle name="Input 2 3 5 4 3 2" xfId="9167" xr:uid="{00000000-0005-0000-0000-000037230000}"/>
    <cellStyle name="Input 2 3 5 4 3 2 2" xfId="9168" xr:uid="{00000000-0005-0000-0000-000038230000}"/>
    <cellStyle name="Input 2 3 5 4 3 3" xfId="9169" xr:uid="{00000000-0005-0000-0000-000039230000}"/>
    <cellStyle name="Input 2 3 5 4 4" xfId="9170" xr:uid="{00000000-0005-0000-0000-00003A230000}"/>
    <cellStyle name="Input 2 3 5 4 4 2" xfId="9171" xr:uid="{00000000-0005-0000-0000-00003B230000}"/>
    <cellStyle name="Input 2 3 5 4 4 2 2" xfId="9172" xr:uid="{00000000-0005-0000-0000-00003C230000}"/>
    <cellStyle name="Input 2 3 5 4 4 3" xfId="9173" xr:uid="{00000000-0005-0000-0000-00003D230000}"/>
    <cellStyle name="Input 2 3 5 4 5" xfId="9174" xr:uid="{00000000-0005-0000-0000-00003E230000}"/>
    <cellStyle name="Input 2 3 5 4 5 2" xfId="9175" xr:uid="{00000000-0005-0000-0000-00003F230000}"/>
    <cellStyle name="Input 2 3 5 4 6" xfId="9176" xr:uid="{00000000-0005-0000-0000-000040230000}"/>
    <cellStyle name="Input 2 3 5 4 6 2" xfId="9177" xr:uid="{00000000-0005-0000-0000-000041230000}"/>
    <cellStyle name="Input 2 3 5 4 7" xfId="9178" xr:uid="{00000000-0005-0000-0000-000042230000}"/>
    <cellStyle name="Input 2 3 5 5" xfId="9179" xr:uid="{00000000-0005-0000-0000-000043230000}"/>
    <cellStyle name="Input 2 3 5 5 2" xfId="9180" xr:uid="{00000000-0005-0000-0000-000044230000}"/>
    <cellStyle name="Input 2 3 5 5 2 2" xfId="9181" xr:uid="{00000000-0005-0000-0000-000045230000}"/>
    <cellStyle name="Input 2 3 5 5 2 2 2" xfId="9182" xr:uid="{00000000-0005-0000-0000-000046230000}"/>
    <cellStyle name="Input 2 3 5 5 2 2 2 2" xfId="9183" xr:uid="{00000000-0005-0000-0000-000047230000}"/>
    <cellStyle name="Input 2 3 5 5 2 2 3" xfId="9184" xr:uid="{00000000-0005-0000-0000-000048230000}"/>
    <cellStyle name="Input 2 3 5 5 2 3" xfId="9185" xr:uid="{00000000-0005-0000-0000-000049230000}"/>
    <cellStyle name="Input 2 3 5 5 2 3 2" xfId="9186" xr:uid="{00000000-0005-0000-0000-00004A230000}"/>
    <cellStyle name="Input 2 3 5 5 2 4" xfId="9187" xr:uid="{00000000-0005-0000-0000-00004B230000}"/>
    <cellStyle name="Input 2 3 5 5 3" xfId="9188" xr:uid="{00000000-0005-0000-0000-00004C230000}"/>
    <cellStyle name="Input 2 3 5 5 3 2" xfId="9189" xr:uid="{00000000-0005-0000-0000-00004D230000}"/>
    <cellStyle name="Input 2 3 5 5 3 2 2" xfId="9190" xr:uid="{00000000-0005-0000-0000-00004E230000}"/>
    <cellStyle name="Input 2 3 5 5 3 3" xfId="9191" xr:uid="{00000000-0005-0000-0000-00004F230000}"/>
    <cellStyle name="Input 2 3 5 5 4" xfId="9192" xr:uid="{00000000-0005-0000-0000-000050230000}"/>
    <cellStyle name="Input 2 3 5 5 4 2" xfId="9193" xr:uid="{00000000-0005-0000-0000-000051230000}"/>
    <cellStyle name="Input 2 3 5 5 4 2 2" xfId="9194" xr:uid="{00000000-0005-0000-0000-000052230000}"/>
    <cellStyle name="Input 2 3 5 5 4 3" xfId="9195" xr:uid="{00000000-0005-0000-0000-000053230000}"/>
    <cellStyle name="Input 2 3 5 5 5" xfId="9196" xr:uid="{00000000-0005-0000-0000-000054230000}"/>
    <cellStyle name="Input 2 3 5 5 5 2" xfId="9197" xr:uid="{00000000-0005-0000-0000-000055230000}"/>
    <cellStyle name="Input 2 3 5 5 6" xfId="9198" xr:uid="{00000000-0005-0000-0000-000056230000}"/>
    <cellStyle name="Input 2 3 5 5 6 2" xfId="9199" xr:uid="{00000000-0005-0000-0000-000057230000}"/>
    <cellStyle name="Input 2 3 5 5 7" xfId="9200" xr:uid="{00000000-0005-0000-0000-000058230000}"/>
    <cellStyle name="Input 2 3 5 6" xfId="9201" xr:uid="{00000000-0005-0000-0000-000059230000}"/>
    <cellStyle name="Input 2 3 5 6 2" xfId="9202" xr:uid="{00000000-0005-0000-0000-00005A230000}"/>
    <cellStyle name="Input 2 3 5 6 2 2" xfId="9203" xr:uid="{00000000-0005-0000-0000-00005B230000}"/>
    <cellStyle name="Input 2 3 5 6 2 2 2" xfId="9204" xr:uid="{00000000-0005-0000-0000-00005C230000}"/>
    <cellStyle name="Input 2 3 5 6 2 2 2 2" xfId="9205" xr:uid="{00000000-0005-0000-0000-00005D230000}"/>
    <cellStyle name="Input 2 3 5 6 2 2 3" xfId="9206" xr:uid="{00000000-0005-0000-0000-00005E230000}"/>
    <cellStyle name="Input 2 3 5 6 2 3" xfId="9207" xr:uid="{00000000-0005-0000-0000-00005F230000}"/>
    <cellStyle name="Input 2 3 5 6 2 3 2" xfId="9208" xr:uid="{00000000-0005-0000-0000-000060230000}"/>
    <cellStyle name="Input 2 3 5 6 2 4" xfId="9209" xr:uid="{00000000-0005-0000-0000-000061230000}"/>
    <cellStyle name="Input 2 3 5 6 3" xfId="9210" xr:uid="{00000000-0005-0000-0000-000062230000}"/>
    <cellStyle name="Input 2 3 5 6 3 2" xfId="9211" xr:uid="{00000000-0005-0000-0000-000063230000}"/>
    <cellStyle name="Input 2 3 5 6 3 2 2" xfId="9212" xr:uid="{00000000-0005-0000-0000-000064230000}"/>
    <cellStyle name="Input 2 3 5 6 3 3" xfId="9213" xr:uid="{00000000-0005-0000-0000-000065230000}"/>
    <cellStyle name="Input 2 3 5 6 4" xfId="9214" xr:uid="{00000000-0005-0000-0000-000066230000}"/>
    <cellStyle name="Input 2 3 5 6 4 2" xfId="9215" xr:uid="{00000000-0005-0000-0000-000067230000}"/>
    <cellStyle name="Input 2 3 5 6 4 2 2" xfId="9216" xr:uid="{00000000-0005-0000-0000-000068230000}"/>
    <cellStyle name="Input 2 3 5 6 4 3" xfId="9217" xr:uid="{00000000-0005-0000-0000-000069230000}"/>
    <cellStyle name="Input 2 3 5 6 5" xfId="9218" xr:uid="{00000000-0005-0000-0000-00006A230000}"/>
    <cellStyle name="Input 2 3 5 6 5 2" xfId="9219" xr:uid="{00000000-0005-0000-0000-00006B230000}"/>
    <cellStyle name="Input 2 3 5 6 6" xfId="9220" xr:uid="{00000000-0005-0000-0000-00006C230000}"/>
    <cellStyle name="Input 2 3 5 6 6 2" xfId="9221" xr:uid="{00000000-0005-0000-0000-00006D230000}"/>
    <cellStyle name="Input 2 3 5 6 7" xfId="9222" xr:uid="{00000000-0005-0000-0000-00006E230000}"/>
    <cellStyle name="Input 2 3 5 7" xfId="9223" xr:uid="{00000000-0005-0000-0000-00006F230000}"/>
    <cellStyle name="Input 2 3 5 7 2" xfId="9224" xr:uid="{00000000-0005-0000-0000-000070230000}"/>
    <cellStyle name="Input 2 3 5 7 2 2" xfId="9225" xr:uid="{00000000-0005-0000-0000-000071230000}"/>
    <cellStyle name="Input 2 3 5 7 2 2 2" xfId="9226" xr:uid="{00000000-0005-0000-0000-000072230000}"/>
    <cellStyle name="Input 2 3 5 7 2 3" xfId="9227" xr:uid="{00000000-0005-0000-0000-000073230000}"/>
    <cellStyle name="Input 2 3 5 7 3" xfId="9228" xr:uid="{00000000-0005-0000-0000-000074230000}"/>
    <cellStyle name="Input 2 3 5 7 3 2" xfId="9229" xr:uid="{00000000-0005-0000-0000-000075230000}"/>
    <cellStyle name="Input 2 3 5 7 4" xfId="9230" xr:uid="{00000000-0005-0000-0000-000076230000}"/>
    <cellStyle name="Input 2 3 5 8" xfId="9231" xr:uid="{00000000-0005-0000-0000-000077230000}"/>
    <cellStyle name="Input 2 3 5 8 2" xfId="9232" xr:uid="{00000000-0005-0000-0000-000078230000}"/>
    <cellStyle name="Input 2 3 5 8 2 2" xfId="9233" xr:uid="{00000000-0005-0000-0000-000079230000}"/>
    <cellStyle name="Input 2 3 5 8 3" xfId="9234" xr:uid="{00000000-0005-0000-0000-00007A230000}"/>
    <cellStyle name="Input 2 3 5 9" xfId="9235" xr:uid="{00000000-0005-0000-0000-00007B230000}"/>
    <cellStyle name="Input 2 3 5 9 2" xfId="9236" xr:uid="{00000000-0005-0000-0000-00007C230000}"/>
    <cellStyle name="Input 2 3 5 9 2 2" xfId="9237" xr:uid="{00000000-0005-0000-0000-00007D230000}"/>
    <cellStyle name="Input 2 3 5 9 3" xfId="9238" xr:uid="{00000000-0005-0000-0000-00007E230000}"/>
    <cellStyle name="Input 2 3 6" xfId="9239" xr:uid="{00000000-0005-0000-0000-00007F230000}"/>
    <cellStyle name="Input 2 3 6 10" xfId="9240" xr:uid="{00000000-0005-0000-0000-000080230000}"/>
    <cellStyle name="Input 2 3 6 10 2" xfId="9241" xr:uid="{00000000-0005-0000-0000-000081230000}"/>
    <cellStyle name="Input 2 3 6 11" xfId="9242" xr:uid="{00000000-0005-0000-0000-000082230000}"/>
    <cellStyle name="Input 2 3 6 11 2" xfId="9243" xr:uid="{00000000-0005-0000-0000-000083230000}"/>
    <cellStyle name="Input 2 3 6 12" xfId="9244" xr:uid="{00000000-0005-0000-0000-000084230000}"/>
    <cellStyle name="Input 2 3 6 2" xfId="9245" xr:uid="{00000000-0005-0000-0000-000085230000}"/>
    <cellStyle name="Input 2 3 6 2 2" xfId="9246" xr:uid="{00000000-0005-0000-0000-000086230000}"/>
    <cellStyle name="Input 2 3 6 2 2 2" xfId="9247" xr:uid="{00000000-0005-0000-0000-000087230000}"/>
    <cellStyle name="Input 2 3 6 2 2 2 2" xfId="9248" xr:uid="{00000000-0005-0000-0000-000088230000}"/>
    <cellStyle name="Input 2 3 6 2 2 2 2 2" xfId="9249" xr:uid="{00000000-0005-0000-0000-000089230000}"/>
    <cellStyle name="Input 2 3 6 2 2 2 3" xfId="9250" xr:uid="{00000000-0005-0000-0000-00008A230000}"/>
    <cellStyle name="Input 2 3 6 2 2 3" xfId="9251" xr:uid="{00000000-0005-0000-0000-00008B230000}"/>
    <cellStyle name="Input 2 3 6 2 2 3 2" xfId="9252" xr:uid="{00000000-0005-0000-0000-00008C230000}"/>
    <cellStyle name="Input 2 3 6 2 2 4" xfId="9253" xr:uid="{00000000-0005-0000-0000-00008D230000}"/>
    <cellStyle name="Input 2 3 6 2 3" xfId="9254" xr:uid="{00000000-0005-0000-0000-00008E230000}"/>
    <cellStyle name="Input 2 3 6 2 3 2" xfId="9255" xr:uid="{00000000-0005-0000-0000-00008F230000}"/>
    <cellStyle name="Input 2 3 6 2 3 2 2" xfId="9256" xr:uid="{00000000-0005-0000-0000-000090230000}"/>
    <cellStyle name="Input 2 3 6 2 3 3" xfId="9257" xr:uid="{00000000-0005-0000-0000-000091230000}"/>
    <cellStyle name="Input 2 3 6 2 4" xfId="9258" xr:uid="{00000000-0005-0000-0000-000092230000}"/>
    <cellStyle name="Input 2 3 6 2 4 2" xfId="9259" xr:uid="{00000000-0005-0000-0000-000093230000}"/>
    <cellStyle name="Input 2 3 6 2 4 2 2" xfId="9260" xr:uid="{00000000-0005-0000-0000-000094230000}"/>
    <cellStyle name="Input 2 3 6 2 4 3" xfId="9261" xr:uid="{00000000-0005-0000-0000-000095230000}"/>
    <cellStyle name="Input 2 3 6 2 5" xfId="9262" xr:uid="{00000000-0005-0000-0000-000096230000}"/>
    <cellStyle name="Input 2 3 6 2 5 2" xfId="9263" xr:uid="{00000000-0005-0000-0000-000097230000}"/>
    <cellStyle name="Input 2 3 6 2 6" xfId="9264" xr:uid="{00000000-0005-0000-0000-000098230000}"/>
    <cellStyle name="Input 2 3 6 2 6 2" xfId="9265" xr:uid="{00000000-0005-0000-0000-000099230000}"/>
    <cellStyle name="Input 2 3 6 2 7" xfId="9266" xr:uid="{00000000-0005-0000-0000-00009A230000}"/>
    <cellStyle name="Input 2 3 6 3" xfId="9267" xr:uid="{00000000-0005-0000-0000-00009B230000}"/>
    <cellStyle name="Input 2 3 6 3 2" xfId="9268" xr:uid="{00000000-0005-0000-0000-00009C230000}"/>
    <cellStyle name="Input 2 3 6 3 2 2" xfId="9269" xr:uid="{00000000-0005-0000-0000-00009D230000}"/>
    <cellStyle name="Input 2 3 6 3 2 2 2" xfId="9270" xr:uid="{00000000-0005-0000-0000-00009E230000}"/>
    <cellStyle name="Input 2 3 6 3 2 2 2 2" xfId="9271" xr:uid="{00000000-0005-0000-0000-00009F230000}"/>
    <cellStyle name="Input 2 3 6 3 2 2 3" xfId="9272" xr:uid="{00000000-0005-0000-0000-0000A0230000}"/>
    <cellStyle name="Input 2 3 6 3 2 3" xfId="9273" xr:uid="{00000000-0005-0000-0000-0000A1230000}"/>
    <cellStyle name="Input 2 3 6 3 2 3 2" xfId="9274" xr:uid="{00000000-0005-0000-0000-0000A2230000}"/>
    <cellStyle name="Input 2 3 6 3 2 4" xfId="9275" xr:uid="{00000000-0005-0000-0000-0000A3230000}"/>
    <cellStyle name="Input 2 3 6 3 3" xfId="9276" xr:uid="{00000000-0005-0000-0000-0000A4230000}"/>
    <cellStyle name="Input 2 3 6 3 3 2" xfId="9277" xr:uid="{00000000-0005-0000-0000-0000A5230000}"/>
    <cellStyle name="Input 2 3 6 3 3 2 2" xfId="9278" xr:uid="{00000000-0005-0000-0000-0000A6230000}"/>
    <cellStyle name="Input 2 3 6 3 3 3" xfId="9279" xr:uid="{00000000-0005-0000-0000-0000A7230000}"/>
    <cellStyle name="Input 2 3 6 3 4" xfId="9280" xr:uid="{00000000-0005-0000-0000-0000A8230000}"/>
    <cellStyle name="Input 2 3 6 3 4 2" xfId="9281" xr:uid="{00000000-0005-0000-0000-0000A9230000}"/>
    <cellStyle name="Input 2 3 6 3 4 2 2" xfId="9282" xr:uid="{00000000-0005-0000-0000-0000AA230000}"/>
    <cellStyle name="Input 2 3 6 3 4 3" xfId="9283" xr:uid="{00000000-0005-0000-0000-0000AB230000}"/>
    <cellStyle name="Input 2 3 6 3 5" xfId="9284" xr:uid="{00000000-0005-0000-0000-0000AC230000}"/>
    <cellStyle name="Input 2 3 6 3 5 2" xfId="9285" xr:uid="{00000000-0005-0000-0000-0000AD230000}"/>
    <cellStyle name="Input 2 3 6 3 6" xfId="9286" xr:uid="{00000000-0005-0000-0000-0000AE230000}"/>
    <cellStyle name="Input 2 3 6 3 6 2" xfId="9287" xr:uid="{00000000-0005-0000-0000-0000AF230000}"/>
    <cellStyle name="Input 2 3 6 3 7" xfId="9288" xr:uid="{00000000-0005-0000-0000-0000B0230000}"/>
    <cellStyle name="Input 2 3 6 4" xfId="9289" xr:uid="{00000000-0005-0000-0000-0000B1230000}"/>
    <cellStyle name="Input 2 3 6 4 2" xfId="9290" xr:uid="{00000000-0005-0000-0000-0000B2230000}"/>
    <cellStyle name="Input 2 3 6 4 2 2" xfId="9291" xr:uid="{00000000-0005-0000-0000-0000B3230000}"/>
    <cellStyle name="Input 2 3 6 4 2 2 2" xfId="9292" xr:uid="{00000000-0005-0000-0000-0000B4230000}"/>
    <cellStyle name="Input 2 3 6 4 2 2 2 2" xfId="9293" xr:uid="{00000000-0005-0000-0000-0000B5230000}"/>
    <cellStyle name="Input 2 3 6 4 2 2 3" xfId="9294" xr:uid="{00000000-0005-0000-0000-0000B6230000}"/>
    <cellStyle name="Input 2 3 6 4 2 3" xfId="9295" xr:uid="{00000000-0005-0000-0000-0000B7230000}"/>
    <cellStyle name="Input 2 3 6 4 2 3 2" xfId="9296" xr:uid="{00000000-0005-0000-0000-0000B8230000}"/>
    <cellStyle name="Input 2 3 6 4 2 4" xfId="9297" xr:uid="{00000000-0005-0000-0000-0000B9230000}"/>
    <cellStyle name="Input 2 3 6 4 3" xfId="9298" xr:uid="{00000000-0005-0000-0000-0000BA230000}"/>
    <cellStyle name="Input 2 3 6 4 3 2" xfId="9299" xr:uid="{00000000-0005-0000-0000-0000BB230000}"/>
    <cellStyle name="Input 2 3 6 4 3 2 2" xfId="9300" xr:uid="{00000000-0005-0000-0000-0000BC230000}"/>
    <cellStyle name="Input 2 3 6 4 3 3" xfId="9301" xr:uid="{00000000-0005-0000-0000-0000BD230000}"/>
    <cellStyle name="Input 2 3 6 4 4" xfId="9302" xr:uid="{00000000-0005-0000-0000-0000BE230000}"/>
    <cellStyle name="Input 2 3 6 4 4 2" xfId="9303" xr:uid="{00000000-0005-0000-0000-0000BF230000}"/>
    <cellStyle name="Input 2 3 6 4 4 2 2" xfId="9304" xr:uid="{00000000-0005-0000-0000-0000C0230000}"/>
    <cellStyle name="Input 2 3 6 4 4 3" xfId="9305" xr:uid="{00000000-0005-0000-0000-0000C1230000}"/>
    <cellStyle name="Input 2 3 6 4 5" xfId="9306" xr:uid="{00000000-0005-0000-0000-0000C2230000}"/>
    <cellStyle name="Input 2 3 6 4 5 2" xfId="9307" xr:uid="{00000000-0005-0000-0000-0000C3230000}"/>
    <cellStyle name="Input 2 3 6 4 6" xfId="9308" xr:uid="{00000000-0005-0000-0000-0000C4230000}"/>
    <cellStyle name="Input 2 3 6 4 6 2" xfId="9309" xr:uid="{00000000-0005-0000-0000-0000C5230000}"/>
    <cellStyle name="Input 2 3 6 4 7" xfId="9310" xr:uid="{00000000-0005-0000-0000-0000C6230000}"/>
    <cellStyle name="Input 2 3 6 5" xfId="9311" xr:uid="{00000000-0005-0000-0000-0000C7230000}"/>
    <cellStyle name="Input 2 3 6 5 2" xfId="9312" xr:uid="{00000000-0005-0000-0000-0000C8230000}"/>
    <cellStyle name="Input 2 3 6 5 2 2" xfId="9313" xr:uid="{00000000-0005-0000-0000-0000C9230000}"/>
    <cellStyle name="Input 2 3 6 5 2 2 2" xfId="9314" xr:uid="{00000000-0005-0000-0000-0000CA230000}"/>
    <cellStyle name="Input 2 3 6 5 2 2 2 2" xfId="9315" xr:uid="{00000000-0005-0000-0000-0000CB230000}"/>
    <cellStyle name="Input 2 3 6 5 2 2 3" xfId="9316" xr:uid="{00000000-0005-0000-0000-0000CC230000}"/>
    <cellStyle name="Input 2 3 6 5 2 3" xfId="9317" xr:uid="{00000000-0005-0000-0000-0000CD230000}"/>
    <cellStyle name="Input 2 3 6 5 2 3 2" xfId="9318" xr:uid="{00000000-0005-0000-0000-0000CE230000}"/>
    <cellStyle name="Input 2 3 6 5 2 4" xfId="9319" xr:uid="{00000000-0005-0000-0000-0000CF230000}"/>
    <cellStyle name="Input 2 3 6 5 3" xfId="9320" xr:uid="{00000000-0005-0000-0000-0000D0230000}"/>
    <cellStyle name="Input 2 3 6 5 3 2" xfId="9321" xr:uid="{00000000-0005-0000-0000-0000D1230000}"/>
    <cellStyle name="Input 2 3 6 5 3 2 2" xfId="9322" xr:uid="{00000000-0005-0000-0000-0000D2230000}"/>
    <cellStyle name="Input 2 3 6 5 3 3" xfId="9323" xr:uid="{00000000-0005-0000-0000-0000D3230000}"/>
    <cellStyle name="Input 2 3 6 5 4" xfId="9324" xr:uid="{00000000-0005-0000-0000-0000D4230000}"/>
    <cellStyle name="Input 2 3 6 5 4 2" xfId="9325" xr:uid="{00000000-0005-0000-0000-0000D5230000}"/>
    <cellStyle name="Input 2 3 6 5 4 2 2" xfId="9326" xr:uid="{00000000-0005-0000-0000-0000D6230000}"/>
    <cellStyle name="Input 2 3 6 5 4 3" xfId="9327" xr:uid="{00000000-0005-0000-0000-0000D7230000}"/>
    <cellStyle name="Input 2 3 6 5 5" xfId="9328" xr:uid="{00000000-0005-0000-0000-0000D8230000}"/>
    <cellStyle name="Input 2 3 6 5 5 2" xfId="9329" xr:uid="{00000000-0005-0000-0000-0000D9230000}"/>
    <cellStyle name="Input 2 3 6 5 6" xfId="9330" xr:uid="{00000000-0005-0000-0000-0000DA230000}"/>
    <cellStyle name="Input 2 3 6 5 6 2" xfId="9331" xr:uid="{00000000-0005-0000-0000-0000DB230000}"/>
    <cellStyle name="Input 2 3 6 5 7" xfId="9332" xr:uid="{00000000-0005-0000-0000-0000DC230000}"/>
    <cellStyle name="Input 2 3 6 6" xfId="9333" xr:uid="{00000000-0005-0000-0000-0000DD230000}"/>
    <cellStyle name="Input 2 3 6 6 2" xfId="9334" xr:uid="{00000000-0005-0000-0000-0000DE230000}"/>
    <cellStyle name="Input 2 3 6 6 2 2" xfId="9335" xr:uid="{00000000-0005-0000-0000-0000DF230000}"/>
    <cellStyle name="Input 2 3 6 6 2 2 2" xfId="9336" xr:uid="{00000000-0005-0000-0000-0000E0230000}"/>
    <cellStyle name="Input 2 3 6 6 2 2 2 2" xfId="9337" xr:uid="{00000000-0005-0000-0000-0000E1230000}"/>
    <cellStyle name="Input 2 3 6 6 2 2 3" xfId="9338" xr:uid="{00000000-0005-0000-0000-0000E2230000}"/>
    <cellStyle name="Input 2 3 6 6 2 3" xfId="9339" xr:uid="{00000000-0005-0000-0000-0000E3230000}"/>
    <cellStyle name="Input 2 3 6 6 2 3 2" xfId="9340" xr:uid="{00000000-0005-0000-0000-0000E4230000}"/>
    <cellStyle name="Input 2 3 6 6 2 4" xfId="9341" xr:uid="{00000000-0005-0000-0000-0000E5230000}"/>
    <cellStyle name="Input 2 3 6 6 3" xfId="9342" xr:uid="{00000000-0005-0000-0000-0000E6230000}"/>
    <cellStyle name="Input 2 3 6 6 3 2" xfId="9343" xr:uid="{00000000-0005-0000-0000-0000E7230000}"/>
    <cellStyle name="Input 2 3 6 6 3 2 2" xfId="9344" xr:uid="{00000000-0005-0000-0000-0000E8230000}"/>
    <cellStyle name="Input 2 3 6 6 3 3" xfId="9345" xr:uid="{00000000-0005-0000-0000-0000E9230000}"/>
    <cellStyle name="Input 2 3 6 6 4" xfId="9346" xr:uid="{00000000-0005-0000-0000-0000EA230000}"/>
    <cellStyle name="Input 2 3 6 6 4 2" xfId="9347" xr:uid="{00000000-0005-0000-0000-0000EB230000}"/>
    <cellStyle name="Input 2 3 6 6 4 2 2" xfId="9348" xr:uid="{00000000-0005-0000-0000-0000EC230000}"/>
    <cellStyle name="Input 2 3 6 6 4 3" xfId="9349" xr:uid="{00000000-0005-0000-0000-0000ED230000}"/>
    <cellStyle name="Input 2 3 6 6 5" xfId="9350" xr:uid="{00000000-0005-0000-0000-0000EE230000}"/>
    <cellStyle name="Input 2 3 6 6 5 2" xfId="9351" xr:uid="{00000000-0005-0000-0000-0000EF230000}"/>
    <cellStyle name="Input 2 3 6 6 6" xfId="9352" xr:uid="{00000000-0005-0000-0000-0000F0230000}"/>
    <cellStyle name="Input 2 3 6 6 6 2" xfId="9353" xr:uid="{00000000-0005-0000-0000-0000F1230000}"/>
    <cellStyle name="Input 2 3 6 6 7" xfId="9354" xr:uid="{00000000-0005-0000-0000-0000F2230000}"/>
    <cellStyle name="Input 2 3 6 7" xfId="9355" xr:uid="{00000000-0005-0000-0000-0000F3230000}"/>
    <cellStyle name="Input 2 3 6 7 2" xfId="9356" xr:uid="{00000000-0005-0000-0000-0000F4230000}"/>
    <cellStyle name="Input 2 3 6 7 2 2" xfId="9357" xr:uid="{00000000-0005-0000-0000-0000F5230000}"/>
    <cellStyle name="Input 2 3 6 7 2 2 2" xfId="9358" xr:uid="{00000000-0005-0000-0000-0000F6230000}"/>
    <cellStyle name="Input 2 3 6 7 2 3" xfId="9359" xr:uid="{00000000-0005-0000-0000-0000F7230000}"/>
    <cellStyle name="Input 2 3 6 7 3" xfId="9360" xr:uid="{00000000-0005-0000-0000-0000F8230000}"/>
    <cellStyle name="Input 2 3 6 7 3 2" xfId="9361" xr:uid="{00000000-0005-0000-0000-0000F9230000}"/>
    <cellStyle name="Input 2 3 6 7 4" xfId="9362" xr:uid="{00000000-0005-0000-0000-0000FA230000}"/>
    <cellStyle name="Input 2 3 6 8" xfId="9363" xr:uid="{00000000-0005-0000-0000-0000FB230000}"/>
    <cellStyle name="Input 2 3 6 8 2" xfId="9364" xr:uid="{00000000-0005-0000-0000-0000FC230000}"/>
    <cellStyle name="Input 2 3 6 8 2 2" xfId="9365" xr:uid="{00000000-0005-0000-0000-0000FD230000}"/>
    <cellStyle name="Input 2 3 6 8 3" xfId="9366" xr:uid="{00000000-0005-0000-0000-0000FE230000}"/>
    <cellStyle name="Input 2 3 6 9" xfId="9367" xr:uid="{00000000-0005-0000-0000-0000FF230000}"/>
    <cellStyle name="Input 2 3 6 9 2" xfId="9368" xr:uid="{00000000-0005-0000-0000-000000240000}"/>
    <cellStyle name="Input 2 3 6 9 2 2" xfId="9369" xr:uid="{00000000-0005-0000-0000-000001240000}"/>
    <cellStyle name="Input 2 3 6 9 3" xfId="9370" xr:uid="{00000000-0005-0000-0000-000002240000}"/>
    <cellStyle name="Input 2 3 7" xfId="9371" xr:uid="{00000000-0005-0000-0000-000003240000}"/>
    <cellStyle name="Input 2 3 7 10" xfId="9372" xr:uid="{00000000-0005-0000-0000-000004240000}"/>
    <cellStyle name="Input 2 3 7 10 2" xfId="9373" xr:uid="{00000000-0005-0000-0000-000005240000}"/>
    <cellStyle name="Input 2 3 7 11" xfId="9374" xr:uid="{00000000-0005-0000-0000-000006240000}"/>
    <cellStyle name="Input 2 3 7 11 2" xfId="9375" xr:uid="{00000000-0005-0000-0000-000007240000}"/>
    <cellStyle name="Input 2 3 7 12" xfId="9376" xr:uid="{00000000-0005-0000-0000-000008240000}"/>
    <cellStyle name="Input 2 3 7 2" xfId="9377" xr:uid="{00000000-0005-0000-0000-000009240000}"/>
    <cellStyle name="Input 2 3 7 2 2" xfId="9378" xr:uid="{00000000-0005-0000-0000-00000A240000}"/>
    <cellStyle name="Input 2 3 7 2 2 2" xfId="9379" xr:uid="{00000000-0005-0000-0000-00000B240000}"/>
    <cellStyle name="Input 2 3 7 2 2 2 2" xfId="9380" xr:uid="{00000000-0005-0000-0000-00000C240000}"/>
    <cellStyle name="Input 2 3 7 2 2 2 2 2" xfId="9381" xr:uid="{00000000-0005-0000-0000-00000D240000}"/>
    <cellStyle name="Input 2 3 7 2 2 2 3" xfId="9382" xr:uid="{00000000-0005-0000-0000-00000E240000}"/>
    <cellStyle name="Input 2 3 7 2 2 3" xfId="9383" xr:uid="{00000000-0005-0000-0000-00000F240000}"/>
    <cellStyle name="Input 2 3 7 2 2 3 2" xfId="9384" xr:uid="{00000000-0005-0000-0000-000010240000}"/>
    <cellStyle name="Input 2 3 7 2 2 4" xfId="9385" xr:uid="{00000000-0005-0000-0000-000011240000}"/>
    <cellStyle name="Input 2 3 7 2 3" xfId="9386" xr:uid="{00000000-0005-0000-0000-000012240000}"/>
    <cellStyle name="Input 2 3 7 2 3 2" xfId="9387" xr:uid="{00000000-0005-0000-0000-000013240000}"/>
    <cellStyle name="Input 2 3 7 2 3 2 2" xfId="9388" xr:uid="{00000000-0005-0000-0000-000014240000}"/>
    <cellStyle name="Input 2 3 7 2 3 3" xfId="9389" xr:uid="{00000000-0005-0000-0000-000015240000}"/>
    <cellStyle name="Input 2 3 7 2 4" xfId="9390" xr:uid="{00000000-0005-0000-0000-000016240000}"/>
    <cellStyle name="Input 2 3 7 2 4 2" xfId="9391" xr:uid="{00000000-0005-0000-0000-000017240000}"/>
    <cellStyle name="Input 2 3 7 2 4 2 2" xfId="9392" xr:uid="{00000000-0005-0000-0000-000018240000}"/>
    <cellStyle name="Input 2 3 7 2 4 3" xfId="9393" xr:uid="{00000000-0005-0000-0000-000019240000}"/>
    <cellStyle name="Input 2 3 7 2 5" xfId="9394" xr:uid="{00000000-0005-0000-0000-00001A240000}"/>
    <cellStyle name="Input 2 3 7 2 5 2" xfId="9395" xr:uid="{00000000-0005-0000-0000-00001B240000}"/>
    <cellStyle name="Input 2 3 7 2 6" xfId="9396" xr:uid="{00000000-0005-0000-0000-00001C240000}"/>
    <cellStyle name="Input 2 3 7 2 6 2" xfId="9397" xr:uid="{00000000-0005-0000-0000-00001D240000}"/>
    <cellStyle name="Input 2 3 7 2 7" xfId="9398" xr:uid="{00000000-0005-0000-0000-00001E240000}"/>
    <cellStyle name="Input 2 3 7 3" xfId="9399" xr:uid="{00000000-0005-0000-0000-00001F240000}"/>
    <cellStyle name="Input 2 3 7 3 2" xfId="9400" xr:uid="{00000000-0005-0000-0000-000020240000}"/>
    <cellStyle name="Input 2 3 7 3 2 2" xfId="9401" xr:uid="{00000000-0005-0000-0000-000021240000}"/>
    <cellStyle name="Input 2 3 7 3 2 2 2" xfId="9402" xr:uid="{00000000-0005-0000-0000-000022240000}"/>
    <cellStyle name="Input 2 3 7 3 2 2 2 2" xfId="9403" xr:uid="{00000000-0005-0000-0000-000023240000}"/>
    <cellStyle name="Input 2 3 7 3 2 2 3" xfId="9404" xr:uid="{00000000-0005-0000-0000-000024240000}"/>
    <cellStyle name="Input 2 3 7 3 2 3" xfId="9405" xr:uid="{00000000-0005-0000-0000-000025240000}"/>
    <cellStyle name="Input 2 3 7 3 2 3 2" xfId="9406" xr:uid="{00000000-0005-0000-0000-000026240000}"/>
    <cellStyle name="Input 2 3 7 3 2 4" xfId="9407" xr:uid="{00000000-0005-0000-0000-000027240000}"/>
    <cellStyle name="Input 2 3 7 3 3" xfId="9408" xr:uid="{00000000-0005-0000-0000-000028240000}"/>
    <cellStyle name="Input 2 3 7 3 3 2" xfId="9409" xr:uid="{00000000-0005-0000-0000-000029240000}"/>
    <cellStyle name="Input 2 3 7 3 3 2 2" xfId="9410" xr:uid="{00000000-0005-0000-0000-00002A240000}"/>
    <cellStyle name="Input 2 3 7 3 3 3" xfId="9411" xr:uid="{00000000-0005-0000-0000-00002B240000}"/>
    <cellStyle name="Input 2 3 7 3 4" xfId="9412" xr:uid="{00000000-0005-0000-0000-00002C240000}"/>
    <cellStyle name="Input 2 3 7 3 4 2" xfId="9413" xr:uid="{00000000-0005-0000-0000-00002D240000}"/>
    <cellStyle name="Input 2 3 7 3 4 2 2" xfId="9414" xr:uid="{00000000-0005-0000-0000-00002E240000}"/>
    <cellStyle name="Input 2 3 7 3 4 3" xfId="9415" xr:uid="{00000000-0005-0000-0000-00002F240000}"/>
    <cellStyle name="Input 2 3 7 3 5" xfId="9416" xr:uid="{00000000-0005-0000-0000-000030240000}"/>
    <cellStyle name="Input 2 3 7 3 5 2" xfId="9417" xr:uid="{00000000-0005-0000-0000-000031240000}"/>
    <cellStyle name="Input 2 3 7 3 6" xfId="9418" xr:uid="{00000000-0005-0000-0000-000032240000}"/>
    <cellStyle name="Input 2 3 7 3 6 2" xfId="9419" xr:uid="{00000000-0005-0000-0000-000033240000}"/>
    <cellStyle name="Input 2 3 7 3 7" xfId="9420" xr:uid="{00000000-0005-0000-0000-000034240000}"/>
    <cellStyle name="Input 2 3 7 4" xfId="9421" xr:uid="{00000000-0005-0000-0000-000035240000}"/>
    <cellStyle name="Input 2 3 7 4 2" xfId="9422" xr:uid="{00000000-0005-0000-0000-000036240000}"/>
    <cellStyle name="Input 2 3 7 4 2 2" xfId="9423" xr:uid="{00000000-0005-0000-0000-000037240000}"/>
    <cellStyle name="Input 2 3 7 4 2 2 2" xfId="9424" xr:uid="{00000000-0005-0000-0000-000038240000}"/>
    <cellStyle name="Input 2 3 7 4 2 2 2 2" xfId="9425" xr:uid="{00000000-0005-0000-0000-000039240000}"/>
    <cellStyle name="Input 2 3 7 4 2 2 3" xfId="9426" xr:uid="{00000000-0005-0000-0000-00003A240000}"/>
    <cellStyle name="Input 2 3 7 4 2 3" xfId="9427" xr:uid="{00000000-0005-0000-0000-00003B240000}"/>
    <cellStyle name="Input 2 3 7 4 2 3 2" xfId="9428" xr:uid="{00000000-0005-0000-0000-00003C240000}"/>
    <cellStyle name="Input 2 3 7 4 2 4" xfId="9429" xr:uid="{00000000-0005-0000-0000-00003D240000}"/>
    <cellStyle name="Input 2 3 7 4 3" xfId="9430" xr:uid="{00000000-0005-0000-0000-00003E240000}"/>
    <cellStyle name="Input 2 3 7 4 3 2" xfId="9431" xr:uid="{00000000-0005-0000-0000-00003F240000}"/>
    <cellStyle name="Input 2 3 7 4 3 2 2" xfId="9432" xr:uid="{00000000-0005-0000-0000-000040240000}"/>
    <cellStyle name="Input 2 3 7 4 3 3" xfId="9433" xr:uid="{00000000-0005-0000-0000-000041240000}"/>
    <cellStyle name="Input 2 3 7 4 4" xfId="9434" xr:uid="{00000000-0005-0000-0000-000042240000}"/>
    <cellStyle name="Input 2 3 7 4 4 2" xfId="9435" xr:uid="{00000000-0005-0000-0000-000043240000}"/>
    <cellStyle name="Input 2 3 7 4 4 2 2" xfId="9436" xr:uid="{00000000-0005-0000-0000-000044240000}"/>
    <cellStyle name="Input 2 3 7 4 4 3" xfId="9437" xr:uid="{00000000-0005-0000-0000-000045240000}"/>
    <cellStyle name="Input 2 3 7 4 5" xfId="9438" xr:uid="{00000000-0005-0000-0000-000046240000}"/>
    <cellStyle name="Input 2 3 7 4 5 2" xfId="9439" xr:uid="{00000000-0005-0000-0000-000047240000}"/>
    <cellStyle name="Input 2 3 7 4 6" xfId="9440" xr:uid="{00000000-0005-0000-0000-000048240000}"/>
    <cellStyle name="Input 2 3 7 4 6 2" xfId="9441" xr:uid="{00000000-0005-0000-0000-000049240000}"/>
    <cellStyle name="Input 2 3 7 4 7" xfId="9442" xr:uid="{00000000-0005-0000-0000-00004A240000}"/>
    <cellStyle name="Input 2 3 7 5" xfId="9443" xr:uid="{00000000-0005-0000-0000-00004B240000}"/>
    <cellStyle name="Input 2 3 7 5 2" xfId="9444" xr:uid="{00000000-0005-0000-0000-00004C240000}"/>
    <cellStyle name="Input 2 3 7 5 2 2" xfId="9445" xr:uid="{00000000-0005-0000-0000-00004D240000}"/>
    <cellStyle name="Input 2 3 7 5 2 2 2" xfId="9446" xr:uid="{00000000-0005-0000-0000-00004E240000}"/>
    <cellStyle name="Input 2 3 7 5 2 2 2 2" xfId="9447" xr:uid="{00000000-0005-0000-0000-00004F240000}"/>
    <cellStyle name="Input 2 3 7 5 2 2 3" xfId="9448" xr:uid="{00000000-0005-0000-0000-000050240000}"/>
    <cellStyle name="Input 2 3 7 5 2 3" xfId="9449" xr:uid="{00000000-0005-0000-0000-000051240000}"/>
    <cellStyle name="Input 2 3 7 5 2 3 2" xfId="9450" xr:uid="{00000000-0005-0000-0000-000052240000}"/>
    <cellStyle name="Input 2 3 7 5 2 4" xfId="9451" xr:uid="{00000000-0005-0000-0000-000053240000}"/>
    <cellStyle name="Input 2 3 7 5 3" xfId="9452" xr:uid="{00000000-0005-0000-0000-000054240000}"/>
    <cellStyle name="Input 2 3 7 5 3 2" xfId="9453" xr:uid="{00000000-0005-0000-0000-000055240000}"/>
    <cellStyle name="Input 2 3 7 5 3 2 2" xfId="9454" xr:uid="{00000000-0005-0000-0000-000056240000}"/>
    <cellStyle name="Input 2 3 7 5 3 3" xfId="9455" xr:uid="{00000000-0005-0000-0000-000057240000}"/>
    <cellStyle name="Input 2 3 7 5 4" xfId="9456" xr:uid="{00000000-0005-0000-0000-000058240000}"/>
    <cellStyle name="Input 2 3 7 5 4 2" xfId="9457" xr:uid="{00000000-0005-0000-0000-000059240000}"/>
    <cellStyle name="Input 2 3 7 5 4 2 2" xfId="9458" xr:uid="{00000000-0005-0000-0000-00005A240000}"/>
    <cellStyle name="Input 2 3 7 5 4 3" xfId="9459" xr:uid="{00000000-0005-0000-0000-00005B240000}"/>
    <cellStyle name="Input 2 3 7 5 5" xfId="9460" xr:uid="{00000000-0005-0000-0000-00005C240000}"/>
    <cellStyle name="Input 2 3 7 5 5 2" xfId="9461" xr:uid="{00000000-0005-0000-0000-00005D240000}"/>
    <cellStyle name="Input 2 3 7 5 6" xfId="9462" xr:uid="{00000000-0005-0000-0000-00005E240000}"/>
    <cellStyle name="Input 2 3 7 5 6 2" xfId="9463" xr:uid="{00000000-0005-0000-0000-00005F240000}"/>
    <cellStyle name="Input 2 3 7 5 7" xfId="9464" xr:uid="{00000000-0005-0000-0000-000060240000}"/>
    <cellStyle name="Input 2 3 7 6" xfId="9465" xr:uid="{00000000-0005-0000-0000-000061240000}"/>
    <cellStyle name="Input 2 3 7 6 2" xfId="9466" xr:uid="{00000000-0005-0000-0000-000062240000}"/>
    <cellStyle name="Input 2 3 7 6 2 2" xfId="9467" xr:uid="{00000000-0005-0000-0000-000063240000}"/>
    <cellStyle name="Input 2 3 7 6 2 2 2" xfId="9468" xr:uid="{00000000-0005-0000-0000-000064240000}"/>
    <cellStyle name="Input 2 3 7 6 2 2 2 2" xfId="9469" xr:uid="{00000000-0005-0000-0000-000065240000}"/>
    <cellStyle name="Input 2 3 7 6 2 2 3" xfId="9470" xr:uid="{00000000-0005-0000-0000-000066240000}"/>
    <cellStyle name="Input 2 3 7 6 2 3" xfId="9471" xr:uid="{00000000-0005-0000-0000-000067240000}"/>
    <cellStyle name="Input 2 3 7 6 2 3 2" xfId="9472" xr:uid="{00000000-0005-0000-0000-000068240000}"/>
    <cellStyle name="Input 2 3 7 6 2 4" xfId="9473" xr:uid="{00000000-0005-0000-0000-000069240000}"/>
    <cellStyle name="Input 2 3 7 6 3" xfId="9474" xr:uid="{00000000-0005-0000-0000-00006A240000}"/>
    <cellStyle name="Input 2 3 7 6 3 2" xfId="9475" xr:uid="{00000000-0005-0000-0000-00006B240000}"/>
    <cellStyle name="Input 2 3 7 6 3 2 2" xfId="9476" xr:uid="{00000000-0005-0000-0000-00006C240000}"/>
    <cellStyle name="Input 2 3 7 6 3 3" xfId="9477" xr:uid="{00000000-0005-0000-0000-00006D240000}"/>
    <cellStyle name="Input 2 3 7 6 4" xfId="9478" xr:uid="{00000000-0005-0000-0000-00006E240000}"/>
    <cellStyle name="Input 2 3 7 6 4 2" xfId="9479" xr:uid="{00000000-0005-0000-0000-00006F240000}"/>
    <cellStyle name="Input 2 3 7 6 4 2 2" xfId="9480" xr:uid="{00000000-0005-0000-0000-000070240000}"/>
    <cellStyle name="Input 2 3 7 6 4 3" xfId="9481" xr:uid="{00000000-0005-0000-0000-000071240000}"/>
    <cellStyle name="Input 2 3 7 6 5" xfId="9482" xr:uid="{00000000-0005-0000-0000-000072240000}"/>
    <cellStyle name="Input 2 3 7 6 5 2" xfId="9483" xr:uid="{00000000-0005-0000-0000-000073240000}"/>
    <cellStyle name="Input 2 3 7 6 6" xfId="9484" xr:uid="{00000000-0005-0000-0000-000074240000}"/>
    <cellStyle name="Input 2 3 7 6 6 2" xfId="9485" xr:uid="{00000000-0005-0000-0000-000075240000}"/>
    <cellStyle name="Input 2 3 7 6 7" xfId="9486" xr:uid="{00000000-0005-0000-0000-000076240000}"/>
    <cellStyle name="Input 2 3 7 7" xfId="9487" xr:uid="{00000000-0005-0000-0000-000077240000}"/>
    <cellStyle name="Input 2 3 7 7 2" xfId="9488" xr:uid="{00000000-0005-0000-0000-000078240000}"/>
    <cellStyle name="Input 2 3 7 7 2 2" xfId="9489" xr:uid="{00000000-0005-0000-0000-000079240000}"/>
    <cellStyle name="Input 2 3 7 7 2 2 2" xfId="9490" xr:uid="{00000000-0005-0000-0000-00007A240000}"/>
    <cellStyle name="Input 2 3 7 7 2 3" xfId="9491" xr:uid="{00000000-0005-0000-0000-00007B240000}"/>
    <cellStyle name="Input 2 3 7 7 3" xfId="9492" xr:uid="{00000000-0005-0000-0000-00007C240000}"/>
    <cellStyle name="Input 2 3 7 7 3 2" xfId="9493" xr:uid="{00000000-0005-0000-0000-00007D240000}"/>
    <cellStyle name="Input 2 3 7 7 4" xfId="9494" xr:uid="{00000000-0005-0000-0000-00007E240000}"/>
    <cellStyle name="Input 2 3 7 8" xfId="9495" xr:uid="{00000000-0005-0000-0000-00007F240000}"/>
    <cellStyle name="Input 2 3 7 8 2" xfId="9496" xr:uid="{00000000-0005-0000-0000-000080240000}"/>
    <cellStyle name="Input 2 3 7 8 2 2" xfId="9497" xr:uid="{00000000-0005-0000-0000-000081240000}"/>
    <cellStyle name="Input 2 3 7 8 3" xfId="9498" xr:uid="{00000000-0005-0000-0000-000082240000}"/>
    <cellStyle name="Input 2 3 7 9" xfId="9499" xr:uid="{00000000-0005-0000-0000-000083240000}"/>
    <cellStyle name="Input 2 3 7 9 2" xfId="9500" xr:uid="{00000000-0005-0000-0000-000084240000}"/>
    <cellStyle name="Input 2 3 7 9 2 2" xfId="9501" xr:uid="{00000000-0005-0000-0000-000085240000}"/>
    <cellStyle name="Input 2 3 7 9 3" xfId="9502" xr:uid="{00000000-0005-0000-0000-000086240000}"/>
    <cellStyle name="Input 2 3 8" xfId="9503" xr:uid="{00000000-0005-0000-0000-000087240000}"/>
    <cellStyle name="Input 2 3 8 10" xfId="9504" xr:uid="{00000000-0005-0000-0000-000088240000}"/>
    <cellStyle name="Input 2 3 8 10 2" xfId="9505" xr:uid="{00000000-0005-0000-0000-000089240000}"/>
    <cellStyle name="Input 2 3 8 11" xfId="9506" xr:uid="{00000000-0005-0000-0000-00008A240000}"/>
    <cellStyle name="Input 2 3 8 11 2" xfId="9507" xr:uid="{00000000-0005-0000-0000-00008B240000}"/>
    <cellStyle name="Input 2 3 8 12" xfId="9508" xr:uid="{00000000-0005-0000-0000-00008C240000}"/>
    <cellStyle name="Input 2 3 8 2" xfId="9509" xr:uid="{00000000-0005-0000-0000-00008D240000}"/>
    <cellStyle name="Input 2 3 8 2 2" xfId="9510" xr:uid="{00000000-0005-0000-0000-00008E240000}"/>
    <cellStyle name="Input 2 3 8 2 2 2" xfId="9511" xr:uid="{00000000-0005-0000-0000-00008F240000}"/>
    <cellStyle name="Input 2 3 8 2 2 2 2" xfId="9512" xr:uid="{00000000-0005-0000-0000-000090240000}"/>
    <cellStyle name="Input 2 3 8 2 2 2 2 2" xfId="9513" xr:uid="{00000000-0005-0000-0000-000091240000}"/>
    <cellStyle name="Input 2 3 8 2 2 2 3" xfId="9514" xr:uid="{00000000-0005-0000-0000-000092240000}"/>
    <cellStyle name="Input 2 3 8 2 2 3" xfId="9515" xr:uid="{00000000-0005-0000-0000-000093240000}"/>
    <cellStyle name="Input 2 3 8 2 2 3 2" xfId="9516" xr:uid="{00000000-0005-0000-0000-000094240000}"/>
    <cellStyle name="Input 2 3 8 2 2 4" xfId="9517" xr:uid="{00000000-0005-0000-0000-000095240000}"/>
    <cellStyle name="Input 2 3 8 2 3" xfId="9518" xr:uid="{00000000-0005-0000-0000-000096240000}"/>
    <cellStyle name="Input 2 3 8 2 3 2" xfId="9519" xr:uid="{00000000-0005-0000-0000-000097240000}"/>
    <cellStyle name="Input 2 3 8 2 3 2 2" xfId="9520" xr:uid="{00000000-0005-0000-0000-000098240000}"/>
    <cellStyle name="Input 2 3 8 2 3 3" xfId="9521" xr:uid="{00000000-0005-0000-0000-000099240000}"/>
    <cellStyle name="Input 2 3 8 2 4" xfId="9522" xr:uid="{00000000-0005-0000-0000-00009A240000}"/>
    <cellStyle name="Input 2 3 8 2 4 2" xfId="9523" xr:uid="{00000000-0005-0000-0000-00009B240000}"/>
    <cellStyle name="Input 2 3 8 2 4 2 2" xfId="9524" xr:uid="{00000000-0005-0000-0000-00009C240000}"/>
    <cellStyle name="Input 2 3 8 2 4 3" xfId="9525" xr:uid="{00000000-0005-0000-0000-00009D240000}"/>
    <cellStyle name="Input 2 3 8 2 5" xfId="9526" xr:uid="{00000000-0005-0000-0000-00009E240000}"/>
    <cellStyle name="Input 2 3 8 2 5 2" xfId="9527" xr:uid="{00000000-0005-0000-0000-00009F240000}"/>
    <cellStyle name="Input 2 3 8 2 6" xfId="9528" xr:uid="{00000000-0005-0000-0000-0000A0240000}"/>
    <cellStyle name="Input 2 3 8 2 6 2" xfId="9529" xr:uid="{00000000-0005-0000-0000-0000A1240000}"/>
    <cellStyle name="Input 2 3 8 2 7" xfId="9530" xr:uid="{00000000-0005-0000-0000-0000A2240000}"/>
    <cellStyle name="Input 2 3 8 3" xfId="9531" xr:uid="{00000000-0005-0000-0000-0000A3240000}"/>
    <cellStyle name="Input 2 3 8 3 2" xfId="9532" xr:uid="{00000000-0005-0000-0000-0000A4240000}"/>
    <cellStyle name="Input 2 3 8 3 2 2" xfId="9533" xr:uid="{00000000-0005-0000-0000-0000A5240000}"/>
    <cellStyle name="Input 2 3 8 3 2 2 2" xfId="9534" xr:uid="{00000000-0005-0000-0000-0000A6240000}"/>
    <cellStyle name="Input 2 3 8 3 2 2 2 2" xfId="9535" xr:uid="{00000000-0005-0000-0000-0000A7240000}"/>
    <cellStyle name="Input 2 3 8 3 2 2 3" xfId="9536" xr:uid="{00000000-0005-0000-0000-0000A8240000}"/>
    <cellStyle name="Input 2 3 8 3 2 3" xfId="9537" xr:uid="{00000000-0005-0000-0000-0000A9240000}"/>
    <cellStyle name="Input 2 3 8 3 2 3 2" xfId="9538" xr:uid="{00000000-0005-0000-0000-0000AA240000}"/>
    <cellStyle name="Input 2 3 8 3 2 4" xfId="9539" xr:uid="{00000000-0005-0000-0000-0000AB240000}"/>
    <cellStyle name="Input 2 3 8 3 3" xfId="9540" xr:uid="{00000000-0005-0000-0000-0000AC240000}"/>
    <cellStyle name="Input 2 3 8 3 3 2" xfId="9541" xr:uid="{00000000-0005-0000-0000-0000AD240000}"/>
    <cellStyle name="Input 2 3 8 3 3 2 2" xfId="9542" xr:uid="{00000000-0005-0000-0000-0000AE240000}"/>
    <cellStyle name="Input 2 3 8 3 3 3" xfId="9543" xr:uid="{00000000-0005-0000-0000-0000AF240000}"/>
    <cellStyle name="Input 2 3 8 3 4" xfId="9544" xr:uid="{00000000-0005-0000-0000-0000B0240000}"/>
    <cellStyle name="Input 2 3 8 3 4 2" xfId="9545" xr:uid="{00000000-0005-0000-0000-0000B1240000}"/>
    <cellStyle name="Input 2 3 8 3 4 2 2" xfId="9546" xr:uid="{00000000-0005-0000-0000-0000B2240000}"/>
    <cellStyle name="Input 2 3 8 3 4 3" xfId="9547" xr:uid="{00000000-0005-0000-0000-0000B3240000}"/>
    <cellStyle name="Input 2 3 8 3 5" xfId="9548" xr:uid="{00000000-0005-0000-0000-0000B4240000}"/>
    <cellStyle name="Input 2 3 8 3 5 2" xfId="9549" xr:uid="{00000000-0005-0000-0000-0000B5240000}"/>
    <cellStyle name="Input 2 3 8 3 6" xfId="9550" xr:uid="{00000000-0005-0000-0000-0000B6240000}"/>
    <cellStyle name="Input 2 3 8 3 6 2" xfId="9551" xr:uid="{00000000-0005-0000-0000-0000B7240000}"/>
    <cellStyle name="Input 2 3 8 3 7" xfId="9552" xr:uid="{00000000-0005-0000-0000-0000B8240000}"/>
    <cellStyle name="Input 2 3 8 4" xfId="9553" xr:uid="{00000000-0005-0000-0000-0000B9240000}"/>
    <cellStyle name="Input 2 3 8 4 2" xfId="9554" xr:uid="{00000000-0005-0000-0000-0000BA240000}"/>
    <cellStyle name="Input 2 3 8 4 2 2" xfId="9555" xr:uid="{00000000-0005-0000-0000-0000BB240000}"/>
    <cellStyle name="Input 2 3 8 4 2 2 2" xfId="9556" xr:uid="{00000000-0005-0000-0000-0000BC240000}"/>
    <cellStyle name="Input 2 3 8 4 2 2 2 2" xfId="9557" xr:uid="{00000000-0005-0000-0000-0000BD240000}"/>
    <cellStyle name="Input 2 3 8 4 2 2 3" xfId="9558" xr:uid="{00000000-0005-0000-0000-0000BE240000}"/>
    <cellStyle name="Input 2 3 8 4 2 3" xfId="9559" xr:uid="{00000000-0005-0000-0000-0000BF240000}"/>
    <cellStyle name="Input 2 3 8 4 2 3 2" xfId="9560" xr:uid="{00000000-0005-0000-0000-0000C0240000}"/>
    <cellStyle name="Input 2 3 8 4 2 4" xfId="9561" xr:uid="{00000000-0005-0000-0000-0000C1240000}"/>
    <cellStyle name="Input 2 3 8 4 3" xfId="9562" xr:uid="{00000000-0005-0000-0000-0000C2240000}"/>
    <cellStyle name="Input 2 3 8 4 3 2" xfId="9563" xr:uid="{00000000-0005-0000-0000-0000C3240000}"/>
    <cellStyle name="Input 2 3 8 4 3 2 2" xfId="9564" xr:uid="{00000000-0005-0000-0000-0000C4240000}"/>
    <cellStyle name="Input 2 3 8 4 3 3" xfId="9565" xr:uid="{00000000-0005-0000-0000-0000C5240000}"/>
    <cellStyle name="Input 2 3 8 4 4" xfId="9566" xr:uid="{00000000-0005-0000-0000-0000C6240000}"/>
    <cellStyle name="Input 2 3 8 4 4 2" xfId="9567" xr:uid="{00000000-0005-0000-0000-0000C7240000}"/>
    <cellStyle name="Input 2 3 8 4 4 2 2" xfId="9568" xr:uid="{00000000-0005-0000-0000-0000C8240000}"/>
    <cellStyle name="Input 2 3 8 4 4 3" xfId="9569" xr:uid="{00000000-0005-0000-0000-0000C9240000}"/>
    <cellStyle name="Input 2 3 8 4 5" xfId="9570" xr:uid="{00000000-0005-0000-0000-0000CA240000}"/>
    <cellStyle name="Input 2 3 8 4 5 2" xfId="9571" xr:uid="{00000000-0005-0000-0000-0000CB240000}"/>
    <cellStyle name="Input 2 3 8 4 6" xfId="9572" xr:uid="{00000000-0005-0000-0000-0000CC240000}"/>
    <cellStyle name="Input 2 3 8 4 6 2" xfId="9573" xr:uid="{00000000-0005-0000-0000-0000CD240000}"/>
    <cellStyle name="Input 2 3 8 4 7" xfId="9574" xr:uid="{00000000-0005-0000-0000-0000CE240000}"/>
    <cellStyle name="Input 2 3 8 5" xfId="9575" xr:uid="{00000000-0005-0000-0000-0000CF240000}"/>
    <cellStyle name="Input 2 3 8 5 2" xfId="9576" xr:uid="{00000000-0005-0000-0000-0000D0240000}"/>
    <cellStyle name="Input 2 3 8 5 2 2" xfId="9577" xr:uid="{00000000-0005-0000-0000-0000D1240000}"/>
    <cellStyle name="Input 2 3 8 5 2 2 2" xfId="9578" xr:uid="{00000000-0005-0000-0000-0000D2240000}"/>
    <cellStyle name="Input 2 3 8 5 2 2 2 2" xfId="9579" xr:uid="{00000000-0005-0000-0000-0000D3240000}"/>
    <cellStyle name="Input 2 3 8 5 2 2 3" xfId="9580" xr:uid="{00000000-0005-0000-0000-0000D4240000}"/>
    <cellStyle name="Input 2 3 8 5 2 3" xfId="9581" xr:uid="{00000000-0005-0000-0000-0000D5240000}"/>
    <cellStyle name="Input 2 3 8 5 2 3 2" xfId="9582" xr:uid="{00000000-0005-0000-0000-0000D6240000}"/>
    <cellStyle name="Input 2 3 8 5 2 4" xfId="9583" xr:uid="{00000000-0005-0000-0000-0000D7240000}"/>
    <cellStyle name="Input 2 3 8 5 3" xfId="9584" xr:uid="{00000000-0005-0000-0000-0000D8240000}"/>
    <cellStyle name="Input 2 3 8 5 3 2" xfId="9585" xr:uid="{00000000-0005-0000-0000-0000D9240000}"/>
    <cellStyle name="Input 2 3 8 5 3 2 2" xfId="9586" xr:uid="{00000000-0005-0000-0000-0000DA240000}"/>
    <cellStyle name="Input 2 3 8 5 3 3" xfId="9587" xr:uid="{00000000-0005-0000-0000-0000DB240000}"/>
    <cellStyle name="Input 2 3 8 5 4" xfId="9588" xr:uid="{00000000-0005-0000-0000-0000DC240000}"/>
    <cellStyle name="Input 2 3 8 5 4 2" xfId="9589" xr:uid="{00000000-0005-0000-0000-0000DD240000}"/>
    <cellStyle name="Input 2 3 8 5 4 2 2" xfId="9590" xr:uid="{00000000-0005-0000-0000-0000DE240000}"/>
    <cellStyle name="Input 2 3 8 5 4 3" xfId="9591" xr:uid="{00000000-0005-0000-0000-0000DF240000}"/>
    <cellStyle name="Input 2 3 8 5 5" xfId="9592" xr:uid="{00000000-0005-0000-0000-0000E0240000}"/>
    <cellStyle name="Input 2 3 8 5 5 2" xfId="9593" xr:uid="{00000000-0005-0000-0000-0000E1240000}"/>
    <cellStyle name="Input 2 3 8 5 6" xfId="9594" xr:uid="{00000000-0005-0000-0000-0000E2240000}"/>
    <cellStyle name="Input 2 3 8 5 6 2" xfId="9595" xr:uid="{00000000-0005-0000-0000-0000E3240000}"/>
    <cellStyle name="Input 2 3 8 5 7" xfId="9596" xr:uid="{00000000-0005-0000-0000-0000E4240000}"/>
    <cellStyle name="Input 2 3 8 6" xfId="9597" xr:uid="{00000000-0005-0000-0000-0000E5240000}"/>
    <cellStyle name="Input 2 3 8 6 2" xfId="9598" xr:uid="{00000000-0005-0000-0000-0000E6240000}"/>
    <cellStyle name="Input 2 3 8 6 2 2" xfId="9599" xr:uid="{00000000-0005-0000-0000-0000E7240000}"/>
    <cellStyle name="Input 2 3 8 6 2 2 2" xfId="9600" xr:uid="{00000000-0005-0000-0000-0000E8240000}"/>
    <cellStyle name="Input 2 3 8 6 2 2 2 2" xfId="9601" xr:uid="{00000000-0005-0000-0000-0000E9240000}"/>
    <cellStyle name="Input 2 3 8 6 2 2 3" xfId="9602" xr:uid="{00000000-0005-0000-0000-0000EA240000}"/>
    <cellStyle name="Input 2 3 8 6 2 3" xfId="9603" xr:uid="{00000000-0005-0000-0000-0000EB240000}"/>
    <cellStyle name="Input 2 3 8 6 2 3 2" xfId="9604" xr:uid="{00000000-0005-0000-0000-0000EC240000}"/>
    <cellStyle name="Input 2 3 8 6 2 4" xfId="9605" xr:uid="{00000000-0005-0000-0000-0000ED240000}"/>
    <cellStyle name="Input 2 3 8 6 3" xfId="9606" xr:uid="{00000000-0005-0000-0000-0000EE240000}"/>
    <cellStyle name="Input 2 3 8 6 3 2" xfId="9607" xr:uid="{00000000-0005-0000-0000-0000EF240000}"/>
    <cellStyle name="Input 2 3 8 6 3 2 2" xfId="9608" xr:uid="{00000000-0005-0000-0000-0000F0240000}"/>
    <cellStyle name="Input 2 3 8 6 3 3" xfId="9609" xr:uid="{00000000-0005-0000-0000-0000F1240000}"/>
    <cellStyle name="Input 2 3 8 6 4" xfId="9610" xr:uid="{00000000-0005-0000-0000-0000F2240000}"/>
    <cellStyle name="Input 2 3 8 6 4 2" xfId="9611" xr:uid="{00000000-0005-0000-0000-0000F3240000}"/>
    <cellStyle name="Input 2 3 8 6 4 2 2" xfId="9612" xr:uid="{00000000-0005-0000-0000-0000F4240000}"/>
    <cellStyle name="Input 2 3 8 6 4 3" xfId="9613" xr:uid="{00000000-0005-0000-0000-0000F5240000}"/>
    <cellStyle name="Input 2 3 8 6 5" xfId="9614" xr:uid="{00000000-0005-0000-0000-0000F6240000}"/>
    <cellStyle name="Input 2 3 8 6 5 2" xfId="9615" xr:uid="{00000000-0005-0000-0000-0000F7240000}"/>
    <cellStyle name="Input 2 3 8 6 6" xfId="9616" xr:uid="{00000000-0005-0000-0000-0000F8240000}"/>
    <cellStyle name="Input 2 3 8 6 6 2" xfId="9617" xr:uid="{00000000-0005-0000-0000-0000F9240000}"/>
    <cellStyle name="Input 2 3 8 6 7" xfId="9618" xr:uid="{00000000-0005-0000-0000-0000FA240000}"/>
    <cellStyle name="Input 2 3 8 7" xfId="9619" xr:uid="{00000000-0005-0000-0000-0000FB240000}"/>
    <cellStyle name="Input 2 3 8 7 2" xfId="9620" xr:uid="{00000000-0005-0000-0000-0000FC240000}"/>
    <cellStyle name="Input 2 3 8 7 2 2" xfId="9621" xr:uid="{00000000-0005-0000-0000-0000FD240000}"/>
    <cellStyle name="Input 2 3 8 7 2 2 2" xfId="9622" xr:uid="{00000000-0005-0000-0000-0000FE240000}"/>
    <cellStyle name="Input 2 3 8 7 2 3" xfId="9623" xr:uid="{00000000-0005-0000-0000-0000FF240000}"/>
    <cellStyle name="Input 2 3 8 7 3" xfId="9624" xr:uid="{00000000-0005-0000-0000-000000250000}"/>
    <cellStyle name="Input 2 3 8 7 3 2" xfId="9625" xr:uid="{00000000-0005-0000-0000-000001250000}"/>
    <cellStyle name="Input 2 3 8 7 4" xfId="9626" xr:uid="{00000000-0005-0000-0000-000002250000}"/>
    <cellStyle name="Input 2 3 8 8" xfId="9627" xr:uid="{00000000-0005-0000-0000-000003250000}"/>
    <cellStyle name="Input 2 3 8 8 2" xfId="9628" xr:uid="{00000000-0005-0000-0000-000004250000}"/>
    <cellStyle name="Input 2 3 8 8 2 2" xfId="9629" xr:uid="{00000000-0005-0000-0000-000005250000}"/>
    <cellStyle name="Input 2 3 8 8 3" xfId="9630" xr:uid="{00000000-0005-0000-0000-000006250000}"/>
    <cellStyle name="Input 2 3 8 9" xfId="9631" xr:uid="{00000000-0005-0000-0000-000007250000}"/>
    <cellStyle name="Input 2 3 8 9 2" xfId="9632" xr:uid="{00000000-0005-0000-0000-000008250000}"/>
    <cellStyle name="Input 2 3 8 9 2 2" xfId="9633" xr:uid="{00000000-0005-0000-0000-000009250000}"/>
    <cellStyle name="Input 2 3 8 9 3" xfId="9634" xr:uid="{00000000-0005-0000-0000-00000A250000}"/>
    <cellStyle name="Input 2 3 9" xfId="9635" xr:uid="{00000000-0005-0000-0000-00000B250000}"/>
    <cellStyle name="Input 2 3 9 10" xfId="9636" xr:uid="{00000000-0005-0000-0000-00000C250000}"/>
    <cellStyle name="Input 2 3 9 10 2" xfId="9637" xr:uid="{00000000-0005-0000-0000-00000D250000}"/>
    <cellStyle name="Input 2 3 9 11" xfId="9638" xr:uid="{00000000-0005-0000-0000-00000E250000}"/>
    <cellStyle name="Input 2 3 9 11 2" xfId="9639" xr:uid="{00000000-0005-0000-0000-00000F250000}"/>
    <cellStyle name="Input 2 3 9 12" xfId="9640" xr:uid="{00000000-0005-0000-0000-000010250000}"/>
    <cellStyle name="Input 2 3 9 2" xfId="9641" xr:uid="{00000000-0005-0000-0000-000011250000}"/>
    <cellStyle name="Input 2 3 9 2 2" xfId="9642" xr:uid="{00000000-0005-0000-0000-000012250000}"/>
    <cellStyle name="Input 2 3 9 2 2 2" xfId="9643" xr:uid="{00000000-0005-0000-0000-000013250000}"/>
    <cellStyle name="Input 2 3 9 2 2 2 2" xfId="9644" xr:uid="{00000000-0005-0000-0000-000014250000}"/>
    <cellStyle name="Input 2 3 9 2 2 2 2 2" xfId="9645" xr:uid="{00000000-0005-0000-0000-000015250000}"/>
    <cellStyle name="Input 2 3 9 2 2 2 3" xfId="9646" xr:uid="{00000000-0005-0000-0000-000016250000}"/>
    <cellStyle name="Input 2 3 9 2 2 3" xfId="9647" xr:uid="{00000000-0005-0000-0000-000017250000}"/>
    <cellStyle name="Input 2 3 9 2 2 3 2" xfId="9648" xr:uid="{00000000-0005-0000-0000-000018250000}"/>
    <cellStyle name="Input 2 3 9 2 2 4" xfId="9649" xr:uid="{00000000-0005-0000-0000-000019250000}"/>
    <cellStyle name="Input 2 3 9 2 3" xfId="9650" xr:uid="{00000000-0005-0000-0000-00001A250000}"/>
    <cellStyle name="Input 2 3 9 2 3 2" xfId="9651" xr:uid="{00000000-0005-0000-0000-00001B250000}"/>
    <cellStyle name="Input 2 3 9 2 3 2 2" xfId="9652" xr:uid="{00000000-0005-0000-0000-00001C250000}"/>
    <cellStyle name="Input 2 3 9 2 3 3" xfId="9653" xr:uid="{00000000-0005-0000-0000-00001D250000}"/>
    <cellStyle name="Input 2 3 9 2 4" xfId="9654" xr:uid="{00000000-0005-0000-0000-00001E250000}"/>
    <cellStyle name="Input 2 3 9 2 4 2" xfId="9655" xr:uid="{00000000-0005-0000-0000-00001F250000}"/>
    <cellStyle name="Input 2 3 9 2 4 2 2" xfId="9656" xr:uid="{00000000-0005-0000-0000-000020250000}"/>
    <cellStyle name="Input 2 3 9 2 4 3" xfId="9657" xr:uid="{00000000-0005-0000-0000-000021250000}"/>
    <cellStyle name="Input 2 3 9 2 5" xfId="9658" xr:uid="{00000000-0005-0000-0000-000022250000}"/>
    <cellStyle name="Input 2 3 9 2 5 2" xfId="9659" xr:uid="{00000000-0005-0000-0000-000023250000}"/>
    <cellStyle name="Input 2 3 9 2 6" xfId="9660" xr:uid="{00000000-0005-0000-0000-000024250000}"/>
    <cellStyle name="Input 2 3 9 2 6 2" xfId="9661" xr:uid="{00000000-0005-0000-0000-000025250000}"/>
    <cellStyle name="Input 2 3 9 2 7" xfId="9662" xr:uid="{00000000-0005-0000-0000-000026250000}"/>
    <cellStyle name="Input 2 3 9 3" xfId="9663" xr:uid="{00000000-0005-0000-0000-000027250000}"/>
    <cellStyle name="Input 2 3 9 3 2" xfId="9664" xr:uid="{00000000-0005-0000-0000-000028250000}"/>
    <cellStyle name="Input 2 3 9 3 2 2" xfId="9665" xr:uid="{00000000-0005-0000-0000-000029250000}"/>
    <cellStyle name="Input 2 3 9 3 2 2 2" xfId="9666" xr:uid="{00000000-0005-0000-0000-00002A250000}"/>
    <cellStyle name="Input 2 3 9 3 2 2 2 2" xfId="9667" xr:uid="{00000000-0005-0000-0000-00002B250000}"/>
    <cellStyle name="Input 2 3 9 3 2 2 3" xfId="9668" xr:uid="{00000000-0005-0000-0000-00002C250000}"/>
    <cellStyle name="Input 2 3 9 3 2 3" xfId="9669" xr:uid="{00000000-0005-0000-0000-00002D250000}"/>
    <cellStyle name="Input 2 3 9 3 2 3 2" xfId="9670" xr:uid="{00000000-0005-0000-0000-00002E250000}"/>
    <cellStyle name="Input 2 3 9 3 2 4" xfId="9671" xr:uid="{00000000-0005-0000-0000-00002F250000}"/>
    <cellStyle name="Input 2 3 9 3 3" xfId="9672" xr:uid="{00000000-0005-0000-0000-000030250000}"/>
    <cellStyle name="Input 2 3 9 3 3 2" xfId="9673" xr:uid="{00000000-0005-0000-0000-000031250000}"/>
    <cellStyle name="Input 2 3 9 3 3 2 2" xfId="9674" xr:uid="{00000000-0005-0000-0000-000032250000}"/>
    <cellStyle name="Input 2 3 9 3 3 3" xfId="9675" xr:uid="{00000000-0005-0000-0000-000033250000}"/>
    <cellStyle name="Input 2 3 9 3 4" xfId="9676" xr:uid="{00000000-0005-0000-0000-000034250000}"/>
    <cellStyle name="Input 2 3 9 3 4 2" xfId="9677" xr:uid="{00000000-0005-0000-0000-000035250000}"/>
    <cellStyle name="Input 2 3 9 3 4 2 2" xfId="9678" xr:uid="{00000000-0005-0000-0000-000036250000}"/>
    <cellStyle name="Input 2 3 9 3 4 3" xfId="9679" xr:uid="{00000000-0005-0000-0000-000037250000}"/>
    <cellStyle name="Input 2 3 9 3 5" xfId="9680" xr:uid="{00000000-0005-0000-0000-000038250000}"/>
    <cellStyle name="Input 2 3 9 3 5 2" xfId="9681" xr:uid="{00000000-0005-0000-0000-000039250000}"/>
    <cellStyle name="Input 2 3 9 3 6" xfId="9682" xr:uid="{00000000-0005-0000-0000-00003A250000}"/>
    <cellStyle name="Input 2 3 9 3 6 2" xfId="9683" xr:uid="{00000000-0005-0000-0000-00003B250000}"/>
    <cellStyle name="Input 2 3 9 3 7" xfId="9684" xr:uid="{00000000-0005-0000-0000-00003C250000}"/>
    <cellStyle name="Input 2 3 9 4" xfId="9685" xr:uid="{00000000-0005-0000-0000-00003D250000}"/>
    <cellStyle name="Input 2 3 9 4 2" xfId="9686" xr:uid="{00000000-0005-0000-0000-00003E250000}"/>
    <cellStyle name="Input 2 3 9 4 2 2" xfId="9687" xr:uid="{00000000-0005-0000-0000-00003F250000}"/>
    <cellStyle name="Input 2 3 9 4 2 2 2" xfId="9688" xr:uid="{00000000-0005-0000-0000-000040250000}"/>
    <cellStyle name="Input 2 3 9 4 2 2 2 2" xfId="9689" xr:uid="{00000000-0005-0000-0000-000041250000}"/>
    <cellStyle name="Input 2 3 9 4 2 2 3" xfId="9690" xr:uid="{00000000-0005-0000-0000-000042250000}"/>
    <cellStyle name="Input 2 3 9 4 2 3" xfId="9691" xr:uid="{00000000-0005-0000-0000-000043250000}"/>
    <cellStyle name="Input 2 3 9 4 2 3 2" xfId="9692" xr:uid="{00000000-0005-0000-0000-000044250000}"/>
    <cellStyle name="Input 2 3 9 4 2 4" xfId="9693" xr:uid="{00000000-0005-0000-0000-000045250000}"/>
    <cellStyle name="Input 2 3 9 4 3" xfId="9694" xr:uid="{00000000-0005-0000-0000-000046250000}"/>
    <cellStyle name="Input 2 3 9 4 3 2" xfId="9695" xr:uid="{00000000-0005-0000-0000-000047250000}"/>
    <cellStyle name="Input 2 3 9 4 3 2 2" xfId="9696" xr:uid="{00000000-0005-0000-0000-000048250000}"/>
    <cellStyle name="Input 2 3 9 4 3 3" xfId="9697" xr:uid="{00000000-0005-0000-0000-000049250000}"/>
    <cellStyle name="Input 2 3 9 4 4" xfId="9698" xr:uid="{00000000-0005-0000-0000-00004A250000}"/>
    <cellStyle name="Input 2 3 9 4 4 2" xfId="9699" xr:uid="{00000000-0005-0000-0000-00004B250000}"/>
    <cellStyle name="Input 2 3 9 4 4 2 2" xfId="9700" xr:uid="{00000000-0005-0000-0000-00004C250000}"/>
    <cellStyle name="Input 2 3 9 4 4 3" xfId="9701" xr:uid="{00000000-0005-0000-0000-00004D250000}"/>
    <cellStyle name="Input 2 3 9 4 5" xfId="9702" xr:uid="{00000000-0005-0000-0000-00004E250000}"/>
    <cellStyle name="Input 2 3 9 4 5 2" xfId="9703" xr:uid="{00000000-0005-0000-0000-00004F250000}"/>
    <cellStyle name="Input 2 3 9 4 6" xfId="9704" xr:uid="{00000000-0005-0000-0000-000050250000}"/>
    <cellStyle name="Input 2 3 9 4 6 2" xfId="9705" xr:uid="{00000000-0005-0000-0000-000051250000}"/>
    <cellStyle name="Input 2 3 9 4 7" xfId="9706" xr:uid="{00000000-0005-0000-0000-000052250000}"/>
    <cellStyle name="Input 2 3 9 5" xfId="9707" xr:uid="{00000000-0005-0000-0000-000053250000}"/>
    <cellStyle name="Input 2 3 9 5 2" xfId="9708" xr:uid="{00000000-0005-0000-0000-000054250000}"/>
    <cellStyle name="Input 2 3 9 5 2 2" xfId="9709" xr:uid="{00000000-0005-0000-0000-000055250000}"/>
    <cellStyle name="Input 2 3 9 5 2 2 2" xfId="9710" xr:uid="{00000000-0005-0000-0000-000056250000}"/>
    <cellStyle name="Input 2 3 9 5 2 2 2 2" xfId="9711" xr:uid="{00000000-0005-0000-0000-000057250000}"/>
    <cellStyle name="Input 2 3 9 5 2 2 3" xfId="9712" xr:uid="{00000000-0005-0000-0000-000058250000}"/>
    <cellStyle name="Input 2 3 9 5 2 3" xfId="9713" xr:uid="{00000000-0005-0000-0000-000059250000}"/>
    <cellStyle name="Input 2 3 9 5 2 3 2" xfId="9714" xr:uid="{00000000-0005-0000-0000-00005A250000}"/>
    <cellStyle name="Input 2 3 9 5 2 4" xfId="9715" xr:uid="{00000000-0005-0000-0000-00005B250000}"/>
    <cellStyle name="Input 2 3 9 5 3" xfId="9716" xr:uid="{00000000-0005-0000-0000-00005C250000}"/>
    <cellStyle name="Input 2 3 9 5 3 2" xfId="9717" xr:uid="{00000000-0005-0000-0000-00005D250000}"/>
    <cellStyle name="Input 2 3 9 5 3 2 2" xfId="9718" xr:uid="{00000000-0005-0000-0000-00005E250000}"/>
    <cellStyle name="Input 2 3 9 5 3 3" xfId="9719" xr:uid="{00000000-0005-0000-0000-00005F250000}"/>
    <cellStyle name="Input 2 3 9 5 4" xfId="9720" xr:uid="{00000000-0005-0000-0000-000060250000}"/>
    <cellStyle name="Input 2 3 9 5 4 2" xfId="9721" xr:uid="{00000000-0005-0000-0000-000061250000}"/>
    <cellStyle name="Input 2 3 9 5 4 2 2" xfId="9722" xr:uid="{00000000-0005-0000-0000-000062250000}"/>
    <cellStyle name="Input 2 3 9 5 4 3" xfId="9723" xr:uid="{00000000-0005-0000-0000-000063250000}"/>
    <cellStyle name="Input 2 3 9 5 5" xfId="9724" xr:uid="{00000000-0005-0000-0000-000064250000}"/>
    <cellStyle name="Input 2 3 9 5 5 2" xfId="9725" xr:uid="{00000000-0005-0000-0000-000065250000}"/>
    <cellStyle name="Input 2 3 9 5 6" xfId="9726" xr:uid="{00000000-0005-0000-0000-000066250000}"/>
    <cellStyle name="Input 2 3 9 5 6 2" xfId="9727" xr:uid="{00000000-0005-0000-0000-000067250000}"/>
    <cellStyle name="Input 2 3 9 5 7" xfId="9728" xr:uid="{00000000-0005-0000-0000-000068250000}"/>
    <cellStyle name="Input 2 3 9 6" xfId="9729" xr:uid="{00000000-0005-0000-0000-000069250000}"/>
    <cellStyle name="Input 2 3 9 6 2" xfId="9730" xr:uid="{00000000-0005-0000-0000-00006A250000}"/>
    <cellStyle name="Input 2 3 9 6 2 2" xfId="9731" xr:uid="{00000000-0005-0000-0000-00006B250000}"/>
    <cellStyle name="Input 2 3 9 6 2 2 2" xfId="9732" xr:uid="{00000000-0005-0000-0000-00006C250000}"/>
    <cellStyle name="Input 2 3 9 6 2 2 2 2" xfId="9733" xr:uid="{00000000-0005-0000-0000-00006D250000}"/>
    <cellStyle name="Input 2 3 9 6 2 2 3" xfId="9734" xr:uid="{00000000-0005-0000-0000-00006E250000}"/>
    <cellStyle name="Input 2 3 9 6 2 3" xfId="9735" xr:uid="{00000000-0005-0000-0000-00006F250000}"/>
    <cellStyle name="Input 2 3 9 6 2 3 2" xfId="9736" xr:uid="{00000000-0005-0000-0000-000070250000}"/>
    <cellStyle name="Input 2 3 9 6 2 4" xfId="9737" xr:uid="{00000000-0005-0000-0000-000071250000}"/>
    <cellStyle name="Input 2 3 9 6 3" xfId="9738" xr:uid="{00000000-0005-0000-0000-000072250000}"/>
    <cellStyle name="Input 2 3 9 6 3 2" xfId="9739" xr:uid="{00000000-0005-0000-0000-000073250000}"/>
    <cellStyle name="Input 2 3 9 6 3 2 2" xfId="9740" xr:uid="{00000000-0005-0000-0000-000074250000}"/>
    <cellStyle name="Input 2 3 9 6 3 3" xfId="9741" xr:uid="{00000000-0005-0000-0000-000075250000}"/>
    <cellStyle name="Input 2 3 9 6 4" xfId="9742" xr:uid="{00000000-0005-0000-0000-000076250000}"/>
    <cellStyle name="Input 2 3 9 6 4 2" xfId="9743" xr:uid="{00000000-0005-0000-0000-000077250000}"/>
    <cellStyle name="Input 2 3 9 6 4 2 2" xfId="9744" xr:uid="{00000000-0005-0000-0000-000078250000}"/>
    <cellStyle name="Input 2 3 9 6 4 3" xfId="9745" xr:uid="{00000000-0005-0000-0000-000079250000}"/>
    <cellStyle name="Input 2 3 9 6 5" xfId="9746" xr:uid="{00000000-0005-0000-0000-00007A250000}"/>
    <cellStyle name="Input 2 3 9 6 5 2" xfId="9747" xr:uid="{00000000-0005-0000-0000-00007B250000}"/>
    <cellStyle name="Input 2 3 9 6 6" xfId="9748" xr:uid="{00000000-0005-0000-0000-00007C250000}"/>
    <cellStyle name="Input 2 3 9 6 6 2" xfId="9749" xr:uid="{00000000-0005-0000-0000-00007D250000}"/>
    <cellStyle name="Input 2 3 9 6 7" xfId="9750" xr:uid="{00000000-0005-0000-0000-00007E250000}"/>
    <cellStyle name="Input 2 3 9 7" xfId="9751" xr:uid="{00000000-0005-0000-0000-00007F250000}"/>
    <cellStyle name="Input 2 3 9 7 2" xfId="9752" xr:uid="{00000000-0005-0000-0000-000080250000}"/>
    <cellStyle name="Input 2 3 9 7 2 2" xfId="9753" xr:uid="{00000000-0005-0000-0000-000081250000}"/>
    <cellStyle name="Input 2 3 9 7 2 2 2" xfId="9754" xr:uid="{00000000-0005-0000-0000-000082250000}"/>
    <cellStyle name="Input 2 3 9 7 2 3" xfId="9755" xr:uid="{00000000-0005-0000-0000-000083250000}"/>
    <cellStyle name="Input 2 3 9 7 3" xfId="9756" xr:uid="{00000000-0005-0000-0000-000084250000}"/>
    <cellStyle name="Input 2 3 9 7 3 2" xfId="9757" xr:uid="{00000000-0005-0000-0000-000085250000}"/>
    <cellStyle name="Input 2 3 9 7 4" xfId="9758" xr:uid="{00000000-0005-0000-0000-000086250000}"/>
    <cellStyle name="Input 2 3 9 8" xfId="9759" xr:uid="{00000000-0005-0000-0000-000087250000}"/>
    <cellStyle name="Input 2 3 9 8 2" xfId="9760" xr:uid="{00000000-0005-0000-0000-000088250000}"/>
    <cellStyle name="Input 2 3 9 8 2 2" xfId="9761" xr:uid="{00000000-0005-0000-0000-000089250000}"/>
    <cellStyle name="Input 2 3 9 8 3" xfId="9762" xr:uid="{00000000-0005-0000-0000-00008A250000}"/>
    <cellStyle name="Input 2 3 9 9" xfId="9763" xr:uid="{00000000-0005-0000-0000-00008B250000}"/>
    <cellStyle name="Input 2 3 9 9 2" xfId="9764" xr:uid="{00000000-0005-0000-0000-00008C250000}"/>
    <cellStyle name="Input 2 3 9 9 2 2" xfId="9765" xr:uid="{00000000-0005-0000-0000-00008D250000}"/>
    <cellStyle name="Input 2 3 9 9 3" xfId="9766" xr:uid="{00000000-0005-0000-0000-00008E250000}"/>
    <cellStyle name="Input 2 4" xfId="9767" xr:uid="{00000000-0005-0000-0000-00008F250000}"/>
    <cellStyle name="Input 2 4 2" xfId="9768" xr:uid="{00000000-0005-0000-0000-000090250000}"/>
    <cellStyle name="Input 2 4 3" xfId="9769" xr:uid="{00000000-0005-0000-0000-000091250000}"/>
    <cellStyle name="Input 2 4 4" xfId="9770" xr:uid="{00000000-0005-0000-0000-000092250000}"/>
    <cellStyle name="Input 2 5" xfId="9771" xr:uid="{00000000-0005-0000-0000-000093250000}"/>
    <cellStyle name="Input 2 5 2" xfId="9772" xr:uid="{00000000-0005-0000-0000-000094250000}"/>
    <cellStyle name="Input 2 6" xfId="9773" xr:uid="{00000000-0005-0000-0000-000095250000}"/>
    <cellStyle name="Input 2 7" xfId="9774" xr:uid="{00000000-0005-0000-0000-000096250000}"/>
    <cellStyle name="Input 2 8" xfId="9775" xr:uid="{00000000-0005-0000-0000-000097250000}"/>
    <cellStyle name="Input 2 9" xfId="4958" xr:uid="{00000000-0005-0000-0000-000098250000}"/>
    <cellStyle name="Input 3" xfId="210" xr:uid="{00000000-0005-0000-0000-000099250000}"/>
    <cellStyle name="Input 3 2" xfId="9777" xr:uid="{00000000-0005-0000-0000-00009A250000}"/>
    <cellStyle name="Input 3 2 2" xfId="9778" xr:uid="{00000000-0005-0000-0000-00009B250000}"/>
    <cellStyle name="Input 3 2 3" xfId="9779" xr:uid="{00000000-0005-0000-0000-00009C250000}"/>
    <cellStyle name="Input 3 2 4" xfId="9780" xr:uid="{00000000-0005-0000-0000-00009D250000}"/>
    <cellStyle name="Input 3 3" xfId="9781" xr:uid="{00000000-0005-0000-0000-00009E250000}"/>
    <cellStyle name="Input 3 3 2" xfId="9782" xr:uid="{00000000-0005-0000-0000-00009F250000}"/>
    <cellStyle name="Input 3 3 3" xfId="9783" xr:uid="{00000000-0005-0000-0000-0000A0250000}"/>
    <cellStyle name="Input 3 4" xfId="9784" xr:uid="{00000000-0005-0000-0000-0000A1250000}"/>
    <cellStyle name="Input 3 4 2" xfId="9785" xr:uid="{00000000-0005-0000-0000-0000A2250000}"/>
    <cellStyle name="Input 3 5" xfId="9786" xr:uid="{00000000-0005-0000-0000-0000A3250000}"/>
    <cellStyle name="Input 3 6" xfId="9787" xr:uid="{00000000-0005-0000-0000-0000A4250000}"/>
    <cellStyle name="Input 3 7" xfId="9788" xr:uid="{00000000-0005-0000-0000-0000A5250000}"/>
    <cellStyle name="Input 3 8" xfId="9776" xr:uid="{00000000-0005-0000-0000-0000A6250000}"/>
    <cellStyle name="Input 4" xfId="9789" xr:uid="{00000000-0005-0000-0000-0000A7250000}"/>
    <cellStyle name="Input 4 2" xfId="9790" xr:uid="{00000000-0005-0000-0000-0000A8250000}"/>
    <cellStyle name="Input 4 3" xfId="9791" xr:uid="{00000000-0005-0000-0000-0000A9250000}"/>
    <cellStyle name="Input 4 4" xfId="9792" xr:uid="{00000000-0005-0000-0000-0000AA250000}"/>
    <cellStyle name="Input 4 5" xfId="9793" xr:uid="{00000000-0005-0000-0000-0000AB250000}"/>
    <cellStyle name="Input 5" xfId="9794" xr:uid="{00000000-0005-0000-0000-0000AC250000}"/>
    <cellStyle name="Input 5 2" xfId="9795" xr:uid="{00000000-0005-0000-0000-0000AD250000}"/>
    <cellStyle name="Input 5 3" xfId="9796" xr:uid="{00000000-0005-0000-0000-0000AE250000}"/>
    <cellStyle name="Input 6" xfId="9797" xr:uid="{00000000-0005-0000-0000-0000AF250000}"/>
    <cellStyle name="Input 6 2" xfId="9798" xr:uid="{00000000-0005-0000-0000-0000B0250000}"/>
    <cellStyle name="Input 6 3" xfId="9799" xr:uid="{00000000-0005-0000-0000-0000B1250000}"/>
    <cellStyle name="Input 7" xfId="9800" xr:uid="{00000000-0005-0000-0000-0000B2250000}"/>
    <cellStyle name="Input 7 2" xfId="9801" xr:uid="{00000000-0005-0000-0000-0000B3250000}"/>
    <cellStyle name="Input 7 3" xfId="9802" xr:uid="{00000000-0005-0000-0000-0000B4250000}"/>
    <cellStyle name="Input 8" xfId="9803" xr:uid="{00000000-0005-0000-0000-0000B5250000}"/>
    <cellStyle name="Input 9" xfId="9804" xr:uid="{00000000-0005-0000-0000-0000B6250000}"/>
    <cellStyle name="Linked Cell 10" xfId="9805" xr:uid="{00000000-0005-0000-0000-0000B7250000}"/>
    <cellStyle name="Linked Cell 11" xfId="9806" xr:uid="{00000000-0005-0000-0000-0000B8250000}"/>
    <cellStyle name="Linked Cell 12" xfId="9807" xr:uid="{00000000-0005-0000-0000-0000B9250000}"/>
    <cellStyle name="Linked Cell 2" xfId="211" xr:uid="{00000000-0005-0000-0000-0000BA250000}"/>
    <cellStyle name="Linked Cell 2 2" xfId="212" xr:uid="{00000000-0005-0000-0000-0000BB250000}"/>
    <cellStyle name="Linked Cell 2 2 2" xfId="9810" xr:uid="{00000000-0005-0000-0000-0000BC250000}"/>
    <cellStyle name="Linked Cell 2 2 3" xfId="9811" xr:uid="{00000000-0005-0000-0000-0000BD250000}"/>
    <cellStyle name="Linked Cell 2 2 4" xfId="9812" xr:uid="{00000000-0005-0000-0000-0000BE250000}"/>
    <cellStyle name="Linked Cell 2 2 5" xfId="9813" xr:uid="{00000000-0005-0000-0000-0000BF250000}"/>
    <cellStyle name="Linked Cell 2 2 6" xfId="9809" xr:uid="{00000000-0005-0000-0000-0000C0250000}"/>
    <cellStyle name="Linked Cell 2 3" xfId="9814" xr:uid="{00000000-0005-0000-0000-0000C1250000}"/>
    <cellStyle name="Linked Cell 2 3 2" xfId="9815" xr:uid="{00000000-0005-0000-0000-0000C2250000}"/>
    <cellStyle name="Linked Cell 2 3 2 2" xfId="9816" xr:uid="{00000000-0005-0000-0000-0000C3250000}"/>
    <cellStyle name="Linked Cell 2 3 2 2 2" xfId="9817" xr:uid="{00000000-0005-0000-0000-0000C4250000}"/>
    <cellStyle name="Linked Cell 2 3 2 2 3" xfId="9818" xr:uid="{00000000-0005-0000-0000-0000C5250000}"/>
    <cellStyle name="Linked Cell 2 3 2 3" xfId="9819" xr:uid="{00000000-0005-0000-0000-0000C6250000}"/>
    <cellStyle name="Linked Cell 2 3 2 3 2" xfId="9820" xr:uid="{00000000-0005-0000-0000-0000C7250000}"/>
    <cellStyle name="Linked Cell 2 3 2 3 3" xfId="9821" xr:uid="{00000000-0005-0000-0000-0000C8250000}"/>
    <cellStyle name="Linked Cell 2 3 2 4" xfId="9822" xr:uid="{00000000-0005-0000-0000-0000C9250000}"/>
    <cellStyle name="Linked Cell 2 3 2 5" xfId="9823" xr:uid="{00000000-0005-0000-0000-0000CA250000}"/>
    <cellStyle name="Linked Cell 2 3 3" xfId="9824" xr:uid="{00000000-0005-0000-0000-0000CB250000}"/>
    <cellStyle name="Linked Cell 2 3 3 2" xfId="9825" xr:uid="{00000000-0005-0000-0000-0000CC250000}"/>
    <cellStyle name="Linked Cell 2 3 3 3" xfId="9826" xr:uid="{00000000-0005-0000-0000-0000CD250000}"/>
    <cellStyle name="Linked Cell 2 3 4" xfId="9827" xr:uid="{00000000-0005-0000-0000-0000CE250000}"/>
    <cellStyle name="Linked Cell 2 3 4 2" xfId="9828" xr:uid="{00000000-0005-0000-0000-0000CF250000}"/>
    <cellStyle name="Linked Cell 2 3 4 3" xfId="9829" xr:uid="{00000000-0005-0000-0000-0000D0250000}"/>
    <cellStyle name="Linked Cell 2 3 5" xfId="9830" xr:uid="{00000000-0005-0000-0000-0000D1250000}"/>
    <cellStyle name="Linked Cell 2 3 6" xfId="9831" xr:uid="{00000000-0005-0000-0000-0000D2250000}"/>
    <cellStyle name="Linked Cell 2 3 7" xfId="9832" xr:uid="{00000000-0005-0000-0000-0000D3250000}"/>
    <cellStyle name="Linked Cell 2 3 8" xfId="9833" xr:uid="{00000000-0005-0000-0000-0000D4250000}"/>
    <cellStyle name="Linked Cell 2 4" xfId="9834" xr:uid="{00000000-0005-0000-0000-0000D5250000}"/>
    <cellStyle name="Linked Cell 2 4 2" xfId="9835" xr:uid="{00000000-0005-0000-0000-0000D6250000}"/>
    <cellStyle name="Linked Cell 2 4 3" xfId="9836" xr:uid="{00000000-0005-0000-0000-0000D7250000}"/>
    <cellStyle name="Linked Cell 2 4 4" xfId="9837" xr:uid="{00000000-0005-0000-0000-0000D8250000}"/>
    <cellStyle name="Linked Cell 2 5" xfId="9838" xr:uid="{00000000-0005-0000-0000-0000D9250000}"/>
    <cellStyle name="Linked Cell 2 5 2" xfId="9839" xr:uid="{00000000-0005-0000-0000-0000DA250000}"/>
    <cellStyle name="Linked Cell 2 5 3" xfId="9840" xr:uid="{00000000-0005-0000-0000-0000DB250000}"/>
    <cellStyle name="Linked Cell 2 6" xfId="9841" xr:uid="{00000000-0005-0000-0000-0000DC250000}"/>
    <cellStyle name="Linked Cell 2 6 2" xfId="9842" xr:uid="{00000000-0005-0000-0000-0000DD250000}"/>
    <cellStyle name="Linked Cell 2 7" xfId="9843" xr:uid="{00000000-0005-0000-0000-0000DE250000}"/>
    <cellStyle name="Linked Cell 2 8" xfId="9844" xr:uid="{00000000-0005-0000-0000-0000DF250000}"/>
    <cellStyle name="Linked Cell 2 9" xfId="9808" xr:uid="{00000000-0005-0000-0000-0000E0250000}"/>
    <cellStyle name="Linked Cell 3" xfId="213" xr:uid="{00000000-0005-0000-0000-0000E1250000}"/>
    <cellStyle name="Linked Cell 3 2" xfId="9846" xr:uid="{00000000-0005-0000-0000-0000E2250000}"/>
    <cellStyle name="Linked Cell 3 2 2" xfId="9847" xr:uid="{00000000-0005-0000-0000-0000E3250000}"/>
    <cellStyle name="Linked Cell 3 2 3" xfId="9848" xr:uid="{00000000-0005-0000-0000-0000E4250000}"/>
    <cellStyle name="Linked Cell 3 2 4" xfId="9849" xr:uid="{00000000-0005-0000-0000-0000E5250000}"/>
    <cellStyle name="Linked Cell 3 3" xfId="9850" xr:uid="{00000000-0005-0000-0000-0000E6250000}"/>
    <cellStyle name="Linked Cell 3 3 2" xfId="9851" xr:uid="{00000000-0005-0000-0000-0000E7250000}"/>
    <cellStyle name="Linked Cell 3 3 3" xfId="9852" xr:uid="{00000000-0005-0000-0000-0000E8250000}"/>
    <cellStyle name="Linked Cell 3 4" xfId="9853" xr:uid="{00000000-0005-0000-0000-0000E9250000}"/>
    <cellStyle name="Linked Cell 3 4 2" xfId="9854" xr:uid="{00000000-0005-0000-0000-0000EA250000}"/>
    <cellStyle name="Linked Cell 3 5" xfId="9855" xr:uid="{00000000-0005-0000-0000-0000EB250000}"/>
    <cellStyle name="Linked Cell 3 6" xfId="9856" xr:uid="{00000000-0005-0000-0000-0000EC250000}"/>
    <cellStyle name="Linked Cell 3 7" xfId="9857" xr:uid="{00000000-0005-0000-0000-0000ED250000}"/>
    <cellStyle name="Linked Cell 3 8" xfId="9845" xr:uid="{00000000-0005-0000-0000-0000EE250000}"/>
    <cellStyle name="Linked Cell 4" xfId="9858" xr:uid="{00000000-0005-0000-0000-0000EF250000}"/>
    <cellStyle name="Linked Cell 4 2" xfId="9859" xr:uid="{00000000-0005-0000-0000-0000F0250000}"/>
    <cellStyle name="Linked Cell 4 3" xfId="9860" xr:uid="{00000000-0005-0000-0000-0000F1250000}"/>
    <cellStyle name="Linked Cell 4 4" xfId="9861" xr:uid="{00000000-0005-0000-0000-0000F2250000}"/>
    <cellStyle name="Linked Cell 4 5" xfId="9862" xr:uid="{00000000-0005-0000-0000-0000F3250000}"/>
    <cellStyle name="Linked Cell 5" xfId="9863" xr:uid="{00000000-0005-0000-0000-0000F4250000}"/>
    <cellStyle name="Linked Cell 5 2" xfId="9864" xr:uid="{00000000-0005-0000-0000-0000F5250000}"/>
    <cellStyle name="Linked Cell 5 3" xfId="9865" xr:uid="{00000000-0005-0000-0000-0000F6250000}"/>
    <cellStyle name="Linked Cell 6" xfId="9866" xr:uid="{00000000-0005-0000-0000-0000F7250000}"/>
    <cellStyle name="Linked Cell 6 2" xfId="9867" xr:uid="{00000000-0005-0000-0000-0000F8250000}"/>
    <cellStyle name="Linked Cell 6 3" xfId="9868" xr:uid="{00000000-0005-0000-0000-0000F9250000}"/>
    <cellStyle name="Linked Cell 7" xfId="9869" xr:uid="{00000000-0005-0000-0000-0000FA250000}"/>
    <cellStyle name="Linked Cell 7 2" xfId="9870" xr:uid="{00000000-0005-0000-0000-0000FB250000}"/>
    <cellStyle name="Linked Cell 7 3" xfId="9871" xr:uid="{00000000-0005-0000-0000-0000FC250000}"/>
    <cellStyle name="Linked Cell 8" xfId="9872" xr:uid="{00000000-0005-0000-0000-0000FD250000}"/>
    <cellStyle name="Linked Cell 8 2" xfId="9873" xr:uid="{00000000-0005-0000-0000-0000FE250000}"/>
    <cellStyle name="Linked Cell 8 3" xfId="9874" xr:uid="{00000000-0005-0000-0000-0000FF250000}"/>
    <cellStyle name="Linked Cell 9" xfId="9875" xr:uid="{00000000-0005-0000-0000-000000260000}"/>
    <cellStyle name="Neutral 10" xfId="9876" xr:uid="{00000000-0005-0000-0000-000001260000}"/>
    <cellStyle name="Neutral 11" xfId="9877" xr:uid="{00000000-0005-0000-0000-000002260000}"/>
    <cellStyle name="Neutral 2" xfId="214" xr:uid="{00000000-0005-0000-0000-000003260000}"/>
    <cellStyle name="Neutral 2 2" xfId="215" xr:uid="{00000000-0005-0000-0000-000004260000}"/>
    <cellStyle name="Neutral 2 2 2" xfId="9880" xr:uid="{00000000-0005-0000-0000-000005260000}"/>
    <cellStyle name="Neutral 2 2 3" xfId="9881" xr:uid="{00000000-0005-0000-0000-000006260000}"/>
    <cellStyle name="Neutral 2 2 4" xfId="9882" xr:uid="{00000000-0005-0000-0000-000007260000}"/>
    <cellStyle name="Neutral 2 2 5" xfId="9883" xr:uid="{00000000-0005-0000-0000-000008260000}"/>
    <cellStyle name="Neutral 2 2 6" xfId="9879" xr:uid="{00000000-0005-0000-0000-000009260000}"/>
    <cellStyle name="Neutral 2 3" xfId="9884" xr:uid="{00000000-0005-0000-0000-00000A260000}"/>
    <cellStyle name="Neutral 2 3 2" xfId="9885" xr:uid="{00000000-0005-0000-0000-00000B260000}"/>
    <cellStyle name="Neutral 2 3 2 2" xfId="9886" xr:uid="{00000000-0005-0000-0000-00000C260000}"/>
    <cellStyle name="Neutral 2 3 2 2 2" xfId="9887" xr:uid="{00000000-0005-0000-0000-00000D260000}"/>
    <cellStyle name="Neutral 2 3 2 2 3" xfId="9888" xr:uid="{00000000-0005-0000-0000-00000E260000}"/>
    <cellStyle name="Neutral 2 3 2 3" xfId="9889" xr:uid="{00000000-0005-0000-0000-00000F260000}"/>
    <cellStyle name="Neutral 2 3 2 3 2" xfId="9890" xr:uid="{00000000-0005-0000-0000-000010260000}"/>
    <cellStyle name="Neutral 2 3 2 3 3" xfId="9891" xr:uid="{00000000-0005-0000-0000-000011260000}"/>
    <cellStyle name="Neutral 2 3 2 4" xfId="9892" xr:uid="{00000000-0005-0000-0000-000012260000}"/>
    <cellStyle name="Neutral 2 3 2 5" xfId="9893" xr:uid="{00000000-0005-0000-0000-000013260000}"/>
    <cellStyle name="Neutral 2 3 3" xfId="9894" xr:uid="{00000000-0005-0000-0000-000014260000}"/>
    <cellStyle name="Neutral 2 3 3 2" xfId="9895" xr:uid="{00000000-0005-0000-0000-000015260000}"/>
    <cellStyle name="Neutral 2 3 3 3" xfId="9896" xr:uid="{00000000-0005-0000-0000-000016260000}"/>
    <cellStyle name="Neutral 2 3 4" xfId="9897" xr:uid="{00000000-0005-0000-0000-000017260000}"/>
    <cellStyle name="Neutral 2 3 4 2" xfId="9898" xr:uid="{00000000-0005-0000-0000-000018260000}"/>
    <cellStyle name="Neutral 2 3 4 3" xfId="9899" xr:uid="{00000000-0005-0000-0000-000019260000}"/>
    <cellStyle name="Neutral 2 3 5" xfId="9900" xr:uid="{00000000-0005-0000-0000-00001A260000}"/>
    <cellStyle name="Neutral 2 3 6" xfId="9901" xr:uid="{00000000-0005-0000-0000-00001B260000}"/>
    <cellStyle name="Neutral 2 3 7" xfId="9902" xr:uid="{00000000-0005-0000-0000-00001C260000}"/>
    <cellStyle name="Neutral 2 3 8" xfId="9903" xr:uid="{00000000-0005-0000-0000-00001D260000}"/>
    <cellStyle name="Neutral 2 4" xfId="9904" xr:uid="{00000000-0005-0000-0000-00001E260000}"/>
    <cellStyle name="Neutral 2 4 2" xfId="9905" xr:uid="{00000000-0005-0000-0000-00001F260000}"/>
    <cellStyle name="Neutral 2 4 3" xfId="9906" xr:uid="{00000000-0005-0000-0000-000020260000}"/>
    <cellStyle name="Neutral 2 4 4" xfId="9907" xr:uid="{00000000-0005-0000-0000-000021260000}"/>
    <cellStyle name="Neutral 2 5" xfId="9908" xr:uid="{00000000-0005-0000-0000-000022260000}"/>
    <cellStyle name="Neutral 2 5 2" xfId="9909" xr:uid="{00000000-0005-0000-0000-000023260000}"/>
    <cellStyle name="Neutral 2 5 3" xfId="9910" xr:uid="{00000000-0005-0000-0000-000024260000}"/>
    <cellStyle name="Neutral 2 6" xfId="9911" xr:uid="{00000000-0005-0000-0000-000025260000}"/>
    <cellStyle name="Neutral 2 6 2" xfId="9912" xr:uid="{00000000-0005-0000-0000-000026260000}"/>
    <cellStyle name="Neutral 2 7" xfId="9913" xr:uid="{00000000-0005-0000-0000-000027260000}"/>
    <cellStyle name="Neutral 2 8" xfId="9914" xr:uid="{00000000-0005-0000-0000-000028260000}"/>
    <cellStyle name="Neutral 2 9" xfId="9878" xr:uid="{00000000-0005-0000-0000-000029260000}"/>
    <cellStyle name="Neutral 3" xfId="216" xr:uid="{00000000-0005-0000-0000-00002A260000}"/>
    <cellStyle name="Neutral 3 2" xfId="9916" xr:uid="{00000000-0005-0000-0000-00002B260000}"/>
    <cellStyle name="Neutral 3 2 2" xfId="9917" xr:uid="{00000000-0005-0000-0000-00002C260000}"/>
    <cellStyle name="Neutral 3 2 3" xfId="9918" xr:uid="{00000000-0005-0000-0000-00002D260000}"/>
    <cellStyle name="Neutral 3 2 4" xfId="9919" xr:uid="{00000000-0005-0000-0000-00002E260000}"/>
    <cellStyle name="Neutral 3 3" xfId="9920" xr:uid="{00000000-0005-0000-0000-00002F260000}"/>
    <cellStyle name="Neutral 3 3 2" xfId="9921" xr:uid="{00000000-0005-0000-0000-000030260000}"/>
    <cellStyle name="Neutral 3 3 3" xfId="9922" xr:uid="{00000000-0005-0000-0000-000031260000}"/>
    <cellStyle name="Neutral 3 4" xfId="9923" xr:uid="{00000000-0005-0000-0000-000032260000}"/>
    <cellStyle name="Neutral 3 4 2" xfId="9924" xr:uid="{00000000-0005-0000-0000-000033260000}"/>
    <cellStyle name="Neutral 3 5" xfId="9925" xr:uid="{00000000-0005-0000-0000-000034260000}"/>
    <cellStyle name="Neutral 3 6" xfId="9926" xr:uid="{00000000-0005-0000-0000-000035260000}"/>
    <cellStyle name="Neutral 3 7" xfId="9927" xr:uid="{00000000-0005-0000-0000-000036260000}"/>
    <cellStyle name="Neutral 3 8" xfId="9915" xr:uid="{00000000-0005-0000-0000-000037260000}"/>
    <cellStyle name="Neutral 4" xfId="9928" xr:uid="{00000000-0005-0000-0000-000038260000}"/>
    <cellStyle name="Neutral 4 2" xfId="9929" xr:uid="{00000000-0005-0000-0000-000039260000}"/>
    <cellStyle name="Neutral 4 3" xfId="9930" xr:uid="{00000000-0005-0000-0000-00003A260000}"/>
    <cellStyle name="Neutral 4 4" xfId="9931" xr:uid="{00000000-0005-0000-0000-00003B260000}"/>
    <cellStyle name="Neutral 4 5" xfId="9932" xr:uid="{00000000-0005-0000-0000-00003C260000}"/>
    <cellStyle name="Neutral 5" xfId="9933" xr:uid="{00000000-0005-0000-0000-00003D260000}"/>
    <cellStyle name="Neutral 5 2" xfId="9934" xr:uid="{00000000-0005-0000-0000-00003E260000}"/>
    <cellStyle name="Neutral 5 3" xfId="9935" xr:uid="{00000000-0005-0000-0000-00003F260000}"/>
    <cellStyle name="Neutral 6" xfId="9936" xr:uid="{00000000-0005-0000-0000-000040260000}"/>
    <cellStyle name="Neutral 6 2" xfId="9937" xr:uid="{00000000-0005-0000-0000-000041260000}"/>
    <cellStyle name="Neutral 6 3" xfId="9938" xr:uid="{00000000-0005-0000-0000-000042260000}"/>
    <cellStyle name="Neutral 7" xfId="9939" xr:uid="{00000000-0005-0000-0000-000043260000}"/>
    <cellStyle name="Neutral 7 2" xfId="9940" xr:uid="{00000000-0005-0000-0000-000044260000}"/>
    <cellStyle name="Neutral 7 3" xfId="9941" xr:uid="{00000000-0005-0000-0000-000045260000}"/>
    <cellStyle name="Neutral 8" xfId="9942" xr:uid="{00000000-0005-0000-0000-000046260000}"/>
    <cellStyle name="Neutral 9" xfId="9943" xr:uid="{00000000-0005-0000-0000-000047260000}"/>
    <cellStyle name="Normal" xfId="0" builtinId="0"/>
    <cellStyle name="Normal 10" xfId="217" xr:uid="{00000000-0005-0000-0000-000049260000}"/>
    <cellStyle name="Normal 10 2" xfId="9945" xr:uid="{00000000-0005-0000-0000-00004A260000}"/>
    <cellStyle name="Normal 10 2 2" xfId="9946" xr:uid="{00000000-0005-0000-0000-00004B260000}"/>
    <cellStyle name="Normal 10 2 2 2" xfId="9947" xr:uid="{00000000-0005-0000-0000-00004C260000}"/>
    <cellStyle name="Normal 10 2 2 2 2" xfId="9948" xr:uid="{00000000-0005-0000-0000-00004D260000}"/>
    <cellStyle name="Normal 10 2 2 3" xfId="9949" xr:uid="{00000000-0005-0000-0000-00004E260000}"/>
    <cellStyle name="Normal 10 2 2 4" xfId="9950" xr:uid="{00000000-0005-0000-0000-00004F260000}"/>
    <cellStyle name="Normal 10 2 3" xfId="9951" xr:uid="{00000000-0005-0000-0000-000050260000}"/>
    <cellStyle name="Normal 10 2 3 2" xfId="9952" xr:uid="{00000000-0005-0000-0000-000051260000}"/>
    <cellStyle name="Normal 10 2 3 3" xfId="9953" xr:uid="{00000000-0005-0000-0000-000052260000}"/>
    <cellStyle name="Normal 10 2 4" xfId="9954" xr:uid="{00000000-0005-0000-0000-000053260000}"/>
    <cellStyle name="Normal 10 2 5" xfId="9955" xr:uid="{00000000-0005-0000-0000-000054260000}"/>
    <cellStyle name="Normal 10 3" xfId="9956" xr:uid="{00000000-0005-0000-0000-000055260000}"/>
    <cellStyle name="Normal 10 3 2" xfId="9957" xr:uid="{00000000-0005-0000-0000-000056260000}"/>
    <cellStyle name="Normal 10 3 2 2" xfId="9958" xr:uid="{00000000-0005-0000-0000-000057260000}"/>
    <cellStyle name="Normal 10 3 3" xfId="9959" xr:uid="{00000000-0005-0000-0000-000058260000}"/>
    <cellStyle name="Normal 10 3 4" xfId="9960" xr:uid="{00000000-0005-0000-0000-000059260000}"/>
    <cellStyle name="Normal 10 4" xfId="9961" xr:uid="{00000000-0005-0000-0000-00005A260000}"/>
    <cellStyle name="Normal 10 4 2" xfId="9962" xr:uid="{00000000-0005-0000-0000-00005B260000}"/>
    <cellStyle name="Normal 10 4 2 2" xfId="9963" xr:uid="{00000000-0005-0000-0000-00005C260000}"/>
    <cellStyle name="Normal 10 4 3" xfId="9964" xr:uid="{00000000-0005-0000-0000-00005D260000}"/>
    <cellStyle name="Normal 10 4 4" xfId="9965" xr:uid="{00000000-0005-0000-0000-00005E260000}"/>
    <cellStyle name="Normal 10 5" xfId="9966" xr:uid="{00000000-0005-0000-0000-00005F260000}"/>
    <cellStyle name="Normal 10 5 2" xfId="9967" xr:uid="{00000000-0005-0000-0000-000060260000}"/>
    <cellStyle name="Normal 10 6" xfId="9968" xr:uid="{00000000-0005-0000-0000-000061260000}"/>
    <cellStyle name="Normal 10 6 2" xfId="9969" xr:uid="{00000000-0005-0000-0000-000062260000}"/>
    <cellStyle name="Normal 10 7" xfId="9970" xr:uid="{00000000-0005-0000-0000-000063260000}"/>
    <cellStyle name="Normal 10 8" xfId="9971" xr:uid="{00000000-0005-0000-0000-000064260000}"/>
    <cellStyle name="Normal 10 9" xfId="9944" xr:uid="{00000000-0005-0000-0000-000065260000}"/>
    <cellStyle name="Normal 100" xfId="9972" xr:uid="{00000000-0005-0000-0000-000066260000}"/>
    <cellStyle name="Normal 100 2" xfId="9973" xr:uid="{00000000-0005-0000-0000-000067260000}"/>
    <cellStyle name="Normal 100 2 2" xfId="9974" xr:uid="{00000000-0005-0000-0000-000068260000}"/>
    <cellStyle name="Normal 100 2 3" xfId="9975" xr:uid="{00000000-0005-0000-0000-000069260000}"/>
    <cellStyle name="Normal 100 3" xfId="9976" xr:uid="{00000000-0005-0000-0000-00006A260000}"/>
    <cellStyle name="Normal 100 4" xfId="9977" xr:uid="{00000000-0005-0000-0000-00006B260000}"/>
    <cellStyle name="Normal 101" xfId="9978" xr:uid="{00000000-0005-0000-0000-00006C260000}"/>
    <cellStyle name="Normal 101 2" xfId="9979" xr:uid="{00000000-0005-0000-0000-00006D260000}"/>
    <cellStyle name="Normal 101 2 2" xfId="9980" xr:uid="{00000000-0005-0000-0000-00006E260000}"/>
    <cellStyle name="Normal 101 2 3" xfId="9981" xr:uid="{00000000-0005-0000-0000-00006F260000}"/>
    <cellStyle name="Normal 101 3" xfId="9982" xr:uid="{00000000-0005-0000-0000-000070260000}"/>
    <cellStyle name="Normal 101 4" xfId="9983" xr:uid="{00000000-0005-0000-0000-000071260000}"/>
    <cellStyle name="Normal 102" xfId="9984" xr:uid="{00000000-0005-0000-0000-000072260000}"/>
    <cellStyle name="Normal 102 2" xfId="9985" xr:uid="{00000000-0005-0000-0000-000073260000}"/>
    <cellStyle name="Normal 102 2 2" xfId="9986" xr:uid="{00000000-0005-0000-0000-000074260000}"/>
    <cellStyle name="Normal 102 2 3" xfId="9987" xr:uid="{00000000-0005-0000-0000-000075260000}"/>
    <cellStyle name="Normal 102 3" xfId="9988" xr:uid="{00000000-0005-0000-0000-000076260000}"/>
    <cellStyle name="Normal 102 4" xfId="9989" xr:uid="{00000000-0005-0000-0000-000077260000}"/>
    <cellStyle name="Normal 103" xfId="9990" xr:uid="{00000000-0005-0000-0000-000078260000}"/>
    <cellStyle name="Normal 103 2" xfId="9991" xr:uid="{00000000-0005-0000-0000-000079260000}"/>
    <cellStyle name="Normal 103 2 2" xfId="9992" xr:uid="{00000000-0005-0000-0000-00007A260000}"/>
    <cellStyle name="Normal 103 2 3" xfId="9993" xr:uid="{00000000-0005-0000-0000-00007B260000}"/>
    <cellStyle name="Normal 103 3" xfId="9994" xr:uid="{00000000-0005-0000-0000-00007C260000}"/>
    <cellStyle name="Normal 103 4" xfId="9995" xr:uid="{00000000-0005-0000-0000-00007D260000}"/>
    <cellStyle name="Normal 104" xfId="9996" xr:uid="{00000000-0005-0000-0000-00007E260000}"/>
    <cellStyle name="Normal 104 2" xfId="9997" xr:uid="{00000000-0005-0000-0000-00007F260000}"/>
    <cellStyle name="Normal 104 2 2" xfId="9998" xr:uid="{00000000-0005-0000-0000-000080260000}"/>
    <cellStyle name="Normal 104 2 3" xfId="9999" xr:uid="{00000000-0005-0000-0000-000081260000}"/>
    <cellStyle name="Normal 104 3" xfId="10000" xr:uid="{00000000-0005-0000-0000-000082260000}"/>
    <cellStyle name="Normal 104 4" xfId="10001" xr:uid="{00000000-0005-0000-0000-000083260000}"/>
    <cellStyle name="Normal 105" xfId="10002" xr:uid="{00000000-0005-0000-0000-000084260000}"/>
    <cellStyle name="Normal 105 2" xfId="10003" xr:uid="{00000000-0005-0000-0000-000085260000}"/>
    <cellStyle name="Normal 105 2 2" xfId="10004" xr:uid="{00000000-0005-0000-0000-000086260000}"/>
    <cellStyle name="Normal 105 2 3" xfId="10005" xr:uid="{00000000-0005-0000-0000-000087260000}"/>
    <cellStyle name="Normal 105 3" xfId="10006" xr:uid="{00000000-0005-0000-0000-000088260000}"/>
    <cellStyle name="Normal 105 4" xfId="10007" xr:uid="{00000000-0005-0000-0000-000089260000}"/>
    <cellStyle name="Normal 106" xfId="10008" xr:uid="{00000000-0005-0000-0000-00008A260000}"/>
    <cellStyle name="Normal 106 2" xfId="10009" xr:uid="{00000000-0005-0000-0000-00008B260000}"/>
    <cellStyle name="Normal 106 2 2" xfId="10010" xr:uid="{00000000-0005-0000-0000-00008C260000}"/>
    <cellStyle name="Normal 106 2 3" xfId="10011" xr:uid="{00000000-0005-0000-0000-00008D260000}"/>
    <cellStyle name="Normal 106 3" xfId="10012" xr:uid="{00000000-0005-0000-0000-00008E260000}"/>
    <cellStyle name="Normal 106 4" xfId="10013" xr:uid="{00000000-0005-0000-0000-00008F260000}"/>
    <cellStyle name="Normal 107" xfId="10014" xr:uid="{00000000-0005-0000-0000-000090260000}"/>
    <cellStyle name="Normal 107 2" xfId="10015" xr:uid="{00000000-0005-0000-0000-000091260000}"/>
    <cellStyle name="Normal 107 2 2" xfId="10016" xr:uid="{00000000-0005-0000-0000-000092260000}"/>
    <cellStyle name="Normal 107 2 3" xfId="10017" xr:uid="{00000000-0005-0000-0000-000093260000}"/>
    <cellStyle name="Normal 107 3" xfId="10018" xr:uid="{00000000-0005-0000-0000-000094260000}"/>
    <cellStyle name="Normal 107 4" xfId="10019" xr:uid="{00000000-0005-0000-0000-000095260000}"/>
    <cellStyle name="Normal 108" xfId="10020" xr:uid="{00000000-0005-0000-0000-000096260000}"/>
    <cellStyle name="Normal 108 2" xfId="10021" xr:uid="{00000000-0005-0000-0000-000097260000}"/>
    <cellStyle name="Normal 108 2 2" xfId="10022" xr:uid="{00000000-0005-0000-0000-000098260000}"/>
    <cellStyle name="Normal 108 2 3" xfId="10023" xr:uid="{00000000-0005-0000-0000-000099260000}"/>
    <cellStyle name="Normal 108 3" xfId="10024" xr:uid="{00000000-0005-0000-0000-00009A260000}"/>
    <cellStyle name="Normal 108 4" xfId="10025" xr:uid="{00000000-0005-0000-0000-00009B260000}"/>
    <cellStyle name="Normal 109" xfId="10026" xr:uid="{00000000-0005-0000-0000-00009C260000}"/>
    <cellStyle name="Normal 109 2" xfId="10027" xr:uid="{00000000-0005-0000-0000-00009D260000}"/>
    <cellStyle name="Normal 109 2 2" xfId="10028" xr:uid="{00000000-0005-0000-0000-00009E260000}"/>
    <cellStyle name="Normal 109 2 3" xfId="10029" xr:uid="{00000000-0005-0000-0000-00009F260000}"/>
    <cellStyle name="Normal 109 3" xfId="10030" xr:uid="{00000000-0005-0000-0000-0000A0260000}"/>
    <cellStyle name="Normal 109 4" xfId="10031" xr:uid="{00000000-0005-0000-0000-0000A1260000}"/>
    <cellStyle name="Normal 11" xfId="218" xr:uid="{00000000-0005-0000-0000-0000A2260000}"/>
    <cellStyle name="Normal 11 2" xfId="10033" xr:uid="{00000000-0005-0000-0000-0000A3260000}"/>
    <cellStyle name="Normal 11 2 2" xfId="10034" xr:uid="{00000000-0005-0000-0000-0000A4260000}"/>
    <cellStyle name="Normal 11 2 2 2" xfId="10035" xr:uid="{00000000-0005-0000-0000-0000A5260000}"/>
    <cellStyle name="Normal 11 2 2 3" xfId="10036" xr:uid="{00000000-0005-0000-0000-0000A6260000}"/>
    <cellStyle name="Normal 11 2 3" xfId="10037" xr:uid="{00000000-0005-0000-0000-0000A7260000}"/>
    <cellStyle name="Normal 11 2 4" xfId="10038" xr:uid="{00000000-0005-0000-0000-0000A8260000}"/>
    <cellStyle name="Normal 11 3" xfId="10039" xr:uid="{00000000-0005-0000-0000-0000A9260000}"/>
    <cellStyle name="Normal 11 3 2" xfId="10040" xr:uid="{00000000-0005-0000-0000-0000AA260000}"/>
    <cellStyle name="Normal 11 3 2 2" xfId="10041" xr:uid="{00000000-0005-0000-0000-0000AB260000}"/>
    <cellStyle name="Normal 11 3 3" xfId="10042" xr:uid="{00000000-0005-0000-0000-0000AC260000}"/>
    <cellStyle name="Normal 11 3 4" xfId="10043" xr:uid="{00000000-0005-0000-0000-0000AD260000}"/>
    <cellStyle name="Normal 11 4" xfId="10044" xr:uid="{00000000-0005-0000-0000-0000AE260000}"/>
    <cellStyle name="Normal 11 4 2" xfId="10045" xr:uid="{00000000-0005-0000-0000-0000AF260000}"/>
    <cellStyle name="Normal 11 4 3" xfId="10046" xr:uid="{00000000-0005-0000-0000-0000B0260000}"/>
    <cellStyle name="Normal 11 5" xfId="10047" xr:uid="{00000000-0005-0000-0000-0000B1260000}"/>
    <cellStyle name="Normal 11 5 2" xfId="10048" xr:uid="{00000000-0005-0000-0000-0000B2260000}"/>
    <cellStyle name="Normal 11 5 3" xfId="10049" xr:uid="{00000000-0005-0000-0000-0000B3260000}"/>
    <cellStyle name="Normal 11 5 4" xfId="10050" xr:uid="{00000000-0005-0000-0000-0000B4260000}"/>
    <cellStyle name="Normal 11 6" xfId="10051" xr:uid="{00000000-0005-0000-0000-0000B5260000}"/>
    <cellStyle name="Normal 11 7" xfId="10052" xr:uid="{00000000-0005-0000-0000-0000B6260000}"/>
    <cellStyle name="Normal 11 8" xfId="10032" xr:uid="{00000000-0005-0000-0000-0000B7260000}"/>
    <cellStyle name="Normal 110" xfId="10053" xr:uid="{00000000-0005-0000-0000-0000B8260000}"/>
    <cellStyle name="Normal 110 2" xfId="10054" xr:uid="{00000000-0005-0000-0000-0000B9260000}"/>
    <cellStyle name="Normal 110 2 2" xfId="10055" xr:uid="{00000000-0005-0000-0000-0000BA260000}"/>
    <cellStyle name="Normal 110 2 3" xfId="10056" xr:uid="{00000000-0005-0000-0000-0000BB260000}"/>
    <cellStyle name="Normal 110 3" xfId="10057" xr:uid="{00000000-0005-0000-0000-0000BC260000}"/>
    <cellStyle name="Normal 110 4" xfId="10058" xr:uid="{00000000-0005-0000-0000-0000BD260000}"/>
    <cellStyle name="Normal 111" xfId="10059" xr:uid="{00000000-0005-0000-0000-0000BE260000}"/>
    <cellStyle name="Normal 111 2" xfId="10060" xr:uid="{00000000-0005-0000-0000-0000BF260000}"/>
    <cellStyle name="Normal 111 2 2" xfId="10061" xr:uid="{00000000-0005-0000-0000-0000C0260000}"/>
    <cellStyle name="Normal 111 2 3" xfId="10062" xr:uid="{00000000-0005-0000-0000-0000C1260000}"/>
    <cellStyle name="Normal 111 3" xfId="10063" xr:uid="{00000000-0005-0000-0000-0000C2260000}"/>
    <cellStyle name="Normal 111 4" xfId="10064" xr:uid="{00000000-0005-0000-0000-0000C3260000}"/>
    <cellStyle name="Normal 112" xfId="10065" xr:uid="{00000000-0005-0000-0000-0000C4260000}"/>
    <cellStyle name="Normal 112 2" xfId="10066" xr:uid="{00000000-0005-0000-0000-0000C5260000}"/>
    <cellStyle name="Normal 112 2 2" xfId="10067" xr:uid="{00000000-0005-0000-0000-0000C6260000}"/>
    <cellStyle name="Normal 112 2 3" xfId="10068" xr:uid="{00000000-0005-0000-0000-0000C7260000}"/>
    <cellStyle name="Normal 112 3" xfId="10069" xr:uid="{00000000-0005-0000-0000-0000C8260000}"/>
    <cellStyle name="Normal 112 4" xfId="10070" xr:uid="{00000000-0005-0000-0000-0000C9260000}"/>
    <cellStyle name="Normal 113" xfId="10071" xr:uid="{00000000-0005-0000-0000-0000CA260000}"/>
    <cellStyle name="Normal 113 2" xfId="10072" xr:uid="{00000000-0005-0000-0000-0000CB260000}"/>
    <cellStyle name="Normal 113 2 2" xfId="10073" xr:uid="{00000000-0005-0000-0000-0000CC260000}"/>
    <cellStyle name="Normal 113 2 3" xfId="10074" xr:uid="{00000000-0005-0000-0000-0000CD260000}"/>
    <cellStyle name="Normal 113 3" xfId="10075" xr:uid="{00000000-0005-0000-0000-0000CE260000}"/>
    <cellStyle name="Normal 113 4" xfId="10076" xr:uid="{00000000-0005-0000-0000-0000CF260000}"/>
    <cellStyle name="Normal 114" xfId="10077" xr:uid="{00000000-0005-0000-0000-0000D0260000}"/>
    <cellStyle name="Normal 114 2" xfId="10078" xr:uid="{00000000-0005-0000-0000-0000D1260000}"/>
    <cellStyle name="Normal 114 2 2" xfId="10079" xr:uid="{00000000-0005-0000-0000-0000D2260000}"/>
    <cellStyle name="Normal 114 2 3" xfId="10080" xr:uid="{00000000-0005-0000-0000-0000D3260000}"/>
    <cellStyle name="Normal 114 3" xfId="10081" xr:uid="{00000000-0005-0000-0000-0000D4260000}"/>
    <cellStyle name="Normal 114 4" xfId="10082" xr:uid="{00000000-0005-0000-0000-0000D5260000}"/>
    <cellStyle name="Normal 115" xfId="10083" xr:uid="{00000000-0005-0000-0000-0000D6260000}"/>
    <cellStyle name="Normal 115 2" xfId="10084" xr:uid="{00000000-0005-0000-0000-0000D7260000}"/>
    <cellStyle name="Normal 115 2 2" xfId="10085" xr:uid="{00000000-0005-0000-0000-0000D8260000}"/>
    <cellStyle name="Normal 115 2 3" xfId="10086" xr:uid="{00000000-0005-0000-0000-0000D9260000}"/>
    <cellStyle name="Normal 115 3" xfId="10087" xr:uid="{00000000-0005-0000-0000-0000DA260000}"/>
    <cellStyle name="Normal 115 4" xfId="10088" xr:uid="{00000000-0005-0000-0000-0000DB260000}"/>
    <cellStyle name="Normal 116" xfId="10089" xr:uid="{00000000-0005-0000-0000-0000DC260000}"/>
    <cellStyle name="Normal 116 2" xfId="10090" xr:uid="{00000000-0005-0000-0000-0000DD260000}"/>
    <cellStyle name="Normal 116 2 2" xfId="10091" xr:uid="{00000000-0005-0000-0000-0000DE260000}"/>
    <cellStyle name="Normal 116 2 3" xfId="10092" xr:uid="{00000000-0005-0000-0000-0000DF260000}"/>
    <cellStyle name="Normal 116 3" xfId="10093" xr:uid="{00000000-0005-0000-0000-0000E0260000}"/>
    <cellStyle name="Normal 116 4" xfId="10094" xr:uid="{00000000-0005-0000-0000-0000E1260000}"/>
    <cellStyle name="Normal 117" xfId="10095" xr:uid="{00000000-0005-0000-0000-0000E2260000}"/>
    <cellStyle name="Normal 117 2" xfId="10096" xr:uid="{00000000-0005-0000-0000-0000E3260000}"/>
    <cellStyle name="Normal 117 2 2" xfId="10097" xr:uid="{00000000-0005-0000-0000-0000E4260000}"/>
    <cellStyle name="Normal 117 2 3" xfId="10098" xr:uid="{00000000-0005-0000-0000-0000E5260000}"/>
    <cellStyle name="Normal 117 3" xfId="10099" xr:uid="{00000000-0005-0000-0000-0000E6260000}"/>
    <cellStyle name="Normal 117 4" xfId="10100" xr:uid="{00000000-0005-0000-0000-0000E7260000}"/>
    <cellStyle name="Normal 118" xfId="10101" xr:uid="{00000000-0005-0000-0000-0000E8260000}"/>
    <cellStyle name="Normal 118 2" xfId="10102" xr:uid="{00000000-0005-0000-0000-0000E9260000}"/>
    <cellStyle name="Normal 118 2 2" xfId="10103" xr:uid="{00000000-0005-0000-0000-0000EA260000}"/>
    <cellStyle name="Normal 118 2 3" xfId="10104" xr:uid="{00000000-0005-0000-0000-0000EB260000}"/>
    <cellStyle name="Normal 118 3" xfId="10105" xr:uid="{00000000-0005-0000-0000-0000EC260000}"/>
    <cellStyle name="Normal 118 4" xfId="10106" xr:uid="{00000000-0005-0000-0000-0000ED260000}"/>
    <cellStyle name="Normal 119" xfId="10107" xr:uid="{00000000-0005-0000-0000-0000EE260000}"/>
    <cellStyle name="Normal 119 2" xfId="10108" xr:uid="{00000000-0005-0000-0000-0000EF260000}"/>
    <cellStyle name="Normal 119 2 2" xfId="10109" xr:uid="{00000000-0005-0000-0000-0000F0260000}"/>
    <cellStyle name="Normal 119 2 3" xfId="10110" xr:uid="{00000000-0005-0000-0000-0000F1260000}"/>
    <cellStyle name="Normal 119 3" xfId="10111" xr:uid="{00000000-0005-0000-0000-0000F2260000}"/>
    <cellStyle name="Normal 119 4" xfId="10112" xr:uid="{00000000-0005-0000-0000-0000F3260000}"/>
    <cellStyle name="Normal 12" xfId="219" xr:uid="{00000000-0005-0000-0000-0000F4260000}"/>
    <cellStyle name="Normal 12 10" xfId="10114" xr:uid="{00000000-0005-0000-0000-0000F5260000}"/>
    <cellStyle name="Normal 12 10 2" xfId="10115" xr:uid="{00000000-0005-0000-0000-0000F6260000}"/>
    <cellStyle name="Normal 12 10 2 2" xfId="10116" xr:uid="{00000000-0005-0000-0000-0000F7260000}"/>
    <cellStyle name="Normal 12 10 2 2 2" xfId="10117" xr:uid="{00000000-0005-0000-0000-0000F8260000}"/>
    <cellStyle name="Normal 12 10 2 2 2 2" xfId="10118" xr:uid="{00000000-0005-0000-0000-0000F9260000}"/>
    <cellStyle name="Normal 12 10 2 2 3" xfId="10119" xr:uid="{00000000-0005-0000-0000-0000FA260000}"/>
    <cellStyle name="Normal 12 10 2 3" xfId="10120" xr:uid="{00000000-0005-0000-0000-0000FB260000}"/>
    <cellStyle name="Normal 12 10 2 3 2" xfId="10121" xr:uid="{00000000-0005-0000-0000-0000FC260000}"/>
    <cellStyle name="Normal 12 10 2 4" xfId="10122" xr:uid="{00000000-0005-0000-0000-0000FD260000}"/>
    <cellStyle name="Normal 12 10 3" xfId="10123" xr:uid="{00000000-0005-0000-0000-0000FE260000}"/>
    <cellStyle name="Normal 12 10 3 2" xfId="10124" xr:uid="{00000000-0005-0000-0000-0000FF260000}"/>
    <cellStyle name="Normal 12 10 3 2 2" xfId="10125" xr:uid="{00000000-0005-0000-0000-000000270000}"/>
    <cellStyle name="Normal 12 10 3 3" xfId="10126" xr:uid="{00000000-0005-0000-0000-000001270000}"/>
    <cellStyle name="Normal 12 10 4" xfId="10127" xr:uid="{00000000-0005-0000-0000-000002270000}"/>
    <cellStyle name="Normal 12 10 4 2" xfId="10128" xr:uid="{00000000-0005-0000-0000-000003270000}"/>
    <cellStyle name="Normal 12 10 5" xfId="10129" xr:uid="{00000000-0005-0000-0000-000004270000}"/>
    <cellStyle name="Normal 12 2" xfId="220" xr:uid="{00000000-0005-0000-0000-000005270000}"/>
    <cellStyle name="Normal 12 2 2" xfId="10131" xr:uid="{00000000-0005-0000-0000-000006270000}"/>
    <cellStyle name="Normal 12 2 2 2" xfId="10132" xr:uid="{00000000-0005-0000-0000-000007270000}"/>
    <cellStyle name="Normal 12 2 2 3" xfId="10133" xr:uid="{00000000-0005-0000-0000-000008270000}"/>
    <cellStyle name="Normal 12 2 3" xfId="10134" xr:uid="{00000000-0005-0000-0000-000009270000}"/>
    <cellStyle name="Normal 12 2 4" xfId="10135" xr:uid="{00000000-0005-0000-0000-00000A270000}"/>
    <cellStyle name="Normal 12 2 5" xfId="10130" xr:uid="{00000000-0005-0000-0000-00000B270000}"/>
    <cellStyle name="Normal 12 3" xfId="10136" xr:uid="{00000000-0005-0000-0000-00000C270000}"/>
    <cellStyle name="Normal 12 3 2" xfId="10137" xr:uid="{00000000-0005-0000-0000-00000D270000}"/>
    <cellStyle name="Normal 12 3 2 2" xfId="10138" xr:uid="{00000000-0005-0000-0000-00000E270000}"/>
    <cellStyle name="Normal 12 3 3" xfId="10139" xr:uid="{00000000-0005-0000-0000-00000F270000}"/>
    <cellStyle name="Normal 12 3 4" xfId="10140" xr:uid="{00000000-0005-0000-0000-000010270000}"/>
    <cellStyle name="Normal 12 4" xfId="10141" xr:uid="{00000000-0005-0000-0000-000011270000}"/>
    <cellStyle name="Normal 12 4 2" xfId="10142" xr:uid="{00000000-0005-0000-0000-000012270000}"/>
    <cellStyle name="Normal 12 5" xfId="10143" xr:uid="{00000000-0005-0000-0000-000013270000}"/>
    <cellStyle name="Normal 12 5 2" xfId="10144" xr:uid="{00000000-0005-0000-0000-000014270000}"/>
    <cellStyle name="Normal 12 6" xfId="10145" xr:uid="{00000000-0005-0000-0000-000015270000}"/>
    <cellStyle name="Normal 12 7" xfId="10146" xr:uid="{00000000-0005-0000-0000-000016270000}"/>
    <cellStyle name="Normal 12 8" xfId="10113" xr:uid="{00000000-0005-0000-0000-000017270000}"/>
    <cellStyle name="Normal 120" xfId="10147" xr:uid="{00000000-0005-0000-0000-000018270000}"/>
    <cellStyle name="Normal 120 2" xfId="10148" xr:uid="{00000000-0005-0000-0000-000019270000}"/>
    <cellStyle name="Normal 120 2 2" xfId="10149" xr:uid="{00000000-0005-0000-0000-00001A270000}"/>
    <cellStyle name="Normal 120 2 3" xfId="10150" xr:uid="{00000000-0005-0000-0000-00001B270000}"/>
    <cellStyle name="Normal 120 3" xfId="10151" xr:uid="{00000000-0005-0000-0000-00001C270000}"/>
    <cellStyle name="Normal 120 4" xfId="10152" xr:uid="{00000000-0005-0000-0000-00001D270000}"/>
    <cellStyle name="Normal 121" xfId="10153" xr:uid="{00000000-0005-0000-0000-00001E270000}"/>
    <cellStyle name="Normal 121 2" xfId="10154" xr:uid="{00000000-0005-0000-0000-00001F270000}"/>
    <cellStyle name="Normal 121 2 2" xfId="10155" xr:uid="{00000000-0005-0000-0000-000020270000}"/>
    <cellStyle name="Normal 121 2 3" xfId="10156" xr:uid="{00000000-0005-0000-0000-000021270000}"/>
    <cellStyle name="Normal 121 3" xfId="10157" xr:uid="{00000000-0005-0000-0000-000022270000}"/>
    <cellStyle name="Normal 121 4" xfId="10158" xr:uid="{00000000-0005-0000-0000-000023270000}"/>
    <cellStyle name="Normal 122" xfId="10159" xr:uid="{00000000-0005-0000-0000-000024270000}"/>
    <cellStyle name="Normal 122 2" xfId="10160" xr:uid="{00000000-0005-0000-0000-000025270000}"/>
    <cellStyle name="Normal 122 2 2" xfId="10161" xr:uid="{00000000-0005-0000-0000-000026270000}"/>
    <cellStyle name="Normal 122 2 3" xfId="10162" xr:uid="{00000000-0005-0000-0000-000027270000}"/>
    <cellStyle name="Normal 122 3" xfId="10163" xr:uid="{00000000-0005-0000-0000-000028270000}"/>
    <cellStyle name="Normal 122 4" xfId="10164" xr:uid="{00000000-0005-0000-0000-000029270000}"/>
    <cellStyle name="Normal 123" xfId="10165" xr:uid="{00000000-0005-0000-0000-00002A270000}"/>
    <cellStyle name="Normal 123 2" xfId="10166" xr:uid="{00000000-0005-0000-0000-00002B270000}"/>
    <cellStyle name="Normal 123 2 2" xfId="10167" xr:uid="{00000000-0005-0000-0000-00002C270000}"/>
    <cellStyle name="Normal 123 2 3" xfId="10168" xr:uid="{00000000-0005-0000-0000-00002D270000}"/>
    <cellStyle name="Normal 123 3" xfId="10169" xr:uid="{00000000-0005-0000-0000-00002E270000}"/>
    <cellStyle name="Normal 123 4" xfId="10170" xr:uid="{00000000-0005-0000-0000-00002F270000}"/>
    <cellStyle name="Normal 124" xfId="10171" xr:uid="{00000000-0005-0000-0000-000030270000}"/>
    <cellStyle name="Normal 124 2" xfId="10172" xr:uid="{00000000-0005-0000-0000-000031270000}"/>
    <cellStyle name="Normal 124 2 2" xfId="10173" xr:uid="{00000000-0005-0000-0000-000032270000}"/>
    <cellStyle name="Normal 124 2 3" xfId="10174" xr:uid="{00000000-0005-0000-0000-000033270000}"/>
    <cellStyle name="Normal 124 3" xfId="10175" xr:uid="{00000000-0005-0000-0000-000034270000}"/>
    <cellStyle name="Normal 124 4" xfId="10176" xr:uid="{00000000-0005-0000-0000-000035270000}"/>
    <cellStyle name="Normal 125" xfId="10177" xr:uid="{00000000-0005-0000-0000-000036270000}"/>
    <cellStyle name="Normal 125 2" xfId="10178" xr:uid="{00000000-0005-0000-0000-000037270000}"/>
    <cellStyle name="Normal 125 2 2" xfId="10179" xr:uid="{00000000-0005-0000-0000-000038270000}"/>
    <cellStyle name="Normal 125 2 3" xfId="10180" xr:uid="{00000000-0005-0000-0000-000039270000}"/>
    <cellStyle name="Normal 125 3" xfId="10181" xr:uid="{00000000-0005-0000-0000-00003A270000}"/>
    <cellStyle name="Normal 125 4" xfId="10182" xr:uid="{00000000-0005-0000-0000-00003B270000}"/>
    <cellStyle name="Normal 126" xfId="10183" xr:uid="{00000000-0005-0000-0000-00003C270000}"/>
    <cellStyle name="Normal 126 2" xfId="10184" xr:uid="{00000000-0005-0000-0000-00003D270000}"/>
    <cellStyle name="Normal 126 2 2" xfId="10185" xr:uid="{00000000-0005-0000-0000-00003E270000}"/>
    <cellStyle name="Normal 126 2 3" xfId="10186" xr:uid="{00000000-0005-0000-0000-00003F270000}"/>
    <cellStyle name="Normal 126 3" xfId="10187" xr:uid="{00000000-0005-0000-0000-000040270000}"/>
    <cellStyle name="Normal 126 4" xfId="10188" xr:uid="{00000000-0005-0000-0000-000041270000}"/>
    <cellStyle name="Normal 127" xfId="10189" xr:uid="{00000000-0005-0000-0000-000042270000}"/>
    <cellStyle name="Normal 127 2" xfId="10190" xr:uid="{00000000-0005-0000-0000-000043270000}"/>
    <cellStyle name="Normal 127 2 2" xfId="10191" xr:uid="{00000000-0005-0000-0000-000044270000}"/>
    <cellStyle name="Normal 127 2 3" xfId="10192" xr:uid="{00000000-0005-0000-0000-000045270000}"/>
    <cellStyle name="Normal 127 3" xfId="10193" xr:uid="{00000000-0005-0000-0000-000046270000}"/>
    <cellStyle name="Normal 127 4" xfId="10194" xr:uid="{00000000-0005-0000-0000-000047270000}"/>
    <cellStyle name="Normal 128" xfId="10195" xr:uid="{00000000-0005-0000-0000-000048270000}"/>
    <cellStyle name="Normal 128 2" xfId="10196" xr:uid="{00000000-0005-0000-0000-000049270000}"/>
    <cellStyle name="Normal 128 2 2" xfId="10197" xr:uid="{00000000-0005-0000-0000-00004A270000}"/>
    <cellStyle name="Normal 128 2 3" xfId="10198" xr:uid="{00000000-0005-0000-0000-00004B270000}"/>
    <cellStyle name="Normal 128 3" xfId="10199" xr:uid="{00000000-0005-0000-0000-00004C270000}"/>
    <cellStyle name="Normal 128 4" xfId="10200" xr:uid="{00000000-0005-0000-0000-00004D270000}"/>
    <cellStyle name="Normal 129" xfId="10201" xr:uid="{00000000-0005-0000-0000-00004E270000}"/>
    <cellStyle name="Normal 129 2" xfId="10202" xr:uid="{00000000-0005-0000-0000-00004F270000}"/>
    <cellStyle name="Normal 129 2 2" xfId="10203" xr:uid="{00000000-0005-0000-0000-000050270000}"/>
    <cellStyle name="Normal 129 2 3" xfId="10204" xr:uid="{00000000-0005-0000-0000-000051270000}"/>
    <cellStyle name="Normal 129 3" xfId="10205" xr:uid="{00000000-0005-0000-0000-000052270000}"/>
    <cellStyle name="Normal 129 4" xfId="10206" xr:uid="{00000000-0005-0000-0000-000053270000}"/>
    <cellStyle name="Normal 13" xfId="221" xr:uid="{00000000-0005-0000-0000-000054270000}"/>
    <cellStyle name="Normal 13 2" xfId="10208" xr:uid="{00000000-0005-0000-0000-000055270000}"/>
    <cellStyle name="Normal 13 2 2" xfId="10209" xr:uid="{00000000-0005-0000-0000-000056270000}"/>
    <cellStyle name="Normal 13 2 2 2" xfId="10210" xr:uid="{00000000-0005-0000-0000-000057270000}"/>
    <cellStyle name="Normal 13 2 2 2 2" xfId="10211" xr:uid="{00000000-0005-0000-0000-000058270000}"/>
    <cellStyle name="Normal 13 2 2 3" xfId="10212" xr:uid="{00000000-0005-0000-0000-000059270000}"/>
    <cellStyle name="Normal 13 2 2 4" xfId="10213" xr:uid="{00000000-0005-0000-0000-00005A270000}"/>
    <cellStyle name="Normal 13 2 3" xfId="10214" xr:uid="{00000000-0005-0000-0000-00005B270000}"/>
    <cellStyle name="Normal 13 2 3 2" xfId="10215" xr:uid="{00000000-0005-0000-0000-00005C270000}"/>
    <cellStyle name="Normal 13 2 4" xfId="10216" xr:uid="{00000000-0005-0000-0000-00005D270000}"/>
    <cellStyle name="Normal 13 2 5" xfId="10217" xr:uid="{00000000-0005-0000-0000-00005E270000}"/>
    <cellStyle name="Normal 13 3" xfId="10218" xr:uid="{00000000-0005-0000-0000-00005F270000}"/>
    <cellStyle name="Normal 13 3 2" xfId="10219" xr:uid="{00000000-0005-0000-0000-000060270000}"/>
    <cellStyle name="Normal 13 3 2 2" xfId="10220" xr:uid="{00000000-0005-0000-0000-000061270000}"/>
    <cellStyle name="Normal 13 3 3" xfId="10221" xr:uid="{00000000-0005-0000-0000-000062270000}"/>
    <cellStyle name="Normal 13 3 4" xfId="10222" xr:uid="{00000000-0005-0000-0000-000063270000}"/>
    <cellStyle name="Normal 13 4" xfId="10223" xr:uid="{00000000-0005-0000-0000-000064270000}"/>
    <cellStyle name="Normal 13 4 2" xfId="10224" xr:uid="{00000000-0005-0000-0000-000065270000}"/>
    <cellStyle name="Normal 13 4 2 2" xfId="10225" xr:uid="{00000000-0005-0000-0000-000066270000}"/>
    <cellStyle name="Normal 13 4 3" xfId="10226" xr:uid="{00000000-0005-0000-0000-000067270000}"/>
    <cellStyle name="Normal 13 5" xfId="10227" xr:uid="{00000000-0005-0000-0000-000068270000}"/>
    <cellStyle name="Normal 13 5 2" xfId="10228" xr:uid="{00000000-0005-0000-0000-000069270000}"/>
    <cellStyle name="Normal 13 6" xfId="10229" xr:uid="{00000000-0005-0000-0000-00006A270000}"/>
    <cellStyle name="Normal 13 6 2" xfId="10230" xr:uid="{00000000-0005-0000-0000-00006B270000}"/>
    <cellStyle name="Normal 13 7" xfId="10231" xr:uid="{00000000-0005-0000-0000-00006C270000}"/>
    <cellStyle name="Normal 13 8" xfId="10232" xr:uid="{00000000-0005-0000-0000-00006D270000}"/>
    <cellStyle name="Normal 13 9" xfId="10207" xr:uid="{00000000-0005-0000-0000-00006E270000}"/>
    <cellStyle name="Normal 130" xfId="10233" xr:uid="{00000000-0005-0000-0000-00006F270000}"/>
    <cellStyle name="Normal 130 2" xfId="10234" xr:uid="{00000000-0005-0000-0000-000070270000}"/>
    <cellStyle name="Normal 130 2 2" xfId="10235" xr:uid="{00000000-0005-0000-0000-000071270000}"/>
    <cellStyle name="Normal 130 2 3" xfId="10236" xr:uid="{00000000-0005-0000-0000-000072270000}"/>
    <cellStyle name="Normal 130 3" xfId="10237" xr:uid="{00000000-0005-0000-0000-000073270000}"/>
    <cellStyle name="Normal 130 4" xfId="10238" xr:uid="{00000000-0005-0000-0000-000074270000}"/>
    <cellStyle name="Normal 131" xfId="10239" xr:uid="{00000000-0005-0000-0000-000075270000}"/>
    <cellStyle name="Normal 131 2" xfId="10240" xr:uid="{00000000-0005-0000-0000-000076270000}"/>
    <cellStyle name="Normal 131 2 2" xfId="10241" xr:uid="{00000000-0005-0000-0000-000077270000}"/>
    <cellStyle name="Normal 131 2 3" xfId="10242" xr:uid="{00000000-0005-0000-0000-000078270000}"/>
    <cellStyle name="Normal 131 3" xfId="10243" xr:uid="{00000000-0005-0000-0000-000079270000}"/>
    <cellStyle name="Normal 131 4" xfId="10244" xr:uid="{00000000-0005-0000-0000-00007A270000}"/>
    <cellStyle name="Normal 132" xfId="10245" xr:uid="{00000000-0005-0000-0000-00007B270000}"/>
    <cellStyle name="Normal 132 2" xfId="10246" xr:uid="{00000000-0005-0000-0000-00007C270000}"/>
    <cellStyle name="Normal 132 2 2" xfId="10247" xr:uid="{00000000-0005-0000-0000-00007D270000}"/>
    <cellStyle name="Normal 132 2 3" xfId="10248" xr:uid="{00000000-0005-0000-0000-00007E270000}"/>
    <cellStyle name="Normal 132 3" xfId="10249" xr:uid="{00000000-0005-0000-0000-00007F270000}"/>
    <cellStyle name="Normal 132 4" xfId="10250" xr:uid="{00000000-0005-0000-0000-000080270000}"/>
    <cellStyle name="Normal 133" xfId="10251" xr:uid="{00000000-0005-0000-0000-000081270000}"/>
    <cellStyle name="Normal 133 2" xfId="10252" xr:uid="{00000000-0005-0000-0000-000082270000}"/>
    <cellStyle name="Normal 133 2 2" xfId="10253" xr:uid="{00000000-0005-0000-0000-000083270000}"/>
    <cellStyle name="Normal 133 2 3" xfId="10254" xr:uid="{00000000-0005-0000-0000-000084270000}"/>
    <cellStyle name="Normal 133 3" xfId="10255" xr:uid="{00000000-0005-0000-0000-000085270000}"/>
    <cellStyle name="Normal 133 4" xfId="10256" xr:uid="{00000000-0005-0000-0000-000086270000}"/>
    <cellStyle name="Normal 134" xfId="10257" xr:uid="{00000000-0005-0000-0000-000087270000}"/>
    <cellStyle name="Normal 134 2" xfId="10258" xr:uid="{00000000-0005-0000-0000-000088270000}"/>
    <cellStyle name="Normal 134 2 2" xfId="10259" xr:uid="{00000000-0005-0000-0000-000089270000}"/>
    <cellStyle name="Normal 134 2 3" xfId="10260" xr:uid="{00000000-0005-0000-0000-00008A270000}"/>
    <cellStyle name="Normal 134 3" xfId="10261" xr:uid="{00000000-0005-0000-0000-00008B270000}"/>
    <cellStyle name="Normal 134 4" xfId="10262" xr:uid="{00000000-0005-0000-0000-00008C270000}"/>
    <cellStyle name="Normal 135" xfId="10263" xr:uid="{00000000-0005-0000-0000-00008D270000}"/>
    <cellStyle name="Normal 135 2" xfId="10264" xr:uid="{00000000-0005-0000-0000-00008E270000}"/>
    <cellStyle name="Normal 135 2 2" xfId="10265" xr:uid="{00000000-0005-0000-0000-00008F270000}"/>
    <cellStyle name="Normal 135 2 3" xfId="10266" xr:uid="{00000000-0005-0000-0000-000090270000}"/>
    <cellStyle name="Normal 135 3" xfId="10267" xr:uid="{00000000-0005-0000-0000-000091270000}"/>
    <cellStyle name="Normal 135 4" xfId="10268" xr:uid="{00000000-0005-0000-0000-000092270000}"/>
    <cellStyle name="Normal 136" xfId="10269" xr:uid="{00000000-0005-0000-0000-000093270000}"/>
    <cellStyle name="Normal 136 2" xfId="10270" xr:uid="{00000000-0005-0000-0000-000094270000}"/>
    <cellStyle name="Normal 136 2 2" xfId="10271" xr:uid="{00000000-0005-0000-0000-000095270000}"/>
    <cellStyle name="Normal 136 2 3" xfId="10272" xr:uid="{00000000-0005-0000-0000-000096270000}"/>
    <cellStyle name="Normal 136 3" xfId="10273" xr:uid="{00000000-0005-0000-0000-000097270000}"/>
    <cellStyle name="Normal 136 4" xfId="10274" xr:uid="{00000000-0005-0000-0000-000098270000}"/>
    <cellStyle name="Normal 137" xfId="10275" xr:uid="{00000000-0005-0000-0000-000099270000}"/>
    <cellStyle name="Normal 137 2" xfId="10276" xr:uid="{00000000-0005-0000-0000-00009A270000}"/>
    <cellStyle name="Normal 137 2 2" xfId="10277" xr:uid="{00000000-0005-0000-0000-00009B270000}"/>
    <cellStyle name="Normal 137 2 3" xfId="10278" xr:uid="{00000000-0005-0000-0000-00009C270000}"/>
    <cellStyle name="Normal 137 3" xfId="10279" xr:uid="{00000000-0005-0000-0000-00009D270000}"/>
    <cellStyle name="Normal 137 4" xfId="10280" xr:uid="{00000000-0005-0000-0000-00009E270000}"/>
    <cellStyle name="Normal 138" xfId="10281" xr:uid="{00000000-0005-0000-0000-00009F270000}"/>
    <cellStyle name="Normal 138 2" xfId="10282" xr:uid="{00000000-0005-0000-0000-0000A0270000}"/>
    <cellStyle name="Normal 138 2 2" xfId="10283" xr:uid="{00000000-0005-0000-0000-0000A1270000}"/>
    <cellStyle name="Normal 138 2 3" xfId="10284" xr:uid="{00000000-0005-0000-0000-0000A2270000}"/>
    <cellStyle name="Normal 138 3" xfId="10285" xr:uid="{00000000-0005-0000-0000-0000A3270000}"/>
    <cellStyle name="Normal 138 4" xfId="10286" xr:uid="{00000000-0005-0000-0000-0000A4270000}"/>
    <cellStyle name="Normal 139" xfId="10287" xr:uid="{00000000-0005-0000-0000-0000A5270000}"/>
    <cellStyle name="Normal 139 2" xfId="10288" xr:uid="{00000000-0005-0000-0000-0000A6270000}"/>
    <cellStyle name="Normal 139 2 2" xfId="10289" xr:uid="{00000000-0005-0000-0000-0000A7270000}"/>
    <cellStyle name="Normal 139 2 3" xfId="10290" xr:uid="{00000000-0005-0000-0000-0000A8270000}"/>
    <cellStyle name="Normal 139 3" xfId="10291" xr:uid="{00000000-0005-0000-0000-0000A9270000}"/>
    <cellStyle name="Normal 139 4" xfId="10292" xr:uid="{00000000-0005-0000-0000-0000AA270000}"/>
    <cellStyle name="Normal 14" xfId="222" xr:uid="{00000000-0005-0000-0000-0000AB270000}"/>
    <cellStyle name="Normal 14 2" xfId="10294" xr:uid="{00000000-0005-0000-0000-0000AC270000}"/>
    <cellStyle name="Normal 14 2 2" xfId="10295" xr:uid="{00000000-0005-0000-0000-0000AD270000}"/>
    <cellStyle name="Normal 14 2 2 2" xfId="10296" xr:uid="{00000000-0005-0000-0000-0000AE270000}"/>
    <cellStyle name="Normal 14 2 2 2 2" xfId="10297" xr:uid="{00000000-0005-0000-0000-0000AF270000}"/>
    <cellStyle name="Normal 14 2 2 3" xfId="10298" xr:uid="{00000000-0005-0000-0000-0000B0270000}"/>
    <cellStyle name="Normal 14 2 2 4" xfId="10299" xr:uid="{00000000-0005-0000-0000-0000B1270000}"/>
    <cellStyle name="Normal 14 2 3" xfId="10300" xr:uid="{00000000-0005-0000-0000-0000B2270000}"/>
    <cellStyle name="Normal 14 2 3 2" xfId="10301" xr:uid="{00000000-0005-0000-0000-0000B3270000}"/>
    <cellStyle name="Normal 14 2 4" xfId="10302" xr:uid="{00000000-0005-0000-0000-0000B4270000}"/>
    <cellStyle name="Normal 14 2 5" xfId="10303" xr:uid="{00000000-0005-0000-0000-0000B5270000}"/>
    <cellStyle name="Normal 14 3" xfId="10304" xr:uid="{00000000-0005-0000-0000-0000B6270000}"/>
    <cellStyle name="Normal 14 3 2" xfId="10305" xr:uid="{00000000-0005-0000-0000-0000B7270000}"/>
    <cellStyle name="Normal 14 3 2 2" xfId="10306" xr:uid="{00000000-0005-0000-0000-0000B8270000}"/>
    <cellStyle name="Normal 14 3 3" xfId="10307" xr:uid="{00000000-0005-0000-0000-0000B9270000}"/>
    <cellStyle name="Normal 14 3 4" xfId="10308" xr:uid="{00000000-0005-0000-0000-0000BA270000}"/>
    <cellStyle name="Normal 14 4" xfId="10309" xr:uid="{00000000-0005-0000-0000-0000BB270000}"/>
    <cellStyle name="Normal 14 4 2" xfId="10310" xr:uid="{00000000-0005-0000-0000-0000BC270000}"/>
    <cellStyle name="Normal 14 4 2 2" xfId="10311" xr:uid="{00000000-0005-0000-0000-0000BD270000}"/>
    <cellStyle name="Normal 14 4 3" xfId="10312" xr:uid="{00000000-0005-0000-0000-0000BE270000}"/>
    <cellStyle name="Normal 14 5" xfId="10313" xr:uid="{00000000-0005-0000-0000-0000BF270000}"/>
    <cellStyle name="Normal 14 5 2" xfId="10314" xr:uid="{00000000-0005-0000-0000-0000C0270000}"/>
    <cellStyle name="Normal 14 6" xfId="10315" xr:uid="{00000000-0005-0000-0000-0000C1270000}"/>
    <cellStyle name="Normal 14 6 2" xfId="10316" xr:uid="{00000000-0005-0000-0000-0000C2270000}"/>
    <cellStyle name="Normal 14 7" xfId="10317" xr:uid="{00000000-0005-0000-0000-0000C3270000}"/>
    <cellStyle name="Normal 14 8" xfId="10318" xr:uid="{00000000-0005-0000-0000-0000C4270000}"/>
    <cellStyle name="Normal 14 9" xfId="10293" xr:uid="{00000000-0005-0000-0000-0000C5270000}"/>
    <cellStyle name="Normal 140" xfId="10319" xr:uid="{00000000-0005-0000-0000-0000C6270000}"/>
    <cellStyle name="Normal 140 2" xfId="10320" xr:uid="{00000000-0005-0000-0000-0000C7270000}"/>
    <cellStyle name="Normal 140 2 2" xfId="10321" xr:uid="{00000000-0005-0000-0000-0000C8270000}"/>
    <cellStyle name="Normal 140 2 3" xfId="10322" xr:uid="{00000000-0005-0000-0000-0000C9270000}"/>
    <cellStyle name="Normal 140 3" xfId="10323" xr:uid="{00000000-0005-0000-0000-0000CA270000}"/>
    <cellStyle name="Normal 140 4" xfId="10324" xr:uid="{00000000-0005-0000-0000-0000CB270000}"/>
    <cellStyle name="Normal 141" xfId="10325" xr:uid="{00000000-0005-0000-0000-0000CC270000}"/>
    <cellStyle name="Normal 141 2" xfId="10326" xr:uid="{00000000-0005-0000-0000-0000CD270000}"/>
    <cellStyle name="Normal 141 2 2" xfId="10327" xr:uid="{00000000-0005-0000-0000-0000CE270000}"/>
    <cellStyle name="Normal 141 2 3" xfId="10328" xr:uid="{00000000-0005-0000-0000-0000CF270000}"/>
    <cellStyle name="Normal 141 3" xfId="10329" xr:uid="{00000000-0005-0000-0000-0000D0270000}"/>
    <cellStyle name="Normal 141 4" xfId="10330" xr:uid="{00000000-0005-0000-0000-0000D1270000}"/>
    <cellStyle name="Normal 142" xfId="10331" xr:uid="{00000000-0005-0000-0000-0000D2270000}"/>
    <cellStyle name="Normal 142 2" xfId="10332" xr:uid="{00000000-0005-0000-0000-0000D3270000}"/>
    <cellStyle name="Normal 142 2 2" xfId="10333" xr:uid="{00000000-0005-0000-0000-0000D4270000}"/>
    <cellStyle name="Normal 142 2 3" xfId="10334" xr:uid="{00000000-0005-0000-0000-0000D5270000}"/>
    <cellStyle name="Normal 142 3" xfId="10335" xr:uid="{00000000-0005-0000-0000-0000D6270000}"/>
    <cellStyle name="Normal 142 4" xfId="10336" xr:uid="{00000000-0005-0000-0000-0000D7270000}"/>
    <cellStyle name="Normal 143" xfId="10337" xr:uid="{00000000-0005-0000-0000-0000D8270000}"/>
    <cellStyle name="Normal 143 2" xfId="10338" xr:uid="{00000000-0005-0000-0000-0000D9270000}"/>
    <cellStyle name="Normal 143 2 2" xfId="10339" xr:uid="{00000000-0005-0000-0000-0000DA270000}"/>
    <cellStyle name="Normal 143 2 3" xfId="10340" xr:uid="{00000000-0005-0000-0000-0000DB270000}"/>
    <cellStyle name="Normal 143 3" xfId="10341" xr:uid="{00000000-0005-0000-0000-0000DC270000}"/>
    <cellStyle name="Normal 143 4" xfId="10342" xr:uid="{00000000-0005-0000-0000-0000DD270000}"/>
    <cellStyle name="Normal 144" xfId="10343" xr:uid="{00000000-0005-0000-0000-0000DE270000}"/>
    <cellStyle name="Normal 144 2" xfId="10344" xr:uid="{00000000-0005-0000-0000-0000DF270000}"/>
    <cellStyle name="Normal 144 2 2" xfId="10345" xr:uid="{00000000-0005-0000-0000-0000E0270000}"/>
    <cellStyle name="Normal 144 2 3" xfId="10346" xr:uid="{00000000-0005-0000-0000-0000E1270000}"/>
    <cellStyle name="Normal 144 3" xfId="10347" xr:uid="{00000000-0005-0000-0000-0000E2270000}"/>
    <cellStyle name="Normal 144 4" xfId="10348" xr:uid="{00000000-0005-0000-0000-0000E3270000}"/>
    <cellStyle name="Normal 145" xfId="10349" xr:uid="{00000000-0005-0000-0000-0000E4270000}"/>
    <cellStyle name="Normal 145 2" xfId="10350" xr:uid="{00000000-0005-0000-0000-0000E5270000}"/>
    <cellStyle name="Normal 145 2 2" xfId="10351" xr:uid="{00000000-0005-0000-0000-0000E6270000}"/>
    <cellStyle name="Normal 145 2 3" xfId="10352" xr:uid="{00000000-0005-0000-0000-0000E7270000}"/>
    <cellStyle name="Normal 145 3" xfId="10353" xr:uid="{00000000-0005-0000-0000-0000E8270000}"/>
    <cellStyle name="Normal 145 4" xfId="10354" xr:uid="{00000000-0005-0000-0000-0000E9270000}"/>
    <cellStyle name="Normal 146" xfId="10355" xr:uid="{00000000-0005-0000-0000-0000EA270000}"/>
    <cellStyle name="Normal 146 2" xfId="10356" xr:uid="{00000000-0005-0000-0000-0000EB270000}"/>
    <cellStyle name="Normal 146 2 2" xfId="10357" xr:uid="{00000000-0005-0000-0000-0000EC270000}"/>
    <cellStyle name="Normal 146 2 3" xfId="10358" xr:uid="{00000000-0005-0000-0000-0000ED270000}"/>
    <cellStyle name="Normal 146 3" xfId="10359" xr:uid="{00000000-0005-0000-0000-0000EE270000}"/>
    <cellStyle name="Normal 146 4" xfId="10360" xr:uid="{00000000-0005-0000-0000-0000EF270000}"/>
    <cellStyle name="Normal 147" xfId="10361" xr:uid="{00000000-0005-0000-0000-0000F0270000}"/>
    <cellStyle name="Normal 147 2" xfId="10362" xr:uid="{00000000-0005-0000-0000-0000F1270000}"/>
    <cellStyle name="Normal 147 2 2" xfId="10363" xr:uid="{00000000-0005-0000-0000-0000F2270000}"/>
    <cellStyle name="Normal 147 2 3" xfId="10364" xr:uid="{00000000-0005-0000-0000-0000F3270000}"/>
    <cellStyle name="Normal 147 3" xfId="10365" xr:uid="{00000000-0005-0000-0000-0000F4270000}"/>
    <cellStyle name="Normal 147 4" xfId="10366" xr:uid="{00000000-0005-0000-0000-0000F5270000}"/>
    <cellStyle name="Normal 148" xfId="10367" xr:uid="{00000000-0005-0000-0000-0000F6270000}"/>
    <cellStyle name="Normal 148 2" xfId="10368" xr:uid="{00000000-0005-0000-0000-0000F7270000}"/>
    <cellStyle name="Normal 148 2 2" xfId="10369" xr:uid="{00000000-0005-0000-0000-0000F8270000}"/>
    <cellStyle name="Normal 148 2 3" xfId="10370" xr:uid="{00000000-0005-0000-0000-0000F9270000}"/>
    <cellStyle name="Normal 148 3" xfId="10371" xr:uid="{00000000-0005-0000-0000-0000FA270000}"/>
    <cellStyle name="Normal 148 4" xfId="10372" xr:uid="{00000000-0005-0000-0000-0000FB270000}"/>
    <cellStyle name="Normal 149" xfId="10373" xr:uid="{00000000-0005-0000-0000-0000FC270000}"/>
    <cellStyle name="Normal 149 2" xfId="10374" xr:uid="{00000000-0005-0000-0000-0000FD270000}"/>
    <cellStyle name="Normal 149 2 2" xfId="10375" xr:uid="{00000000-0005-0000-0000-0000FE270000}"/>
    <cellStyle name="Normal 149 2 3" xfId="10376" xr:uid="{00000000-0005-0000-0000-0000FF270000}"/>
    <cellStyle name="Normal 149 3" xfId="10377" xr:uid="{00000000-0005-0000-0000-000000280000}"/>
    <cellStyle name="Normal 149 4" xfId="10378" xr:uid="{00000000-0005-0000-0000-000001280000}"/>
    <cellStyle name="Normal 15" xfId="223" xr:uid="{00000000-0005-0000-0000-000002280000}"/>
    <cellStyle name="Normal 15 2" xfId="10380" xr:uid="{00000000-0005-0000-0000-000003280000}"/>
    <cellStyle name="Normal 15 2 2" xfId="10381" xr:uid="{00000000-0005-0000-0000-000004280000}"/>
    <cellStyle name="Normal 15 2 2 2" xfId="10382" xr:uid="{00000000-0005-0000-0000-000005280000}"/>
    <cellStyle name="Normal 15 2 2 2 2" xfId="10383" xr:uid="{00000000-0005-0000-0000-000006280000}"/>
    <cellStyle name="Normal 15 2 2 3" xfId="10384" xr:uid="{00000000-0005-0000-0000-000007280000}"/>
    <cellStyle name="Normal 15 2 2 4" xfId="10385" xr:uid="{00000000-0005-0000-0000-000008280000}"/>
    <cellStyle name="Normal 15 2 3" xfId="10386" xr:uid="{00000000-0005-0000-0000-000009280000}"/>
    <cellStyle name="Normal 15 2 3 2" xfId="10387" xr:uid="{00000000-0005-0000-0000-00000A280000}"/>
    <cellStyle name="Normal 15 2 4" xfId="10388" xr:uid="{00000000-0005-0000-0000-00000B280000}"/>
    <cellStyle name="Normal 15 2 5" xfId="10389" xr:uid="{00000000-0005-0000-0000-00000C280000}"/>
    <cellStyle name="Normal 15 3" xfId="10390" xr:uid="{00000000-0005-0000-0000-00000D280000}"/>
    <cellStyle name="Normal 15 3 2" xfId="10391" xr:uid="{00000000-0005-0000-0000-00000E280000}"/>
    <cellStyle name="Normal 15 3 2 2" xfId="10392" xr:uid="{00000000-0005-0000-0000-00000F280000}"/>
    <cellStyle name="Normal 15 3 3" xfId="10393" xr:uid="{00000000-0005-0000-0000-000010280000}"/>
    <cellStyle name="Normal 15 3 4" xfId="10394" xr:uid="{00000000-0005-0000-0000-000011280000}"/>
    <cellStyle name="Normal 15 4" xfId="10395" xr:uid="{00000000-0005-0000-0000-000012280000}"/>
    <cellStyle name="Normal 15 4 2" xfId="10396" xr:uid="{00000000-0005-0000-0000-000013280000}"/>
    <cellStyle name="Normal 15 4 2 2" xfId="10397" xr:uid="{00000000-0005-0000-0000-000014280000}"/>
    <cellStyle name="Normal 15 4 3" xfId="10398" xr:uid="{00000000-0005-0000-0000-000015280000}"/>
    <cellStyle name="Normal 15 5" xfId="10399" xr:uid="{00000000-0005-0000-0000-000016280000}"/>
    <cellStyle name="Normal 15 5 2" xfId="10400" xr:uid="{00000000-0005-0000-0000-000017280000}"/>
    <cellStyle name="Normal 15 6" xfId="10401" xr:uid="{00000000-0005-0000-0000-000018280000}"/>
    <cellStyle name="Normal 15 6 2" xfId="10402" xr:uid="{00000000-0005-0000-0000-000019280000}"/>
    <cellStyle name="Normal 15 7" xfId="10403" xr:uid="{00000000-0005-0000-0000-00001A280000}"/>
    <cellStyle name="Normal 15 8" xfId="10404" xr:uid="{00000000-0005-0000-0000-00001B280000}"/>
    <cellStyle name="Normal 15 9" xfId="10379" xr:uid="{00000000-0005-0000-0000-00001C280000}"/>
    <cellStyle name="Normal 150" xfId="10405" xr:uid="{00000000-0005-0000-0000-00001D280000}"/>
    <cellStyle name="Normal 150 2" xfId="10406" xr:uid="{00000000-0005-0000-0000-00001E280000}"/>
    <cellStyle name="Normal 150 2 2" xfId="10407" xr:uid="{00000000-0005-0000-0000-00001F280000}"/>
    <cellStyle name="Normal 150 2 3" xfId="10408" xr:uid="{00000000-0005-0000-0000-000020280000}"/>
    <cellStyle name="Normal 150 3" xfId="10409" xr:uid="{00000000-0005-0000-0000-000021280000}"/>
    <cellStyle name="Normal 150 4" xfId="10410" xr:uid="{00000000-0005-0000-0000-000022280000}"/>
    <cellStyle name="Normal 151" xfId="10411" xr:uid="{00000000-0005-0000-0000-000023280000}"/>
    <cellStyle name="Normal 151 2" xfId="10412" xr:uid="{00000000-0005-0000-0000-000024280000}"/>
    <cellStyle name="Normal 151 2 2" xfId="10413" xr:uid="{00000000-0005-0000-0000-000025280000}"/>
    <cellStyle name="Normal 151 2 3" xfId="10414" xr:uid="{00000000-0005-0000-0000-000026280000}"/>
    <cellStyle name="Normal 151 3" xfId="10415" xr:uid="{00000000-0005-0000-0000-000027280000}"/>
    <cellStyle name="Normal 151 4" xfId="10416" xr:uid="{00000000-0005-0000-0000-000028280000}"/>
    <cellStyle name="Normal 152" xfId="10417" xr:uid="{00000000-0005-0000-0000-000029280000}"/>
    <cellStyle name="Normal 152 2" xfId="10418" xr:uid="{00000000-0005-0000-0000-00002A280000}"/>
    <cellStyle name="Normal 152 2 2" xfId="10419" xr:uid="{00000000-0005-0000-0000-00002B280000}"/>
    <cellStyle name="Normal 152 2 3" xfId="10420" xr:uid="{00000000-0005-0000-0000-00002C280000}"/>
    <cellStyle name="Normal 152 3" xfId="10421" xr:uid="{00000000-0005-0000-0000-00002D280000}"/>
    <cellStyle name="Normal 152 4" xfId="10422" xr:uid="{00000000-0005-0000-0000-00002E280000}"/>
    <cellStyle name="Normal 153" xfId="10423" xr:uid="{00000000-0005-0000-0000-00002F280000}"/>
    <cellStyle name="Normal 153 2" xfId="10424" xr:uid="{00000000-0005-0000-0000-000030280000}"/>
    <cellStyle name="Normal 153 2 2" xfId="10425" xr:uid="{00000000-0005-0000-0000-000031280000}"/>
    <cellStyle name="Normal 153 2 3" xfId="10426" xr:uid="{00000000-0005-0000-0000-000032280000}"/>
    <cellStyle name="Normal 153 3" xfId="10427" xr:uid="{00000000-0005-0000-0000-000033280000}"/>
    <cellStyle name="Normal 153 4" xfId="10428" xr:uid="{00000000-0005-0000-0000-000034280000}"/>
    <cellStyle name="Normal 154" xfId="10429" xr:uid="{00000000-0005-0000-0000-000035280000}"/>
    <cellStyle name="Normal 154 2" xfId="10430" xr:uid="{00000000-0005-0000-0000-000036280000}"/>
    <cellStyle name="Normal 154 2 2" xfId="10431" xr:uid="{00000000-0005-0000-0000-000037280000}"/>
    <cellStyle name="Normal 154 2 3" xfId="10432" xr:uid="{00000000-0005-0000-0000-000038280000}"/>
    <cellStyle name="Normal 154 3" xfId="10433" xr:uid="{00000000-0005-0000-0000-000039280000}"/>
    <cellStyle name="Normal 154 4" xfId="10434" xr:uid="{00000000-0005-0000-0000-00003A280000}"/>
    <cellStyle name="Normal 155" xfId="10435" xr:uid="{00000000-0005-0000-0000-00003B280000}"/>
    <cellStyle name="Normal 155 2" xfId="10436" xr:uid="{00000000-0005-0000-0000-00003C280000}"/>
    <cellStyle name="Normal 155 2 2" xfId="10437" xr:uid="{00000000-0005-0000-0000-00003D280000}"/>
    <cellStyle name="Normal 155 2 3" xfId="10438" xr:uid="{00000000-0005-0000-0000-00003E280000}"/>
    <cellStyle name="Normal 155 3" xfId="10439" xr:uid="{00000000-0005-0000-0000-00003F280000}"/>
    <cellStyle name="Normal 155 4" xfId="10440" xr:uid="{00000000-0005-0000-0000-000040280000}"/>
    <cellStyle name="Normal 156" xfId="10441" xr:uid="{00000000-0005-0000-0000-000041280000}"/>
    <cellStyle name="Normal 156 2" xfId="10442" xr:uid="{00000000-0005-0000-0000-000042280000}"/>
    <cellStyle name="Normal 156 2 2" xfId="10443" xr:uid="{00000000-0005-0000-0000-000043280000}"/>
    <cellStyle name="Normal 156 2 3" xfId="10444" xr:uid="{00000000-0005-0000-0000-000044280000}"/>
    <cellStyle name="Normal 156 3" xfId="10445" xr:uid="{00000000-0005-0000-0000-000045280000}"/>
    <cellStyle name="Normal 156 4" xfId="10446" xr:uid="{00000000-0005-0000-0000-000046280000}"/>
    <cellStyle name="Normal 157" xfId="10447" xr:uid="{00000000-0005-0000-0000-000047280000}"/>
    <cellStyle name="Normal 157 2" xfId="10448" xr:uid="{00000000-0005-0000-0000-000048280000}"/>
    <cellStyle name="Normal 157 2 2" xfId="10449" xr:uid="{00000000-0005-0000-0000-000049280000}"/>
    <cellStyle name="Normal 157 2 3" xfId="10450" xr:uid="{00000000-0005-0000-0000-00004A280000}"/>
    <cellStyle name="Normal 157 3" xfId="10451" xr:uid="{00000000-0005-0000-0000-00004B280000}"/>
    <cellStyle name="Normal 157 4" xfId="10452" xr:uid="{00000000-0005-0000-0000-00004C280000}"/>
    <cellStyle name="Normal 158" xfId="10453" xr:uid="{00000000-0005-0000-0000-00004D280000}"/>
    <cellStyle name="Normal 158 2" xfId="10454" xr:uid="{00000000-0005-0000-0000-00004E280000}"/>
    <cellStyle name="Normal 158 2 2" xfId="10455" xr:uid="{00000000-0005-0000-0000-00004F280000}"/>
    <cellStyle name="Normal 158 2 3" xfId="10456" xr:uid="{00000000-0005-0000-0000-000050280000}"/>
    <cellStyle name="Normal 158 3" xfId="10457" xr:uid="{00000000-0005-0000-0000-000051280000}"/>
    <cellStyle name="Normal 158 4" xfId="10458" xr:uid="{00000000-0005-0000-0000-000052280000}"/>
    <cellStyle name="Normal 159" xfId="10459" xr:uid="{00000000-0005-0000-0000-000053280000}"/>
    <cellStyle name="Normal 159 2" xfId="10460" xr:uid="{00000000-0005-0000-0000-000054280000}"/>
    <cellStyle name="Normal 159 2 2" xfId="10461" xr:uid="{00000000-0005-0000-0000-000055280000}"/>
    <cellStyle name="Normal 159 2 3" xfId="10462" xr:uid="{00000000-0005-0000-0000-000056280000}"/>
    <cellStyle name="Normal 159 3" xfId="10463" xr:uid="{00000000-0005-0000-0000-000057280000}"/>
    <cellStyle name="Normal 159 4" xfId="10464" xr:uid="{00000000-0005-0000-0000-000058280000}"/>
    <cellStyle name="Normal 16" xfId="224" xr:uid="{00000000-0005-0000-0000-000059280000}"/>
    <cellStyle name="Normal 16 2" xfId="10466" xr:uid="{00000000-0005-0000-0000-00005A280000}"/>
    <cellStyle name="Normal 16 2 2" xfId="10467" xr:uid="{00000000-0005-0000-0000-00005B280000}"/>
    <cellStyle name="Normal 16 2 2 2" xfId="10468" xr:uid="{00000000-0005-0000-0000-00005C280000}"/>
    <cellStyle name="Normal 16 2 2 3" xfId="10469" xr:uid="{00000000-0005-0000-0000-00005D280000}"/>
    <cellStyle name="Normal 16 2 3" xfId="10470" xr:uid="{00000000-0005-0000-0000-00005E280000}"/>
    <cellStyle name="Normal 16 2 4" xfId="10471" xr:uid="{00000000-0005-0000-0000-00005F280000}"/>
    <cellStyle name="Normal 16 3" xfId="10472" xr:uid="{00000000-0005-0000-0000-000060280000}"/>
    <cellStyle name="Normal 16 3 2" xfId="10473" xr:uid="{00000000-0005-0000-0000-000061280000}"/>
    <cellStyle name="Normal 16 3 2 2" xfId="10474" xr:uid="{00000000-0005-0000-0000-000062280000}"/>
    <cellStyle name="Normal 16 3 3" xfId="10475" xr:uid="{00000000-0005-0000-0000-000063280000}"/>
    <cellStyle name="Normal 16 3 4" xfId="10476" xr:uid="{00000000-0005-0000-0000-000064280000}"/>
    <cellStyle name="Normal 16 4" xfId="10477" xr:uid="{00000000-0005-0000-0000-000065280000}"/>
    <cellStyle name="Normal 16 4 2" xfId="10478" xr:uid="{00000000-0005-0000-0000-000066280000}"/>
    <cellStyle name="Normal 16 5" xfId="10479" xr:uid="{00000000-0005-0000-0000-000067280000}"/>
    <cellStyle name="Normal 16 5 2" xfId="10480" xr:uid="{00000000-0005-0000-0000-000068280000}"/>
    <cellStyle name="Normal 16 6" xfId="10481" xr:uid="{00000000-0005-0000-0000-000069280000}"/>
    <cellStyle name="Normal 16 7" xfId="10482" xr:uid="{00000000-0005-0000-0000-00006A280000}"/>
    <cellStyle name="Normal 16 8" xfId="10465" xr:uid="{00000000-0005-0000-0000-00006B280000}"/>
    <cellStyle name="Normal 160" xfId="10483" xr:uid="{00000000-0005-0000-0000-00006C280000}"/>
    <cellStyle name="Normal 160 2" xfId="10484" xr:uid="{00000000-0005-0000-0000-00006D280000}"/>
    <cellStyle name="Normal 160 2 2" xfId="10485" xr:uid="{00000000-0005-0000-0000-00006E280000}"/>
    <cellStyle name="Normal 160 2 3" xfId="10486" xr:uid="{00000000-0005-0000-0000-00006F280000}"/>
    <cellStyle name="Normal 160 3" xfId="10487" xr:uid="{00000000-0005-0000-0000-000070280000}"/>
    <cellStyle name="Normal 160 4" xfId="10488" xr:uid="{00000000-0005-0000-0000-000071280000}"/>
    <cellStyle name="Normal 161" xfId="10489" xr:uid="{00000000-0005-0000-0000-000072280000}"/>
    <cellStyle name="Normal 161 2" xfId="10490" xr:uid="{00000000-0005-0000-0000-000073280000}"/>
    <cellStyle name="Normal 161 2 2" xfId="10491" xr:uid="{00000000-0005-0000-0000-000074280000}"/>
    <cellStyle name="Normal 161 2 3" xfId="10492" xr:uid="{00000000-0005-0000-0000-000075280000}"/>
    <cellStyle name="Normal 161 3" xfId="10493" xr:uid="{00000000-0005-0000-0000-000076280000}"/>
    <cellStyle name="Normal 161 4" xfId="10494" xr:uid="{00000000-0005-0000-0000-000077280000}"/>
    <cellStyle name="Normal 162" xfId="10495" xr:uid="{00000000-0005-0000-0000-000078280000}"/>
    <cellStyle name="Normal 162 2" xfId="10496" xr:uid="{00000000-0005-0000-0000-000079280000}"/>
    <cellStyle name="Normal 162 2 2" xfId="10497" xr:uid="{00000000-0005-0000-0000-00007A280000}"/>
    <cellStyle name="Normal 162 2 3" xfId="10498" xr:uid="{00000000-0005-0000-0000-00007B280000}"/>
    <cellStyle name="Normal 162 3" xfId="10499" xr:uid="{00000000-0005-0000-0000-00007C280000}"/>
    <cellStyle name="Normal 162 4" xfId="10500" xr:uid="{00000000-0005-0000-0000-00007D280000}"/>
    <cellStyle name="Normal 163" xfId="10501" xr:uid="{00000000-0005-0000-0000-00007E280000}"/>
    <cellStyle name="Normal 163 2" xfId="10502" xr:uid="{00000000-0005-0000-0000-00007F280000}"/>
    <cellStyle name="Normal 163 2 2" xfId="10503" xr:uid="{00000000-0005-0000-0000-000080280000}"/>
    <cellStyle name="Normal 163 2 3" xfId="10504" xr:uid="{00000000-0005-0000-0000-000081280000}"/>
    <cellStyle name="Normal 163 3" xfId="10505" xr:uid="{00000000-0005-0000-0000-000082280000}"/>
    <cellStyle name="Normal 163 4" xfId="10506" xr:uid="{00000000-0005-0000-0000-000083280000}"/>
    <cellStyle name="Normal 164" xfId="10507" xr:uid="{00000000-0005-0000-0000-000084280000}"/>
    <cellStyle name="Normal 164 2" xfId="10508" xr:uid="{00000000-0005-0000-0000-000085280000}"/>
    <cellStyle name="Normal 164 2 2" xfId="10509" xr:uid="{00000000-0005-0000-0000-000086280000}"/>
    <cellStyle name="Normal 164 2 3" xfId="10510" xr:uid="{00000000-0005-0000-0000-000087280000}"/>
    <cellStyle name="Normal 164 3" xfId="10511" xr:uid="{00000000-0005-0000-0000-000088280000}"/>
    <cellStyle name="Normal 164 4" xfId="10512" xr:uid="{00000000-0005-0000-0000-000089280000}"/>
    <cellStyle name="Normal 165" xfId="10513" xr:uid="{00000000-0005-0000-0000-00008A280000}"/>
    <cellStyle name="Normal 165 2" xfId="10514" xr:uid="{00000000-0005-0000-0000-00008B280000}"/>
    <cellStyle name="Normal 165 2 2" xfId="10515" xr:uid="{00000000-0005-0000-0000-00008C280000}"/>
    <cellStyle name="Normal 165 2 3" xfId="10516" xr:uid="{00000000-0005-0000-0000-00008D280000}"/>
    <cellStyle name="Normal 165 3" xfId="10517" xr:uid="{00000000-0005-0000-0000-00008E280000}"/>
    <cellStyle name="Normal 165 4" xfId="10518" xr:uid="{00000000-0005-0000-0000-00008F280000}"/>
    <cellStyle name="Normal 166" xfId="10519" xr:uid="{00000000-0005-0000-0000-000090280000}"/>
    <cellStyle name="Normal 166 2" xfId="10520" xr:uid="{00000000-0005-0000-0000-000091280000}"/>
    <cellStyle name="Normal 166 2 2" xfId="10521" xr:uid="{00000000-0005-0000-0000-000092280000}"/>
    <cellStyle name="Normal 166 2 3" xfId="10522" xr:uid="{00000000-0005-0000-0000-000093280000}"/>
    <cellStyle name="Normal 166 3" xfId="10523" xr:uid="{00000000-0005-0000-0000-000094280000}"/>
    <cellStyle name="Normal 166 4" xfId="10524" xr:uid="{00000000-0005-0000-0000-000095280000}"/>
    <cellStyle name="Normal 167" xfId="10525" xr:uid="{00000000-0005-0000-0000-000096280000}"/>
    <cellStyle name="Normal 167 2" xfId="10526" xr:uid="{00000000-0005-0000-0000-000097280000}"/>
    <cellStyle name="Normal 167 2 2" xfId="10527" xr:uid="{00000000-0005-0000-0000-000098280000}"/>
    <cellStyle name="Normal 167 2 3" xfId="10528" xr:uid="{00000000-0005-0000-0000-000099280000}"/>
    <cellStyle name="Normal 167 3" xfId="10529" xr:uid="{00000000-0005-0000-0000-00009A280000}"/>
    <cellStyle name="Normal 167 4" xfId="10530" xr:uid="{00000000-0005-0000-0000-00009B280000}"/>
    <cellStyle name="Normal 168" xfId="10531" xr:uid="{00000000-0005-0000-0000-00009C280000}"/>
    <cellStyle name="Normal 168 2" xfId="10532" xr:uid="{00000000-0005-0000-0000-00009D280000}"/>
    <cellStyle name="Normal 168 2 2" xfId="10533" xr:uid="{00000000-0005-0000-0000-00009E280000}"/>
    <cellStyle name="Normal 168 2 3" xfId="10534" xr:uid="{00000000-0005-0000-0000-00009F280000}"/>
    <cellStyle name="Normal 168 3" xfId="10535" xr:uid="{00000000-0005-0000-0000-0000A0280000}"/>
    <cellStyle name="Normal 168 4" xfId="10536" xr:uid="{00000000-0005-0000-0000-0000A1280000}"/>
    <cellStyle name="Normal 169" xfId="10537" xr:uid="{00000000-0005-0000-0000-0000A2280000}"/>
    <cellStyle name="Normal 169 2" xfId="10538" xr:uid="{00000000-0005-0000-0000-0000A3280000}"/>
    <cellStyle name="Normal 169 2 2" xfId="10539" xr:uid="{00000000-0005-0000-0000-0000A4280000}"/>
    <cellStyle name="Normal 169 2 3" xfId="10540" xr:uid="{00000000-0005-0000-0000-0000A5280000}"/>
    <cellStyle name="Normal 169 3" xfId="10541" xr:uid="{00000000-0005-0000-0000-0000A6280000}"/>
    <cellStyle name="Normal 169 4" xfId="10542" xr:uid="{00000000-0005-0000-0000-0000A7280000}"/>
    <cellStyle name="Normal 17" xfId="225" xr:uid="{00000000-0005-0000-0000-0000A8280000}"/>
    <cellStyle name="Normal 17 2" xfId="10544" xr:uid="{00000000-0005-0000-0000-0000A9280000}"/>
    <cellStyle name="Normal 17 2 2" xfId="10545" xr:uid="{00000000-0005-0000-0000-0000AA280000}"/>
    <cellStyle name="Normal 17 2 2 2" xfId="10546" xr:uid="{00000000-0005-0000-0000-0000AB280000}"/>
    <cellStyle name="Normal 17 2 2 2 2" xfId="10547" xr:uid="{00000000-0005-0000-0000-0000AC280000}"/>
    <cellStyle name="Normal 17 2 2 3" xfId="10548" xr:uid="{00000000-0005-0000-0000-0000AD280000}"/>
    <cellStyle name="Normal 17 2 2 4" xfId="10549" xr:uid="{00000000-0005-0000-0000-0000AE280000}"/>
    <cellStyle name="Normal 17 2 3" xfId="10550" xr:uid="{00000000-0005-0000-0000-0000AF280000}"/>
    <cellStyle name="Normal 17 2 3 2" xfId="10551" xr:uid="{00000000-0005-0000-0000-0000B0280000}"/>
    <cellStyle name="Normal 17 2 4" xfId="10552" xr:uid="{00000000-0005-0000-0000-0000B1280000}"/>
    <cellStyle name="Normal 17 2 5" xfId="10553" xr:uid="{00000000-0005-0000-0000-0000B2280000}"/>
    <cellStyle name="Normal 17 3" xfId="10554" xr:uid="{00000000-0005-0000-0000-0000B3280000}"/>
    <cellStyle name="Normal 17 3 2" xfId="10555" xr:uid="{00000000-0005-0000-0000-0000B4280000}"/>
    <cellStyle name="Normal 17 3 2 2" xfId="10556" xr:uid="{00000000-0005-0000-0000-0000B5280000}"/>
    <cellStyle name="Normal 17 3 3" xfId="10557" xr:uid="{00000000-0005-0000-0000-0000B6280000}"/>
    <cellStyle name="Normal 17 3 4" xfId="10558" xr:uid="{00000000-0005-0000-0000-0000B7280000}"/>
    <cellStyle name="Normal 17 4" xfId="10559" xr:uid="{00000000-0005-0000-0000-0000B8280000}"/>
    <cellStyle name="Normal 17 4 2" xfId="10560" xr:uid="{00000000-0005-0000-0000-0000B9280000}"/>
    <cellStyle name="Normal 17 4 2 2" xfId="10561" xr:uid="{00000000-0005-0000-0000-0000BA280000}"/>
    <cellStyle name="Normal 17 4 3" xfId="10562" xr:uid="{00000000-0005-0000-0000-0000BB280000}"/>
    <cellStyle name="Normal 17 5" xfId="10563" xr:uid="{00000000-0005-0000-0000-0000BC280000}"/>
    <cellStyle name="Normal 17 5 2" xfId="10564" xr:uid="{00000000-0005-0000-0000-0000BD280000}"/>
    <cellStyle name="Normal 17 6" xfId="10565" xr:uid="{00000000-0005-0000-0000-0000BE280000}"/>
    <cellStyle name="Normal 17 6 2" xfId="10566" xr:uid="{00000000-0005-0000-0000-0000BF280000}"/>
    <cellStyle name="Normal 17 7" xfId="10567" xr:uid="{00000000-0005-0000-0000-0000C0280000}"/>
    <cellStyle name="Normal 17 8" xfId="10568" xr:uid="{00000000-0005-0000-0000-0000C1280000}"/>
    <cellStyle name="Normal 17 9" xfId="10543" xr:uid="{00000000-0005-0000-0000-0000C2280000}"/>
    <cellStyle name="Normal 170" xfId="10569" xr:uid="{00000000-0005-0000-0000-0000C3280000}"/>
    <cellStyle name="Normal 170 2" xfId="10570" xr:uid="{00000000-0005-0000-0000-0000C4280000}"/>
    <cellStyle name="Normal 170 2 2" xfId="10571" xr:uid="{00000000-0005-0000-0000-0000C5280000}"/>
    <cellStyle name="Normal 170 2 3" xfId="10572" xr:uid="{00000000-0005-0000-0000-0000C6280000}"/>
    <cellStyle name="Normal 170 3" xfId="10573" xr:uid="{00000000-0005-0000-0000-0000C7280000}"/>
    <cellStyle name="Normal 170 4" xfId="10574" xr:uid="{00000000-0005-0000-0000-0000C8280000}"/>
    <cellStyle name="Normal 171" xfId="10575" xr:uid="{00000000-0005-0000-0000-0000C9280000}"/>
    <cellStyle name="Normal 171 2" xfId="10576" xr:uid="{00000000-0005-0000-0000-0000CA280000}"/>
    <cellStyle name="Normal 171 2 2" xfId="10577" xr:uid="{00000000-0005-0000-0000-0000CB280000}"/>
    <cellStyle name="Normal 171 2 3" xfId="10578" xr:uid="{00000000-0005-0000-0000-0000CC280000}"/>
    <cellStyle name="Normal 171 3" xfId="10579" xr:uid="{00000000-0005-0000-0000-0000CD280000}"/>
    <cellStyle name="Normal 171 4" xfId="10580" xr:uid="{00000000-0005-0000-0000-0000CE280000}"/>
    <cellStyle name="Normal 172" xfId="10581" xr:uid="{00000000-0005-0000-0000-0000CF280000}"/>
    <cellStyle name="Normal 172 2" xfId="10582" xr:uid="{00000000-0005-0000-0000-0000D0280000}"/>
    <cellStyle name="Normal 172 2 2" xfId="10583" xr:uid="{00000000-0005-0000-0000-0000D1280000}"/>
    <cellStyle name="Normal 172 2 3" xfId="10584" xr:uid="{00000000-0005-0000-0000-0000D2280000}"/>
    <cellStyle name="Normal 172 3" xfId="10585" xr:uid="{00000000-0005-0000-0000-0000D3280000}"/>
    <cellStyle name="Normal 172 4" xfId="10586" xr:uid="{00000000-0005-0000-0000-0000D4280000}"/>
    <cellStyle name="Normal 173" xfId="10587" xr:uid="{00000000-0005-0000-0000-0000D5280000}"/>
    <cellStyle name="Normal 173 2" xfId="10588" xr:uid="{00000000-0005-0000-0000-0000D6280000}"/>
    <cellStyle name="Normal 173 2 2" xfId="10589" xr:uid="{00000000-0005-0000-0000-0000D7280000}"/>
    <cellStyle name="Normal 173 2 3" xfId="10590" xr:uid="{00000000-0005-0000-0000-0000D8280000}"/>
    <cellStyle name="Normal 173 3" xfId="10591" xr:uid="{00000000-0005-0000-0000-0000D9280000}"/>
    <cellStyle name="Normal 173 4" xfId="10592" xr:uid="{00000000-0005-0000-0000-0000DA280000}"/>
    <cellStyle name="Normal 174" xfId="10593" xr:uid="{00000000-0005-0000-0000-0000DB280000}"/>
    <cellStyle name="Normal 174 2" xfId="10594" xr:uid="{00000000-0005-0000-0000-0000DC280000}"/>
    <cellStyle name="Normal 174 2 2" xfId="10595" xr:uid="{00000000-0005-0000-0000-0000DD280000}"/>
    <cellStyle name="Normal 174 2 3" xfId="10596" xr:uid="{00000000-0005-0000-0000-0000DE280000}"/>
    <cellStyle name="Normal 174 3" xfId="10597" xr:uid="{00000000-0005-0000-0000-0000DF280000}"/>
    <cellStyle name="Normal 174 4" xfId="10598" xr:uid="{00000000-0005-0000-0000-0000E0280000}"/>
    <cellStyle name="Normal 175" xfId="10599" xr:uid="{00000000-0005-0000-0000-0000E1280000}"/>
    <cellStyle name="Normal 175 2" xfId="10600" xr:uid="{00000000-0005-0000-0000-0000E2280000}"/>
    <cellStyle name="Normal 175 2 2" xfId="10601" xr:uid="{00000000-0005-0000-0000-0000E3280000}"/>
    <cellStyle name="Normal 175 2 3" xfId="10602" xr:uid="{00000000-0005-0000-0000-0000E4280000}"/>
    <cellStyle name="Normal 175 3" xfId="10603" xr:uid="{00000000-0005-0000-0000-0000E5280000}"/>
    <cellStyle name="Normal 175 4" xfId="10604" xr:uid="{00000000-0005-0000-0000-0000E6280000}"/>
    <cellStyle name="Normal 176" xfId="10605" xr:uid="{00000000-0005-0000-0000-0000E7280000}"/>
    <cellStyle name="Normal 176 2" xfId="10606" xr:uid="{00000000-0005-0000-0000-0000E8280000}"/>
    <cellStyle name="Normal 176 2 2" xfId="10607" xr:uid="{00000000-0005-0000-0000-0000E9280000}"/>
    <cellStyle name="Normal 176 2 3" xfId="10608" xr:uid="{00000000-0005-0000-0000-0000EA280000}"/>
    <cellStyle name="Normal 176 3" xfId="10609" xr:uid="{00000000-0005-0000-0000-0000EB280000}"/>
    <cellStyle name="Normal 176 4" xfId="10610" xr:uid="{00000000-0005-0000-0000-0000EC280000}"/>
    <cellStyle name="Normal 177" xfId="10611" xr:uid="{00000000-0005-0000-0000-0000ED280000}"/>
    <cellStyle name="Normal 177 2" xfId="10612" xr:uid="{00000000-0005-0000-0000-0000EE280000}"/>
    <cellStyle name="Normal 177 2 2" xfId="10613" xr:uid="{00000000-0005-0000-0000-0000EF280000}"/>
    <cellStyle name="Normal 177 2 3" xfId="10614" xr:uid="{00000000-0005-0000-0000-0000F0280000}"/>
    <cellStyle name="Normal 177 3" xfId="10615" xr:uid="{00000000-0005-0000-0000-0000F1280000}"/>
    <cellStyle name="Normal 177 4" xfId="10616" xr:uid="{00000000-0005-0000-0000-0000F2280000}"/>
    <cellStyle name="Normal 178" xfId="10617" xr:uid="{00000000-0005-0000-0000-0000F3280000}"/>
    <cellStyle name="Normal 178 2" xfId="10618" xr:uid="{00000000-0005-0000-0000-0000F4280000}"/>
    <cellStyle name="Normal 178 2 2" xfId="10619" xr:uid="{00000000-0005-0000-0000-0000F5280000}"/>
    <cellStyle name="Normal 178 2 3" xfId="10620" xr:uid="{00000000-0005-0000-0000-0000F6280000}"/>
    <cellStyle name="Normal 178 3" xfId="10621" xr:uid="{00000000-0005-0000-0000-0000F7280000}"/>
    <cellStyle name="Normal 178 4" xfId="10622" xr:uid="{00000000-0005-0000-0000-0000F8280000}"/>
    <cellStyle name="Normal 179" xfId="10623" xr:uid="{00000000-0005-0000-0000-0000F9280000}"/>
    <cellStyle name="Normal 179 2" xfId="10624" xr:uid="{00000000-0005-0000-0000-0000FA280000}"/>
    <cellStyle name="Normal 179 2 2" xfId="10625" xr:uid="{00000000-0005-0000-0000-0000FB280000}"/>
    <cellStyle name="Normal 179 2 3" xfId="10626" xr:uid="{00000000-0005-0000-0000-0000FC280000}"/>
    <cellStyle name="Normal 179 3" xfId="10627" xr:uid="{00000000-0005-0000-0000-0000FD280000}"/>
    <cellStyle name="Normal 179 4" xfId="10628" xr:uid="{00000000-0005-0000-0000-0000FE280000}"/>
    <cellStyle name="Normal 18" xfId="226" xr:uid="{00000000-0005-0000-0000-0000FF280000}"/>
    <cellStyle name="Normal 18 2" xfId="10630" xr:uid="{00000000-0005-0000-0000-000000290000}"/>
    <cellStyle name="Normal 18 2 2" xfId="10631" xr:uid="{00000000-0005-0000-0000-000001290000}"/>
    <cellStyle name="Normal 18 2 2 2" xfId="10632" xr:uid="{00000000-0005-0000-0000-000002290000}"/>
    <cellStyle name="Normal 18 2 2 2 2" xfId="10633" xr:uid="{00000000-0005-0000-0000-000003290000}"/>
    <cellStyle name="Normal 18 2 2 3" xfId="10634" xr:uid="{00000000-0005-0000-0000-000004290000}"/>
    <cellStyle name="Normal 18 2 2 4" xfId="10635" xr:uid="{00000000-0005-0000-0000-000005290000}"/>
    <cellStyle name="Normal 18 2 3" xfId="10636" xr:uid="{00000000-0005-0000-0000-000006290000}"/>
    <cellStyle name="Normal 18 2 3 2" xfId="10637" xr:uid="{00000000-0005-0000-0000-000007290000}"/>
    <cellStyle name="Normal 18 2 4" xfId="10638" xr:uid="{00000000-0005-0000-0000-000008290000}"/>
    <cellStyle name="Normal 18 2 5" xfId="10639" xr:uid="{00000000-0005-0000-0000-000009290000}"/>
    <cellStyle name="Normal 18 3" xfId="10640" xr:uid="{00000000-0005-0000-0000-00000A290000}"/>
    <cellStyle name="Normal 18 3 2" xfId="10641" xr:uid="{00000000-0005-0000-0000-00000B290000}"/>
    <cellStyle name="Normal 18 3 2 2" xfId="10642" xr:uid="{00000000-0005-0000-0000-00000C290000}"/>
    <cellStyle name="Normal 18 3 3" xfId="10643" xr:uid="{00000000-0005-0000-0000-00000D290000}"/>
    <cellStyle name="Normal 18 3 4" xfId="10644" xr:uid="{00000000-0005-0000-0000-00000E290000}"/>
    <cellStyle name="Normal 18 4" xfId="10645" xr:uid="{00000000-0005-0000-0000-00000F290000}"/>
    <cellStyle name="Normal 18 4 2" xfId="10646" xr:uid="{00000000-0005-0000-0000-000010290000}"/>
    <cellStyle name="Normal 18 4 2 2" xfId="10647" xr:uid="{00000000-0005-0000-0000-000011290000}"/>
    <cellStyle name="Normal 18 4 3" xfId="10648" xr:uid="{00000000-0005-0000-0000-000012290000}"/>
    <cellStyle name="Normal 18 5" xfId="10649" xr:uid="{00000000-0005-0000-0000-000013290000}"/>
    <cellStyle name="Normal 18 5 2" xfId="10650" xr:uid="{00000000-0005-0000-0000-000014290000}"/>
    <cellStyle name="Normal 18 6" xfId="10651" xr:uid="{00000000-0005-0000-0000-000015290000}"/>
    <cellStyle name="Normal 18 6 2" xfId="10652" xr:uid="{00000000-0005-0000-0000-000016290000}"/>
    <cellStyle name="Normal 18 7" xfId="10653" xr:uid="{00000000-0005-0000-0000-000017290000}"/>
    <cellStyle name="Normal 18 8" xfId="10654" xr:uid="{00000000-0005-0000-0000-000018290000}"/>
    <cellStyle name="Normal 18 9" xfId="10629" xr:uid="{00000000-0005-0000-0000-000019290000}"/>
    <cellStyle name="Normal 180" xfId="10655" xr:uid="{00000000-0005-0000-0000-00001A290000}"/>
    <cellStyle name="Normal 180 2" xfId="10656" xr:uid="{00000000-0005-0000-0000-00001B290000}"/>
    <cellStyle name="Normal 180 2 2" xfId="10657" xr:uid="{00000000-0005-0000-0000-00001C290000}"/>
    <cellStyle name="Normal 180 2 3" xfId="10658" xr:uid="{00000000-0005-0000-0000-00001D290000}"/>
    <cellStyle name="Normal 180 3" xfId="10659" xr:uid="{00000000-0005-0000-0000-00001E290000}"/>
    <cellStyle name="Normal 180 4" xfId="10660" xr:uid="{00000000-0005-0000-0000-00001F290000}"/>
    <cellStyle name="Normal 181" xfId="10661" xr:uid="{00000000-0005-0000-0000-000020290000}"/>
    <cellStyle name="Normal 181 2" xfId="10662" xr:uid="{00000000-0005-0000-0000-000021290000}"/>
    <cellStyle name="Normal 181 2 2" xfId="10663" xr:uid="{00000000-0005-0000-0000-000022290000}"/>
    <cellStyle name="Normal 181 2 3" xfId="10664" xr:uid="{00000000-0005-0000-0000-000023290000}"/>
    <cellStyle name="Normal 181 3" xfId="10665" xr:uid="{00000000-0005-0000-0000-000024290000}"/>
    <cellStyle name="Normal 181 4" xfId="10666" xr:uid="{00000000-0005-0000-0000-000025290000}"/>
    <cellStyle name="Normal 182" xfId="10667" xr:uid="{00000000-0005-0000-0000-000026290000}"/>
    <cellStyle name="Normal 182 2" xfId="10668" xr:uid="{00000000-0005-0000-0000-000027290000}"/>
    <cellStyle name="Normal 182 2 2" xfId="10669" xr:uid="{00000000-0005-0000-0000-000028290000}"/>
    <cellStyle name="Normal 182 2 3" xfId="10670" xr:uid="{00000000-0005-0000-0000-000029290000}"/>
    <cellStyle name="Normal 182 3" xfId="10671" xr:uid="{00000000-0005-0000-0000-00002A290000}"/>
    <cellStyle name="Normal 182 4" xfId="10672" xr:uid="{00000000-0005-0000-0000-00002B290000}"/>
    <cellStyle name="Normal 183" xfId="10673" xr:uid="{00000000-0005-0000-0000-00002C290000}"/>
    <cellStyle name="Normal 183 2" xfId="10674" xr:uid="{00000000-0005-0000-0000-00002D290000}"/>
    <cellStyle name="Normal 183 2 2" xfId="10675" xr:uid="{00000000-0005-0000-0000-00002E290000}"/>
    <cellStyle name="Normal 183 2 3" xfId="10676" xr:uid="{00000000-0005-0000-0000-00002F290000}"/>
    <cellStyle name="Normal 183 3" xfId="10677" xr:uid="{00000000-0005-0000-0000-000030290000}"/>
    <cellStyle name="Normal 183 4" xfId="10678" xr:uid="{00000000-0005-0000-0000-000031290000}"/>
    <cellStyle name="Normal 184" xfId="10679" xr:uid="{00000000-0005-0000-0000-000032290000}"/>
    <cellStyle name="Normal 184 2" xfId="10680" xr:uid="{00000000-0005-0000-0000-000033290000}"/>
    <cellStyle name="Normal 184 2 2" xfId="10681" xr:uid="{00000000-0005-0000-0000-000034290000}"/>
    <cellStyle name="Normal 184 2 3" xfId="10682" xr:uid="{00000000-0005-0000-0000-000035290000}"/>
    <cellStyle name="Normal 184 3" xfId="10683" xr:uid="{00000000-0005-0000-0000-000036290000}"/>
    <cellStyle name="Normal 184 4" xfId="10684" xr:uid="{00000000-0005-0000-0000-000037290000}"/>
    <cellStyle name="Normal 185" xfId="10685" xr:uid="{00000000-0005-0000-0000-000038290000}"/>
    <cellStyle name="Normal 185 2" xfId="10686" xr:uid="{00000000-0005-0000-0000-000039290000}"/>
    <cellStyle name="Normal 185 2 2" xfId="10687" xr:uid="{00000000-0005-0000-0000-00003A290000}"/>
    <cellStyle name="Normal 185 2 3" xfId="10688" xr:uid="{00000000-0005-0000-0000-00003B290000}"/>
    <cellStyle name="Normal 185 3" xfId="10689" xr:uid="{00000000-0005-0000-0000-00003C290000}"/>
    <cellStyle name="Normal 185 4" xfId="10690" xr:uid="{00000000-0005-0000-0000-00003D290000}"/>
    <cellStyle name="Normal 186" xfId="10691" xr:uid="{00000000-0005-0000-0000-00003E290000}"/>
    <cellStyle name="Normal 186 2" xfId="10692" xr:uid="{00000000-0005-0000-0000-00003F290000}"/>
    <cellStyle name="Normal 186 2 2" xfId="10693" xr:uid="{00000000-0005-0000-0000-000040290000}"/>
    <cellStyle name="Normal 186 2 3" xfId="10694" xr:uid="{00000000-0005-0000-0000-000041290000}"/>
    <cellStyle name="Normal 186 3" xfId="10695" xr:uid="{00000000-0005-0000-0000-000042290000}"/>
    <cellStyle name="Normal 186 4" xfId="10696" xr:uid="{00000000-0005-0000-0000-000043290000}"/>
    <cellStyle name="Normal 187" xfId="10697" xr:uid="{00000000-0005-0000-0000-000044290000}"/>
    <cellStyle name="Normal 187 2" xfId="10698" xr:uid="{00000000-0005-0000-0000-000045290000}"/>
    <cellStyle name="Normal 187 2 2" xfId="10699" xr:uid="{00000000-0005-0000-0000-000046290000}"/>
    <cellStyle name="Normal 187 2 3" xfId="10700" xr:uid="{00000000-0005-0000-0000-000047290000}"/>
    <cellStyle name="Normal 187 3" xfId="10701" xr:uid="{00000000-0005-0000-0000-000048290000}"/>
    <cellStyle name="Normal 187 4" xfId="10702" xr:uid="{00000000-0005-0000-0000-000049290000}"/>
    <cellStyle name="Normal 188" xfId="10703" xr:uid="{00000000-0005-0000-0000-00004A290000}"/>
    <cellStyle name="Normal 188 2" xfId="10704" xr:uid="{00000000-0005-0000-0000-00004B290000}"/>
    <cellStyle name="Normal 188 2 2" xfId="10705" xr:uid="{00000000-0005-0000-0000-00004C290000}"/>
    <cellStyle name="Normal 188 2 3" xfId="10706" xr:uid="{00000000-0005-0000-0000-00004D290000}"/>
    <cellStyle name="Normal 188 3" xfId="10707" xr:uid="{00000000-0005-0000-0000-00004E290000}"/>
    <cellStyle name="Normal 188 4" xfId="10708" xr:uid="{00000000-0005-0000-0000-00004F290000}"/>
    <cellStyle name="Normal 189" xfId="10709" xr:uid="{00000000-0005-0000-0000-000050290000}"/>
    <cellStyle name="Normal 189 2" xfId="10710" xr:uid="{00000000-0005-0000-0000-000051290000}"/>
    <cellStyle name="Normal 189 2 2" xfId="10711" xr:uid="{00000000-0005-0000-0000-000052290000}"/>
    <cellStyle name="Normal 189 2 3" xfId="10712" xr:uid="{00000000-0005-0000-0000-000053290000}"/>
    <cellStyle name="Normal 189 3" xfId="10713" xr:uid="{00000000-0005-0000-0000-000054290000}"/>
    <cellStyle name="Normal 189 4" xfId="10714" xr:uid="{00000000-0005-0000-0000-000055290000}"/>
    <cellStyle name="Normal 19" xfId="227" xr:uid="{00000000-0005-0000-0000-000056290000}"/>
    <cellStyle name="Normal 19 2" xfId="228" xr:uid="{00000000-0005-0000-0000-000057290000}"/>
    <cellStyle name="Normal 19 2 2" xfId="10717" xr:uid="{00000000-0005-0000-0000-000058290000}"/>
    <cellStyle name="Normal 19 2 2 2" xfId="10718" xr:uid="{00000000-0005-0000-0000-000059290000}"/>
    <cellStyle name="Normal 19 2 2 2 2" xfId="10719" xr:uid="{00000000-0005-0000-0000-00005A290000}"/>
    <cellStyle name="Normal 19 2 2 3" xfId="10720" xr:uid="{00000000-0005-0000-0000-00005B290000}"/>
    <cellStyle name="Normal 19 2 2 4" xfId="10721" xr:uid="{00000000-0005-0000-0000-00005C290000}"/>
    <cellStyle name="Normal 19 2 3" xfId="10722" xr:uid="{00000000-0005-0000-0000-00005D290000}"/>
    <cellStyle name="Normal 19 2 3 2" xfId="10723" xr:uid="{00000000-0005-0000-0000-00005E290000}"/>
    <cellStyle name="Normal 19 2 4" xfId="10724" xr:uid="{00000000-0005-0000-0000-00005F290000}"/>
    <cellStyle name="Normal 19 2 5" xfId="10725" xr:uid="{00000000-0005-0000-0000-000060290000}"/>
    <cellStyle name="Normal 19 2 6" xfId="10716" xr:uid="{00000000-0005-0000-0000-000061290000}"/>
    <cellStyle name="Normal 19 3" xfId="10726" xr:uid="{00000000-0005-0000-0000-000062290000}"/>
    <cellStyle name="Normal 19 3 2" xfId="10727" xr:uid="{00000000-0005-0000-0000-000063290000}"/>
    <cellStyle name="Normal 19 3 2 2" xfId="10728" xr:uid="{00000000-0005-0000-0000-000064290000}"/>
    <cellStyle name="Normal 19 3 3" xfId="10729" xr:uid="{00000000-0005-0000-0000-000065290000}"/>
    <cellStyle name="Normal 19 3 4" xfId="10730" xr:uid="{00000000-0005-0000-0000-000066290000}"/>
    <cellStyle name="Normal 19 4" xfId="10731" xr:uid="{00000000-0005-0000-0000-000067290000}"/>
    <cellStyle name="Normal 19 4 2" xfId="10732" xr:uid="{00000000-0005-0000-0000-000068290000}"/>
    <cellStyle name="Normal 19 4 2 2" xfId="10733" xr:uid="{00000000-0005-0000-0000-000069290000}"/>
    <cellStyle name="Normal 19 4 3" xfId="10734" xr:uid="{00000000-0005-0000-0000-00006A290000}"/>
    <cellStyle name="Normal 19 5" xfId="10735" xr:uid="{00000000-0005-0000-0000-00006B290000}"/>
    <cellStyle name="Normal 19 5 2" xfId="10736" xr:uid="{00000000-0005-0000-0000-00006C290000}"/>
    <cellStyle name="Normal 19 6" xfId="10737" xr:uid="{00000000-0005-0000-0000-00006D290000}"/>
    <cellStyle name="Normal 19 6 2" xfId="10738" xr:uid="{00000000-0005-0000-0000-00006E290000}"/>
    <cellStyle name="Normal 19 7" xfId="10739" xr:uid="{00000000-0005-0000-0000-00006F290000}"/>
    <cellStyle name="Normal 19 8" xfId="10740" xr:uid="{00000000-0005-0000-0000-000070290000}"/>
    <cellStyle name="Normal 19 9" xfId="10715" xr:uid="{00000000-0005-0000-0000-000071290000}"/>
    <cellStyle name="Normal 190" xfId="10741" xr:uid="{00000000-0005-0000-0000-000072290000}"/>
    <cellStyle name="Normal 190 2" xfId="10742" xr:uid="{00000000-0005-0000-0000-000073290000}"/>
    <cellStyle name="Normal 190 2 2" xfId="10743" xr:uid="{00000000-0005-0000-0000-000074290000}"/>
    <cellStyle name="Normal 190 2 3" xfId="10744" xr:uid="{00000000-0005-0000-0000-000075290000}"/>
    <cellStyle name="Normal 190 3" xfId="10745" xr:uid="{00000000-0005-0000-0000-000076290000}"/>
    <cellStyle name="Normal 190 4" xfId="10746" xr:uid="{00000000-0005-0000-0000-000077290000}"/>
    <cellStyle name="Normal 191" xfId="10747" xr:uid="{00000000-0005-0000-0000-000078290000}"/>
    <cellStyle name="Normal 191 2" xfId="10748" xr:uid="{00000000-0005-0000-0000-000079290000}"/>
    <cellStyle name="Normal 191 2 2" xfId="10749" xr:uid="{00000000-0005-0000-0000-00007A290000}"/>
    <cellStyle name="Normal 191 2 3" xfId="10750" xr:uid="{00000000-0005-0000-0000-00007B290000}"/>
    <cellStyle name="Normal 191 3" xfId="10751" xr:uid="{00000000-0005-0000-0000-00007C290000}"/>
    <cellStyle name="Normal 191 4" xfId="10752" xr:uid="{00000000-0005-0000-0000-00007D290000}"/>
    <cellStyle name="Normal 192" xfId="10753" xr:uid="{00000000-0005-0000-0000-00007E290000}"/>
    <cellStyle name="Normal 192 2" xfId="10754" xr:uid="{00000000-0005-0000-0000-00007F290000}"/>
    <cellStyle name="Normal 192 2 2" xfId="10755" xr:uid="{00000000-0005-0000-0000-000080290000}"/>
    <cellStyle name="Normal 192 2 3" xfId="10756" xr:uid="{00000000-0005-0000-0000-000081290000}"/>
    <cellStyle name="Normal 192 3" xfId="10757" xr:uid="{00000000-0005-0000-0000-000082290000}"/>
    <cellStyle name="Normal 192 4" xfId="10758" xr:uid="{00000000-0005-0000-0000-000083290000}"/>
    <cellStyle name="Normal 193" xfId="10759" xr:uid="{00000000-0005-0000-0000-000084290000}"/>
    <cellStyle name="Normal 193 2" xfId="10760" xr:uid="{00000000-0005-0000-0000-000085290000}"/>
    <cellStyle name="Normal 193 2 2" xfId="10761" xr:uid="{00000000-0005-0000-0000-000086290000}"/>
    <cellStyle name="Normal 193 2 3" xfId="10762" xr:uid="{00000000-0005-0000-0000-000087290000}"/>
    <cellStyle name="Normal 193 3" xfId="10763" xr:uid="{00000000-0005-0000-0000-000088290000}"/>
    <cellStyle name="Normal 193 4" xfId="10764" xr:uid="{00000000-0005-0000-0000-000089290000}"/>
    <cellStyle name="Normal 194" xfId="10765" xr:uid="{00000000-0005-0000-0000-00008A290000}"/>
    <cellStyle name="Normal 194 2" xfId="10766" xr:uid="{00000000-0005-0000-0000-00008B290000}"/>
    <cellStyle name="Normal 194 2 2" xfId="10767" xr:uid="{00000000-0005-0000-0000-00008C290000}"/>
    <cellStyle name="Normal 194 2 3" xfId="10768" xr:uid="{00000000-0005-0000-0000-00008D290000}"/>
    <cellStyle name="Normal 194 3" xfId="10769" xr:uid="{00000000-0005-0000-0000-00008E290000}"/>
    <cellStyle name="Normal 194 4" xfId="10770" xr:uid="{00000000-0005-0000-0000-00008F290000}"/>
    <cellStyle name="Normal 195" xfId="10771" xr:uid="{00000000-0005-0000-0000-000090290000}"/>
    <cellStyle name="Normal 195 2" xfId="10772" xr:uid="{00000000-0005-0000-0000-000091290000}"/>
    <cellStyle name="Normal 195 2 2" xfId="10773" xr:uid="{00000000-0005-0000-0000-000092290000}"/>
    <cellStyle name="Normal 195 2 3" xfId="10774" xr:uid="{00000000-0005-0000-0000-000093290000}"/>
    <cellStyle name="Normal 195 3" xfId="10775" xr:uid="{00000000-0005-0000-0000-000094290000}"/>
    <cellStyle name="Normal 195 4" xfId="10776" xr:uid="{00000000-0005-0000-0000-000095290000}"/>
    <cellStyle name="Normal 196" xfId="10777" xr:uid="{00000000-0005-0000-0000-000096290000}"/>
    <cellStyle name="Normal 196 2" xfId="10778" xr:uid="{00000000-0005-0000-0000-000097290000}"/>
    <cellStyle name="Normal 196 2 2" xfId="10779" xr:uid="{00000000-0005-0000-0000-000098290000}"/>
    <cellStyle name="Normal 196 2 2 2" xfId="10780" xr:uid="{00000000-0005-0000-0000-000099290000}"/>
    <cellStyle name="Normal 196 2 2 2 2" xfId="10781" xr:uid="{00000000-0005-0000-0000-00009A290000}"/>
    <cellStyle name="Normal 196 2 2 2 2 2" xfId="10782" xr:uid="{00000000-0005-0000-0000-00009B290000}"/>
    <cellStyle name="Normal 196 2 2 2 3" xfId="10783" xr:uid="{00000000-0005-0000-0000-00009C290000}"/>
    <cellStyle name="Normal 196 2 2 3" xfId="10784" xr:uid="{00000000-0005-0000-0000-00009D290000}"/>
    <cellStyle name="Normal 196 2 2 3 2" xfId="10785" xr:uid="{00000000-0005-0000-0000-00009E290000}"/>
    <cellStyle name="Normal 196 2 2 3 2 2" xfId="10786" xr:uid="{00000000-0005-0000-0000-00009F290000}"/>
    <cellStyle name="Normal 196 2 2 3 3" xfId="10787" xr:uid="{00000000-0005-0000-0000-0000A0290000}"/>
    <cellStyle name="Normal 196 2 2 4" xfId="10788" xr:uid="{00000000-0005-0000-0000-0000A1290000}"/>
    <cellStyle name="Normal 196 2 2 4 2" xfId="10789" xr:uid="{00000000-0005-0000-0000-0000A2290000}"/>
    <cellStyle name="Normal 196 2 2 5" xfId="10790" xr:uid="{00000000-0005-0000-0000-0000A3290000}"/>
    <cellStyle name="Normal 196 2 2 6" xfId="10791" xr:uid="{00000000-0005-0000-0000-0000A4290000}"/>
    <cellStyle name="Normal 196 2 3" xfId="10792" xr:uid="{00000000-0005-0000-0000-0000A5290000}"/>
    <cellStyle name="Normal 196 2 3 2" xfId="10793" xr:uid="{00000000-0005-0000-0000-0000A6290000}"/>
    <cellStyle name="Normal 196 2 3 2 2" xfId="10794" xr:uid="{00000000-0005-0000-0000-0000A7290000}"/>
    <cellStyle name="Normal 196 2 3 2 2 2" xfId="10795" xr:uid="{00000000-0005-0000-0000-0000A8290000}"/>
    <cellStyle name="Normal 196 2 3 2 3" xfId="10796" xr:uid="{00000000-0005-0000-0000-0000A9290000}"/>
    <cellStyle name="Normal 196 2 3 3" xfId="10797" xr:uid="{00000000-0005-0000-0000-0000AA290000}"/>
    <cellStyle name="Normal 196 2 3 3 2" xfId="10798" xr:uid="{00000000-0005-0000-0000-0000AB290000}"/>
    <cellStyle name="Normal 196 2 3 4" xfId="10799" xr:uid="{00000000-0005-0000-0000-0000AC290000}"/>
    <cellStyle name="Normal 196 2 4" xfId="10800" xr:uid="{00000000-0005-0000-0000-0000AD290000}"/>
    <cellStyle name="Normal 196 2 4 2" xfId="10801" xr:uid="{00000000-0005-0000-0000-0000AE290000}"/>
    <cellStyle name="Normal 196 2 5" xfId="10802" xr:uid="{00000000-0005-0000-0000-0000AF290000}"/>
    <cellStyle name="Normal 196 2 6" xfId="10803" xr:uid="{00000000-0005-0000-0000-0000B0290000}"/>
    <cellStyle name="Normal 196 3" xfId="10804" xr:uid="{00000000-0005-0000-0000-0000B1290000}"/>
    <cellStyle name="Normal 196 3 2" xfId="10805" xr:uid="{00000000-0005-0000-0000-0000B2290000}"/>
    <cellStyle name="Normal 196 3 2 2" xfId="10806" xr:uid="{00000000-0005-0000-0000-0000B3290000}"/>
    <cellStyle name="Normal 196 3 3" xfId="10807" xr:uid="{00000000-0005-0000-0000-0000B4290000}"/>
    <cellStyle name="Normal 196 3 4" xfId="10808" xr:uid="{00000000-0005-0000-0000-0000B5290000}"/>
    <cellStyle name="Normal 196 4" xfId="10809" xr:uid="{00000000-0005-0000-0000-0000B6290000}"/>
    <cellStyle name="Normal 196 4 2" xfId="10810" xr:uid="{00000000-0005-0000-0000-0000B7290000}"/>
    <cellStyle name="Normal 196 4 2 2" xfId="10811" xr:uid="{00000000-0005-0000-0000-0000B8290000}"/>
    <cellStyle name="Normal 196 4 2 2 2" xfId="10812" xr:uid="{00000000-0005-0000-0000-0000B9290000}"/>
    <cellStyle name="Normal 196 4 2 3" xfId="10813" xr:uid="{00000000-0005-0000-0000-0000BA290000}"/>
    <cellStyle name="Normal 196 4 3" xfId="10814" xr:uid="{00000000-0005-0000-0000-0000BB290000}"/>
    <cellStyle name="Normal 196 4 3 2" xfId="10815" xr:uid="{00000000-0005-0000-0000-0000BC290000}"/>
    <cellStyle name="Normal 196 4 4" xfId="10816" xr:uid="{00000000-0005-0000-0000-0000BD290000}"/>
    <cellStyle name="Normal 196 5" xfId="10817" xr:uid="{00000000-0005-0000-0000-0000BE290000}"/>
    <cellStyle name="Normal 196 5 2" xfId="10818" xr:uid="{00000000-0005-0000-0000-0000BF290000}"/>
    <cellStyle name="Normal 196 5 2 2" xfId="10819" xr:uid="{00000000-0005-0000-0000-0000C0290000}"/>
    <cellStyle name="Normal 196 5 3" xfId="10820" xr:uid="{00000000-0005-0000-0000-0000C1290000}"/>
    <cellStyle name="Normal 196 5 3 2" xfId="10821" xr:uid="{00000000-0005-0000-0000-0000C2290000}"/>
    <cellStyle name="Normal 196 5 4" xfId="10822" xr:uid="{00000000-0005-0000-0000-0000C3290000}"/>
    <cellStyle name="Normal 196 5 5" xfId="10823" xr:uid="{00000000-0005-0000-0000-0000C4290000}"/>
    <cellStyle name="Normal 196 6" xfId="10824" xr:uid="{00000000-0005-0000-0000-0000C5290000}"/>
    <cellStyle name="Normal 196 7" xfId="10825" xr:uid="{00000000-0005-0000-0000-0000C6290000}"/>
    <cellStyle name="Normal 196 8" xfId="10826" xr:uid="{00000000-0005-0000-0000-0000C7290000}"/>
    <cellStyle name="Normal 197" xfId="10827" xr:uid="{00000000-0005-0000-0000-0000C8290000}"/>
    <cellStyle name="Normal 197 2" xfId="10828" xr:uid="{00000000-0005-0000-0000-0000C9290000}"/>
    <cellStyle name="Normal 197 2 2" xfId="10829" xr:uid="{00000000-0005-0000-0000-0000CA290000}"/>
    <cellStyle name="Normal 197 2 2 2" xfId="10830" xr:uid="{00000000-0005-0000-0000-0000CB290000}"/>
    <cellStyle name="Normal 197 2 3" xfId="10831" xr:uid="{00000000-0005-0000-0000-0000CC290000}"/>
    <cellStyle name="Normal 197 2 4" xfId="10832" xr:uid="{00000000-0005-0000-0000-0000CD290000}"/>
    <cellStyle name="Normal 197 3" xfId="10833" xr:uid="{00000000-0005-0000-0000-0000CE290000}"/>
    <cellStyle name="Normal 197 3 2" xfId="10834" xr:uid="{00000000-0005-0000-0000-0000CF290000}"/>
    <cellStyle name="Normal 197 3 3" xfId="10835" xr:uid="{00000000-0005-0000-0000-0000D0290000}"/>
    <cellStyle name="Normal 197 4" xfId="10836" xr:uid="{00000000-0005-0000-0000-0000D1290000}"/>
    <cellStyle name="Normal 197 5" xfId="10837" xr:uid="{00000000-0005-0000-0000-0000D2290000}"/>
    <cellStyle name="Normal 198" xfId="10838" xr:uid="{00000000-0005-0000-0000-0000D3290000}"/>
    <cellStyle name="Normal 198 2" xfId="10839" xr:uid="{00000000-0005-0000-0000-0000D4290000}"/>
    <cellStyle name="Normal 198 2 2" xfId="10840" xr:uid="{00000000-0005-0000-0000-0000D5290000}"/>
    <cellStyle name="Normal 198 2 2 2" xfId="10841" xr:uid="{00000000-0005-0000-0000-0000D6290000}"/>
    <cellStyle name="Normal 198 2 2 3" xfId="10842" xr:uid="{00000000-0005-0000-0000-0000D7290000}"/>
    <cellStyle name="Normal 198 2 3" xfId="10843" xr:uid="{00000000-0005-0000-0000-0000D8290000}"/>
    <cellStyle name="Normal 198 2 4" xfId="10844" xr:uid="{00000000-0005-0000-0000-0000D9290000}"/>
    <cellStyle name="Normal 198 3" xfId="10845" xr:uid="{00000000-0005-0000-0000-0000DA290000}"/>
    <cellStyle name="Normal 198 3 2" xfId="10846" xr:uid="{00000000-0005-0000-0000-0000DB290000}"/>
    <cellStyle name="Normal 198 4" xfId="10847" xr:uid="{00000000-0005-0000-0000-0000DC290000}"/>
    <cellStyle name="Normal 198 5" xfId="10848" xr:uid="{00000000-0005-0000-0000-0000DD290000}"/>
    <cellStyle name="Normal 199" xfId="10849" xr:uid="{00000000-0005-0000-0000-0000DE290000}"/>
    <cellStyle name="Normal 199 2" xfId="10850" xr:uid="{00000000-0005-0000-0000-0000DF290000}"/>
    <cellStyle name="Normal 199 2 2" xfId="10851" xr:uid="{00000000-0005-0000-0000-0000E0290000}"/>
    <cellStyle name="Normal 199 2 3" xfId="10852" xr:uid="{00000000-0005-0000-0000-0000E1290000}"/>
    <cellStyle name="Normal 199 2 4" xfId="10853" xr:uid="{00000000-0005-0000-0000-0000E2290000}"/>
    <cellStyle name="Normal 199 3" xfId="10854" xr:uid="{00000000-0005-0000-0000-0000E3290000}"/>
    <cellStyle name="Normal 199 4" xfId="10855" xr:uid="{00000000-0005-0000-0000-0000E4290000}"/>
    <cellStyle name="Normal 199 5" xfId="10856" xr:uid="{00000000-0005-0000-0000-0000E5290000}"/>
    <cellStyle name="Normal 2" xfId="3" xr:uid="{00000000-0005-0000-0000-0000E6290000}"/>
    <cellStyle name="Normal 2 10" xfId="10857" xr:uid="{00000000-0005-0000-0000-0000E7290000}"/>
    <cellStyle name="Normal 2 10 2" xfId="10858" xr:uid="{00000000-0005-0000-0000-0000E8290000}"/>
    <cellStyle name="Normal 2 10 2 2" xfId="10859" xr:uid="{00000000-0005-0000-0000-0000E9290000}"/>
    <cellStyle name="Normal 2 10 2 2 2" xfId="10860" xr:uid="{00000000-0005-0000-0000-0000EA290000}"/>
    <cellStyle name="Normal 2 10 2 3" xfId="10861" xr:uid="{00000000-0005-0000-0000-0000EB290000}"/>
    <cellStyle name="Normal 2 10 3" xfId="10862" xr:uid="{00000000-0005-0000-0000-0000EC290000}"/>
    <cellStyle name="Normal 2 10 3 2" xfId="10863" xr:uid="{00000000-0005-0000-0000-0000ED290000}"/>
    <cellStyle name="Normal 2 10 4" xfId="10864" xr:uid="{00000000-0005-0000-0000-0000EE290000}"/>
    <cellStyle name="Normal 2 11" xfId="10865" xr:uid="{00000000-0005-0000-0000-0000EF290000}"/>
    <cellStyle name="Normal 2 11 2" xfId="10866" xr:uid="{00000000-0005-0000-0000-0000F0290000}"/>
    <cellStyle name="Normal 2 11 2 2" xfId="10867" xr:uid="{00000000-0005-0000-0000-0000F1290000}"/>
    <cellStyle name="Normal 2 11 2 2 2" xfId="10868" xr:uid="{00000000-0005-0000-0000-0000F2290000}"/>
    <cellStyle name="Normal 2 11 2 3" xfId="10869" xr:uid="{00000000-0005-0000-0000-0000F3290000}"/>
    <cellStyle name="Normal 2 11 3" xfId="10870" xr:uid="{00000000-0005-0000-0000-0000F4290000}"/>
    <cellStyle name="Normal 2 11 3 2" xfId="10871" xr:uid="{00000000-0005-0000-0000-0000F5290000}"/>
    <cellStyle name="Normal 2 11 4" xfId="10872" xr:uid="{00000000-0005-0000-0000-0000F6290000}"/>
    <cellStyle name="Normal 2 12" xfId="10873" xr:uid="{00000000-0005-0000-0000-0000F7290000}"/>
    <cellStyle name="Normal 2 12 2" xfId="10874" xr:uid="{00000000-0005-0000-0000-0000F8290000}"/>
    <cellStyle name="Normal 2 12 2 2" xfId="10875" xr:uid="{00000000-0005-0000-0000-0000F9290000}"/>
    <cellStyle name="Normal 2 12 2 2 2" xfId="10876" xr:uid="{00000000-0005-0000-0000-0000FA290000}"/>
    <cellStyle name="Normal 2 12 2 3" xfId="10877" xr:uid="{00000000-0005-0000-0000-0000FB290000}"/>
    <cellStyle name="Normal 2 12 3" xfId="10878" xr:uid="{00000000-0005-0000-0000-0000FC290000}"/>
    <cellStyle name="Normal 2 12 3 2" xfId="10879" xr:uid="{00000000-0005-0000-0000-0000FD290000}"/>
    <cellStyle name="Normal 2 12 3 2 2" xfId="10880" xr:uid="{00000000-0005-0000-0000-0000FE290000}"/>
    <cellStyle name="Normal 2 12 3 2 2 2" xfId="10881" xr:uid="{00000000-0005-0000-0000-0000FF290000}"/>
    <cellStyle name="Normal 2 12 3 2 2 2 2" xfId="10882" xr:uid="{00000000-0005-0000-0000-0000002A0000}"/>
    <cellStyle name="Normal 2 12 3 2 2 3" xfId="10883" xr:uid="{00000000-0005-0000-0000-0000012A0000}"/>
    <cellStyle name="Normal 2 12 3 2 3" xfId="10884" xr:uid="{00000000-0005-0000-0000-0000022A0000}"/>
    <cellStyle name="Normal 2 12 3 2 3 2" xfId="10885" xr:uid="{00000000-0005-0000-0000-0000032A0000}"/>
    <cellStyle name="Normal 2 12 3 2 3 3" xfId="10886" xr:uid="{00000000-0005-0000-0000-0000042A0000}"/>
    <cellStyle name="Normal 2 12 3 2 4" xfId="10887" xr:uid="{00000000-0005-0000-0000-0000052A0000}"/>
    <cellStyle name="Normal 2 12 3 2 4 2" xfId="10888" xr:uid="{00000000-0005-0000-0000-0000062A0000}"/>
    <cellStyle name="Normal 2 12 3 2 5" xfId="10889" xr:uid="{00000000-0005-0000-0000-0000072A0000}"/>
    <cellStyle name="Normal 2 12 3 3" xfId="10890" xr:uid="{00000000-0005-0000-0000-0000082A0000}"/>
    <cellStyle name="Normal 2 12 3 3 2" xfId="10891" xr:uid="{00000000-0005-0000-0000-0000092A0000}"/>
    <cellStyle name="Normal 2 12 3 3 3" xfId="10892" xr:uid="{00000000-0005-0000-0000-00000A2A0000}"/>
    <cellStyle name="Normal 2 12 3 4" xfId="10893" xr:uid="{00000000-0005-0000-0000-00000B2A0000}"/>
    <cellStyle name="Normal 2 12 3 5" xfId="10894" xr:uid="{00000000-0005-0000-0000-00000C2A0000}"/>
    <cellStyle name="Normal 2 12 4" xfId="10895" xr:uid="{00000000-0005-0000-0000-00000D2A0000}"/>
    <cellStyle name="Normal 2 12 4 2" xfId="10896" xr:uid="{00000000-0005-0000-0000-00000E2A0000}"/>
    <cellStyle name="Normal 2 12 4 2 2" xfId="10897" xr:uid="{00000000-0005-0000-0000-00000F2A0000}"/>
    <cellStyle name="Normal 2 12 4 3" xfId="10898" xr:uid="{00000000-0005-0000-0000-0000102A0000}"/>
    <cellStyle name="Normal 2 12 5" xfId="10899" xr:uid="{00000000-0005-0000-0000-0000112A0000}"/>
    <cellStyle name="Normal 2 12 5 2" xfId="10900" xr:uid="{00000000-0005-0000-0000-0000122A0000}"/>
    <cellStyle name="Normal 2 12 5 2 2" xfId="10901" xr:uid="{00000000-0005-0000-0000-0000132A0000}"/>
    <cellStyle name="Normal 2 12 5 3" xfId="10902" xr:uid="{00000000-0005-0000-0000-0000142A0000}"/>
    <cellStyle name="Normal 2 12 6" xfId="10903" xr:uid="{00000000-0005-0000-0000-0000152A0000}"/>
    <cellStyle name="Normal 2 12 6 2" xfId="10904" xr:uid="{00000000-0005-0000-0000-0000162A0000}"/>
    <cellStyle name="Normal 2 12 6 3" xfId="10905" xr:uid="{00000000-0005-0000-0000-0000172A0000}"/>
    <cellStyle name="Normal 2 12 7" xfId="10906" xr:uid="{00000000-0005-0000-0000-0000182A0000}"/>
    <cellStyle name="Normal 2 12 8" xfId="10907" xr:uid="{00000000-0005-0000-0000-0000192A0000}"/>
    <cellStyle name="Normal 2 13" xfId="10908" xr:uid="{00000000-0005-0000-0000-00001A2A0000}"/>
    <cellStyle name="Normal 2 13 2" xfId="10909" xr:uid="{00000000-0005-0000-0000-00001B2A0000}"/>
    <cellStyle name="Normal 2 13 2 2" xfId="10910" xr:uid="{00000000-0005-0000-0000-00001C2A0000}"/>
    <cellStyle name="Normal 2 13 2 2 2" xfId="10911" xr:uid="{00000000-0005-0000-0000-00001D2A0000}"/>
    <cellStyle name="Normal 2 13 2 3" xfId="10912" xr:uid="{00000000-0005-0000-0000-00001E2A0000}"/>
    <cellStyle name="Normal 2 13 3" xfId="10913" xr:uid="{00000000-0005-0000-0000-00001F2A0000}"/>
    <cellStyle name="Normal 2 13 3 2" xfId="10914" xr:uid="{00000000-0005-0000-0000-0000202A0000}"/>
    <cellStyle name="Normal 2 13 4" xfId="10915" xr:uid="{00000000-0005-0000-0000-0000212A0000}"/>
    <cellStyle name="Normal 2 14" xfId="10916" xr:uid="{00000000-0005-0000-0000-0000222A0000}"/>
    <cellStyle name="Normal 2 14 2" xfId="10917" xr:uid="{00000000-0005-0000-0000-0000232A0000}"/>
    <cellStyle name="Normal 2 14 2 2" xfId="10918" xr:uid="{00000000-0005-0000-0000-0000242A0000}"/>
    <cellStyle name="Normal 2 14 2 2 2" xfId="10919" xr:uid="{00000000-0005-0000-0000-0000252A0000}"/>
    <cellStyle name="Normal 2 14 2 3" xfId="10920" xr:uid="{00000000-0005-0000-0000-0000262A0000}"/>
    <cellStyle name="Normal 2 14 3" xfId="10921" xr:uid="{00000000-0005-0000-0000-0000272A0000}"/>
    <cellStyle name="Normal 2 14 3 2" xfId="10922" xr:uid="{00000000-0005-0000-0000-0000282A0000}"/>
    <cellStyle name="Normal 2 14 4" xfId="10923" xr:uid="{00000000-0005-0000-0000-0000292A0000}"/>
    <cellStyle name="Normal 2 15" xfId="10924" xr:uid="{00000000-0005-0000-0000-00002A2A0000}"/>
    <cellStyle name="Normal 2 15 2" xfId="10925" xr:uid="{00000000-0005-0000-0000-00002B2A0000}"/>
    <cellStyle name="Normal 2 15 2 2" xfId="10926" xr:uid="{00000000-0005-0000-0000-00002C2A0000}"/>
    <cellStyle name="Normal 2 15 2 2 2" xfId="10927" xr:uid="{00000000-0005-0000-0000-00002D2A0000}"/>
    <cellStyle name="Normal 2 15 2 3" xfId="10928" xr:uid="{00000000-0005-0000-0000-00002E2A0000}"/>
    <cellStyle name="Normal 2 15 3" xfId="10929" xr:uid="{00000000-0005-0000-0000-00002F2A0000}"/>
    <cellStyle name="Normal 2 15 3 2" xfId="10930" xr:uid="{00000000-0005-0000-0000-0000302A0000}"/>
    <cellStyle name="Normal 2 15 4" xfId="10931" xr:uid="{00000000-0005-0000-0000-0000312A0000}"/>
    <cellStyle name="Normal 2 16" xfId="10932" xr:uid="{00000000-0005-0000-0000-0000322A0000}"/>
    <cellStyle name="Normal 2 16 2" xfId="10933" xr:uid="{00000000-0005-0000-0000-0000332A0000}"/>
    <cellStyle name="Normal 2 16 2 2" xfId="10934" xr:uid="{00000000-0005-0000-0000-0000342A0000}"/>
    <cellStyle name="Normal 2 16 2 2 2" xfId="10935" xr:uid="{00000000-0005-0000-0000-0000352A0000}"/>
    <cellStyle name="Normal 2 16 2 3" xfId="10936" xr:uid="{00000000-0005-0000-0000-0000362A0000}"/>
    <cellStyle name="Normal 2 16 3" xfId="10937" xr:uid="{00000000-0005-0000-0000-0000372A0000}"/>
    <cellStyle name="Normal 2 16 3 2" xfId="10938" xr:uid="{00000000-0005-0000-0000-0000382A0000}"/>
    <cellStyle name="Normal 2 16 4" xfId="10939" xr:uid="{00000000-0005-0000-0000-0000392A0000}"/>
    <cellStyle name="Normal 2 17" xfId="10940" xr:uid="{00000000-0005-0000-0000-00003A2A0000}"/>
    <cellStyle name="Normal 2 17 2" xfId="10941" xr:uid="{00000000-0005-0000-0000-00003B2A0000}"/>
    <cellStyle name="Normal 2 17 2 2" xfId="10942" xr:uid="{00000000-0005-0000-0000-00003C2A0000}"/>
    <cellStyle name="Normal 2 17 2 2 2" xfId="10943" xr:uid="{00000000-0005-0000-0000-00003D2A0000}"/>
    <cellStyle name="Normal 2 17 2 3" xfId="10944" xr:uid="{00000000-0005-0000-0000-00003E2A0000}"/>
    <cellStyle name="Normal 2 17 3" xfId="10945" xr:uid="{00000000-0005-0000-0000-00003F2A0000}"/>
    <cellStyle name="Normal 2 17 3 2" xfId="10946" xr:uid="{00000000-0005-0000-0000-0000402A0000}"/>
    <cellStyle name="Normal 2 17 4" xfId="10947" xr:uid="{00000000-0005-0000-0000-0000412A0000}"/>
    <cellStyle name="Normal 2 18" xfId="10948" xr:uid="{00000000-0005-0000-0000-0000422A0000}"/>
    <cellStyle name="Normal 2 18 10" xfId="10949" xr:uid="{00000000-0005-0000-0000-0000432A0000}"/>
    <cellStyle name="Normal 2 18 10 2" xfId="10950" xr:uid="{00000000-0005-0000-0000-0000442A0000}"/>
    <cellStyle name="Normal 2 18 10 2 2" xfId="10951" xr:uid="{00000000-0005-0000-0000-0000452A0000}"/>
    <cellStyle name="Normal 2 18 10 2 2 2" xfId="10952" xr:uid="{00000000-0005-0000-0000-0000462A0000}"/>
    <cellStyle name="Normal 2 18 10 2 3" xfId="10953" xr:uid="{00000000-0005-0000-0000-0000472A0000}"/>
    <cellStyle name="Normal 2 18 10 3" xfId="10954" xr:uid="{00000000-0005-0000-0000-0000482A0000}"/>
    <cellStyle name="Normal 2 18 10 3 2" xfId="10955" xr:uid="{00000000-0005-0000-0000-0000492A0000}"/>
    <cellStyle name="Normal 2 18 10 4" xfId="10956" xr:uid="{00000000-0005-0000-0000-00004A2A0000}"/>
    <cellStyle name="Normal 2 18 11" xfId="10957" xr:uid="{00000000-0005-0000-0000-00004B2A0000}"/>
    <cellStyle name="Normal 2 18 11 2" xfId="10958" xr:uid="{00000000-0005-0000-0000-00004C2A0000}"/>
    <cellStyle name="Normal 2 18 11 2 2" xfId="10959" xr:uid="{00000000-0005-0000-0000-00004D2A0000}"/>
    <cellStyle name="Normal 2 18 11 2 2 2" xfId="10960" xr:uid="{00000000-0005-0000-0000-00004E2A0000}"/>
    <cellStyle name="Normal 2 18 11 2 3" xfId="10961" xr:uid="{00000000-0005-0000-0000-00004F2A0000}"/>
    <cellStyle name="Normal 2 18 11 3" xfId="10962" xr:uid="{00000000-0005-0000-0000-0000502A0000}"/>
    <cellStyle name="Normal 2 18 11 3 2" xfId="10963" xr:uid="{00000000-0005-0000-0000-0000512A0000}"/>
    <cellStyle name="Normal 2 18 11 4" xfId="10964" xr:uid="{00000000-0005-0000-0000-0000522A0000}"/>
    <cellStyle name="Normal 2 18 12" xfId="10965" xr:uid="{00000000-0005-0000-0000-0000532A0000}"/>
    <cellStyle name="Normal 2 18 12 2" xfId="10966" xr:uid="{00000000-0005-0000-0000-0000542A0000}"/>
    <cellStyle name="Normal 2 18 12 2 2" xfId="10967" xr:uid="{00000000-0005-0000-0000-0000552A0000}"/>
    <cellStyle name="Normal 2 18 12 3" xfId="10968" xr:uid="{00000000-0005-0000-0000-0000562A0000}"/>
    <cellStyle name="Normal 2 18 13" xfId="10969" xr:uid="{00000000-0005-0000-0000-0000572A0000}"/>
    <cellStyle name="Normal 2 18 13 2" xfId="10970" xr:uid="{00000000-0005-0000-0000-0000582A0000}"/>
    <cellStyle name="Normal 2 18 14" xfId="10971" xr:uid="{00000000-0005-0000-0000-0000592A0000}"/>
    <cellStyle name="Normal 2 18 2" xfId="10972" xr:uid="{00000000-0005-0000-0000-00005A2A0000}"/>
    <cellStyle name="Normal 2 18 2 2" xfId="10973" xr:uid="{00000000-0005-0000-0000-00005B2A0000}"/>
    <cellStyle name="Normal 2 18 2 2 2" xfId="10974" xr:uid="{00000000-0005-0000-0000-00005C2A0000}"/>
    <cellStyle name="Normal 2 18 2 2 2 2" xfId="10975" xr:uid="{00000000-0005-0000-0000-00005D2A0000}"/>
    <cellStyle name="Normal 2 18 2 2 3" xfId="10976" xr:uid="{00000000-0005-0000-0000-00005E2A0000}"/>
    <cellStyle name="Normal 2 18 2 3" xfId="10977" xr:uid="{00000000-0005-0000-0000-00005F2A0000}"/>
    <cellStyle name="Normal 2 18 2 3 2" xfId="10978" xr:uid="{00000000-0005-0000-0000-0000602A0000}"/>
    <cellStyle name="Normal 2 18 2 4" xfId="10979" xr:uid="{00000000-0005-0000-0000-0000612A0000}"/>
    <cellStyle name="Normal 2 18 3" xfId="10980" xr:uid="{00000000-0005-0000-0000-0000622A0000}"/>
    <cellStyle name="Normal 2 18 3 2" xfId="10981" xr:uid="{00000000-0005-0000-0000-0000632A0000}"/>
    <cellStyle name="Normal 2 18 3 2 2" xfId="10982" xr:uid="{00000000-0005-0000-0000-0000642A0000}"/>
    <cellStyle name="Normal 2 18 3 2 2 2" xfId="10983" xr:uid="{00000000-0005-0000-0000-0000652A0000}"/>
    <cellStyle name="Normal 2 18 3 2 3" xfId="10984" xr:uid="{00000000-0005-0000-0000-0000662A0000}"/>
    <cellStyle name="Normal 2 18 3 3" xfId="10985" xr:uid="{00000000-0005-0000-0000-0000672A0000}"/>
    <cellStyle name="Normal 2 18 3 3 2" xfId="10986" xr:uid="{00000000-0005-0000-0000-0000682A0000}"/>
    <cellStyle name="Normal 2 18 3 4" xfId="10987" xr:uid="{00000000-0005-0000-0000-0000692A0000}"/>
    <cellStyle name="Normal 2 18 4" xfId="10988" xr:uid="{00000000-0005-0000-0000-00006A2A0000}"/>
    <cellStyle name="Normal 2 18 4 2" xfId="10989" xr:uid="{00000000-0005-0000-0000-00006B2A0000}"/>
    <cellStyle name="Normal 2 18 4 2 2" xfId="10990" xr:uid="{00000000-0005-0000-0000-00006C2A0000}"/>
    <cellStyle name="Normal 2 18 4 2 2 2" xfId="10991" xr:uid="{00000000-0005-0000-0000-00006D2A0000}"/>
    <cellStyle name="Normal 2 18 4 2 3" xfId="10992" xr:uid="{00000000-0005-0000-0000-00006E2A0000}"/>
    <cellStyle name="Normal 2 18 4 3" xfId="10993" xr:uid="{00000000-0005-0000-0000-00006F2A0000}"/>
    <cellStyle name="Normal 2 18 4 3 2" xfId="10994" xr:uid="{00000000-0005-0000-0000-0000702A0000}"/>
    <cellStyle name="Normal 2 18 4 4" xfId="10995" xr:uid="{00000000-0005-0000-0000-0000712A0000}"/>
    <cellStyle name="Normal 2 18 5" xfId="10996" xr:uid="{00000000-0005-0000-0000-0000722A0000}"/>
    <cellStyle name="Normal 2 18 5 2" xfId="10997" xr:uid="{00000000-0005-0000-0000-0000732A0000}"/>
    <cellStyle name="Normal 2 18 5 2 2" xfId="10998" xr:uid="{00000000-0005-0000-0000-0000742A0000}"/>
    <cellStyle name="Normal 2 18 5 2 2 2" xfId="10999" xr:uid="{00000000-0005-0000-0000-0000752A0000}"/>
    <cellStyle name="Normal 2 18 5 2 3" xfId="11000" xr:uid="{00000000-0005-0000-0000-0000762A0000}"/>
    <cellStyle name="Normal 2 18 5 3" xfId="11001" xr:uid="{00000000-0005-0000-0000-0000772A0000}"/>
    <cellStyle name="Normal 2 18 5 3 2" xfId="11002" xr:uid="{00000000-0005-0000-0000-0000782A0000}"/>
    <cellStyle name="Normal 2 18 5 4" xfId="11003" xr:uid="{00000000-0005-0000-0000-0000792A0000}"/>
    <cellStyle name="Normal 2 18 6" xfId="11004" xr:uid="{00000000-0005-0000-0000-00007A2A0000}"/>
    <cellStyle name="Normal 2 18 6 2" xfId="11005" xr:uid="{00000000-0005-0000-0000-00007B2A0000}"/>
    <cellStyle name="Normal 2 18 6 2 2" xfId="11006" xr:uid="{00000000-0005-0000-0000-00007C2A0000}"/>
    <cellStyle name="Normal 2 18 6 2 2 2" xfId="11007" xr:uid="{00000000-0005-0000-0000-00007D2A0000}"/>
    <cellStyle name="Normal 2 18 6 2 3" xfId="11008" xr:uid="{00000000-0005-0000-0000-00007E2A0000}"/>
    <cellStyle name="Normal 2 18 6 3" xfId="11009" xr:uid="{00000000-0005-0000-0000-00007F2A0000}"/>
    <cellStyle name="Normal 2 18 6 3 2" xfId="11010" xr:uid="{00000000-0005-0000-0000-0000802A0000}"/>
    <cellStyle name="Normal 2 18 6 4" xfId="11011" xr:uid="{00000000-0005-0000-0000-0000812A0000}"/>
    <cellStyle name="Normal 2 18 7" xfId="11012" xr:uid="{00000000-0005-0000-0000-0000822A0000}"/>
    <cellStyle name="Normal 2 18 7 2" xfId="11013" xr:uid="{00000000-0005-0000-0000-0000832A0000}"/>
    <cellStyle name="Normal 2 18 7 2 2" xfId="11014" xr:uid="{00000000-0005-0000-0000-0000842A0000}"/>
    <cellStyle name="Normal 2 18 7 2 2 2" xfId="11015" xr:uid="{00000000-0005-0000-0000-0000852A0000}"/>
    <cellStyle name="Normal 2 18 7 2 3" xfId="11016" xr:uid="{00000000-0005-0000-0000-0000862A0000}"/>
    <cellStyle name="Normal 2 18 7 3" xfId="11017" xr:uid="{00000000-0005-0000-0000-0000872A0000}"/>
    <cellStyle name="Normal 2 18 7 3 2" xfId="11018" xr:uid="{00000000-0005-0000-0000-0000882A0000}"/>
    <cellStyle name="Normal 2 18 7 4" xfId="11019" xr:uid="{00000000-0005-0000-0000-0000892A0000}"/>
    <cellStyle name="Normal 2 18 8" xfId="11020" xr:uid="{00000000-0005-0000-0000-00008A2A0000}"/>
    <cellStyle name="Normal 2 18 8 2" xfId="11021" xr:uid="{00000000-0005-0000-0000-00008B2A0000}"/>
    <cellStyle name="Normal 2 18 8 2 2" xfId="11022" xr:uid="{00000000-0005-0000-0000-00008C2A0000}"/>
    <cellStyle name="Normal 2 18 8 2 2 2" xfId="11023" xr:uid="{00000000-0005-0000-0000-00008D2A0000}"/>
    <cellStyle name="Normal 2 18 8 2 3" xfId="11024" xr:uid="{00000000-0005-0000-0000-00008E2A0000}"/>
    <cellStyle name="Normal 2 18 8 3" xfId="11025" xr:uid="{00000000-0005-0000-0000-00008F2A0000}"/>
    <cellStyle name="Normal 2 18 8 3 2" xfId="11026" xr:uid="{00000000-0005-0000-0000-0000902A0000}"/>
    <cellStyle name="Normal 2 18 8 4" xfId="11027" xr:uid="{00000000-0005-0000-0000-0000912A0000}"/>
    <cellStyle name="Normal 2 18 9" xfId="11028" xr:uid="{00000000-0005-0000-0000-0000922A0000}"/>
    <cellStyle name="Normal 2 18 9 2" xfId="11029" xr:uid="{00000000-0005-0000-0000-0000932A0000}"/>
    <cellStyle name="Normal 2 18 9 2 2" xfId="11030" xr:uid="{00000000-0005-0000-0000-0000942A0000}"/>
    <cellStyle name="Normal 2 18 9 2 2 2" xfId="11031" xr:uid="{00000000-0005-0000-0000-0000952A0000}"/>
    <cellStyle name="Normal 2 18 9 2 3" xfId="11032" xr:uid="{00000000-0005-0000-0000-0000962A0000}"/>
    <cellStyle name="Normal 2 18 9 3" xfId="11033" xr:uid="{00000000-0005-0000-0000-0000972A0000}"/>
    <cellStyle name="Normal 2 18 9 3 2" xfId="11034" xr:uid="{00000000-0005-0000-0000-0000982A0000}"/>
    <cellStyle name="Normal 2 18 9 4" xfId="11035" xr:uid="{00000000-0005-0000-0000-0000992A0000}"/>
    <cellStyle name="Normal 2 19" xfId="11036" xr:uid="{00000000-0005-0000-0000-00009A2A0000}"/>
    <cellStyle name="Normal 2 19 10" xfId="11037" xr:uid="{00000000-0005-0000-0000-00009B2A0000}"/>
    <cellStyle name="Normal 2 19 10 2" xfId="11038" xr:uid="{00000000-0005-0000-0000-00009C2A0000}"/>
    <cellStyle name="Normal 2 19 10 2 2" xfId="11039" xr:uid="{00000000-0005-0000-0000-00009D2A0000}"/>
    <cellStyle name="Normal 2 19 10 2 2 2" xfId="11040" xr:uid="{00000000-0005-0000-0000-00009E2A0000}"/>
    <cellStyle name="Normal 2 19 10 2 3" xfId="11041" xr:uid="{00000000-0005-0000-0000-00009F2A0000}"/>
    <cellStyle name="Normal 2 19 10 3" xfId="11042" xr:uid="{00000000-0005-0000-0000-0000A02A0000}"/>
    <cellStyle name="Normal 2 19 10 3 2" xfId="11043" xr:uid="{00000000-0005-0000-0000-0000A12A0000}"/>
    <cellStyle name="Normal 2 19 10 4" xfId="11044" xr:uid="{00000000-0005-0000-0000-0000A22A0000}"/>
    <cellStyle name="Normal 2 19 11" xfId="11045" xr:uid="{00000000-0005-0000-0000-0000A32A0000}"/>
    <cellStyle name="Normal 2 19 11 2" xfId="11046" xr:uid="{00000000-0005-0000-0000-0000A42A0000}"/>
    <cellStyle name="Normal 2 19 11 2 2" xfId="11047" xr:uid="{00000000-0005-0000-0000-0000A52A0000}"/>
    <cellStyle name="Normal 2 19 11 3" xfId="11048" xr:uid="{00000000-0005-0000-0000-0000A62A0000}"/>
    <cellStyle name="Normal 2 19 12" xfId="11049" xr:uid="{00000000-0005-0000-0000-0000A72A0000}"/>
    <cellStyle name="Normal 2 19 12 2" xfId="11050" xr:uid="{00000000-0005-0000-0000-0000A82A0000}"/>
    <cellStyle name="Normal 2 19 13" xfId="11051" xr:uid="{00000000-0005-0000-0000-0000A92A0000}"/>
    <cellStyle name="Normal 2 19 2" xfId="11052" xr:uid="{00000000-0005-0000-0000-0000AA2A0000}"/>
    <cellStyle name="Normal 2 19 2 2" xfId="11053" xr:uid="{00000000-0005-0000-0000-0000AB2A0000}"/>
    <cellStyle name="Normal 2 19 2 2 2" xfId="11054" xr:uid="{00000000-0005-0000-0000-0000AC2A0000}"/>
    <cellStyle name="Normal 2 19 2 2 2 2" xfId="11055" xr:uid="{00000000-0005-0000-0000-0000AD2A0000}"/>
    <cellStyle name="Normal 2 19 2 2 3" xfId="11056" xr:uid="{00000000-0005-0000-0000-0000AE2A0000}"/>
    <cellStyle name="Normal 2 19 2 3" xfId="11057" xr:uid="{00000000-0005-0000-0000-0000AF2A0000}"/>
    <cellStyle name="Normal 2 19 2 3 2" xfId="11058" xr:uid="{00000000-0005-0000-0000-0000B02A0000}"/>
    <cellStyle name="Normal 2 19 2 4" xfId="11059" xr:uid="{00000000-0005-0000-0000-0000B12A0000}"/>
    <cellStyle name="Normal 2 19 3" xfId="11060" xr:uid="{00000000-0005-0000-0000-0000B22A0000}"/>
    <cellStyle name="Normal 2 19 3 2" xfId="11061" xr:uid="{00000000-0005-0000-0000-0000B32A0000}"/>
    <cellStyle name="Normal 2 19 3 2 2" xfId="11062" xr:uid="{00000000-0005-0000-0000-0000B42A0000}"/>
    <cellStyle name="Normal 2 19 3 2 2 2" xfId="11063" xr:uid="{00000000-0005-0000-0000-0000B52A0000}"/>
    <cellStyle name="Normal 2 19 3 2 3" xfId="11064" xr:uid="{00000000-0005-0000-0000-0000B62A0000}"/>
    <cellStyle name="Normal 2 19 3 3" xfId="11065" xr:uid="{00000000-0005-0000-0000-0000B72A0000}"/>
    <cellStyle name="Normal 2 19 3 3 2" xfId="11066" xr:uid="{00000000-0005-0000-0000-0000B82A0000}"/>
    <cellStyle name="Normal 2 19 3 4" xfId="11067" xr:uid="{00000000-0005-0000-0000-0000B92A0000}"/>
    <cellStyle name="Normal 2 19 4" xfId="11068" xr:uid="{00000000-0005-0000-0000-0000BA2A0000}"/>
    <cellStyle name="Normal 2 19 4 2" xfId="11069" xr:uid="{00000000-0005-0000-0000-0000BB2A0000}"/>
    <cellStyle name="Normal 2 19 4 2 2" xfId="11070" xr:uid="{00000000-0005-0000-0000-0000BC2A0000}"/>
    <cellStyle name="Normal 2 19 4 2 2 2" xfId="11071" xr:uid="{00000000-0005-0000-0000-0000BD2A0000}"/>
    <cellStyle name="Normal 2 19 4 2 3" xfId="11072" xr:uid="{00000000-0005-0000-0000-0000BE2A0000}"/>
    <cellStyle name="Normal 2 19 4 3" xfId="11073" xr:uid="{00000000-0005-0000-0000-0000BF2A0000}"/>
    <cellStyle name="Normal 2 19 4 3 2" xfId="11074" xr:uid="{00000000-0005-0000-0000-0000C02A0000}"/>
    <cellStyle name="Normal 2 19 4 4" xfId="11075" xr:uid="{00000000-0005-0000-0000-0000C12A0000}"/>
    <cellStyle name="Normal 2 19 5" xfId="11076" xr:uid="{00000000-0005-0000-0000-0000C22A0000}"/>
    <cellStyle name="Normal 2 19 5 2" xfId="11077" xr:uid="{00000000-0005-0000-0000-0000C32A0000}"/>
    <cellStyle name="Normal 2 19 5 2 2" xfId="11078" xr:uid="{00000000-0005-0000-0000-0000C42A0000}"/>
    <cellStyle name="Normal 2 19 5 2 2 2" xfId="11079" xr:uid="{00000000-0005-0000-0000-0000C52A0000}"/>
    <cellStyle name="Normal 2 19 5 2 3" xfId="11080" xr:uid="{00000000-0005-0000-0000-0000C62A0000}"/>
    <cellStyle name="Normal 2 19 5 3" xfId="11081" xr:uid="{00000000-0005-0000-0000-0000C72A0000}"/>
    <cellStyle name="Normal 2 19 5 3 2" xfId="11082" xr:uid="{00000000-0005-0000-0000-0000C82A0000}"/>
    <cellStyle name="Normal 2 19 5 4" xfId="11083" xr:uid="{00000000-0005-0000-0000-0000C92A0000}"/>
    <cellStyle name="Normal 2 19 6" xfId="11084" xr:uid="{00000000-0005-0000-0000-0000CA2A0000}"/>
    <cellStyle name="Normal 2 19 6 2" xfId="11085" xr:uid="{00000000-0005-0000-0000-0000CB2A0000}"/>
    <cellStyle name="Normal 2 19 6 2 2" xfId="11086" xr:uid="{00000000-0005-0000-0000-0000CC2A0000}"/>
    <cellStyle name="Normal 2 19 6 2 2 2" xfId="11087" xr:uid="{00000000-0005-0000-0000-0000CD2A0000}"/>
    <cellStyle name="Normal 2 19 6 2 3" xfId="11088" xr:uid="{00000000-0005-0000-0000-0000CE2A0000}"/>
    <cellStyle name="Normal 2 19 6 3" xfId="11089" xr:uid="{00000000-0005-0000-0000-0000CF2A0000}"/>
    <cellStyle name="Normal 2 19 6 3 2" xfId="11090" xr:uid="{00000000-0005-0000-0000-0000D02A0000}"/>
    <cellStyle name="Normal 2 19 6 4" xfId="11091" xr:uid="{00000000-0005-0000-0000-0000D12A0000}"/>
    <cellStyle name="Normal 2 19 7" xfId="11092" xr:uid="{00000000-0005-0000-0000-0000D22A0000}"/>
    <cellStyle name="Normal 2 19 7 2" xfId="11093" xr:uid="{00000000-0005-0000-0000-0000D32A0000}"/>
    <cellStyle name="Normal 2 19 7 2 2" xfId="11094" xr:uid="{00000000-0005-0000-0000-0000D42A0000}"/>
    <cellStyle name="Normal 2 19 7 2 2 2" xfId="11095" xr:uid="{00000000-0005-0000-0000-0000D52A0000}"/>
    <cellStyle name="Normal 2 19 7 2 3" xfId="11096" xr:uid="{00000000-0005-0000-0000-0000D62A0000}"/>
    <cellStyle name="Normal 2 19 7 3" xfId="11097" xr:uid="{00000000-0005-0000-0000-0000D72A0000}"/>
    <cellStyle name="Normal 2 19 7 3 2" xfId="11098" xr:uid="{00000000-0005-0000-0000-0000D82A0000}"/>
    <cellStyle name="Normal 2 19 7 4" xfId="11099" xr:uid="{00000000-0005-0000-0000-0000D92A0000}"/>
    <cellStyle name="Normal 2 19 8" xfId="11100" xr:uid="{00000000-0005-0000-0000-0000DA2A0000}"/>
    <cellStyle name="Normal 2 19 8 2" xfId="11101" xr:uid="{00000000-0005-0000-0000-0000DB2A0000}"/>
    <cellStyle name="Normal 2 19 8 2 2" xfId="11102" xr:uid="{00000000-0005-0000-0000-0000DC2A0000}"/>
    <cellStyle name="Normal 2 19 8 2 2 2" xfId="11103" xr:uid="{00000000-0005-0000-0000-0000DD2A0000}"/>
    <cellStyle name="Normal 2 19 8 2 3" xfId="11104" xr:uid="{00000000-0005-0000-0000-0000DE2A0000}"/>
    <cellStyle name="Normal 2 19 8 3" xfId="11105" xr:uid="{00000000-0005-0000-0000-0000DF2A0000}"/>
    <cellStyle name="Normal 2 19 8 3 2" xfId="11106" xr:uid="{00000000-0005-0000-0000-0000E02A0000}"/>
    <cellStyle name="Normal 2 19 8 4" xfId="11107" xr:uid="{00000000-0005-0000-0000-0000E12A0000}"/>
    <cellStyle name="Normal 2 19 9" xfId="11108" xr:uid="{00000000-0005-0000-0000-0000E22A0000}"/>
    <cellStyle name="Normal 2 19 9 2" xfId="11109" xr:uid="{00000000-0005-0000-0000-0000E32A0000}"/>
    <cellStyle name="Normal 2 19 9 2 2" xfId="11110" xr:uid="{00000000-0005-0000-0000-0000E42A0000}"/>
    <cellStyle name="Normal 2 19 9 2 2 2" xfId="11111" xr:uid="{00000000-0005-0000-0000-0000E52A0000}"/>
    <cellStyle name="Normal 2 19 9 2 3" xfId="11112" xr:uid="{00000000-0005-0000-0000-0000E62A0000}"/>
    <cellStyle name="Normal 2 19 9 3" xfId="11113" xr:uid="{00000000-0005-0000-0000-0000E72A0000}"/>
    <cellStyle name="Normal 2 19 9 3 2" xfId="11114" xr:uid="{00000000-0005-0000-0000-0000E82A0000}"/>
    <cellStyle name="Normal 2 19 9 4" xfId="11115" xr:uid="{00000000-0005-0000-0000-0000E92A0000}"/>
    <cellStyle name="Normal 2 2" xfId="229" xr:uid="{00000000-0005-0000-0000-0000EA2A0000}"/>
    <cellStyle name="Normal 2 2 10" xfId="11117" xr:uid="{00000000-0005-0000-0000-0000EB2A0000}"/>
    <cellStyle name="Normal 2 2 10 2" xfId="11118" xr:uid="{00000000-0005-0000-0000-0000EC2A0000}"/>
    <cellStyle name="Normal 2 2 10 2 2" xfId="11119" xr:uid="{00000000-0005-0000-0000-0000ED2A0000}"/>
    <cellStyle name="Normal 2 2 10 2 2 2" xfId="11120" xr:uid="{00000000-0005-0000-0000-0000EE2A0000}"/>
    <cellStyle name="Normal 2 2 10 2 3" xfId="11121" xr:uid="{00000000-0005-0000-0000-0000EF2A0000}"/>
    <cellStyle name="Normal 2 2 10 3" xfId="11122" xr:uid="{00000000-0005-0000-0000-0000F02A0000}"/>
    <cellStyle name="Normal 2 2 10 3 2" xfId="11123" xr:uid="{00000000-0005-0000-0000-0000F12A0000}"/>
    <cellStyle name="Normal 2 2 10 4" xfId="11124" xr:uid="{00000000-0005-0000-0000-0000F22A0000}"/>
    <cellStyle name="Normal 2 2 10 5" xfId="11125" xr:uid="{00000000-0005-0000-0000-0000F32A0000}"/>
    <cellStyle name="Normal 2 2 11" xfId="11126" xr:uid="{00000000-0005-0000-0000-0000F42A0000}"/>
    <cellStyle name="Normal 2 2 11 2" xfId="11127" xr:uid="{00000000-0005-0000-0000-0000F52A0000}"/>
    <cellStyle name="Normal 2 2 12" xfId="11128" xr:uid="{00000000-0005-0000-0000-0000F62A0000}"/>
    <cellStyle name="Normal 2 2 12 2" xfId="11129" xr:uid="{00000000-0005-0000-0000-0000F72A0000}"/>
    <cellStyle name="Normal 2 2 13" xfId="11130" xr:uid="{00000000-0005-0000-0000-0000F82A0000}"/>
    <cellStyle name="Normal 2 2 13 2" xfId="11131" xr:uid="{00000000-0005-0000-0000-0000F92A0000}"/>
    <cellStyle name="Normal 2 2 14" xfId="11132" xr:uid="{00000000-0005-0000-0000-0000FA2A0000}"/>
    <cellStyle name="Normal 2 2 14 2" xfId="11133" xr:uid="{00000000-0005-0000-0000-0000FB2A0000}"/>
    <cellStyle name="Normal 2 2 15" xfId="11134" xr:uid="{00000000-0005-0000-0000-0000FC2A0000}"/>
    <cellStyle name="Normal 2 2 15 2" xfId="11135" xr:uid="{00000000-0005-0000-0000-0000FD2A0000}"/>
    <cellStyle name="Normal 2 2 16" xfId="11136" xr:uid="{00000000-0005-0000-0000-0000FE2A0000}"/>
    <cellStyle name="Normal 2 2 16 2" xfId="11137" xr:uid="{00000000-0005-0000-0000-0000FF2A0000}"/>
    <cellStyle name="Normal 2 2 17" xfId="11138" xr:uid="{00000000-0005-0000-0000-0000002B0000}"/>
    <cellStyle name="Normal 2 2 17 2" xfId="11139" xr:uid="{00000000-0005-0000-0000-0000012B0000}"/>
    <cellStyle name="Normal 2 2 18" xfId="11140" xr:uid="{00000000-0005-0000-0000-0000022B0000}"/>
    <cellStyle name="Normal 2 2 18 2" xfId="11141" xr:uid="{00000000-0005-0000-0000-0000032B0000}"/>
    <cellStyle name="Normal 2 2 19" xfId="11142" xr:uid="{00000000-0005-0000-0000-0000042B0000}"/>
    <cellStyle name="Normal 2 2 19 2" xfId="11143" xr:uid="{00000000-0005-0000-0000-0000052B0000}"/>
    <cellStyle name="Normal 2 2 2" xfId="230" xr:uid="{00000000-0005-0000-0000-0000062B0000}"/>
    <cellStyle name="Normal 2 2 2 10" xfId="11145" xr:uid="{00000000-0005-0000-0000-0000072B0000}"/>
    <cellStyle name="Normal 2 2 2 10 2" xfId="11146" xr:uid="{00000000-0005-0000-0000-0000082B0000}"/>
    <cellStyle name="Normal 2 2 2 10 2 2" xfId="11147" xr:uid="{00000000-0005-0000-0000-0000092B0000}"/>
    <cellStyle name="Normal 2 2 2 10 2 2 2" xfId="11148" xr:uid="{00000000-0005-0000-0000-00000A2B0000}"/>
    <cellStyle name="Normal 2 2 2 10 2 3" xfId="11149" xr:uid="{00000000-0005-0000-0000-00000B2B0000}"/>
    <cellStyle name="Normal 2 2 2 10 3" xfId="11150" xr:uid="{00000000-0005-0000-0000-00000C2B0000}"/>
    <cellStyle name="Normal 2 2 2 10 3 2" xfId="11151" xr:uid="{00000000-0005-0000-0000-00000D2B0000}"/>
    <cellStyle name="Normal 2 2 2 10 4" xfId="11152" xr:uid="{00000000-0005-0000-0000-00000E2B0000}"/>
    <cellStyle name="Normal 2 2 2 11" xfId="11153" xr:uid="{00000000-0005-0000-0000-00000F2B0000}"/>
    <cellStyle name="Normal 2 2 2 11 2" xfId="11154" xr:uid="{00000000-0005-0000-0000-0000102B0000}"/>
    <cellStyle name="Normal 2 2 2 11 2 2" xfId="11155" xr:uid="{00000000-0005-0000-0000-0000112B0000}"/>
    <cellStyle name="Normal 2 2 2 11 2 2 2" xfId="11156" xr:uid="{00000000-0005-0000-0000-0000122B0000}"/>
    <cellStyle name="Normal 2 2 2 11 2 3" xfId="11157" xr:uid="{00000000-0005-0000-0000-0000132B0000}"/>
    <cellStyle name="Normal 2 2 2 11 3" xfId="11158" xr:uid="{00000000-0005-0000-0000-0000142B0000}"/>
    <cellStyle name="Normal 2 2 2 11 3 2" xfId="11159" xr:uid="{00000000-0005-0000-0000-0000152B0000}"/>
    <cellStyle name="Normal 2 2 2 11 4" xfId="11160" xr:uid="{00000000-0005-0000-0000-0000162B0000}"/>
    <cellStyle name="Normal 2 2 2 12" xfId="11161" xr:uid="{00000000-0005-0000-0000-0000172B0000}"/>
    <cellStyle name="Normal 2 2 2 12 2" xfId="11162" xr:uid="{00000000-0005-0000-0000-0000182B0000}"/>
    <cellStyle name="Normal 2 2 2 12 2 2" xfId="11163" xr:uid="{00000000-0005-0000-0000-0000192B0000}"/>
    <cellStyle name="Normal 2 2 2 12 2 2 2" xfId="11164" xr:uid="{00000000-0005-0000-0000-00001A2B0000}"/>
    <cellStyle name="Normal 2 2 2 12 2 3" xfId="11165" xr:uid="{00000000-0005-0000-0000-00001B2B0000}"/>
    <cellStyle name="Normal 2 2 2 12 3" xfId="11166" xr:uid="{00000000-0005-0000-0000-00001C2B0000}"/>
    <cellStyle name="Normal 2 2 2 12 3 2" xfId="11167" xr:uid="{00000000-0005-0000-0000-00001D2B0000}"/>
    <cellStyle name="Normal 2 2 2 12 4" xfId="11168" xr:uid="{00000000-0005-0000-0000-00001E2B0000}"/>
    <cellStyle name="Normal 2 2 2 13" xfId="11169" xr:uid="{00000000-0005-0000-0000-00001F2B0000}"/>
    <cellStyle name="Normal 2 2 2 13 2" xfId="11170" xr:uid="{00000000-0005-0000-0000-0000202B0000}"/>
    <cellStyle name="Normal 2 2 2 13 2 2" xfId="11171" xr:uid="{00000000-0005-0000-0000-0000212B0000}"/>
    <cellStyle name="Normal 2 2 2 13 2 2 2" xfId="11172" xr:uid="{00000000-0005-0000-0000-0000222B0000}"/>
    <cellStyle name="Normal 2 2 2 13 2 3" xfId="11173" xr:uid="{00000000-0005-0000-0000-0000232B0000}"/>
    <cellStyle name="Normal 2 2 2 13 3" xfId="11174" xr:uid="{00000000-0005-0000-0000-0000242B0000}"/>
    <cellStyle name="Normal 2 2 2 13 3 2" xfId="11175" xr:uid="{00000000-0005-0000-0000-0000252B0000}"/>
    <cellStyle name="Normal 2 2 2 13 4" xfId="11176" xr:uid="{00000000-0005-0000-0000-0000262B0000}"/>
    <cellStyle name="Normal 2 2 2 14" xfId="11177" xr:uid="{00000000-0005-0000-0000-0000272B0000}"/>
    <cellStyle name="Normal 2 2 2 14 2" xfId="11178" xr:uid="{00000000-0005-0000-0000-0000282B0000}"/>
    <cellStyle name="Normal 2 2 2 14 2 2" xfId="11179" xr:uid="{00000000-0005-0000-0000-0000292B0000}"/>
    <cellStyle name="Normal 2 2 2 14 2 2 2" xfId="11180" xr:uid="{00000000-0005-0000-0000-00002A2B0000}"/>
    <cellStyle name="Normal 2 2 2 14 2 3" xfId="11181" xr:uid="{00000000-0005-0000-0000-00002B2B0000}"/>
    <cellStyle name="Normal 2 2 2 14 3" xfId="11182" xr:uid="{00000000-0005-0000-0000-00002C2B0000}"/>
    <cellStyle name="Normal 2 2 2 14 3 2" xfId="11183" xr:uid="{00000000-0005-0000-0000-00002D2B0000}"/>
    <cellStyle name="Normal 2 2 2 14 4" xfId="11184" xr:uid="{00000000-0005-0000-0000-00002E2B0000}"/>
    <cellStyle name="Normal 2 2 2 15" xfId="11185" xr:uid="{00000000-0005-0000-0000-00002F2B0000}"/>
    <cellStyle name="Normal 2 2 2 15 2" xfId="11186" xr:uid="{00000000-0005-0000-0000-0000302B0000}"/>
    <cellStyle name="Normal 2 2 2 16" xfId="11187" xr:uid="{00000000-0005-0000-0000-0000312B0000}"/>
    <cellStyle name="Normal 2 2 2 16 2" xfId="11188" xr:uid="{00000000-0005-0000-0000-0000322B0000}"/>
    <cellStyle name="Normal 2 2 2 17" xfId="11189" xr:uid="{00000000-0005-0000-0000-0000332B0000}"/>
    <cellStyle name="Normal 2 2 2 17 2" xfId="11190" xr:uid="{00000000-0005-0000-0000-0000342B0000}"/>
    <cellStyle name="Normal 2 2 2 18" xfId="11191" xr:uid="{00000000-0005-0000-0000-0000352B0000}"/>
    <cellStyle name="Normal 2 2 2 18 2" xfId="11192" xr:uid="{00000000-0005-0000-0000-0000362B0000}"/>
    <cellStyle name="Normal 2 2 2 19" xfId="11193" xr:uid="{00000000-0005-0000-0000-0000372B0000}"/>
    <cellStyle name="Normal 2 2 2 19 2" xfId="11194" xr:uid="{00000000-0005-0000-0000-0000382B0000}"/>
    <cellStyle name="Normal 2 2 2 19 2 2" xfId="11195" xr:uid="{00000000-0005-0000-0000-0000392B0000}"/>
    <cellStyle name="Normal 2 2 2 19 3" xfId="11196" xr:uid="{00000000-0005-0000-0000-00003A2B0000}"/>
    <cellStyle name="Normal 2 2 2 2" xfId="11197" xr:uid="{00000000-0005-0000-0000-00003B2B0000}"/>
    <cellStyle name="Normal 2 2 2 2 10" xfId="11198" xr:uid="{00000000-0005-0000-0000-00003C2B0000}"/>
    <cellStyle name="Normal 2 2 2 2 10 2" xfId="11199" xr:uid="{00000000-0005-0000-0000-00003D2B0000}"/>
    <cellStyle name="Normal 2 2 2 2 11" xfId="11200" xr:uid="{00000000-0005-0000-0000-00003E2B0000}"/>
    <cellStyle name="Normal 2 2 2 2 11 2" xfId="11201" xr:uid="{00000000-0005-0000-0000-00003F2B0000}"/>
    <cellStyle name="Normal 2 2 2 2 12" xfId="11202" xr:uid="{00000000-0005-0000-0000-0000402B0000}"/>
    <cellStyle name="Normal 2 2 2 2 12 2" xfId="11203" xr:uid="{00000000-0005-0000-0000-0000412B0000}"/>
    <cellStyle name="Normal 2 2 2 2 13" xfId="11204" xr:uid="{00000000-0005-0000-0000-0000422B0000}"/>
    <cellStyle name="Normal 2 2 2 2 13 2" xfId="11205" xr:uid="{00000000-0005-0000-0000-0000432B0000}"/>
    <cellStyle name="Normal 2 2 2 2 14" xfId="11206" xr:uid="{00000000-0005-0000-0000-0000442B0000}"/>
    <cellStyle name="Normal 2 2 2 2 14 2" xfId="11207" xr:uid="{00000000-0005-0000-0000-0000452B0000}"/>
    <cellStyle name="Normal 2 2 2 2 15" xfId="11208" xr:uid="{00000000-0005-0000-0000-0000462B0000}"/>
    <cellStyle name="Normal 2 2 2 2 15 2" xfId="11209" xr:uid="{00000000-0005-0000-0000-0000472B0000}"/>
    <cellStyle name="Normal 2 2 2 2 15 2 2" xfId="11210" xr:uid="{00000000-0005-0000-0000-0000482B0000}"/>
    <cellStyle name="Normal 2 2 2 2 15 2 2 2" xfId="11211" xr:uid="{00000000-0005-0000-0000-0000492B0000}"/>
    <cellStyle name="Normal 2 2 2 2 15 2 3" xfId="11212" xr:uid="{00000000-0005-0000-0000-00004A2B0000}"/>
    <cellStyle name="Normal 2 2 2 2 15 3" xfId="11213" xr:uid="{00000000-0005-0000-0000-00004B2B0000}"/>
    <cellStyle name="Normal 2 2 2 2 15 3 2" xfId="11214" xr:uid="{00000000-0005-0000-0000-00004C2B0000}"/>
    <cellStyle name="Normal 2 2 2 2 15 4" xfId="11215" xr:uid="{00000000-0005-0000-0000-00004D2B0000}"/>
    <cellStyle name="Normal 2 2 2 2 16" xfId="11216" xr:uid="{00000000-0005-0000-0000-00004E2B0000}"/>
    <cellStyle name="Normal 2 2 2 2 16 2" xfId="11217" xr:uid="{00000000-0005-0000-0000-00004F2B0000}"/>
    <cellStyle name="Normal 2 2 2 2 16 2 2" xfId="11218" xr:uid="{00000000-0005-0000-0000-0000502B0000}"/>
    <cellStyle name="Normal 2 2 2 2 16 2 2 2" xfId="11219" xr:uid="{00000000-0005-0000-0000-0000512B0000}"/>
    <cellStyle name="Normal 2 2 2 2 16 2 3" xfId="11220" xr:uid="{00000000-0005-0000-0000-0000522B0000}"/>
    <cellStyle name="Normal 2 2 2 2 16 3" xfId="11221" xr:uid="{00000000-0005-0000-0000-0000532B0000}"/>
    <cellStyle name="Normal 2 2 2 2 16 3 2" xfId="11222" xr:uid="{00000000-0005-0000-0000-0000542B0000}"/>
    <cellStyle name="Normal 2 2 2 2 16 4" xfId="11223" xr:uid="{00000000-0005-0000-0000-0000552B0000}"/>
    <cellStyle name="Normal 2 2 2 2 17" xfId="11224" xr:uid="{00000000-0005-0000-0000-0000562B0000}"/>
    <cellStyle name="Normal 2 2 2 2 17 2" xfId="11225" xr:uid="{00000000-0005-0000-0000-0000572B0000}"/>
    <cellStyle name="Normal 2 2 2 2 17 2 2" xfId="11226" xr:uid="{00000000-0005-0000-0000-0000582B0000}"/>
    <cellStyle name="Normal 2 2 2 2 17 2 2 2" xfId="11227" xr:uid="{00000000-0005-0000-0000-0000592B0000}"/>
    <cellStyle name="Normal 2 2 2 2 17 2 3" xfId="11228" xr:uid="{00000000-0005-0000-0000-00005A2B0000}"/>
    <cellStyle name="Normal 2 2 2 2 17 3" xfId="11229" xr:uid="{00000000-0005-0000-0000-00005B2B0000}"/>
    <cellStyle name="Normal 2 2 2 2 17 3 2" xfId="11230" xr:uid="{00000000-0005-0000-0000-00005C2B0000}"/>
    <cellStyle name="Normal 2 2 2 2 17 4" xfId="11231" xr:uid="{00000000-0005-0000-0000-00005D2B0000}"/>
    <cellStyle name="Normal 2 2 2 2 18" xfId="11232" xr:uid="{00000000-0005-0000-0000-00005E2B0000}"/>
    <cellStyle name="Normal 2 2 2 2 18 2" xfId="11233" xr:uid="{00000000-0005-0000-0000-00005F2B0000}"/>
    <cellStyle name="Normal 2 2 2 2 18 2 2" xfId="11234" xr:uid="{00000000-0005-0000-0000-0000602B0000}"/>
    <cellStyle name="Normal 2 2 2 2 18 2 2 2" xfId="11235" xr:uid="{00000000-0005-0000-0000-0000612B0000}"/>
    <cellStyle name="Normal 2 2 2 2 18 2 3" xfId="11236" xr:uid="{00000000-0005-0000-0000-0000622B0000}"/>
    <cellStyle name="Normal 2 2 2 2 18 3" xfId="11237" xr:uid="{00000000-0005-0000-0000-0000632B0000}"/>
    <cellStyle name="Normal 2 2 2 2 18 3 2" xfId="11238" xr:uid="{00000000-0005-0000-0000-0000642B0000}"/>
    <cellStyle name="Normal 2 2 2 2 18 4" xfId="11239" xr:uid="{00000000-0005-0000-0000-0000652B0000}"/>
    <cellStyle name="Normal 2 2 2 2 19" xfId="11240" xr:uid="{00000000-0005-0000-0000-0000662B0000}"/>
    <cellStyle name="Normal 2 2 2 2 2" xfId="11241" xr:uid="{00000000-0005-0000-0000-0000672B0000}"/>
    <cellStyle name="Normal 2 2 2 2 2 10" xfId="11242" xr:uid="{00000000-0005-0000-0000-0000682B0000}"/>
    <cellStyle name="Normal 2 2 2 2 2 10 2" xfId="11243" xr:uid="{00000000-0005-0000-0000-0000692B0000}"/>
    <cellStyle name="Normal 2 2 2 2 2 10 2 2" xfId="11244" xr:uid="{00000000-0005-0000-0000-00006A2B0000}"/>
    <cellStyle name="Normal 2 2 2 2 2 10 2 2 2" xfId="11245" xr:uid="{00000000-0005-0000-0000-00006B2B0000}"/>
    <cellStyle name="Normal 2 2 2 2 2 10 2 3" xfId="11246" xr:uid="{00000000-0005-0000-0000-00006C2B0000}"/>
    <cellStyle name="Normal 2 2 2 2 2 10 3" xfId="11247" xr:uid="{00000000-0005-0000-0000-00006D2B0000}"/>
    <cellStyle name="Normal 2 2 2 2 2 10 3 2" xfId="11248" xr:uid="{00000000-0005-0000-0000-00006E2B0000}"/>
    <cellStyle name="Normal 2 2 2 2 2 10 4" xfId="11249" xr:uid="{00000000-0005-0000-0000-00006F2B0000}"/>
    <cellStyle name="Normal 2 2 2 2 2 11" xfId="11250" xr:uid="{00000000-0005-0000-0000-0000702B0000}"/>
    <cellStyle name="Normal 2 2 2 2 2 11 2" xfId="11251" xr:uid="{00000000-0005-0000-0000-0000712B0000}"/>
    <cellStyle name="Normal 2 2 2 2 2 11 2 2" xfId="11252" xr:uid="{00000000-0005-0000-0000-0000722B0000}"/>
    <cellStyle name="Normal 2 2 2 2 2 11 2 2 2" xfId="11253" xr:uid="{00000000-0005-0000-0000-0000732B0000}"/>
    <cellStyle name="Normal 2 2 2 2 2 11 2 3" xfId="11254" xr:uid="{00000000-0005-0000-0000-0000742B0000}"/>
    <cellStyle name="Normal 2 2 2 2 2 11 3" xfId="11255" xr:uid="{00000000-0005-0000-0000-0000752B0000}"/>
    <cellStyle name="Normal 2 2 2 2 2 11 3 2" xfId="11256" xr:uid="{00000000-0005-0000-0000-0000762B0000}"/>
    <cellStyle name="Normal 2 2 2 2 2 11 4" xfId="11257" xr:uid="{00000000-0005-0000-0000-0000772B0000}"/>
    <cellStyle name="Normal 2 2 2 2 2 12" xfId="11258" xr:uid="{00000000-0005-0000-0000-0000782B0000}"/>
    <cellStyle name="Normal 2 2 2 2 2 12 2" xfId="11259" xr:uid="{00000000-0005-0000-0000-0000792B0000}"/>
    <cellStyle name="Normal 2 2 2 2 2 12 2 2" xfId="11260" xr:uid="{00000000-0005-0000-0000-00007A2B0000}"/>
    <cellStyle name="Normal 2 2 2 2 2 12 2 2 2" xfId="11261" xr:uid="{00000000-0005-0000-0000-00007B2B0000}"/>
    <cellStyle name="Normal 2 2 2 2 2 12 2 3" xfId="11262" xr:uid="{00000000-0005-0000-0000-00007C2B0000}"/>
    <cellStyle name="Normal 2 2 2 2 2 12 3" xfId="11263" xr:uid="{00000000-0005-0000-0000-00007D2B0000}"/>
    <cellStyle name="Normal 2 2 2 2 2 12 3 2" xfId="11264" xr:uid="{00000000-0005-0000-0000-00007E2B0000}"/>
    <cellStyle name="Normal 2 2 2 2 2 12 4" xfId="11265" xr:uid="{00000000-0005-0000-0000-00007F2B0000}"/>
    <cellStyle name="Normal 2 2 2 2 2 13" xfId="11266" xr:uid="{00000000-0005-0000-0000-0000802B0000}"/>
    <cellStyle name="Normal 2 2 2 2 2 13 2" xfId="11267" xr:uid="{00000000-0005-0000-0000-0000812B0000}"/>
    <cellStyle name="Normal 2 2 2 2 2 14" xfId="11268" xr:uid="{00000000-0005-0000-0000-0000822B0000}"/>
    <cellStyle name="Normal 2 2 2 2 2 14 2" xfId="11269" xr:uid="{00000000-0005-0000-0000-0000832B0000}"/>
    <cellStyle name="Normal 2 2 2 2 2 15" xfId="11270" xr:uid="{00000000-0005-0000-0000-0000842B0000}"/>
    <cellStyle name="Normal 2 2 2 2 2 15 2" xfId="11271" xr:uid="{00000000-0005-0000-0000-0000852B0000}"/>
    <cellStyle name="Normal 2 2 2 2 2 16" xfId="11272" xr:uid="{00000000-0005-0000-0000-0000862B0000}"/>
    <cellStyle name="Normal 2 2 2 2 2 16 2" xfId="11273" xr:uid="{00000000-0005-0000-0000-0000872B0000}"/>
    <cellStyle name="Normal 2 2 2 2 2 17" xfId="11274" xr:uid="{00000000-0005-0000-0000-0000882B0000}"/>
    <cellStyle name="Normal 2 2 2 2 2 17 2" xfId="11275" xr:uid="{00000000-0005-0000-0000-0000892B0000}"/>
    <cellStyle name="Normal 2 2 2 2 2 17 2 2" xfId="11276" xr:uid="{00000000-0005-0000-0000-00008A2B0000}"/>
    <cellStyle name="Normal 2 2 2 2 2 17 3" xfId="11277" xr:uid="{00000000-0005-0000-0000-00008B2B0000}"/>
    <cellStyle name="Normal 2 2 2 2 2 18" xfId="11278" xr:uid="{00000000-0005-0000-0000-00008C2B0000}"/>
    <cellStyle name="Normal 2 2 2 2 2 18 2" xfId="11279" xr:uid="{00000000-0005-0000-0000-00008D2B0000}"/>
    <cellStyle name="Normal 2 2 2 2 2 19" xfId="11280" xr:uid="{00000000-0005-0000-0000-00008E2B0000}"/>
    <cellStyle name="Normal 2 2 2 2 2 2" xfId="11281" xr:uid="{00000000-0005-0000-0000-00008F2B0000}"/>
    <cellStyle name="Normal 2 2 2 2 2 2 2" xfId="11282" xr:uid="{00000000-0005-0000-0000-0000902B0000}"/>
    <cellStyle name="Normal 2 2 2 2 2 2 2 2" xfId="11283" xr:uid="{00000000-0005-0000-0000-0000912B0000}"/>
    <cellStyle name="Normal 2 2 2 2 2 2 2 2 2" xfId="11284" xr:uid="{00000000-0005-0000-0000-0000922B0000}"/>
    <cellStyle name="Normal 2 2 2 2 2 2 2 2 2 2" xfId="11285" xr:uid="{00000000-0005-0000-0000-0000932B0000}"/>
    <cellStyle name="Normal 2 2 2 2 2 2 2 2 3" xfId="11286" xr:uid="{00000000-0005-0000-0000-0000942B0000}"/>
    <cellStyle name="Normal 2 2 2 2 2 2 2 3" xfId="11287" xr:uid="{00000000-0005-0000-0000-0000952B0000}"/>
    <cellStyle name="Normal 2 2 2 2 2 2 2 3 2" xfId="11288" xr:uid="{00000000-0005-0000-0000-0000962B0000}"/>
    <cellStyle name="Normal 2 2 2 2 2 2 2 4" xfId="11289" xr:uid="{00000000-0005-0000-0000-0000972B0000}"/>
    <cellStyle name="Normal 2 2 2 2 2 2 3" xfId="11290" xr:uid="{00000000-0005-0000-0000-0000982B0000}"/>
    <cellStyle name="Normal 2 2 2 2 2 2 3 2" xfId="11291" xr:uid="{00000000-0005-0000-0000-0000992B0000}"/>
    <cellStyle name="Normal 2 2 2 2 2 2 3 2 2" xfId="11292" xr:uid="{00000000-0005-0000-0000-00009A2B0000}"/>
    <cellStyle name="Normal 2 2 2 2 2 2 3 2 2 2" xfId="11293" xr:uid="{00000000-0005-0000-0000-00009B2B0000}"/>
    <cellStyle name="Normal 2 2 2 2 2 2 3 2 3" xfId="11294" xr:uid="{00000000-0005-0000-0000-00009C2B0000}"/>
    <cellStyle name="Normal 2 2 2 2 2 2 3 3" xfId="11295" xr:uid="{00000000-0005-0000-0000-00009D2B0000}"/>
    <cellStyle name="Normal 2 2 2 2 2 2 3 3 2" xfId="11296" xr:uid="{00000000-0005-0000-0000-00009E2B0000}"/>
    <cellStyle name="Normal 2 2 2 2 2 2 3 4" xfId="11297" xr:uid="{00000000-0005-0000-0000-00009F2B0000}"/>
    <cellStyle name="Normal 2 2 2 2 2 2 4" xfId="11298" xr:uid="{00000000-0005-0000-0000-0000A02B0000}"/>
    <cellStyle name="Normal 2 2 2 2 2 2 4 2" xfId="11299" xr:uid="{00000000-0005-0000-0000-0000A12B0000}"/>
    <cellStyle name="Normal 2 2 2 2 2 2 4 2 2" xfId="11300" xr:uid="{00000000-0005-0000-0000-0000A22B0000}"/>
    <cellStyle name="Normal 2 2 2 2 2 2 4 2 2 2" xfId="11301" xr:uid="{00000000-0005-0000-0000-0000A32B0000}"/>
    <cellStyle name="Normal 2 2 2 2 2 2 4 2 3" xfId="11302" xr:uid="{00000000-0005-0000-0000-0000A42B0000}"/>
    <cellStyle name="Normal 2 2 2 2 2 2 4 3" xfId="11303" xr:uid="{00000000-0005-0000-0000-0000A52B0000}"/>
    <cellStyle name="Normal 2 2 2 2 2 2 4 3 2" xfId="11304" xr:uid="{00000000-0005-0000-0000-0000A62B0000}"/>
    <cellStyle name="Normal 2 2 2 2 2 2 4 4" xfId="11305" xr:uid="{00000000-0005-0000-0000-0000A72B0000}"/>
    <cellStyle name="Normal 2 2 2 2 2 2 5" xfId="11306" xr:uid="{00000000-0005-0000-0000-0000A82B0000}"/>
    <cellStyle name="Normal 2 2 2 2 2 2 5 2" xfId="11307" xr:uid="{00000000-0005-0000-0000-0000A92B0000}"/>
    <cellStyle name="Normal 2 2 2 2 2 2 5 2 2" xfId="11308" xr:uid="{00000000-0005-0000-0000-0000AA2B0000}"/>
    <cellStyle name="Normal 2 2 2 2 2 2 5 2 2 2" xfId="11309" xr:uid="{00000000-0005-0000-0000-0000AB2B0000}"/>
    <cellStyle name="Normal 2 2 2 2 2 2 5 2 3" xfId="11310" xr:uid="{00000000-0005-0000-0000-0000AC2B0000}"/>
    <cellStyle name="Normal 2 2 2 2 2 2 5 3" xfId="11311" xr:uid="{00000000-0005-0000-0000-0000AD2B0000}"/>
    <cellStyle name="Normal 2 2 2 2 2 2 5 3 2" xfId="11312" xr:uid="{00000000-0005-0000-0000-0000AE2B0000}"/>
    <cellStyle name="Normal 2 2 2 2 2 2 5 4" xfId="11313" xr:uid="{00000000-0005-0000-0000-0000AF2B0000}"/>
    <cellStyle name="Normal 2 2 2 2 2 2 6" xfId="11314" xr:uid="{00000000-0005-0000-0000-0000B02B0000}"/>
    <cellStyle name="Normal 2 2 2 2 2 2 6 2" xfId="11315" xr:uid="{00000000-0005-0000-0000-0000B12B0000}"/>
    <cellStyle name="Normal 2 2 2 2 2 2 6 2 2" xfId="11316" xr:uid="{00000000-0005-0000-0000-0000B22B0000}"/>
    <cellStyle name="Normal 2 2 2 2 2 2 6 2 2 2" xfId="11317" xr:uid="{00000000-0005-0000-0000-0000B32B0000}"/>
    <cellStyle name="Normal 2 2 2 2 2 2 6 2 3" xfId="11318" xr:uid="{00000000-0005-0000-0000-0000B42B0000}"/>
    <cellStyle name="Normal 2 2 2 2 2 2 6 3" xfId="11319" xr:uid="{00000000-0005-0000-0000-0000B52B0000}"/>
    <cellStyle name="Normal 2 2 2 2 2 2 6 3 2" xfId="11320" xr:uid="{00000000-0005-0000-0000-0000B62B0000}"/>
    <cellStyle name="Normal 2 2 2 2 2 2 6 4" xfId="11321" xr:uid="{00000000-0005-0000-0000-0000B72B0000}"/>
    <cellStyle name="Normal 2 2 2 2 2 2 7" xfId="11322" xr:uid="{00000000-0005-0000-0000-0000B82B0000}"/>
    <cellStyle name="Normal 2 2 2 2 2 2 8" xfId="11323" xr:uid="{00000000-0005-0000-0000-0000B92B0000}"/>
    <cellStyle name="Normal 2 2 2 2 2 20" xfId="11324" xr:uid="{00000000-0005-0000-0000-0000BA2B0000}"/>
    <cellStyle name="Normal 2 2 2 2 2 3" xfId="11325" xr:uid="{00000000-0005-0000-0000-0000BB2B0000}"/>
    <cellStyle name="Normal 2 2 2 2 2 3 2" xfId="11326" xr:uid="{00000000-0005-0000-0000-0000BC2B0000}"/>
    <cellStyle name="Normal 2 2 2 2 2 3 2 2" xfId="11327" xr:uid="{00000000-0005-0000-0000-0000BD2B0000}"/>
    <cellStyle name="Normal 2 2 2 2 2 3 2 2 2" xfId="11328" xr:uid="{00000000-0005-0000-0000-0000BE2B0000}"/>
    <cellStyle name="Normal 2 2 2 2 2 3 2 3" xfId="11329" xr:uid="{00000000-0005-0000-0000-0000BF2B0000}"/>
    <cellStyle name="Normal 2 2 2 2 2 3 3" xfId="11330" xr:uid="{00000000-0005-0000-0000-0000C02B0000}"/>
    <cellStyle name="Normal 2 2 2 2 2 3 3 2" xfId="11331" xr:uid="{00000000-0005-0000-0000-0000C12B0000}"/>
    <cellStyle name="Normal 2 2 2 2 2 3 4" xfId="11332" xr:uid="{00000000-0005-0000-0000-0000C22B0000}"/>
    <cellStyle name="Normal 2 2 2 2 2 3 5" xfId="11333" xr:uid="{00000000-0005-0000-0000-0000C32B0000}"/>
    <cellStyle name="Normal 2 2 2 2 2 4" xfId="11334" xr:uid="{00000000-0005-0000-0000-0000C42B0000}"/>
    <cellStyle name="Normal 2 2 2 2 2 4 2" xfId="11335" xr:uid="{00000000-0005-0000-0000-0000C52B0000}"/>
    <cellStyle name="Normal 2 2 2 2 2 4 2 2" xfId="11336" xr:uid="{00000000-0005-0000-0000-0000C62B0000}"/>
    <cellStyle name="Normal 2 2 2 2 2 4 2 2 2" xfId="11337" xr:uid="{00000000-0005-0000-0000-0000C72B0000}"/>
    <cellStyle name="Normal 2 2 2 2 2 4 2 3" xfId="11338" xr:uid="{00000000-0005-0000-0000-0000C82B0000}"/>
    <cellStyle name="Normal 2 2 2 2 2 4 3" xfId="11339" xr:uid="{00000000-0005-0000-0000-0000C92B0000}"/>
    <cellStyle name="Normal 2 2 2 2 2 4 3 2" xfId="11340" xr:uid="{00000000-0005-0000-0000-0000CA2B0000}"/>
    <cellStyle name="Normal 2 2 2 2 2 4 4" xfId="11341" xr:uid="{00000000-0005-0000-0000-0000CB2B0000}"/>
    <cellStyle name="Normal 2 2 2 2 2 5" xfId="11342" xr:uid="{00000000-0005-0000-0000-0000CC2B0000}"/>
    <cellStyle name="Normal 2 2 2 2 2 5 2" xfId="11343" xr:uid="{00000000-0005-0000-0000-0000CD2B0000}"/>
    <cellStyle name="Normal 2 2 2 2 2 5 2 2" xfId="11344" xr:uid="{00000000-0005-0000-0000-0000CE2B0000}"/>
    <cellStyle name="Normal 2 2 2 2 2 5 2 2 2" xfId="11345" xr:uid="{00000000-0005-0000-0000-0000CF2B0000}"/>
    <cellStyle name="Normal 2 2 2 2 2 5 2 3" xfId="11346" xr:uid="{00000000-0005-0000-0000-0000D02B0000}"/>
    <cellStyle name="Normal 2 2 2 2 2 5 3" xfId="11347" xr:uid="{00000000-0005-0000-0000-0000D12B0000}"/>
    <cellStyle name="Normal 2 2 2 2 2 5 3 2" xfId="11348" xr:uid="{00000000-0005-0000-0000-0000D22B0000}"/>
    <cellStyle name="Normal 2 2 2 2 2 5 4" xfId="11349" xr:uid="{00000000-0005-0000-0000-0000D32B0000}"/>
    <cellStyle name="Normal 2 2 2 2 2 5 5" xfId="11350" xr:uid="{00000000-0005-0000-0000-0000D42B0000}"/>
    <cellStyle name="Normal 2 2 2 2 2 6" xfId="11351" xr:uid="{00000000-0005-0000-0000-0000D52B0000}"/>
    <cellStyle name="Normal 2 2 2 2 2 6 2" xfId="11352" xr:uid="{00000000-0005-0000-0000-0000D62B0000}"/>
    <cellStyle name="Normal 2 2 2 2 2 6 2 2" xfId="11353" xr:uid="{00000000-0005-0000-0000-0000D72B0000}"/>
    <cellStyle name="Normal 2 2 2 2 2 6 2 2 2" xfId="11354" xr:uid="{00000000-0005-0000-0000-0000D82B0000}"/>
    <cellStyle name="Normal 2 2 2 2 2 6 2 3" xfId="11355" xr:uid="{00000000-0005-0000-0000-0000D92B0000}"/>
    <cellStyle name="Normal 2 2 2 2 2 6 3" xfId="11356" xr:uid="{00000000-0005-0000-0000-0000DA2B0000}"/>
    <cellStyle name="Normal 2 2 2 2 2 6 3 2" xfId="11357" xr:uid="{00000000-0005-0000-0000-0000DB2B0000}"/>
    <cellStyle name="Normal 2 2 2 2 2 6 4" xfId="11358" xr:uid="{00000000-0005-0000-0000-0000DC2B0000}"/>
    <cellStyle name="Normal 2 2 2 2 2 7" xfId="11359" xr:uid="{00000000-0005-0000-0000-0000DD2B0000}"/>
    <cellStyle name="Normal 2 2 2 2 2 7 2" xfId="11360" xr:uid="{00000000-0005-0000-0000-0000DE2B0000}"/>
    <cellStyle name="Normal 2 2 2 2 2 7 2 2" xfId="11361" xr:uid="{00000000-0005-0000-0000-0000DF2B0000}"/>
    <cellStyle name="Normal 2 2 2 2 2 7 2 2 2" xfId="11362" xr:uid="{00000000-0005-0000-0000-0000E02B0000}"/>
    <cellStyle name="Normal 2 2 2 2 2 7 2 3" xfId="11363" xr:uid="{00000000-0005-0000-0000-0000E12B0000}"/>
    <cellStyle name="Normal 2 2 2 2 2 7 3" xfId="11364" xr:uid="{00000000-0005-0000-0000-0000E22B0000}"/>
    <cellStyle name="Normal 2 2 2 2 2 7 3 2" xfId="11365" xr:uid="{00000000-0005-0000-0000-0000E32B0000}"/>
    <cellStyle name="Normal 2 2 2 2 2 7 4" xfId="11366" xr:uid="{00000000-0005-0000-0000-0000E42B0000}"/>
    <cellStyle name="Normal 2 2 2 2 2 8" xfId="11367" xr:uid="{00000000-0005-0000-0000-0000E52B0000}"/>
    <cellStyle name="Normal 2 2 2 2 2 8 2" xfId="11368" xr:uid="{00000000-0005-0000-0000-0000E62B0000}"/>
    <cellStyle name="Normal 2 2 2 2 2 8 2 2" xfId="11369" xr:uid="{00000000-0005-0000-0000-0000E72B0000}"/>
    <cellStyle name="Normal 2 2 2 2 2 8 2 2 2" xfId="11370" xr:uid="{00000000-0005-0000-0000-0000E82B0000}"/>
    <cellStyle name="Normal 2 2 2 2 2 8 2 3" xfId="11371" xr:uid="{00000000-0005-0000-0000-0000E92B0000}"/>
    <cellStyle name="Normal 2 2 2 2 2 8 3" xfId="11372" xr:uid="{00000000-0005-0000-0000-0000EA2B0000}"/>
    <cellStyle name="Normal 2 2 2 2 2 8 3 2" xfId="11373" xr:uid="{00000000-0005-0000-0000-0000EB2B0000}"/>
    <cellStyle name="Normal 2 2 2 2 2 8 4" xfId="11374" xr:uid="{00000000-0005-0000-0000-0000EC2B0000}"/>
    <cellStyle name="Normal 2 2 2 2 2 9" xfId="11375" xr:uid="{00000000-0005-0000-0000-0000ED2B0000}"/>
    <cellStyle name="Normal 2 2 2 2 2 9 2" xfId="11376" xr:uid="{00000000-0005-0000-0000-0000EE2B0000}"/>
    <cellStyle name="Normal 2 2 2 2 2 9 2 2" xfId="11377" xr:uid="{00000000-0005-0000-0000-0000EF2B0000}"/>
    <cellStyle name="Normal 2 2 2 2 2 9 2 2 2" xfId="11378" xr:uid="{00000000-0005-0000-0000-0000F02B0000}"/>
    <cellStyle name="Normal 2 2 2 2 2 9 2 3" xfId="11379" xr:uid="{00000000-0005-0000-0000-0000F12B0000}"/>
    <cellStyle name="Normal 2 2 2 2 2 9 3" xfId="11380" xr:uid="{00000000-0005-0000-0000-0000F22B0000}"/>
    <cellStyle name="Normal 2 2 2 2 2 9 3 2" xfId="11381" xr:uid="{00000000-0005-0000-0000-0000F32B0000}"/>
    <cellStyle name="Normal 2 2 2 2 2 9 4" xfId="11382" xr:uid="{00000000-0005-0000-0000-0000F42B0000}"/>
    <cellStyle name="Normal 2 2 2 2 20" xfId="11383" xr:uid="{00000000-0005-0000-0000-0000F52B0000}"/>
    <cellStyle name="Normal 2 2 2 2 3" xfId="11384" xr:uid="{00000000-0005-0000-0000-0000F62B0000}"/>
    <cellStyle name="Normal 2 2 2 2 3 2" xfId="11385" xr:uid="{00000000-0005-0000-0000-0000F72B0000}"/>
    <cellStyle name="Normal 2 2 2 2 3 2 2" xfId="11386" xr:uid="{00000000-0005-0000-0000-0000F82B0000}"/>
    <cellStyle name="Normal 2 2 2 2 3 2 2 2" xfId="11387" xr:uid="{00000000-0005-0000-0000-0000F92B0000}"/>
    <cellStyle name="Normal 2 2 2 2 3 2 3" xfId="11388" xr:uid="{00000000-0005-0000-0000-0000FA2B0000}"/>
    <cellStyle name="Normal 2 2 2 2 3 2 4" xfId="11389" xr:uid="{00000000-0005-0000-0000-0000FB2B0000}"/>
    <cellStyle name="Normal 2 2 2 2 3 3" xfId="11390" xr:uid="{00000000-0005-0000-0000-0000FC2B0000}"/>
    <cellStyle name="Normal 2 2 2 2 3 3 2" xfId="11391" xr:uid="{00000000-0005-0000-0000-0000FD2B0000}"/>
    <cellStyle name="Normal 2 2 2 2 3 4" xfId="11392" xr:uid="{00000000-0005-0000-0000-0000FE2B0000}"/>
    <cellStyle name="Normal 2 2 2 2 3 5" xfId="11393" xr:uid="{00000000-0005-0000-0000-0000FF2B0000}"/>
    <cellStyle name="Normal 2 2 2 2 4" xfId="11394" xr:uid="{00000000-0005-0000-0000-0000002C0000}"/>
    <cellStyle name="Normal 2 2 2 2 4 2" xfId="11395" xr:uid="{00000000-0005-0000-0000-0000012C0000}"/>
    <cellStyle name="Normal 2 2 2 2 4 2 2" xfId="11396" xr:uid="{00000000-0005-0000-0000-0000022C0000}"/>
    <cellStyle name="Normal 2 2 2 2 4 2 2 2" xfId="11397" xr:uid="{00000000-0005-0000-0000-0000032C0000}"/>
    <cellStyle name="Normal 2 2 2 2 4 2 3" xfId="11398" xr:uid="{00000000-0005-0000-0000-0000042C0000}"/>
    <cellStyle name="Normal 2 2 2 2 4 3" xfId="11399" xr:uid="{00000000-0005-0000-0000-0000052C0000}"/>
    <cellStyle name="Normal 2 2 2 2 4 3 2" xfId="11400" xr:uid="{00000000-0005-0000-0000-0000062C0000}"/>
    <cellStyle name="Normal 2 2 2 2 4 4" xfId="11401" xr:uid="{00000000-0005-0000-0000-0000072C0000}"/>
    <cellStyle name="Normal 2 2 2 2 4 5" xfId="11402" xr:uid="{00000000-0005-0000-0000-0000082C0000}"/>
    <cellStyle name="Normal 2 2 2 2 5" xfId="11403" xr:uid="{00000000-0005-0000-0000-0000092C0000}"/>
    <cellStyle name="Normal 2 2 2 2 5 2" xfId="11404" xr:uid="{00000000-0005-0000-0000-00000A2C0000}"/>
    <cellStyle name="Normal 2 2 2 2 5 2 2" xfId="11405" xr:uid="{00000000-0005-0000-0000-00000B2C0000}"/>
    <cellStyle name="Normal 2 2 2 2 5 3" xfId="11406" xr:uid="{00000000-0005-0000-0000-00000C2C0000}"/>
    <cellStyle name="Normal 2 2 2 2 6" xfId="11407" xr:uid="{00000000-0005-0000-0000-00000D2C0000}"/>
    <cellStyle name="Normal 2 2 2 2 6 2" xfId="11408" xr:uid="{00000000-0005-0000-0000-00000E2C0000}"/>
    <cellStyle name="Normal 2 2 2 2 6 3" xfId="11409" xr:uid="{00000000-0005-0000-0000-00000F2C0000}"/>
    <cellStyle name="Normal 2 2 2 2 7" xfId="11410" xr:uid="{00000000-0005-0000-0000-0000102C0000}"/>
    <cellStyle name="Normal 2 2 2 2 7 2" xfId="11411" xr:uid="{00000000-0005-0000-0000-0000112C0000}"/>
    <cellStyle name="Normal 2 2 2 2 7 3" xfId="11412" xr:uid="{00000000-0005-0000-0000-0000122C0000}"/>
    <cellStyle name="Normal 2 2 2 2 8" xfId="11413" xr:uid="{00000000-0005-0000-0000-0000132C0000}"/>
    <cellStyle name="Normal 2 2 2 2 8 2" xfId="11414" xr:uid="{00000000-0005-0000-0000-0000142C0000}"/>
    <cellStyle name="Normal 2 2 2 2 9" xfId="11415" xr:uid="{00000000-0005-0000-0000-0000152C0000}"/>
    <cellStyle name="Normal 2 2 2 2 9 2" xfId="11416" xr:uid="{00000000-0005-0000-0000-0000162C0000}"/>
    <cellStyle name="Normal 2 2 2 20" xfId="11417" xr:uid="{00000000-0005-0000-0000-0000172C0000}"/>
    <cellStyle name="Normal 2 2 2 20 2" xfId="11418" xr:uid="{00000000-0005-0000-0000-0000182C0000}"/>
    <cellStyle name="Normal 2 2 2 21" xfId="11419" xr:uid="{00000000-0005-0000-0000-0000192C0000}"/>
    <cellStyle name="Normal 2 2 2 22" xfId="11420" xr:uid="{00000000-0005-0000-0000-00001A2C0000}"/>
    <cellStyle name="Normal 2 2 2 23" xfId="11144" xr:uid="{00000000-0005-0000-0000-00001B2C0000}"/>
    <cellStyle name="Normal 2 2 2 3" xfId="11421" xr:uid="{00000000-0005-0000-0000-00001C2C0000}"/>
    <cellStyle name="Normal 2 2 2 3 2" xfId="11422" xr:uid="{00000000-0005-0000-0000-00001D2C0000}"/>
    <cellStyle name="Normal 2 2 2 3 2 2" xfId="11423" xr:uid="{00000000-0005-0000-0000-00001E2C0000}"/>
    <cellStyle name="Normal 2 2 2 3 3" xfId="11424" xr:uid="{00000000-0005-0000-0000-00001F2C0000}"/>
    <cellStyle name="Normal 2 2 2 3 4" xfId="11425" xr:uid="{00000000-0005-0000-0000-0000202C0000}"/>
    <cellStyle name="Normal 2 2 2 3 4 2" xfId="11426" xr:uid="{00000000-0005-0000-0000-0000212C0000}"/>
    <cellStyle name="Normal 2 2 2 3 5" xfId="11427" xr:uid="{00000000-0005-0000-0000-0000222C0000}"/>
    <cellStyle name="Normal 2 2 2 4" xfId="11428" xr:uid="{00000000-0005-0000-0000-0000232C0000}"/>
    <cellStyle name="Normal 2 2 2 4 2" xfId="11429" xr:uid="{00000000-0005-0000-0000-0000242C0000}"/>
    <cellStyle name="Normal 2 2 2 4 2 2" xfId="11430" xr:uid="{00000000-0005-0000-0000-0000252C0000}"/>
    <cellStyle name="Normal 2 2 2 4 2 3" xfId="11431" xr:uid="{00000000-0005-0000-0000-0000262C0000}"/>
    <cellStyle name="Normal 2 2 2 4 2 3 2" xfId="11432" xr:uid="{00000000-0005-0000-0000-0000272C0000}"/>
    <cellStyle name="Normal 2 2 2 4 3" xfId="11433" xr:uid="{00000000-0005-0000-0000-0000282C0000}"/>
    <cellStyle name="Normal 2 2 2 4 4" xfId="11434" xr:uid="{00000000-0005-0000-0000-0000292C0000}"/>
    <cellStyle name="Normal 2 2 2 4 4 2" xfId="11435" xr:uid="{00000000-0005-0000-0000-00002A2C0000}"/>
    <cellStyle name="Normal 2 2 2 5" xfId="11436" xr:uid="{00000000-0005-0000-0000-00002B2C0000}"/>
    <cellStyle name="Normal 2 2 2 5 2" xfId="11437" xr:uid="{00000000-0005-0000-0000-00002C2C0000}"/>
    <cellStyle name="Normal 2 2 2 5 2 2" xfId="11438" xr:uid="{00000000-0005-0000-0000-00002D2C0000}"/>
    <cellStyle name="Normal 2 2 2 5 2 2 2" xfId="11439" xr:uid="{00000000-0005-0000-0000-00002E2C0000}"/>
    <cellStyle name="Normal 2 2 2 5 2 3" xfId="11440" xr:uid="{00000000-0005-0000-0000-00002F2C0000}"/>
    <cellStyle name="Normal 2 2 2 5 3" xfId="11441" xr:uid="{00000000-0005-0000-0000-0000302C0000}"/>
    <cellStyle name="Normal 2 2 2 5 3 2" xfId="11442" xr:uid="{00000000-0005-0000-0000-0000312C0000}"/>
    <cellStyle name="Normal 2 2 2 5 4" xfId="11443" xr:uid="{00000000-0005-0000-0000-0000322C0000}"/>
    <cellStyle name="Normal 2 2 2 5 5" xfId="11444" xr:uid="{00000000-0005-0000-0000-0000332C0000}"/>
    <cellStyle name="Normal 2 2 2 6" xfId="11445" xr:uid="{00000000-0005-0000-0000-0000342C0000}"/>
    <cellStyle name="Normal 2 2 2 6 2" xfId="11446" xr:uid="{00000000-0005-0000-0000-0000352C0000}"/>
    <cellStyle name="Normal 2 2 2 6 2 2" xfId="11447" xr:uid="{00000000-0005-0000-0000-0000362C0000}"/>
    <cellStyle name="Normal 2 2 2 6 2 2 2" xfId="11448" xr:uid="{00000000-0005-0000-0000-0000372C0000}"/>
    <cellStyle name="Normal 2 2 2 6 2 3" xfId="11449" xr:uid="{00000000-0005-0000-0000-0000382C0000}"/>
    <cellStyle name="Normal 2 2 2 6 2 4" xfId="11450" xr:uid="{00000000-0005-0000-0000-0000392C0000}"/>
    <cellStyle name="Normal 2 2 2 6 3" xfId="11451" xr:uid="{00000000-0005-0000-0000-00003A2C0000}"/>
    <cellStyle name="Normal 2 2 2 6 3 2" xfId="11452" xr:uid="{00000000-0005-0000-0000-00003B2C0000}"/>
    <cellStyle name="Normal 2 2 2 6 4" xfId="11453" xr:uid="{00000000-0005-0000-0000-00003C2C0000}"/>
    <cellStyle name="Normal 2 2 2 6 5" xfId="11454" xr:uid="{00000000-0005-0000-0000-00003D2C0000}"/>
    <cellStyle name="Normal 2 2 2 7" xfId="11455" xr:uid="{00000000-0005-0000-0000-00003E2C0000}"/>
    <cellStyle name="Normal 2 2 2 7 2" xfId="11456" xr:uid="{00000000-0005-0000-0000-00003F2C0000}"/>
    <cellStyle name="Normal 2 2 2 7 2 2" xfId="11457" xr:uid="{00000000-0005-0000-0000-0000402C0000}"/>
    <cellStyle name="Normal 2 2 2 7 2 2 2" xfId="11458" xr:uid="{00000000-0005-0000-0000-0000412C0000}"/>
    <cellStyle name="Normal 2 2 2 7 2 3" xfId="11459" xr:uid="{00000000-0005-0000-0000-0000422C0000}"/>
    <cellStyle name="Normal 2 2 2 7 3" xfId="11460" xr:uid="{00000000-0005-0000-0000-0000432C0000}"/>
    <cellStyle name="Normal 2 2 2 7 3 2" xfId="11461" xr:uid="{00000000-0005-0000-0000-0000442C0000}"/>
    <cellStyle name="Normal 2 2 2 7 4" xfId="11462" xr:uid="{00000000-0005-0000-0000-0000452C0000}"/>
    <cellStyle name="Normal 2 2 2 8" xfId="11463" xr:uid="{00000000-0005-0000-0000-0000462C0000}"/>
    <cellStyle name="Normal 2 2 2 8 2" xfId="11464" xr:uid="{00000000-0005-0000-0000-0000472C0000}"/>
    <cellStyle name="Normal 2 2 2 8 2 2" xfId="11465" xr:uid="{00000000-0005-0000-0000-0000482C0000}"/>
    <cellStyle name="Normal 2 2 2 8 2 2 2" xfId="11466" xr:uid="{00000000-0005-0000-0000-0000492C0000}"/>
    <cellStyle name="Normal 2 2 2 8 2 3" xfId="11467" xr:uid="{00000000-0005-0000-0000-00004A2C0000}"/>
    <cellStyle name="Normal 2 2 2 8 3" xfId="11468" xr:uid="{00000000-0005-0000-0000-00004B2C0000}"/>
    <cellStyle name="Normal 2 2 2 8 3 2" xfId="11469" xr:uid="{00000000-0005-0000-0000-00004C2C0000}"/>
    <cellStyle name="Normal 2 2 2 8 4" xfId="11470" xr:uid="{00000000-0005-0000-0000-00004D2C0000}"/>
    <cellStyle name="Normal 2 2 2 8 5" xfId="11471" xr:uid="{00000000-0005-0000-0000-00004E2C0000}"/>
    <cellStyle name="Normal 2 2 2 9" xfId="11472" xr:uid="{00000000-0005-0000-0000-00004F2C0000}"/>
    <cellStyle name="Normal 2 2 2 9 2" xfId="11473" xr:uid="{00000000-0005-0000-0000-0000502C0000}"/>
    <cellStyle name="Normal 2 2 2 9 2 2" xfId="11474" xr:uid="{00000000-0005-0000-0000-0000512C0000}"/>
    <cellStyle name="Normal 2 2 2 9 2 2 2" xfId="11475" xr:uid="{00000000-0005-0000-0000-0000522C0000}"/>
    <cellStyle name="Normal 2 2 2 9 2 3" xfId="11476" xr:uid="{00000000-0005-0000-0000-0000532C0000}"/>
    <cellStyle name="Normal 2 2 2 9 3" xfId="11477" xr:uid="{00000000-0005-0000-0000-0000542C0000}"/>
    <cellStyle name="Normal 2 2 2 9 3 2" xfId="11478" xr:uid="{00000000-0005-0000-0000-0000552C0000}"/>
    <cellStyle name="Normal 2 2 2 9 4" xfId="11479" xr:uid="{00000000-0005-0000-0000-0000562C0000}"/>
    <cellStyle name="Normal 2 2 20" xfId="11480" xr:uid="{00000000-0005-0000-0000-0000572C0000}"/>
    <cellStyle name="Normal 2 2 20 2" xfId="11481" xr:uid="{00000000-0005-0000-0000-0000582C0000}"/>
    <cellStyle name="Normal 2 2 21" xfId="11482" xr:uid="{00000000-0005-0000-0000-0000592C0000}"/>
    <cellStyle name="Normal 2 2 21 2" xfId="11483" xr:uid="{00000000-0005-0000-0000-00005A2C0000}"/>
    <cellStyle name="Normal 2 2 21 2 2" xfId="11484" xr:uid="{00000000-0005-0000-0000-00005B2C0000}"/>
    <cellStyle name="Normal 2 2 21 2 2 2" xfId="11485" xr:uid="{00000000-0005-0000-0000-00005C2C0000}"/>
    <cellStyle name="Normal 2 2 21 2 3" xfId="11486" xr:uid="{00000000-0005-0000-0000-00005D2C0000}"/>
    <cellStyle name="Normal 2 2 21 3" xfId="11487" xr:uid="{00000000-0005-0000-0000-00005E2C0000}"/>
    <cellStyle name="Normal 2 2 21 3 2" xfId="11488" xr:uid="{00000000-0005-0000-0000-00005F2C0000}"/>
    <cellStyle name="Normal 2 2 21 4" xfId="11489" xr:uid="{00000000-0005-0000-0000-0000602C0000}"/>
    <cellStyle name="Normal 2 2 22" xfId="11490" xr:uid="{00000000-0005-0000-0000-0000612C0000}"/>
    <cellStyle name="Normal 2 2 22 2" xfId="11491" xr:uid="{00000000-0005-0000-0000-0000622C0000}"/>
    <cellStyle name="Normal 2 2 22 2 2" xfId="11492" xr:uid="{00000000-0005-0000-0000-0000632C0000}"/>
    <cellStyle name="Normal 2 2 22 2 2 2" xfId="11493" xr:uid="{00000000-0005-0000-0000-0000642C0000}"/>
    <cellStyle name="Normal 2 2 22 2 3" xfId="11494" xr:uid="{00000000-0005-0000-0000-0000652C0000}"/>
    <cellStyle name="Normal 2 2 22 3" xfId="11495" xr:uid="{00000000-0005-0000-0000-0000662C0000}"/>
    <cellStyle name="Normal 2 2 22 3 2" xfId="11496" xr:uid="{00000000-0005-0000-0000-0000672C0000}"/>
    <cellStyle name="Normal 2 2 22 4" xfId="11497" xr:uid="{00000000-0005-0000-0000-0000682C0000}"/>
    <cellStyle name="Normal 2 2 23" xfId="11498" xr:uid="{00000000-0005-0000-0000-0000692C0000}"/>
    <cellStyle name="Normal 2 2 23 2" xfId="11499" xr:uid="{00000000-0005-0000-0000-00006A2C0000}"/>
    <cellStyle name="Normal 2 2 23 2 2" xfId="11500" xr:uid="{00000000-0005-0000-0000-00006B2C0000}"/>
    <cellStyle name="Normal 2 2 23 2 2 2" xfId="11501" xr:uid="{00000000-0005-0000-0000-00006C2C0000}"/>
    <cellStyle name="Normal 2 2 23 2 3" xfId="11502" xr:uid="{00000000-0005-0000-0000-00006D2C0000}"/>
    <cellStyle name="Normal 2 2 23 3" xfId="11503" xr:uid="{00000000-0005-0000-0000-00006E2C0000}"/>
    <cellStyle name="Normal 2 2 23 3 2" xfId="11504" xr:uid="{00000000-0005-0000-0000-00006F2C0000}"/>
    <cellStyle name="Normal 2 2 23 4" xfId="11505" xr:uid="{00000000-0005-0000-0000-0000702C0000}"/>
    <cellStyle name="Normal 2 2 24" xfId="11506" xr:uid="{00000000-0005-0000-0000-0000712C0000}"/>
    <cellStyle name="Normal 2 2 24 2" xfId="11507" xr:uid="{00000000-0005-0000-0000-0000722C0000}"/>
    <cellStyle name="Normal 2 2 24 2 2" xfId="11508" xr:uid="{00000000-0005-0000-0000-0000732C0000}"/>
    <cellStyle name="Normal 2 2 24 2 2 2" xfId="11509" xr:uid="{00000000-0005-0000-0000-0000742C0000}"/>
    <cellStyle name="Normal 2 2 24 2 3" xfId="11510" xr:uid="{00000000-0005-0000-0000-0000752C0000}"/>
    <cellStyle name="Normal 2 2 24 3" xfId="11511" xr:uid="{00000000-0005-0000-0000-0000762C0000}"/>
    <cellStyle name="Normal 2 2 24 3 2" xfId="11512" xr:uid="{00000000-0005-0000-0000-0000772C0000}"/>
    <cellStyle name="Normal 2 2 24 4" xfId="11513" xr:uid="{00000000-0005-0000-0000-0000782C0000}"/>
    <cellStyle name="Normal 2 2 25" xfId="11514" xr:uid="{00000000-0005-0000-0000-0000792C0000}"/>
    <cellStyle name="Normal 2 2 25 2" xfId="11515" xr:uid="{00000000-0005-0000-0000-00007A2C0000}"/>
    <cellStyle name="Normal 2 2 25 2 2" xfId="11516" xr:uid="{00000000-0005-0000-0000-00007B2C0000}"/>
    <cellStyle name="Normal 2 2 25 3" xfId="11517" xr:uid="{00000000-0005-0000-0000-00007C2C0000}"/>
    <cellStyle name="Normal 2 2 26" xfId="11518" xr:uid="{00000000-0005-0000-0000-00007D2C0000}"/>
    <cellStyle name="Normal 2 2 26 2" xfId="11519" xr:uid="{00000000-0005-0000-0000-00007E2C0000}"/>
    <cellStyle name="Normal 2 2 26 3" xfId="11520" xr:uid="{00000000-0005-0000-0000-00007F2C0000}"/>
    <cellStyle name="Normal 2 2 27" xfId="11521" xr:uid="{00000000-0005-0000-0000-0000802C0000}"/>
    <cellStyle name="Normal 2 2 28" xfId="11522" xr:uid="{00000000-0005-0000-0000-0000812C0000}"/>
    <cellStyle name="Normal 2 2 29" xfId="11523" xr:uid="{00000000-0005-0000-0000-0000822C0000}"/>
    <cellStyle name="Normal 2 2 3" xfId="231" xr:uid="{00000000-0005-0000-0000-0000832C0000}"/>
    <cellStyle name="Normal 2 2 3 2" xfId="11524" xr:uid="{00000000-0005-0000-0000-0000842C0000}"/>
    <cellStyle name="Normal 2 2 3 2 2" xfId="11525" xr:uid="{00000000-0005-0000-0000-0000852C0000}"/>
    <cellStyle name="Normal 2 2 3 2 2 2" xfId="11526" xr:uid="{00000000-0005-0000-0000-0000862C0000}"/>
    <cellStyle name="Normal 2 2 3 2 2 3" xfId="11527" xr:uid="{00000000-0005-0000-0000-0000872C0000}"/>
    <cellStyle name="Normal 2 2 3 2 2 4" xfId="11528" xr:uid="{00000000-0005-0000-0000-0000882C0000}"/>
    <cellStyle name="Normal 2 2 3 2 2 4 2" xfId="11529" xr:uid="{00000000-0005-0000-0000-0000892C0000}"/>
    <cellStyle name="Normal 2 2 3 2 2 5" xfId="11530" xr:uid="{00000000-0005-0000-0000-00008A2C0000}"/>
    <cellStyle name="Normal 2 2 3 2 3" xfId="11531" xr:uid="{00000000-0005-0000-0000-00008B2C0000}"/>
    <cellStyle name="Normal 2 2 3 2 3 2" xfId="11532" xr:uid="{00000000-0005-0000-0000-00008C2C0000}"/>
    <cellStyle name="Normal 2 2 3 2 4" xfId="11533" xr:uid="{00000000-0005-0000-0000-00008D2C0000}"/>
    <cellStyle name="Normal 2 2 3 2 5" xfId="11534" xr:uid="{00000000-0005-0000-0000-00008E2C0000}"/>
    <cellStyle name="Normal 2 2 3 2 6" xfId="11535" xr:uid="{00000000-0005-0000-0000-00008F2C0000}"/>
    <cellStyle name="Normal 2 2 3 2 6 2" xfId="11536" xr:uid="{00000000-0005-0000-0000-0000902C0000}"/>
    <cellStyle name="Normal 2 2 3 2 7" xfId="11537" xr:uid="{00000000-0005-0000-0000-0000912C0000}"/>
    <cellStyle name="Normal 2 2 3 2 8" xfId="11538" xr:uid="{00000000-0005-0000-0000-0000922C0000}"/>
    <cellStyle name="Normal 2 2 3 3" xfId="11539" xr:uid="{00000000-0005-0000-0000-0000932C0000}"/>
    <cellStyle name="Normal 2 2 3 3 2" xfId="11540" xr:uid="{00000000-0005-0000-0000-0000942C0000}"/>
    <cellStyle name="Normal 2 2 3 3 3" xfId="11541" xr:uid="{00000000-0005-0000-0000-0000952C0000}"/>
    <cellStyle name="Normal 2 2 3 3 4" xfId="11542" xr:uid="{00000000-0005-0000-0000-0000962C0000}"/>
    <cellStyle name="Normal 2 2 3 4" xfId="11543" xr:uid="{00000000-0005-0000-0000-0000972C0000}"/>
    <cellStyle name="Normal 2 2 3 4 2" xfId="11544" xr:uid="{00000000-0005-0000-0000-0000982C0000}"/>
    <cellStyle name="Normal 2 2 3 5" xfId="11545" xr:uid="{00000000-0005-0000-0000-0000992C0000}"/>
    <cellStyle name="Normal 2 2 3 6" xfId="11546" xr:uid="{00000000-0005-0000-0000-00009A2C0000}"/>
    <cellStyle name="Normal 2 2 3 6 2" xfId="11547" xr:uid="{00000000-0005-0000-0000-00009B2C0000}"/>
    <cellStyle name="Normal 2 2 3 6 3" xfId="11548" xr:uid="{00000000-0005-0000-0000-00009C2C0000}"/>
    <cellStyle name="Normal 2 2 3 7" xfId="11549" xr:uid="{00000000-0005-0000-0000-00009D2C0000}"/>
    <cellStyle name="Normal 2 2 3 7 2" xfId="11550" xr:uid="{00000000-0005-0000-0000-00009E2C0000}"/>
    <cellStyle name="Normal 2 2 3 8" xfId="11551" xr:uid="{00000000-0005-0000-0000-00009F2C0000}"/>
    <cellStyle name="Normal 2 2 3 9" xfId="11552" xr:uid="{00000000-0005-0000-0000-0000A02C0000}"/>
    <cellStyle name="Normal 2 2 30" xfId="11553" xr:uid="{00000000-0005-0000-0000-0000A12C0000}"/>
    <cellStyle name="Normal 2 2 31" xfId="11116" xr:uid="{00000000-0005-0000-0000-0000A22C0000}"/>
    <cellStyle name="Normal 2 2 4" xfId="232" xr:uid="{00000000-0005-0000-0000-0000A32C0000}"/>
    <cellStyle name="Normal 2 2 4 2" xfId="11554" xr:uid="{00000000-0005-0000-0000-0000A42C0000}"/>
    <cellStyle name="Normal 2 2 4 2 2" xfId="11555" xr:uid="{00000000-0005-0000-0000-0000A52C0000}"/>
    <cellStyle name="Normal 2 2 4 2 2 2" xfId="11556" xr:uid="{00000000-0005-0000-0000-0000A62C0000}"/>
    <cellStyle name="Normal 2 2 4 2 2 3" xfId="11557" xr:uid="{00000000-0005-0000-0000-0000A72C0000}"/>
    <cellStyle name="Normal 2 2 4 2 3" xfId="11558" xr:uid="{00000000-0005-0000-0000-0000A82C0000}"/>
    <cellStyle name="Normal 2 2 4 2 4" xfId="11559" xr:uid="{00000000-0005-0000-0000-0000A92C0000}"/>
    <cellStyle name="Normal 2 2 4 2 4 2" xfId="11560" xr:uid="{00000000-0005-0000-0000-0000AA2C0000}"/>
    <cellStyle name="Normal 2 2 4 2 5" xfId="11561" xr:uid="{00000000-0005-0000-0000-0000AB2C0000}"/>
    <cellStyle name="Normal 2 2 4 3" xfId="11562" xr:uid="{00000000-0005-0000-0000-0000AC2C0000}"/>
    <cellStyle name="Normal 2 2 4 3 2" xfId="11563" xr:uid="{00000000-0005-0000-0000-0000AD2C0000}"/>
    <cellStyle name="Normal 2 2 4 3 2 2" xfId="11564" xr:uid="{00000000-0005-0000-0000-0000AE2C0000}"/>
    <cellStyle name="Normal 2 2 4 3 2 3" xfId="11565" xr:uid="{00000000-0005-0000-0000-0000AF2C0000}"/>
    <cellStyle name="Normal 2 2 4 3 2 3 2" xfId="11566" xr:uid="{00000000-0005-0000-0000-0000B02C0000}"/>
    <cellStyle name="Normal 2 2 4 3 3" xfId="11567" xr:uid="{00000000-0005-0000-0000-0000B12C0000}"/>
    <cellStyle name="Normal 2 2 4 3 4" xfId="11568" xr:uid="{00000000-0005-0000-0000-0000B22C0000}"/>
    <cellStyle name="Normal 2 2 4 3 4 2" xfId="11569" xr:uid="{00000000-0005-0000-0000-0000B32C0000}"/>
    <cellStyle name="Normal 2 2 4 3 5" xfId="11570" xr:uid="{00000000-0005-0000-0000-0000B42C0000}"/>
    <cellStyle name="Normal 2 2 4 4" xfId="11571" xr:uid="{00000000-0005-0000-0000-0000B52C0000}"/>
    <cellStyle name="Normal 2 2 4 5" xfId="11572" xr:uid="{00000000-0005-0000-0000-0000B62C0000}"/>
    <cellStyle name="Normal 2 2 4 6" xfId="11573" xr:uid="{00000000-0005-0000-0000-0000B72C0000}"/>
    <cellStyle name="Normal 2 2 4 6 2" xfId="11574" xr:uid="{00000000-0005-0000-0000-0000B82C0000}"/>
    <cellStyle name="Normal 2 2 4 7" xfId="11575" xr:uid="{00000000-0005-0000-0000-0000B92C0000}"/>
    <cellStyle name="Normal 2 2 4 8" xfId="11576" xr:uid="{00000000-0005-0000-0000-0000BA2C0000}"/>
    <cellStyle name="Normal 2 2 5" xfId="11577" xr:uid="{00000000-0005-0000-0000-0000BB2C0000}"/>
    <cellStyle name="Normal 2 2 5 2" xfId="11578" xr:uid="{00000000-0005-0000-0000-0000BC2C0000}"/>
    <cellStyle name="Normal 2 2 5 2 2" xfId="11579" xr:uid="{00000000-0005-0000-0000-0000BD2C0000}"/>
    <cellStyle name="Normal 2 2 5 2 2 2" xfId="11580" xr:uid="{00000000-0005-0000-0000-0000BE2C0000}"/>
    <cellStyle name="Normal 2 2 5 2 2 3" xfId="11581" xr:uid="{00000000-0005-0000-0000-0000BF2C0000}"/>
    <cellStyle name="Normal 2 2 5 2 3" xfId="11582" xr:uid="{00000000-0005-0000-0000-0000C02C0000}"/>
    <cellStyle name="Normal 2 2 5 2 3 2" xfId="11583" xr:uid="{00000000-0005-0000-0000-0000C12C0000}"/>
    <cellStyle name="Normal 2 2 5 2 3 3" xfId="11584" xr:uid="{00000000-0005-0000-0000-0000C22C0000}"/>
    <cellStyle name="Normal 2 2 5 2 4" xfId="11585" xr:uid="{00000000-0005-0000-0000-0000C32C0000}"/>
    <cellStyle name="Normal 2 2 5 3" xfId="11586" xr:uid="{00000000-0005-0000-0000-0000C42C0000}"/>
    <cellStyle name="Normal 2 2 5 3 2" xfId="11587" xr:uid="{00000000-0005-0000-0000-0000C52C0000}"/>
    <cellStyle name="Normal 2 2 5 3 3" xfId="11588" xr:uid="{00000000-0005-0000-0000-0000C62C0000}"/>
    <cellStyle name="Normal 2 2 5 4" xfId="11589" xr:uid="{00000000-0005-0000-0000-0000C72C0000}"/>
    <cellStyle name="Normal 2 2 5 4 2" xfId="11590" xr:uid="{00000000-0005-0000-0000-0000C82C0000}"/>
    <cellStyle name="Normal 2 2 5 4 3" xfId="11591" xr:uid="{00000000-0005-0000-0000-0000C92C0000}"/>
    <cellStyle name="Normal 2 2 5 5" xfId="11592" xr:uid="{00000000-0005-0000-0000-0000CA2C0000}"/>
    <cellStyle name="Normal 2 2 6" xfId="11593" xr:uid="{00000000-0005-0000-0000-0000CB2C0000}"/>
    <cellStyle name="Normal 2 2 6 2" xfId="11594" xr:uid="{00000000-0005-0000-0000-0000CC2C0000}"/>
    <cellStyle name="Normal 2 2 6 2 2" xfId="11595" xr:uid="{00000000-0005-0000-0000-0000CD2C0000}"/>
    <cellStyle name="Normal 2 2 6 2 2 2" xfId="11596" xr:uid="{00000000-0005-0000-0000-0000CE2C0000}"/>
    <cellStyle name="Normal 2 2 6 2 2 3" xfId="11597" xr:uid="{00000000-0005-0000-0000-0000CF2C0000}"/>
    <cellStyle name="Normal 2 2 6 2 3" xfId="11598" xr:uid="{00000000-0005-0000-0000-0000D02C0000}"/>
    <cellStyle name="Normal 2 2 6 2 3 2" xfId="11599" xr:uid="{00000000-0005-0000-0000-0000D12C0000}"/>
    <cellStyle name="Normal 2 2 6 2 3 3" xfId="11600" xr:uid="{00000000-0005-0000-0000-0000D22C0000}"/>
    <cellStyle name="Normal 2 2 6 2 4" xfId="11601" xr:uid="{00000000-0005-0000-0000-0000D32C0000}"/>
    <cellStyle name="Normal 2 2 6 3" xfId="11602" xr:uid="{00000000-0005-0000-0000-0000D42C0000}"/>
    <cellStyle name="Normal 2 2 6 3 2" xfId="11603" xr:uid="{00000000-0005-0000-0000-0000D52C0000}"/>
    <cellStyle name="Normal 2 2 6 3 3" xfId="11604" xr:uid="{00000000-0005-0000-0000-0000D62C0000}"/>
    <cellStyle name="Normal 2 2 6 4" xfId="11605" xr:uid="{00000000-0005-0000-0000-0000D72C0000}"/>
    <cellStyle name="Normal 2 2 6 4 2" xfId="11606" xr:uid="{00000000-0005-0000-0000-0000D82C0000}"/>
    <cellStyle name="Normal 2 2 6 4 3" xfId="11607" xr:uid="{00000000-0005-0000-0000-0000D92C0000}"/>
    <cellStyle name="Normal 2 2 6 5" xfId="11608" xr:uid="{00000000-0005-0000-0000-0000DA2C0000}"/>
    <cellStyle name="Normal 2 2 7" xfId="11609" xr:uid="{00000000-0005-0000-0000-0000DB2C0000}"/>
    <cellStyle name="Normal 2 2 7 2" xfId="11610" xr:uid="{00000000-0005-0000-0000-0000DC2C0000}"/>
    <cellStyle name="Normal 2 2 7 2 2" xfId="11611" xr:uid="{00000000-0005-0000-0000-0000DD2C0000}"/>
    <cellStyle name="Normal 2 2 7 2 2 2" xfId="11612" xr:uid="{00000000-0005-0000-0000-0000DE2C0000}"/>
    <cellStyle name="Normal 2 2 7 2 3" xfId="11613" xr:uid="{00000000-0005-0000-0000-0000DF2C0000}"/>
    <cellStyle name="Normal 2 2 7 3" xfId="11614" xr:uid="{00000000-0005-0000-0000-0000E02C0000}"/>
    <cellStyle name="Normal 2 2 7 3 2" xfId="11615" xr:uid="{00000000-0005-0000-0000-0000E12C0000}"/>
    <cellStyle name="Normal 2 2 7 4" xfId="11616" xr:uid="{00000000-0005-0000-0000-0000E22C0000}"/>
    <cellStyle name="Normal 2 2 7 5" xfId="11617" xr:uid="{00000000-0005-0000-0000-0000E32C0000}"/>
    <cellStyle name="Normal 2 2 8" xfId="11618" xr:uid="{00000000-0005-0000-0000-0000E42C0000}"/>
    <cellStyle name="Normal 2 2 8 2" xfId="11619" xr:uid="{00000000-0005-0000-0000-0000E52C0000}"/>
    <cellStyle name="Normal 2 2 8 2 2" xfId="11620" xr:uid="{00000000-0005-0000-0000-0000E62C0000}"/>
    <cellStyle name="Normal 2 2 8 2 2 2" xfId="11621" xr:uid="{00000000-0005-0000-0000-0000E72C0000}"/>
    <cellStyle name="Normal 2 2 8 2 3" xfId="11622" xr:uid="{00000000-0005-0000-0000-0000E82C0000}"/>
    <cellStyle name="Normal 2 2 8 2 4" xfId="11623" xr:uid="{00000000-0005-0000-0000-0000E92C0000}"/>
    <cellStyle name="Normal 2 2 8 3" xfId="11624" xr:uid="{00000000-0005-0000-0000-0000EA2C0000}"/>
    <cellStyle name="Normal 2 2 8 3 2" xfId="11625" xr:uid="{00000000-0005-0000-0000-0000EB2C0000}"/>
    <cellStyle name="Normal 2 2 8 4" xfId="11626" xr:uid="{00000000-0005-0000-0000-0000EC2C0000}"/>
    <cellStyle name="Normal 2 2 8 5" xfId="11627" xr:uid="{00000000-0005-0000-0000-0000ED2C0000}"/>
    <cellStyle name="Normal 2 2 9" xfId="11628" xr:uid="{00000000-0005-0000-0000-0000EE2C0000}"/>
    <cellStyle name="Normal 2 2 9 2" xfId="11629" xr:uid="{00000000-0005-0000-0000-0000EF2C0000}"/>
    <cellStyle name="Normal 2 2 9 2 2" xfId="11630" xr:uid="{00000000-0005-0000-0000-0000F02C0000}"/>
    <cellStyle name="Normal 2 2 9 2 2 2" xfId="11631" xr:uid="{00000000-0005-0000-0000-0000F12C0000}"/>
    <cellStyle name="Normal 2 2 9 2 3" xfId="11632" xr:uid="{00000000-0005-0000-0000-0000F22C0000}"/>
    <cellStyle name="Normal 2 2 9 3" xfId="11633" xr:uid="{00000000-0005-0000-0000-0000F32C0000}"/>
    <cellStyle name="Normal 2 2 9 3 2" xfId="11634" xr:uid="{00000000-0005-0000-0000-0000F42C0000}"/>
    <cellStyle name="Normal 2 2 9 4" xfId="11635" xr:uid="{00000000-0005-0000-0000-0000F52C0000}"/>
    <cellStyle name="Normal 2 20" xfId="11636" xr:uid="{00000000-0005-0000-0000-0000F62C0000}"/>
    <cellStyle name="Normal 2 20 10" xfId="11637" xr:uid="{00000000-0005-0000-0000-0000F72C0000}"/>
    <cellStyle name="Normal 2 20 10 2" xfId="11638" xr:uid="{00000000-0005-0000-0000-0000F82C0000}"/>
    <cellStyle name="Normal 2 20 10 2 2" xfId="11639" xr:uid="{00000000-0005-0000-0000-0000F92C0000}"/>
    <cellStyle name="Normal 2 20 10 3" xfId="11640" xr:uid="{00000000-0005-0000-0000-0000FA2C0000}"/>
    <cellStyle name="Normal 2 20 11" xfId="11641" xr:uid="{00000000-0005-0000-0000-0000FB2C0000}"/>
    <cellStyle name="Normal 2 20 11 2" xfId="11642" xr:uid="{00000000-0005-0000-0000-0000FC2C0000}"/>
    <cellStyle name="Normal 2 20 12" xfId="11643" xr:uid="{00000000-0005-0000-0000-0000FD2C0000}"/>
    <cellStyle name="Normal 2 20 2" xfId="11644" xr:uid="{00000000-0005-0000-0000-0000FE2C0000}"/>
    <cellStyle name="Normal 2 20 2 2" xfId="11645" xr:uid="{00000000-0005-0000-0000-0000FF2C0000}"/>
    <cellStyle name="Normal 2 20 2 2 2" xfId="11646" xr:uid="{00000000-0005-0000-0000-0000002D0000}"/>
    <cellStyle name="Normal 2 20 2 2 2 2" xfId="11647" xr:uid="{00000000-0005-0000-0000-0000012D0000}"/>
    <cellStyle name="Normal 2 20 2 2 3" xfId="11648" xr:uid="{00000000-0005-0000-0000-0000022D0000}"/>
    <cellStyle name="Normal 2 20 2 3" xfId="11649" xr:uid="{00000000-0005-0000-0000-0000032D0000}"/>
    <cellStyle name="Normal 2 20 2 3 2" xfId="11650" xr:uid="{00000000-0005-0000-0000-0000042D0000}"/>
    <cellStyle name="Normal 2 20 2 4" xfId="11651" xr:uid="{00000000-0005-0000-0000-0000052D0000}"/>
    <cellStyle name="Normal 2 20 3" xfId="11652" xr:uid="{00000000-0005-0000-0000-0000062D0000}"/>
    <cellStyle name="Normal 2 20 3 2" xfId="11653" xr:uid="{00000000-0005-0000-0000-0000072D0000}"/>
    <cellStyle name="Normal 2 20 3 2 2" xfId="11654" xr:uid="{00000000-0005-0000-0000-0000082D0000}"/>
    <cellStyle name="Normal 2 20 3 2 2 2" xfId="11655" xr:uid="{00000000-0005-0000-0000-0000092D0000}"/>
    <cellStyle name="Normal 2 20 3 2 3" xfId="11656" xr:uid="{00000000-0005-0000-0000-00000A2D0000}"/>
    <cellStyle name="Normal 2 20 3 3" xfId="11657" xr:uid="{00000000-0005-0000-0000-00000B2D0000}"/>
    <cellStyle name="Normal 2 20 3 3 2" xfId="11658" xr:uid="{00000000-0005-0000-0000-00000C2D0000}"/>
    <cellStyle name="Normal 2 20 3 4" xfId="11659" xr:uid="{00000000-0005-0000-0000-00000D2D0000}"/>
    <cellStyle name="Normal 2 20 4" xfId="11660" xr:uid="{00000000-0005-0000-0000-00000E2D0000}"/>
    <cellStyle name="Normal 2 20 4 2" xfId="11661" xr:uid="{00000000-0005-0000-0000-00000F2D0000}"/>
    <cellStyle name="Normal 2 20 4 2 2" xfId="11662" xr:uid="{00000000-0005-0000-0000-0000102D0000}"/>
    <cellStyle name="Normal 2 20 4 2 2 2" xfId="11663" xr:uid="{00000000-0005-0000-0000-0000112D0000}"/>
    <cellStyle name="Normal 2 20 4 2 3" xfId="11664" xr:uid="{00000000-0005-0000-0000-0000122D0000}"/>
    <cellStyle name="Normal 2 20 4 3" xfId="11665" xr:uid="{00000000-0005-0000-0000-0000132D0000}"/>
    <cellStyle name="Normal 2 20 4 3 2" xfId="11666" xr:uid="{00000000-0005-0000-0000-0000142D0000}"/>
    <cellStyle name="Normal 2 20 4 4" xfId="11667" xr:uid="{00000000-0005-0000-0000-0000152D0000}"/>
    <cellStyle name="Normal 2 20 5" xfId="11668" xr:uid="{00000000-0005-0000-0000-0000162D0000}"/>
    <cellStyle name="Normal 2 20 5 2" xfId="11669" xr:uid="{00000000-0005-0000-0000-0000172D0000}"/>
    <cellStyle name="Normal 2 20 5 2 2" xfId="11670" xr:uid="{00000000-0005-0000-0000-0000182D0000}"/>
    <cellStyle name="Normal 2 20 5 2 2 2" xfId="11671" xr:uid="{00000000-0005-0000-0000-0000192D0000}"/>
    <cellStyle name="Normal 2 20 5 2 3" xfId="11672" xr:uid="{00000000-0005-0000-0000-00001A2D0000}"/>
    <cellStyle name="Normal 2 20 5 3" xfId="11673" xr:uid="{00000000-0005-0000-0000-00001B2D0000}"/>
    <cellStyle name="Normal 2 20 5 3 2" xfId="11674" xr:uid="{00000000-0005-0000-0000-00001C2D0000}"/>
    <cellStyle name="Normal 2 20 5 4" xfId="11675" xr:uid="{00000000-0005-0000-0000-00001D2D0000}"/>
    <cellStyle name="Normal 2 20 6" xfId="11676" xr:uid="{00000000-0005-0000-0000-00001E2D0000}"/>
    <cellStyle name="Normal 2 20 6 2" xfId="11677" xr:uid="{00000000-0005-0000-0000-00001F2D0000}"/>
    <cellStyle name="Normal 2 20 6 2 2" xfId="11678" xr:uid="{00000000-0005-0000-0000-0000202D0000}"/>
    <cellStyle name="Normal 2 20 6 2 2 2" xfId="11679" xr:uid="{00000000-0005-0000-0000-0000212D0000}"/>
    <cellStyle name="Normal 2 20 6 2 3" xfId="11680" xr:uid="{00000000-0005-0000-0000-0000222D0000}"/>
    <cellStyle name="Normal 2 20 6 3" xfId="11681" xr:uid="{00000000-0005-0000-0000-0000232D0000}"/>
    <cellStyle name="Normal 2 20 6 3 2" xfId="11682" xr:uid="{00000000-0005-0000-0000-0000242D0000}"/>
    <cellStyle name="Normal 2 20 6 4" xfId="11683" xr:uid="{00000000-0005-0000-0000-0000252D0000}"/>
    <cellStyle name="Normal 2 20 7" xfId="11684" xr:uid="{00000000-0005-0000-0000-0000262D0000}"/>
    <cellStyle name="Normal 2 20 7 2" xfId="11685" xr:uid="{00000000-0005-0000-0000-0000272D0000}"/>
    <cellStyle name="Normal 2 20 7 2 2" xfId="11686" xr:uid="{00000000-0005-0000-0000-0000282D0000}"/>
    <cellStyle name="Normal 2 20 7 2 2 2" xfId="11687" xr:uid="{00000000-0005-0000-0000-0000292D0000}"/>
    <cellStyle name="Normal 2 20 7 2 3" xfId="11688" xr:uid="{00000000-0005-0000-0000-00002A2D0000}"/>
    <cellStyle name="Normal 2 20 7 3" xfId="11689" xr:uid="{00000000-0005-0000-0000-00002B2D0000}"/>
    <cellStyle name="Normal 2 20 7 3 2" xfId="11690" xr:uid="{00000000-0005-0000-0000-00002C2D0000}"/>
    <cellStyle name="Normal 2 20 7 4" xfId="11691" xr:uid="{00000000-0005-0000-0000-00002D2D0000}"/>
    <cellStyle name="Normal 2 20 8" xfId="11692" xr:uid="{00000000-0005-0000-0000-00002E2D0000}"/>
    <cellStyle name="Normal 2 20 8 2" xfId="11693" xr:uid="{00000000-0005-0000-0000-00002F2D0000}"/>
    <cellStyle name="Normal 2 20 8 2 2" xfId="11694" xr:uid="{00000000-0005-0000-0000-0000302D0000}"/>
    <cellStyle name="Normal 2 20 8 2 2 2" xfId="11695" xr:uid="{00000000-0005-0000-0000-0000312D0000}"/>
    <cellStyle name="Normal 2 20 8 2 3" xfId="11696" xr:uid="{00000000-0005-0000-0000-0000322D0000}"/>
    <cellStyle name="Normal 2 20 8 3" xfId="11697" xr:uid="{00000000-0005-0000-0000-0000332D0000}"/>
    <cellStyle name="Normal 2 20 8 3 2" xfId="11698" xr:uid="{00000000-0005-0000-0000-0000342D0000}"/>
    <cellStyle name="Normal 2 20 8 4" xfId="11699" xr:uid="{00000000-0005-0000-0000-0000352D0000}"/>
    <cellStyle name="Normal 2 20 9" xfId="11700" xr:uid="{00000000-0005-0000-0000-0000362D0000}"/>
    <cellStyle name="Normal 2 20 9 2" xfId="11701" xr:uid="{00000000-0005-0000-0000-0000372D0000}"/>
    <cellStyle name="Normal 2 20 9 2 2" xfId="11702" xr:uid="{00000000-0005-0000-0000-0000382D0000}"/>
    <cellStyle name="Normal 2 20 9 2 2 2" xfId="11703" xr:uid="{00000000-0005-0000-0000-0000392D0000}"/>
    <cellStyle name="Normal 2 20 9 2 3" xfId="11704" xr:uid="{00000000-0005-0000-0000-00003A2D0000}"/>
    <cellStyle name="Normal 2 20 9 3" xfId="11705" xr:uid="{00000000-0005-0000-0000-00003B2D0000}"/>
    <cellStyle name="Normal 2 20 9 3 2" xfId="11706" xr:uid="{00000000-0005-0000-0000-00003C2D0000}"/>
    <cellStyle name="Normal 2 20 9 4" xfId="11707" xr:uid="{00000000-0005-0000-0000-00003D2D0000}"/>
    <cellStyle name="Normal 2 21" xfId="11708" xr:uid="{00000000-0005-0000-0000-00003E2D0000}"/>
    <cellStyle name="Normal 2 21 10" xfId="11709" xr:uid="{00000000-0005-0000-0000-00003F2D0000}"/>
    <cellStyle name="Normal 2 21 10 2" xfId="11710" xr:uid="{00000000-0005-0000-0000-0000402D0000}"/>
    <cellStyle name="Normal 2 21 11" xfId="11711" xr:uid="{00000000-0005-0000-0000-0000412D0000}"/>
    <cellStyle name="Normal 2 21 2" xfId="11712" xr:uid="{00000000-0005-0000-0000-0000422D0000}"/>
    <cellStyle name="Normal 2 21 2 2" xfId="11713" xr:uid="{00000000-0005-0000-0000-0000432D0000}"/>
    <cellStyle name="Normal 2 21 2 2 2" xfId="11714" xr:uid="{00000000-0005-0000-0000-0000442D0000}"/>
    <cellStyle name="Normal 2 21 2 2 2 2" xfId="11715" xr:uid="{00000000-0005-0000-0000-0000452D0000}"/>
    <cellStyle name="Normal 2 21 2 2 3" xfId="11716" xr:uid="{00000000-0005-0000-0000-0000462D0000}"/>
    <cellStyle name="Normal 2 21 2 3" xfId="11717" xr:uid="{00000000-0005-0000-0000-0000472D0000}"/>
    <cellStyle name="Normal 2 21 2 3 2" xfId="11718" xr:uid="{00000000-0005-0000-0000-0000482D0000}"/>
    <cellStyle name="Normal 2 21 2 4" xfId="11719" xr:uid="{00000000-0005-0000-0000-0000492D0000}"/>
    <cellStyle name="Normal 2 21 3" xfId="11720" xr:uid="{00000000-0005-0000-0000-00004A2D0000}"/>
    <cellStyle name="Normal 2 21 3 2" xfId="11721" xr:uid="{00000000-0005-0000-0000-00004B2D0000}"/>
    <cellStyle name="Normal 2 21 3 2 2" xfId="11722" xr:uid="{00000000-0005-0000-0000-00004C2D0000}"/>
    <cellStyle name="Normal 2 21 3 2 2 2" xfId="11723" xr:uid="{00000000-0005-0000-0000-00004D2D0000}"/>
    <cellStyle name="Normal 2 21 3 2 3" xfId="11724" xr:uid="{00000000-0005-0000-0000-00004E2D0000}"/>
    <cellStyle name="Normal 2 21 3 3" xfId="11725" xr:uid="{00000000-0005-0000-0000-00004F2D0000}"/>
    <cellStyle name="Normal 2 21 3 3 2" xfId="11726" xr:uid="{00000000-0005-0000-0000-0000502D0000}"/>
    <cellStyle name="Normal 2 21 3 4" xfId="11727" xr:uid="{00000000-0005-0000-0000-0000512D0000}"/>
    <cellStyle name="Normal 2 21 4" xfId="11728" xr:uid="{00000000-0005-0000-0000-0000522D0000}"/>
    <cellStyle name="Normal 2 21 4 2" xfId="11729" xr:uid="{00000000-0005-0000-0000-0000532D0000}"/>
    <cellStyle name="Normal 2 21 4 2 2" xfId="11730" xr:uid="{00000000-0005-0000-0000-0000542D0000}"/>
    <cellStyle name="Normal 2 21 4 2 2 2" xfId="11731" xr:uid="{00000000-0005-0000-0000-0000552D0000}"/>
    <cellStyle name="Normal 2 21 4 2 3" xfId="11732" xr:uid="{00000000-0005-0000-0000-0000562D0000}"/>
    <cellStyle name="Normal 2 21 4 3" xfId="11733" xr:uid="{00000000-0005-0000-0000-0000572D0000}"/>
    <cellStyle name="Normal 2 21 4 3 2" xfId="11734" xr:uid="{00000000-0005-0000-0000-0000582D0000}"/>
    <cellStyle name="Normal 2 21 4 4" xfId="11735" xr:uid="{00000000-0005-0000-0000-0000592D0000}"/>
    <cellStyle name="Normal 2 21 5" xfId="11736" xr:uid="{00000000-0005-0000-0000-00005A2D0000}"/>
    <cellStyle name="Normal 2 21 5 2" xfId="11737" xr:uid="{00000000-0005-0000-0000-00005B2D0000}"/>
    <cellStyle name="Normal 2 21 5 2 2" xfId="11738" xr:uid="{00000000-0005-0000-0000-00005C2D0000}"/>
    <cellStyle name="Normal 2 21 5 2 2 2" xfId="11739" xr:uid="{00000000-0005-0000-0000-00005D2D0000}"/>
    <cellStyle name="Normal 2 21 5 2 3" xfId="11740" xr:uid="{00000000-0005-0000-0000-00005E2D0000}"/>
    <cellStyle name="Normal 2 21 5 3" xfId="11741" xr:uid="{00000000-0005-0000-0000-00005F2D0000}"/>
    <cellStyle name="Normal 2 21 5 3 2" xfId="11742" xr:uid="{00000000-0005-0000-0000-0000602D0000}"/>
    <cellStyle name="Normal 2 21 5 4" xfId="11743" xr:uid="{00000000-0005-0000-0000-0000612D0000}"/>
    <cellStyle name="Normal 2 21 6" xfId="11744" xr:uid="{00000000-0005-0000-0000-0000622D0000}"/>
    <cellStyle name="Normal 2 21 6 2" xfId="11745" xr:uid="{00000000-0005-0000-0000-0000632D0000}"/>
    <cellStyle name="Normal 2 21 6 2 2" xfId="11746" xr:uid="{00000000-0005-0000-0000-0000642D0000}"/>
    <cellStyle name="Normal 2 21 6 2 2 2" xfId="11747" xr:uid="{00000000-0005-0000-0000-0000652D0000}"/>
    <cellStyle name="Normal 2 21 6 2 3" xfId="11748" xr:uid="{00000000-0005-0000-0000-0000662D0000}"/>
    <cellStyle name="Normal 2 21 6 3" xfId="11749" xr:uid="{00000000-0005-0000-0000-0000672D0000}"/>
    <cellStyle name="Normal 2 21 6 3 2" xfId="11750" xr:uid="{00000000-0005-0000-0000-0000682D0000}"/>
    <cellStyle name="Normal 2 21 6 4" xfId="11751" xr:uid="{00000000-0005-0000-0000-0000692D0000}"/>
    <cellStyle name="Normal 2 21 7" xfId="11752" xr:uid="{00000000-0005-0000-0000-00006A2D0000}"/>
    <cellStyle name="Normal 2 21 7 2" xfId="11753" xr:uid="{00000000-0005-0000-0000-00006B2D0000}"/>
    <cellStyle name="Normal 2 21 7 2 2" xfId="11754" xr:uid="{00000000-0005-0000-0000-00006C2D0000}"/>
    <cellStyle name="Normal 2 21 7 2 2 2" xfId="11755" xr:uid="{00000000-0005-0000-0000-00006D2D0000}"/>
    <cellStyle name="Normal 2 21 7 2 3" xfId="11756" xr:uid="{00000000-0005-0000-0000-00006E2D0000}"/>
    <cellStyle name="Normal 2 21 7 3" xfId="11757" xr:uid="{00000000-0005-0000-0000-00006F2D0000}"/>
    <cellStyle name="Normal 2 21 7 3 2" xfId="11758" xr:uid="{00000000-0005-0000-0000-0000702D0000}"/>
    <cellStyle name="Normal 2 21 7 4" xfId="11759" xr:uid="{00000000-0005-0000-0000-0000712D0000}"/>
    <cellStyle name="Normal 2 21 8" xfId="11760" xr:uid="{00000000-0005-0000-0000-0000722D0000}"/>
    <cellStyle name="Normal 2 21 8 2" xfId="11761" xr:uid="{00000000-0005-0000-0000-0000732D0000}"/>
    <cellStyle name="Normal 2 21 8 2 2" xfId="11762" xr:uid="{00000000-0005-0000-0000-0000742D0000}"/>
    <cellStyle name="Normal 2 21 8 2 2 2" xfId="11763" xr:uid="{00000000-0005-0000-0000-0000752D0000}"/>
    <cellStyle name="Normal 2 21 8 2 3" xfId="11764" xr:uid="{00000000-0005-0000-0000-0000762D0000}"/>
    <cellStyle name="Normal 2 21 8 3" xfId="11765" xr:uid="{00000000-0005-0000-0000-0000772D0000}"/>
    <cellStyle name="Normal 2 21 8 3 2" xfId="11766" xr:uid="{00000000-0005-0000-0000-0000782D0000}"/>
    <cellStyle name="Normal 2 21 8 4" xfId="11767" xr:uid="{00000000-0005-0000-0000-0000792D0000}"/>
    <cellStyle name="Normal 2 21 9" xfId="11768" xr:uid="{00000000-0005-0000-0000-00007A2D0000}"/>
    <cellStyle name="Normal 2 21 9 2" xfId="11769" xr:uid="{00000000-0005-0000-0000-00007B2D0000}"/>
    <cellStyle name="Normal 2 21 9 2 2" xfId="11770" xr:uid="{00000000-0005-0000-0000-00007C2D0000}"/>
    <cellStyle name="Normal 2 21 9 3" xfId="11771" xr:uid="{00000000-0005-0000-0000-00007D2D0000}"/>
    <cellStyle name="Normal 2 22" xfId="11772" xr:uid="{00000000-0005-0000-0000-00007E2D0000}"/>
    <cellStyle name="Normal 2 22 10" xfId="11773" xr:uid="{00000000-0005-0000-0000-00007F2D0000}"/>
    <cellStyle name="Normal 2 22 2" xfId="11774" xr:uid="{00000000-0005-0000-0000-0000802D0000}"/>
    <cellStyle name="Normal 2 22 2 2" xfId="11775" xr:uid="{00000000-0005-0000-0000-0000812D0000}"/>
    <cellStyle name="Normal 2 22 2 2 2" xfId="11776" xr:uid="{00000000-0005-0000-0000-0000822D0000}"/>
    <cellStyle name="Normal 2 22 2 2 2 2" xfId="11777" xr:uid="{00000000-0005-0000-0000-0000832D0000}"/>
    <cellStyle name="Normal 2 22 2 2 3" xfId="11778" xr:uid="{00000000-0005-0000-0000-0000842D0000}"/>
    <cellStyle name="Normal 2 22 2 3" xfId="11779" xr:uid="{00000000-0005-0000-0000-0000852D0000}"/>
    <cellStyle name="Normal 2 22 2 3 2" xfId="11780" xr:uid="{00000000-0005-0000-0000-0000862D0000}"/>
    <cellStyle name="Normal 2 22 2 4" xfId="11781" xr:uid="{00000000-0005-0000-0000-0000872D0000}"/>
    <cellStyle name="Normal 2 22 3" xfId="11782" xr:uid="{00000000-0005-0000-0000-0000882D0000}"/>
    <cellStyle name="Normal 2 22 3 2" xfId="11783" xr:uid="{00000000-0005-0000-0000-0000892D0000}"/>
    <cellStyle name="Normal 2 22 3 2 2" xfId="11784" xr:uid="{00000000-0005-0000-0000-00008A2D0000}"/>
    <cellStyle name="Normal 2 22 3 2 2 2" xfId="11785" xr:uid="{00000000-0005-0000-0000-00008B2D0000}"/>
    <cellStyle name="Normal 2 22 3 2 3" xfId="11786" xr:uid="{00000000-0005-0000-0000-00008C2D0000}"/>
    <cellStyle name="Normal 2 22 3 3" xfId="11787" xr:uid="{00000000-0005-0000-0000-00008D2D0000}"/>
    <cellStyle name="Normal 2 22 3 3 2" xfId="11788" xr:uid="{00000000-0005-0000-0000-00008E2D0000}"/>
    <cellStyle name="Normal 2 22 3 4" xfId="11789" xr:uid="{00000000-0005-0000-0000-00008F2D0000}"/>
    <cellStyle name="Normal 2 22 4" xfId="11790" xr:uid="{00000000-0005-0000-0000-0000902D0000}"/>
    <cellStyle name="Normal 2 22 4 2" xfId="11791" xr:uid="{00000000-0005-0000-0000-0000912D0000}"/>
    <cellStyle name="Normal 2 22 4 2 2" xfId="11792" xr:uid="{00000000-0005-0000-0000-0000922D0000}"/>
    <cellStyle name="Normal 2 22 4 2 2 2" xfId="11793" xr:uid="{00000000-0005-0000-0000-0000932D0000}"/>
    <cellStyle name="Normal 2 22 4 2 3" xfId="11794" xr:uid="{00000000-0005-0000-0000-0000942D0000}"/>
    <cellStyle name="Normal 2 22 4 3" xfId="11795" xr:uid="{00000000-0005-0000-0000-0000952D0000}"/>
    <cellStyle name="Normal 2 22 4 3 2" xfId="11796" xr:uid="{00000000-0005-0000-0000-0000962D0000}"/>
    <cellStyle name="Normal 2 22 4 4" xfId="11797" xr:uid="{00000000-0005-0000-0000-0000972D0000}"/>
    <cellStyle name="Normal 2 22 5" xfId="11798" xr:uid="{00000000-0005-0000-0000-0000982D0000}"/>
    <cellStyle name="Normal 2 22 5 2" xfId="11799" xr:uid="{00000000-0005-0000-0000-0000992D0000}"/>
    <cellStyle name="Normal 2 22 5 2 2" xfId="11800" xr:uid="{00000000-0005-0000-0000-00009A2D0000}"/>
    <cellStyle name="Normal 2 22 5 2 2 2" xfId="11801" xr:uid="{00000000-0005-0000-0000-00009B2D0000}"/>
    <cellStyle name="Normal 2 22 5 2 3" xfId="11802" xr:uid="{00000000-0005-0000-0000-00009C2D0000}"/>
    <cellStyle name="Normal 2 22 5 3" xfId="11803" xr:uid="{00000000-0005-0000-0000-00009D2D0000}"/>
    <cellStyle name="Normal 2 22 5 3 2" xfId="11804" xr:uid="{00000000-0005-0000-0000-00009E2D0000}"/>
    <cellStyle name="Normal 2 22 5 4" xfId="11805" xr:uid="{00000000-0005-0000-0000-00009F2D0000}"/>
    <cellStyle name="Normal 2 22 6" xfId="11806" xr:uid="{00000000-0005-0000-0000-0000A02D0000}"/>
    <cellStyle name="Normal 2 22 6 2" xfId="11807" xr:uid="{00000000-0005-0000-0000-0000A12D0000}"/>
    <cellStyle name="Normal 2 22 6 2 2" xfId="11808" xr:uid="{00000000-0005-0000-0000-0000A22D0000}"/>
    <cellStyle name="Normal 2 22 6 2 2 2" xfId="11809" xr:uid="{00000000-0005-0000-0000-0000A32D0000}"/>
    <cellStyle name="Normal 2 22 6 2 3" xfId="11810" xr:uid="{00000000-0005-0000-0000-0000A42D0000}"/>
    <cellStyle name="Normal 2 22 6 3" xfId="11811" xr:uid="{00000000-0005-0000-0000-0000A52D0000}"/>
    <cellStyle name="Normal 2 22 6 3 2" xfId="11812" xr:uid="{00000000-0005-0000-0000-0000A62D0000}"/>
    <cellStyle name="Normal 2 22 6 4" xfId="11813" xr:uid="{00000000-0005-0000-0000-0000A72D0000}"/>
    <cellStyle name="Normal 2 22 7" xfId="11814" xr:uid="{00000000-0005-0000-0000-0000A82D0000}"/>
    <cellStyle name="Normal 2 22 7 2" xfId="11815" xr:uid="{00000000-0005-0000-0000-0000A92D0000}"/>
    <cellStyle name="Normal 2 22 7 2 2" xfId="11816" xr:uid="{00000000-0005-0000-0000-0000AA2D0000}"/>
    <cellStyle name="Normal 2 22 7 2 2 2" xfId="11817" xr:uid="{00000000-0005-0000-0000-0000AB2D0000}"/>
    <cellStyle name="Normal 2 22 7 2 3" xfId="11818" xr:uid="{00000000-0005-0000-0000-0000AC2D0000}"/>
    <cellStyle name="Normal 2 22 7 3" xfId="11819" xr:uid="{00000000-0005-0000-0000-0000AD2D0000}"/>
    <cellStyle name="Normal 2 22 7 3 2" xfId="11820" xr:uid="{00000000-0005-0000-0000-0000AE2D0000}"/>
    <cellStyle name="Normal 2 22 7 4" xfId="11821" xr:uid="{00000000-0005-0000-0000-0000AF2D0000}"/>
    <cellStyle name="Normal 2 22 8" xfId="11822" xr:uid="{00000000-0005-0000-0000-0000B02D0000}"/>
    <cellStyle name="Normal 2 22 8 2" xfId="11823" xr:uid="{00000000-0005-0000-0000-0000B12D0000}"/>
    <cellStyle name="Normal 2 22 8 2 2" xfId="11824" xr:uid="{00000000-0005-0000-0000-0000B22D0000}"/>
    <cellStyle name="Normal 2 22 8 3" xfId="11825" xr:uid="{00000000-0005-0000-0000-0000B32D0000}"/>
    <cellStyle name="Normal 2 22 9" xfId="11826" xr:uid="{00000000-0005-0000-0000-0000B42D0000}"/>
    <cellStyle name="Normal 2 22 9 2" xfId="11827" xr:uid="{00000000-0005-0000-0000-0000B52D0000}"/>
    <cellStyle name="Normal 2 23" xfId="11828" xr:uid="{00000000-0005-0000-0000-0000B62D0000}"/>
    <cellStyle name="Normal 2 23 2" xfId="11829" xr:uid="{00000000-0005-0000-0000-0000B72D0000}"/>
    <cellStyle name="Normal 2 23 2 2" xfId="11830" xr:uid="{00000000-0005-0000-0000-0000B82D0000}"/>
    <cellStyle name="Normal 2 23 2 2 2" xfId="11831" xr:uid="{00000000-0005-0000-0000-0000B92D0000}"/>
    <cellStyle name="Normal 2 23 2 2 2 2" xfId="11832" xr:uid="{00000000-0005-0000-0000-0000BA2D0000}"/>
    <cellStyle name="Normal 2 23 2 2 3" xfId="11833" xr:uid="{00000000-0005-0000-0000-0000BB2D0000}"/>
    <cellStyle name="Normal 2 23 2 3" xfId="11834" xr:uid="{00000000-0005-0000-0000-0000BC2D0000}"/>
    <cellStyle name="Normal 2 23 2 3 2" xfId="11835" xr:uid="{00000000-0005-0000-0000-0000BD2D0000}"/>
    <cellStyle name="Normal 2 23 2 4" xfId="11836" xr:uid="{00000000-0005-0000-0000-0000BE2D0000}"/>
    <cellStyle name="Normal 2 23 3" xfId="11837" xr:uid="{00000000-0005-0000-0000-0000BF2D0000}"/>
    <cellStyle name="Normal 2 23 3 2" xfId="11838" xr:uid="{00000000-0005-0000-0000-0000C02D0000}"/>
    <cellStyle name="Normal 2 23 3 2 2" xfId="11839" xr:uid="{00000000-0005-0000-0000-0000C12D0000}"/>
    <cellStyle name="Normal 2 23 3 3" xfId="11840" xr:uid="{00000000-0005-0000-0000-0000C22D0000}"/>
    <cellStyle name="Normal 2 23 4" xfId="11841" xr:uid="{00000000-0005-0000-0000-0000C32D0000}"/>
    <cellStyle name="Normal 2 23 4 2" xfId="11842" xr:uid="{00000000-0005-0000-0000-0000C42D0000}"/>
    <cellStyle name="Normal 2 23 5" xfId="11843" xr:uid="{00000000-0005-0000-0000-0000C52D0000}"/>
    <cellStyle name="Normal 2 24" xfId="11844" xr:uid="{00000000-0005-0000-0000-0000C62D0000}"/>
    <cellStyle name="Normal 2 24 2" xfId="11845" xr:uid="{00000000-0005-0000-0000-0000C72D0000}"/>
    <cellStyle name="Normal 2 24 2 2" xfId="11846" xr:uid="{00000000-0005-0000-0000-0000C82D0000}"/>
    <cellStyle name="Normal 2 24 2 2 2" xfId="11847" xr:uid="{00000000-0005-0000-0000-0000C92D0000}"/>
    <cellStyle name="Normal 2 24 2 2 2 2" xfId="11848" xr:uid="{00000000-0005-0000-0000-0000CA2D0000}"/>
    <cellStyle name="Normal 2 24 2 2 3" xfId="11849" xr:uid="{00000000-0005-0000-0000-0000CB2D0000}"/>
    <cellStyle name="Normal 2 24 2 3" xfId="11850" xr:uid="{00000000-0005-0000-0000-0000CC2D0000}"/>
    <cellStyle name="Normal 2 24 2 3 2" xfId="11851" xr:uid="{00000000-0005-0000-0000-0000CD2D0000}"/>
    <cellStyle name="Normal 2 24 2 4" xfId="11852" xr:uid="{00000000-0005-0000-0000-0000CE2D0000}"/>
    <cellStyle name="Normal 2 24 3" xfId="11853" xr:uid="{00000000-0005-0000-0000-0000CF2D0000}"/>
    <cellStyle name="Normal 2 24 3 2" xfId="11854" xr:uid="{00000000-0005-0000-0000-0000D02D0000}"/>
    <cellStyle name="Normal 2 24 3 2 2" xfId="11855" xr:uid="{00000000-0005-0000-0000-0000D12D0000}"/>
    <cellStyle name="Normal 2 24 3 3" xfId="11856" xr:uid="{00000000-0005-0000-0000-0000D22D0000}"/>
    <cellStyle name="Normal 2 24 4" xfId="11857" xr:uid="{00000000-0005-0000-0000-0000D32D0000}"/>
    <cellStyle name="Normal 2 24 4 2" xfId="11858" xr:uid="{00000000-0005-0000-0000-0000D42D0000}"/>
    <cellStyle name="Normal 2 24 5" xfId="11859" xr:uid="{00000000-0005-0000-0000-0000D52D0000}"/>
    <cellStyle name="Normal 2 25" xfId="11860" xr:uid="{00000000-0005-0000-0000-0000D62D0000}"/>
    <cellStyle name="Normal 2 25 2" xfId="11861" xr:uid="{00000000-0005-0000-0000-0000D72D0000}"/>
    <cellStyle name="Normal 2 25 2 2" xfId="11862" xr:uid="{00000000-0005-0000-0000-0000D82D0000}"/>
    <cellStyle name="Normal 2 25 2 2 2" xfId="11863" xr:uid="{00000000-0005-0000-0000-0000D92D0000}"/>
    <cellStyle name="Normal 2 25 2 3" xfId="11864" xr:uid="{00000000-0005-0000-0000-0000DA2D0000}"/>
    <cellStyle name="Normal 2 25 3" xfId="11865" xr:uid="{00000000-0005-0000-0000-0000DB2D0000}"/>
    <cellStyle name="Normal 2 25 3 2" xfId="11866" xr:uid="{00000000-0005-0000-0000-0000DC2D0000}"/>
    <cellStyle name="Normal 2 25 4" xfId="11867" xr:uid="{00000000-0005-0000-0000-0000DD2D0000}"/>
    <cellStyle name="Normal 2 26" xfId="11868" xr:uid="{00000000-0005-0000-0000-0000DE2D0000}"/>
    <cellStyle name="Normal 2 26 2" xfId="11869" xr:uid="{00000000-0005-0000-0000-0000DF2D0000}"/>
    <cellStyle name="Normal 2 26 2 2" xfId="11870" xr:uid="{00000000-0005-0000-0000-0000E02D0000}"/>
    <cellStyle name="Normal 2 26 2 2 2" xfId="11871" xr:uid="{00000000-0005-0000-0000-0000E12D0000}"/>
    <cellStyle name="Normal 2 26 2 3" xfId="11872" xr:uid="{00000000-0005-0000-0000-0000E22D0000}"/>
    <cellStyle name="Normal 2 26 3" xfId="11873" xr:uid="{00000000-0005-0000-0000-0000E32D0000}"/>
    <cellStyle name="Normal 2 26 3 2" xfId="11874" xr:uid="{00000000-0005-0000-0000-0000E42D0000}"/>
    <cellStyle name="Normal 2 26 4" xfId="11875" xr:uid="{00000000-0005-0000-0000-0000E52D0000}"/>
    <cellStyle name="Normal 2 27" xfId="11876" xr:uid="{00000000-0005-0000-0000-0000E62D0000}"/>
    <cellStyle name="Normal 2 27 2" xfId="11877" xr:uid="{00000000-0005-0000-0000-0000E72D0000}"/>
    <cellStyle name="Normal 2 27 2 2" xfId="11878" xr:uid="{00000000-0005-0000-0000-0000E82D0000}"/>
    <cellStyle name="Normal 2 27 2 2 2" xfId="11879" xr:uid="{00000000-0005-0000-0000-0000E92D0000}"/>
    <cellStyle name="Normal 2 27 2 3" xfId="11880" xr:uid="{00000000-0005-0000-0000-0000EA2D0000}"/>
    <cellStyle name="Normal 2 27 3" xfId="11881" xr:uid="{00000000-0005-0000-0000-0000EB2D0000}"/>
    <cellStyle name="Normal 2 27 3 2" xfId="11882" xr:uid="{00000000-0005-0000-0000-0000EC2D0000}"/>
    <cellStyle name="Normal 2 27 4" xfId="11883" xr:uid="{00000000-0005-0000-0000-0000ED2D0000}"/>
    <cellStyle name="Normal 2 28" xfId="11884" xr:uid="{00000000-0005-0000-0000-0000EE2D0000}"/>
    <cellStyle name="Normal 2 28 2" xfId="11885" xr:uid="{00000000-0005-0000-0000-0000EF2D0000}"/>
    <cellStyle name="Normal 2 28 2 2" xfId="11886" xr:uid="{00000000-0005-0000-0000-0000F02D0000}"/>
    <cellStyle name="Normal 2 28 2 2 2" xfId="11887" xr:uid="{00000000-0005-0000-0000-0000F12D0000}"/>
    <cellStyle name="Normal 2 28 2 3" xfId="11888" xr:uid="{00000000-0005-0000-0000-0000F22D0000}"/>
    <cellStyle name="Normal 2 28 3" xfId="11889" xr:uid="{00000000-0005-0000-0000-0000F32D0000}"/>
    <cellStyle name="Normal 2 28 3 2" xfId="11890" xr:uid="{00000000-0005-0000-0000-0000F42D0000}"/>
    <cellStyle name="Normal 2 28 4" xfId="11891" xr:uid="{00000000-0005-0000-0000-0000F52D0000}"/>
    <cellStyle name="Normal 2 29" xfId="11892" xr:uid="{00000000-0005-0000-0000-0000F62D0000}"/>
    <cellStyle name="Normal 2 29 2" xfId="11893" xr:uid="{00000000-0005-0000-0000-0000F72D0000}"/>
    <cellStyle name="Normal 2 29 2 2" xfId="11894" xr:uid="{00000000-0005-0000-0000-0000F82D0000}"/>
    <cellStyle name="Normal 2 29 2 2 2" xfId="11895" xr:uid="{00000000-0005-0000-0000-0000F92D0000}"/>
    <cellStyle name="Normal 2 29 2 3" xfId="11896" xr:uid="{00000000-0005-0000-0000-0000FA2D0000}"/>
    <cellStyle name="Normal 2 29 3" xfId="11897" xr:uid="{00000000-0005-0000-0000-0000FB2D0000}"/>
    <cellStyle name="Normal 2 29 3 2" xfId="11898" xr:uid="{00000000-0005-0000-0000-0000FC2D0000}"/>
    <cellStyle name="Normal 2 29 4" xfId="11899" xr:uid="{00000000-0005-0000-0000-0000FD2D0000}"/>
    <cellStyle name="Normal 2 3" xfId="233" xr:uid="{00000000-0005-0000-0000-0000FE2D0000}"/>
    <cellStyle name="Normal 2 3 10" xfId="11900" xr:uid="{00000000-0005-0000-0000-0000FF2D0000}"/>
    <cellStyle name="Normal 2 3 10 2" xfId="11901" xr:uid="{00000000-0005-0000-0000-0000002E0000}"/>
    <cellStyle name="Normal 2 3 11" xfId="11902" xr:uid="{00000000-0005-0000-0000-0000012E0000}"/>
    <cellStyle name="Normal 2 3 11 2" xfId="11903" xr:uid="{00000000-0005-0000-0000-0000022E0000}"/>
    <cellStyle name="Normal 2 3 12" xfId="11904" xr:uid="{00000000-0005-0000-0000-0000032E0000}"/>
    <cellStyle name="Normal 2 3 12 2" xfId="11905" xr:uid="{00000000-0005-0000-0000-0000042E0000}"/>
    <cellStyle name="Normal 2 3 13" xfId="11906" xr:uid="{00000000-0005-0000-0000-0000052E0000}"/>
    <cellStyle name="Normal 2 3 13 2" xfId="11907" xr:uid="{00000000-0005-0000-0000-0000062E0000}"/>
    <cellStyle name="Normal 2 3 14" xfId="11908" xr:uid="{00000000-0005-0000-0000-0000072E0000}"/>
    <cellStyle name="Normal 2 3 14 2" xfId="11909" xr:uid="{00000000-0005-0000-0000-0000082E0000}"/>
    <cellStyle name="Normal 2 3 15" xfId="11910" xr:uid="{00000000-0005-0000-0000-0000092E0000}"/>
    <cellStyle name="Normal 2 3 15 2" xfId="11911" xr:uid="{00000000-0005-0000-0000-00000A2E0000}"/>
    <cellStyle name="Normal 2 3 15 2 2" xfId="11912" xr:uid="{00000000-0005-0000-0000-00000B2E0000}"/>
    <cellStyle name="Normal 2 3 15 2 2 2" xfId="11913" xr:uid="{00000000-0005-0000-0000-00000C2E0000}"/>
    <cellStyle name="Normal 2 3 15 2 3" xfId="11914" xr:uid="{00000000-0005-0000-0000-00000D2E0000}"/>
    <cellStyle name="Normal 2 3 15 3" xfId="11915" xr:uid="{00000000-0005-0000-0000-00000E2E0000}"/>
    <cellStyle name="Normal 2 3 15 3 2" xfId="11916" xr:uid="{00000000-0005-0000-0000-00000F2E0000}"/>
    <cellStyle name="Normal 2 3 15 4" xfId="11917" xr:uid="{00000000-0005-0000-0000-0000102E0000}"/>
    <cellStyle name="Normal 2 3 16" xfId="11918" xr:uid="{00000000-0005-0000-0000-0000112E0000}"/>
    <cellStyle name="Normal 2 3 16 2" xfId="11919" xr:uid="{00000000-0005-0000-0000-0000122E0000}"/>
    <cellStyle name="Normal 2 3 16 2 2" xfId="11920" xr:uid="{00000000-0005-0000-0000-0000132E0000}"/>
    <cellStyle name="Normal 2 3 16 3" xfId="11921" xr:uid="{00000000-0005-0000-0000-0000142E0000}"/>
    <cellStyle name="Normal 2 3 17" xfId="11922" xr:uid="{00000000-0005-0000-0000-0000152E0000}"/>
    <cellStyle name="Normal 2 3 17 2" xfId="11923" xr:uid="{00000000-0005-0000-0000-0000162E0000}"/>
    <cellStyle name="Normal 2 3 17 3" xfId="11924" xr:uid="{00000000-0005-0000-0000-0000172E0000}"/>
    <cellStyle name="Normal 2 3 18" xfId="11925" xr:uid="{00000000-0005-0000-0000-0000182E0000}"/>
    <cellStyle name="Normal 2 3 18 2" xfId="11926" xr:uid="{00000000-0005-0000-0000-0000192E0000}"/>
    <cellStyle name="Normal 2 3 19" xfId="11927" xr:uid="{00000000-0005-0000-0000-00001A2E0000}"/>
    <cellStyle name="Normal 2 3 19 2" xfId="11928" xr:uid="{00000000-0005-0000-0000-00001B2E0000}"/>
    <cellStyle name="Normal 2 3 19 2 2" xfId="11929" xr:uid="{00000000-0005-0000-0000-00001C2E0000}"/>
    <cellStyle name="Normal 2 3 19 3" xfId="11930" xr:uid="{00000000-0005-0000-0000-00001D2E0000}"/>
    <cellStyle name="Normal 2 3 19 3 2" xfId="11931" xr:uid="{00000000-0005-0000-0000-00001E2E0000}"/>
    <cellStyle name="Normal 2 3 19 4" xfId="11932" xr:uid="{00000000-0005-0000-0000-00001F2E0000}"/>
    <cellStyle name="Normal 2 3 2" xfId="234" xr:uid="{00000000-0005-0000-0000-0000202E0000}"/>
    <cellStyle name="Normal 2 3 2 10" xfId="11933" xr:uid="{00000000-0005-0000-0000-0000212E0000}"/>
    <cellStyle name="Normal 2 3 2 10 2" xfId="11934" xr:uid="{00000000-0005-0000-0000-0000222E0000}"/>
    <cellStyle name="Normal 2 3 2 10 2 2" xfId="11935" xr:uid="{00000000-0005-0000-0000-0000232E0000}"/>
    <cellStyle name="Normal 2 3 2 10 2 2 2" xfId="11936" xr:uid="{00000000-0005-0000-0000-0000242E0000}"/>
    <cellStyle name="Normal 2 3 2 10 2 2 2 2" xfId="11937" xr:uid="{00000000-0005-0000-0000-0000252E0000}"/>
    <cellStyle name="Normal 2 3 2 10 2 2 3" xfId="11938" xr:uid="{00000000-0005-0000-0000-0000262E0000}"/>
    <cellStyle name="Normal 2 3 2 10 2 3" xfId="11939" xr:uid="{00000000-0005-0000-0000-0000272E0000}"/>
    <cellStyle name="Normal 2 3 2 10 2 3 2" xfId="11940" xr:uid="{00000000-0005-0000-0000-0000282E0000}"/>
    <cellStyle name="Normal 2 3 2 10 2 4" xfId="11941" xr:uid="{00000000-0005-0000-0000-0000292E0000}"/>
    <cellStyle name="Normal 2 3 2 10 3" xfId="11942" xr:uid="{00000000-0005-0000-0000-00002A2E0000}"/>
    <cellStyle name="Normal 2 3 2 10 3 2" xfId="11943" xr:uid="{00000000-0005-0000-0000-00002B2E0000}"/>
    <cellStyle name="Normal 2 3 2 10 3 2 2" xfId="11944" xr:uid="{00000000-0005-0000-0000-00002C2E0000}"/>
    <cellStyle name="Normal 2 3 2 10 3 3" xfId="11945" xr:uid="{00000000-0005-0000-0000-00002D2E0000}"/>
    <cellStyle name="Normal 2 3 2 10 4" xfId="11946" xr:uid="{00000000-0005-0000-0000-00002E2E0000}"/>
    <cellStyle name="Normal 2 3 2 10 4 2" xfId="11947" xr:uid="{00000000-0005-0000-0000-00002F2E0000}"/>
    <cellStyle name="Normal 2 3 2 10 5" xfId="11948" xr:uid="{00000000-0005-0000-0000-0000302E0000}"/>
    <cellStyle name="Normal 2 3 2 11" xfId="11949" xr:uid="{00000000-0005-0000-0000-0000312E0000}"/>
    <cellStyle name="Normal 2 3 2 11 2" xfId="11950" xr:uid="{00000000-0005-0000-0000-0000322E0000}"/>
    <cellStyle name="Normal 2 3 2 11 2 2" xfId="11951" xr:uid="{00000000-0005-0000-0000-0000332E0000}"/>
    <cellStyle name="Normal 2 3 2 11 2 2 2" xfId="11952" xr:uid="{00000000-0005-0000-0000-0000342E0000}"/>
    <cellStyle name="Normal 2 3 2 11 2 2 2 2" xfId="11953" xr:uid="{00000000-0005-0000-0000-0000352E0000}"/>
    <cellStyle name="Normal 2 3 2 11 2 2 3" xfId="11954" xr:uid="{00000000-0005-0000-0000-0000362E0000}"/>
    <cellStyle name="Normal 2 3 2 11 2 3" xfId="11955" xr:uid="{00000000-0005-0000-0000-0000372E0000}"/>
    <cellStyle name="Normal 2 3 2 11 2 3 2" xfId="11956" xr:uid="{00000000-0005-0000-0000-0000382E0000}"/>
    <cellStyle name="Normal 2 3 2 11 2 4" xfId="11957" xr:uid="{00000000-0005-0000-0000-0000392E0000}"/>
    <cellStyle name="Normal 2 3 2 11 3" xfId="11958" xr:uid="{00000000-0005-0000-0000-00003A2E0000}"/>
    <cellStyle name="Normal 2 3 2 11 3 2" xfId="11959" xr:uid="{00000000-0005-0000-0000-00003B2E0000}"/>
    <cellStyle name="Normal 2 3 2 11 3 2 2" xfId="11960" xr:uid="{00000000-0005-0000-0000-00003C2E0000}"/>
    <cellStyle name="Normal 2 3 2 11 3 3" xfId="11961" xr:uid="{00000000-0005-0000-0000-00003D2E0000}"/>
    <cellStyle name="Normal 2 3 2 11 4" xfId="11962" xr:uid="{00000000-0005-0000-0000-00003E2E0000}"/>
    <cellStyle name="Normal 2 3 2 11 4 2" xfId="11963" xr:uid="{00000000-0005-0000-0000-00003F2E0000}"/>
    <cellStyle name="Normal 2 3 2 11 5" xfId="11964" xr:uid="{00000000-0005-0000-0000-0000402E0000}"/>
    <cellStyle name="Normal 2 3 2 12" xfId="11965" xr:uid="{00000000-0005-0000-0000-0000412E0000}"/>
    <cellStyle name="Normal 2 3 2 12 2" xfId="11966" xr:uid="{00000000-0005-0000-0000-0000422E0000}"/>
    <cellStyle name="Normal 2 3 2 12 2 2" xfId="11967" xr:uid="{00000000-0005-0000-0000-0000432E0000}"/>
    <cellStyle name="Normal 2 3 2 12 2 2 2" xfId="11968" xr:uid="{00000000-0005-0000-0000-0000442E0000}"/>
    <cellStyle name="Normal 2 3 2 12 2 2 2 2" xfId="11969" xr:uid="{00000000-0005-0000-0000-0000452E0000}"/>
    <cellStyle name="Normal 2 3 2 12 2 2 3" xfId="11970" xr:uid="{00000000-0005-0000-0000-0000462E0000}"/>
    <cellStyle name="Normal 2 3 2 12 2 3" xfId="11971" xr:uid="{00000000-0005-0000-0000-0000472E0000}"/>
    <cellStyle name="Normal 2 3 2 12 2 3 2" xfId="11972" xr:uid="{00000000-0005-0000-0000-0000482E0000}"/>
    <cellStyle name="Normal 2 3 2 12 2 4" xfId="11973" xr:uid="{00000000-0005-0000-0000-0000492E0000}"/>
    <cellStyle name="Normal 2 3 2 12 3" xfId="11974" xr:uid="{00000000-0005-0000-0000-00004A2E0000}"/>
    <cellStyle name="Normal 2 3 2 12 3 2" xfId="11975" xr:uid="{00000000-0005-0000-0000-00004B2E0000}"/>
    <cellStyle name="Normal 2 3 2 12 3 2 2" xfId="11976" xr:uid="{00000000-0005-0000-0000-00004C2E0000}"/>
    <cellStyle name="Normal 2 3 2 12 3 3" xfId="11977" xr:uid="{00000000-0005-0000-0000-00004D2E0000}"/>
    <cellStyle name="Normal 2 3 2 12 4" xfId="11978" xr:uid="{00000000-0005-0000-0000-00004E2E0000}"/>
    <cellStyle name="Normal 2 3 2 12 4 2" xfId="11979" xr:uid="{00000000-0005-0000-0000-00004F2E0000}"/>
    <cellStyle name="Normal 2 3 2 12 5" xfId="11980" xr:uid="{00000000-0005-0000-0000-0000502E0000}"/>
    <cellStyle name="Normal 2 3 2 13" xfId="11981" xr:uid="{00000000-0005-0000-0000-0000512E0000}"/>
    <cellStyle name="Normal 2 3 2 13 2" xfId="11982" xr:uid="{00000000-0005-0000-0000-0000522E0000}"/>
    <cellStyle name="Normal 2 3 2 13 2 2" xfId="11983" xr:uid="{00000000-0005-0000-0000-0000532E0000}"/>
    <cellStyle name="Normal 2 3 2 13 2 2 2" xfId="11984" xr:uid="{00000000-0005-0000-0000-0000542E0000}"/>
    <cellStyle name="Normal 2 3 2 13 2 2 2 2" xfId="11985" xr:uid="{00000000-0005-0000-0000-0000552E0000}"/>
    <cellStyle name="Normal 2 3 2 13 2 2 3" xfId="11986" xr:uid="{00000000-0005-0000-0000-0000562E0000}"/>
    <cellStyle name="Normal 2 3 2 13 2 3" xfId="11987" xr:uid="{00000000-0005-0000-0000-0000572E0000}"/>
    <cellStyle name="Normal 2 3 2 13 2 3 2" xfId="11988" xr:uid="{00000000-0005-0000-0000-0000582E0000}"/>
    <cellStyle name="Normal 2 3 2 13 2 4" xfId="11989" xr:uid="{00000000-0005-0000-0000-0000592E0000}"/>
    <cellStyle name="Normal 2 3 2 13 3" xfId="11990" xr:uid="{00000000-0005-0000-0000-00005A2E0000}"/>
    <cellStyle name="Normal 2 3 2 13 3 2" xfId="11991" xr:uid="{00000000-0005-0000-0000-00005B2E0000}"/>
    <cellStyle name="Normal 2 3 2 13 3 2 2" xfId="11992" xr:uid="{00000000-0005-0000-0000-00005C2E0000}"/>
    <cellStyle name="Normal 2 3 2 13 3 3" xfId="11993" xr:uid="{00000000-0005-0000-0000-00005D2E0000}"/>
    <cellStyle name="Normal 2 3 2 13 4" xfId="11994" xr:uid="{00000000-0005-0000-0000-00005E2E0000}"/>
    <cellStyle name="Normal 2 3 2 13 4 2" xfId="11995" xr:uid="{00000000-0005-0000-0000-00005F2E0000}"/>
    <cellStyle name="Normal 2 3 2 13 5" xfId="11996" xr:uid="{00000000-0005-0000-0000-0000602E0000}"/>
    <cellStyle name="Normal 2 3 2 14" xfId="11997" xr:uid="{00000000-0005-0000-0000-0000612E0000}"/>
    <cellStyle name="Normal 2 3 2 14 2" xfId="11998" xr:uid="{00000000-0005-0000-0000-0000622E0000}"/>
    <cellStyle name="Normal 2 3 2 14 2 2" xfId="11999" xr:uid="{00000000-0005-0000-0000-0000632E0000}"/>
    <cellStyle name="Normal 2 3 2 14 2 2 2" xfId="12000" xr:uid="{00000000-0005-0000-0000-0000642E0000}"/>
    <cellStyle name="Normal 2 3 2 14 2 2 2 2" xfId="12001" xr:uid="{00000000-0005-0000-0000-0000652E0000}"/>
    <cellStyle name="Normal 2 3 2 14 2 2 3" xfId="12002" xr:uid="{00000000-0005-0000-0000-0000662E0000}"/>
    <cellStyle name="Normal 2 3 2 14 2 3" xfId="12003" xr:uid="{00000000-0005-0000-0000-0000672E0000}"/>
    <cellStyle name="Normal 2 3 2 14 2 3 2" xfId="12004" xr:uid="{00000000-0005-0000-0000-0000682E0000}"/>
    <cellStyle name="Normal 2 3 2 14 2 4" xfId="12005" xr:uid="{00000000-0005-0000-0000-0000692E0000}"/>
    <cellStyle name="Normal 2 3 2 14 3" xfId="12006" xr:uid="{00000000-0005-0000-0000-00006A2E0000}"/>
    <cellStyle name="Normal 2 3 2 14 3 2" xfId="12007" xr:uid="{00000000-0005-0000-0000-00006B2E0000}"/>
    <cellStyle name="Normal 2 3 2 14 3 2 2" xfId="12008" xr:uid="{00000000-0005-0000-0000-00006C2E0000}"/>
    <cellStyle name="Normal 2 3 2 14 3 3" xfId="12009" xr:uid="{00000000-0005-0000-0000-00006D2E0000}"/>
    <cellStyle name="Normal 2 3 2 14 4" xfId="12010" xr:uid="{00000000-0005-0000-0000-00006E2E0000}"/>
    <cellStyle name="Normal 2 3 2 14 4 2" xfId="12011" xr:uid="{00000000-0005-0000-0000-00006F2E0000}"/>
    <cellStyle name="Normal 2 3 2 14 5" xfId="12012" xr:uid="{00000000-0005-0000-0000-0000702E0000}"/>
    <cellStyle name="Normal 2 3 2 15" xfId="12013" xr:uid="{00000000-0005-0000-0000-0000712E0000}"/>
    <cellStyle name="Normal 2 3 2 16" xfId="12014" xr:uid="{00000000-0005-0000-0000-0000722E0000}"/>
    <cellStyle name="Normal 2 3 2 2" xfId="12015" xr:uid="{00000000-0005-0000-0000-0000732E0000}"/>
    <cellStyle name="Normal 2 3 2 2 10" xfId="12016" xr:uid="{00000000-0005-0000-0000-0000742E0000}"/>
    <cellStyle name="Normal 2 3 2 2 10 2" xfId="12017" xr:uid="{00000000-0005-0000-0000-0000752E0000}"/>
    <cellStyle name="Normal 2 3 2 2 11" xfId="12018" xr:uid="{00000000-0005-0000-0000-0000762E0000}"/>
    <cellStyle name="Normal 2 3 2 2 11 2" xfId="12019" xr:uid="{00000000-0005-0000-0000-0000772E0000}"/>
    <cellStyle name="Normal 2 3 2 2 12" xfId="12020" xr:uid="{00000000-0005-0000-0000-0000782E0000}"/>
    <cellStyle name="Normal 2 3 2 2 12 2" xfId="12021" xr:uid="{00000000-0005-0000-0000-0000792E0000}"/>
    <cellStyle name="Normal 2 3 2 2 13" xfId="12022" xr:uid="{00000000-0005-0000-0000-00007A2E0000}"/>
    <cellStyle name="Normal 2 3 2 2 13 2" xfId="12023" xr:uid="{00000000-0005-0000-0000-00007B2E0000}"/>
    <cellStyle name="Normal 2 3 2 2 13 2 2" xfId="12024" xr:uid="{00000000-0005-0000-0000-00007C2E0000}"/>
    <cellStyle name="Normal 2 3 2 2 13 2 2 2" xfId="12025" xr:uid="{00000000-0005-0000-0000-00007D2E0000}"/>
    <cellStyle name="Normal 2 3 2 2 13 2 3" xfId="12026" xr:uid="{00000000-0005-0000-0000-00007E2E0000}"/>
    <cellStyle name="Normal 2 3 2 2 13 3" xfId="12027" xr:uid="{00000000-0005-0000-0000-00007F2E0000}"/>
    <cellStyle name="Normal 2 3 2 2 13 3 2" xfId="12028" xr:uid="{00000000-0005-0000-0000-0000802E0000}"/>
    <cellStyle name="Normal 2 3 2 2 13 4" xfId="12029" xr:uid="{00000000-0005-0000-0000-0000812E0000}"/>
    <cellStyle name="Normal 2 3 2 2 14" xfId="12030" xr:uid="{00000000-0005-0000-0000-0000822E0000}"/>
    <cellStyle name="Normal 2 3 2 2 14 2" xfId="12031" xr:uid="{00000000-0005-0000-0000-0000832E0000}"/>
    <cellStyle name="Normal 2 3 2 2 14 2 2" xfId="12032" xr:uid="{00000000-0005-0000-0000-0000842E0000}"/>
    <cellStyle name="Normal 2 3 2 2 14 3" xfId="12033" xr:uid="{00000000-0005-0000-0000-0000852E0000}"/>
    <cellStyle name="Normal 2 3 2 2 15" xfId="12034" xr:uid="{00000000-0005-0000-0000-0000862E0000}"/>
    <cellStyle name="Normal 2 3 2 2 15 2" xfId="12035" xr:uid="{00000000-0005-0000-0000-0000872E0000}"/>
    <cellStyle name="Normal 2 3 2 2 16" xfId="12036" xr:uid="{00000000-0005-0000-0000-0000882E0000}"/>
    <cellStyle name="Normal 2 3 2 2 2" xfId="12037" xr:uid="{00000000-0005-0000-0000-0000892E0000}"/>
    <cellStyle name="Normal 2 3 2 2 2 2" xfId="12038" xr:uid="{00000000-0005-0000-0000-00008A2E0000}"/>
    <cellStyle name="Normal 2 3 2 2 3" xfId="12039" xr:uid="{00000000-0005-0000-0000-00008B2E0000}"/>
    <cellStyle name="Normal 2 3 2 2 3 2" xfId="12040" xr:uid="{00000000-0005-0000-0000-00008C2E0000}"/>
    <cellStyle name="Normal 2 3 2 2 4" xfId="12041" xr:uid="{00000000-0005-0000-0000-00008D2E0000}"/>
    <cellStyle name="Normal 2 3 2 2 4 2" xfId="12042" xr:uid="{00000000-0005-0000-0000-00008E2E0000}"/>
    <cellStyle name="Normal 2 3 2 2 5" xfId="12043" xr:uid="{00000000-0005-0000-0000-00008F2E0000}"/>
    <cellStyle name="Normal 2 3 2 2 5 2" xfId="12044" xr:uid="{00000000-0005-0000-0000-0000902E0000}"/>
    <cellStyle name="Normal 2 3 2 2 6" xfId="12045" xr:uid="{00000000-0005-0000-0000-0000912E0000}"/>
    <cellStyle name="Normal 2 3 2 2 6 2" xfId="12046" xr:uid="{00000000-0005-0000-0000-0000922E0000}"/>
    <cellStyle name="Normal 2 3 2 2 7" xfId="12047" xr:uid="{00000000-0005-0000-0000-0000932E0000}"/>
    <cellStyle name="Normal 2 3 2 2 7 2" xfId="12048" xr:uid="{00000000-0005-0000-0000-0000942E0000}"/>
    <cellStyle name="Normal 2 3 2 2 8" xfId="12049" xr:uid="{00000000-0005-0000-0000-0000952E0000}"/>
    <cellStyle name="Normal 2 3 2 2 8 2" xfId="12050" xr:uid="{00000000-0005-0000-0000-0000962E0000}"/>
    <cellStyle name="Normal 2 3 2 2 9" xfId="12051" xr:uid="{00000000-0005-0000-0000-0000972E0000}"/>
    <cellStyle name="Normal 2 3 2 2 9 2" xfId="12052" xr:uid="{00000000-0005-0000-0000-0000982E0000}"/>
    <cellStyle name="Normal 2 3 2 3" xfId="12053" xr:uid="{00000000-0005-0000-0000-0000992E0000}"/>
    <cellStyle name="Normal 2 3 2 3 2" xfId="12054" xr:uid="{00000000-0005-0000-0000-00009A2E0000}"/>
    <cellStyle name="Normal 2 3 2 4" xfId="12055" xr:uid="{00000000-0005-0000-0000-00009B2E0000}"/>
    <cellStyle name="Normal 2 3 2 4 2" xfId="12056" xr:uid="{00000000-0005-0000-0000-00009C2E0000}"/>
    <cellStyle name="Normal 2 3 2 5" xfId="12057" xr:uid="{00000000-0005-0000-0000-00009D2E0000}"/>
    <cellStyle name="Normal 2 3 2 5 2" xfId="12058" xr:uid="{00000000-0005-0000-0000-00009E2E0000}"/>
    <cellStyle name="Normal 2 3 2 5 2 2" xfId="12059" xr:uid="{00000000-0005-0000-0000-00009F2E0000}"/>
    <cellStyle name="Normal 2 3 2 5 2 2 2" xfId="12060" xr:uid="{00000000-0005-0000-0000-0000A02E0000}"/>
    <cellStyle name="Normal 2 3 2 5 2 2 2 2" xfId="12061" xr:uid="{00000000-0005-0000-0000-0000A12E0000}"/>
    <cellStyle name="Normal 2 3 2 5 2 2 3" xfId="12062" xr:uid="{00000000-0005-0000-0000-0000A22E0000}"/>
    <cellStyle name="Normal 2 3 2 5 2 3" xfId="12063" xr:uid="{00000000-0005-0000-0000-0000A32E0000}"/>
    <cellStyle name="Normal 2 3 2 5 2 3 2" xfId="12064" xr:uid="{00000000-0005-0000-0000-0000A42E0000}"/>
    <cellStyle name="Normal 2 3 2 5 2 4" xfId="12065" xr:uid="{00000000-0005-0000-0000-0000A52E0000}"/>
    <cellStyle name="Normal 2 3 2 5 3" xfId="12066" xr:uid="{00000000-0005-0000-0000-0000A62E0000}"/>
    <cellStyle name="Normal 2 3 2 5 3 2" xfId="12067" xr:uid="{00000000-0005-0000-0000-0000A72E0000}"/>
    <cellStyle name="Normal 2 3 2 5 3 2 2" xfId="12068" xr:uid="{00000000-0005-0000-0000-0000A82E0000}"/>
    <cellStyle name="Normal 2 3 2 5 3 3" xfId="12069" xr:uid="{00000000-0005-0000-0000-0000A92E0000}"/>
    <cellStyle name="Normal 2 3 2 5 4" xfId="12070" xr:uid="{00000000-0005-0000-0000-0000AA2E0000}"/>
    <cellStyle name="Normal 2 3 2 5 4 2" xfId="12071" xr:uid="{00000000-0005-0000-0000-0000AB2E0000}"/>
    <cellStyle name="Normal 2 3 2 5 5" xfId="12072" xr:uid="{00000000-0005-0000-0000-0000AC2E0000}"/>
    <cellStyle name="Normal 2 3 2 6" xfId="12073" xr:uid="{00000000-0005-0000-0000-0000AD2E0000}"/>
    <cellStyle name="Normal 2 3 2 6 2" xfId="12074" xr:uid="{00000000-0005-0000-0000-0000AE2E0000}"/>
    <cellStyle name="Normal 2 3 2 6 2 2" xfId="12075" xr:uid="{00000000-0005-0000-0000-0000AF2E0000}"/>
    <cellStyle name="Normal 2 3 2 6 2 2 2" xfId="12076" xr:uid="{00000000-0005-0000-0000-0000B02E0000}"/>
    <cellStyle name="Normal 2 3 2 6 2 2 2 2" xfId="12077" xr:uid="{00000000-0005-0000-0000-0000B12E0000}"/>
    <cellStyle name="Normal 2 3 2 6 2 2 3" xfId="12078" xr:uid="{00000000-0005-0000-0000-0000B22E0000}"/>
    <cellStyle name="Normal 2 3 2 6 2 3" xfId="12079" xr:uid="{00000000-0005-0000-0000-0000B32E0000}"/>
    <cellStyle name="Normal 2 3 2 6 2 3 2" xfId="12080" xr:uid="{00000000-0005-0000-0000-0000B42E0000}"/>
    <cellStyle name="Normal 2 3 2 6 2 4" xfId="12081" xr:uid="{00000000-0005-0000-0000-0000B52E0000}"/>
    <cellStyle name="Normal 2 3 2 6 3" xfId="12082" xr:uid="{00000000-0005-0000-0000-0000B62E0000}"/>
    <cellStyle name="Normal 2 3 2 6 3 2" xfId="12083" xr:uid="{00000000-0005-0000-0000-0000B72E0000}"/>
    <cellStyle name="Normal 2 3 2 6 3 2 2" xfId="12084" xr:uid="{00000000-0005-0000-0000-0000B82E0000}"/>
    <cellStyle name="Normal 2 3 2 6 3 3" xfId="12085" xr:uid="{00000000-0005-0000-0000-0000B92E0000}"/>
    <cellStyle name="Normal 2 3 2 6 4" xfId="12086" xr:uid="{00000000-0005-0000-0000-0000BA2E0000}"/>
    <cellStyle name="Normal 2 3 2 6 4 2" xfId="12087" xr:uid="{00000000-0005-0000-0000-0000BB2E0000}"/>
    <cellStyle name="Normal 2 3 2 6 5" xfId="12088" xr:uid="{00000000-0005-0000-0000-0000BC2E0000}"/>
    <cellStyle name="Normal 2 3 2 7" xfId="12089" xr:uid="{00000000-0005-0000-0000-0000BD2E0000}"/>
    <cellStyle name="Normal 2 3 2 7 2" xfId="12090" xr:uid="{00000000-0005-0000-0000-0000BE2E0000}"/>
    <cellStyle name="Normal 2 3 2 7 2 2" xfId="12091" xr:uid="{00000000-0005-0000-0000-0000BF2E0000}"/>
    <cellStyle name="Normal 2 3 2 7 2 2 2" xfId="12092" xr:uid="{00000000-0005-0000-0000-0000C02E0000}"/>
    <cellStyle name="Normal 2 3 2 7 2 2 2 2" xfId="12093" xr:uid="{00000000-0005-0000-0000-0000C12E0000}"/>
    <cellStyle name="Normal 2 3 2 7 2 2 3" xfId="12094" xr:uid="{00000000-0005-0000-0000-0000C22E0000}"/>
    <cellStyle name="Normal 2 3 2 7 2 3" xfId="12095" xr:uid="{00000000-0005-0000-0000-0000C32E0000}"/>
    <cellStyle name="Normal 2 3 2 7 2 3 2" xfId="12096" xr:uid="{00000000-0005-0000-0000-0000C42E0000}"/>
    <cellStyle name="Normal 2 3 2 7 2 4" xfId="12097" xr:uid="{00000000-0005-0000-0000-0000C52E0000}"/>
    <cellStyle name="Normal 2 3 2 7 3" xfId="12098" xr:uid="{00000000-0005-0000-0000-0000C62E0000}"/>
    <cellStyle name="Normal 2 3 2 7 3 2" xfId="12099" xr:uid="{00000000-0005-0000-0000-0000C72E0000}"/>
    <cellStyle name="Normal 2 3 2 7 3 2 2" xfId="12100" xr:uid="{00000000-0005-0000-0000-0000C82E0000}"/>
    <cellStyle name="Normal 2 3 2 7 3 3" xfId="12101" xr:uid="{00000000-0005-0000-0000-0000C92E0000}"/>
    <cellStyle name="Normal 2 3 2 7 4" xfId="12102" xr:uid="{00000000-0005-0000-0000-0000CA2E0000}"/>
    <cellStyle name="Normal 2 3 2 7 4 2" xfId="12103" xr:uid="{00000000-0005-0000-0000-0000CB2E0000}"/>
    <cellStyle name="Normal 2 3 2 7 5" xfId="12104" xr:uid="{00000000-0005-0000-0000-0000CC2E0000}"/>
    <cellStyle name="Normal 2 3 2 8" xfId="12105" xr:uid="{00000000-0005-0000-0000-0000CD2E0000}"/>
    <cellStyle name="Normal 2 3 2 8 2" xfId="12106" xr:uid="{00000000-0005-0000-0000-0000CE2E0000}"/>
    <cellStyle name="Normal 2 3 2 8 2 2" xfId="12107" xr:uid="{00000000-0005-0000-0000-0000CF2E0000}"/>
    <cellStyle name="Normal 2 3 2 8 2 2 2" xfId="12108" xr:uid="{00000000-0005-0000-0000-0000D02E0000}"/>
    <cellStyle name="Normal 2 3 2 8 2 2 2 2" xfId="12109" xr:uid="{00000000-0005-0000-0000-0000D12E0000}"/>
    <cellStyle name="Normal 2 3 2 8 2 2 3" xfId="12110" xr:uid="{00000000-0005-0000-0000-0000D22E0000}"/>
    <cellStyle name="Normal 2 3 2 8 2 3" xfId="12111" xr:uid="{00000000-0005-0000-0000-0000D32E0000}"/>
    <cellStyle name="Normal 2 3 2 8 2 3 2" xfId="12112" xr:uid="{00000000-0005-0000-0000-0000D42E0000}"/>
    <cellStyle name="Normal 2 3 2 8 2 4" xfId="12113" xr:uid="{00000000-0005-0000-0000-0000D52E0000}"/>
    <cellStyle name="Normal 2 3 2 8 3" xfId="12114" xr:uid="{00000000-0005-0000-0000-0000D62E0000}"/>
    <cellStyle name="Normal 2 3 2 8 3 2" xfId="12115" xr:uid="{00000000-0005-0000-0000-0000D72E0000}"/>
    <cellStyle name="Normal 2 3 2 8 3 2 2" xfId="12116" xr:uid="{00000000-0005-0000-0000-0000D82E0000}"/>
    <cellStyle name="Normal 2 3 2 8 3 3" xfId="12117" xr:uid="{00000000-0005-0000-0000-0000D92E0000}"/>
    <cellStyle name="Normal 2 3 2 8 4" xfId="12118" xr:uid="{00000000-0005-0000-0000-0000DA2E0000}"/>
    <cellStyle name="Normal 2 3 2 8 4 2" xfId="12119" xr:uid="{00000000-0005-0000-0000-0000DB2E0000}"/>
    <cellStyle name="Normal 2 3 2 8 5" xfId="12120" xr:uid="{00000000-0005-0000-0000-0000DC2E0000}"/>
    <cellStyle name="Normal 2 3 2 9" xfId="12121" xr:uid="{00000000-0005-0000-0000-0000DD2E0000}"/>
    <cellStyle name="Normal 2 3 2 9 2" xfId="12122" xr:uid="{00000000-0005-0000-0000-0000DE2E0000}"/>
    <cellStyle name="Normal 2 3 2 9 2 2" xfId="12123" xr:uid="{00000000-0005-0000-0000-0000DF2E0000}"/>
    <cellStyle name="Normal 2 3 2 9 2 2 2" xfId="12124" xr:uid="{00000000-0005-0000-0000-0000E02E0000}"/>
    <cellStyle name="Normal 2 3 2 9 2 2 2 2" xfId="12125" xr:uid="{00000000-0005-0000-0000-0000E12E0000}"/>
    <cellStyle name="Normal 2 3 2 9 2 2 3" xfId="12126" xr:uid="{00000000-0005-0000-0000-0000E22E0000}"/>
    <cellStyle name="Normal 2 3 2 9 2 3" xfId="12127" xr:uid="{00000000-0005-0000-0000-0000E32E0000}"/>
    <cellStyle name="Normal 2 3 2 9 2 3 2" xfId="12128" xr:uid="{00000000-0005-0000-0000-0000E42E0000}"/>
    <cellStyle name="Normal 2 3 2 9 2 4" xfId="12129" xr:uid="{00000000-0005-0000-0000-0000E52E0000}"/>
    <cellStyle name="Normal 2 3 2 9 3" xfId="12130" xr:uid="{00000000-0005-0000-0000-0000E62E0000}"/>
    <cellStyle name="Normal 2 3 2 9 3 2" xfId="12131" xr:uid="{00000000-0005-0000-0000-0000E72E0000}"/>
    <cellStyle name="Normal 2 3 2 9 3 2 2" xfId="12132" xr:uid="{00000000-0005-0000-0000-0000E82E0000}"/>
    <cellStyle name="Normal 2 3 2 9 3 3" xfId="12133" xr:uid="{00000000-0005-0000-0000-0000E92E0000}"/>
    <cellStyle name="Normal 2 3 2 9 4" xfId="12134" xr:uid="{00000000-0005-0000-0000-0000EA2E0000}"/>
    <cellStyle name="Normal 2 3 2 9 4 2" xfId="12135" xr:uid="{00000000-0005-0000-0000-0000EB2E0000}"/>
    <cellStyle name="Normal 2 3 2 9 5" xfId="12136" xr:uid="{00000000-0005-0000-0000-0000EC2E0000}"/>
    <cellStyle name="Normal 2 3 20" xfId="12137" xr:uid="{00000000-0005-0000-0000-0000ED2E0000}"/>
    <cellStyle name="Normal 2 3 21" xfId="12138" xr:uid="{00000000-0005-0000-0000-0000EE2E0000}"/>
    <cellStyle name="Normal 2 3 22" xfId="12139" xr:uid="{00000000-0005-0000-0000-0000EF2E0000}"/>
    <cellStyle name="Normal 2 3 23" xfId="12140" xr:uid="{00000000-0005-0000-0000-0000F02E0000}"/>
    <cellStyle name="Normal 2 3 3" xfId="12141" xr:uid="{00000000-0005-0000-0000-0000F12E0000}"/>
    <cellStyle name="Normal 2 3 3 2" xfId="12142" xr:uid="{00000000-0005-0000-0000-0000F22E0000}"/>
    <cellStyle name="Normal 2 3 3 2 2" xfId="12143" xr:uid="{00000000-0005-0000-0000-0000F32E0000}"/>
    <cellStyle name="Normal 2 3 3 2 2 2" xfId="12144" xr:uid="{00000000-0005-0000-0000-0000F42E0000}"/>
    <cellStyle name="Normal 2 3 3 2 2 2 2" xfId="12145" xr:uid="{00000000-0005-0000-0000-0000F52E0000}"/>
    <cellStyle name="Normal 2 3 3 2 2 3" xfId="12146" xr:uid="{00000000-0005-0000-0000-0000F62E0000}"/>
    <cellStyle name="Normal 2 3 3 2 3" xfId="12147" xr:uid="{00000000-0005-0000-0000-0000F72E0000}"/>
    <cellStyle name="Normal 2 3 3 2 3 2" xfId="12148" xr:uid="{00000000-0005-0000-0000-0000F82E0000}"/>
    <cellStyle name="Normal 2 3 3 2 4" xfId="12149" xr:uid="{00000000-0005-0000-0000-0000F92E0000}"/>
    <cellStyle name="Normal 2 3 3 3" xfId="12150" xr:uid="{00000000-0005-0000-0000-0000FA2E0000}"/>
    <cellStyle name="Normal 2 3 3 3 2" xfId="12151" xr:uid="{00000000-0005-0000-0000-0000FB2E0000}"/>
    <cellStyle name="Normal 2 3 3 3 2 2" xfId="12152" xr:uid="{00000000-0005-0000-0000-0000FC2E0000}"/>
    <cellStyle name="Normal 2 3 3 3 3" xfId="12153" xr:uid="{00000000-0005-0000-0000-0000FD2E0000}"/>
    <cellStyle name="Normal 2 3 3 4" xfId="12154" xr:uid="{00000000-0005-0000-0000-0000FE2E0000}"/>
    <cellStyle name="Normal 2 3 3 4 2" xfId="12155" xr:uid="{00000000-0005-0000-0000-0000FF2E0000}"/>
    <cellStyle name="Normal 2 3 3 5" xfId="12156" xr:uid="{00000000-0005-0000-0000-0000002F0000}"/>
    <cellStyle name="Normal 2 3 3 6" xfId="12157" xr:uid="{00000000-0005-0000-0000-0000012F0000}"/>
    <cellStyle name="Normal 2 3 4" xfId="12158" xr:uid="{00000000-0005-0000-0000-0000022F0000}"/>
    <cellStyle name="Normal 2 3 4 2" xfId="12159" xr:uid="{00000000-0005-0000-0000-0000032F0000}"/>
    <cellStyle name="Normal 2 3 4 2 2" xfId="12160" xr:uid="{00000000-0005-0000-0000-0000042F0000}"/>
    <cellStyle name="Normal 2 3 4 2 2 2" xfId="12161" xr:uid="{00000000-0005-0000-0000-0000052F0000}"/>
    <cellStyle name="Normal 2 3 4 2 2 2 2" xfId="12162" xr:uid="{00000000-0005-0000-0000-0000062F0000}"/>
    <cellStyle name="Normal 2 3 4 2 2 3" xfId="12163" xr:uid="{00000000-0005-0000-0000-0000072F0000}"/>
    <cellStyle name="Normal 2 3 4 2 3" xfId="12164" xr:uid="{00000000-0005-0000-0000-0000082F0000}"/>
    <cellStyle name="Normal 2 3 4 2 3 2" xfId="12165" xr:uid="{00000000-0005-0000-0000-0000092F0000}"/>
    <cellStyle name="Normal 2 3 4 2 4" xfId="12166" xr:uid="{00000000-0005-0000-0000-00000A2F0000}"/>
    <cellStyle name="Normal 2 3 4 3" xfId="12167" xr:uid="{00000000-0005-0000-0000-00000B2F0000}"/>
    <cellStyle name="Normal 2 3 4 3 2" xfId="12168" xr:uid="{00000000-0005-0000-0000-00000C2F0000}"/>
    <cellStyle name="Normal 2 3 4 3 2 2" xfId="12169" xr:uid="{00000000-0005-0000-0000-00000D2F0000}"/>
    <cellStyle name="Normal 2 3 4 3 3" xfId="12170" xr:uid="{00000000-0005-0000-0000-00000E2F0000}"/>
    <cellStyle name="Normal 2 3 4 4" xfId="12171" xr:uid="{00000000-0005-0000-0000-00000F2F0000}"/>
    <cellStyle name="Normal 2 3 4 4 2" xfId="12172" xr:uid="{00000000-0005-0000-0000-0000102F0000}"/>
    <cellStyle name="Normal 2 3 4 5" xfId="12173" xr:uid="{00000000-0005-0000-0000-0000112F0000}"/>
    <cellStyle name="Normal 2 3 5" xfId="12174" xr:uid="{00000000-0005-0000-0000-0000122F0000}"/>
    <cellStyle name="Normal 2 3 5 2" xfId="12175" xr:uid="{00000000-0005-0000-0000-0000132F0000}"/>
    <cellStyle name="Normal 2 3 6" xfId="12176" xr:uid="{00000000-0005-0000-0000-0000142F0000}"/>
    <cellStyle name="Normal 2 3 6 2" xfId="12177" xr:uid="{00000000-0005-0000-0000-0000152F0000}"/>
    <cellStyle name="Normal 2 3 7" xfId="12178" xr:uid="{00000000-0005-0000-0000-0000162F0000}"/>
    <cellStyle name="Normal 2 3 7 2" xfId="12179" xr:uid="{00000000-0005-0000-0000-0000172F0000}"/>
    <cellStyle name="Normal 2 3 8" xfId="12180" xr:uid="{00000000-0005-0000-0000-0000182F0000}"/>
    <cellStyle name="Normal 2 3 8 2" xfId="12181" xr:uid="{00000000-0005-0000-0000-0000192F0000}"/>
    <cellStyle name="Normal 2 3 9" xfId="12182" xr:uid="{00000000-0005-0000-0000-00001A2F0000}"/>
    <cellStyle name="Normal 2 3 9 2" xfId="12183" xr:uid="{00000000-0005-0000-0000-00001B2F0000}"/>
    <cellStyle name="Normal 2 30" xfId="12184" xr:uid="{00000000-0005-0000-0000-00001C2F0000}"/>
    <cellStyle name="Normal 2 30 2" xfId="12185" xr:uid="{00000000-0005-0000-0000-00001D2F0000}"/>
    <cellStyle name="Normal 2 30 2 2" xfId="12186" xr:uid="{00000000-0005-0000-0000-00001E2F0000}"/>
    <cellStyle name="Normal 2 30 2 2 2" xfId="12187" xr:uid="{00000000-0005-0000-0000-00001F2F0000}"/>
    <cellStyle name="Normal 2 30 2 3" xfId="12188" xr:uid="{00000000-0005-0000-0000-0000202F0000}"/>
    <cellStyle name="Normal 2 30 3" xfId="12189" xr:uid="{00000000-0005-0000-0000-0000212F0000}"/>
    <cellStyle name="Normal 2 30 3 2" xfId="12190" xr:uid="{00000000-0005-0000-0000-0000222F0000}"/>
    <cellStyle name="Normal 2 30 4" xfId="12191" xr:uid="{00000000-0005-0000-0000-0000232F0000}"/>
    <cellStyle name="Normal 2 31" xfId="12192" xr:uid="{00000000-0005-0000-0000-0000242F0000}"/>
    <cellStyle name="Normal 2 31 2" xfId="12193" xr:uid="{00000000-0005-0000-0000-0000252F0000}"/>
    <cellStyle name="Normal 2 31 2 2" xfId="12194" xr:uid="{00000000-0005-0000-0000-0000262F0000}"/>
    <cellStyle name="Normal 2 31 2 2 2" xfId="12195" xr:uid="{00000000-0005-0000-0000-0000272F0000}"/>
    <cellStyle name="Normal 2 31 2 3" xfId="12196" xr:uid="{00000000-0005-0000-0000-0000282F0000}"/>
    <cellStyle name="Normal 2 31 3" xfId="12197" xr:uid="{00000000-0005-0000-0000-0000292F0000}"/>
    <cellStyle name="Normal 2 31 3 2" xfId="12198" xr:uid="{00000000-0005-0000-0000-00002A2F0000}"/>
    <cellStyle name="Normal 2 31 4" xfId="12199" xr:uid="{00000000-0005-0000-0000-00002B2F0000}"/>
    <cellStyle name="Normal 2 32" xfId="12200" xr:uid="{00000000-0005-0000-0000-00002C2F0000}"/>
    <cellStyle name="Normal 2 32 2" xfId="12201" xr:uid="{00000000-0005-0000-0000-00002D2F0000}"/>
    <cellStyle name="Normal 2 32 2 2" xfId="12202" xr:uid="{00000000-0005-0000-0000-00002E2F0000}"/>
    <cellStyle name="Normal 2 32 2 2 2" xfId="12203" xr:uid="{00000000-0005-0000-0000-00002F2F0000}"/>
    <cellStyle name="Normal 2 32 2 3" xfId="12204" xr:uid="{00000000-0005-0000-0000-0000302F0000}"/>
    <cellStyle name="Normal 2 32 3" xfId="12205" xr:uid="{00000000-0005-0000-0000-0000312F0000}"/>
    <cellStyle name="Normal 2 32 3 2" xfId="12206" xr:uid="{00000000-0005-0000-0000-0000322F0000}"/>
    <cellStyle name="Normal 2 32 4" xfId="12207" xr:uid="{00000000-0005-0000-0000-0000332F0000}"/>
    <cellStyle name="Normal 2 33" xfId="12208" xr:uid="{00000000-0005-0000-0000-0000342F0000}"/>
    <cellStyle name="Normal 2 33 2" xfId="12209" xr:uid="{00000000-0005-0000-0000-0000352F0000}"/>
    <cellStyle name="Normal 2 33 2 2" xfId="12210" xr:uid="{00000000-0005-0000-0000-0000362F0000}"/>
    <cellStyle name="Normal 2 33 2 2 2" xfId="12211" xr:uid="{00000000-0005-0000-0000-0000372F0000}"/>
    <cellStyle name="Normal 2 33 2 3" xfId="12212" xr:uid="{00000000-0005-0000-0000-0000382F0000}"/>
    <cellStyle name="Normal 2 33 3" xfId="12213" xr:uid="{00000000-0005-0000-0000-0000392F0000}"/>
    <cellStyle name="Normal 2 33 3 2" xfId="12214" xr:uid="{00000000-0005-0000-0000-00003A2F0000}"/>
    <cellStyle name="Normal 2 33 4" xfId="12215" xr:uid="{00000000-0005-0000-0000-00003B2F0000}"/>
    <cellStyle name="Normal 2 34" xfId="12216" xr:uid="{00000000-0005-0000-0000-00003C2F0000}"/>
    <cellStyle name="Normal 2 34 2" xfId="12217" xr:uid="{00000000-0005-0000-0000-00003D2F0000}"/>
    <cellStyle name="Normal 2 34 2 2" xfId="12218" xr:uid="{00000000-0005-0000-0000-00003E2F0000}"/>
    <cellStyle name="Normal 2 34 2 2 2" xfId="12219" xr:uid="{00000000-0005-0000-0000-00003F2F0000}"/>
    <cellStyle name="Normal 2 34 2 3" xfId="12220" xr:uid="{00000000-0005-0000-0000-0000402F0000}"/>
    <cellStyle name="Normal 2 34 3" xfId="12221" xr:uid="{00000000-0005-0000-0000-0000412F0000}"/>
    <cellStyle name="Normal 2 34 3 2" xfId="12222" xr:uid="{00000000-0005-0000-0000-0000422F0000}"/>
    <cellStyle name="Normal 2 34 4" xfId="12223" xr:uid="{00000000-0005-0000-0000-0000432F0000}"/>
    <cellStyle name="Normal 2 35" xfId="12224" xr:uid="{00000000-0005-0000-0000-0000442F0000}"/>
    <cellStyle name="Normal 2 35 2" xfId="12225" xr:uid="{00000000-0005-0000-0000-0000452F0000}"/>
    <cellStyle name="Normal 2 35 2 2" xfId="12226" xr:uid="{00000000-0005-0000-0000-0000462F0000}"/>
    <cellStyle name="Normal 2 35 2 2 2" xfId="12227" xr:uid="{00000000-0005-0000-0000-0000472F0000}"/>
    <cellStyle name="Normal 2 35 2 3" xfId="12228" xr:uid="{00000000-0005-0000-0000-0000482F0000}"/>
    <cellStyle name="Normal 2 35 3" xfId="12229" xr:uid="{00000000-0005-0000-0000-0000492F0000}"/>
    <cellStyle name="Normal 2 35 3 2" xfId="12230" xr:uid="{00000000-0005-0000-0000-00004A2F0000}"/>
    <cellStyle name="Normal 2 35 4" xfId="12231" xr:uid="{00000000-0005-0000-0000-00004B2F0000}"/>
    <cellStyle name="Normal 2 36" xfId="12232" xr:uid="{00000000-0005-0000-0000-00004C2F0000}"/>
    <cellStyle name="Normal 2 36 2" xfId="12233" xr:uid="{00000000-0005-0000-0000-00004D2F0000}"/>
    <cellStyle name="Normal 2 36 2 2" xfId="12234" xr:uid="{00000000-0005-0000-0000-00004E2F0000}"/>
    <cellStyle name="Normal 2 36 2 2 2" xfId="12235" xr:uid="{00000000-0005-0000-0000-00004F2F0000}"/>
    <cellStyle name="Normal 2 36 2 3" xfId="12236" xr:uid="{00000000-0005-0000-0000-0000502F0000}"/>
    <cellStyle name="Normal 2 36 3" xfId="12237" xr:uid="{00000000-0005-0000-0000-0000512F0000}"/>
    <cellStyle name="Normal 2 36 3 2" xfId="12238" xr:uid="{00000000-0005-0000-0000-0000522F0000}"/>
    <cellStyle name="Normal 2 36 4" xfId="12239" xr:uid="{00000000-0005-0000-0000-0000532F0000}"/>
    <cellStyle name="Normal 2 37" xfId="12240" xr:uid="{00000000-0005-0000-0000-0000542F0000}"/>
    <cellStyle name="Normal 2 37 2" xfId="12241" xr:uid="{00000000-0005-0000-0000-0000552F0000}"/>
    <cellStyle name="Normal 2 37 2 2" xfId="12242" xr:uid="{00000000-0005-0000-0000-0000562F0000}"/>
    <cellStyle name="Normal 2 37 2 2 2" xfId="12243" xr:uid="{00000000-0005-0000-0000-0000572F0000}"/>
    <cellStyle name="Normal 2 37 2 3" xfId="12244" xr:uid="{00000000-0005-0000-0000-0000582F0000}"/>
    <cellStyle name="Normal 2 37 3" xfId="12245" xr:uid="{00000000-0005-0000-0000-0000592F0000}"/>
    <cellStyle name="Normal 2 37 3 2" xfId="12246" xr:uid="{00000000-0005-0000-0000-00005A2F0000}"/>
    <cellStyle name="Normal 2 37 4" xfId="12247" xr:uid="{00000000-0005-0000-0000-00005B2F0000}"/>
    <cellStyle name="Normal 2 38" xfId="12248" xr:uid="{00000000-0005-0000-0000-00005C2F0000}"/>
    <cellStyle name="Normal 2 38 2" xfId="12249" xr:uid="{00000000-0005-0000-0000-00005D2F0000}"/>
    <cellStyle name="Normal 2 38 2 2" xfId="12250" xr:uid="{00000000-0005-0000-0000-00005E2F0000}"/>
    <cellStyle name="Normal 2 38 2 2 2" xfId="12251" xr:uid="{00000000-0005-0000-0000-00005F2F0000}"/>
    <cellStyle name="Normal 2 38 2 3" xfId="12252" xr:uid="{00000000-0005-0000-0000-0000602F0000}"/>
    <cellStyle name="Normal 2 38 3" xfId="12253" xr:uid="{00000000-0005-0000-0000-0000612F0000}"/>
    <cellStyle name="Normal 2 38 3 2" xfId="12254" xr:uid="{00000000-0005-0000-0000-0000622F0000}"/>
    <cellStyle name="Normal 2 38 4" xfId="12255" xr:uid="{00000000-0005-0000-0000-0000632F0000}"/>
    <cellStyle name="Normal 2 39" xfId="12256" xr:uid="{00000000-0005-0000-0000-0000642F0000}"/>
    <cellStyle name="Normal 2 39 2" xfId="12257" xr:uid="{00000000-0005-0000-0000-0000652F0000}"/>
    <cellStyle name="Normal 2 39 2 2" xfId="12258" xr:uid="{00000000-0005-0000-0000-0000662F0000}"/>
    <cellStyle name="Normal 2 39 2 2 2" xfId="12259" xr:uid="{00000000-0005-0000-0000-0000672F0000}"/>
    <cellStyle name="Normal 2 39 2 3" xfId="12260" xr:uid="{00000000-0005-0000-0000-0000682F0000}"/>
    <cellStyle name="Normal 2 39 3" xfId="12261" xr:uid="{00000000-0005-0000-0000-0000692F0000}"/>
    <cellStyle name="Normal 2 39 3 2" xfId="12262" xr:uid="{00000000-0005-0000-0000-00006A2F0000}"/>
    <cellStyle name="Normal 2 39 4" xfId="12263" xr:uid="{00000000-0005-0000-0000-00006B2F0000}"/>
    <cellStyle name="Normal 2 4" xfId="235" xr:uid="{00000000-0005-0000-0000-00006C2F0000}"/>
    <cellStyle name="Normal 2 4 2" xfId="236" xr:uid="{00000000-0005-0000-0000-00006D2F0000}"/>
    <cellStyle name="Normal 2 4 2 2" xfId="12266" xr:uid="{00000000-0005-0000-0000-00006E2F0000}"/>
    <cellStyle name="Normal 2 4 2 3" xfId="12265" xr:uid="{00000000-0005-0000-0000-00006F2F0000}"/>
    <cellStyle name="Normal 2 4 3" xfId="12267" xr:uid="{00000000-0005-0000-0000-0000702F0000}"/>
    <cellStyle name="Normal 2 4 3 2" xfId="12268" xr:uid="{00000000-0005-0000-0000-0000712F0000}"/>
    <cellStyle name="Normal 2 4 3 2 2" xfId="12269" xr:uid="{00000000-0005-0000-0000-0000722F0000}"/>
    <cellStyle name="Normal 2 4 3 3" xfId="12270" xr:uid="{00000000-0005-0000-0000-0000732F0000}"/>
    <cellStyle name="Normal 2 4 4" xfId="12271" xr:uid="{00000000-0005-0000-0000-0000742F0000}"/>
    <cellStyle name="Normal 2 4 4 2" xfId="12272" xr:uid="{00000000-0005-0000-0000-0000752F0000}"/>
    <cellStyle name="Normal 2 4 5" xfId="12273" xr:uid="{00000000-0005-0000-0000-0000762F0000}"/>
    <cellStyle name="Normal 2 4 6" xfId="12264" xr:uid="{00000000-0005-0000-0000-0000772F0000}"/>
    <cellStyle name="Normal 2 40" xfId="12274" xr:uid="{00000000-0005-0000-0000-0000782F0000}"/>
    <cellStyle name="Normal 2 40 2" xfId="12275" xr:uid="{00000000-0005-0000-0000-0000792F0000}"/>
    <cellStyle name="Normal 2 40 2 2" xfId="12276" xr:uid="{00000000-0005-0000-0000-00007A2F0000}"/>
    <cellStyle name="Normal 2 40 2 2 2" xfId="12277" xr:uid="{00000000-0005-0000-0000-00007B2F0000}"/>
    <cellStyle name="Normal 2 40 2 3" xfId="12278" xr:uid="{00000000-0005-0000-0000-00007C2F0000}"/>
    <cellStyle name="Normal 2 40 3" xfId="12279" xr:uid="{00000000-0005-0000-0000-00007D2F0000}"/>
    <cellStyle name="Normal 2 40 3 2" xfId="12280" xr:uid="{00000000-0005-0000-0000-00007E2F0000}"/>
    <cellStyle name="Normal 2 40 4" xfId="12281" xr:uid="{00000000-0005-0000-0000-00007F2F0000}"/>
    <cellStyle name="Normal 2 41" xfId="12282" xr:uid="{00000000-0005-0000-0000-0000802F0000}"/>
    <cellStyle name="Normal 2 41 2" xfId="12283" xr:uid="{00000000-0005-0000-0000-0000812F0000}"/>
    <cellStyle name="Normal 2 41 2 2" xfId="12284" xr:uid="{00000000-0005-0000-0000-0000822F0000}"/>
    <cellStyle name="Normal 2 41 2 2 2" xfId="12285" xr:uid="{00000000-0005-0000-0000-0000832F0000}"/>
    <cellStyle name="Normal 2 41 2 3" xfId="12286" xr:uid="{00000000-0005-0000-0000-0000842F0000}"/>
    <cellStyle name="Normal 2 41 3" xfId="12287" xr:uid="{00000000-0005-0000-0000-0000852F0000}"/>
    <cellStyle name="Normal 2 41 3 2" xfId="12288" xr:uid="{00000000-0005-0000-0000-0000862F0000}"/>
    <cellStyle name="Normal 2 41 4" xfId="12289" xr:uid="{00000000-0005-0000-0000-0000872F0000}"/>
    <cellStyle name="Normal 2 42" xfId="12290" xr:uid="{00000000-0005-0000-0000-0000882F0000}"/>
    <cellStyle name="Normal 2 42 2" xfId="12291" xr:uid="{00000000-0005-0000-0000-0000892F0000}"/>
    <cellStyle name="Normal 2 42 2 2" xfId="12292" xr:uid="{00000000-0005-0000-0000-00008A2F0000}"/>
    <cellStyle name="Normal 2 42 2 2 2" xfId="12293" xr:uid="{00000000-0005-0000-0000-00008B2F0000}"/>
    <cellStyle name="Normal 2 42 2 3" xfId="12294" xr:uid="{00000000-0005-0000-0000-00008C2F0000}"/>
    <cellStyle name="Normal 2 42 3" xfId="12295" xr:uid="{00000000-0005-0000-0000-00008D2F0000}"/>
    <cellStyle name="Normal 2 42 3 2" xfId="12296" xr:uid="{00000000-0005-0000-0000-00008E2F0000}"/>
    <cellStyle name="Normal 2 42 4" xfId="12297" xr:uid="{00000000-0005-0000-0000-00008F2F0000}"/>
    <cellStyle name="Normal 2 43" xfId="12298" xr:uid="{00000000-0005-0000-0000-0000902F0000}"/>
    <cellStyle name="Normal 2 43 2" xfId="12299" xr:uid="{00000000-0005-0000-0000-0000912F0000}"/>
    <cellStyle name="Normal 2 43 2 2" xfId="12300" xr:uid="{00000000-0005-0000-0000-0000922F0000}"/>
    <cellStyle name="Normal 2 43 2 2 2" xfId="12301" xr:uid="{00000000-0005-0000-0000-0000932F0000}"/>
    <cellStyle name="Normal 2 43 2 3" xfId="12302" xr:uid="{00000000-0005-0000-0000-0000942F0000}"/>
    <cellStyle name="Normal 2 43 3" xfId="12303" xr:uid="{00000000-0005-0000-0000-0000952F0000}"/>
    <cellStyle name="Normal 2 43 3 2" xfId="12304" xr:uid="{00000000-0005-0000-0000-0000962F0000}"/>
    <cellStyle name="Normal 2 43 4" xfId="12305" xr:uid="{00000000-0005-0000-0000-0000972F0000}"/>
    <cellStyle name="Normal 2 44" xfId="12306" xr:uid="{00000000-0005-0000-0000-0000982F0000}"/>
    <cellStyle name="Normal 2 44 2" xfId="12307" xr:uid="{00000000-0005-0000-0000-0000992F0000}"/>
    <cellStyle name="Normal 2 44 2 2" xfId="12308" xr:uid="{00000000-0005-0000-0000-00009A2F0000}"/>
    <cellStyle name="Normal 2 44 2 2 2" xfId="12309" xr:uid="{00000000-0005-0000-0000-00009B2F0000}"/>
    <cellStyle name="Normal 2 44 2 2 2 2" xfId="12310" xr:uid="{00000000-0005-0000-0000-00009C2F0000}"/>
    <cellStyle name="Normal 2 44 2 2 3" xfId="12311" xr:uid="{00000000-0005-0000-0000-00009D2F0000}"/>
    <cellStyle name="Normal 2 44 2 3" xfId="12312" xr:uid="{00000000-0005-0000-0000-00009E2F0000}"/>
    <cellStyle name="Normal 2 44 2 3 2" xfId="12313" xr:uid="{00000000-0005-0000-0000-00009F2F0000}"/>
    <cellStyle name="Normal 2 44 2 4" xfId="12314" xr:uid="{00000000-0005-0000-0000-0000A02F0000}"/>
    <cellStyle name="Normal 2 44 3" xfId="12315" xr:uid="{00000000-0005-0000-0000-0000A12F0000}"/>
    <cellStyle name="Normal 2 44 3 2" xfId="12316" xr:uid="{00000000-0005-0000-0000-0000A22F0000}"/>
    <cellStyle name="Normal 2 44 3 2 2" xfId="12317" xr:uid="{00000000-0005-0000-0000-0000A32F0000}"/>
    <cellStyle name="Normal 2 44 3 3" xfId="12318" xr:uid="{00000000-0005-0000-0000-0000A42F0000}"/>
    <cellStyle name="Normal 2 44 4" xfId="12319" xr:uid="{00000000-0005-0000-0000-0000A52F0000}"/>
    <cellStyle name="Normal 2 44 4 2" xfId="12320" xr:uid="{00000000-0005-0000-0000-0000A62F0000}"/>
    <cellStyle name="Normal 2 44 5" xfId="12321" xr:uid="{00000000-0005-0000-0000-0000A72F0000}"/>
    <cellStyle name="Normal 2 45" xfId="12322" xr:uid="{00000000-0005-0000-0000-0000A82F0000}"/>
    <cellStyle name="Normal 2 45 2" xfId="12323" xr:uid="{00000000-0005-0000-0000-0000A92F0000}"/>
    <cellStyle name="Normal 2 45 2 2" xfId="12324" xr:uid="{00000000-0005-0000-0000-0000AA2F0000}"/>
    <cellStyle name="Normal 2 45 2 2 2" xfId="12325" xr:uid="{00000000-0005-0000-0000-0000AB2F0000}"/>
    <cellStyle name="Normal 2 45 2 2 2 2" xfId="12326" xr:uid="{00000000-0005-0000-0000-0000AC2F0000}"/>
    <cellStyle name="Normal 2 45 2 2 3" xfId="12327" xr:uid="{00000000-0005-0000-0000-0000AD2F0000}"/>
    <cellStyle name="Normal 2 45 2 3" xfId="12328" xr:uid="{00000000-0005-0000-0000-0000AE2F0000}"/>
    <cellStyle name="Normal 2 45 2 3 2" xfId="12329" xr:uid="{00000000-0005-0000-0000-0000AF2F0000}"/>
    <cellStyle name="Normal 2 45 2 4" xfId="12330" xr:uid="{00000000-0005-0000-0000-0000B02F0000}"/>
    <cellStyle name="Normal 2 45 3" xfId="12331" xr:uid="{00000000-0005-0000-0000-0000B12F0000}"/>
    <cellStyle name="Normal 2 45 3 2" xfId="12332" xr:uid="{00000000-0005-0000-0000-0000B22F0000}"/>
    <cellStyle name="Normal 2 45 3 2 2" xfId="12333" xr:uid="{00000000-0005-0000-0000-0000B32F0000}"/>
    <cellStyle name="Normal 2 45 3 3" xfId="12334" xr:uid="{00000000-0005-0000-0000-0000B42F0000}"/>
    <cellStyle name="Normal 2 45 4" xfId="12335" xr:uid="{00000000-0005-0000-0000-0000B52F0000}"/>
    <cellStyle name="Normal 2 45 4 2" xfId="12336" xr:uid="{00000000-0005-0000-0000-0000B62F0000}"/>
    <cellStyle name="Normal 2 45 5" xfId="12337" xr:uid="{00000000-0005-0000-0000-0000B72F0000}"/>
    <cellStyle name="Normal 2 46" xfId="12338" xr:uid="{00000000-0005-0000-0000-0000B82F0000}"/>
    <cellStyle name="Normal 2 46 2" xfId="12339" xr:uid="{00000000-0005-0000-0000-0000B92F0000}"/>
    <cellStyle name="Normal 2 46 2 2" xfId="12340" xr:uid="{00000000-0005-0000-0000-0000BA2F0000}"/>
    <cellStyle name="Normal 2 46 2 2 2" xfId="12341" xr:uid="{00000000-0005-0000-0000-0000BB2F0000}"/>
    <cellStyle name="Normal 2 46 2 2 2 2" xfId="12342" xr:uid="{00000000-0005-0000-0000-0000BC2F0000}"/>
    <cellStyle name="Normal 2 46 2 2 3" xfId="12343" xr:uid="{00000000-0005-0000-0000-0000BD2F0000}"/>
    <cellStyle name="Normal 2 46 2 3" xfId="12344" xr:uid="{00000000-0005-0000-0000-0000BE2F0000}"/>
    <cellStyle name="Normal 2 46 2 3 2" xfId="12345" xr:uid="{00000000-0005-0000-0000-0000BF2F0000}"/>
    <cellStyle name="Normal 2 46 2 4" xfId="12346" xr:uid="{00000000-0005-0000-0000-0000C02F0000}"/>
    <cellStyle name="Normal 2 46 3" xfId="12347" xr:uid="{00000000-0005-0000-0000-0000C12F0000}"/>
    <cellStyle name="Normal 2 46 3 2" xfId="12348" xr:uid="{00000000-0005-0000-0000-0000C22F0000}"/>
    <cellStyle name="Normal 2 46 3 2 2" xfId="12349" xr:uid="{00000000-0005-0000-0000-0000C32F0000}"/>
    <cellStyle name="Normal 2 46 3 3" xfId="12350" xr:uid="{00000000-0005-0000-0000-0000C42F0000}"/>
    <cellStyle name="Normal 2 46 4" xfId="12351" xr:uid="{00000000-0005-0000-0000-0000C52F0000}"/>
    <cellStyle name="Normal 2 46 4 2" xfId="12352" xr:uid="{00000000-0005-0000-0000-0000C62F0000}"/>
    <cellStyle name="Normal 2 46 5" xfId="12353" xr:uid="{00000000-0005-0000-0000-0000C72F0000}"/>
    <cellStyle name="Normal 2 47" xfId="12354" xr:uid="{00000000-0005-0000-0000-0000C82F0000}"/>
    <cellStyle name="Normal 2 47 2" xfId="12355" xr:uid="{00000000-0005-0000-0000-0000C92F0000}"/>
    <cellStyle name="Normal 2 47 2 2" xfId="12356" xr:uid="{00000000-0005-0000-0000-0000CA2F0000}"/>
    <cellStyle name="Normal 2 47 3" xfId="12357" xr:uid="{00000000-0005-0000-0000-0000CB2F0000}"/>
    <cellStyle name="Normal 2 48" xfId="12358" xr:uid="{00000000-0005-0000-0000-0000CC2F0000}"/>
    <cellStyle name="Normal 2 48 2" xfId="12359" xr:uid="{00000000-0005-0000-0000-0000CD2F0000}"/>
    <cellStyle name="Normal 2 48 2 2" xfId="12360" xr:uid="{00000000-0005-0000-0000-0000CE2F0000}"/>
    <cellStyle name="Normal 2 48 3" xfId="12361" xr:uid="{00000000-0005-0000-0000-0000CF2F0000}"/>
    <cellStyle name="Normal 2 49" xfId="12362" xr:uid="{00000000-0005-0000-0000-0000D02F0000}"/>
    <cellStyle name="Normal 2 49 2" xfId="12363" xr:uid="{00000000-0005-0000-0000-0000D12F0000}"/>
    <cellStyle name="Normal 2 49 2 2" xfId="12364" xr:uid="{00000000-0005-0000-0000-0000D22F0000}"/>
    <cellStyle name="Normal 2 49 2 2 2" xfId="12365" xr:uid="{00000000-0005-0000-0000-0000D32F0000}"/>
    <cellStyle name="Normal 2 49 2 3" xfId="12366" xr:uid="{00000000-0005-0000-0000-0000D42F0000}"/>
    <cellStyle name="Normal 2 49 2 3 2" xfId="12367" xr:uid="{00000000-0005-0000-0000-0000D52F0000}"/>
    <cellStyle name="Normal 2 49 2 3 2 2" xfId="12368" xr:uid="{00000000-0005-0000-0000-0000D62F0000}"/>
    <cellStyle name="Normal 2 49 2 3 3" xfId="12369" xr:uid="{00000000-0005-0000-0000-0000D72F0000}"/>
    <cellStyle name="Normal 2 49 2 4" xfId="12370" xr:uid="{00000000-0005-0000-0000-0000D82F0000}"/>
    <cellStyle name="Normal 2 49 3" xfId="12371" xr:uid="{00000000-0005-0000-0000-0000D92F0000}"/>
    <cellStyle name="Normal 2 49 3 2" xfId="12372" xr:uid="{00000000-0005-0000-0000-0000DA2F0000}"/>
    <cellStyle name="Normal 2 49 3 2 2" xfId="12373" xr:uid="{00000000-0005-0000-0000-0000DB2F0000}"/>
    <cellStyle name="Normal 2 49 3 3" xfId="12374" xr:uid="{00000000-0005-0000-0000-0000DC2F0000}"/>
    <cellStyle name="Normal 2 49 4" xfId="12375" xr:uid="{00000000-0005-0000-0000-0000DD2F0000}"/>
    <cellStyle name="Normal 2 49 4 2" xfId="12376" xr:uid="{00000000-0005-0000-0000-0000DE2F0000}"/>
    <cellStyle name="Normal 2 49 5" xfId="12377" xr:uid="{00000000-0005-0000-0000-0000DF2F0000}"/>
    <cellStyle name="Normal 2 5" xfId="237" xr:uid="{00000000-0005-0000-0000-0000E02F0000}"/>
    <cellStyle name="Normal 2 5 2" xfId="12379" xr:uid="{00000000-0005-0000-0000-0000E12F0000}"/>
    <cellStyle name="Normal 2 5 2 2" xfId="12380" xr:uid="{00000000-0005-0000-0000-0000E22F0000}"/>
    <cellStyle name="Normal 2 5 2 3" xfId="12381" xr:uid="{00000000-0005-0000-0000-0000E32F0000}"/>
    <cellStyle name="Normal 2 5 3" xfId="12382" xr:uid="{00000000-0005-0000-0000-0000E42F0000}"/>
    <cellStyle name="Normal 2 5 3 2" xfId="12383" xr:uid="{00000000-0005-0000-0000-0000E52F0000}"/>
    <cellStyle name="Normal 2 5 3 2 2" xfId="12384" xr:uid="{00000000-0005-0000-0000-0000E62F0000}"/>
    <cellStyle name="Normal 2 5 3 3" xfId="12385" xr:uid="{00000000-0005-0000-0000-0000E72F0000}"/>
    <cellStyle name="Normal 2 5 4" xfId="12386" xr:uid="{00000000-0005-0000-0000-0000E82F0000}"/>
    <cellStyle name="Normal 2 5 4 2" xfId="12387" xr:uid="{00000000-0005-0000-0000-0000E92F0000}"/>
    <cellStyle name="Normal 2 5 5" xfId="12388" xr:uid="{00000000-0005-0000-0000-0000EA2F0000}"/>
    <cellStyle name="Normal 2 5 6" xfId="12389" xr:uid="{00000000-0005-0000-0000-0000EB2F0000}"/>
    <cellStyle name="Normal 2 5 7" xfId="12378" xr:uid="{00000000-0005-0000-0000-0000EC2F0000}"/>
    <cellStyle name="Normal 2 50" xfId="12390" xr:uid="{00000000-0005-0000-0000-0000ED2F0000}"/>
    <cellStyle name="Normal 2 50 2" xfId="12391" xr:uid="{00000000-0005-0000-0000-0000EE2F0000}"/>
    <cellStyle name="Normal 2 50 2 2" xfId="12392" xr:uid="{00000000-0005-0000-0000-0000EF2F0000}"/>
    <cellStyle name="Normal 2 50 2 2 2" xfId="12393" xr:uid="{00000000-0005-0000-0000-0000F02F0000}"/>
    <cellStyle name="Normal 2 50 2 3" xfId="12394" xr:uid="{00000000-0005-0000-0000-0000F12F0000}"/>
    <cellStyle name="Normal 2 50 3" xfId="12395" xr:uid="{00000000-0005-0000-0000-0000F22F0000}"/>
    <cellStyle name="Normal 2 50 3 2" xfId="12396" xr:uid="{00000000-0005-0000-0000-0000F32F0000}"/>
    <cellStyle name="Normal 2 50 3 2 2" xfId="12397" xr:uid="{00000000-0005-0000-0000-0000F42F0000}"/>
    <cellStyle name="Normal 2 50 3 3" xfId="12398" xr:uid="{00000000-0005-0000-0000-0000F52F0000}"/>
    <cellStyle name="Normal 2 50 4" xfId="12399" xr:uid="{00000000-0005-0000-0000-0000F62F0000}"/>
    <cellStyle name="Normal 2 50 4 2" xfId="12400" xr:uid="{00000000-0005-0000-0000-0000F72F0000}"/>
    <cellStyle name="Normal 2 50 5" xfId="12401" xr:uid="{00000000-0005-0000-0000-0000F82F0000}"/>
    <cellStyle name="Normal 2 51" xfId="12402" xr:uid="{00000000-0005-0000-0000-0000F92F0000}"/>
    <cellStyle name="Normal 2 51 2" xfId="12403" xr:uid="{00000000-0005-0000-0000-0000FA2F0000}"/>
    <cellStyle name="Normal 2 51 3" xfId="12404" xr:uid="{00000000-0005-0000-0000-0000FB2F0000}"/>
    <cellStyle name="Normal 2 52" xfId="12405" xr:uid="{00000000-0005-0000-0000-0000FC2F0000}"/>
    <cellStyle name="Normal 2 52 2" xfId="12406" xr:uid="{00000000-0005-0000-0000-0000FD2F0000}"/>
    <cellStyle name="Normal 2 52 2 2" xfId="12407" xr:uid="{00000000-0005-0000-0000-0000FE2F0000}"/>
    <cellStyle name="Normal 2 52 3" xfId="12408" xr:uid="{00000000-0005-0000-0000-0000FF2F0000}"/>
    <cellStyle name="Normal 2 52 3 2" xfId="12409" xr:uid="{00000000-0005-0000-0000-000000300000}"/>
    <cellStyle name="Normal 2 52 4" xfId="12410" xr:uid="{00000000-0005-0000-0000-000001300000}"/>
    <cellStyle name="Normal 2 52 5" xfId="12411" xr:uid="{00000000-0005-0000-0000-000002300000}"/>
    <cellStyle name="Normal 2 53" xfId="12412" xr:uid="{00000000-0005-0000-0000-000003300000}"/>
    <cellStyle name="Normal 2 54" xfId="12413" xr:uid="{00000000-0005-0000-0000-000004300000}"/>
    <cellStyle name="Normal 2 55" xfId="12414" xr:uid="{00000000-0005-0000-0000-000005300000}"/>
    <cellStyle name="Normal 2 55 2" xfId="12415" xr:uid="{00000000-0005-0000-0000-000006300000}"/>
    <cellStyle name="Normal 2 56" xfId="12416" xr:uid="{00000000-0005-0000-0000-000007300000}"/>
    <cellStyle name="Normal 2 57" xfId="323" xr:uid="{00000000-0005-0000-0000-000008300000}"/>
    <cellStyle name="Normal 2 6" xfId="12417" xr:uid="{00000000-0005-0000-0000-000009300000}"/>
    <cellStyle name="Normal 2 6 2" xfId="12418" xr:uid="{00000000-0005-0000-0000-00000A300000}"/>
    <cellStyle name="Normal 2 6 2 2" xfId="12419" xr:uid="{00000000-0005-0000-0000-00000B300000}"/>
    <cellStyle name="Normal 2 6 3" xfId="12420" xr:uid="{00000000-0005-0000-0000-00000C300000}"/>
    <cellStyle name="Normal 2 6 3 2" xfId="12421" xr:uid="{00000000-0005-0000-0000-00000D300000}"/>
    <cellStyle name="Normal 2 6 3 2 2" xfId="12422" xr:uid="{00000000-0005-0000-0000-00000E300000}"/>
    <cellStyle name="Normal 2 6 3 3" xfId="12423" xr:uid="{00000000-0005-0000-0000-00000F300000}"/>
    <cellStyle name="Normal 2 6 4" xfId="12424" xr:uid="{00000000-0005-0000-0000-000010300000}"/>
    <cellStyle name="Normal 2 6 4 2" xfId="12425" xr:uid="{00000000-0005-0000-0000-000011300000}"/>
    <cellStyle name="Normal 2 6 5" xfId="12426" xr:uid="{00000000-0005-0000-0000-000012300000}"/>
    <cellStyle name="Normal 2 7" xfId="12427" xr:uid="{00000000-0005-0000-0000-000013300000}"/>
    <cellStyle name="Normal 2 7 2" xfId="12428" xr:uid="{00000000-0005-0000-0000-000014300000}"/>
    <cellStyle name="Normal 2 7 2 2" xfId="12429" xr:uid="{00000000-0005-0000-0000-000015300000}"/>
    <cellStyle name="Normal 2 7 3" xfId="12430" xr:uid="{00000000-0005-0000-0000-000016300000}"/>
    <cellStyle name="Normal 2 7 3 2" xfId="12431" xr:uid="{00000000-0005-0000-0000-000017300000}"/>
    <cellStyle name="Normal 2 7 3 2 2" xfId="12432" xr:uid="{00000000-0005-0000-0000-000018300000}"/>
    <cellStyle name="Normal 2 7 3 3" xfId="12433" xr:uid="{00000000-0005-0000-0000-000019300000}"/>
    <cellStyle name="Normal 2 7 4" xfId="12434" xr:uid="{00000000-0005-0000-0000-00001A300000}"/>
    <cellStyle name="Normal 2 7 4 2" xfId="12435" xr:uid="{00000000-0005-0000-0000-00001B300000}"/>
    <cellStyle name="Normal 2 7 5" xfId="12436" xr:uid="{00000000-0005-0000-0000-00001C300000}"/>
    <cellStyle name="Normal 2 8" xfId="12437" xr:uid="{00000000-0005-0000-0000-00001D300000}"/>
    <cellStyle name="Normal 2 8 2" xfId="12438" xr:uid="{00000000-0005-0000-0000-00001E300000}"/>
    <cellStyle name="Normal 2 8 2 2" xfId="12439" xr:uid="{00000000-0005-0000-0000-00001F300000}"/>
    <cellStyle name="Normal 2 8 3" xfId="12440" xr:uid="{00000000-0005-0000-0000-000020300000}"/>
    <cellStyle name="Normal 2 8 3 2" xfId="12441" xr:uid="{00000000-0005-0000-0000-000021300000}"/>
    <cellStyle name="Normal 2 8 3 2 2" xfId="12442" xr:uid="{00000000-0005-0000-0000-000022300000}"/>
    <cellStyle name="Normal 2 8 3 3" xfId="12443" xr:uid="{00000000-0005-0000-0000-000023300000}"/>
    <cellStyle name="Normal 2 8 4" xfId="12444" xr:uid="{00000000-0005-0000-0000-000024300000}"/>
    <cellStyle name="Normal 2 8 4 2" xfId="12445" xr:uid="{00000000-0005-0000-0000-000025300000}"/>
    <cellStyle name="Normal 2 8 5" xfId="12446" xr:uid="{00000000-0005-0000-0000-000026300000}"/>
    <cellStyle name="Normal 2 9" xfId="12447" xr:uid="{00000000-0005-0000-0000-000027300000}"/>
    <cellStyle name="Normal 2 9 2" xfId="12448" xr:uid="{00000000-0005-0000-0000-000028300000}"/>
    <cellStyle name="Normal 2 9 2 2" xfId="12449" xr:uid="{00000000-0005-0000-0000-000029300000}"/>
    <cellStyle name="Normal 2 9 3" xfId="12450" xr:uid="{00000000-0005-0000-0000-00002A300000}"/>
    <cellStyle name="Normal 2 9 3 2" xfId="12451" xr:uid="{00000000-0005-0000-0000-00002B300000}"/>
    <cellStyle name="Normal 2 9 3 2 2" xfId="12452" xr:uid="{00000000-0005-0000-0000-00002C300000}"/>
    <cellStyle name="Normal 2 9 3 3" xfId="12453" xr:uid="{00000000-0005-0000-0000-00002D300000}"/>
    <cellStyle name="Normal 2 9 4" xfId="12454" xr:uid="{00000000-0005-0000-0000-00002E300000}"/>
    <cellStyle name="Normal 2 9 4 2" xfId="12455" xr:uid="{00000000-0005-0000-0000-00002F300000}"/>
    <cellStyle name="Normal 2 9 5" xfId="12456" xr:uid="{00000000-0005-0000-0000-000030300000}"/>
    <cellStyle name="Normal 20" xfId="238" xr:uid="{00000000-0005-0000-0000-000031300000}"/>
    <cellStyle name="Normal 20 2" xfId="12458" xr:uid="{00000000-0005-0000-0000-000032300000}"/>
    <cellStyle name="Normal 20 2 2" xfId="12459" xr:uid="{00000000-0005-0000-0000-000033300000}"/>
    <cellStyle name="Normal 20 2 2 2" xfId="12460" xr:uid="{00000000-0005-0000-0000-000034300000}"/>
    <cellStyle name="Normal 20 2 2 3" xfId="12461" xr:uid="{00000000-0005-0000-0000-000035300000}"/>
    <cellStyle name="Normal 20 2 3" xfId="12462" xr:uid="{00000000-0005-0000-0000-000036300000}"/>
    <cellStyle name="Normal 20 2 4" xfId="12463" xr:uid="{00000000-0005-0000-0000-000037300000}"/>
    <cellStyle name="Normal 20 3" xfId="12464" xr:uid="{00000000-0005-0000-0000-000038300000}"/>
    <cellStyle name="Normal 20 3 2" xfId="12465" xr:uid="{00000000-0005-0000-0000-000039300000}"/>
    <cellStyle name="Normal 20 3 2 2" xfId="12466" xr:uid="{00000000-0005-0000-0000-00003A300000}"/>
    <cellStyle name="Normal 20 3 3" xfId="12467" xr:uid="{00000000-0005-0000-0000-00003B300000}"/>
    <cellStyle name="Normal 20 3 4" xfId="12468" xr:uid="{00000000-0005-0000-0000-00003C300000}"/>
    <cellStyle name="Normal 20 4" xfId="12469" xr:uid="{00000000-0005-0000-0000-00003D300000}"/>
    <cellStyle name="Normal 20 4 2" xfId="12470" xr:uid="{00000000-0005-0000-0000-00003E300000}"/>
    <cellStyle name="Normal 20 5" xfId="12471" xr:uid="{00000000-0005-0000-0000-00003F300000}"/>
    <cellStyle name="Normal 20 5 2" xfId="12472" xr:uid="{00000000-0005-0000-0000-000040300000}"/>
    <cellStyle name="Normal 20 6" xfId="12473" xr:uid="{00000000-0005-0000-0000-000041300000}"/>
    <cellStyle name="Normal 20 7" xfId="12474" xr:uid="{00000000-0005-0000-0000-000042300000}"/>
    <cellStyle name="Normal 20 8" xfId="12457" xr:uid="{00000000-0005-0000-0000-000043300000}"/>
    <cellStyle name="Normal 200" xfId="12475" xr:uid="{00000000-0005-0000-0000-000044300000}"/>
    <cellStyle name="Normal 200 2" xfId="12476" xr:uid="{00000000-0005-0000-0000-000045300000}"/>
    <cellStyle name="Normal 200 2 2" xfId="12477" xr:uid="{00000000-0005-0000-0000-000046300000}"/>
    <cellStyle name="Normal 200 2 2 2" xfId="12478" xr:uid="{00000000-0005-0000-0000-000047300000}"/>
    <cellStyle name="Normal 200 2 3" xfId="12479" xr:uid="{00000000-0005-0000-0000-000048300000}"/>
    <cellStyle name="Normal 200 2 4" xfId="12480" xr:uid="{00000000-0005-0000-0000-000049300000}"/>
    <cellStyle name="Normal 200 3" xfId="12481" xr:uid="{00000000-0005-0000-0000-00004A300000}"/>
    <cellStyle name="Normal 200 3 2" xfId="12482" xr:uid="{00000000-0005-0000-0000-00004B300000}"/>
    <cellStyle name="Normal 200 4" xfId="12483" xr:uid="{00000000-0005-0000-0000-00004C300000}"/>
    <cellStyle name="Normal 200 5" xfId="12484" xr:uid="{00000000-0005-0000-0000-00004D300000}"/>
    <cellStyle name="Normal 201" xfId="12485" xr:uid="{00000000-0005-0000-0000-00004E300000}"/>
    <cellStyle name="Normal 201 2" xfId="12486" xr:uid="{00000000-0005-0000-0000-00004F300000}"/>
    <cellStyle name="Normal 201 2 2" xfId="12487" xr:uid="{00000000-0005-0000-0000-000050300000}"/>
    <cellStyle name="Normal 201 2 2 2" xfId="12488" xr:uid="{00000000-0005-0000-0000-000051300000}"/>
    <cellStyle name="Normal 201 2 3" xfId="12489" xr:uid="{00000000-0005-0000-0000-000052300000}"/>
    <cellStyle name="Normal 201 3" xfId="12490" xr:uid="{00000000-0005-0000-0000-000053300000}"/>
    <cellStyle name="Normal 201 3 2" xfId="12491" xr:uid="{00000000-0005-0000-0000-000054300000}"/>
    <cellStyle name="Normal 201 4" xfId="12492" xr:uid="{00000000-0005-0000-0000-000055300000}"/>
    <cellStyle name="Normal 202" xfId="12493" xr:uid="{00000000-0005-0000-0000-000056300000}"/>
    <cellStyle name="Normal 202 2" xfId="12494" xr:uid="{00000000-0005-0000-0000-000057300000}"/>
    <cellStyle name="Normal 202 2 2" xfId="12495" xr:uid="{00000000-0005-0000-0000-000058300000}"/>
    <cellStyle name="Normal 202 3" xfId="12496" xr:uid="{00000000-0005-0000-0000-000059300000}"/>
    <cellStyle name="Normal 203" xfId="12497" xr:uid="{00000000-0005-0000-0000-00005A300000}"/>
    <cellStyle name="Normal 203 2" xfId="12498" xr:uid="{00000000-0005-0000-0000-00005B300000}"/>
    <cellStyle name="Normal 203 2 2" xfId="12499" xr:uid="{00000000-0005-0000-0000-00005C300000}"/>
    <cellStyle name="Normal 203 3" xfId="12500" xr:uid="{00000000-0005-0000-0000-00005D300000}"/>
    <cellStyle name="Normal 204" xfId="12501" xr:uid="{00000000-0005-0000-0000-00005E300000}"/>
    <cellStyle name="Normal 204 2" xfId="12502" xr:uid="{00000000-0005-0000-0000-00005F300000}"/>
    <cellStyle name="Normal 204 2 2" xfId="12503" xr:uid="{00000000-0005-0000-0000-000060300000}"/>
    <cellStyle name="Normal 204 3" xfId="12504" xr:uid="{00000000-0005-0000-0000-000061300000}"/>
    <cellStyle name="Normal 205" xfId="12505" xr:uid="{00000000-0005-0000-0000-000062300000}"/>
    <cellStyle name="Normal 205 2" xfId="12506" xr:uid="{00000000-0005-0000-0000-000063300000}"/>
    <cellStyle name="Normal 205 2 2" xfId="12507" xr:uid="{00000000-0005-0000-0000-000064300000}"/>
    <cellStyle name="Normal 205 3" xfId="12508" xr:uid="{00000000-0005-0000-0000-000065300000}"/>
    <cellStyle name="Normal 206" xfId="12509" xr:uid="{00000000-0005-0000-0000-000066300000}"/>
    <cellStyle name="Normal 206 2" xfId="12510" xr:uid="{00000000-0005-0000-0000-000067300000}"/>
    <cellStyle name="Normal 206 2 2" xfId="12511" xr:uid="{00000000-0005-0000-0000-000068300000}"/>
    <cellStyle name="Normal 206 3" xfId="12512" xr:uid="{00000000-0005-0000-0000-000069300000}"/>
    <cellStyle name="Normal 207" xfId="12513" xr:uid="{00000000-0005-0000-0000-00006A300000}"/>
    <cellStyle name="Normal 207 2" xfId="12514" xr:uid="{00000000-0005-0000-0000-00006B300000}"/>
    <cellStyle name="Normal 207 2 2" xfId="12515" xr:uid="{00000000-0005-0000-0000-00006C300000}"/>
    <cellStyle name="Normal 207 3" xfId="12516" xr:uid="{00000000-0005-0000-0000-00006D300000}"/>
    <cellStyle name="Normal 208" xfId="12517" xr:uid="{00000000-0005-0000-0000-00006E300000}"/>
    <cellStyle name="Normal 208 2" xfId="12518" xr:uid="{00000000-0005-0000-0000-00006F300000}"/>
    <cellStyle name="Normal 208 2 2" xfId="12519" xr:uid="{00000000-0005-0000-0000-000070300000}"/>
    <cellStyle name="Normal 208 3" xfId="12520" xr:uid="{00000000-0005-0000-0000-000071300000}"/>
    <cellStyle name="Normal 209" xfId="12521" xr:uid="{00000000-0005-0000-0000-000072300000}"/>
    <cellStyle name="Normal 209 2" xfId="12522" xr:uid="{00000000-0005-0000-0000-000073300000}"/>
    <cellStyle name="Normal 209 2 2" xfId="12523" xr:uid="{00000000-0005-0000-0000-000074300000}"/>
    <cellStyle name="Normal 209 3" xfId="12524" xr:uid="{00000000-0005-0000-0000-000075300000}"/>
    <cellStyle name="Normal 21" xfId="239" xr:uid="{00000000-0005-0000-0000-000076300000}"/>
    <cellStyle name="Normal 21 2" xfId="12526" xr:uid="{00000000-0005-0000-0000-000077300000}"/>
    <cellStyle name="Normal 21 2 2" xfId="12527" xr:uid="{00000000-0005-0000-0000-000078300000}"/>
    <cellStyle name="Normal 21 2 2 2" xfId="12528" xr:uid="{00000000-0005-0000-0000-000079300000}"/>
    <cellStyle name="Normal 21 2 2 3" xfId="12529" xr:uid="{00000000-0005-0000-0000-00007A300000}"/>
    <cellStyle name="Normal 21 2 3" xfId="12530" xr:uid="{00000000-0005-0000-0000-00007B300000}"/>
    <cellStyle name="Normal 21 2 4" xfId="12531" xr:uid="{00000000-0005-0000-0000-00007C300000}"/>
    <cellStyle name="Normal 21 3" xfId="12532" xr:uid="{00000000-0005-0000-0000-00007D300000}"/>
    <cellStyle name="Normal 21 3 2" xfId="12533" xr:uid="{00000000-0005-0000-0000-00007E300000}"/>
    <cellStyle name="Normal 21 3 2 2" xfId="12534" xr:uid="{00000000-0005-0000-0000-00007F300000}"/>
    <cellStyle name="Normal 21 3 3" xfId="12535" xr:uid="{00000000-0005-0000-0000-000080300000}"/>
    <cellStyle name="Normal 21 3 4" xfId="12536" xr:uid="{00000000-0005-0000-0000-000081300000}"/>
    <cellStyle name="Normal 21 4" xfId="12537" xr:uid="{00000000-0005-0000-0000-000082300000}"/>
    <cellStyle name="Normal 21 4 2" xfId="12538" xr:uid="{00000000-0005-0000-0000-000083300000}"/>
    <cellStyle name="Normal 21 5" xfId="12539" xr:uid="{00000000-0005-0000-0000-000084300000}"/>
    <cellStyle name="Normal 21 5 2" xfId="12540" xr:uid="{00000000-0005-0000-0000-000085300000}"/>
    <cellStyle name="Normal 21 6" xfId="12541" xr:uid="{00000000-0005-0000-0000-000086300000}"/>
    <cellStyle name="Normal 21 7" xfId="12542" xr:uid="{00000000-0005-0000-0000-000087300000}"/>
    <cellStyle name="Normal 21 8" xfId="12525" xr:uid="{00000000-0005-0000-0000-000088300000}"/>
    <cellStyle name="Normal 210" xfId="12543" xr:uid="{00000000-0005-0000-0000-000089300000}"/>
    <cellStyle name="Normal 210 2" xfId="12544" xr:uid="{00000000-0005-0000-0000-00008A300000}"/>
    <cellStyle name="Normal 210 2 2" xfId="12545" xr:uid="{00000000-0005-0000-0000-00008B300000}"/>
    <cellStyle name="Normal 210 3" xfId="12546" xr:uid="{00000000-0005-0000-0000-00008C300000}"/>
    <cellStyle name="Normal 211" xfId="12547" xr:uid="{00000000-0005-0000-0000-00008D300000}"/>
    <cellStyle name="Normal 211 2" xfId="12548" xr:uid="{00000000-0005-0000-0000-00008E300000}"/>
    <cellStyle name="Normal 211 2 2" xfId="12549" xr:uid="{00000000-0005-0000-0000-00008F300000}"/>
    <cellStyle name="Normal 211 3" xfId="12550" xr:uid="{00000000-0005-0000-0000-000090300000}"/>
    <cellStyle name="Normal 212" xfId="12551" xr:uid="{00000000-0005-0000-0000-000091300000}"/>
    <cellStyle name="Normal 212 2" xfId="12552" xr:uid="{00000000-0005-0000-0000-000092300000}"/>
    <cellStyle name="Normal 212 2 2" xfId="12553" xr:uid="{00000000-0005-0000-0000-000093300000}"/>
    <cellStyle name="Normal 212 3" xfId="12554" xr:uid="{00000000-0005-0000-0000-000094300000}"/>
    <cellStyle name="Normal 213" xfId="12555" xr:uid="{00000000-0005-0000-0000-000095300000}"/>
    <cellStyle name="Normal 213 2" xfId="12556" xr:uid="{00000000-0005-0000-0000-000096300000}"/>
    <cellStyle name="Normal 213 2 2" xfId="12557" xr:uid="{00000000-0005-0000-0000-000097300000}"/>
    <cellStyle name="Normal 213 3" xfId="12558" xr:uid="{00000000-0005-0000-0000-000098300000}"/>
    <cellStyle name="Normal 214" xfId="12559" xr:uid="{00000000-0005-0000-0000-000099300000}"/>
    <cellStyle name="Normal 214 2" xfId="12560" xr:uid="{00000000-0005-0000-0000-00009A300000}"/>
    <cellStyle name="Normal 214 2 2" xfId="12561" xr:uid="{00000000-0005-0000-0000-00009B300000}"/>
    <cellStyle name="Normal 214 3" xfId="12562" xr:uid="{00000000-0005-0000-0000-00009C300000}"/>
    <cellStyle name="Normal 215" xfId="12563" xr:uid="{00000000-0005-0000-0000-00009D300000}"/>
    <cellStyle name="Normal 215 2" xfId="12564" xr:uid="{00000000-0005-0000-0000-00009E300000}"/>
    <cellStyle name="Normal 215 2 2" xfId="12565" xr:uid="{00000000-0005-0000-0000-00009F300000}"/>
    <cellStyle name="Normal 215 3" xfId="12566" xr:uid="{00000000-0005-0000-0000-0000A0300000}"/>
    <cellStyle name="Normal 216" xfId="12567" xr:uid="{00000000-0005-0000-0000-0000A1300000}"/>
    <cellStyle name="Normal 216 2" xfId="12568" xr:uid="{00000000-0005-0000-0000-0000A2300000}"/>
    <cellStyle name="Normal 216 2 2" xfId="12569" xr:uid="{00000000-0005-0000-0000-0000A3300000}"/>
    <cellStyle name="Normal 216 3" xfId="12570" xr:uid="{00000000-0005-0000-0000-0000A4300000}"/>
    <cellStyle name="Normal 217" xfId="12571" xr:uid="{00000000-0005-0000-0000-0000A5300000}"/>
    <cellStyle name="Normal 217 2" xfId="12572" xr:uid="{00000000-0005-0000-0000-0000A6300000}"/>
    <cellStyle name="Normal 217 2 2" xfId="12573" xr:uid="{00000000-0005-0000-0000-0000A7300000}"/>
    <cellStyle name="Normal 217 3" xfId="12574" xr:uid="{00000000-0005-0000-0000-0000A8300000}"/>
    <cellStyle name="Normal 218" xfId="12575" xr:uid="{00000000-0005-0000-0000-0000A9300000}"/>
    <cellStyle name="Normal 218 2" xfId="12576" xr:uid="{00000000-0005-0000-0000-0000AA300000}"/>
    <cellStyle name="Normal 218 2 2" xfId="12577" xr:uid="{00000000-0005-0000-0000-0000AB300000}"/>
    <cellStyle name="Normal 218 3" xfId="12578" xr:uid="{00000000-0005-0000-0000-0000AC300000}"/>
    <cellStyle name="Normal 219" xfId="12579" xr:uid="{00000000-0005-0000-0000-0000AD300000}"/>
    <cellStyle name="Normal 219 2" xfId="12580" xr:uid="{00000000-0005-0000-0000-0000AE300000}"/>
    <cellStyle name="Normal 219 2 2" xfId="12581" xr:uid="{00000000-0005-0000-0000-0000AF300000}"/>
    <cellStyle name="Normal 219 3" xfId="12582" xr:uid="{00000000-0005-0000-0000-0000B0300000}"/>
    <cellStyle name="Normal 22" xfId="240" xr:uid="{00000000-0005-0000-0000-0000B1300000}"/>
    <cellStyle name="Normal 22 2" xfId="12584" xr:uid="{00000000-0005-0000-0000-0000B2300000}"/>
    <cellStyle name="Normal 22 2 2" xfId="12585" xr:uid="{00000000-0005-0000-0000-0000B3300000}"/>
    <cellStyle name="Normal 22 2 2 2" xfId="12586" xr:uid="{00000000-0005-0000-0000-0000B4300000}"/>
    <cellStyle name="Normal 22 2 2 3" xfId="12587" xr:uid="{00000000-0005-0000-0000-0000B5300000}"/>
    <cellStyle name="Normal 22 2 3" xfId="12588" xr:uid="{00000000-0005-0000-0000-0000B6300000}"/>
    <cellStyle name="Normal 22 2 4" xfId="12589" xr:uid="{00000000-0005-0000-0000-0000B7300000}"/>
    <cellStyle name="Normal 22 3" xfId="12590" xr:uid="{00000000-0005-0000-0000-0000B8300000}"/>
    <cellStyle name="Normal 22 3 2" xfId="12591" xr:uid="{00000000-0005-0000-0000-0000B9300000}"/>
    <cellStyle name="Normal 22 3 2 2" xfId="12592" xr:uid="{00000000-0005-0000-0000-0000BA300000}"/>
    <cellStyle name="Normal 22 3 3" xfId="12593" xr:uid="{00000000-0005-0000-0000-0000BB300000}"/>
    <cellStyle name="Normal 22 3 4" xfId="12594" xr:uid="{00000000-0005-0000-0000-0000BC300000}"/>
    <cellStyle name="Normal 22 4" xfId="12595" xr:uid="{00000000-0005-0000-0000-0000BD300000}"/>
    <cellStyle name="Normal 22 4 2" xfId="12596" xr:uid="{00000000-0005-0000-0000-0000BE300000}"/>
    <cellStyle name="Normal 22 5" xfId="12597" xr:uid="{00000000-0005-0000-0000-0000BF300000}"/>
    <cellStyle name="Normal 22 5 2" xfId="12598" xr:uid="{00000000-0005-0000-0000-0000C0300000}"/>
    <cellStyle name="Normal 22 6" xfId="12599" xr:uid="{00000000-0005-0000-0000-0000C1300000}"/>
    <cellStyle name="Normal 22 7" xfId="12600" xr:uid="{00000000-0005-0000-0000-0000C2300000}"/>
    <cellStyle name="Normal 22 8" xfId="12583" xr:uid="{00000000-0005-0000-0000-0000C3300000}"/>
    <cellStyle name="Normal 220" xfId="12601" xr:uid="{00000000-0005-0000-0000-0000C4300000}"/>
    <cellStyle name="Normal 220 2" xfId="12602" xr:uid="{00000000-0005-0000-0000-0000C5300000}"/>
    <cellStyle name="Normal 220 2 2" xfId="12603" xr:uid="{00000000-0005-0000-0000-0000C6300000}"/>
    <cellStyle name="Normal 220 3" xfId="12604" xr:uid="{00000000-0005-0000-0000-0000C7300000}"/>
    <cellStyle name="Normal 221" xfId="12605" xr:uid="{00000000-0005-0000-0000-0000C8300000}"/>
    <cellStyle name="Normal 221 2" xfId="12606" xr:uid="{00000000-0005-0000-0000-0000C9300000}"/>
    <cellStyle name="Normal 221 2 2" xfId="12607" xr:uid="{00000000-0005-0000-0000-0000CA300000}"/>
    <cellStyle name="Normal 221 3" xfId="12608" xr:uid="{00000000-0005-0000-0000-0000CB300000}"/>
    <cellStyle name="Normal 222" xfId="12609" xr:uid="{00000000-0005-0000-0000-0000CC300000}"/>
    <cellStyle name="Normal 222 2" xfId="12610" xr:uid="{00000000-0005-0000-0000-0000CD300000}"/>
    <cellStyle name="Normal 222 2 2" xfId="12611" xr:uid="{00000000-0005-0000-0000-0000CE300000}"/>
    <cellStyle name="Normal 222 3" xfId="12612" xr:uid="{00000000-0005-0000-0000-0000CF300000}"/>
    <cellStyle name="Normal 223" xfId="12613" xr:uid="{00000000-0005-0000-0000-0000D0300000}"/>
    <cellStyle name="Normal 223 2" xfId="12614" xr:uid="{00000000-0005-0000-0000-0000D1300000}"/>
    <cellStyle name="Normal 223 2 2" xfId="12615" xr:uid="{00000000-0005-0000-0000-0000D2300000}"/>
    <cellStyle name="Normal 223 3" xfId="12616" xr:uid="{00000000-0005-0000-0000-0000D3300000}"/>
    <cellStyle name="Normal 224" xfId="12617" xr:uid="{00000000-0005-0000-0000-0000D4300000}"/>
    <cellStyle name="Normal 224 2" xfId="12618" xr:uid="{00000000-0005-0000-0000-0000D5300000}"/>
    <cellStyle name="Normal 224 2 2" xfId="12619" xr:uid="{00000000-0005-0000-0000-0000D6300000}"/>
    <cellStyle name="Normal 224 3" xfId="12620" xr:uid="{00000000-0005-0000-0000-0000D7300000}"/>
    <cellStyle name="Normal 225" xfId="12621" xr:uid="{00000000-0005-0000-0000-0000D8300000}"/>
    <cellStyle name="Normal 225 2" xfId="12622" xr:uid="{00000000-0005-0000-0000-0000D9300000}"/>
    <cellStyle name="Normal 225 2 2" xfId="12623" xr:uid="{00000000-0005-0000-0000-0000DA300000}"/>
    <cellStyle name="Normal 225 3" xfId="12624" xr:uid="{00000000-0005-0000-0000-0000DB300000}"/>
    <cellStyle name="Normal 226" xfId="12625" xr:uid="{00000000-0005-0000-0000-0000DC300000}"/>
    <cellStyle name="Normal 226 2" xfId="12626" xr:uid="{00000000-0005-0000-0000-0000DD300000}"/>
    <cellStyle name="Normal 226 2 2" xfId="12627" xr:uid="{00000000-0005-0000-0000-0000DE300000}"/>
    <cellStyle name="Normal 226 3" xfId="12628" xr:uid="{00000000-0005-0000-0000-0000DF300000}"/>
    <cellStyle name="Normal 227" xfId="12629" xr:uid="{00000000-0005-0000-0000-0000E0300000}"/>
    <cellStyle name="Normal 227 2" xfId="12630" xr:uid="{00000000-0005-0000-0000-0000E1300000}"/>
    <cellStyle name="Normal 227 2 2" xfId="12631" xr:uid="{00000000-0005-0000-0000-0000E2300000}"/>
    <cellStyle name="Normal 227 3" xfId="12632" xr:uid="{00000000-0005-0000-0000-0000E3300000}"/>
    <cellStyle name="Normal 228" xfId="12633" xr:uid="{00000000-0005-0000-0000-0000E4300000}"/>
    <cellStyle name="Normal 228 2" xfId="12634" xr:uid="{00000000-0005-0000-0000-0000E5300000}"/>
    <cellStyle name="Normal 228 2 2" xfId="12635" xr:uid="{00000000-0005-0000-0000-0000E6300000}"/>
    <cellStyle name="Normal 228 3" xfId="12636" xr:uid="{00000000-0005-0000-0000-0000E7300000}"/>
    <cellStyle name="Normal 229" xfId="12637" xr:uid="{00000000-0005-0000-0000-0000E8300000}"/>
    <cellStyle name="Normal 229 2" xfId="12638" xr:uid="{00000000-0005-0000-0000-0000E9300000}"/>
    <cellStyle name="Normal 229 2 2" xfId="12639" xr:uid="{00000000-0005-0000-0000-0000EA300000}"/>
    <cellStyle name="Normal 229 3" xfId="12640" xr:uid="{00000000-0005-0000-0000-0000EB300000}"/>
    <cellStyle name="Normal 23" xfId="241" xr:uid="{00000000-0005-0000-0000-0000EC300000}"/>
    <cellStyle name="Normal 23 2" xfId="12642" xr:uid="{00000000-0005-0000-0000-0000ED300000}"/>
    <cellStyle name="Normal 23 2 2" xfId="12643" xr:uid="{00000000-0005-0000-0000-0000EE300000}"/>
    <cellStyle name="Normal 23 2 2 2" xfId="12644" xr:uid="{00000000-0005-0000-0000-0000EF300000}"/>
    <cellStyle name="Normal 23 2 2 3" xfId="12645" xr:uid="{00000000-0005-0000-0000-0000F0300000}"/>
    <cellStyle name="Normal 23 2 3" xfId="12646" xr:uid="{00000000-0005-0000-0000-0000F1300000}"/>
    <cellStyle name="Normal 23 2 4" xfId="12647" xr:uid="{00000000-0005-0000-0000-0000F2300000}"/>
    <cellStyle name="Normal 23 3" xfId="12648" xr:uid="{00000000-0005-0000-0000-0000F3300000}"/>
    <cellStyle name="Normal 23 3 2" xfId="12649" xr:uid="{00000000-0005-0000-0000-0000F4300000}"/>
    <cellStyle name="Normal 23 3 2 2" xfId="12650" xr:uid="{00000000-0005-0000-0000-0000F5300000}"/>
    <cellStyle name="Normal 23 3 3" xfId="12651" xr:uid="{00000000-0005-0000-0000-0000F6300000}"/>
    <cellStyle name="Normal 23 3 4" xfId="12652" xr:uid="{00000000-0005-0000-0000-0000F7300000}"/>
    <cellStyle name="Normal 23 4" xfId="12653" xr:uid="{00000000-0005-0000-0000-0000F8300000}"/>
    <cellStyle name="Normal 23 4 2" xfId="12654" xr:uid="{00000000-0005-0000-0000-0000F9300000}"/>
    <cellStyle name="Normal 23 5" xfId="12655" xr:uid="{00000000-0005-0000-0000-0000FA300000}"/>
    <cellStyle name="Normal 23 5 2" xfId="12656" xr:uid="{00000000-0005-0000-0000-0000FB300000}"/>
    <cellStyle name="Normal 23 6" xfId="12657" xr:uid="{00000000-0005-0000-0000-0000FC300000}"/>
    <cellStyle name="Normal 23 7" xfId="12658" xr:uid="{00000000-0005-0000-0000-0000FD300000}"/>
    <cellStyle name="Normal 23 8" xfId="12641" xr:uid="{00000000-0005-0000-0000-0000FE300000}"/>
    <cellStyle name="Normal 230" xfId="12659" xr:uid="{00000000-0005-0000-0000-0000FF300000}"/>
    <cellStyle name="Normal 230 2" xfId="12660" xr:uid="{00000000-0005-0000-0000-000000310000}"/>
    <cellStyle name="Normal 230 2 2" xfId="12661" xr:uid="{00000000-0005-0000-0000-000001310000}"/>
    <cellStyle name="Normal 230 3" xfId="12662" xr:uid="{00000000-0005-0000-0000-000002310000}"/>
    <cellStyle name="Normal 231" xfId="12663" xr:uid="{00000000-0005-0000-0000-000003310000}"/>
    <cellStyle name="Normal 231 2" xfId="12664" xr:uid="{00000000-0005-0000-0000-000004310000}"/>
    <cellStyle name="Normal 231 2 2" xfId="12665" xr:uid="{00000000-0005-0000-0000-000005310000}"/>
    <cellStyle name="Normal 231 3" xfId="12666" xr:uid="{00000000-0005-0000-0000-000006310000}"/>
    <cellStyle name="Normal 232" xfId="12667" xr:uid="{00000000-0005-0000-0000-000007310000}"/>
    <cellStyle name="Normal 232 2" xfId="12668" xr:uid="{00000000-0005-0000-0000-000008310000}"/>
    <cellStyle name="Normal 232 2 2" xfId="12669" xr:uid="{00000000-0005-0000-0000-000009310000}"/>
    <cellStyle name="Normal 232 3" xfId="12670" xr:uid="{00000000-0005-0000-0000-00000A310000}"/>
    <cellStyle name="Normal 233" xfId="12671" xr:uid="{00000000-0005-0000-0000-00000B310000}"/>
    <cellStyle name="Normal 233 2" xfId="12672" xr:uid="{00000000-0005-0000-0000-00000C310000}"/>
    <cellStyle name="Normal 233 2 2" xfId="12673" xr:uid="{00000000-0005-0000-0000-00000D310000}"/>
    <cellStyle name="Normal 233 3" xfId="12674" xr:uid="{00000000-0005-0000-0000-00000E310000}"/>
    <cellStyle name="Normal 234" xfId="12675" xr:uid="{00000000-0005-0000-0000-00000F310000}"/>
    <cellStyle name="Normal 234 2" xfId="12676" xr:uid="{00000000-0005-0000-0000-000010310000}"/>
    <cellStyle name="Normal 234 2 2" xfId="12677" xr:uid="{00000000-0005-0000-0000-000011310000}"/>
    <cellStyle name="Normal 234 3" xfId="12678" xr:uid="{00000000-0005-0000-0000-000012310000}"/>
    <cellStyle name="Normal 235" xfId="12679" xr:uid="{00000000-0005-0000-0000-000013310000}"/>
    <cellStyle name="Normal 235 2" xfId="12680" xr:uid="{00000000-0005-0000-0000-000014310000}"/>
    <cellStyle name="Normal 235 2 2" xfId="12681" xr:uid="{00000000-0005-0000-0000-000015310000}"/>
    <cellStyle name="Normal 235 3" xfId="12682" xr:uid="{00000000-0005-0000-0000-000016310000}"/>
    <cellStyle name="Normal 236" xfId="12683" xr:uid="{00000000-0005-0000-0000-000017310000}"/>
    <cellStyle name="Normal 236 2" xfId="12684" xr:uid="{00000000-0005-0000-0000-000018310000}"/>
    <cellStyle name="Normal 236 2 2" xfId="12685" xr:uid="{00000000-0005-0000-0000-000019310000}"/>
    <cellStyle name="Normal 236 3" xfId="12686" xr:uid="{00000000-0005-0000-0000-00001A310000}"/>
    <cellStyle name="Normal 237" xfId="12687" xr:uid="{00000000-0005-0000-0000-00001B310000}"/>
    <cellStyle name="Normal 237 2" xfId="12688" xr:uid="{00000000-0005-0000-0000-00001C310000}"/>
    <cellStyle name="Normal 237 2 2" xfId="12689" xr:uid="{00000000-0005-0000-0000-00001D310000}"/>
    <cellStyle name="Normal 237 3" xfId="12690" xr:uid="{00000000-0005-0000-0000-00001E310000}"/>
    <cellStyle name="Normal 238" xfId="12691" xr:uid="{00000000-0005-0000-0000-00001F310000}"/>
    <cellStyle name="Normal 238 2" xfId="12692" xr:uid="{00000000-0005-0000-0000-000020310000}"/>
    <cellStyle name="Normal 238 2 2" xfId="12693" xr:uid="{00000000-0005-0000-0000-000021310000}"/>
    <cellStyle name="Normal 238 3" xfId="12694" xr:uid="{00000000-0005-0000-0000-000022310000}"/>
    <cellStyle name="Normal 239" xfId="12695" xr:uid="{00000000-0005-0000-0000-000023310000}"/>
    <cellStyle name="Normal 239 2" xfId="12696" xr:uid="{00000000-0005-0000-0000-000024310000}"/>
    <cellStyle name="Normal 239 2 2" xfId="12697" xr:uid="{00000000-0005-0000-0000-000025310000}"/>
    <cellStyle name="Normal 239 3" xfId="12698" xr:uid="{00000000-0005-0000-0000-000026310000}"/>
    <cellStyle name="Normal 24" xfId="242" xr:uid="{00000000-0005-0000-0000-000027310000}"/>
    <cellStyle name="Normal 24 2" xfId="12700" xr:uid="{00000000-0005-0000-0000-000028310000}"/>
    <cellStyle name="Normal 24 2 2" xfId="12701" xr:uid="{00000000-0005-0000-0000-000029310000}"/>
    <cellStyle name="Normal 24 2 2 2" xfId="12702" xr:uid="{00000000-0005-0000-0000-00002A310000}"/>
    <cellStyle name="Normal 24 2 2 3" xfId="12703" xr:uid="{00000000-0005-0000-0000-00002B310000}"/>
    <cellStyle name="Normal 24 2 3" xfId="12704" xr:uid="{00000000-0005-0000-0000-00002C310000}"/>
    <cellStyle name="Normal 24 2 4" xfId="12705" xr:uid="{00000000-0005-0000-0000-00002D310000}"/>
    <cellStyle name="Normal 24 3" xfId="12706" xr:uid="{00000000-0005-0000-0000-00002E310000}"/>
    <cellStyle name="Normal 24 3 2" xfId="12707" xr:uid="{00000000-0005-0000-0000-00002F310000}"/>
    <cellStyle name="Normal 24 3 2 2" xfId="12708" xr:uid="{00000000-0005-0000-0000-000030310000}"/>
    <cellStyle name="Normal 24 3 3" xfId="12709" xr:uid="{00000000-0005-0000-0000-000031310000}"/>
    <cellStyle name="Normal 24 3 4" xfId="12710" xr:uid="{00000000-0005-0000-0000-000032310000}"/>
    <cellStyle name="Normal 24 4" xfId="12711" xr:uid="{00000000-0005-0000-0000-000033310000}"/>
    <cellStyle name="Normal 24 4 2" xfId="12712" xr:uid="{00000000-0005-0000-0000-000034310000}"/>
    <cellStyle name="Normal 24 5" xfId="12713" xr:uid="{00000000-0005-0000-0000-000035310000}"/>
    <cellStyle name="Normal 24 5 2" xfId="12714" xr:uid="{00000000-0005-0000-0000-000036310000}"/>
    <cellStyle name="Normal 24 6" xfId="12715" xr:uid="{00000000-0005-0000-0000-000037310000}"/>
    <cellStyle name="Normal 24 7" xfId="12716" xr:uid="{00000000-0005-0000-0000-000038310000}"/>
    <cellStyle name="Normal 24 8" xfId="12699" xr:uid="{00000000-0005-0000-0000-000039310000}"/>
    <cellStyle name="Normal 240" xfId="12717" xr:uid="{00000000-0005-0000-0000-00003A310000}"/>
    <cellStyle name="Normal 240 2" xfId="12718" xr:uid="{00000000-0005-0000-0000-00003B310000}"/>
    <cellStyle name="Normal 240 2 2" xfId="12719" xr:uid="{00000000-0005-0000-0000-00003C310000}"/>
    <cellStyle name="Normal 240 3" xfId="12720" xr:uid="{00000000-0005-0000-0000-00003D310000}"/>
    <cellStyle name="Normal 241" xfId="12721" xr:uid="{00000000-0005-0000-0000-00003E310000}"/>
    <cellStyle name="Normal 241 2" xfId="12722" xr:uid="{00000000-0005-0000-0000-00003F310000}"/>
    <cellStyle name="Normal 241 2 2" xfId="12723" xr:uid="{00000000-0005-0000-0000-000040310000}"/>
    <cellStyle name="Normal 241 3" xfId="12724" xr:uid="{00000000-0005-0000-0000-000041310000}"/>
    <cellStyle name="Normal 242" xfId="12725" xr:uid="{00000000-0005-0000-0000-000042310000}"/>
    <cellStyle name="Normal 242 2" xfId="12726" xr:uid="{00000000-0005-0000-0000-000043310000}"/>
    <cellStyle name="Normal 242 2 2" xfId="12727" xr:uid="{00000000-0005-0000-0000-000044310000}"/>
    <cellStyle name="Normal 242 3" xfId="12728" xr:uid="{00000000-0005-0000-0000-000045310000}"/>
    <cellStyle name="Normal 243" xfId="12729" xr:uid="{00000000-0005-0000-0000-000046310000}"/>
    <cellStyle name="Normal 243 2" xfId="12730" xr:uid="{00000000-0005-0000-0000-000047310000}"/>
    <cellStyle name="Normal 243 2 2" xfId="12731" xr:uid="{00000000-0005-0000-0000-000048310000}"/>
    <cellStyle name="Normal 243 3" xfId="12732" xr:uid="{00000000-0005-0000-0000-000049310000}"/>
    <cellStyle name="Normal 244" xfId="12733" xr:uid="{00000000-0005-0000-0000-00004A310000}"/>
    <cellStyle name="Normal 244 2" xfId="12734" xr:uid="{00000000-0005-0000-0000-00004B310000}"/>
    <cellStyle name="Normal 244 2 2" xfId="12735" xr:uid="{00000000-0005-0000-0000-00004C310000}"/>
    <cellStyle name="Normal 244 3" xfId="12736" xr:uid="{00000000-0005-0000-0000-00004D310000}"/>
    <cellStyle name="Normal 245" xfId="12737" xr:uid="{00000000-0005-0000-0000-00004E310000}"/>
    <cellStyle name="Normal 245 2" xfId="12738" xr:uid="{00000000-0005-0000-0000-00004F310000}"/>
    <cellStyle name="Normal 245 2 2" xfId="12739" xr:uid="{00000000-0005-0000-0000-000050310000}"/>
    <cellStyle name="Normal 245 3" xfId="12740" xr:uid="{00000000-0005-0000-0000-000051310000}"/>
    <cellStyle name="Normal 246" xfId="12741" xr:uid="{00000000-0005-0000-0000-000052310000}"/>
    <cellStyle name="Normal 246 2" xfId="12742" xr:uid="{00000000-0005-0000-0000-000053310000}"/>
    <cellStyle name="Normal 246 2 2" xfId="12743" xr:uid="{00000000-0005-0000-0000-000054310000}"/>
    <cellStyle name="Normal 246 3" xfId="12744" xr:uid="{00000000-0005-0000-0000-000055310000}"/>
    <cellStyle name="Normal 247" xfId="12745" xr:uid="{00000000-0005-0000-0000-000056310000}"/>
    <cellStyle name="Normal 247 2" xfId="12746" xr:uid="{00000000-0005-0000-0000-000057310000}"/>
    <cellStyle name="Normal 247 2 2" xfId="12747" xr:uid="{00000000-0005-0000-0000-000058310000}"/>
    <cellStyle name="Normal 247 3" xfId="12748" xr:uid="{00000000-0005-0000-0000-000059310000}"/>
    <cellStyle name="Normal 248" xfId="12749" xr:uid="{00000000-0005-0000-0000-00005A310000}"/>
    <cellStyle name="Normal 248 2" xfId="12750" xr:uid="{00000000-0005-0000-0000-00005B310000}"/>
    <cellStyle name="Normal 248 2 2" xfId="12751" xr:uid="{00000000-0005-0000-0000-00005C310000}"/>
    <cellStyle name="Normal 248 3" xfId="12752" xr:uid="{00000000-0005-0000-0000-00005D310000}"/>
    <cellStyle name="Normal 249" xfId="12753" xr:uid="{00000000-0005-0000-0000-00005E310000}"/>
    <cellStyle name="Normal 249 2" xfId="12754" xr:uid="{00000000-0005-0000-0000-00005F310000}"/>
    <cellStyle name="Normal 249 2 2" xfId="12755" xr:uid="{00000000-0005-0000-0000-000060310000}"/>
    <cellStyle name="Normal 249 3" xfId="12756" xr:uid="{00000000-0005-0000-0000-000061310000}"/>
    <cellStyle name="Normal 25" xfId="243" xr:uid="{00000000-0005-0000-0000-000062310000}"/>
    <cellStyle name="Normal 25 10" xfId="12758" xr:uid="{00000000-0005-0000-0000-000063310000}"/>
    <cellStyle name="Normal 25 11" xfId="12759" xr:uid="{00000000-0005-0000-0000-000064310000}"/>
    <cellStyle name="Normal 25 12" xfId="12757" xr:uid="{00000000-0005-0000-0000-000065310000}"/>
    <cellStyle name="Normal 25 2" xfId="12760" xr:uid="{00000000-0005-0000-0000-000066310000}"/>
    <cellStyle name="Normal 25 2 2" xfId="12761" xr:uid="{00000000-0005-0000-0000-000067310000}"/>
    <cellStyle name="Normal 25 2 2 2" xfId="12762" xr:uid="{00000000-0005-0000-0000-000068310000}"/>
    <cellStyle name="Normal 25 2 2 2 2" xfId="12763" xr:uid="{00000000-0005-0000-0000-000069310000}"/>
    <cellStyle name="Normal 25 2 2 2 2 2" xfId="12764" xr:uid="{00000000-0005-0000-0000-00006A310000}"/>
    <cellStyle name="Normal 25 2 2 2 3" xfId="12765" xr:uid="{00000000-0005-0000-0000-00006B310000}"/>
    <cellStyle name="Normal 25 2 2 3" xfId="12766" xr:uid="{00000000-0005-0000-0000-00006C310000}"/>
    <cellStyle name="Normal 25 2 2 3 2" xfId="12767" xr:uid="{00000000-0005-0000-0000-00006D310000}"/>
    <cellStyle name="Normal 25 2 2 4" xfId="12768" xr:uid="{00000000-0005-0000-0000-00006E310000}"/>
    <cellStyle name="Normal 25 2 2 5" xfId="12769" xr:uid="{00000000-0005-0000-0000-00006F310000}"/>
    <cellStyle name="Normal 25 2 3" xfId="12770" xr:uid="{00000000-0005-0000-0000-000070310000}"/>
    <cellStyle name="Normal 25 2 3 2" xfId="12771" xr:uid="{00000000-0005-0000-0000-000071310000}"/>
    <cellStyle name="Normal 25 2 3 2 2" xfId="12772" xr:uid="{00000000-0005-0000-0000-000072310000}"/>
    <cellStyle name="Normal 25 2 3 3" xfId="12773" xr:uid="{00000000-0005-0000-0000-000073310000}"/>
    <cellStyle name="Normal 25 2 4" xfId="12774" xr:uid="{00000000-0005-0000-0000-000074310000}"/>
    <cellStyle name="Normal 25 2 4 2" xfId="12775" xr:uid="{00000000-0005-0000-0000-000075310000}"/>
    <cellStyle name="Normal 25 2 5" xfId="12776" xr:uid="{00000000-0005-0000-0000-000076310000}"/>
    <cellStyle name="Normal 25 2 6" xfId="12777" xr:uid="{00000000-0005-0000-0000-000077310000}"/>
    <cellStyle name="Normal 25 3" xfId="12778" xr:uid="{00000000-0005-0000-0000-000078310000}"/>
    <cellStyle name="Normal 25 3 2" xfId="12779" xr:uid="{00000000-0005-0000-0000-000079310000}"/>
    <cellStyle name="Normal 25 3 2 2" xfId="12780" xr:uid="{00000000-0005-0000-0000-00007A310000}"/>
    <cellStyle name="Normal 25 3 2 2 2" xfId="12781" xr:uid="{00000000-0005-0000-0000-00007B310000}"/>
    <cellStyle name="Normal 25 3 2 2 2 2" xfId="12782" xr:uid="{00000000-0005-0000-0000-00007C310000}"/>
    <cellStyle name="Normal 25 3 2 2 3" xfId="12783" xr:uid="{00000000-0005-0000-0000-00007D310000}"/>
    <cellStyle name="Normal 25 3 2 3" xfId="12784" xr:uid="{00000000-0005-0000-0000-00007E310000}"/>
    <cellStyle name="Normal 25 3 2 3 2" xfId="12785" xr:uid="{00000000-0005-0000-0000-00007F310000}"/>
    <cellStyle name="Normal 25 3 2 4" xfId="12786" xr:uid="{00000000-0005-0000-0000-000080310000}"/>
    <cellStyle name="Normal 25 3 3" xfId="12787" xr:uid="{00000000-0005-0000-0000-000081310000}"/>
    <cellStyle name="Normal 25 3 3 2" xfId="12788" xr:uid="{00000000-0005-0000-0000-000082310000}"/>
    <cellStyle name="Normal 25 3 3 2 2" xfId="12789" xr:uid="{00000000-0005-0000-0000-000083310000}"/>
    <cellStyle name="Normal 25 3 3 3" xfId="12790" xr:uid="{00000000-0005-0000-0000-000084310000}"/>
    <cellStyle name="Normal 25 3 4" xfId="12791" xr:uid="{00000000-0005-0000-0000-000085310000}"/>
    <cellStyle name="Normal 25 3 4 2" xfId="12792" xr:uid="{00000000-0005-0000-0000-000086310000}"/>
    <cellStyle name="Normal 25 3 5" xfId="12793" xr:uid="{00000000-0005-0000-0000-000087310000}"/>
    <cellStyle name="Normal 25 3 6" xfId="12794" xr:uid="{00000000-0005-0000-0000-000088310000}"/>
    <cellStyle name="Normal 25 4" xfId="12795" xr:uid="{00000000-0005-0000-0000-000089310000}"/>
    <cellStyle name="Normal 25 4 2" xfId="12796" xr:uid="{00000000-0005-0000-0000-00008A310000}"/>
    <cellStyle name="Normal 25 4 2 2" xfId="12797" xr:uid="{00000000-0005-0000-0000-00008B310000}"/>
    <cellStyle name="Normal 25 4 2 2 2" xfId="12798" xr:uid="{00000000-0005-0000-0000-00008C310000}"/>
    <cellStyle name="Normal 25 4 2 2 2 2" xfId="12799" xr:uid="{00000000-0005-0000-0000-00008D310000}"/>
    <cellStyle name="Normal 25 4 2 2 3" xfId="12800" xr:uid="{00000000-0005-0000-0000-00008E310000}"/>
    <cellStyle name="Normal 25 4 2 3" xfId="12801" xr:uid="{00000000-0005-0000-0000-00008F310000}"/>
    <cellStyle name="Normal 25 4 2 3 2" xfId="12802" xr:uid="{00000000-0005-0000-0000-000090310000}"/>
    <cellStyle name="Normal 25 4 2 4" xfId="12803" xr:uid="{00000000-0005-0000-0000-000091310000}"/>
    <cellStyle name="Normal 25 4 3" xfId="12804" xr:uid="{00000000-0005-0000-0000-000092310000}"/>
    <cellStyle name="Normal 25 4 3 2" xfId="12805" xr:uid="{00000000-0005-0000-0000-000093310000}"/>
    <cellStyle name="Normal 25 4 3 2 2" xfId="12806" xr:uid="{00000000-0005-0000-0000-000094310000}"/>
    <cellStyle name="Normal 25 4 3 3" xfId="12807" xr:uid="{00000000-0005-0000-0000-000095310000}"/>
    <cellStyle name="Normal 25 4 4" xfId="12808" xr:uid="{00000000-0005-0000-0000-000096310000}"/>
    <cellStyle name="Normal 25 4 4 2" xfId="12809" xr:uid="{00000000-0005-0000-0000-000097310000}"/>
    <cellStyle name="Normal 25 4 5" xfId="12810" xr:uid="{00000000-0005-0000-0000-000098310000}"/>
    <cellStyle name="Normal 25 5" xfId="12811" xr:uid="{00000000-0005-0000-0000-000099310000}"/>
    <cellStyle name="Normal 25 5 2" xfId="12812" xr:uid="{00000000-0005-0000-0000-00009A310000}"/>
    <cellStyle name="Normal 25 5 2 2" xfId="12813" xr:uid="{00000000-0005-0000-0000-00009B310000}"/>
    <cellStyle name="Normal 25 5 2 2 2" xfId="12814" xr:uid="{00000000-0005-0000-0000-00009C310000}"/>
    <cellStyle name="Normal 25 5 2 3" xfId="12815" xr:uid="{00000000-0005-0000-0000-00009D310000}"/>
    <cellStyle name="Normal 25 5 3" xfId="12816" xr:uid="{00000000-0005-0000-0000-00009E310000}"/>
    <cellStyle name="Normal 25 5 3 2" xfId="12817" xr:uid="{00000000-0005-0000-0000-00009F310000}"/>
    <cellStyle name="Normal 25 5 4" xfId="12818" xr:uid="{00000000-0005-0000-0000-0000A0310000}"/>
    <cellStyle name="Normal 25 6" xfId="12819" xr:uid="{00000000-0005-0000-0000-0000A1310000}"/>
    <cellStyle name="Normal 25 6 2" xfId="12820" xr:uid="{00000000-0005-0000-0000-0000A2310000}"/>
    <cellStyle name="Normal 25 6 2 2" xfId="12821" xr:uid="{00000000-0005-0000-0000-0000A3310000}"/>
    <cellStyle name="Normal 25 6 3" xfId="12822" xr:uid="{00000000-0005-0000-0000-0000A4310000}"/>
    <cellStyle name="Normal 25 7" xfId="12823" xr:uid="{00000000-0005-0000-0000-0000A5310000}"/>
    <cellStyle name="Normal 25 7 2" xfId="12824" xr:uid="{00000000-0005-0000-0000-0000A6310000}"/>
    <cellStyle name="Normal 25 7 2 2" xfId="12825" xr:uid="{00000000-0005-0000-0000-0000A7310000}"/>
    <cellStyle name="Normal 25 7 3" xfId="12826" xr:uid="{00000000-0005-0000-0000-0000A8310000}"/>
    <cellStyle name="Normal 25 8" xfId="12827" xr:uid="{00000000-0005-0000-0000-0000A9310000}"/>
    <cellStyle name="Normal 25 8 2" xfId="12828" xr:uid="{00000000-0005-0000-0000-0000AA310000}"/>
    <cellStyle name="Normal 25 9" xfId="12829" xr:uid="{00000000-0005-0000-0000-0000AB310000}"/>
    <cellStyle name="Normal 25 9 2" xfId="12830" xr:uid="{00000000-0005-0000-0000-0000AC310000}"/>
    <cellStyle name="Normal 250" xfId="12831" xr:uid="{00000000-0005-0000-0000-0000AD310000}"/>
    <cellStyle name="Normal 250 2" xfId="12832" xr:uid="{00000000-0005-0000-0000-0000AE310000}"/>
    <cellStyle name="Normal 250 2 2" xfId="12833" xr:uid="{00000000-0005-0000-0000-0000AF310000}"/>
    <cellStyle name="Normal 250 3" xfId="12834" xr:uid="{00000000-0005-0000-0000-0000B0310000}"/>
    <cellStyle name="Normal 251" xfId="12835" xr:uid="{00000000-0005-0000-0000-0000B1310000}"/>
    <cellStyle name="Normal 251 2" xfId="12836" xr:uid="{00000000-0005-0000-0000-0000B2310000}"/>
    <cellStyle name="Normal 251 2 2" xfId="12837" xr:uid="{00000000-0005-0000-0000-0000B3310000}"/>
    <cellStyle name="Normal 251 3" xfId="12838" xr:uid="{00000000-0005-0000-0000-0000B4310000}"/>
    <cellStyle name="Normal 252" xfId="12839" xr:uid="{00000000-0005-0000-0000-0000B5310000}"/>
    <cellStyle name="Normal 252 2" xfId="12840" xr:uid="{00000000-0005-0000-0000-0000B6310000}"/>
    <cellStyle name="Normal 252 2 2" xfId="12841" xr:uid="{00000000-0005-0000-0000-0000B7310000}"/>
    <cellStyle name="Normal 252 3" xfId="12842" xr:uid="{00000000-0005-0000-0000-0000B8310000}"/>
    <cellStyle name="Normal 253" xfId="12843" xr:uid="{00000000-0005-0000-0000-0000B9310000}"/>
    <cellStyle name="Normal 253 2" xfId="12844" xr:uid="{00000000-0005-0000-0000-0000BA310000}"/>
    <cellStyle name="Normal 253 2 2" xfId="12845" xr:uid="{00000000-0005-0000-0000-0000BB310000}"/>
    <cellStyle name="Normal 253 3" xfId="12846" xr:uid="{00000000-0005-0000-0000-0000BC310000}"/>
    <cellStyle name="Normal 254" xfId="12847" xr:uid="{00000000-0005-0000-0000-0000BD310000}"/>
    <cellStyle name="Normal 254 2" xfId="12848" xr:uid="{00000000-0005-0000-0000-0000BE310000}"/>
    <cellStyle name="Normal 254 2 2" xfId="12849" xr:uid="{00000000-0005-0000-0000-0000BF310000}"/>
    <cellStyle name="Normal 254 3" xfId="12850" xr:uid="{00000000-0005-0000-0000-0000C0310000}"/>
    <cellStyle name="Normal 255" xfId="12851" xr:uid="{00000000-0005-0000-0000-0000C1310000}"/>
    <cellStyle name="Normal 255 2" xfId="12852" xr:uid="{00000000-0005-0000-0000-0000C2310000}"/>
    <cellStyle name="Normal 255 2 2" xfId="12853" xr:uid="{00000000-0005-0000-0000-0000C3310000}"/>
    <cellStyle name="Normal 255 3" xfId="12854" xr:uid="{00000000-0005-0000-0000-0000C4310000}"/>
    <cellStyle name="Normal 256" xfId="12855" xr:uid="{00000000-0005-0000-0000-0000C5310000}"/>
    <cellStyle name="Normal 256 2" xfId="12856" xr:uid="{00000000-0005-0000-0000-0000C6310000}"/>
    <cellStyle name="Normal 256 2 2" xfId="12857" xr:uid="{00000000-0005-0000-0000-0000C7310000}"/>
    <cellStyle name="Normal 256 3" xfId="12858" xr:uid="{00000000-0005-0000-0000-0000C8310000}"/>
    <cellStyle name="Normal 257" xfId="12859" xr:uid="{00000000-0005-0000-0000-0000C9310000}"/>
    <cellStyle name="Normal 257 2" xfId="12860" xr:uid="{00000000-0005-0000-0000-0000CA310000}"/>
    <cellStyle name="Normal 257 2 2" xfId="12861" xr:uid="{00000000-0005-0000-0000-0000CB310000}"/>
    <cellStyle name="Normal 257 3" xfId="12862" xr:uid="{00000000-0005-0000-0000-0000CC310000}"/>
    <cellStyle name="Normal 258" xfId="12863" xr:uid="{00000000-0005-0000-0000-0000CD310000}"/>
    <cellStyle name="Normal 258 2" xfId="12864" xr:uid="{00000000-0005-0000-0000-0000CE310000}"/>
    <cellStyle name="Normal 258 2 2" xfId="12865" xr:uid="{00000000-0005-0000-0000-0000CF310000}"/>
    <cellStyle name="Normal 258 3" xfId="12866" xr:uid="{00000000-0005-0000-0000-0000D0310000}"/>
    <cellStyle name="Normal 259" xfId="12867" xr:uid="{00000000-0005-0000-0000-0000D1310000}"/>
    <cellStyle name="Normal 259 2" xfId="12868" xr:uid="{00000000-0005-0000-0000-0000D2310000}"/>
    <cellStyle name="Normal 259 2 2" xfId="12869" xr:uid="{00000000-0005-0000-0000-0000D3310000}"/>
    <cellStyle name="Normal 259 3" xfId="12870" xr:uid="{00000000-0005-0000-0000-0000D4310000}"/>
    <cellStyle name="Normal 26" xfId="244" xr:uid="{00000000-0005-0000-0000-0000D5310000}"/>
    <cellStyle name="Normal 26 10" xfId="12872" xr:uid="{00000000-0005-0000-0000-0000D6310000}"/>
    <cellStyle name="Normal 26 11" xfId="12873" xr:uid="{00000000-0005-0000-0000-0000D7310000}"/>
    <cellStyle name="Normal 26 12" xfId="12871" xr:uid="{00000000-0005-0000-0000-0000D8310000}"/>
    <cellStyle name="Normal 26 2" xfId="12874" xr:uid="{00000000-0005-0000-0000-0000D9310000}"/>
    <cellStyle name="Normal 26 2 2" xfId="12875" xr:uid="{00000000-0005-0000-0000-0000DA310000}"/>
    <cellStyle name="Normal 26 2 2 2" xfId="12876" xr:uid="{00000000-0005-0000-0000-0000DB310000}"/>
    <cellStyle name="Normal 26 2 2 2 2" xfId="12877" xr:uid="{00000000-0005-0000-0000-0000DC310000}"/>
    <cellStyle name="Normal 26 2 2 2 2 2" xfId="12878" xr:uid="{00000000-0005-0000-0000-0000DD310000}"/>
    <cellStyle name="Normal 26 2 2 2 3" xfId="12879" xr:uid="{00000000-0005-0000-0000-0000DE310000}"/>
    <cellStyle name="Normal 26 2 2 3" xfId="12880" xr:uid="{00000000-0005-0000-0000-0000DF310000}"/>
    <cellStyle name="Normal 26 2 2 3 2" xfId="12881" xr:uid="{00000000-0005-0000-0000-0000E0310000}"/>
    <cellStyle name="Normal 26 2 2 4" xfId="12882" xr:uid="{00000000-0005-0000-0000-0000E1310000}"/>
    <cellStyle name="Normal 26 2 2 5" xfId="12883" xr:uid="{00000000-0005-0000-0000-0000E2310000}"/>
    <cellStyle name="Normal 26 2 3" xfId="12884" xr:uid="{00000000-0005-0000-0000-0000E3310000}"/>
    <cellStyle name="Normal 26 2 3 2" xfId="12885" xr:uid="{00000000-0005-0000-0000-0000E4310000}"/>
    <cellStyle name="Normal 26 2 3 2 2" xfId="12886" xr:uid="{00000000-0005-0000-0000-0000E5310000}"/>
    <cellStyle name="Normal 26 2 3 3" xfId="12887" xr:uid="{00000000-0005-0000-0000-0000E6310000}"/>
    <cellStyle name="Normal 26 2 4" xfId="12888" xr:uid="{00000000-0005-0000-0000-0000E7310000}"/>
    <cellStyle name="Normal 26 2 4 2" xfId="12889" xr:uid="{00000000-0005-0000-0000-0000E8310000}"/>
    <cellStyle name="Normal 26 2 5" xfId="12890" xr:uid="{00000000-0005-0000-0000-0000E9310000}"/>
    <cellStyle name="Normal 26 2 6" xfId="12891" xr:uid="{00000000-0005-0000-0000-0000EA310000}"/>
    <cellStyle name="Normal 26 3" xfId="12892" xr:uid="{00000000-0005-0000-0000-0000EB310000}"/>
    <cellStyle name="Normal 26 3 2" xfId="12893" xr:uid="{00000000-0005-0000-0000-0000EC310000}"/>
    <cellStyle name="Normal 26 3 2 2" xfId="12894" xr:uid="{00000000-0005-0000-0000-0000ED310000}"/>
    <cellStyle name="Normal 26 3 2 2 2" xfId="12895" xr:uid="{00000000-0005-0000-0000-0000EE310000}"/>
    <cellStyle name="Normal 26 3 2 2 2 2" xfId="12896" xr:uid="{00000000-0005-0000-0000-0000EF310000}"/>
    <cellStyle name="Normal 26 3 2 2 3" xfId="12897" xr:uid="{00000000-0005-0000-0000-0000F0310000}"/>
    <cellStyle name="Normal 26 3 2 3" xfId="12898" xr:uid="{00000000-0005-0000-0000-0000F1310000}"/>
    <cellStyle name="Normal 26 3 2 3 2" xfId="12899" xr:uid="{00000000-0005-0000-0000-0000F2310000}"/>
    <cellStyle name="Normal 26 3 2 4" xfId="12900" xr:uid="{00000000-0005-0000-0000-0000F3310000}"/>
    <cellStyle name="Normal 26 3 3" xfId="12901" xr:uid="{00000000-0005-0000-0000-0000F4310000}"/>
    <cellStyle name="Normal 26 3 3 2" xfId="12902" xr:uid="{00000000-0005-0000-0000-0000F5310000}"/>
    <cellStyle name="Normal 26 3 3 2 2" xfId="12903" xr:uid="{00000000-0005-0000-0000-0000F6310000}"/>
    <cellStyle name="Normal 26 3 3 3" xfId="12904" xr:uid="{00000000-0005-0000-0000-0000F7310000}"/>
    <cellStyle name="Normal 26 3 4" xfId="12905" xr:uid="{00000000-0005-0000-0000-0000F8310000}"/>
    <cellStyle name="Normal 26 3 4 2" xfId="12906" xr:uid="{00000000-0005-0000-0000-0000F9310000}"/>
    <cellStyle name="Normal 26 3 5" xfId="12907" xr:uid="{00000000-0005-0000-0000-0000FA310000}"/>
    <cellStyle name="Normal 26 3 6" xfId="12908" xr:uid="{00000000-0005-0000-0000-0000FB310000}"/>
    <cellStyle name="Normal 26 4" xfId="12909" xr:uid="{00000000-0005-0000-0000-0000FC310000}"/>
    <cellStyle name="Normal 26 4 2" xfId="12910" xr:uid="{00000000-0005-0000-0000-0000FD310000}"/>
    <cellStyle name="Normal 26 4 2 2" xfId="12911" xr:uid="{00000000-0005-0000-0000-0000FE310000}"/>
    <cellStyle name="Normal 26 4 2 2 2" xfId="12912" xr:uid="{00000000-0005-0000-0000-0000FF310000}"/>
    <cellStyle name="Normal 26 4 2 2 2 2" xfId="12913" xr:uid="{00000000-0005-0000-0000-000000320000}"/>
    <cellStyle name="Normal 26 4 2 2 3" xfId="12914" xr:uid="{00000000-0005-0000-0000-000001320000}"/>
    <cellStyle name="Normal 26 4 2 3" xfId="12915" xr:uid="{00000000-0005-0000-0000-000002320000}"/>
    <cellStyle name="Normal 26 4 2 3 2" xfId="12916" xr:uid="{00000000-0005-0000-0000-000003320000}"/>
    <cellStyle name="Normal 26 4 2 4" xfId="12917" xr:uid="{00000000-0005-0000-0000-000004320000}"/>
    <cellStyle name="Normal 26 4 3" xfId="12918" xr:uid="{00000000-0005-0000-0000-000005320000}"/>
    <cellStyle name="Normal 26 4 3 2" xfId="12919" xr:uid="{00000000-0005-0000-0000-000006320000}"/>
    <cellStyle name="Normal 26 4 3 2 2" xfId="12920" xr:uid="{00000000-0005-0000-0000-000007320000}"/>
    <cellStyle name="Normal 26 4 3 3" xfId="12921" xr:uid="{00000000-0005-0000-0000-000008320000}"/>
    <cellStyle name="Normal 26 4 4" xfId="12922" xr:uid="{00000000-0005-0000-0000-000009320000}"/>
    <cellStyle name="Normal 26 4 4 2" xfId="12923" xr:uid="{00000000-0005-0000-0000-00000A320000}"/>
    <cellStyle name="Normal 26 4 5" xfId="12924" xr:uid="{00000000-0005-0000-0000-00000B320000}"/>
    <cellStyle name="Normal 26 5" xfId="12925" xr:uid="{00000000-0005-0000-0000-00000C320000}"/>
    <cellStyle name="Normal 26 5 2" xfId="12926" xr:uid="{00000000-0005-0000-0000-00000D320000}"/>
    <cellStyle name="Normal 26 5 2 2" xfId="12927" xr:uid="{00000000-0005-0000-0000-00000E320000}"/>
    <cellStyle name="Normal 26 5 2 2 2" xfId="12928" xr:uid="{00000000-0005-0000-0000-00000F320000}"/>
    <cellStyle name="Normal 26 5 2 3" xfId="12929" xr:uid="{00000000-0005-0000-0000-000010320000}"/>
    <cellStyle name="Normal 26 5 3" xfId="12930" xr:uid="{00000000-0005-0000-0000-000011320000}"/>
    <cellStyle name="Normal 26 5 3 2" xfId="12931" xr:uid="{00000000-0005-0000-0000-000012320000}"/>
    <cellStyle name="Normal 26 5 4" xfId="12932" xr:uid="{00000000-0005-0000-0000-000013320000}"/>
    <cellStyle name="Normal 26 6" xfId="12933" xr:uid="{00000000-0005-0000-0000-000014320000}"/>
    <cellStyle name="Normal 26 6 2" xfId="12934" xr:uid="{00000000-0005-0000-0000-000015320000}"/>
    <cellStyle name="Normal 26 6 2 2" xfId="12935" xr:uid="{00000000-0005-0000-0000-000016320000}"/>
    <cellStyle name="Normal 26 6 3" xfId="12936" xr:uid="{00000000-0005-0000-0000-000017320000}"/>
    <cellStyle name="Normal 26 7" xfId="12937" xr:uid="{00000000-0005-0000-0000-000018320000}"/>
    <cellStyle name="Normal 26 7 2" xfId="12938" xr:uid="{00000000-0005-0000-0000-000019320000}"/>
    <cellStyle name="Normal 26 7 2 2" xfId="12939" xr:uid="{00000000-0005-0000-0000-00001A320000}"/>
    <cellStyle name="Normal 26 7 3" xfId="12940" xr:uid="{00000000-0005-0000-0000-00001B320000}"/>
    <cellStyle name="Normal 26 8" xfId="12941" xr:uid="{00000000-0005-0000-0000-00001C320000}"/>
    <cellStyle name="Normal 26 8 2" xfId="12942" xr:uid="{00000000-0005-0000-0000-00001D320000}"/>
    <cellStyle name="Normal 26 9" xfId="12943" xr:uid="{00000000-0005-0000-0000-00001E320000}"/>
    <cellStyle name="Normal 26 9 2" xfId="12944" xr:uid="{00000000-0005-0000-0000-00001F320000}"/>
    <cellStyle name="Normal 260" xfId="12945" xr:uid="{00000000-0005-0000-0000-000020320000}"/>
    <cellStyle name="Normal 260 2" xfId="12946" xr:uid="{00000000-0005-0000-0000-000021320000}"/>
    <cellStyle name="Normal 260 2 2" xfId="12947" xr:uid="{00000000-0005-0000-0000-000022320000}"/>
    <cellStyle name="Normal 260 3" xfId="12948" xr:uid="{00000000-0005-0000-0000-000023320000}"/>
    <cellStyle name="Normal 261" xfId="12949" xr:uid="{00000000-0005-0000-0000-000024320000}"/>
    <cellStyle name="Normal 261 2" xfId="12950" xr:uid="{00000000-0005-0000-0000-000025320000}"/>
    <cellStyle name="Normal 261 2 2" xfId="12951" xr:uid="{00000000-0005-0000-0000-000026320000}"/>
    <cellStyle name="Normal 261 3" xfId="12952" xr:uid="{00000000-0005-0000-0000-000027320000}"/>
    <cellStyle name="Normal 262" xfId="12953" xr:uid="{00000000-0005-0000-0000-000028320000}"/>
    <cellStyle name="Normal 262 2" xfId="12954" xr:uid="{00000000-0005-0000-0000-000029320000}"/>
    <cellStyle name="Normal 262 2 2" xfId="12955" xr:uid="{00000000-0005-0000-0000-00002A320000}"/>
    <cellStyle name="Normal 262 3" xfId="12956" xr:uid="{00000000-0005-0000-0000-00002B320000}"/>
    <cellStyle name="Normal 263" xfId="12957" xr:uid="{00000000-0005-0000-0000-00002C320000}"/>
    <cellStyle name="Normal 263 2" xfId="12958" xr:uid="{00000000-0005-0000-0000-00002D320000}"/>
    <cellStyle name="Normal 263 2 2" xfId="12959" xr:uid="{00000000-0005-0000-0000-00002E320000}"/>
    <cellStyle name="Normal 263 3" xfId="12960" xr:uid="{00000000-0005-0000-0000-00002F320000}"/>
    <cellStyle name="Normal 264" xfId="12961" xr:uid="{00000000-0005-0000-0000-000030320000}"/>
    <cellStyle name="Normal 264 2" xfId="12962" xr:uid="{00000000-0005-0000-0000-000031320000}"/>
    <cellStyle name="Normal 264 2 2" xfId="12963" xr:uid="{00000000-0005-0000-0000-000032320000}"/>
    <cellStyle name="Normal 264 3" xfId="12964" xr:uid="{00000000-0005-0000-0000-000033320000}"/>
    <cellStyle name="Normal 265" xfId="12965" xr:uid="{00000000-0005-0000-0000-000034320000}"/>
    <cellStyle name="Normal 265 2" xfId="12966" xr:uid="{00000000-0005-0000-0000-000035320000}"/>
    <cellStyle name="Normal 265 2 2" xfId="12967" xr:uid="{00000000-0005-0000-0000-000036320000}"/>
    <cellStyle name="Normal 265 3" xfId="12968" xr:uid="{00000000-0005-0000-0000-000037320000}"/>
    <cellStyle name="Normal 266" xfId="12969" xr:uid="{00000000-0005-0000-0000-000038320000}"/>
    <cellStyle name="Normal 266 2" xfId="12970" xr:uid="{00000000-0005-0000-0000-000039320000}"/>
    <cellStyle name="Normal 266 2 2" xfId="12971" xr:uid="{00000000-0005-0000-0000-00003A320000}"/>
    <cellStyle name="Normal 266 3" xfId="12972" xr:uid="{00000000-0005-0000-0000-00003B320000}"/>
    <cellStyle name="Normal 267" xfId="12973" xr:uid="{00000000-0005-0000-0000-00003C320000}"/>
    <cellStyle name="Normal 267 2" xfId="12974" xr:uid="{00000000-0005-0000-0000-00003D320000}"/>
    <cellStyle name="Normal 267 2 2" xfId="12975" xr:uid="{00000000-0005-0000-0000-00003E320000}"/>
    <cellStyle name="Normal 267 3" xfId="12976" xr:uid="{00000000-0005-0000-0000-00003F320000}"/>
    <cellStyle name="Normal 268" xfId="12977" xr:uid="{00000000-0005-0000-0000-000040320000}"/>
    <cellStyle name="Normal 268 2" xfId="12978" xr:uid="{00000000-0005-0000-0000-000041320000}"/>
    <cellStyle name="Normal 268 2 2" xfId="12979" xr:uid="{00000000-0005-0000-0000-000042320000}"/>
    <cellStyle name="Normal 268 3" xfId="12980" xr:uid="{00000000-0005-0000-0000-000043320000}"/>
    <cellStyle name="Normal 269" xfId="12981" xr:uid="{00000000-0005-0000-0000-000044320000}"/>
    <cellStyle name="Normal 269 2" xfId="12982" xr:uid="{00000000-0005-0000-0000-000045320000}"/>
    <cellStyle name="Normal 269 2 2" xfId="12983" xr:uid="{00000000-0005-0000-0000-000046320000}"/>
    <cellStyle name="Normal 269 3" xfId="12984" xr:uid="{00000000-0005-0000-0000-000047320000}"/>
    <cellStyle name="Normal 27" xfId="245" xr:uid="{00000000-0005-0000-0000-000048320000}"/>
    <cellStyle name="Normal 27 10" xfId="12986" xr:uid="{00000000-0005-0000-0000-000049320000}"/>
    <cellStyle name="Normal 27 11" xfId="12987" xr:uid="{00000000-0005-0000-0000-00004A320000}"/>
    <cellStyle name="Normal 27 12" xfId="12985" xr:uid="{00000000-0005-0000-0000-00004B320000}"/>
    <cellStyle name="Normal 27 2" xfId="12988" xr:uid="{00000000-0005-0000-0000-00004C320000}"/>
    <cellStyle name="Normal 27 2 2" xfId="12989" xr:uid="{00000000-0005-0000-0000-00004D320000}"/>
    <cellStyle name="Normal 27 2 2 2" xfId="12990" xr:uid="{00000000-0005-0000-0000-00004E320000}"/>
    <cellStyle name="Normal 27 2 2 2 2" xfId="12991" xr:uid="{00000000-0005-0000-0000-00004F320000}"/>
    <cellStyle name="Normal 27 2 2 2 2 2" xfId="12992" xr:uid="{00000000-0005-0000-0000-000050320000}"/>
    <cellStyle name="Normal 27 2 2 2 3" xfId="12993" xr:uid="{00000000-0005-0000-0000-000051320000}"/>
    <cellStyle name="Normal 27 2 2 3" xfId="12994" xr:uid="{00000000-0005-0000-0000-000052320000}"/>
    <cellStyle name="Normal 27 2 2 3 2" xfId="12995" xr:uid="{00000000-0005-0000-0000-000053320000}"/>
    <cellStyle name="Normal 27 2 2 4" xfId="12996" xr:uid="{00000000-0005-0000-0000-000054320000}"/>
    <cellStyle name="Normal 27 2 2 5" xfId="12997" xr:uid="{00000000-0005-0000-0000-000055320000}"/>
    <cellStyle name="Normal 27 2 3" xfId="12998" xr:uid="{00000000-0005-0000-0000-000056320000}"/>
    <cellStyle name="Normal 27 2 3 2" xfId="12999" xr:uid="{00000000-0005-0000-0000-000057320000}"/>
    <cellStyle name="Normal 27 2 3 2 2" xfId="13000" xr:uid="{00000000-0005-0000-0000-000058320000}"/>
    <cellStyle name="Normal 27 2 3 3" xfId="13001" xr:uid="{00000000-0005-0000-0000-000059320000}"/>
    <cellStyle name="Normal 27 2 4" xfId="13002" xr:uid="{00000000-0005-0000-0000-00005A320000}"/>
    <cellStyle name="Normal 27 2 4 2" xfId="13003" xr:uid="{00000000-0005-0000-0000-00005B320000}"/>
    <cellStyle name="Normal 27 2 5" xfId="13004" xr:uid="{00000000-0005-0000-0000-00005C320000}"/>
    <cellStyle name="Normal 27 2 6" xfId="13005" xr:uid="{00000000-0005-0000-0000-00005D320000}"/>
    <cellStyle name="Normal 27 3" xfId="13006" xr:uid="{00000000-0005-0000-0000-00005E320000}"/>
    <cellStyle name="Normal 27 3 2" xfId="13007" xr:uid="{00000000-0005-0000-0000-00005F320000}"/>
    <cellStyle name="Normal 27 3 2 2" xfId="13008" xr:uid="{00000000-0005-0000-0000-000060320000}"/>
    <cellStyle name="Normal 27 3 2 2 2" xfId="13009" xr:uid="{00000000-0005-0000-0000-000061320000}"/>
    <cellStyle name="Normal 27 3 2 2 2 2" xfId="13010" xr:uid="{00000000-0005-0000-0000-000062320000}"/>
    <cellStyle name="Normal 27 3 2 2 3" xfId="13011" xr:uid="{00000000-0005-0000-0000-000063320000}"/>
    <cellStyle name="Normal 27 3 2 3" xfId="13012" xr:uid="{00000000-0005-0000-0000-000064320000}"/>
    <cellStyle name="Normal 27 3 2 3 2" xfId="13013" xr:uid="{00000000-0005-0000-0000-000065320000}"/>
    <cellStyle name="Normal 27 3 2 4" xfId="13014" xr:uid="{00000000-0005-0000-0000-000066320000}"/>
    <cellStyle name="Normal 27 3 3" xfId="13015" xr:uid="{00000000-0005-0000-0000-000067320000}"/>
    <cellStyle name="Normal 27 3 3 2" xfId="13016" xr:uid="{00000000-0005-0000-0000-000068320000}"/>
    <cellStyle name="Normal 27 3 3 2 2" xfId="13017" xr:uid="{00000000-0005-0000-0000-000069320000}"/>
    <cellStyle name="Normal 27 3 3 3" xfId="13018" xr:uid="{00000000-0005-0000-0000-00006A320000}"/>
    <cellStyle name="Normal 27 3 4" xfId="13019" xr:uid="{00000000-0005-0000-0000-00006B320000}"/>
    <cellStyle name="Normal 27 3 4 2" xfId="13020" xr:uid="{00000000-0005-0000-0000-00006C320000}"/>
    <cellStyle name="Normal 27 3 5" xfId="13021" xr:uid="{00000000-0005-0000-0000-00006D320000}"/>
    <cellStyle name="Normal 27 3 6" xfId="13022" xr:uid="{00000000-0005-0000-0000-00006E320000}"/>
    <cellStyle name="Normal 27 4" xfId="13023" xr:uid="{00000000-0005-0000-0000-00006F320000}"/>
    <cellStyle name="Normal 27 4 2" xfId="13024" xr:uid="{00000000-0005-0000-0000-000070320000}"/>
    <cellStyle name="Normal 27 4 2 2" xfId="13025" xr:uid="{00000000-0005-0000-0000-000071320000}"/>
    <cellStyle name="Normal 27 4 2 2 2" xfId="13026" xr:uid="{00000000-0005-0000-0000-000072320000}"/>
    <cellStyle name="Normal 27 4 2 2 2 2" xfId="13027" xr:uid="{00000000-0005-0000-0000-000073320000}"/>
    <cellStyle name="Normal 27 4 2 2 3" xfId="13028" xr:uid="{00000000-0005-0000-0000-000074320000}"/>
    <cellStyle name="Normal 27 4 2 3" xfId="13029" xr:uid="{00000000-0005-0000-0000-000075320000}"/>
    <cellStyle name="Normal 27 4 2 3 2" xfId="13030" xr:uid="{00000000-0005-0000-0000-000076320000}"/>
    <cellStyle name="Normal 27 4 2 4" xfId="13031" xr:uid="{00000000-0005-0000-0000-000077320000}"/>
    <cellStyle name="Normal 27 4 3" xfId="13032" xr:uid="{00000000-0005-0000-0000-000078320000}"/>
    <cellStyle name="Normal 27 4 3 2" xfId="13033" xr:uid="{00000000-0005-0000-0000-000079320000}"/>
    <cellStyle name="Normal 27 4 3 2 2" xfId="13034" xr:uid="{00000000-0005-0000-0000-00007A320000}"/>
    <cellStyle name="Normal 27 4 3 3" xfId="13035" xr:uid="{00000000-0005-0000-0000-00007B320000}"/>
    <cellStyle name="Normal 27 4 4" xfId="13036" xr:uid="{00000000-0005-0000-0000-00007C320000}"/>
    <cellStyle name="Normal 27 4 4 2" xfId="13037" xr:uid="{00000000-0005-0000-0000-00007D320000}"/>
    <cellStyle name="Normal 27 4 5" xfId="13038" xr:uid="{00000000-0005-0000-0000-00007E320000}"/>
    <cellStyle name="Normal 27 5" xfId="13039" xr:uid="{00000000-0005-0000-0000-00007F320000}"/>
    <cellStyle name="Normal 27 5 2" xfId="13040" xr:uid="{00000000-0005-0000-0000-000080320000}"/>
    <cellStyle name="Normal 27 5 2 2" xfId="13041" xr:uid="{00000000-0005-0000-0000-000081320000}"/>
    <cellStyle name="Normal 27 5 2 2 2" xfId="13042" xr:uid="{00000000-0005-0000-0000-000082320000}"/>
    <cellStyle name="Normal 27 5 2 3" xfId="13043" xr:uid="{00000000-0005-0000-0000-000083320000}"/>
    <cellStyle name="Normal 27 5 3" xfId="13044" xr:uid="{00000000-0005-0000-0000-000084320000}"/>
    <cellStyle name="Normal 27 5 3 2" xfId="13045" xr:uid="{00000000-0005-0000-0000-000085320000}"/>
    <cellStyle name="Normal 27 5 4" xfId="13046" xr:uid="{00000000-0005-0000-0000-000086320000}"/>
    <cellStyle name="Normal 27 6" xfId="13047" xr:uid="{00000000-0005-0000-0000-000087320000}"/>
    <cellStyle name="Normal 27 6 2" xfId="13048" xr:uid="{00000000-0005-0000-0000-000088320000}"/>
    <cellStyle name="Normal 27 6 2 2" xfId="13049" xr:uid="{00000000-0005-0000-0000-000089320000}"/>
    <cellStyle name="Normal 27 6 3" xfId="13050" xr:uid="{00000000-0005-0000-0000-00008A320000}"/>
    <cellStyle name="Normal 27 7" xfId="13051" xr:uid="{00000000-0005-0000-0000-00008B320000}"/>
    <cellStyle name="Normal 27 7 2" xfId="13052" xr:uid="{00000000-0005-0000-0000-00008C320000}"/>
    <cellStyle name="Normal 27 7 2 2" xfId="13053" xr:uid="{00000000-0005-0000-0000-00008D320000}"/>
    <cellStyle name="Normal 27 7 3" xfId="13054" xr:uid="{00000000-0005-0000-0000-00008E320000}"/>
    <cellStyle name="Normal 27 8" xfId="13055" xr:uid="{00000000-0005-0000-0000-00008F320000}"/>
    <cellStyle name="Normal 27 8 2" xfId="13056" xr:uid="{00000000-0005-0000-0000-000090320000}"/>
    <cellStyle name="Normal 27 9" xfId="13057" xr:uid="{00000000-0005-0000-0000-000091320000}"/>
    <cellStyle name="Normal 27 9 2" xfId="13058" xr:uid="{00000000-0005-0000-0000-000092320000}"/>
    <cellStyle name="Normal 270" xfId="13059" xr:uid="{00000000-0005-0000-0000-000093320000}"/>
    <cellStyle name="Normal 270 2" xfId="13060" xr:uid="{00000000-0005-0000-0000-000094320000}"/>
    <cellStyle name="Normal 270 2 2" xfId="13061" xr:uid="{00000000-0005-0000-0000-000095320000}"/>
    <cellStyle name="Normal 270 3" xfId="13062" xr:uid="{00000000-0005-0000-0000-000096320000}"/>
    <cellStyle name="Normal 271" xfId="13063" xr:uid="{00000000-0005-0000-0000-000097320000}"/>
    <cellStyle name="Normal 271 2" xfId="13064" xr:uid="{00000000-0005-0000-0000-000098320000}"/>
    <cellStyle name="Normal 271 2 2" xfId="13065" xr:uid="{00000000-0005-0000-0000-000099320000}"/>
    <cellStyle name="Normal 271 3" xfId="13066" xr:uid="{00000000-0005-0000-0000-00009A320000}"/>
    <cellStyle name="Normal 272" xfId="13067" xr:uid="{00000000-0005-0000-0000-00009B320000}"/>
    <cellStyle name="Normal 272 2" xfId="13068" xr:uid="{00000000-0005-0000-0000-00009C320000}"/>
    <cellStyle name="Normal 272 2 2" xfId="13069" xr:uid="{00000000-0005-0000-0000-00009D320000}"/>
    <cellStyle name="Normal 272 3" xfId="13070" xr:uid="{00000000-0005-0000-0000-00009E320000}"/>
    <cellStyle name="Normal 273" xfId="13071" xr:uid="{00000000-0005-0000-0000-00009F320000}"/>
    <cellStyle name="Normal 273 2" xfId="13072" xr:uid="{00000000-0005-0000-0000-0000A0320000}"/>
    <cellStyle name="Normal 273 2 2" xfId="13073" xr:uid="{00000000-0005-0000-0000-0000A1320000}"/>
    <cellStyle name="Normal 273 3" xfId="13074" xr:uid="{00000000-0005-0000-0000-0000A2320000}"/>
    <cellStyle name="Normal 274" xfId="13075" xr:uid="{00000000-0005-0000-0000-0000A3320000}"/>
    <cellStyle name="Normal 274 2" xfId="13076" xr:uid="{00000000-0005-0000-0000-0000A4320000}"/>
    <cellStyle name="Normal 274 2 2" xfId="13077" xr:uid="{00000000-0005-0000-0000-0000A5320000}"/>
    <cellStyle name="Normal 274 3" xfId="13078" xr:uid="{00000000-0005-0000-0000-0000A6320000}"/>
    <cellStyle name="Normal 275" xfId="13079" xr:uid="{00000000-0005-0000-0000-0000A7320000}"/>
    <cellStyle name="Normal 275 2" xfId="13080" xr:uid="{00000000-0005-0000-0000-0000A8320000}"/>
    <cellStyle name="Normal 275 2 2" xfId="13081" xr:uid="{00000000-0005-0000-0000-0000A9320000}"/>
    <cellStyle name="Normal 275 3" xfId="13082" xr:uid="{00000000-0005-0000-0000-0000AA320000}"/>
    <cellStyle name="Normal 276" xfId="13083" xr:uid="{00000000-0005-0000-0000-0000AB320000}"/>
    <cellStyle name="Normal 276 2" xfId="13084" xr:uid="{00000000-0005-0000-0000-0000AC320000}"/>
    <cellStyle name="Normal 276 2 2" xfId="13085" xr:uid="{00000000-0005-0000-0000-0000AD320000}"/>
    <cellStyle name="Normal 276 3" xfId="13086" xr:uid="{00000000-0005-0000-0000-0000AE320000}"/>
    <cellStyle name="Normal 277" xfId="13087" xr:uid="{00000000-0005-0000-0000-0000AF320000}"/>
    <cellStyle name="Normal 277 2" xfId="13088" xr:uid="{00000000-0005-0000-0000-0000B0320000}"/>
    <cellStyle name="Normal 277 2 2" xfId="13089" xr:uid="{00000000-0005-0000-0000-0000B1320000}"/>
    <cellStyle name="Normal 277 3" xfId="13090" xr:uid="{00000000-0005-0000-0000-0000B2320000}"/>
    <cellStyle name="Normal 278" xfId="13091" xr:uid="{00000000-0005-0000-0000-0000B3320000}"/>
    <cellStyle name="Normal 278 2" xfId="13092" xr:uid="{00000000-0005-0000-0000-0000B4320000}"/>
    <cellStyle name="Normal 278 2 2" xfId="13093" xr:uid="{00000000-0005-0000-0000-0000B5320000}"/>
    <cellStyle name="Normal 278 3" xfId="13094" xr:uid="{00000000-0005-0000-0000-0000B6320000}"/>
    <cellStyle name="Normal 279" xfId="13095" xr:uid="{00000000-0005-0000-0000-0000B7320000}"/>
    <cellStyle name="Normal 279 2" xfId="13096" xr:uid="{00000000-0005-0000-0000-0000B8320000}"/>
    <cellStyle name="Normal 279 2 2" xfId="13097" xr:uid="{00000000-0005-0000-0000-0000B9320000}"/>
    <cellStyle name="Normal 279 3" xfId="13098" xr:uid="{00000000-0005-0000-0000-0000BA320000}"/>
    <cellStyle name="Normal 28" xfId="246" xr:uid="{00000000-0005-0000-0000-0000BB320000}"/>
    <cellStyle name="Normal 28 2" xfId="13099" xr:uid="{00000000-0005-0000-0000-0000BC320000}"/>
    <cellStyle name="Normal 28 2 2" xfId="13100" xr:uid="{00000000-0005-0000-0000-0000BD320000}"/>
    <cellStyle name="Normal 28 2 2 2" xfId="13101" xr:uid="{00000000-0005-0000-0000-0000BE320000}"/>
    <cellStyle name="Normal 28 2 2 2 2" xfId="13102" xr:uid="{00000000-0005-0000-0000-0000BF320000}"/>
    <cellStyle name="Normal 28 2 2 3" xfId="13103" xr:uid="{00000000-0005-0000-0000-0000C0320000}"/>
    <cellStyle name="Normal 28 2 2 4" xfId="13104" xr:uid="{00000000-0005-0000-0000-0000C1320000}"/>
    <cellStyle name="Normal 28 2 3" xfId="13105" xr:uid="{00000000-0005-0000-0000-0000C2320000}"/>
    <cellStyle name="Normal 28 2 3 2" xfId="13106" xr:uid="{00000000-0005-0000-0000-0000C3320000}"/>
    <cellStyle name="Normal 28 2 4" xfId="13107" xr:uid="{00000000-0005-0000-0000-0000C4320000}"/>
    <cellStyle name="Normal 28 2 5" xfId="13108" xr:uid="{00000000-0005-0000-0000-0000C5320000}"/>
    <cellStyle name="Normal 28 3" xfId="13109" xr:uid="{00000000-0005-0000-0000-0000C6320000}"/>
    <cellStyle name="Normal 28 3 2" xfId="13110" xr:uid="{00000000-0005-0000-0000-0000C7320000}"/>
    <cellStyle name="Normal 28 3 2 2" xfId="13111" xr:uid="{00000000-0005-0000-0000-0000C8320000}"/>
    <cellStyle name="Normal 28 3 3" xfId="13112" xr:uid="{00000000-0005-0000-0000-0000C9320000}"/>
    <cellStyle name="Normal 28 3 4" xfId="13113" xr:uid="{00000000-0005-0000-0000-0000CA320000}"/>
    <cellStyle name="Normal 28 4" xfId="13114" xr:uid="{00000000-0005-0000-0000-0000CB320000}"/>
    <cellStyle name="Normal 28 4 2" xfId="13115" xr:uid="{00000000-0005-0000-0000-0000CC320000}"/>
    <cellStyle name="Normal 28 4 2 2" xfId="13116" xr:uid="{00000000-0005-0000-0000-0000CD320000}"/>
    <cellStyle name="Normal 28 4 3" xfId="13117" xr:uid="{00000000-0005-0000-0000-0000CE320000}"/>
    <cellStyle name="Normal 28 5" xfId="13118" xr:uid="{00000000-0005-0000-0000-0000CF320000}"/>
    <cellStyle name="Normal 28 5 2" xfId="13119" xr:uid="{00000000-0005-0000-0000-0000D0320000}"/>
    <cellStyle name="Normal 28 6" xfId="13120" xr:uid="{00000000-0005-0000-0000-0000D1320000}"/>
    <cellStyle name="Normal 28 6 2" xfId="13121" xr:uid="{00000000-0005-0000-0000-0000D2320000}"/>
    <cellStyle name="Normal 28 7" xfId="13122" xr:uid="{00000000-0005-0000-0000-0000D3320000}"/>
    <cellStyle name="Normal 28 8" xfId="13123" xr:uid="{00000000-0005-0000-0000-0000D4320000}"/>
    <cellStyle name="Normal 280" xfId="13124" xr:uid="{00000000-0005-0000-0000-0000D5320000}"/>
    <cellStyle name="Normal 280 2" xfId="13125" xr:uid="{00000000-0005-0000-0000-0000D6320000}"/>
    <cellStyle name="Normal 280 2 2" xfId="13126" xr:uid="{00000000-0005-0000-0000-0000D7320000}"/>
    <cellStyle name="Normal 280 3" xfId="13127" xr:uid="{00000000-0005-0000-0000-0000D8320000}"/>
    <cellStyle name="Normal 281" xfId="13128" xr:uid="{00000000-0005-0000-0000-0000D9320000}"/>
    <cellStyle name="Normal 281 2" xfId="13129" xr:uid="{00000000-0005-0000-0000-0000DA320000}"/>
    <cellStyle name="Normal 281 2 2" xfId="13130" xr:uid="{00000000-0005-0000-0000-0000DB320000}"/>
    <cellStyle name="Normal 281 3" xfId="13131" xr:uid="{00000000-0005-0000-0000-0000DC320000}"/>
    <cellStyle name="Normal 282" xfId="13132" xr:uid="{00000000-0005-0000-0000-0000DD320000}"/>
    <cellStyle name="Normal 282 2" xfId="13133" xr:uid="{00000000-0005-0000-0000-0000DE320000}"/>
    <cellStyle name="Normal 282 2 2" xfId="13134" xr:uid="{00000000-0005-0000-0000-0000DF320000}"/>
    <cellStyle name="Normal 282 3" xfId="13135" xr:uid="{00000000-0005-0000-0000-0000E0320000}"/>
    <cellStyle name="Normal 283" xfId="13136" xr:uid="{00000000-0005-0000-0000-0000E1320000}"/>
    <cellStyle name="Normal 283 2" xfId="13137" xr:uid="{00000000-0005-0000-0000-0000E2320000}"/>
    <cellStyle name="Normal 283 2 2" xfId="13138" xr:uid="{00000000-0005-0000-0000-0000E3320000}"/>
    <cellStyle name="Normal 283 3" xfId="13139" xr:uid="{00000000-0005-0000-0000-0000E4320000}"/>
    <cellStyle name="Normal 284" xfId="13140" xr:uid="{00000000-0005-0000-0000-0000E5320000}"/>
    <cellStyle name="Normal 284 2" xfId="13141" xr:uid="{00000000-0005-0000-0000-0000E6320000}"/>
    <cellStyle name="Normal 284 2 2" xfId="13142" xr:uid="{00000000-0005-0000-0000-0000E7320000}"/>
    <cellStyle name="Normal 284 3" xfId="13143" xr:uid="{00000000-0005-0000-0000-0000E8320000}"/>
    <cellStyle name="Normal 285" xfId="13144" xr:uid="{00000000-0005-0000-0000-0000E9320000}"/>
    <cellStyle name="Normal 285 2" xfId="13145" xr:uid="{00000000-0005-0000-0000-0000EA320000}"/>
    <cellStyle name="Normal 285 2 2" xfId="13146" xr:uid="{00000000-0005-0000-0000-0000EB320000}"/>
    <cellStyle name="Normal 285 3" xfId="13147" xr:uid="{00000000-0005-0000-0000-0000EC320000}"/>
    <cellStyle name="Normal 286" xfId="13148" xr:uid="{00000000-0005-0000-0000-0000ED320000}"/>
    <cellStyle name="Normal 286 2" xfId="13149" xr:uid="{00000000-0005-0000-0000-0000EE320000}"/>
    <cellStyle name="Normal 286 2 2" xfId="13150" xr:uid="{00000000-0005-0000-0000-0000EF320000}"/>
    <cellStyle name="Normal 286 3" xfId="13151" xr:uid="{00000000-0005-0000-0000-0000F0320000}"/>
    <cellStyle name="Normal 287" xfId="13152" xr:uid="{00000000-0005-0000-0000-0000F1320000}"/>
    <cellStyle name="Normal 287 2" xfId="13153" xr:uid="{00000000-0005-0000-0000-0000F2320000}"/>
    <cellStyle name="Normal 287 2 2" xfId="13154" xr:uid="{00000000-0005-0000-0000-0000F3320000}"/>
    <cellStyle name="Normal 287 3" xfId="13155" xr:uid="{00000000-0005-0000-0000-0000F4320000}"/>
    <cellStyle name="Normal 288" xfId="13156" xr:uid="{00000000-0005-0000-0000-0000F5320000}"/>
    <cellStyle name="Normal 288 2" xfId="13157" xr:uid="{00000000-0005-0000-0000-0000F6320000}"/>
    <cellStyle name="Normal 288 2 2" xfId="13158" xr:uid="{00000000-0005-0000-0000-0000F7320000}"/>
    <cellStyle name="Normal 288 3" xfId="13159" xr:uid="{00000000-0005-0000-0000-0000F8320000}"/>
    <cellStyle name="Normal 289" xfId="13160" xr:uid="{00000000-0005-0000-0000-0000F9320000}"/>
    <cellStyle name="Normal 289 2" xfId="13161" xr:uid="{00000000-0005-0000-0000-0000FA320000}"/>
    <cellStyle name="Normal 289 2 2" xfId="13162" xr:uid="{00000000-0005-0000-0000-0000FB320000}"/>
    <cellStyle name="Normal 289 3" xfId="13163" xr:uid="{00000000-0005-0000-0000-0000FC320000}"/>
    <cellStyle name="Normal 29" xfId="247" xr:uid="{00000000-0005-0000-0000-0000FD320000}"/>
    <cellStyle name="Normal 29 2" xfId="13164" xr:uid="{00000000-0005-0000-0000-0000FE320000}"/>
    <cellStyle name="Normal 29 2 2" xfId="13165" xr:uid="{00000000-0005-0000-0000-0000FF320000}"/>
    <cellStyle name="Normal 29 2 2 2" xfId="13166" xr:uid="{00000000-0005-0000-0000-000000330000}"/>
    <cellStyle name="Normal 29 2 2 2 2" xfId="13167" xr:uid="{00000000-0005-0000-0000-000001330000}"/>
    <cellStyle name="Normal 29 2 2 3" xfId="13168" xr:uid="{00000000-0005-0000-0000-000002330000}"/>
    <cellStyle name="Normal 29 2 2 4" xfId="13169" xr:uid="{00000000-0005-0000-0000-000003330000}"/>
    <cellStyle name="Normal 29 2 3" xfId="13170" xr:uid="{00000000-0005-0000-0000-000004330000}"/>
    <cellStyle name="Normal 29 2 3 2" xfId="13171" xr:uid="{00000000-0005-0000-0000-000005330000}"/>
    <cellStyle name="Normal 29 2 4" xfId="13172" xr:uid="{00000000-0005-0000-0000-000006330000}"/>
    <cellStyle name="Normal 29 2 5" xfId="13173" xr:uid="{00000000-0005-0000-0000-000007330000}"/>
    <cellStyle name="Normal 29 3" xfId="13174" xr:uid="{00000000-0005-0000-0000-000008330000}"/>
    <cellStyle name="Normal 29 3 2" xfId="13175" xr:uid="{00000000-0005-0000-0000-000009330000}"/>
    <cellStyle name="Normal 29 3 2 2" xfId="13176" xr:uid="{00000000-0005-0000-0000-00000A330000}"/>
    <cellStyle name="Normal 29 3 3" xfId="13177" xr:uid="{00000000-0005-0000-0000-00000B330000}"/>
    <cellStyle name="Normal 29 3 4" xfId="13178" xr:uid="{00000000-0005-0000-0000-00000C330000}"/>
    <cellStyle name="Normal 29 4" xfId="13179" xr:uid="{00000000-0005-0000-0000-00000D330000}"/>
    <cellStyle name="Normal 29 4 2" xfId="13180" xr:uid="{00000000-0005-0000-0000-00000E330000}"/>
    <cellStyle name="Normal 29 4 2 2" xfId="13181" xr:uid="{00000000-0005-0000-0000-00000F330000}"/>
    <cellStyle name="Normal 29 4 3" xfId="13182" xr:uid="{00000000-0005-0000-0000-000010330000}"/>
    <cellStyle name="Normal 29 5" xfId="13183" xr:uid="{00000000-0005-0000-0000-000011330000}"/>
    <cellStyle name="Normal 29 5 2" xfId="13184" xr:uid="{00000000-0005-0000-0000-000012330000}"/>
    <cellStyle name="Normal 29 6" xfId="13185" xr:uid="{00000000-0005-0000-0000-000013330000}"/>
    <cellStyle name="Normal 29 6 2" xfId="13186" xr:uid="{00000000-0005-0000-0000-000014330000}"/>
    <cellStyle name="Normal 29 7" xfId="13187" xr:uid="{00000000-0005-0000-0000-000015330000}"/>
    <cellStyle name="Normal 29 8" xfId="13188" xr:uid="{00000000-0005-0000-0000-000016330000}"/>
    <cellStyle name="Normal 290" xfId="13189" xr:uid="{00000000-0005-0000-0000-000017330000}"/>
    <cellStyle name="Normal 290 2" xfId="13190" xr:uid="{00000000-0005-0000-0000-000018330000}"/>
    <cellStyle name="Normal 290 2 2" xfId="13191" xr:uid="{00000000-0005-0000-0000-000019330000}"/>
    <cellStyle name="Normal 290 3" xfId="13192" xr:uid="{00000000-0005-0000-0000-00001A330000}"/>
    <cellStyle name="Normal 291" xfId="13193" xr:uid="{00000000-0005-0000-0000-00001B330000}"/>
    <cellStyle name="Normal 291 2" xfId="13194" xr:uid="{00000000-0005-0000-0000-00001C330000}"/>
    <cellStyle name="Normal 291 2 2" xfId="13195" xr:uid="{00000000-0005-0000-0000-00001D330000}"/>
    <cellStyle name="Normal 291 3" xfId="13196" xr:uid="{00000000-0005-0000-0000-00001E330000}"/>
    <cellStyle name="Normal 292" xfId="13197" xr:uid="{00000000-0005-0000-0000-00001F330000}"/>
    <cellStyle name="Normal 292 2" xfId="13198" xr:uid="{00000000-0005-0000-0000-000020330000}"/>
    <cellStyle name="Normal 292 2 2" xfId="13199" xr:uid="{00000000-0005-0000-0000-000021330000}"/>
    <cellStyle name="Normal 292 3" xfId="13200" xr:uid="{00000000-0005-0000-0000-000022330000}"/>
    <cellStyle name="Normal 293" xfId="13201" xr:uid="{00000000-0005-0000-0000-000023330000}"/>
    <cellStyle name="Normal 293 2" xfId="13202" xr:uid="{00000000-0005-0000-0000-000024330000}"/>
    <cellStyle name="Normal 293 2 2" xfId="13203" xr:uid="{00000000-0005-0000-0000-000025330000}"/>
    <cellStyle name="Normal 293 3" xfId="13204" xr:uid="{00000000-0005-0000-0000-000026330000}"/>
    <cellStyle name="Normal 294" xfId="13205" xr:uid="{00000000-0005-0000-0000-000027330000}"/>
    <cellStyle name="Normal 294 2" xfId="13206" xr:uid="{00000000-0005-0000-0000-000028330000}"/>
    <cellStyle name="Normal 294 2 2" xfId="13207" xr:uid="{00000000-0005-0000-0000-000029330000}"/>
    <cellStyle name="Normal 294 3" xfId="13208" xr:uid="{00000000-0005-0000-0000-00002A330000}"/>
    <cellStyle name="Normal 295" xfId="13209" xr:uid="{00000000-0005-0000-0000-00002B330000}"/>
    <cellStyle name="Normal 295 2" xfId="13210" xr:uid="{00000000-0005-0000-0000-00002C330000}"/>
    <cellStyle name="Normal 295 2 2" xfId="13211" xr:uid="{00000000-0005-0000-0000-00002D330000}"/>
    <cellStyle name="Normal 295 3" xfId="13212" xr:uid="{00000000-0005-0000-0000-00002E330000}"/>
    <cellStyle name="Normal 296" xfId="13213" xr:uid="{00000000-0005-0000-0000-00002F330000}"/>
    <cellStyle name="Normal 296 2" xfId="13214" xr:uid="{00000000-0005-0000-0000-000030330000}"/>
    <cellStyle name="Normal 296 2 2" xfId="13215" xr:uid="{00000000-0005-0000-0000-000031330000}"/>
    <cellStyle name="Normal 296 3" xfId="13216" xr:uid="{00000000-0005-0000-0000-000032330000}"/>
    <cellStyle name="Normal 297" xfId="13217" xr:uid="{00000000-0005-0000-0000-000033330000}"/>
    <cellStyle name="Normal 297 2" xfId="13218" xr:uid="{00000000-0005-0000-0000-000034330000}"/>
    <cellStyle name="Normal 297 2 2" xfId="13219" xr:uid="{00000000-0005-0000-0000-000035330000}"/>
    <cellStyle name="Normal 297 3" xfId="13220" xr:uid="{00000000-0005-0000-0000-000036330000}"/>
    <cellStyle name="Normal 298" xfId="13221" xr:uid="{00000000-0005-0000-0000-000037330000}"/>
    <cellStyle name="Normal 298 2" xfId="13222" xr:uid="{00000000-0005-0000-0000-000038330000}"/>
    <cellStyle name="Normal 298 2 2" xfId="13223" xr:uid="{00000000-0005-0000-0000-000039330000}"/>
    <cellStyle name="Normal 298 3" xfId="13224" xr:uid="{00000000-0005-0000-0000-00003A330000}"/>
    <cellStyle name="Normal 299" xfId="13225" xr:uid="{00000000-0005-0000-0000-00003B330000}"/>
    <cellStyle name="Normal 299 2" xfId="13226" xr:uid="{00000000-0005-0000-0000-00003C330000}"/>
    <cellStyle name="Normal 299 2 2" xfId="13227" xr:uid="{00000000-0005-0000-0000-00003D330000}"/>
    <cellStyle name="Normal 299 3" xfId="13228" xr:uid="{00000000-0005-0000-0000-00003E330000}"/>
    <cellStyle name="Normal 3" xfId="4" xr:uid="{00000000-0005-0000-0000-00003F330000}"/>
    <cellStyle name="Normal 3 10" xfId="13229" xr:uid="{00000000-0005-0000-0000-000040330000}"/>
    <cellStyle name="Normal 3 10 2" xfId="13230" xr:uid="{00000000-0005-0000-0000-000041330000}"/>
    <cellStyle name="Normal 3 10 2 2" xfId="13231" xr:uid="{00000000-0005-0000-0000-000042330000}"/>
    <cellStyle name="Normal 3 10 2 2 2" xfId="13232" xr:uid="{00000000-0005-0000-0000-000043330000}"/>
    <cellStyle name="Normal 3 10 2 3" xfId="13233" xr:uid="{00000000-0005-0000-0000-000044330000}"/>
    <cellStyle name="Normal 3 10 3" xfId="13234" xr:uid="{00000000-0005-0000-0000-000045330000}"/>
    <cellStyle name="Normal 3 10 3 2" xfId="13235" xr:uid="{00000000-0005-0000-0000-000046330000}"/>
    <cellStyle name="Normal 3 10 4" xfId="13236" xr:uid="{00000000-0005-0000-0000-000047330000}"/>
    <cellStyle name="Normal 3 11" xfId="13237" xr:uid="{00000000-0005-0000-0000-000048330000}"/>
    <cellStyle name="Normal 3 11 2" xfId="13238" xr:uid="{00000000-0005-0000-0000-000049330000}"/>
    <cellStyle name="Normal 3 11 2 2" xfId="13239" xr:uid="{00000000-0005-0000-0000-00004A330000}"/>
    <cellStyle name="Normal 3 11 2 2 2" xfId="13240" xr:uid="{00000000-0005-0000-0000-00004B330000}"/>
    <cellStyle name="Normal 3 11 2 3" xfId="13241" xr:uid="{00000000-0005-0000-0000-00004C330000}"/>
    <cellStyle name="Normal 3 11 3" xfId="13242" xr:uid="{00000000-0005-0000-0000-00004D330000}"/>
    <cellStyle name="Normal 3 11 3 2" xfId="13243" xr:uid="{00000000-0005-0000-0000-00004E330000}"/>
    <cellStyle name="Normal 3 11 4" xfId="13244" xr:uid="{00000000-0005-0000-0000-00004F330000}"/>
    <cellStyle name="Normal 3 12" xfId="13245" xr:uid="{00000000-0005-0000-0000-000050330000}"/>
    <cellStyle name="Normal 3 12 2" xfId="13246" xr:uid="{00000000-0005-0000-0000-000051330000}"/>
    <cellStyle name="Normal 3 12 2 2" xfId="13247" xr:uid="{00000000-0005-0000-0000-000052330000}"/>
    <cellStyle name="Normal 3 12 2 2 2" xfId="13248" xr:uid="{00000000-0005-0000-0000-000053330000}"/>
    <cellStyle name="Normal 3 12 2 3" xfId="13249" xr:uid="{00000000-0005-0000-0000-000054330000}"/>
    <cellStyle name="Normal 3 12 3" xfId="13250" xr:uid="{00000000-0005-0000-0000-000055330000}"/>
    <cellStyle name="Normal 3 12 3 2" xfId="13251" xr:uid="{00000000-0005-0000-0000-000056330000}"/>
    <cellStyle name="Normal 3 12 4" xfId="13252" xr:uid="{00000000-0005-0000-0000-000057330000}"/>
    <cellStyle name="Normal 3 13" xfId="13253" xr:uid="{00000000-0005-0000-0000-000058330000}"/>
    <cellStyle name="Normal 3 13 2" xfId="13254" xr:uid="{00000000-0005-0000-0000-000059330000}"/>
    <cellStyle name="Normal 3 13 3" xfId="13255" xr:uid="{00000000-0005-0000-0000-00005A330000}"/>
    <cellStyle name="Normal 3 14" xfId="13256" xr:uid="{00000000-0005-0000-0000-00005B330000}"/>
    <cellStyle name="Normal 3 14 2" xfId="13257" xr:uid="{00000000-0005-0000-0000-00005C330000}"/>
    <cellStyle name="Normal 3 14 2 2" xfId="13258" xr:uid="{00000000-0005-0000-0000-00005D330000}"/>
    <cellStyle name="Normal 3 14 3" xfId="13259" xr:uid="{00000000-0005-0000-0000-00005E330000}"/>
    <cellStyle name="Normal 3 15" xfId="13260" xr:uid="{00000000-0005-0000-0000-00005F330000}"/>
    <cellStyle name="Normal 3 15 2" xfId="13261" xr:uid="{00000000-0005-0000-0000-000060330000}"/>
    <cellStyle name="Normal 3 15 2 2" xfId="13262" xr:uid="{00000000-0005-0000-0000-000061330000}"/>
    <cellStyle name="Normal 3 15 2 2 2" xfId="13263" xr:uid="{00000000-0005-0000-0000-000062330000}"/>
    <cellStyle name="Normal 3 15 2 3" xfId="13264" xr:uid="{00000000-0005-0000-0000-000063330000}"/>
    <cellStyle name="Normal 3 15 3" xfId="13265" xr:uid="{00000000-0005-0000-0000-000064330000}"/>
    <cellStyle name="Normal 3 15 3 2" xfId="13266" xr:uid="{00000000-0005-0000-0000-000065330000}"/>
    <cellStyle name="Normal 3 15 4" xfId="13267" xr:uid="{00000000-0005-0000-0000-000066330000}"/>
    <cellStyle name="Normal 3 16" xfId="13268" xr:uid="{00000000-0005-0000-0000-000067330000}"/>
    <cellStyle name="Normal 3 16 2" xfId="13269" xr:uid="{00000000-0005-0000-0000-000068330000}"/>
    <cellStyle name="Normal 3 17" xfId="13270" xr:uid="{00000000-0005-0000-0000-000069330000}"/>
    <cellStyle name="Normal 3 17 2" xfId="13271" xr:uid="{00000000-0005-0000-0000-00006A330000}"/>
    <cellStyle name="Normal 3 17 2 2" xfId="13272" xr:uid="{00000000-0005-0000-0000-00006B330000}"/>
    <cellStyle name="Normal 3 17 3" xfId="13273" xr:uid="{00000000-0005-0000-0000-00006C330000}"/>
    <cellStyle name="Normal 3 17 3 2" xfId="13274" xr:uid="{00000000-0005-0000-0000-00006D330000}"/>
    <cellStyle name="Normal 3 17 4" xfId="13275" xr:uid="{00000000-0005-0000-0000-00006E330000}"/>
    <cellStyle name="Normal 3 17 5" xfId="13276" xr:uid="{00000000-0005-0000-0000-00006F330000}"/>
    <cellStyle name="Normal 3 18" xfId="13277" xr:uid="{00000000-0005-0000-0000-000070330000}"/>
    <cellStyle name="Normal 3 18 2" xfId="13278" xr:uid="{00000000-0005-0000-0000-000071330000}"/>
    <cellStyle name="Normal 3 18 3" xfId="13279" xr:uid="{00000000-0005-0000-0000-000072330000}"/>
    <cellStyle name="Normal 3 19" xfId="13280" xr:uid="{00000000-0005-0000-0000-000073330000}"/>
    <cellStyle name="Normal 3 19 2" xfId="13281" xr:uid="{00000000-0005-0000-0000-000074330000}"/>
    <cellStyle name="Normal 3 19 2 2" xfId="13282" xr:uid="{00000000-0005-0000-0000-000075330000}"/>
    <cellStyle name="Normal 3 19 3" xfId="13283" xr:uid="{00000000-0005-0000-0000-000076330000}"/>
    <cellStyle name="Normal 3 19 3 2" xfId="13284" xr:uid="{00000000-0005-0000-0000-000077330000}"/>
    <cellStyle name="Normal 3 19 4" xfId="13285" xr:uid="{00000000-0005-0000-0000-000078330000}"/>
    <cellStyle name="Normal 3 19 5" xfId="13286" xr:uid="{00000000-0005-0000-0000-000079330000}"/>
    <cellStyle name="Normal 3 2" xfId="14" xr:uid="{00000000-0005-0000-0000-00007A330000}"/>
    <cellStyle name="Normal 3 2 10" xfId="13287" xr:uid="{00000000-0005-0000-0000-00007B330000}"/>
    <cellStyle name="Normal 3 2 11" xfId="13288" xr:uid="{00000000-0005-0000-0000-00007C330000}"/>
    <cellStyle name="Normal 3 2 12" xfId="13289" xr:uid="{00000000-0005-0000-0000-00007D330000}"/>
    <cellStyle name="Normal 3 2 13" xfId="249" xr:uid="{00000000-0005-0000-0000-00007E330000}"/>
    <cellStyle name="Normal 3 2 14" xfId="32" xr:uid="{00000000-0005-0000-0000-00007F330000}"/>
    <cellStyle name="Normal 3 2 2" xfId="18" xr:uid="{00000000-0005-0000-0000-000080330000}"/>
    <cellStyle name="Normal 3 2 2 2" xfId="29" xr:uid="{00000000-0005-0000-0000-000081330000}"/>
    <cellStyle name="Normal 3 2 2 2 2" xfId="13291" xr:uid="{00000000-0005-0000-0000-000082330000}"/>
    <cellStyle name="Normal 3 2 2 2 2 2" xfId="13292" xr:uid="{00000000-0005-0000-0000-000083330000}"/>
    <cellStyle name="Normal 3 2 2 2 2 2 2" xfId="13293" xr:uid="{00000000-0005-0000-0000-000084330000}"/>
    <cellStyle name="Normal 3 2 2 2 2 3" xfId="13294" xr:uid="{00000000-0005-0000-0000-000085330000}"/>
    <cellStyle name="Normal 3 2 2 2 3" xfId="13295" xr:uid="{00000000-0005-0000-0000-000086330000}"/>
    <cellStyle name="Normal 3 2 2 2 3 2" xfId="13296" xr:uid="{00000000-0005-0000-0000-000087330000}"/>
    <cellStyle name="Normal 3 2 2 2 4" xfId="13297" xr:uid="{00000000-0005-0000-0000-000088330000}"/>
    <cellStyle name="Normal 3 2 2 2 5" xfId="13290" xr:uid="{00000000-0005-0000-0000-000089330000}"/>
    <cellStyle name="Normal 3 2 2 2 6" xfId="250" xr:uid="{00000000-0005-0000-0000-00008A330000}"/>
    <cellStyle name="Normal 3 2 2 2 7" xfId="40" xr:uid="{00000000-0005-0000-0000-00008B330000}"/>
    <cellStyle name="Normal 3 2 2 3" xfId="24" xr:uid="{00000000-0005-0000-0000-00008C330000}"/>
    <cellStyle name="Normal 3 2 2 3 2" xfId="13299" xr:uid="{00000000-0005-0000-0000-00008D330000}"/>
    <cellStyle name="Normal 3 2 2 3 2 2" xfId="13300" xr:uid="{00000000-0005-0000-0000-00008E330000}"/>
    <cellStyle name="Normal 3 2 2 3 2 2 2" xfId="13301" xr:uid="{00000000-0005-0000-0000-00008F330000}"/>
    <cellStyle name="Normal 3 2 2 3 2 3" xfId="13302" xr:uid="{00000000-0005-0000-0000-000090330000}"/>
    <cellStyle name="Normal 3 2 2 3 3" xfId="13303" xr:uid="{00000000-0005-0000-0000-000091330000}"/>
    <cellStyle name="Normal 3 2 2 3 3 2" xfId="13304" xr:uid="{00000000-0005-0000-0000-000092330000}"/>
    <cellStyle name="Normal 3 2 2 3 4" xfId="13305" xr:uid="{00000000-0005-0000-0000-000093330000}"/>
    <cellStyle name="Normal 3 2 2 3 5" xfId="13306" xr:uid="{00000000-0005-0000-0000-000094330000}"/>
    <cellStyle name="Normal 3 2 2 3 6" xfId="13298" xr:uid="{00000000-0005-0000-0000-000095330000}"/>
    <cellStyle name="Normal 3 2 2 4" xfId="13307" xr:uid="{00000000-0005-0000-0000-000096330000}"/>
    <cellStyle name="Normal 3 2 2 4 2" xfId="13308" xr:uid="{00000000-0005-0000-0000-000097330000}"/>
    <cellStyle name="Normal 3 2 2 4 2 2" xfId="13309" xr:uid="{00000000-0005-0000-0000-000098330000}"/>
    <cellStyle name="Normal 3 2 2 4 2 2 2" xfId="13310" xr:uid="{00000000-0005-0000-0000-000099330000}"/>
    <cellStyle name="Normal 3 2 2 4 2 3" xfId="13311" xr:uid="{00000000-0005-0000-0000-00009A330000}"/>
    <cellStyle name="Normal 3 2 2 4 3" xfId="13312" xr:uid="{00000000-0005-0000-0000-00009B330000}"/>
    <cellStyle name="Normal 3 2 2 4 3 2" xfId="13313" xr:uid="{00000000-0005-0000-0000-00009C330000}"/>
    <cellStyle name="Normal 3 2 2 4 4" xfId="13314" xr:uid="{00000000-0005-0000-0000-00009D330000}"/>
    <cellStyle name="Normal 3 2 2 5" xfId="13315" xr:uid="{00000000-0005-0000-0000-00009E330000}"/>
    <cellStyle name="Normal 3 2 2 5 2" xfId="13316" xr:uid="{00000000-0005-0000-0000-00009F330000}"/>
    <cellStyle name="Normal 3 2 2 5 2 2" xfId="13317" xr:uid="{00000000-0005-0000-0000-0000A0330000}"/>
    <cellStyle name="Normal 3 2 2 5 3" xfId="13318" xr:uid="{00000000-0005-0000-0000-0000A1330000}"/>
    <cellStyle name="Normal 3 2 2 5 4" xfId="13319" xr:uid="{00000000-0005-0000-0000-0000A2330000}"/>
    <cellStyle name="Normal 3 2 2 6" xfId="13320" xr:uid="{00000000-0005-0000-0000-0000A3330000}"/>
    <cellStyle name="Normal 3 2 2 6 2" xfId="13321" xr:uid="{00000000-0005-0000-0000-0000A4330000}"/>
    <cellStyle name="Normal 3 2 2 7" xfId="13322" xr:uid="{00000000-0005-0000-0000-0000A5330000}"/>
    <cellStyle name="Normal 3 2 2 8" xfId="13323" xr:uid="{00000000-0005-0000-0000-0000A6330000}"/>
    <cellStyle name="Normal 3 2 2 9" xfId="35" xr:uid="{00000000-0005-0000-0000-0000A7330000}"/>
    <cellStyle name="Normal 3 2 3" xfId="26" xr:uid="{00000000-0005-0000-0000-0000A8330000}"/>
    <cellStyle name="Normal 3 2 3 2" xfId="251" xr:uid="{00000000-0005-0000-0000-0000A9330000}"/>
    <cellStyle name="Normal 3 2 3 2 2" xfId="13325" xr:uid="{00000000-0005-0000-0000-0000AA330000}"/>
    <cellStyle name="Normal 3 2 3 2 2 2" xfId="13326" xr:uid="{00000000-0005-0000-0000-0000AB330000}"/>
    <cellStyle name="Normal 3 2 3 2 2 2 2" xfId="13327" xr:uid="{00000000-0005-0000-0000-0000AC330000}"/>
    <cellStyle name="Normal 3 2 3 2 2 3" xfId="13328" xr:uid="{00000000-0005-0000-0000-0000AD330000}"/>
    <cellStyle name="Normal 3 2 3 2 3" xfId="13329" xr:uid="{00000000-0005-0000-0000-0000AE330000}"/>
    <cellStyle name="Normal 3 2 3 2 3 2" xfId="13330" xr:uid="{00000000-0005-0000-0000-0000AF330000}"/>
    <cellStyle name="Normal 3 2 3 2 4" xfId="13331" xr:uid="{00000000-0005-0000-0000-0000B0330000}"/>
    <cellStyle name="Normal 3 2 3 2 5" xfId="13332" xr:uid="{00000000-0005-0000-0000-0000B1330000}"/>
    <cellStyle name="Normal 3 2 3 2 6" xfId="13324" xr:uid="{00000000-0005-0000-0000-0000B2330000}"/>
    <cellStyle name="Normal 3 2 3 3" xfId="13333" xr:uid="{00000000-0005-0000-0000-0000B3330000}"/>
    <cellStyle name="Normal 3 2 3 3 2" xfId="13334" xr:uid="{00000000-0005-0000-0000-0000B4330000}"/>
    <cellStyle name="Normal 3 2 3 3 2 2" xfId="13335" xr:uid="{00000000-0005-0000-0000-0000B5330000}"/>
    <cellStyle name="Normal 3 2 3 3 3" xfId="13336" xr:uid="{00000000-0005-0000-0000-0000B6330000}"/>
    <cellStyle name="Normal 3 2 3 4" xfId="13337" xr:uid="{00000000-0005-0000-0000-0000B7330000}"/>
    <cellStyle name="Normal 3 2 3 4 2" xfId="13338" xr:uid="{00000000-0005-0000-0000-0000B8330000}"/>
    <cellStyle name="Normal 3 2 3 4 3" xfId="13339" xr:uid="{00000000-0005-0000-0000-0000B9330000}"/>
    <cellStyle name="Normal 3 2 3 5" xfId="13340" xr:uid="{00000000-0005-0000-0000-0000BA330000}"/>
    <cellStyle name="Normal 3 2 3 6" xfId="37" xr:uid="{00000000-0005-0000-0000-0000BB330000}"/>
    <cellStyle name="Normal 3 2 4" xfId="21" xr:uid="{00000000-0005-0000-0000-0000BC330000}"/>
    <cellStyle name="Normal 3 2 4 2" xfId="13342" xr:uid="{00000000-0005-0000-0000-0000BD330000}"/>
    <cellStyle name="Normal 3 2 4 2 2" xfId="13343" xr:uid="{00000000-0005-0000-0000-0000BE330000}"/>
    <cellStyle name="Normal 3 2 4 2 2 2" xfId="13344" xr:uid="{00000000-0005-0000-0000-0000BF330000}"/>
    <cellStyle name="Normal 3 2 4 2 2 2 2" xfId="13345" xr:uid="{00000000-0005-0000-0000-0000C0330000}"/>
    <cellStyle name="Normal 3 2 4 2 2 3" xfId="13346" xr:uid="{00000000-0005-0000-0000-0000C1330000}"/>
    <cellStyle name="Normal 3 2 4 2 3" xfId="13347" xr:uid="{00000000-0005-0000-0000-0000C2330000}"/>
    <cellStyle name="Normal 3 2 4 2 3 2" xfId="13348" xr:uid="{00000000-0005-0000-0000-0000C3330000}"/>
    <cellStyle name="Normal 3 2 4 2 4" xfId="13349" xr:uid="{00000000-0005-0000-0000-0000C4330000}"/>
    <cellStyle name="Normal 3 2 4 3" xfId="13350" xr:uid="{00000000-0005-0000-0000-0000C5330000}"/>
    <cellStyle name="Normal 3 2 4 3 2" xfId="13351" xr:uid="{00000000-0005-0000-0000-0000C6330000}"/>
    <cellStyle name="Normal 3 2 4 3 2 2" xfId="13352" xr:uid="{00000000-0005-0000-0000-0000C7330000}"/>
    <cellStyle name="Normal 3 2 4 3 3" xfId="13353" xr:uid="{00000000-0005-0000-0000-0000C8330000}"/>
    <cellStyle name="Normal 3 2 4 4" xfId="13354" xr:uid="{00000000-0005-0000-0000-0000C9330000}"/>
    <cellStyle name="Normal 3 2 4 4 2" xfId="13355" xr:uid="{00000000-0005-0000-0000-0000CA330000}"/>
    <cellStyle name="Normal 3 2 4 5" xfId="13356" xr:uid="{00000000-0005-0000-0000-0000CB330000}"/>
    <cellStyle name="Normal 3 2 4 6" xfId="13341" xr:uid="{00000000-0005-0000-0000-0000CC330000}"/>
    <cellStyle name="Normal 3 2 5" xfId="13357" xr:uid="{00000000-0005-0000-0000-0000CD330000}"/>
    <cellStyle name="Normal 3 2 5 2" xfId="13358" xr:uid="{00000000-0005-0000-0000-0000CE330000}"/>
    <cellStyle name="Normal 3 2 5 3" xfId="13359" xr:uid="{00000000-0005-0000-0000-0000CF330000}"/>
    <cellStyle name="Normal 3 2 5 4" xfId="13360" xr:uid="{00000000-0005-0000-0000-0000D0330000}"/>
    <cellStyle name="Normal 3 2 6" xfId="13361" xr:uid="{00000000-0005-0000-0000-0000D1330000}"/>
    <cellStyle name="Normal 3 2 6 2" xfId="13362" xr:uid="{00000000-0005-0000-0000-0000D2330000}"/>
    <cellStyle name="Normal 3 2 6 2 2" xfId="13363" xr:uid="{00000000-0005-0000-0000-0000D3330000}"/>
    <cellStyle name="Normal 3 2 6 3" xfId="13364" xr:uid="{00000000-0005-0000-0000-0000D4330000}"/>
    <cellStyle name="Normal 3 2 7" xfId="13365" xr:uid="{00000000-0005-0000-0000-0000D5330000}"/>
    <cellStyle name="Normal 3 2 7 2" xfId="13366" xr:uid="{00000000-0005-0000-0000-0000D6330000}"/>
    <cellStyle name="Normal 3 2 8" xfId="13367" xr:uid="{00000000-0005-0000-0000-0000D7330000}"/>
    <cellStyle name="Normal 3 2 8 2" xfId="13368" xr:uid="{00000000-0005-0000-0000-0000D8330000}"/>
    <cellStyle name="Normal 3 2 8 3" xfId="13369" xr:uid="{00000000-0005-0000-0000-0000D9330000}"/>
    <cellStyle name="Normal 3 2 9" xfId="13370" xr:uid="{00000000-0005-0000-0000-0000DA330000}"/>
    <cellStyle name="Normal 3 2 9 2" xfId="13371" xr:uid="{00000000-0005-0000-0000-0000DB330000}"/>
    <cellStyle name="Normal 3 20" xfId="13372" xr:uid="{00000000-0005-0000-0000-0000DC330000}"/>
    <cellStyle name="Normal 3 21" xfId="13373" xr:uid="{00000000-0005-0000-0000-0000DD330000}"/>
    <cellStyle name="Normal 3 22" xfId="13374" xr:uid="{00000000-0005-0000-0000-0000DE330000}"/>
    <cellStyle name="Normal 3 22 2" xfId="13375" xr:uid="{00000000-0005-0000-0000-0000DF330000}"/>
    <cellStyle name="Normal 3 23" xfId="13376" xr:uid="{00000000-0005-0000-0000-0000E0330000}"/>
    <cellStyle name="Normal 3 24" xfId="13377" xr:uid="{00000000-0005-0000-0000-0000E1330000}"/>
    <cellStyle name="Normal 3 25" xfId="13378" xr:uid="{00000000-0005-0000-0000-0000E2330000}"/>
    <cellStyle name="Normal 3 26" xfId="322" xr:uid="{00000000-0005-0000-0000-0000E3330000}"/>
    <cellStyle name="Normal 3 27" xfId="248" xr:uid="{00000000-0005-0000-0000-0000E4330000}"/>
    <cellStyle name="Normal 3 28" xfId="31" xr:uid="{00000000-0005-0000-0000-0000E5330000}"/>
    <cellStyle name="Normal 3 3" xfId="25" xr:uid="{00000000-0005-0000-0000-0000E6330000}"/>
    <cellStyle name="Normal 3 3 2" xfId="252" xr:uid="{00000000-0005-0000-0000-0000E7330000}"/>
    <cellStyle name="Normal 3 3 2 2" xfId="13379" xr:uid="{00000000-0005-0000-0000-0000E8330000}"/>
    <cellStyle name="Normal 3 3 2 3" xfId="13380" xr:uid="{00000000-0005-0000-0000-0000E9330000}"/>
    <cellStyle name="Normal 3 3 2 4" xfId="13381" xr:uid="{00000000-0005-0000-0000-0000EA330000}"/>
    <cellStyle name="Normal 3 3 2 5" xfId="13382" xr:uid="{00000000-0005-0000-0000-0000EB330000}"/>
    <cellStyle name="Normal 3 3 3" xfId="253" xr:uid="{00000000-0005-0000-0000-0000EC330000}"/>
    <cellStyle name="Normal 3 3 3 2" xfId="13384" xr:uid="{00000000-0005-0000-0000-0000ED330000}"/>
    <cellStyle name="Normal 3 3 3 2 2" xfId="13385" xr:uid="{00000000-0005-0000-0000-0000EE330000}"/>
    <cellStyle name="Normal 3 3 3 3" xfId="13386" xr:uid="{00000000-0005-0000-0000-0000EF330000}"/>
    <cellStyle name="Normal 3 3 3 4" xfId="13387" xr:uid="{00000000-0005-0000-0000-0000F0330000}"/>
    <cellStyle name="Normal 3 3 3 5" xfId="13383" xr:uid="{00000000-0005-0000-0000-0000F1330000}"/>
    <cellStyle name="Normal 3 3 4" xfId="13388" xr:uid="{00000000-0005-0000-0000-0000F2330000}"/>
    <cellStyle name="Normal 3 3 4 2" xfId="13389" xr:uid="{00000000-0005-0000-0000-0000F3330000}"/>
    <cellStyle name="Normal 3 3 5" xfId="13390" xr:uid="{00000000-0005-0000-0000-0000F4330000}"/>
    <cellStyle name="Normal 3 3 6" xfId="13391" xr:uid="{00000000-0005-0000-0000-0000F5330000}"/>
    <cellStyle name="Normal 3 3 7" xfId="13392" xr:uid="{00000000-0005-0000-0000-0000F6330000}"/>
    <cellStyle name="Normal 3 3 8" xfId="36" xr:uid="{00000000-0005-0000-0000-0000F7330000}"/>
    <cellStyle name="Normal 3 4" xfId="20" xr:uid="{00000000-0005-0000-0000-0000F8330000}"/>
    <cellStyle name="Normal 3 4 2" xfId="13394" xr:uid="{00000000-0005-0000-0000-0000F9330000}"/>
    <cellStyle name="Normal 3 4 2 2" xfId="13395" xr:uid="{00000000-0005-0000-0000-0000FA330000}"/>
    <cellStyle name="Normal 3 4 2 2 2" xfId="13396" xr:uid="{00000000-0005-0000-0000-0000FB330000}"/>
    <cellStyle name="Normal 3 4 2 2 3" xfId="13397" xr:uid="{00000000-0005-0000-0000-0000FC330000}"/>
    <cellStyle name="Normal 3 4 2 3" xfId="13398" xr:uid="{00000000-0005-0000-0000-0000FD330000}"/>
    <cellStyle name="Normal 3 4 2 3 2" xfId="13399" xr:uid="{00000000-0005-0000-0000-0000FE330000}"/>
    <cellStyle name="Normal 3 4 2 3 3" xfId="13400" xr:uid="{00000000-0005-0000-0000-0000FF330000}"/>
    <cellStyle name="Normal 3 4 2 4" xfId="13401" xr:uid="{00000000-0005-0000-0000-000000340000}"/>
    <cellStyle name="Normal 3 4 2 5" xfId="13402" xr:uid="{00000000-0005-0000-0000-000001340000}"/>
    <cellStyle name="Normal 3 4 3" xfId="13403" xr:uid="{00000000-0005-0000-0000-000002340000}"/>
    <cellStyle name="Normal 3 4 3 2" xfId="13404" xr:uid="{00000000-0005-0000-0000-000003340000}"/>
    <cellStyle name="Normal 3 4 3 3" xfId="13405" xr:uid="{00000000-0005-0000-0000-000004340000}"/>
    <cellStyle name="Normal 3 4 4" xfId="13406" xr:uid="{00000000-0005-0000-0000-000005340000}"/>
    <cellStyle name="Normal 3 4 4 2" xfId="13407" xr:uid="{00000000-0005-0000-0000-000006340000}"/>
    <cellStyle name="Normal 3 4 4 3" xfId="13408" xr:uid="{00000000-0005-0000-0000-000007340000}"/>
    <cellStyle name="Normal 3 4 5" xfId="13409" xr:uid="{00000000-0005-0000-0000-000008340000}"/>
    <cellStyle name="Normal 3 4 6" xfId="13410" xr:uid="{00000000-0005-0000-0000-000009340000}"/>
    <cellStyle name="Normal 3 4 7" xfId="13393" xr:uid="{00000000-0005-0000-0000-00000A340000}"/>
    <cellStyle name="Normal 3 4 8" xfId="254" xr:uid="{00000000-0005-0000-0000-00000B340000}"/>
    <cellStyle name="Normal 3 5" xfId="13411" xr:uid="{00000000-0005-0000-0000-00000C340000}"/>
    <cellStyle name="Normal 3 5 2" xfId="13412" xr:uid="{00000000-0005-0000-0000-00000D340000}"/>
    <cellStyle name="Normal 3 5 2 2" xfId="13413" xr:uid="{00000000-0005-0000-0000-00000E340000}"/>
    <cellStyle name="Normal 3 5 2 2 2" xfId="13414" xr:uid="{00000000-0005-0000-0000-00000F340000}"/>
    <cellStyle name="Normal 3 5 2 3" xfId="13415" xr:uid="{00000000-0005-0000-0000-000010340000}"/>
    <cellStyle name="Normal 3 5 3" xfId="13416" xr:uid="{00000000-0005-0000-0000-000011340000}"/>
    <cellStyle name="Normal 3 5 3 2" xfId="13417" xr:uid="{00000000-0005-0000-0000-000012340000}"/>
    <cellStyle name="Normal 3 5 4" xfId="13418" xr:uid="{00000000-0005-0000-0000-000013340000}"/>
    <cellStyle name="Normal 3 6" xfId="13419" xr:uid="{00000000-0005-0000-0000-000014340000}"/>
    <cellStyle name="Normal 3 6 2" xfId="13420" xr:uid="{00000000-0005-0000-0000-000015340000}"/>
    <cellStyle name="Normal 3 6 2 2" xfId="13421" xr:uid="{00000000-0005-0000-0000-000016340000}"/>
    <cellStyle name="Normal 3 6 2 2 2" xfId="13422" xr:uid="{00000000-0005-0000-0000-000017340000}"/>
    <cellStyle name="Normal 3 6 2 3" xfId="13423" xr:uid="{00000000-0005-0000-0000-000018340000}"/>
    <cellStyle name="Normal 3 6 2 4" xfId="13424" xr:uid="{00000000-0005-0000-0000-000019340000}"/>
    <cellStyle name="Normal 3 6 3" xfId="13425" xr:uid="{00000000-0005-0000-0000-00001A340000}"/>
    <cellStyle name="Normal 3 6 3 2" xfId="13426" xr:uid="{00000000-0005-0000-0000-00001B340000}"/>
    <cellStyle name="Normal 3 6 4" xfId="13427" xr:uid="{00000000-0005-0000-0000-00001C340000}"/>
    <cellStyle name="Normal 3 6 5" xfId="13428" xr:uid="{00000000-0005-0000-0000-00001D340000}"/>
    <cellStyle name="Normal 3 7" xfId="13429" xr:uid="{00000000-0005-0000-0000-00001E340000}"/>
    <cellStyle name="Normal 3 7 2" xfId="13430" xr:uid="{00000000-0005-0000-0000-00001F340000}"/>
    <cellStyle name="Normal 3 7 2 2" xfId="13431" xr:uid="{00000000-0005-0000-0000-000020340000}"/>
    <cellStyle name="Normal 3 7 2 2 2" xfId="13432" xr:uid="{00000000-0005-0000-0000-000021340000}"/>
    <cellStyle name="Normal 3 7 2 3" xfId="13433" xr:uid="{00000000-0005-0000-0000-000022340000}"/>
    <cellStyle name="Normal 3 7 3" xfId="13434" xr:uid="{00000000-0005-0000-0000-000023340000}"/>
    <cellStyle name="Normal 3 7 3 2" xfId="13435" xr:uid="{00000000-0005-0000-0000-000024340000}"/>
    <cellStyle name="Normal 3 7 4" xfId="13436" xr:uid="{00000000-0005-0000-0000-000025340000}"/>
    <cellStyle name="Normal 3 8" xfId="13437" xr:uid="{00000000-0005-0000-0000-000026340000}"/>
    <cellStyle name="Normal 3 8 2" xfId="13438" xr:uid="{00000000-0005-0000-0000-000027340000}"/>
    <cellStyle name="Normal 3 8 2 2" xfId="13439" xr:uid="{00000000-0005-0000-0000-000028340000}"/>
    <cellStyle name="Normal 3 8 2 2 2" xfId="13440" xr:uid="{00000000-0005-0000-0000-000029340000}"/>
    <cellStyle name="Normal 3 8 2 3" xfId="13441" xr:uid="{00000000-0005-0000-0000-00002A340000}"/>
    <cellStyle name="Normal 3 8 3" xfId="13442" xr:uid="{00000000-0005-0000-0000-00002B340000}"/>
    <cellStyle name="Normal 3 8 3 2" xfId="13443" xr:uid="{00000000-0005-0000-0000-00002C340000}"/>
    <cellStyle name="Normal 3 8 4" xfId="13444" xr:uid="{00000000-0005-0000-0000-00002D340000}"/>
    <cellStyle name="Normal 3 9" xfId="13445" xr:uid="{00000000-0005-0000-0000-00002E340000}"/>
    <cellStyle name="Normal 3 9 2" xfId="13446" xr:uid="{00000000-0005-0000-0000-00002F340000}"/>
    <cellStyle name="Normal 3 9 2 2" xfId="13447" xr:uid="{00000000-0005-0000-0000-000030340000}"/>
    <cellStyle name="Normal 3 9 2 2 2" xfId="13448" xr:uid="{00000000-0005-0000-0000-000031340000}"/>
    <cellStyle name="Normal 3 9 2 3" xfId="13449" xr:uid="{00000000-0005-0000-0000-000032340000}"/>
    <cellStyle name="Normal 3 9 3" xfId="13450" xr:uid="{00000000-0005-0000-0000-000033340000}"/>
    <cellStyle name="Normal 3 9 3 2" xfId="13451" xr:uid="{00000000-0005-0000-0000-000034340000}"/>
    <cellStyle name="Normal 3 9 4" xfId="13452" xr:uid="{00000000-0005-0000-0000-000035340000}"/>
    <cellStyle name="Normal 30" xfId="255" xr:uid="{00000000-0005-0000-0000-000036340000}"/>
    <cellStyle name="Normal 30 2" xfId="13453" xr:uid="{00000000-0005-0000-0000-000037340000}"/>
    <cellStyle name="Normal 30 2 2" xfId="13454" xr:uid="{00000000-0005-0000-0000-000038340000}"/>
    <cellStyle name="Normal 30 2 2 2" xfId="13455" xr:uid="{00000000-0005-0000-0000-000039340000}"/>
    <cellStyle name="Normal 30 2 2 2 2" xfId="13456" xr:uid="{00000000-0005-0000-0000-00003A340000}"/>
    <cellStyle name="Normal 30 2 2 3" xfId="13457" xr:uid="{00000000-0005-0000-0000-00003B340000}"/>
    <cellStyle name="Normal 30 2 2 4" xfId="13458" xr:uid="{00000000-0005-0000-0000-00003C340000}"/>
    <cellStyle name="Normal 30 2 3" xfId="13459" xr:uid="{00000000-0005-0000-0000-00003D340000}"/>
    <cellStyle name="Normal 30 2 3 2" xfId="13460" xr:uid="{00000000-0005-0000-0000-00003E340000}"/>
    <cellStyle name="Normal 30 2 4" xfId="13461" xr:uid="{00000000-0005-0000-0000-00003F340000}"/>
    <cellStyle name="Normal 30 2 5" xfId="13462" xr:uid="{00000000-0005-0000-0000-000040340000}"/>
    <cellStyle name="Normal 30 3" xfId="13463" xr:uid="{00000000-0005-0000-0000-000041340000}"/>
    <cellStyle name="Normal 30 3 2" xfId="13464" xr:uid="{00000000-0005-0000-0000-000042340000}"/>
    <cellStyle name="Normal 30 3 2 2" xfId="13465" xr:uid="{00000000-0005-0000-0000-000043340000}"/>
    <cellStyle name="Normal 30 3 3" xfId="13466" xr:uid="{00000000-0005-0000-0000-000044340000}"/>
    <cellStyle name="Normal 30 3 4" xfId="13467" xr:uid="{00000000-0005-0000-0000-000045340000}"/>
    <cellStyle name="Normal 30 4" xfId="13468" xr:uid="{00000000-0005-0000-0000-000046340000}"/>
    <cellStyle name="Normal 30 4 2" xfId="13469" xr:uid="{00000000-0005-0000-0000-000047340000}"/>
    <cellStyle name="Normal 30 4 2 2" xfId="13470" xr:uid="{00000000-0005-0000-0000-000048340000}"/>
    <cellStyle name="Normal 30 4 3" xfId="13471" xr:uid="{00000000-0005-0000-0000-000049340000}"/>
    <cellStyle name="Normal 30 5" xfId="13472" xr:uid="{00000000-0005-0000-0000-00004A340000}"/>
    <cellStyle name="Normal 30 5 2" xfId="13473" xr:uid="{00000000-0005-0000-0000-00004B340000}"/>
    <cellStyle name="Normal 30 6" xfId="13474" xr:uid="{00000000-0005-0000-0000-00004C340000}"/>
    <cellStyle name="Normal 30 6 2" xfId="13475" xr:uid="{00000000-0005-0000-0000-00004D340000}"/>
    <cellStyle name="Normal 30 7" xfId="13476" xr:uid="{00000000-0005-0000-0000-00004E340000}"/>
    <cellStyle name="Normal 30 8" xfId="13477" xr:uid="{00000000-0005-0000-0000-00004F340000}"/>
    <cellStyle name="Normal 300" xfId="13478" xr:uid="{00000000-0005-0000-0000-000050340000}"/>
    <cellStyle name="Normal 300 2" xfId="13479" xr:uid="{00000000-0005-0000-0000-000051340000}"/>
    <cellStyle name="Normal 300 2 2" xfId="13480" xr:uid="{00000000-0005-0000-0000-000052340000}"/>
    <cellStyle name="Normal 300 3" xfId="13481" xr:uid="{00000000-0005-0000-0000-000053340000}"/>
    <cellStyle name="Normal 301" xfId="13482" xr:uid="{00000000-0005-0000-0000-000054340000}"/>
    <cellStyle name="Normal 301 2" xfId="13483" xr:uid="{00000000-0005-0000-0000-000055340000}"/>
    <cellStyle name="Normal 301 2 2" xfId="13484" xr:uid="{00000000-0005-0000-0000-000056340000}"/>
    <cellStyle name="Normal 301 3" xfId="13485" xr:uid="{00000000-0005-0000-0000-000057340000}"/>
    <cellStyle name="Normal 302" xfId="13486" xr:uid="{00000000-0005-0000-0000-000058340000}"/>
    <cellStyle name="Normal 302 2" xfId="13487" xr:uid="{00000000-0005-0000-0000-000059340000}"/>
    <cellStyle name="Normal 302 2 2" xfId="13488" xr:uid="{00000000-0005-0000-0000-00005A340000}"/>
    <cellStyle name="Normal 302 3" xfId="13489" xr:uid="{00000000-0005-0000-0000-00005B340000}"/>
    <cellStyle name="Normal 303" xfId="13490" xr:uid="{00000000-0005-0000-0000-00005C340000}"/>
    <cellStyle name="Normal 303 2" xfId="13491" xr:uid="{00000000-0005-0000-0000-00005D340000}"/>
    <cellStyle name="Normal 303 2 2" xfId="13492" xr:uid="{00000000-0005-0000-0000-00005E340000}"/>
    <cellStyle name="Normal 303 3" xfId="13493" xr:uid="{00000000-0005-0000-0000-00005F340000}"/>
    <cellStyle name="Normal 304" xfId="13494" xr:uid="{00000000-0005-0000-0000-000060340000}"/>
    <cellStyle name="Normal 304 2" xfId="13495" xr:uid="{00000000-0005-0000-0000-000061340000}"/>
    <cellStyle name="Normal 304 2 2" xfId="13496" xr:uid="{00000000-0005-0000-0000-000062340000}"/>
    <cellStyle name="Normal 304 3" xfId="13497" xr:uid="{00000000-0005-0000-0000-000063340000}"/>
    <cellStyle name="Normal 305" xfId="13498" xr:uid="{00000000-0005-0000-0000-000064340000}"/>
    <cellStyle name="Normal 305 2" xfId="13499" xr:uid="{00000000-0005-0000-0000-000065340000}"/>
    <cellStyle name="Normal 305 2 2" xfId="13500" xr:uid="{00000000-0005-0000-0000-000066340000}"/>
    <cellStyle name="Normal 305 3" xfId="13501" xr:uid="{00000000-0005-0000-0000-000067340000}"/>
    <cellStyle name="Normal 306" xfId="13502" xr:uid="{00000000-0005-0000-0000-000068340000}"/>
    <cellStyle name="Normal 306 2" xfId="13503" xr:uid="{00000000-0005-0000-0000-000069340000}"/>
    <cellStyle name="Normal 306 2 2" xfId="13504" xr:uid="{00000000-0005-0000-0000-00006A340000}"/>
    <cellStyle name="Normal 306 3" xfId="13505" xr:uid="{00000000-0005-0000-0000-00006B340000}"/>
    <cellStyle name="Normal 307" xfId="13506" xr:uid="{00000000-0005-0000-0000-00006C340000}"/>
    <cellStyle name="Normal 307 2" xfId="13507" xr:uid="{00000000-0005-0000-0000-00006D340000}"/>
    <cellStyle name="Normal 307 2 2" xfId="13508" xr:uid="{00000000-0005-0000-0000-00006E340000}"/>
    <cellStyle name="Normal 307 3" xfId="13509" xr:uid="{00000000-0005-0000-0000-00006F340000}"/>
    <cellStyle name="Normal 308" xfId="13510" xr:uid="{00000000-0005-0000-0000-000070340000}"/>
    <cellStyle name="Normal 308 2" xfId="13511" xr:uid="{00000000-0005-0000-0000-000071340000}"/>
    <cellStyle name="Normal 308 2 2" xfId="13512" xr:uid="{00000000-0005-0000-0000-000072340000}"/>
    <cellStyle name="Normal 308 3" xfId="13513" xr:uid="{00000000-0005-0000-0000-000073340000}"/>
    <cellStyle name="Normal 309" xfId="13514" xr:uid="{00000000-0005-0000-0000-000074340000}"/>
    <cellStyle name="Normal 309 2" xfId="13515" xr:uid="{00000000-0005-0000-0000-000075340000}"/>
    <cellStyle name="Normal 309 2 2" xfId="13516" xr:uid="{00000000-0005-0000-0000-000076340000}"/>
    <cellStyle name="Normal 309 3" xfId="13517" xr:uid="{00000000-0005-0000-0000-000077340000}"/>
    <cellStyle name="Normal 31" xfId="256" xr:uid="{00000000-0005-0000-0000-000078340000}"/>
    <cellStyle name="Normal 31 2" xfId="13519" xr:uid="{00000000-0005-0000-0000-000079340000}"/>
    <cellStyle name="Normal 31 2 2" xfId="13520" xr:uid="{00000000-0005-0000-0000-00007A340000}"/>
    <cellStyle name="Normal 31 2 2 2" xfId="13521" xr:uid="{00000000-0005-0000-0000-00007B340000}"/>
    <cellStyle name="Normal 31 2 2 2 2" xfId="13522" xr:uid="{00000000-0005-0000-0000-00007C340000}"/>
    <cellStyle name="Normal 31 2 2 3" xfId="13523" xr:uid="{00000000-0005-0000-0000-00007D340000}"/>
    <cellStyle name="Normal 31 2 2 4" xfId="13524" xr:uid="{00000000-0005-0000-0000-00007E340000}"/>
    <cellStyle name="Normal 31 2 3" xfId="13525" xr:uid="{00000000-0005-0000-0000-00007F340000}"/>
    <cellStyle name="Normal 31 2 3 2" xfId="13526" xr:uid="{00000000-0005-0000-0000-000080340000}"/>
    <cellStyle name="Normal 31 2 4" xfId="13527" xr:uid="{00000000-0005-0000-0000-000081340000}"/>
    <cellStyle name="Normal 31 2 5" xfId="13528" xr:uid="{00000000-0005-0000-0000-000082340000}"/>
    <cellStyle name="Normal 31 3" xfId="13529" xr:uid="{00000000-0005-0000-0000-000083340000}"/>
    <cellStyle name="Normal 31 3 2" xfId="13530" xr:uid="{00000000-0005-0000-0000-000084340000}"/>
    <cellStyle name="Normal 31 3 2 2" xfId="13531" xr:uid="{00000000-0005-0000-0000-000085340000}"/>
    <cellStyle name="Normal 31 3 3" xfId="13532" xr:uid="{00000000-0005-0000-0000-000086340000}"/>
    <cellStyle name="Normal 31 3 4" xfId="13533" xr:uid="{00000000-0005-0000-0000-000087340000}"/>
    <cellStyle name="Normal 31 4" xfId="13534" xr:uid="{00000000-0005-0000-0000-000088340000}"/>
    <cellStyle name="Normal 31 4 2" xfId="13535" xr:uid="{00000000-0005-0000-0000-000089340000}"/>
    <cellStyle name="Normal 31 4 2 2" xfId="13536" xr:uid="{00000000-0005-0000-0000-00008A340000}"/>
    <cellStyle name="Normal 31 4 3" xfId="13537" xr:uid="{00000000-0005-0000-0000-00008B340000}"/>
    <cellStyle name="Normal 31 5" xfId="13538" xr:uid="{00000000-0005-0000-0000-00008C340000}"/>
    <cellStyle name="Normal 31 5 2" xfId="13539" xr:uid="{00000000-0005-0000-0000-00008D340000}"/>
    <cellStyle name="Normal 31 6" xfId="13540" xr:uid="{00000000-0005-0000-0000-00008E340000}"/>
    <cellStyle name="Normal 31 6 2" xfId="13541" xr:uid="{00000000-0005-0000-0000-00008F340000}"/>
    <cellStyle name="Normal 31 7" xfId="13542" xr:uid="{00000000-0005-0000-0000-000090340000}"/>
    <cellStyle name="Normal 31 8" xfId="13543" xr:uid="{00000000-0005-0000-0000-000091340000}"/>
    <cellStyle name="Normal 31 9" xfId="13518" xr:uid="{00000000-0005-0000-0000-000092340000}"/>
    <cellStyle name="Normal 310" xfId="13544" xr:uid="{00000000-0005-0000-0000-000093340000}"/>
    <cellStyle name="Normal 310 2" xfId="13545" xr:uid="{00000000-0005-0000-0000-000094340000}"/>
    <cellStyle name="Normal 310 2 2" xfId="13546" xr:uid="{00000000-0005-0000-0000-000095340000}"/>
    <cellStyle name="Normal 310 3" xfId="13547" xr:uid="{00000000-0005-0000-0000-000096340000}"/>
    <cellStyle name="Normal 311" xfId="13548" xr:uid="{00000000-0005-0000-0000-000097340000}"/>
    <cellStyle name="Normal 311 2" xfId="13549" xr:uid="{00000000-0005-0000-0000-000098340000}"/>
    <cellStyle name="Normal 311 2 2" xfId="13550" xr:uid="{00000000-0005-0000-0000-000099340000}"/>
    <cellStyle name="Normal 311 3" xfId="13551" xr:uid="{00000000-0005-0000-0000-00009A340000}"/>
    <cellStyle name="Normal 312" xfId="13552" xr:uid="{00000000-0005-0000-0000-00009B340000}"/>
    <cellStyle name="Normal 312 2" xfId="13553" xr:uid="{00000000-0005-0000-0000-00009C340000}"/>
    <cellStyle name="Normal 312 2 2" xfId="13554" xr:uid="{00000000-0005-0000-0000-00009D340000}"/>
    <cellStyle name="Normal 312 3" xfId="13555" xr:uid="{00000000-0005-0000-0000-00009E340000}"/>
    <cellStyle name="Normal 313" xfId="13556" xr:uid="{00000000-0005-0000-0000-00009F340000}"/>
    <cellStyle name="Normal 313 2" xfId="13557" xr:uid="{00000000-0005-0000-0000-0000A0340000}"/>
    <cellStyle name="Normal 313 2 2" xfId="13558" xr:uid="{00000000-0005-0000-0000-0000A1340000}"/>
    <cellStyle name="Normal 313 3" xfId="13559" xr:uid="{00000000-0005-0000-0000-0000A2340000}"/>
    <cellStyle name="Normal 314" xfId="13560" xr:uid="{00000000-0005-0000-0000-0000A3340000}"/>
    <cellStyle name="Normal 314 2" xfId="13561" xr:uid="{00000000-0005-0000-0000-0000A4340000}"/>
    <cellStyle name="Normal 314 2 2" xfId="13562" xr:uid="{00000000-0005-0000-0000-0000A5340000}"/>
    <cellStyle name="Normal 314 3" xfId="13563" xr:uid="{00000000-0005-0000-0000-0000A6340000}"/>
    <cellStyle name="Normal 315" xfId="13564" xr:uid="{00000000-0005-0000-0000-0000A7340000}"/>
    <cellStyle name="Normal 315 2" xfId="13565" xr:uid="{00000000-0005-0000-0000-0000A8340000}"/>
    <cellStyle name="Normal 315 2 2" xfId="13566" xr:uid="{00000000-0005-0000-0000-0000A9340000}"/>
    <cellStyle name="Normal 315 3" xfId="13567" xr:uid="{00000000-0005-0000-0000-0000AA340000}"/>
    <cellStyle name="Normal 316" xfId="13568" xr:uid="{00000000-0005-0000-0000-0000AB340000}"/>
    <cellStyle name="Normal 316 2" xfId="13569" xr:uid="{00000000-0005-0000-0000-0000AC340000}"/>
    <cellStyle name="Normal 316 2 2" xfId="13570" xr:uid="{00000000-0005-0000-0000-0000AD340000}"/>
    <cellStyle name="Normal 316 3" xfId="13571" xr:uid="{00000000-0005-0000-0000-0000AE340000}"/>
    <cellStyle name="Normal 317" xfId="13572" xr:uid="{00000000-0005-0000-0000-0000AF340000}"/>
    <cellStyle name="Normal 317 2" xfId="13573" xr:uid="{00000000-0005-0000-0000-0000B0340000}"/>
    <cellStyle name="Normal 317 2 2" xfId="13574" xr:uid="{00000000-0005-0000-0000-0000B1340000}"/>
    <cellStyle name="Normal 317 3" xfId="13575" xr:uid="{00000000-0005-0000-0000-0000B2340000}"/>
    <cellStyle name="Normal 318" xfId="13576" xr:uid="{00000000-0005-0000-0000-0000B3340000}"/>
    <cellStyle name="Normal 318 2" xfId="13577" xr:uid="{00000000-0005-0000-0000-0000B4340000}"/>
    <cellStyle name="Normal 318 2 2" xfId="13578" xr:uid="{00000000-0005-0000-0000-0000B5340000}"/>
    <cellStyle name="Normal 318 3" xfId="13579" xr:uid="{00000000-0005-0000-0000-0000B6340000}"/>
    <cellStyle name="Normal 319" xfId="13580" xr:uid="{00000000-0005-0000-0000-0000B7340000}"/>
    <cellStyle name="Normal 319 2" xfId="13581" xr:uid="{00000000-0005-0000-0000-0000B8340000}"/>
    <cellStyle name="Normal 319 2 2" xfId="13582" xr:uid="{00000000-0005-0000-0000-0000B9340000}"/>
    <cellStyle name="Normal 319 3" xfId="13583" xr:uid="{00000000-0005-0000-0000-0000BA340000}"/>
    <cellStyle name="Normal 32" xfId="257" xr:uid="{00000000-0005-0000-0000-0000BB340000}"/>
    <cellStyle name="Normal 32 2" xfId="13585" xr:uid="{00000000-0005-0000-0000-0000BC340000}"/>
    <cellStyle name="Normal 32 2 2" xfId="13586" xr:uid="{00000000-0005-0000-0000-0000BD340000}"/>
    <cellStyle name="Normal 32 2 2 2" xfId="13587" xr:uid="{00000000-0005-0000-0000-0000BE340000}"/>
    <cellStyle name="Normal 32 2 2 2 2" xfId="13588" xr:uid="{00000000-0005-0000-0000-0000BF340000}"/>
    <cellStyle name="Normal 32 2 2 3" xfId="13589" xr:uid="{00000000-0005-0000-0000-0000C0340000}"/>
    <cellStyle name="Normal 32 2 2 4" xfId="13590" xr:uid="{00000000-0005-0000-0000-0000C1340000}"/>
    <cellStyle name="Normal 32 2 3" xfId="13591" xr:uid="{00000000-0005-0000-0000-0000C2340000}"/>
    <cellStyle name="Normal 32 2 3 2" xfId="13592" xr:uid="{00000000-0005-0000-0000-0000C3340000}"/>
    <cellStyle name="Normal 32 2 4" xfId="13593" xr:uid="{00000000-0005-0000-0000-0000C4340000}"/>
    <cellStyle name="Normal 32 2 5" xfId="13594" xr:uid="{00000000-0005-0000-0000-0000C5340000}"/>
    <cellStyle name="Normal 32 3" xfId="13595" xr:uid="{00000000-0005-0000-0000-0000C6340000}"/>
    <cellStyle name="Normal 32 3 2" xfId="13596" xr:uid="{00000000-0005-0000-0000-0000C7340000}"/>
    <cellStyle name="Normal 32 3 2 2" xfId="13597" xr:uid="{00000000-0005-0000-0000-0000C8340000}"/>
    <cellStyle name="Normal 32 3 3" xfId="13598" xr:uid="{00000000-0005-0000-0000-0000C9340000}"/>
    <cellStyle name="Normal 32 3 4" xfId="13599" xr:uid="{00000000-0005-0000-0000-0000CA340000}"/>
    <cellStyle name="Normal 32 4" xfId="13600" xr:uid="{00000000-0005-0000-0000-0000CB340000}"/>
    <cellStyle name="Normal 32 4 2" xfId="13601" xr:uid="{00000000-0005-0000-0000-0000CC340000}"/>
    <cellStyle name="Normal 32 4 2 2" xfId="13602" xr:uid="{00000000-0005-0000-0000-0000CD340000}"/>
    <cellStyle name="Normal 32 4 3" xfId="13603" xr:uid="{00000000-0005-0000-0000-0000CE340000}"/>
    <cellStyle name="Normal 32 5" xfId="13604" xr:uid="{00000000-0005-0000-0000-0000CF340000}"/>
    <cellStyle name="Normal 32 5 2" xfId="13605" xr:uid="{00000000-0005-0000-0000-0000D0340000}"/>
    <cellStyle name="Normal 32 6" xfId="13606" xr:uid="{00000000-0005-0000-0000-0000D1340000}"/>
    <cellStyle name="Normal 32 6 2" xfId="13607" xr:uid="{00000000-0005-0000-0000-0000D2340000}"/>
    <cellStyle name="Normal 32 7" xfId="13608" xr:uid="{00000000-0005-0000-0000-0000D3340000}"/>
    <cellStyle name="Normal 32 8" xfId="13609" xr:uid="{00000000-0005-0000-0000-0000D4340000}"/>
    <cellStyle name="Normal 32 9" xfId="13584" xr:uid="{00000000-0005-0000-0000-0000D5340000}"/>
    <cellStyle name="Normal 320" xfId="13610" xr:uid="{00000000-0005-0000-0000-0000D6340000}"/>
    <cellStyle name="Normal 320 2" xfId="13611" xr:uid="{00000000-0005-0000-0000-0000D7340000}"/>
    <cellStyle name="Normal 320 2 2" xfId="13612" xr:uid="{00000000-0005-0000-0000-0000D8340000}"/>
    <cellStyle name="Normal 320 3" xfId="13613" xr:uid="{00000000-0005-0000-0000-0000D9340000}"/>
    <cellStyle name="Normal 321" xfId="13614" xr:uid="{00000000-0005-0000-0000-0000DA340000}"/>
    <cellStyle name="Normal 321 2" xfId="13615" xr:uid="{00000000-0005-0000-0000-0000DB340000}"/>
    <cellStyle name="Normal 321 2 2" xfId="13616" xr:uid="{00000000-0005-0000-0000-0000DC340000}"/>
    <cellStyle name="Normal 321 3" xfId="13617" xr:uid="{00000000-0005-0000-0000-0000DD340000}"/>
    <cellStyle name="Normal 322" xfId="13618" xr:uid="{00000000-0005-0000-0000-0000DE340000}"/>
    <cellStyle name="Normal 322 2" xfId="13619" xr:uid="{00000000-0005-0000-0000-0000DF340000}"/>
    <cellStyle name="Normal 322 2 2" xfId="13620" xr:uid="{00000000-0005-0000-0000-0000E0340000}"/>
    <cellStyle name="Normal 322 2 2 2" xfId="13621" xr:uid="{00000000-0005-0000-0000-0000E1340000}"/>
    <cellStyle name="Normal 322 2 3" xfId="13622" xr:uid="{00000000-0005-0000-0000-0000E2340000}"/>
    <cellStyle name="Normal 322 2 4" xfId="13623" xr:uid="{00000000-0005-0000-0000-0000E3340000}"/>
    <cellStyle name="Normal 322 3" xfId="13624" xr:uid="{00000000-0005-0000-0000-0000E4340000}"/>
    <cellStyle name="Normal 323" xfId="13625" xr:uid="{00000000-0005-0000-0000-0000E5340000}"/>
    <cellStyle name="Normal 323 2" xfId="13626" xr:uid="{00000000-0005-0000-0000-0000E6340000}"/>
    <cellStyle name="Normal 323 2 2" xfId="13627" xr:uid="{00000000-0005-0000-0000-0000E7340000}"/>
    <cellStyle name="Normal 323 3" xfId="13628" xr:uid="{00000000-0005-0000-0000-0000E8340000}"/>
    <cellStyle name="Normal 324" xfId="13629" xr:uid="{00000000-0005-0000-0000-0000E9340000}"/>
    <cellStyle name="Normal 324 2" xfId="13630" xr:uid="{00000000-0005-0000-0000-0000EA340000}"/>
    <cellStyle name="Normal 324 2 2" xfId="13631" xr:uid="{00000000-0005-0000-0000-0000EB340000}"/>
    <cellStyle name="Normal 324 3" xfId="13632" xr:uid="{00000000-0005-0000-0000-0000EC340000}"/>
    <cellStyle name="Normal 325" xfId="13633" xr:uid="{00000000-0005-0000-0000-0000ED340000}"/>
    <cellStyle name="Normal 325 2" xfId="13634" xr:uid="{00000000-0005-0000-0000-0000EE340000}"/>
    <cellStyle name="Normal 325 2 2" xfId="13635" xr:uid="{00000000-0005-0000-0000-0000EF340000}"/>
    <cellStyle name="Normal 325 3" xfId="13636" xr:uid="{00000000-0005-0000-0000-0000F0340000}"/>
    <cellStyle name="Normal 326" xfId="13637" xr:uid="{00000000-0005-0000-0000-0000F1340000}"/>
    <cellStyle name="Normal 326 2" xfId="13638" xr:uid="{00000000-0005-0000-0000-0000F2340000}"/>
    <cellStyle name="Normal 326 2 2" xfId="13639" xr:uid="{00000000-0005-0000-0000-0000F3340000}"/>
    <cellStyle name="Normal 326 3" xfId="13640" xr:uid="{00000000-0005-0000-0000-0000F4340000}"/>
    <cellStyle name="Normal 327" xfId="13641" xr:uid="{00000000-0005-0000-0000-0000F5340000}"/>
    <cellStyle name="Normal 327 2" xfId="13642" xr:uid="{00000000-0005-0000-0000-0000F6340000}"/>
    <cellStyle name="Normal 327 2 2" xfId="13643" xr:uid="{00000000-0005-0000-0000-0000F7340000}"/>
    <cellStyle name="Normal 327 3" xfId="13644" xr:uid="{00000000-0005-0000-0000-0000F8340000}"/>
    <cellStyle name="Normal 328" xfId="13645" xr:uid="{00000000-0005-0000-0000-0000F9340000}"/>
    <cellStyle name="Normal 328 2" xfId="13646" xr:uid="{00000000-0005-0000-0000-0000FA340000}"/>
    <cellStyle name="Normal 328 2 2" xfId="13647" xr:uid="{00000000-0005-0000-0000-0000FB340000}"/>
    <cellStyle name="Normal 328 3" xfId="13648" xr:uid="{00000000-0005-0000-0000-0000FC340000}"/>
    <cellStyle name="Normal 329" xfId="13649" xr:uid="{00000000-0005-0000-0000-0000FD340000}"/>
    <cellStyle name="Normal 329 2" xfId="13650" xr:uid="{00000000-0005-0000-0000-0000FE340000}"/>
    <cellStyle name="Normal 329 2 2" xfId="13651" xr:uid="{00000000-0005-0000-0000-0000FF340000}"/>
    <cellStyle name="Normal 329 3" xfId="13652" xr:uid="{00000000-0005-0000-0000-000000350000}"/>
    <cellStyle name="Normal 33" xfId="13653" xr:uid="{00000000-0005-0000-0000-000001350000}"/>
    <cellStyle name="Normal 33 2" xfId="13654" xr:uid="{00000000-0005-0000-0000-000002350000}"/>
    <cellStyle name="Normal 33 2 2" xfId="13655" xr:uid="{00000000-0005-0000-0000-000003350000}"/>
    <cellStyle name="Normal 33 2 2 2" xfId="13656" xr:uid="{00000000-0005-0000-0000-000004350000}"/>
    <cellStyle name="Normal 33 2 2 2 2" xfId="13657" xr:uid="{00000000-0005-0000-0000-000005350000}"/>
    <cellStyle name="Normal 33 2 2 3" xfId="13658" xr:uid="{00000000-0005-0000-0000-000006350000}"/>
    <cellStyle name="Normal 33 2 2 4" xfId="13659" xr:uid="{00000000-0005-0000-0000-000007350000}"/>
    <cellStyle name="Normal 33 2 3" xfId="13660" xr:uid="{00000000-0005-0000-0000-000008350000}"/>
    <cellStyle name="Normal 33 2 3 2" xfId="13661" xr:uid="{00000000-0005-0000-0000-000009350000}"/>
    <cellStyle name="Normal 33 2 4" xfId="13662" xr:uid="{00000000-0005-0000-0000-00000A350000}"/>
    <cellStyle name="Normal 33 2 5" xfId="13663" xr:uid="{00000000-0005-0000-0000-00000B350000}"/>
    <cellStyle name="Normal 33 3" xfId="13664" xr:uid="{00000000-0005-0000-0000-00000C350000}"/>
    <cellStyle name="Normal 33 3 2" xfId="13665" xr:uid="{00000000-0005-0000-0000-00000D350000}"/>
    <cellStyle name="Normal 33 3 2 2" xfId="13666" xr:uid="{00000000-0005-0000-0000-00000E350000}"/>
    <cellStyle name="Normal 33 3 3" xfId="13667" xr:uid="{00000000-0005-0000-0000-00000F350000}"/>
    <cellStyle name="Normal 33 3 4" xfId="13668" xr:uid="{00000000-0005-0000-0000-000010350000}"/>
    <cellStyle name="Normal 33 4" xfId="13669" xr:uid="{00000000-0005-0000-0000-000011350000}"/>
    <cellStyle name="Normal 33 4 2" xfId="13670" xr:uid="{00000000-0005-0000-0000-000012350000}"/>
    <cellStyle name="Normal 33 4 2 2" xfId="13671" xr:uid="{00000000-0005-0000-0000-000013350000}"/>
    <cellStyle name="Normal 33 4 3" xfId="13672" xr:uid="{00000000-0005-0000-0000-000014350000}"/>
    <cellStyle name="Normal 33 5" xfId="13673" xr:uid="{00000000-0005-0000-0000-000015350000}"/>
    <cellStyle name="Normal 33 5 2" xfId="13674" xr:uid="{00000000-0005-0000-0000-000016350000}"/>
    <cellStyle name="Normal 33 6" xfId="13675" xr:uid="{00000000-0005-0000-0000-000017350000}"/>
    <cellStyle name="Normal 33 6 2" xfId="13676" xr:uid="{00000000-0005-0000-0000-000018350000}"/>
    <cellStyle name="Normal 33 7" xfId="13677" xr:uid="{00000000-0005-0000-0000-000019350000}"/>
    <cellStyle name="Normal 33 8" xfId="13678" xr:uid="{00000000-0005-0000-0000-00001A350000}"/>
    <cellStyle name="Normal 330" xfId="13679" xr:uid="{00000000-0005-0000-0000-00001B350000}"/>
    <cellStyle name="Normal 330 2" xfId="13680" xr:uid="{00000000-0005-0000-0000-00001C350000}"/>
    <cellStyle name="Normal 330 2 2" xfId="13681" xr:uid="{00000000-0005-0000-0000-00001D350000}"/>
    <cellStyle name="Normal 330 3" xfId="13682" xr:uid="{00000000-0005-0000-0000-00001E350000}"/>
    <cellStyle name="Normal 331" xfId="13683" xr:uid="{00000000-0005-0000-0000-00001F350000}"/>
    <cellStyle name="Normal 331 2" xfId="13684" xr:uid="{00000000-0005-0000-0000-000020350000}"/>
    <cellStyle name="Normal 331 2 2" xfId="13685" xr:uid="{00000000-0005-0000-0000-000021350000}"/>
    <cellStyle name="Normal 331 3" xfId="13686" xr:uid="{00000000-0005-0000-0000-000022350000}"/>
    <cellStyle name="Normal 332" xfId="13687" xr:uid="{00000000-0005-0000-0000-000023350000}"/>
    <cellStyle name="Normal 332 2" xfId="13688" xr:uid="{00000000-0005-0000-0000-000024350000}"/>
    <cellStyle name="Normal 332 2 2" xfId="13689" xr:uid="{00000000-0005-0000-0000-000025350000}"/>
    <cellStyle name="Normal 332 3" xfId="13690" xr:uid="{00000000-0005-0000-0000-000026350000}"/>
    <cellStyle name="Normal 333" xfId="13691" xr:uid="{00000000-0005-0000-0000-000027350000}"/>
    <cellStyle name="Normal 333 2" xfId="13692" xr:uid="{00000000-0005-0000-0000-000028350000}"/>
    <cellStyle name="Normal 333 2 2" xfId="13693" xr:uid="{00000000-0005-0000-0000-000029350000}"/>
    <cellStyle name="Normal 333 3" xfId="13694" xr:uid="{00000000-0005-0000-0000-00002A350000}"/>
    <cellStyle name="Normal 334" xfId="13695" xr:uid="{00000000-0005-0000-0000-00002B350000}"/>
    <cellStyle name="Normal 334 2" xfId="13696" xr:uid="{00000000-0005-0000-0000-00002C350000}"/>
    <cellStyle name="Normal 334 2 2" xfId="13697" xr:uid="{00000000-0005-0000-0000-00002D350000}"/>
    <cellStyle name="Normal 334 3" xfId="13698" xr:uid="{00000000-0005-0000-0000-00002E350000}"/>
    <cellStyle name="Normal 335" xfId="13699" xr:uid="{00000000-0005-0000-0000-00002F350000}"/>
    <cellStyle name="Normal 335 2" xfId="13700" xr:uid="{00000000-0005-0000-0000-000030350000}"/>
    <cellStyle name="Normal 335 2 2" xfId="13701" xr:uid="{00000000-0005-0000-0000-000031350000}"/>
    <cellStyle name="Normal 335 3" xfId="13702" xr:uid="{00000000-0005-0000-0000-000032350000}"/>
    <cellStyle name="Normal 336" xfId="13703" xr:uid="{00000000-0005-0000-0000-000033350000}"/>
    <cellStyle name="Normal 336 2" xfId="13704" xr:uid="{00000000-0005-0000-0000-000034350000}"/>
    <cellStyle name="Normal 336 2 2" xfId="13705" xr:uid="{00000000-0005-0000-0000-000035350000}"/>
    <cellStyle name="Normal 336 3" xfId="13706" xr:uid="{00000000-0005-0000-0000-000036350000}"/>
    <cellStyle name="Normal 337" xfId="13707" xr:uid="{00000000-0005-0000-0000-000037350000}"/>
    <cellStyle name="Normal 337 2" xfId="13708" xr:uid="{00000000-0005-0000-0000-000038350000}"/>
    <cellStyle name="Normal 337 2 2" xfId="13709" xr:uid="{00000000-0005-0000-0000-000039350000}"/>
    <cellStyle name="Normal 337 3" xfId="13710" xr:uid="{00000000-0005-0000-0000-00003A350000}"/>
    <cellStyle name="Normal 338" xfId="13711" xr:uid="{00000000-0005-0000-0000-00003B350000}"/>
    <cellStyle name="Normal 338 2" xfId="13712" xr:uid="{00000000-0005-0000-0000-00003C350000}"/>
    <cellStyle name="Normal 338 2 2" xfId="13713" xr:uid="{00000000-0005-0000-0000-00003D350000}"/>
    <cellStyle name="Normal 338 3" xfId="13714" xr:uid="{00000000-0005-0000-0000-00003E350000}"/>
    <cellStyle name="Normal 339" xfId="13715" xr:uid="{00000000-0005-0000-0000-00003F350000}"/>
    <cellStyle name="Normal 339 2" xfId="13716" xr:uid="{00000000-0005-0000-0000-000040350000}"/>
    <cellStyle name="Normal 339 2 2" xfId="13717" xr:uid="{00000000-0005-0000-0000-000041350000}"/>
    <cellStyle name="Normal 339 3" xfId="13718" xr:uid="{00000000-0005-0000-0000-000042350000}"/>
    <cellStyle name="Normal 34" xfId="13719" xr:uid="{00000000-0005-0000-0000-000043350000}"/>
    <cellStyle name="Normal 34 2" xfId="13720" xr:uid="{00000000-0005-0000-0000-000044350000}"/>
    <cellStyle name="Normal 34 2 2" xfId="13721" xr:uid="{00000000-0005-0000-0000-000045350000}"/>
    <cellStyle name="Normal 34 2 2 2" xfId="13722" xr:uid="{00000000-0005-0000-0000-000046350000}"/>
    <cellStyle name="Normal 34 2 2 2 2" xfId="13723" xr:uid="{00000000-0005-0000-0000-000047350000}"/>
    <cellStyle name="Normal 34 2 2 3" xfId="13724" xr:uid="{00000000-0005-0000-0000-000048350000}"/>
    <cellStyle name="Normal 34 2 2 4" xfId="13725" xr:uid="{00000000-0005-0000-0000-000049350000}"/>
    <cellStyle name="Normal 34 2 3" xfId="13726" xr:uid="{00000000-0005-0000-0000-00004A350000}"/>
    <cellStyle name="Normal 34 2 3 2" xfId="13727" xr:uid="{00000000-0005-0000-0000-00004B350000}"/>
    <cellStyle name="Normal 34 2 4" xfId="13728" xr:uid="{00000000-0005-0000-0000-00004C350000}"/>
    <cellStyle name="Normal 34 2 5" xfId="13729" xr:uid="{00000000-0005-0000-0000-00004D350000}"/>
    <cellStyle name="Normal 34 3" xfId="13730" xr:uid="{00000000-0005-0000-0000-00004E350000}"/>
    <cellStyle name="Normal 34 3 2" xfId="13731" xr:uid="{00000000-0005-0000-0000-00004F350000}"/>
    <cellStyle name="Normal 34 3 2 2" xfId="13732" xr:uid="{00000000-0005-0000-0000-000050350000}"/>
    <cellStyle name="Normal 34 3 3" xfId="13733" xr:uid="{00000000-0005-0000-0000-000051350000}"/>
    <cellStyle name="Normal 34 3 4" xfId="13734" xr:uid="{00000000-0005-0000-0000-000052350000}"/>
    <cellStyle name="Normal 34 4" xfId="13735" xr:uid="{00000000-0005-0000-0000-000053350000}"/>
    <cellStyle name="Normal 34 4 2" xfId="13736" xr:uid="{00000000-0005-0000-0000-000054350000}"/>
    <cellStyle name="Normal 34 4 2 2" xfId="13737" xr:uid="{00000000-0005-0000-0000-000055350000}"/>
    <cellStyle name="Normal 34 4 3" xfId="13738" xr:uid="{00000000-0005-0000-0000-000056350000}"/>
    <cellStyle name="Normal 34 5" xfId="13739" xr:uid="{00000000-0005-0000-0000-000057350000}"/>
    <cellStyle name="Normal 34 5 2" xfId="13740" xr:uid="{00000000-0005-0000-0000-000058350000}"/>
    <cellStyle name="Normal 34 6" xfId="13741" xr:uid="{00000000-0005-0000-0000-000059350000}"/>
    <cellStyle name="Normal 34 6 2" xfId="13742" xr:uid="{00000000-0005-0000-0000-00005A350000}"/>
    <cellStyle name="Normal 34 7" xfId="13743" xr:uid="{00000000-0005-0000-0000-00005B350000}"/>
    <cellStyle name="Normal 34 8" xfId="13744" xr:uid="{00000000-0005-0000-0000-00005C350000}"/>
    <cellStyle name="Normal 340" xfId="13745" xr:uid="{00000000-0005-0000-0000-00005D350000}"/>
    <cellStyle name="Normal 340 2" xfId="13746" xr:uid="{00000000-0005-0000-0000-00005E350000}"/>
    <cellStyle name="Normal 340 2 2" xfId="13747" xr:uid="{00000000-0005-0000-0000-00005F350000}"/>
    <cellStyle name="Normal 340 3" xfId="13748" xr:uid="{00000000-0005-0000-0000-000060350000}"/>
    <cellStyle name="Normal 341" xfId="13749" xr:uid="{00000000-0005-0000-0000-000061350000}"/>
    <cellStyle name="Normal 341 2" xfId="13750" xr:uid="{00000000-0005-0000-0000-000062350000}"/>
    <cellStyle name="Normal 341 2 2" xfId="13751" xr:uid="{00000000-0005-0000-0000-000063350000}"/>
    <cellStyle name="Normal 341 3" xfId="13752" xr:uid="{00000000-0005-0000-0000-000064350000}"/>
    <cellStyle name="Normal 342" xfId="13753" xr:uid="{00000000-0005-0000-0000-000065350000}"/>
    <cellStyle name="Normal 342 2" xfId="13754" xr:uid="{00000000-0005-0000-0000-000066350000}"/>
    <cellStyle name="Normal 342 2 2" xfId="13755" xr:uid="{00000000-0005-0000-0000-000067350000}"/>
    <cellStyle name="Normal 342 3" xfId="13756" xr:uid="{00000000-0005-0000-0000-000068350000}"/>
    <cellStyle name="Normal 343" xfId="13757" xr:uid="{00000000-0005-0000-0000-000069350000}"/>
    <cellStyle name="Normal 343 2" xfId="13758" xr:uid="{00000000-0005-0000-0000-00006A350000}"/>
    <cellStyle name="Normal 343 2 2" xfId="13759" xr:uid="{00000000-0005-0000-0000-00006B350000}"/>
    <cellStyle name="Normal 343 3" xfId="13760" xr:uid="{00000000-0005-0000-0000-00006C350000}"/>
    <cellStyle name="Normal 344" xfId="13761" xr:uid="{00000000-0005-0000-0000-00006D350000}"/>
    <cellStyle name="Normal 344 2" xfId="13762" xr:uid="{00000000-0005-0000-0000-00006E350000}"/>
    <cellStyle name="Normal 344 2 2" xfId="13763" xr:uid="{00000000-0005-0000-0000-00006F350000}"/>
    <cellStyle name="Normal 344 3" xfId="13764" xr:uid="{00000000-0005-0000-0000-000070350000}"/>
    <cellStyle name="Normal 345" xfId="13765" xr:uid="{00000000-0005-0000-0000-000071350000}"/>
    <cellStyle name="Normal 345 2" xfId="13766" xr:uid="{00000000-0005-0000-0000-000072350000}"/>
    <cellStyle name="Normal 345 2 2" xfId="13767" xr:uid="{00000000-0005-0000-0000-000073350000}"/>
    <cellStyle name="Normal 345 3" xfId="13768" xr:uid="{00000000-0005-0000-0000-000074350000}"/>
    <cellStyle name="Normal 346" xfId="13769" xr:uid="{00000000-0005-0000-0000-000075350000}"/>
    <cellStyle name="Normal 346 2" xfId="13770" xr:uid="{00000000-0005-0000-0000-000076350000}"/>
    <cellStyle name="Normal 346 2 2" xfId="13771" xr:uid="{00000000-0005-0000-0000-000077350000}"/>
    <cellStyle name="Normal 346 3" xfId="13772" xr:uid="{00000000-0005-0000-0000-000078350000}"/>
    <cellStyle name="Normal 347" xfId="13773" xr:uid="{00000000-0005-0000-0000-000079350000}"/>
    <cellStyle name="Normal 347 2" xfId="13774" xr:uid="{00000000-0005-0000-0000-00007A350000}"/>
    <cellStyle name="Normal 347 2 2" xfId="13775" xr:uid="{00000000-0005-0000-0000-00007B350000}"/>
    <cellStyle name="Normal 347 3" xfId="13776" xr:uid="{00000000-0005-0000-0000-00007C350000}"/>
    <cellStyle name="Normal 348" xfId="13777" xr:uid="{00000000-0005-0000-0000-00007D350000}"/>
    <cellStyle name="Normal 348 2" xfId="13778" xr:uid="{00000000-0005-0000-0000-00007E350000}"/>
    <cellStyle name="Normal 348 2 2" xfId="13779" xr:uid="{00000000-0005-0000-0000-00007F350000}"/>
    <cellStyle name="Normal 348 3" xfId="13780" xr:uid="{00000000-0005-0000-0000-000080350000}"/>
    <cellStyle name="Normal 349" xfId="13781" xr:uid="{00000000-0005-0000-0000-000081350000}"/>
    <cellStyle name="Normal 349 2" xfId="13782" xr:uid="{00000000-0005-0000-0000-000082350000}"/>
    <cellStyle name="Normal 349 2 2" xfId="13783" xr:uid="{00000000-0005-0000-0000-000083350000}"/>
    <cellStyle name="Normal 349 3" xfId="13784" xr:uid="{00000000-0005-0000-0000-000084350000}"/>
    <cellStyle name="Normal 35" xfId="13785" xr:uid="{00000000-0005-0000-0000-000085350000}"/>
    <cellStyle name="Normal 35 2" xfId="13786" xr:uid="{00000000-0005-0000-0000-000086350000}"/>
    <cellStyle name="Normal 35 2 2" xfId="13787" xr:uid="{00000000-0005-0000-0000-000087350000}"/>
    <cellStyle name="Normal 35 2 2 2" xfId="13788" xr:uid="{00000000-0005-0000-0000-000088350000}"/>
    <cellStyle name="Normal 35 2 2 2 2" xfId="13789" xr:uid="{00000000-0005-0000-0000-000089350000}"/>
    <cellStyle name="Normal 35 2 2 3" xfId="13790" xr:uid="{00000000-0005-0000-0000-00008A350000}"/>
    <cellStyle name="Normal 35 2 2 4" xfId="13791" xr:uid="{00000000-0005-0000-0000-00008B350000}"/>
    <cellStyle name="Normal 35 2 3" xfId="13792" xr:uid="{00000000-0005-0000-0000-00008C350000}"/>
    <cellStyle name="Normal 35 2 3 2" xfId="13793" xr:uid="{00000000-0005-0000-0000-00008D350000}"/>
    <cellStyle name="Normal 35 2 4" xfId="13794" xr:uid="{00000000-0005-0000-0000-00008E350000}"/>
    <cellStyle name="Normal 35 2 5" xfId="13795" xr:uid="{00000000-0005-0000-0000-00008F350000}"/>
    <cellStyle name="Normal 35 3" xfId="13796" xr:uid="{00000000-0005-0000-0000-000090350000}"/>
    <cellStyle name="Normal 35 3 2" xfId="13797" xr:uid="{00000000-0005-0000-0000-000091350000}"/>
    <cellStyle name="Normal 35 3 2 2" xfId="13798" xr:uid="{00000000-0005-0000-0000-000092350000}"/>
    <cellStyle name="Normal 35 3 3" xfId="13799" xr:uid="{00000000-0005-0000-0000-000093350000}"/>
    <cellStyle name="Normal 35 3 4" xfId="13800" xr:uid="{00000000-0005-0000-0000-000094350000}"/>
    <cellStyle name="Normal 35 4" xfId="13801" xr:uid="{00000000-0005-0000-0000-000095350000}"/>
    <cellStyle name="Normal 35 4 2" xfId="13802" xr:uid="{00000000-0005-0000-0000-000096350000}"/>
    <cellStyle name="Normal 35 4 2 2" xfId="13803" xr:uid="{00000000-0005-0000-0000-000097350000}"/>
    <cellStyle name="Normal 35 4 3" xfId="13804" xr:uid="{00000000-0005-0000-0000-000098350000}"/>
    <cellStyle name="Normal 35 5" xfId="13805" xr:uid="{00000000-0005-0000-0000-000099350000}"/>
    <cellStyle name="Normal 35 5 2" xfId="13806" xr:uid="{00000000-0005-0000-0000-00009A350000}"/>
    <cellStyle name="Normal 35 6" xfId="13807" xr:uid="{00000000-0005-0000-0000-00009B350000}"/>
    <cellStyle name="Normal 35 6 2" xfId="13808" xr:uid="{00000000-0005-0000-0000-00009C350000}"/>
    <cellStyle name="Normal 35 7" xfId="13809" xr:uid="{00000000-0005-0000-0000-00009D350000}"/>
    <cellStyle name="Normal 35 8" xfId="13810" xr:uid="{00000000-0005-0000-0000-00009E350000}"/>
    <cellStyle name="Normal 350" xfId="13811" xr:uid="{00000000-0005-0000-0000-00009F350000}"/>
    <cellStyle name="Normal 350 2" xfId="13812" xr:uid="{00000000-0005-0000-0000-0000A0350000}"/>
    <cellStyle name="Normal 350 2 2" xfId="13813" xr:uid="{00000000-0005-0000-0000-0000A1350000}"/>
    <cellStyle name="Normal 350 3" xfId="13814" xr:uid="{00000000-0005-0000-0000-0000A2350000}"/>
    <cellStyle name="Normal 351" xfId="13815" xr:uid="{00000000-0005-0000-0000-0000A3350000}"/>
    <cellStyle name="Normal 351 2" xfId="13816" xr:uid="{00000000-0005-0000-0000-0000A4350000}"/>
    <cellStyle name="Normal 351 2 2" xfId="13817" xr:uid="{00000000-0005-0000-0000-0000A5350000}"/>
    <cellStyle name="Normal 351 3" xfId="13818" xr:uid="{00000000-0005-0000-0000-0000A6350000}"/>
    <cellStyle name="Normal 352" xfId="13819" xr:uid="{00000000-0005-0000-0000-0000A7350000}"/>
    <cellStyle name="Normal 352 2" xfId="13820" xr:uid="{00000000-0005-0000-0000-0000A8350000}"/>
    <cellStyle name="Normal 352 2 2" xfId="13821" xr:uid="{00000000-0005-0000-0000-0000A9350000}"/>
    <cellStyle name="Normal 352 3" xfId="13822" xr:uid="{00000000-0005-0000-0000-0000AA350000}"/>
    <cellStyle name="Normal 353" xfId="13823" xr:uid="{00000000-0005-0000-0000-0000AB350000}"/>
    <cellStyle name="Normal 353 2" xfId="13824" xr:uid="{00000000-0005-0000-0000-0000AC350000}"/>
    <cellStyle name="Normal 353 2 2" xfId="13825" xr:uid="{00000000-0005-0000-0000-0000AD350000}"/>
    <cellStyle name="Normal 353 3" xfId="13826" xr:uid="{00000000-0005-0000-0000-0000AE350000}"/>
    <cellStyle name="Normal 354" xfId="13827" xr:uid="{00000000-0005-0000-0000-0000AF350000}"/>
    <cellStyle name="Normal 354 2" xfId="13828" xr:uid="{00000000-0005-0000-0000-0000B0350000}"/>
    <cellStyle name="Normal 354 2 2" xfId="13829" xr:uid="{00000000-0005-0000-0000-0000B1350000}"/>
    <cellStyle name="Normal 354 3" xfId="13830" xr:uid="{00000000-0005-0000-0000-0000B2350000}"/>
    <cellStyle name="Normal 355" xfId="13831" xr:uid="{00000000-0005-0000-0000-0000B3350000}"/>
    <cellStyle name="Normal 355 2" xfId="13832" xr:uid="{00000000-0005-0000-0000-0000B4350000}"/>
    <cellStyle name="Normal 355 2 2" xfId="13833" xr:uid="{00000000-0005-0000-0000-0000B5350000}"/>
    <cellStyle name="Normal 355 3" xfId="13834" xr:uid="{00000000-0005-0000-0000-0000B6350000}"/>
    <cellStyle name="Normal 356" xfId="13835" xr:uid="{00000000-0005-0000-0000-0000B7350000}"/>
    <cellStyle name="Normal 356 2" xfId="13836" xr:uid="{00000000-0005-0000-0000-0000B8350000}"/>
    <cellStyle name="Normal 356 2 2" xfId="13837" xr:uid="{00000000-0005-0000-0000-0000B9350000}"/>
    <cellStyle name="Normal 356 3" xfId="13838" xr:uid="{00000000-0005-0000-0000-0000BA350000}"/>
    <cellStyle name="Normal 357" xfId="13839" xr:uid="{00000000-0005-0000-0000-0000BB350000}"/>
    <cellStyle name="Normal 357 2" xfId="13840" xr:uid="{00000000-0005-0000-0000-0000BC350000}"/>
    <cellStyle name="Normal 357 2 2" xfId="13841" xr:uid="{00000000-0005-0000-0000-0000BD350000}"/>
    <cellStyle name="Normal 357 3" xfId="13842" xr:uid="{00000000-0005-0000-0000-0000BE350000}"/>
    <cellStyle name="Normal 358" xfId="13843" xr:uid="{00000000-0005-0000-0000-0000BF350000}"/>
    <cellStyle name="Normal 358 2" xfId="13844" xr:uid="{00000000-0005-0000-0000-0000C0350000}"/>
    <cellStyle name="Normal 358 2 2" xfId="13845" xr:uid="{00000000-0005-0000-0000-0000C1350000}"/>
    <cellStyle name="Normal 358 3" xfId="13846" xr:uid="{00000000-0005-0000-0000-0000C2350000}"/>
    <cellStyle name="Normal 359" xfId="13847" xr:uid="{00000000-0005-0000-0000-0000C3350000}"/>
    <cellStyle name="Normal 359 2" xfId="13848" xr:uid="{00000000-0005-0000-0000-0000C4350000}"/>
    <cellStyle name="Normal 359 2 2" xfId="13849" xr:uid="{00000000-0005-0000-0000-0000C5350000}"/>
    <cellStyle name="Normal 359 3" xfId="13850" xr:uid="{00000000-0005-0000-0000-0000C6350000}"/>
    <cellStyle name="Normal 36" xfId="13851" xr:uid="{00000000-0005-0000-0000-0000C7350000}"/>
    <cellStyle name="Normal 36 2" xfId="13852" xr:uid="{00000000-0005-0000-0000-0000C8350000}"/>
    <cellStyle name="Normal 36 2 2" xfId="13853" xr:uid="{00000000-0005-0000-0000-0000C9350000}"/>
    <cellStyle name="Normal 36 2 2 2" xfId="13854" xr:uid="{00000000-0005-0000-0000-0000CA350000}"/>
    <cellStyle name="Normal 36 2 2 2 2" xfId="13855" xr:uid="{00000000-0005-0000-0000-0000CB350000}"/>
    <cellStyle name="Normal 36 2 2 3" xfId="13856" xr:uid="{00000000-0005-0000-0000-0000CC350000}"/>
    <cellStyle name="Normal 36 2 2 4" xfId="13857" xr:uid="{00000000-0005-0000-0000-0000CD350000}"/>
    <cellStyle name="Normal 36 2 3" xfId="13858" xr:uid="{00000000-0005-0000-0000-0000CE350000}"/>
    <cellStyle name="Normal 36 2 3 2" xfId="13859" xr:uid="{00000000-0005-0000-0000-0000CF350000}"/>
    <cellStyle name="Normal 36 2 4" xfId="13860" xr:uid="{00000000-0005-0000-0000-0000D0350000}"/>
    <cellStyle name="Normal 36 2 5" xfId="13861" xr:uid="{00000000-0005-0000-0000-0000D1350000}"/>
    <cellStyle name="Normal 36 3" xfId="13862" xr:uid="{00000000-0005-0000-0000-0000D2350000}"/>
    <cellStyle name="Normal 36 3 2" xfId="13863" xr:uid="{00000000-0005-0000-0000-0000D3350000}"/>
    <cellStyle name="Normal 36 4" xfId="13864" xr:uid="{00000000-0005-0000-0000-0000D4350000}"/>
    <cellStyle name="Normal 360" xfId="13865" xr:uid="{00000000-0005-0000-0000-0000D5350000}"/>
    <cellStyle name="Normal 360 2" xfId="13866" xr:uid="{00000000-0005-0000-0000-0000D6350000}"/>
    <cellStyle name="Normal 360 2 2" xfId="13867" xr:uid="{00000000-0005-0000-0000-0000D7350000}"/>
    <cellStyle name="Normal 360 3" xfId="13868" xr:uid="{00000000-0005-0000-0000-0000D8350000}"/>
    <cellStyle name="Normal 361" xfId="13869" xr:uid="{00000000-0005-0000-0000-0000D9350000}"/>
    <cellStyle name="Normal 361 2" xfId="13870" xr:uid="{00000000-0005-0000-0000-0000DA350000}"/>
    <cellStyle name="Normal 362" xfId="13871" xr:uid="{00000000-0005-0000-0000-0000DB350000}"/>
    <cellStyle name="Normal 362 2" xfId="13872" xr:uid="{00000000-0005-0000-0000-0000DC350000}"/>
    <cellStyle name="Normal 362 2 2" xfId="13873" xr:uid="{00000000-0005-0000-0000-0000DD350000}"/>
    <cellStyle name="Normal 362 3" xfId="13874" xr:uid="{00000000-0005-0000-0000-0000DE350000}"/>
    <cellStyle name="Normal 363" xfId="13875" xr:uid="{00000000-0005-0000-0000-0000DF350000}"/>
    <cellStyle name="Normal 363 2" xfId="13876" xr:uid="{00000000-0005-0000-0000-0000E0350000}"/>
    <cellStyle name="Normal 364" xfId="13877" xr:uid="{00000000-0005-0000-0000-0000E1350000}"/>
    <cellStyle name="Normal 364 2" xfId="13878" xr:uid="{00000000-0005-0000-0000-0000E2350000}"/>
    <cellStyle name="Normal 364 3" xfId="13879" xr:uid="{00000000-0005-0000-0000-0000E3350000}"/>
    <cellStyle name="Normal 365" xfId="13880" xr:uid="{00000000-0005-0000-0000-0000E4350000}"/>
    <cellStyle name="Normal 365 2" xfId="13881" xr:uid="{00000000-0005-0000-0000-0000E5350000}"/>
    <cellStyle name="Normal 365 3" xfId="13882" xr:uid="{00000000-0005-0000-0000-0000E6350000}"/>
    <cellStyle name="Normal 366" xfId="13883" xr:uid="{00000000-0005-0000-0000-0000E7350000}"/>
    <cellStyle name="Normal 366 2" xfId="13884" xr:uid="{00000000-0005-0000-0000-0000E8350000}"/>
    <cellStyle name="Normal 366 2 2" xfId="13885" xr:uid="{00000000-0005-0000-0000-0000E9350000}"/>
    <cellStyle name="Normal 366 3" xfId="13886" xr:uid="{00000000-0005-0000-0000-0000EA350000}"/>
    <cellStyle name="Normal 366 4" xfId="13887" xr:uid="{00000000-0005-0000-0000-0000EB350000}"/>
    <cellStyle name="Normal 366 5" xfId="13888" xr:uid="{00000000-0005-0000-0000-0000EC350000}"/>
    <cellStyle name="Normal 367" xfId="13889" xr:uid="{00000000-0005-0000-0000-0000ED350000}"/>
    <cellStyle name="Normal 367 2" xfId="13890" xr:uid="{00000000-0005-0000-0000-0000EE350000}"/>
    <cellStyle name="Normal 367 3" xfId="13891" xr:uid="{00000000-0005-0000-0000-0000EF350000}"/>
    <cellStyle name="Normal 367 4" xfId="13892" xr:uid="{00000000-0005-0000-0000-0000F0350000}"/>
    <cellStyle name="Normal 367 5" xfId="13893" xr:uid="{00000000-0005-0000-0000-0000F1350000}"/>
    <cellStyle name="Normal 368" xfId="13894" xr:uid="{00000000-0005-0000-0000-0000F2350000}"/>
    <cellStyle name="Normal 369" xfId="13895" xr:uid="{00000000-0005-0000-0000-0000F3350000}"/>
    <cellStyle name="Normal 37" xfId="13896" xr:uid="{00000000-0005-0000-0000-0000F4350000}"/>
    <cellStyle name="Normal 37 2" xfId="13897" xr:uid="{00000000-0005-0000-0000-0000F5350000}"/>
    <cellStyle name="Normal 37 2 2" xfId="13898" xr:uid="{00000000-0005-0000-0000-0000F6350000}"/>
    <cellStyle name="Normal 37 2 2 2" xfId="13899" xr:uid="{00000000-0005-0000-0000-0000F7350000}"/>
    <cellStyle name="Normal 37 2 2 2 2" xfId="13900" xr:uid="{00000000-0005-0000-0000-0000F8350000}"/>
    <cellStyle name="Normal 37 2 2 3" xfId="13901" xr:uid="{00000000-0005-0000-0000-0000F9350000}"/>
    <cellStyle name="Normal 37 2 2 4" xfId="13902" xr:uid="{00000000-0005-0000-0000-0000FA350000}"/>
    <cellStyle name="Normal 37 2 3" xfId="13903" xr:uid="{00000000-0005-0000-0000-0000FB350000}"/>
    <cellStyle name="Normal 37 2 3 2" xfId="13904" xr:uid="{00000000-0005-0000-0000-0000FC350000}"/>
    <cellStyle name="Normal 37 2 4" xfId="13905" xr:uid="{00000000-0005-0000-0000-0000FD350000}"/>
    <cellStyle name="Normal 37 2 5" xfId="13906" xr:uid="{00000000-0005-0000-0000-0000FE350000}"/>
    <cellStyle name="Normal 37 3" xfId="13907" xr:uid="{00000000-0005-0000-0000-0000FF350000}"/>
    <cellStyle name="Normal 37 3 2" xfId="13908" xr:uid="{00000000-0005-0000-0000-000000360000}"/>
    <cellStyle name="Normal 37 3 2 2" xfId="13909" xr:uid="{00000000-0005-0000-0000-000001360000}"/>
    <cellStyle name="Normal 37 3 3" xfId="13910" xr:uid="{00000000-0005-0000-0000-000002360000}"/>
    <cellStyle name="Normal 37 3 4" xfId="13911" xr:uid="{00000000-0005-0000-0000-000003360000}"/>
    <cellStyle name="Normal 37 4" xfId="13912" xr:uid="{00000000-0005-0000-0000-000004360000}"/>
    <cellStyle name="Normal 37 4 2" xfId="13913" xr:uid="{00000000-0005-0000-0000-000005360000}"/>
    <cellStyle name="Normal 37 4 2 2" xfId="13914" xr:uid="{00000000-0005-0000-0000-000006360000}"/>
    <cellStyle name="Normal 37 4 3" xfId="13915" xr:uid="{00000000-0005-0000-0000-000007360000}"/>
    <cellStyle name="Normal 37 5" xfId="13916" xr:uid="{00000000-0005-0000-0000-000008360000}"/>
    <cellStyle name="Normal 37 5 2" xfId="13917" xr:uid="{00000000-0005-0000-0000-000009360000}"/>
    <cellStyle name="Normal 37 6" xfId="13918" xr:uid="{00000000-0005-0000-0000-00000A360000}"/>
    <cellStyle name="Normal 37 6 2" xfId="13919" xr:uid="{00000000-0005-0000-0000-00000B360000}"/>
    <cellStyle name="Normal 37 7" xfId="13920" xr:uid="{00000000-0005-0000-0000-00000C360000}"/>
    <cellStyle name="Normal 37 8" xfId="13921" xr:uid="{00000000-0005-0000-0000-00000D360000}"/>
    <cellStyle name="Normal 370" xfId="13922" xr:uid="{00000000-0005-0000-0000-00000E360000}"/>
    <cellStyle name="Normal 370 2" xfId="13923" xr:uid="{00000000-0005-0000-0000-00000F360000}"/>
    <cellStyle name="Normal 371" xfId="13924" xr:uid="{00000000-0005-0000-0000-000010360000}"/>
    <cellStyle name="Normal 372" xfId="13925" xr:uid="{00000000-0005-0000-0000-000011360000}"/>
    <cellStyle name="Normal 373" xfId="32453" xr:uid="{00000000-0005-0000-0000-000012360000}"/>
    <cellStyle name="Normal 374" xfId="32454" xr:uid="{00000000-0005-0000-0000-000013360000}"/>
    <cellStyle name="Normal 375" xfId="320" xr:uid="{00000000-0005-0000-0000-000014360000}"/>
    <cellStyle name="Normal 376" xfId="45" xr:uid="{00000000-0005-0000-0000-000015360000}"/>
    <cellStyle name="Normal 377" xfId="32459" xr:uid="{00000000-0005-0000-0000-000016360000}"/>
    <cellStyle name="Normal 38" xfId="13926" xr:uid="{00000000-0005-0000-0000-000017360000}"/>
    <cellStyle name="Normal 38 2" xfId="13927" xr:uid="{00000000-0005-0000-0000-000018360000}"/>
    <cellStyle name="Normal 38 2 2" xfId="13928" xr:uid="{00000000-0005-0000-0000-000019360000}"/>
    <cellStyle name="Normal 38 2 2 2" xfId="13929" xr:uid="{00000000-0005-0000-0000-00001A360000}"/>
    <cellStyle name="Normal 38 2 2 2 2" xfId="13930" xr:uid="{00000000-0005-0000-0000-00001B360000}"/>
    <cellStyle name="Normal 38 2 2 3" xfId="13931" xr:uid="{00000000-0005-0000-0000-00001C360000}"/>
    <cellStyle name="Normal 38 2 2 4" xfId="13932" xr:uid="{00000000-0005-0000-0000-00001D360000}"/>
    <cellStyle name="Normal 38 2 3" xfId="13933" xr:uid="{00000000-0005-0000-0000-00001E360000}"/>
    <cellStyle name="Normal 38 2 3 2" xfId="13934" xr:uid="{00000000-0005-0000-0000-00001F360000}"/>
    <cellStyle name="Normal 38 2 4" xfId="13935" xr:uid="{00000000-0005-0000-0000-000020360000}"/>
    <cellStyle name="Normal 38 2 5" xfId="13936" xr:uid="{00000000-0005-0000-0000-000021360000}"/>
    <cellStyle name="Normal 38 3" xfId="13937" xr:uid="{00000000-0005-0000-0000-000022360000}"/>
    <cellStyle name="Normal 38 3 2" xfId="13938" xr:uid="{00000000-0005-0000-0000-000023360000}"/>
    <cellStyle name="Normal 38 3 2 2" xfId="13939" xr:uid="{00000000-0005-0000-0000-000024360000}"/>
    <cellStyle name="Normal 38 3 3" xfId="13940" xr:uid="{00000000-0005-0000-0000-000025360000}"/>
    <cellStyle name="Normal 38 3 4" xfId="13941" xr:uid="{00000000-0005-0000-0000-000026360000}"/>
    <cellStyle name="Normal 38 4" xfId="13942" xr:uid="{00000000-0005-0000-0000-000027360000}"/>
    <cellStyle name="Normal 38 4 2" xfId="13943" xr:uid="{00000000-0005-0000-0000-000028360000}"/>
    <cellStyle name="Normal 38 4 2 2" xfId="13944" xr:uid="{00000000-0005-0000-0000-000029360000}"/>
    <cellStyle name="Normal 38 4 3" xfId="13945" xr:uid="{00000000-0005-0000-0000-00002A360000}"/>
    <cellStyle name="Normal 38 5" xfId="13946" xr:uid="{00000000-0005-0000-0000-00002B360000}"/>
    <cellStyle name="Normal 38 5 2" xfId="13947" xr:uid="{00000000-0005-0000-0000-00002C360000}"/>
    <cellStyle name="Normal 38 6" xfId="13948" xr:uid="{00000000-0005-0000-0000-00002D360000}"/>
    <cellStyle name="Normal 38 6 2" xfId="13949" xr:uid="{00000000-0005-0000-0000-00002E360000}"/>
    <cellStyle name="Normal 38 7" xfId="13950" xr:uid="{00000000-0005-0000-0000-00002F360000}"/>
    <cellStyle name="Normal 38 8" xfId="13951" xr:uid="{00000000-0005-0000-0000-000030360000}"/>
    <cellStyle name="Normal 39" xfId="13952" xr:uid="{00000000-0005-0000-0000-000031360000}"/>
    <cellStyle name="Normal 39 2" xfId="13953" xr:uid="{00000000-0005-0000-0000-000032360000}"/>
    <cellStyle name="Normal 39 2 2" xfId="13954" xr:uid="{00000000-0005-0000-0000-000033360000}"/>
    <cellStyle name="Normal 39 2 2 2" xfId="13955" xr:uid="{00000000-0005-0000-0000-000034360000}"/>
    <cellStyle name="Normal 39 2 2 2 2" xfId="13956" xr:uid="{00000000-0005-0000-0000-000035360000}"/>
    <cellStyle name="Normal 39 2 2 3" xfId="13957" xr:uid="{00000000-0005-0000-0000-000036360000}"/>
    <cellStyle name="Normal 39 2 2 4" xfId="13958" xr:uid="{00000000-0005-0000-0000-000037360000}"/>
    <cellStyle name="Normal 39 2 3" xfId="13959" xr:uid="{00000000-0005-0000-0000-000038360000}"/>
    <cellStyle name="Normal 39 2 3 2" xfId="13960" xr:uid="{00000000-0005-0000-0000-000039360000}"/>
    <cellStyle name="Normal 39 2 4" xfId="13961" xr:uid="{00000000-0005-0000-0000-00003A360000}"/>
    <cellStyle name="Normal 39 2 5" xfId="13962" xr:uid="{00000000-0005-0000-0000-00003B360000}"/>
    <cellStyle name="Normal 39 3" xfId="13963" xr:uid="{00000000-0005-0000-0000-00003C360000}"/>
    <cellStyle name="Normal 39 3 2" xfId="13964" xr:uid="{00000000-0005-0000-0000-00003D360000}"/>
    <cellStyle name="Normal 39 3 2 2" xfId="13965" xr:uid="{00000000-0005-0000-0000-00003E360000}"/>
    <cellStyle name="Normal 39 3 3" xfId="13966" xr:uid="{00000000-0005-0000-0000-00003F360000}"/>
    <cellStyle name="Normal 39 3 4" xfId="13967" xr:uid="{00000000-0005-0000-0000-000040360000}"/>
    <cellStyle name="Normal 39 4" xfId="13968" xr:uid="{00000000-0005-0000-0000-000041360000}"/>
    <cellStyle name="Normal 39 4 2" xfId="13969" xr:uid="{00000000-0005-0000-0000-000042360000}"/>
    <cellStyle name="Normal 39 4 2 2" xfId="13970" xr:uid="{00000000-0005-0000-0000-000043360000}"/>
    <cellStyle name="Normal 39 4 3" xfId="13971" xr:uid="{00000000-0005-0000-0000-000044360000}"/>
    <cellStyle name="Normal 39 5" xfId="13972" xr:uid="{00000000-0005-0000-0000-000045360000}"/>
    <cellStyle name="Normal 39 5 2" xfId="13973" xr:uid="{00000000-0005-0000-0000-000046360000}"/>
    <cellStyle name="Normal 39 6" xfId="13974" xr:uid="{00000000-0005-0000-0000-000047360000}"/>
    <cellStyle name="Normal 39 6 2" xfId="13975" xr:uid="{00000000-0005-0000-0000-000048360000}"/>
    <cellStyle name="Normal 39 7" xfId="13976" xr:uid="{00000000-0005-0000-0000-000049360000}"/>
    <cellStyle name="Normal 39 8" xfId="13977" xr:uid="{00000000-0005-0000-0000-00004A360000}"/>
    <cellStyle name="Normal 4" xfId="16" xr:uid="{00000000-0005-0000-0000-00004B360000}"/>
    <cellStyle name="Normal 4 10" xfId="13979" xr:uid="{00000000-0005-0000-0000-00004C360000}"/>
    <cellStyle name="Normal 4 10 2" xfId="13980" xr:uid="{00000000-0005-0000-0000-00004D360000}"/>
    <cellStyle name="Normal 4 11" xfId="13981" xr:uid="{00000000-0005-0000-0000-00004E360000}"/>
    <cellStyle name="Normal 4 12" xfId="13982" xr:uid="{00000000-0005-0000-0000-00004F360000}"/>
    <cellStyle name="Normal 4 12 2" xfId="13983" xr:uid="{00000000-0005-0000-0000-000050360000}"/>
    <cellStyle name="Normal 4 13" xfId="13984" xr:uid="{00000000-0005-0000-0000-000051360000}"/>
    <cellStyle name="Normal 4 14" xfId="13985" xr:uid="{00000000-0005-0000-0000-000052360000}"/>
    <cellStyle name="Normal 4 15" xfId="13986" xr:uid="{00000000-0005-0000-0000-000053360000}"/>
    <cellStyle name="Normal 4 16" xfId="13987" xr:uid="{00000000-0005-0000-0000-000054360000}"/>
    <cellStyle name="Normal 4 17" xfId="13988" xr:uid="{00000000-0005-0000-0000-000055360000}"/>
    <cellStyle name="Normal 4 18" xfId="32457" xr:uid="{00000000-0005-0000-0000-000056360000}"/>
    <cellStyle name="Normal 4 19" xfId="13978" xr:uid="{00000000-0005-0000-0000-000057360000}"/>
    <cellStyle name="Normal 4 2" xfId="27" xr:uid="{00000000-0005-0000-0000-000058360000}"/>
    <cellStyle name="Normal 4 2 10" xfId="13990" xr:uid="{00000000-0005-0000-0000-000059360000}"/>
    <cellStyle name="Normal 4 2 11" xfId="13989" xr:uid="{00000000-0005-0000-0000-00005A360000}"/>
    <cellStyle name="Normal 4 2 12" xfId="317" xr:uid="{00000000-0005-0000-0000-00005B360000}"/>
    <cellStyle name="Normal 4 2 13" xfId="47" xr:uid="{00000000-0005-0000-0000-00005C360000}"/>
    <cellStyle name="Normal 4 2 14" xfId="38" xr:uid="{00000000-0005-0000-0000-00005D360000}"/>
    <cellStyle name="Normal 4 2 2" xfId="259" xr:uid="{00000000-0005-0000-0000-00005E360000}"/>
    <cellStyle name="Normal 4 2 2 2" xfId="13992" xr:uid="{00000000-0005-0000-0000-00005F360000}"/>
    <cellStyle name="Normal 4 2 2 2 2" xfId="13993" xr:uid="{00000000-0005-0000-0000-000060360000}"/>
    <cellStyle name="Normal 4 2 2 3" xfId="13994" xr:uid="{00000000-0005-0000-0000-000061360000}"/>
    <cellStyle name="Normal 4 2 2 4" xfId="13995" xr:uid="{00000000-0005-0000-0000-000062360000}"/>
    <cellStyle name="Normal 4 2 2 5" xfId="13996" xr:uid="{00000000-0005-0000-0000-000063360000}"/>
    <cellStyle name="Normal 4 2 2 6" xfId="13991" xr:uid="{00000000-0005-0000-0000-000064360000}"/>
    <cellStyle name="Normal 4 2 3" xfId="13997" xr:uid="{00000000-0005-0000-0000-000065360000}"/>
    <cellStyle name="Normal 4 2 3 2" xfId="13998" xr:uid="{00000000-0005-0000-0000-000066360000}"/>
    <cellStyle name="Normal 4 2 3 2 2" xfId="13999" xr:uid="{00000000-0005-0000-0000-000067360000}"/>
    <cellStyle name="Normal 4 2 3 3" xfId="14000" xr:uid="{00000000-0005-0000-0000-000068360000}"/>
    <cellStyle name="Normal 4 2 3 4" xfId="14001" xr:uid="{00000000-0005-0000-0000-000069360000}"/>
    <cellStyle name="Normal 4 2 3 5" xfId="14002" xr:uid="{00000000-0005-0000-0000-00006A360000}"/>
    <cellStyle name="Normal 4 2 4" xfId="14003" xr:uid="{00000000-0005-0000-0000-00006B360000}"/>
    <cellStyle name="Normal 4 2 4 2" xfId="14004" xr:uid="{00000000-0005-0000-0000-00006C360000}"/>
    <cellStyle name="Normal 4 2 4 3" xfId="14005" xr:uid="{00000000-0005-0000-0000-00006D360000}"/>
    <cellStyle name="Normal 4 2 4 4" xfId="14006" xr:uid="{00000000-0005-0000-0000-00006E360000}"/>
    <cellStyle name="Normal 4 2 5" xfId="14007" xr:uid="{00000000-0005-0000-0000-00006F360000}"/>
    <cellStyle name="Normal 4 2 6" xfId="14008" xr:uid="{00000000-0005-0000-0000-000070360000}"/>
    <cellStyle name="Normal 4 2 7" xfId="14009" xr:uid="{00000000-0005-0000-0000-000071360000}"/>
    <cellStyle name="Normal 4 2 8" xfId="14010" xr:uid="{00000000-0005-0000-0000-000072360000}"/>
    <cellStyle name="Normal 4 2 9" xfId="14011" xr:uid="{00000000-0005-0000-0000-000073360000}"/>
    <cellStyle name="Normal 4 20" xfId="258" xr:uid="{00000000-0005-0000-0000-000074360000}"/>
    <cellStyle name="Normal 4 21" xfId="33" xr:uid="{00000000-0005-0000-0000-000075360000}"/>
    <cellStyle name="Normal 4 3" xfId="22" xr:uid="{00000000-0005-0000-0000-000076360000}"/>
    <cellStyle name="Normal 4 3 10" xfId="14012" xr:uid="{00000000-0005-0000-0000-000077360000}"/>
    <cellStyle name="Normal 4 3 11" xfId="318" xr:uid="{00000000-0005-0000-0000-000078360000}"/>
    <cellStyle name="Normal 4 3 12" xfId="260" xr:uid="{00000000-0005-0000-0000-000079360000}"/>
    <cellStyle name="Normal 4 3 2" xfId="261" xr:uid="{00000000-0005-0000-0000-00007A360000}"/>
    <cellStyle name="Normal 4 3 2 2" xfId="14014" xr:uid="{00000000-0005-0000-0000-00007B360000}"/>
    <cellStyle name="Normal 4 3 2 2 2" xfId="14015" xr:uid="{00000000-0005-0000-0000-00007C360000}"/>
    <cellStyle name="Normal 4 3 2 3" xfId="14016" xr:uid="{00000000-0005-0000-0000-00007D360000}"/>
    <cellStyle name="Normal 4 3 2 4" xfId="14017" xr:uid="{00000000-0005-0000-0000-00007E360000}"/>
    <cellStyle name="Normal 4 3 2 5" xfId="14018" xr:uid="{00000000-0005-0000-0000-00007F360000}"/>
    <cellStyle name="Normal 4 3 2 6" xfId="14013" xr:uid="{00000000-0005-0000-0000-000080360000}"/>
    <cellStyle name="Normal 4 3 3" xfId="14019" xr:uid="{00000000-0005-0000-0000-000081360000}"/>
    <cellStyle name="Normal 4 3 3 2" xfId="14020" xr:uid="{00000000-0005-0000-0000-000082360000}"/>
    <cellStyle name="Normal 4 3 3 2 2" xfId="14021" xr:uid="{00000000-0005-0000-0000-000083360000}"/>
    <cellStyle name="Normal 4 3 3 3" xfId="14022" xr:uid="{00000000-0005-0000-0000-000084360000}"/>
    <cellStyle name="Normal 4 3 3 4" xfId="14023" xr:uid="{00000000-0005-0000-0000-000085360000}"/>
    <cellStyle name="Normal 4 3 3 5" xfId="14024" xr:uid="{00000000-0005-0000-0000-000086360000}"/>
    <cellStyle name="Normal 4 3 4" xfId="14025" xr:uid="{00000000-0005-0000-0000-000087360000}"/>
    <cellStyle name="Normal 4 3 4 2" xfId="14026" xr:uid="{00000000-0005-0000-0000-000088360000}"/>
    <cellStyle name="Normal 4 3 4 3" xfId="14027" xr:uid="{00000000-0005-0000-0000-000089360000}"/>
    <cellStyle name="Normal 4 3 4 4" xfId="14028" xr:uid="{00000000-0005-0000-0000-00008A360000}"/>
    <cellStyle name="Normal 4 3 5" xfId="14029" xr:uid="{00000000-0005-0000-0000-00008B360000}"/>
    <cellStyle name="Normal 4 3 6" xfId="14030" xr:uid="{00000000-0005-0000-0000-00008C360000}"/>
    <cellStyle name="Normal 4 3 7" xfId="14031" xr:uid="{00000000-0005-0000-0000-00008D360000}"/>
    <cellStyle name="Normal 4 3 8" xfId="14032" xr:uid="{00000000-0005-0000-0000-00008E360000}"/>
    <cellStyle name="Normal 4 3 9" xfId="14033" xr:uid="{00000000-0005-0000-0000-00008F360000}"/>
    <cellStyle name="Normal 4 4" xfId="262" xr:uid="{00000000-0005-0000-0000-000090360000}"/>
    <cellStyle name="Normal 4 4 2" xfId="14035" xr:uid="{00000000-0005-0000-0000-000091360000}"/>
    <cellStyle name="Normal 4 4 2 2" xfId="14036" xr:uid="{00000000-0005-0000-0000-000092360000}"/>
    <cellStyle name="Normal 4 4 2 3" xfId="14037" xr:uid="{00000000-0005-0000-0000-000093360000}"/>
    <cellStyle name="Normal 4 4 3" xfId="14038" xr:uid="{00000000-0005-0000-0000-000094360000}"/>
    <cellStyle name="Normal 4 4 4" xfId="14039" xr:uid="{00000000-0005-0000-0000-000095360000}"/>
    <cellStyle name="Normal 4 4 5" xfId="14034" xr:uid="{00000000-0005-0000-0000-000096360000}"/>
    <cellStyle name="Normal 4 5" xfId="14040" xr:uid="{00000000-0005-0000-0000-000097360000}"/>
    <cellStyle name="Normal 4 5 2" xfId="14041" xr:uid="{00000000-0005-0000-0000-000098360000}"/>
    <cellStyle name="Normal 4 5 2 2" xfId="14042" xr:uid="{00000000-0005-0000-0000-000099360000}"/>
    <cellStyle name="Normal 4 5 2 3" xfId="14043" xr:uid="{00000000-0005-0000-0000-00009A360000}"/>
    <cellStyle name="Normal 4 5 2 4" xfId="14044" xr:uid="{00000000-0005-0000-0000-00009B360000}"/>
    <cellStyle name="Normal 4 5 2 5" xfId="14045" xr:uid="{00000000-0005-0000-0000-00009C360000}"/>
    <cellStyle name="Normal 4 5 3" xfId="14046" xr:uid="{00000000-0005-0000-0000-00009D360000}"/>
    <cellStyle name="Normal 4 5 3 2" xfId="14047" xr:uid="{00000000-0005-0000-0000-00009E360000}"/>
    <cellStyle name="Normal 4 5 3 2 2" xfId="14048" xr:uid="{00000000-0005-0000-0000-00009F360000}"/>
    <cellStyle name="Normal 4 5 3 3" xfId="14049" xr:uid="{00000000-0005-0000-0000-0000A0360000}"/>
    <cellStyle name="Normal 4 5 3 4" xfId="14050" xr:uid="{00000000-0005-0000-0000-0000A1360000}"/>
    <cellStyle name="Normal 4 5 4" xfId="14051" xr:uid="{00000000-0005-0000-0000-0000A2360000}"/>
    <cellStyle name="Normal 4 5 5" xfId="14052" xr:uid="{00000000-0005-0000-0000-0000A3360000}"/>
    <cellStyle name="Normal 4 5 6" xfId="14053" xr:uid="{00000000-0005-0000-0000-0000A4360000}"/>
    <cellStyle name="Normal 4 5 7" xfId="14054" xr:uid="{00000000-0005-0000-0000-0000A5360000}"/>
    <cellStyle name="Normal 4 6" xfId="14055" xr:uid="{00000000-0005-0000-0000-0000A6360000}"/>
    <cellStyle name="Normal 4 6 2" xfId="14056" xr:uid="{00000000-0005-0000-0000-0000A7360000}"/>
    <cellStyle name="Normal 4 6 2 2" xfId="14057" xr:uid="{00000000-0005-0000-0000-0000A8360000}"/>
    <cellStyle name="Normal 4 6 2 3" xfId="14058" xr:uid="{00000000-0005-0000-0000-0000A9360000}"/>
    <cellStyle name="Normal 4 6 3" xfId="14059" xr:uid="{00000000-0005-0000-0000-0000AA360000}"/>
    <cellStyle name="Normal 4 6 4" xfId="14060" xr:uid="{00000000-0005-0000-0000-0000AB360000}"/>
    <cellStyle name="Normal 4 7" xfId="14061" xr:uid="{00000000-0005-0000-0000-0000AC360000}"/>
    <cellStyle name="Normal 4 7 2" xfId="14062" xr:uid="{00000000-0005-0000-0000-0000AD360000}"/>
    <cellStyle name="Normal 4 7 2 2" xfId="14063" xr:uid="{00000000-0005-0000-0000-0000AE360000}"/>
    <cellStyle name="Normal 4 7 2 2 2" xfId="14064" xr:uid="{00000000-0005-0000-0000-0000AF360000}"/>
    <cellStyle name="Normal 4 7 2 2 3" xfId="14065" xr:uid="{00000000-0005-0000-0000-0000B0360000}"/>
    <cellStyle name="Normal 4 7 2 3" xfId="14066" xr:uid="{00000000-0005-0000-0000-0000B1360000}"/>
    <cellStyle name="Normal 4 7 2 3 2" xfId="14067" xr:uid="{00000000-0005-0000-0000-0000B2360000}"/>
    <cellStyle name="Normal 4 7 2 4" xfId="14068" xr:uid="{00000000-0005-0000-0000-0000B3360000}"/>
    <cellStyle name="Normal 4 7 2 5" xfId="14069" xr:uid="{00000000-0005-0000-0000-0000B4360000}"/>
    <cellStyle name="Normal 4 7 3" xfId="14070" xr:uid="{00000000-0005-0000-0000-0000B5360000}"/>
    <cellStyle name="Normal 4 7 3 2" xfId="14071" xr:uid="{00000000-0005-0000-0000-0000B6360000}"/>
    <cellStyle name="Normal 4 7 4" xfId="14072" xr:uid="{00000000-0005-0000-0000-0000B7360000}"/>
    <cellStyle name="Normal 4 7 4 2" xfId="14073" xr:uid="{00000000-0005-0000-0000-0000B8360000}"/>
    <cellStyle name="Normal 4 7 4 3" xfId="14074" xr:uid="{00000000-0005-0000-0000-0000B9360000}"/>
    <cellStyle name="Normal 4 7 5" xfId="14075" xr:uid="{00000000-0005-0000-0000-0000BA360000}"/>
    <cellStyle name="Normal 4 7 6" xfId="14076" xr:uid="{00000000-0005-0000-0000-0000BB360000}"/>
    <cellStyle name="Normal 4 7 7" xfId="14077" xr:uid="{00000000-0005-0000-0000-0000BC360000}"/>
    <cellStyle name="Normal 4 8" xfId="14078" xr:uid="{00000000-0005-0000-0000-0000BD360000}"/>
    <cellStyle name="Normal 4 8 2" xfId="14079" xr:uid="{00000000-0005-0000-0000-0000BE360000}"/>
    <cellStyle name="Normal 4 8 2 2" xfId="14080" xr:uid="{00000000-0005-0000-0000-0000BF360000}"/>
    <cellStyle name="Normal 4 8 2 3" xfId="14081" xr:uid="{00000000-0005-0000-0000-0000C0360000}"/>
    <cellStyle name="Normal 4 8 3" xfId="14082" xr:uid="{00000000-0005-0000-0000-0000C1360000}"/>
    <cellStyle name="Normal 4 8 4" xfId="14083" xr:uid="{00000000-0005-0000-0000-0000C2360000}"/>
    <cellStyle name="Normal 4 8 5" xfId="14084" xr:uid="{00000000-0005-0000-0000-0000C3360000}"/>
    <cellStyle name="Normal 4 9" xfId="14085" xr:uid="{00000000-0005-0000-0000-0000C4360000}"/>
    <cellStyle name="Normal 4 9 2" xfId="14086" xr:uid="{00000000-0005-0000-0000-0000C5360000}"/>
    <cellStyle name="Normal 4 9 3" xfId="14087" xr:uid="{00000000-0005-0000-0000-0000C6360000}"/>
    <cellStyle name="Normal 4 9 4" xfId="14088" xr:uid="{00000000-0005-0000-0000-0000C7360000}"/>
    <cellStyle name="Normal 4 9 5" xfId="14089" xr:uid="{00000000-0005-0000-0000-0000C8360000}"/>
    <cellStyle name="Normal 40" xfId="14090" xr:uid="{00000000-0005-0000-0000-0000C9360000}"/>
    <cellStyle name="Normal 40 2" xfId="14091" xr:uid="{00000000-0005-0000-0000-0000CA360000}"/>
    <cellStyle name="Normal 40 2 2" xfId="14092" xr:uid="{00000000-0005-0000-0000-0000CB360000}"/>
    <cellStyle name="Normal 40 2 2 2" xfId="14093" xr:uid="{00000000-0005-0000-0000-0000CC360000}"/>
    <cellStyle name="Normal 40 2 2 2 2" xfId="14094" xr:uid="{00000000-0005-0000-0000-0000CD360000}"/>
    <cellStyle name="Normal 40 2 2 3" xfId="14095" xr:uid="{00000000-0005-0000-0000-0000CE360000}"/>
    <cellStyle name="Normal 40 2 2 4" xfId="14096" xr:uid="{00000000-0005-0000-0000-0000CF360000}"/>
    <cellStyle name="Normal 40 2 3" xfId="14097" xr:uid="{00000000-0005-0000-0000-0000D0360000}"/>
    <cellStyle name="Normal 40 2 3 2" xfId="14098" xr:uid="{00000000-0005-0000-0000-0000D1360000}"/>
    <cellStyle name="Normal 40 2 4" xfId="14099" xr:uid="{00000000-0005-0000-0000-0000D2360000}"/>
    <cellStyle name="Normal 40 2 5" xfId="14100" xr:uid="{00000000-0005-0000-0000-0000D3360000}"/>
    <cellStyle name="Normal 40 3" xfId="14101" xr:uid="{00000000-0005-0000-0000-0000D4360000}"/>
    <cellStyle name="Normal 40 3 2" xfId="14102" xr:uid="{00000000-0005-0000-0000-0000D5360000}"/>
    <cellStyle name="Normal 40 3 2 2" xfId="14103" xr:uid="{00000000-0005-0000-0000-0000D6360000}"/>
    <cellStyle name="Normal 40 3 3" xfId="14104" xr:uid="{00000000-0005-0000-0000-0000D7360000}"/>
    <cellStyle name="Normal 40 3 4" xfId="14105" xr:uid="{00000000-0005-0000-0000-0000D8360000}"/>
    <cellStyle name="Normal 40 4" xfId="14106" xr:uid="{00000000-0005-0000-0000-0000D9360000}"/>
    <cellStyle name="Normal 40 4 2" xfId="14107" xr:uid="{00000000-0005-0000-0000-0000DA360000}"/>
    <cellStyle name="Normal 40 4 2 2" xfId="14108" xr:uid="{00000000-0005-0000-0000-0000DB360000}"/>
    <cellStyle name="Normal 40 4 3" xfId="14109" xr:uid="{00000000-0005-0000-0000-0000DC360000}"/>
    <cellStyle name="Normal 40 5" xfId="14110" xr:uid="{00000000-0005-0000-0000-0000DD360000}"/>
    <cellStyle name="Normal 40 5 2" xfId="14111" xr:uid="{00000000-0005-0000-0000-0000DE360000}"/>
    <cellStyle name="Normal 40 6" xfId="14112" xr:uid="{00000000-0005-0000-0000-0000DF360000}"/>
    <cellStyle name="Normal 40 6 2" xfId="14113" xr:uid="{00000000-0005-0000-0000-0000E0360000}"/>
    <cellStyle name="Normal 40 7" xfId="14114" xr:uid="{00000000-0005-0000-0000-0000E1360000}"/>
    <cellStyle name="Normal 40 8" xfId="14115" xr:uid="{00000000-0005-0000-0000-0000E2360000}"/>
    <cellStyle name="Normal 41" xfId="14116" xr:uid="{00000000-0005-0000-0000-0000E3360000}"/>
    <cellStyle name="Normal 41 2" xfId="14117" xr:uid="{00000000-0005-0000-0000-0000E4360000}"/>
    <cellStyle name="Normal 41 2 2" xfId="14118" xr:uid="{00000000-0005-0000-0000-0000E5360000}"/>
    <cellStyle name="Normal 41 2 2 2" xfId="14119" xr:uid="{00000000-0005-0000-0000-0000E6360000}"/>
    <cellStyle name="Normal 41 2 2 2 2" xfId="14120" xr:uid="{00000000-0005-0000-0000-0000E7360000}"/>
    <cellStyle name="Normal 41 2 2 3" xfId="14121" xr:uid="{00000000-0005-0000-0000-0000E8360000}"/>
    <cellStyle name="Normal 41 2 2 4" xfId="14122" xr:uid="{00000000-0005-0000-0000-0000E9360000}"/>
    <cellStyle name="Normal 41 2 3" xfId="14123" xr:uid="{00000000-0005-0000-0000-0000EA360000}"/>
    <cellStyle name="Normal 41 2 3 2" xfId="14124" xr:uid="{00000000-0005-0000-0000-0000EB360000}"/>
    <cellStyle name="Normal 41 2 4" xfId="14125" xr:uid="{00000000-0005-0000-0000-0000EC360000}"/>
    <cellStyle name="Normal 41 2 5" xfId="14126" xr:uid="{00000000-0005-0000-0000-0000ED360000}"/>
    <cellStyle name="Normal 41 3" xfId="14127" xr:uid="{00000000-0005-0000-0000-0000EE360000}"/>
    <cellStyle name="Normal 41 3 2" xfId="14128" xr:uid="{00000000-0005-0000-0000-0000EF360000}"/>
    <cellStyle name="Normal 41 3 2 2" xfId="14129" xr:uid="{00000000-0005-0000-0000-0000F0360000}"/>
    <cellStyle name="Normal 41 3 3" xfId="14130" xr:uid="{00000000-0005-0000-0000-0000F1360000}"/>
    <cellStyle name="Normal 41 3 4" xfId="14131" xr:uid="{00000000-0005-0000-0000-0000F2360000}"/>
    <cellStyle name="Normal 41 4" xfId="14132" xr:uid="{00000000-0005-0000-0000-0000F3360000}"/>
    <cellStyle name="Normal 41 4 2" xfId="14133" xr:uid="{00000000-0005-0000-0000-0000F4360000}"/>
    <cellStyle name="Normal 41 4 2 2" xfId="14134" xr:uid="{00000000-0005-0000-0000-0000F5360000}"/>
    <cellStyle name="Normal 41 4 3" xfId="14135" xr:uid="{00000000-0005-0000-0000-0000F6360000}"/>
    <cellStyle name="Normal 41 5" xfId="14136" xr:uid="{00000000-0005-0000-0000-0000F7360000}"/>
    <cellStyle name="Normal 41 5 2" xfId="14137" xr:uid="{00000000-0005-0000-0000-0000F8360000}"/>
    <cellStyle name="Normal 41 6" xfId="14138" xr:uid="{00000000-0005-0000-0000-0000F9360000}"/>
    <cellStyle name="Normal 41 6 2" xfId="14139" xr:uid="{00000000-0005-0000-0000-0000FA360000}"/>
    <cellStyle name="Normal 41 7" xfId="14140" xr:uid="{00000000-0005-0000-0000-0000FB360000}"/>
    <cellStyle name="Normal 41 8" xfId="14141" xr:uid="{00000000-0005-0000-0000-0000FC360000}"/>
    <cellStyle name="Normal 42" xfId="14142" xr:uid="{00000000-0005-0000-0000-0000FD360000}"/>
    <cellStyle name="Normal 42 2" xfId="14143" xr:uid="{00000000-0005-0000-0000-0000FE360000}"/>
    <cellStyle name="Normal 42 2 2" xfId="14144" xr:uid="{00000000-0005-0000-0000-0000FF360000}"/>
    <cellStyle name="Normal 42 2 2 2" xfId="14145" xr:uid="{00000000-0005-0000-0000-000000370000}"/>
    <cellStyle name="Normal 42 2 2 2 2" xfId="14146" xr:uid="{00000000-0005-0000-0000-000001370000}"/>
    <cellStyle name="Normal 42 2 2 3" xfId="14147" xr:uid="{00000000-0005-0000-0000-000002370000}"/>
    <cellStyle name="Normal 42 2 2 4" xfId="14148" xr:uid="{00000000-0005-0000-0000-000003370000}"/>
    <cellStyle name="Normal 42 2 3" xfId="14149" xr:uid="{00000000-0005-0000-0000-000004370000}"/>
    <cellStyle name="Normal 42 2 3 2" xfId="14150" xr:uid="{00000000-0005-0000-0000-000005370000}"/>
    <cellStyle name="Normal 42 2 4" xfId="14151" xr:uid="{00000000-0005-0000-0000-000006370000}"/>
    <cellStyle name="Normal 42 2 5" xfId="14152" xr:uid="{00000000-0005-0000-0000-000007370000}"/>
    <cellStyle name="Normal 42 3" xfId="14153" xr:uid="{00000000-0005-0000-0000-000008370000}"/>
    <cellStyle name="Normal 42 3 2" xfId="14154" xr:uid="{00000000-0005-0000-0000-000009370000}"/>
    <cellStyle name="Normal 42 3 2 2" xfId="14155" xr:uid="{00000000-0005-0000-0000-00000A370000}"/>
    <cellStyle name="Normal 42 3 3" xfId="14156" xr:uid="{00000000-0005-0000-0000-00000B370000}"/>
    <cellStyle name="Normal 42 3 4" xfId="14157" xr:uid="{00000000-0005-0000-0000-00000C370000}"/>
    <cellStyle name="Normal 42 4" xfId="14158" xr:uid="{00000000-0005-0000-0000-00000D370000}"/>
    <cellStyle name="Normal 42 4 2" xfId="14159" xr:uid="{00000000-0005-0000-0000-00000E370000}"/>
    <cellStyle name="Normal 42 4 2 2" xfId="14160" xr:uid="{00000000-0005-0000-0000-00000F370000}"/>
    <cellStyle name="Normal 42 4 3" xfId="14161" xr:uid="{00000000-0005-0000-0000-000010370000}"/>
    <cellStyle name="Normal 42 5" xfId="14162" xr:uid="{00000000-0005-0000-0000-000011370000}"/>
    <cellStyle name="Normal 42 5 2" xfId="14163" xr:uid="{00000000-0005-0000-0000-000012370000}"/>
    <cellStyle name="Normal 42 6" xfId="14164" xr:uid="{00000000-0005-0000-0000-000013370000}"/>
    <cellStyle name="Normal 42 6 2" xfId="14165" xr:uid="{00000000-0005-0000-0000-000014370000}"/>
    <cellStyle name="Normal 42 7" xfId="14166" xr:uid="{00000000-0005-0000-0000-000015370000}"/>
    <cellStyle name="Normal 42 8" xfId="14167" xr:uid="{00000000-0005-0000-0000-000016370000}"/>
    <cellStyle name="Normal 43" xfId="14168" xr:uid="{00000000-0005-0000-0000-000017370000}"/>
    <cellStyle name="Normal 43 2" xfId="14169" xr:uid="{00000000-0005-0000-0000-000018370000}"/>
    <cellStyle name="Normal 43 2 2" xfId="14170" xr:uid="{00000000-0005-0000-0000-000019370000}"/>
    <cellStyle name="Normal 43 2 2 2" xfId="14171" xr:uid="{00000000-0005-0000-0000-00001A370000}"/>
    <cellStyle name="Normal 43 2 2 2 2" xfId="14172" xr:uid="{00000000-0005-0000-0000-00001B370000}"/>
    <cellStyle name="Normal 43 2 2 3" xfId="14173" xr:uid="{00000000-0005-0000-0000-00001C370000}"/>
    <cellStyle name="Normal 43 2 2 4" xfId="14174" xr:uid="{00000000-0005-0000-0000-00001D370000}"/>
    <cellStyle name="Normal 43 2 3" xfId="14175" xr:uid="{00000000-0005-0000-0000-00001E370000}"/>
    <cellStyle name="Normal 43 2 3 2" xfId="14176" xr:uid="{00000000-0005-0000-0000-00001F370000}"/>
    <cellStyle name="Normal 43 2 4" xfId="14177" xr:uid="{00000000-0005-0000-0000-000020370000}"/>
    <cellStyle name="Normal 43 2 5" xfId="14178" xr:uid="{00000000-0005-0000-0000-000021370000}"/>
    <cellStyle name="Normal 43 3" xfId="14179" xr:uid="{00000000-0005-0000-0000-000022370000}"/>
    <cellStyle name="Normal 43 3 2" xfId="14180" xr:uid="{00000000-0005-0000-0000-000023370000}"/>
    <cellStyle name="Normal 43 3 2 2" xfId="14181" xr:uid="{00000000-0005-0000-0000-000024370000}"/>
    <cellStyle name="Normal 43 3 3" xfId="14182" xr:uid="{00000000-0005-0000-0000-000025370000}"/>
    <cellStyle name="Normal 43 3 4" xfId="14183" xr:uid="{00000000-0005-0000-0000-000026370000}"/>
    <cellStyle name="Normal 43 4" xfId="14184" xr:uid="{00000000-0005-0000-0000-000027370000}"/>
    <cellStyle name="Normal 43 4 2" xfId="14185" xr:uid="{00000000-0005-0000-0000-000028370000}"/>
    <cellStyle name="Normal 43 4 2 2" xfId="14186" xr:uid="{00000000-0005-0000-0000-000029370000}"/>
    <cellStyle name="Normal 43 4 3" xfId="14187" xr:uid="{00000000-0005-0000-0000-00002A370000}"/>
    <cellStyle name="Normal 43 5" xfId="14188" xr:uid="{00000000-0005-0000-0000-00002B370000}"/>
    <cellStyle name="Normal 43 5 2" xfId="14189" xr:uid="{00000000-0005-0000-0000-00002C370000}"/>
    <cellStyle name="Normal 43 6" xfId="14190" xr:uid="{00000000-0005-0000-0000-00002D370000}"/>
    <cellStyle name="Normal 43 6 2" xfId="14191" xr:uid="{00000000-0005-0000-0000-00002E370000}"/>
    <cellStyle name="Normal 43 7" xfId="14192" xr:uid="{00000000-0005-0000-0000-00002F370000}"/>
    <cellStyle name="Normal 43 8" xfId="14193" xr:uid="{00000000-0005-0000-0000-000030370000}"/>
    <cellStyle name="Normal 44" xfId="14194" xr:uid="{00000000-0005-0000-0000-000031370000}"/>
    <cellStyle name="Normal 44 2" xfId="14195" xr:uid="{00000000-0005-0000-0000-000032370000}"/>
    <cellStyle name="Normal 44 2 2" xfId="14196" xr:uid="{00000000-0005-0000-0000-000033370000}"/>
    <cellStyle name="Normal 44 2 2 2" xfId="14197" xr:uid="{00000000-0005-0000-0000-000034370000}"/>
    <cellStyle name="Normal 44 2 2 2 2" xfId="14198" xr:uid="{00000000-0005-0000-0000-000035370000}"/>
    <cellStyle name="Normal 44 2 2 3" xfId="14199" xr:uid="{00000000-0005-0000-0000-000036370000}"/>
    <cellStyle name="Normal 44 2 2 4" xfId="14200" xr:uid="{00000000-0005-0000-0000-000037370000}"/>
    <cellStyle name="Normal 44 2 3" xfId="14201" xr:uid="{00000000-0005-0000-0000-000038370000}"/>
    <cellStyle name="Normal 44 2 3 2" xfId="14202" xr:uid="{00000000-0005-0000-0000-000039370000}"/>
    <cellStyle name="Normal 44 2 4" xfId="14203" xr:uid="{00000000-0005-0000-0000-00003A370000}"/>
    <cellStyle name="Normal 44 2 5" xfId="14204" xr:uid="{00000000-0005-0000-0000-00003B370000}"/>
    <cellStyle name="Normal 44 3" xfId="14205" xr:uid="{00000000-0005-0000-0000-00003C370000}"/>
    <cellStyle name="Normal 44 3 2" xfId="14206" xr:uid="{00000000-0005-0000-0000-00003D370000}"/>
    <cellStyle name="Normal 44 3 2 2" xfId="14207" xr:uid="{00000000-0005-0000-0000-00003E370000}"/>
    <cellStyle name="Normal 44 3 3" xfId="14208" xr:uid="{00000000-0005-0000-0000-00003F370000}"/>
    <cellStyle name="Normal 44 3 4" xfId="14209" xr:uid="{00000000-0005-0000-0000-000040370000}"/>
    <cellStyle name="Normal 44 4" xfId="14210" xr:uid="{00000000-0005-0000-0000-000041370000}"/>
    <cellStyle name="Normal 44 4 2" xfId="14211" xr:uid="{00000000-0005-0000-0000-000042370000}"/>
    <cellStyle name="Normal 44 5" xfId="14212" xr:uid="{00000000-0005-0000-0000-000043370000}"/>
    <cellStyle name="Normal 44 6" xfId="14213" xr:uid="{00000000-0005-0000-0000-000044370000}"/>
    <cellStyle name="Normal 45" xfId="14214" xr:uid="{00000000-0005-0000-0000-000045370000}"/>
    <cellStyle name="Normal 45 2" xfId="14215" xr:uid="{00000000-0005-0000-0000-000046370000}"/>
    <cellStyle name="Normal 45 2 2" xfId="14216" xr:uid="{00000000-0005-0000-0000-000047370000}"/>
    <cellStyle name="Normal 45 2 2 2" xfId="14217" xr:uid="{00000000-0005-0000-0000-000048370000}"/>
    <cellStyle name="Normal 45 2 2 3" xfId="14218" xr:uid="{00000000-0005-0000-0000-000049370000}"/>
    <cellStyle name="Normal 45 2 3" xfId="14219" xr:uid="{00000000-0005-0000-0000-00004A370000}"/>
    <cellStyle name="Normal 45 2 4" xfId="14220" xr:uid="{00000000-0005-0000-0000-00004B370000}"/>
    <cellStyle name="Normal 45 3" xfId="14221" xr:uid="{00000000-0005-0000-0000-00004C370000}"/>
    <cellStyle name="Normal 45 3 2" xfId="14222" xr:uid="{00000000-0005-0000-0000-00004D370000}"/>
    <cellStyle name="Normal 45 3 3" xfId="14223" xr:uid="{00000000-0005-0000-0000-00004E370000}"/>
    <cellStyle name="Normal 45 4" xfId="14224" xr:uid="{00000000-0005-0000-0000-00004F370000}"/>
    <cellStyle name="Normal 45 5" xfId="14225" xr:uid="{00000000-0005-0000-0000-000050370000}"/>
    <cellStyle name="Normal 46" xfId="14226" xr:uid="{00000000-0005-0000-0000-000051370000}"/>
    <cellStyle name="Normal 46 2" xfId="14227" xr:uid="{00000000-0005-0000-0000-000052370000}"/>
    <cellStyle name="Normal 46 2 2" xfId="14228" xr:uid="{00000000-0005-0000-0000-000053370000}"/>
    <cellStyle name="Normal 46 2 2 2" xfId="14229" xr:uid="{00000000-0005-0000-0000-000054370000}"/>
    <cellStyle name="Normal 46 2 2 2 2" xfId="14230" xr:uid="{00000000-0005-0000-0000-000055370000}"/>
    <cellStyle name="Normal 46 2 2 3" xfId="14231" xr:uid="{00000000-0005-0000-0000-000056370000}"/>
    <cellStyle name="Normal 46 2 2 4" xfId="14232" xr:uid="{00000000-0005-0000-0000-000057370000}"/>
    <cellStyle name="Normal 46 2 3" xfId="14233" xr:uid="{00000000-0005-0000-0000-000058370000}"/>
    <cellStyle name="Normal 46 2 3 2" xfId="14234" xr:uid="{00000000-0005-0000-0000-000059370000}"/>
    <cellStyle name="Normal 46 2 4" xfId="14235" xr:uid="{00000000-0005-0000-0000-00005A370000}"/>
    <cellStyle name="Normal 46 2 5" xfId="14236" xr:uid="{00000000-0005-0000-0000-00005B370000}"/>
    <cellStyle name="Normal 46 3" xfId="14237" xr:uid="{00000000-0005-0000-0000-00005C370000}"/>
    <cellStyle name="Normal 46 3 2" xfId="14238" xr:uid="{00000000-0005-0000-0000-00005D370000}"/>
    <cellStyle name="Normal 46 3 2 2" xfId="14239" xr:uid="{00000000-0005-0000-0000-00005E370000}"/>
    <cellStyle name="Normal 46 3 3" xfId="14240" xr:uid="{00000000-0005-0000-0000-00005F370000}"/>
    <cellStyle name="Normal 46 3 4" xfId="14241" xr:uid="{00000000-0005-0000-0000-000060370000}"/>
    <cellStyle name="Normal 46 4" xfId="14242" xr:uid="{00000000-0005-0000-0000-000061370000}"/>
    <cellStyle name="Normal 46 4 2" xfId="14243" xr:uid="{00000000-0005-0000-0000-000062370000}"/>
    <cellStyle name="Normal 46 5" xfId="14244" xr:uid="{00000000-0005-0000-0000-000063370000}"/>
    <cellStyle name="Normal 46 6" xfId="14245" xr:uid="{00000000-0005-0000-0000-000064370000}"/>
    <cellStyle name="Normal 47" xfId="14246" xr:uid="{00000000-0005-0000-0000-000065370000}"/>
    <cellStyle name="Normal 47 2" xfId="14247" xr:uid="{00000000-0005-0000-0000-000066370000}"/>
    <cellStyle name="Normal 47 2 2" xfId="14248" xr:uid="{00000000-0005-0000-0000-000067370000}"/>
    <cellStyle name="Normal 47 2 2 2" xfId="14249" xr:uid="{00000000-0005-0000-0000-000068370000}"/>
    <cellStyle name="Normal 47 2 2 2 2" xfId="14250" xr:uid="{00000000-0005-0000-0000-000069370000}"/>
    <cellStyle name="Normal 47 2 2 3" xfId="14251" xr:uid="{00000000-0005-0000-0000-00006A370000}"/>
    <cellStyle name="Normal 47 2 2 4" xfId="14252" xr:uid="{00000000-0005-0000-0000-00006B370000}"/>
    <cellStyle name="Normal 47 2 3" xfId="14253" xr:uid="{00000000-0005-0000-0000-00006C370000}"/>
    <cellStyle name="Normal 47 2 3 2" xfId="14254" xr:uid="{00000000-0005-0000-0000-00006D370000}"/>
    <cellStyle name="Normal 47 2 4" xfId="14255" xr:uid="{00000000-0005-0000-0000-00006E370000}"/>
    <cellStyle name="Normal 47 2 5" xfId="14256" xr:uid="{00000000-0005-0000-0000-00006F370000}"/>
    <cellStyle name="Normal 47 3" xfId="14257" xr:uid="{00000000-0005-0000-0000-000070370000}"/>
    <cellStyle name="Normal 47 3 2" xfId="14258" xr:uid="{00000000-0005-0000-0000-000071370000}"/>
    <cellStyle name="Normal 47 3 2 2" xfId="14259" xr:uid="{00000000-0005-0000-0000-000072370000}"/>
    <cellStyle name="Normal 47 3 3" xfId="14260" xr:uid="{00000000-0005-0000-0000-000073370000}"/>
    <cellStyle name="Normal 47 3 4" xfId="14261" xr:uid="{00000000-0005-0000-0000-000074370000}"/>
    <cellStyle name="Normal 47 4" xfId="14262" xr:uid="{00000000-0005-0000-0000-000075370000}"/>
    <cellStyle name="Normal 47 4 2" xfId="14263" xr:uid="{00000000-0005-0000-0000-000076370000}"/>
    <cellStyle name="Normal 47 5" xfId="14264" xr:uid="{00000000-0005-0000-0000-000077370000}"/>
    <cellStyle name="Normal 47 6" xfId="14265" xr:uid="{00000000-0005-0000-0000-000078370000}"/>
    <cellStyle name="Normal 48" xfId="14266" xr:uid="{00000000-0005-0000-0000-000079370000}"/>
    <cellStyle name="Normal 48 2" xfId="14267" xr:uid="{00000000-0005-0000-0000-00007A370000}"/>
    <cellStyle name="Normal 48 2 2" xfId="14268" xr:uid="{00000000-0005-0000-0000-00007B370000}"/>
    <cellStyle name="Normal 48 2 2 2" xfId="14269" xr:uid="{00000000-0005-0000-0000-00007C370000}"/>
    <cellStyle name="Normal 48 2 2 2 2" xfId="14270" xr:uid="{00000000-0005-0000-0000-00007D370000}"/>
    <cellStyle name="Normal 48 2 2 3" xfId="14271" xr:uid="{00000000-0005-0000-0000-00007E370000}"/>
    <cellStyle name="Normal 48 2 2 4" xfId="14272" xr:uid="{00000000-0005-0000-0000-00007F370000}"/>
    <cellStyle name="Normal 48 2 3" xfId="14273" xr:uid="{00000000-0005-0000-0000-000080370000}"/>
    <cellStyle name="Normal 48 2 3 2" xfId="14274" xr:uid="{00000000-0005-0000-0000-000081370000}"/>
    <cellStyle name="Normal 48 2 4" xfId="14275" xr:uid="{00000000-0005-0000-0000-000082370000}"/>
    <cellStyle name="Normal 48 2 5" xfId="14276" xr:uid="{00000000-0005-0000-0000-000083370000}"/>
    <cellStyle name="Normal 48 3" xfId="14277" xr:uid="{00000000-0005-0000-0000-000084370000}"/>
    <cellStyle name="Normal 48 3 2" xfId="14278" xr:uid="{00000000-0005-0000-0000-000085370000}"/>
    <cellStyle name="Normal 48 3 2 2" xfId="14279" xr:uid="{00000000-0005-0000-0000-000086370000}"/>
    <cellStyle name="Normal 48 3 3" xfId="14280" xr:uid="{00000000-0005-0000-0000-000087370000}"/>
    <cellStyle name="Normal 48 3 4" xfId="14281" xr:uid="{00000000-0005-0000-0000-000088370000}"/>
    <cellStyle name="Normal 48 4" xfId="14282" xr:uid="{00000000-0005-0000-0000-000089370000}"/>
    <cellStyle name="Normal 48 4 2" xfId="14283" xr:uid="{00000000-0005-0000-0000-00008A370000}"/>
    <cellStyle name="Normal 48 5" xfId="14284" xr:uid="{00000000-0005-0000-0000-00008B370000}"/>
    <cellStyle name="Normal 48 6" xfId="14285" xr:uid="{00000000-0005-0000-0000-00008C370000}"/>
    <cellStyle name="Normal 49" xfId="14286" xr:uid="{00000000-0005-0000-0000-00008D370000}"/>
    <cellStyle name="Normal 49 2" xfId="14287" xr:uid="{00000000-0005-0000-0000-00008E370000}"/>
    <cellStyle name="Normal 49 2 2" xfId="14288" xr:uid="{00000000-0005-0000-0000-00008F370000}"/>
    <cellStyle name="Normal 49 2 2 2" xfId="14289" xr:uid="{00000000-0005-0000-0000-000090370000}"/>
    <cellStyle name="Normal 49 2 2 2 2" xfId="14290" xr:uid="{00000000-0005-0000-0000-000091370000}"/>
    <cellStyle name="Normal 49 2 2 2 2 2" xfId="14291" xr:uid="{00000000-0005-0000-0000-000092370000}"/>
    <cellStyle name="Normal 49 2 2 2 3" xfId="14292" xr:uid="{00000000-0005-0000-0000-000093370000}"/>
    <cellStyle name="Normal 49 2 2 3" xfId="14293" xr:uid="{00000000-0005-0000-0000-000094370000}"/>
    <cellStyle name="Normal 49 2 2 3 2" xfId="14294" xr:uid="{00000000-0005-0000-0000-000095370000}"/>
    <cellStyle name="Normal 49 2 2 4" xfId="14295" xr:uid="{00000000-0005-0000-0000-000096370000}"/>
    <cellStyle name="Normal 49 2 2 5" xfId="14296" xr:uid="{00000000-0005-0000-0000-000097370000}"/>
    <cellStyle name="Normal 49 2 3" xfId="14297" xr:uid="{00000000-0005-0000-0000-000098370000}"/>
    <cellStyle name="Normal 49 2 3 2" xfId="14298" xr:uid="{00000000-0005-0000-0000-000099370000}"/>
    <cellStyle name="Normal 49 2 3 2 2" xfId="14299" xr:uid="{00000000-0005-0000-0000-00009A370000}"/>
    <cellStyle name="Normal 49 2 3 3" xfId="14300" xr:uid="{00000000-0005-0000-0000-00009B370000}"/>
    <cellStyle name="Normal 49 2 4" xfId="14301" xr:uid="{00000000-0005-0000-0000-00009C370000}"/>
    <cellStyle name="Normal 49 2 4 2" xfId="14302" xr:uid="{00000000-0005-0000-0000-00009D370000}"/>
    <cellStyle name="Normal 49 2 5" xfId="14303" xr:uid="{00000000-0005-0000-0000-00009E370000}"/>
    <cellStyle name="Normal 49 2 6" xfId="14304" xr:uid="{00000000-0005-0000-0000-00009F370000}"/>
    <cellStyle name="Normal 49 3" xfId="14305" xr:uid="{00000000-0005-0000-0000-0000A0370000}"/>
    <cellStyle name="Normal 49 3 2" xfId="14306" xr:uid="{00000000-0005-0000-0000-0000A1370000}"/>
    <cellStyle name="Normal 49 3 2 2" xfId="14307" xr:uid="{00000000-0005-0000-0000-0000A2370000}"/>
    <cellStyle name="Normal 49 3 2 2 2" xfId="14308" xr:uid="{00000000-0005-0000-0000-0000A3370000}"/>
    <cellStyle name="Normal 49 3 2 2 2 2" xfId="14309" xr:uid="{00000000-0005-0000-0000-0000A4370000}"/>
    <cellStyle name="Normal 49 3 2 2 3" xfId="14310" xr:uid="{00000000-0005-0000-0000-0000A5370000}"/>
    <cellStyle name="Normal 49 3 2 3" xfId="14311" xr:uid="{00000000-0005-0000-0000-0000A6370000}"/>
    <cellStyle name="Normal 49 3 2 3 2" xfId="14312" xr:uid="{00000000-0005-0000-0000-0000A7370000}"/>
    <cellStyle name="Normal 49 3 2 4" xfId="14313" xr:uid="{00000000-0005-0000-0000-0000A8370000}"/>
    <cellStyle name="Normal 49 3 3" xfId="14314" xr:uid="{00000000-0005-0000-0000-0000A9370000}"/>
    <cellStyle name="Normal 49 3 3 2" xfId="14315" xr:uid="{00000000-0005-0000-0000-0000AA370000}"/>
    <cellStyle name="Normal 49 3 3 2 2" xfId="14316" xr:uid="{00000000-0005-0000-0000-0000AB370000}"/>
    <cellStyle name="Normal 49 3 3 3" xfId="14317" xr:uid="{00000000-0005-0000-0000-0000AC370000}"/>
    <cellStyle name="Normal 49 3 4" xfId="14318" xr:uid="{00000000-0005-0000-0000-0000AD370000}"/>
    <cellStyle name="Normal 49 3 4 2" xfId="14319" xr:uid="{00000000-0005-0000-0000-0000AE370000}"/>
    <cellStyle name="Normal 49 3 5" xfId="14320" xr:uid="{00000000-0005-0000-0000-0000AF370000}"/>
    <cellStyle name="Normal 49 3 6" xfId="14321" xr:uid="{00000000-0005-0000-0000-0000B0370000}"/>
    <cellStyle name="Normal 49 4" xfId="14322" xr:uid="{00000000-0005-0000-0000-0000B1370000}"/>
    <cellStyle name="Normal 49 4 2" xfId="14323" xr:uid="{00000000-0005-0000-0000-0000B2370000}"/>
    <cellStyle name="Normal 49 4 2 2" xfId="14324" xr:uid="{00000000-0005-0000-0000-0000B3370000}"/>
    <cellStyle name="Normal 49 4 2 2 2" xfId="14325" xr:uid="{00000000-0005-0000-0000-0000B4370000}"/>
    <cellStyle name="Normal 49 4 2 2 2 2" xfId="14326" xr:uid="{00000000-0005-0000-0000-0000B5370000}"/>
    <cellStyle name="Normal 49 4 2 2 3" xfId="14327" xr:uid="{00000000-0005-0000-0000-0000B6370000}"/>
    <cellStyle name="Normal 49 4 2 3" xfId="14328" xr:uid="{00000000-0005-0000-0000-0000B7370000}"/>
    <cellStyle name="Normal 49 4 2 3 2" xfId="14329" xr:uid="{00000000-0005-0000-0000-0000B8370000}"/>
    <cellStyle name="Normal 49 4 2 4" xfId="14330" xr:uid="{00000000-0005-0000-0000-0000B9370000}"/>
    <cellStyle name="Normal 49 4 3" xfId="14331" xr:uid="{00000000-0005-0000-0000-0000BA370000}"/>
    <cellStyle name="Normal 49 4 3 2" xfId="14332" xr:uid="{00000000-0005-0000-0000-0000BB370000}"/>
    <cellStyle name="Normal 49 4 3 2 2" xfId="14333" xr:uid="{00000000-0005-0000-0000-0000BC370000}"/>
    <cellStyle name="Normal 49 4 3 3" xfId="14334" xr:uid="{00000000-0005-0000-0000-0000BD370000}"/>
    <cellStyle name="Normal 49 4 4" xfId="14335" xr:uid="{00000000-0005-0000-0000-0000BE370000}"/>
    <cellStyle name="Normal 49 4 4 2" xfId="14336" xr:uid="{00000000-0005-0000-0000-0000BF370000}"/>
    <cellStyle name="Normal 49 4 5" xfId="14337" xr:uid="{00000000-0005-0000-0000-0000C0370000}"/>
    <cellStyle name="Normal 49 5" xfId="14338" xr:uid="{00000000-0005-0000-0000-0000C1370000}"/>
    <cellStyle name="Normal 49 5 2" xfId="14339" xr:uid="{00000000-0005-0000-0000-0000C2370000}"/>
    <cellStyle name="Normal 49 5 2 2" xfId="14340" xr:uid="{00000000-0005-0000-0000-0000C3370000}"/>
    <cellStyle name="Normal 49 5 3" xfId="14341" xr:uid="{00000000-0005-0000-0000-0000C4370000}"/>
    <cellStyle name="Normal 49 6" xfId="14342" xr:uid="{00000000-0005-0000-0000-0000C5370000}"/>
    <cellStyle name="Normal 49 6 2" xfId="14343" xr:uid="{00000000-0005-0000-0000-0000C6370000}"/>
    <cellStyle name="Normal 49 7" xfId="14344" xr:uid="{00000000-0005-0000-0000-0000C7370000}"/>
    <cellStyle name="Normal 49 8" xfId="14345" xr:uid="{00000000-0005-0000-0000-0000C8370000}"/>
    <cellStyle name="Normal 5" xfId="17" xr:uid="{00000000-0005-0000-0000-0000C9370000}"/>
    <cellStyle name="Normal 5 10" xfId="14347" xr:uid="{00000000-0005-0000-0000-0000CA370000}"/>
    <cellStyle name="Normal 5 10 2" xfId="14348" xr:uid="{00000000-0005-0000-0000-0000CB370000}"/>
    <cellStyle name="Normal 5 10 3" xfId="14349" xr:uid="{00000000-0005-0000-0000-0000CC370000}"/>
    <cellStyle name="Normal 5 11" xfId="14350" xr:uid="{00000000-0005-0000-0000-0000CD370000}"/>
    <cellStyle name="Normal 5 11 2" xfId="14351" xr:uid="{00000000-0005-0000-0000-0000CE370000}"/>
    <cellStyle name="Normal 5 11 3" xfId="14352" xr:uid="{00000000-0005-0000-0000-0000CF370000}"/>
    <cellStyle name="Normal 5 12" xfId="14353" xr:uid="{00000000-0005-0000-0000-0000D0370000}"/>
    <cellStyle name="Normal 5 12 2" xfId="14354" xr:uid="{00000000-0005-0000-0000-0000D1370000}"/>
    <cellStyle name="Normal 5 13" xfId="14355" xr:uid="{00000000-0005-0000-0000-0000D2370000}"/>
    <cellStyle name="Normal 5 14" xfId="14356" xr:uid="{00000000-0005-0000-0000-0000D3370000}"/>
    <cellStyle name="Normal 5 15" xfId="14357" xr:uid="{00000000-0005-0000-0000-0000D4370000}"/>
    <cellStyle name="Normal 5 16" xfId="14346" xr:uid="{00000000-0005-0000-0000-0000D5370000}"/>
    <cellStyle name="Normal 5 17" xfId="263" xr:uid="{00000000-0005-0000-0000-0000D6370000}"/>
    <cellStyle name="Normal 5 18" xfId="34" xr:uid="{00000000-0005-0000-0000-0000D7370000}"/>
    <cellStyle name="Normal 5 2" xfId="19" xr:uid="{00000000-0005-0000-0000-0000D8370000}"/>
    <cellStyle name="Normal 5 2 10" xfId="264" xr:uid="{00000000-0005-0000-0000-0000D9370000}"/>
    <cellStyle name="Normal 5 2 11" xfId="39" xr:uid="{00000000-0005-0000-0000-0000DA370000}"/>
    <cellStyle name="Normal 5 2 2" xfId="28" xr:uid="{00000000-0005-0000-0000-0000DB370000}"/>
    <cellStyle name="Normal 5 2 2 10" xfId="265" xr:uid="{00000000-0005-0000-0000-0000DC370000}"/>
    <cellStyle name="Normal 5 2 2 2" xfId="14360" xr:uid="{00000000-0005-0000-0000-0000DD370000}"/>
    <cellStyle name="Normal 5 2 2 2 2" xfId="14361" xr:uid="{00000000-0005-0000-0000-0000DE370000}"/>
    <cellStyle name="Normal 5 2 2 2 2 2" xfId="14362" xr:uid="{00000000-0005-0000-0000-0000DF370000}"/>
    <cellStyle name="Normal 5 2 2 2 2 2 2" xfId="14363" xr:uid="{00000000-0005-0000-0000-0000E0370000}"/>
    <cellStyle name="Normal 5 2 2 2 2 3" xfId="14364" xr:uid="{00000000-0005-0000-0000-0000E1370000}"/>
    <cellStyle name="Normal 5 2 2 2 3" xfId="14365" xr:uid="{00000000-0005-0000-0000-0000E2370000}"/>
    <cellStyle name="Normal 5 2 2 2 3 2" xfId="14366" xr:uid="{00000000-0005-0000-0000-0000E3370000}"/>
    <cellStyle name="Normal 5 2 2 2 4" xfId="14367" xr:uid="{00000000-0005-0000-0000-0000E4370000}"/>
    <cellStyle name="Normal 5 2 2 3" xfId="14368" xr:uid="{00000000-0005-0000-0000-0000E5370000}"/>
    <cellStyle name="Normal 5 2 2 3 2" xfId="14369" xr:uid="{00000000-0005-0000-0000-0000E6370000}"/>
    <cellStyle name="Normal 5 2 2 3 2 2" xfId="14370" xr:uid="{00000000-0005-0000-0000-0000E7370000}"/>
    <cellStyle name="Normal 5 2 2 3 2 2 2" xfId="14371" xr:uid="{00000000-0005-0000-0000-0000E8370000}"/>
    <cellStyle name="Normal 5 2 2 3 2 3" xfId="14372" xr:uid="{00000000-0005-0000-0000-0000E9370000}"/>
    <cellStyle name="Normal 5 2 2 3 3" xfId="14373" xr:uid="{00000000-0005-0000-0000-0000EA370000}"/>
    <cellStyle name="Normal 5 2 2 3 3 2" xfId="14374" xr:uid="{00000000-0005-0000-0000-0000EB370000}"/>
    <cellStyle name="Normal 5 2 2 3 4" xfId="14375" xr:uid="{00000000-0005-0000-0000-0000EC370000}"/>
    <cellStyle name="Normal 5 2 2 4" xfId="14376" xr:uid="{00000000-0005-0000-0000-0000ED370000}"/>
    <cellStyle name="Normal 5 2 2 4 2" xfId="14377" xr:uid="{00000000-0005-0000-0000-0000EE370000}"/>
    <cellStyle name="Normal 5 2 2 4 2 2" xfId="14378" xr:uid="{00000000-0005-0000-0000-0000EF370000}"/>
    <cellStyle name="Normal 5 2 2 4 2 2 2" xfId="14379" xr:uid="{00000000-0005-0000-0000-0000F0370000}"/>
    <cellStyle name="Normal 5 2 2 4 2 3" xfId="14380" xr:uid="{00000000-0005-0000-0000-0000F1370000}"/>
    <cellStyle name="Normal 5 2 2 4 3" xfId="14381" xr:uid="{00000000-0005-0000-0000-0000F2370000}"/>
    <cellStyle name="Normal 5 2 2 4 3 2" xfId="14382" xr:uid="{00000000-0005-0000-0000-0000F3370000}"/>
    <cellStyle name="Normal 5 2 2 4 4" xfId="14383" xr:uid="{00000000-0005-0000-0000-0000F4370000}"/>
    <cellStyle name="Normal 5 2 2 5" xfId="14384" xr:uid="{00000000-0005-0000-0000-0000F5370000}"/>
    <cellStyle name="Normal 5 2 2 5 2" xfId="14385" xr:uid="{00000000-0005-0000-0000-0000F6370000}"/>
    <cellStyle name="Normal 5 2 2 5 2 2" xfId="14386" xr:uid="{00000000-0005-0000-0000-0000F7370000}"/>
    <cellStyle name="Normal 5 2 2 5 3" xfId="14387" xr:uid="{00000000-0005-0000-0000-0000F8370000}"/>
    <cellStyle name="Normal 5 2 2 6" xfId="14388" xr:uid="{00000000-0005-0000-0000-0000F9370000}"/>
    <cellStyle name="Normal 5 2 2 6 2" xfId="14389" xr:uid="{00000000-0005-0000-0000-0000FA370000}"/>
    <cellStyle name="Normal 5 2 2 7" xfId="14390" xr:uid="{00000000-0005-0000-0000-0000FB370000}"/>
    <cellStyle name="Normal 5 2 2 8" xfId="14391" xr:uid="{00000000-0005-0000-0000-0000FC370000}"/>
    <cellStyle name="Normal 5 2 2 9" xfId="14359" xr:uid="{00000000-0005-0000-0000-0000FD370000}"/>
    <cellStyle name="Normal 5 2 3" xfId="266" xr:uid="{00000000-0005-0000-0000-0000FE370000}"/>
    <cellStyle name="Normal 5 2 3 2" xfId="14393" xr:uid="{00000000-0005-0000-0000-0000FF370000}"/>
    <cellStyle name="Normal 5 2 3 2 2" xfId="14394" xr:uid="{00000000-0005-0000-0000-000000380000}"/>
    <cellStyle name="Normal 5 2 3 2 2 2" xfId="14395" xr:uid="{00000000-0005-0000-0000-000001380000}"/>
    <cellStyle name="Normal 5 2 3 2 2 2 2" xfId="14396" xr:uid="{00000000-0005-0000-0000-000002380000}"/>
    <cellStyle name="Normal 5 2 3 2 2 3" xfId="14397" xr:uid="{00000000-0005-0000-0000-000003380000}"/>
    <cellStyle name="Normal 5 2 3 2 3" xfId="14398" xr:uid="{00000000-0005-0000-0000-000004380000}"/>
    <cellStyle name="Normal 5 2 3 2 3 2" xfId="14399" xr:uid="{00000000-0005-0000-0000-000005380000}"/>
    <cellStyle name="Normal 5 2 3 2 4" xfId="14400" xr:uid="{00000000-0005-0000-0000-000006380000}"/>
    <cellStyle name="Normal 5 2 3 3" xfId="14401" xr:uid="{00000000-0005-0000-0000-000007380000}"/>
    <cellStyle name="Normal 5 2 3 3 2" xfId="14402" xr:uid="{00000000-0005-0000-0000-000008380000}"/>
    <cellStyle name="Normal 5 2 3 3 2 2" xfId="14403" xr:uid="{00000000-0005-0000-0000-000009380000}"/>
    <cellStyle name="Normal 5 2 3 3 3" xfId="14404" xr:uid="{00000000-0005-0000-0000-00000A380000}"/>
    <cellStyle name="Normal 5 2 3 4" xfId="14405" xr:uid="{00000000-0005-0000-0000-00000B380000}"/>
    <cellStyle name="Normal 5 2 3 4 2" xfId="14406" xr:uid="{00000000-0005-0000-0000-00000C380000}"/>
    <cellStyle name="Normal 5 2 3 5" xfId="14407" xr:uid="{00000000-0005-0000-0000-00000D380000}"/>
    <cellStyle name="Normal 5 2 3 6" xfId="14408" xr:uid="{00000000-0005-0000-0000-00000E380000}"/>
    <cellStyle name="Normal 5 2 3 7" xfId="14392" xr:uid="{00000000-0005-0000-0000-00000F380000}"/>
    <cellStyle name="Normal 5 2 4" xfId="14409" xr:uid="{00000000-0005-0000-0000-000010380000}"/>
    <cellStyle name="Normal 5 2 4 2" xfId="14410" xr:uid="{00000000-0005-0000-0000-000011380000}"/>
    <cellStyle name="Normal 5 2 4 2 2" xfId="14411" xr:uid="{00000000-0005-0000-0000-000012380000}"/>
    <cellStyle name="Normal 5 2 4 2 2 2" xfId="14412" xr:uid="{00000000-0005-0000-0000-000013380000}"/>
    <cellStyle name="Normal 5 2 4 2 2 2 2" xfId="14413" xr:uid="{00000000-0005-0000-0000-000014380000}"/>
    <cellStyle name="Normal 5 2 4 2 2 3" xfId="14414" xr:uid="{00000000-0005-0000-0000-000015380000}"/>
    <cellStyle name="Normal 5 2 4 2 3" xfId="14415" xr:uid="{00000000-0005-0000-0000-000016380000}"/>
    <cellStyle name="Normal 5 2 4 2 3 2" xfId="14416" xr:uid="{00000000-0005-0000-0000-000017380000}"/>
    <cellStyle name="Normal 5 2 4 2 4" xfId="14417" xr:uid="{00000000-0005-0000-0000-000018380000}"/>
    <cellStyle name="Normal 5 2 4 3" xfId="14418" xr:uid="{00000000-0005-0000-0000-000019380000}"/>
    <cellStyle name="Normal 5 2 4 3 2" xfId="14419" xr:uid="{00000000-0005-0000-0000-00001A380000}"/>
    <cellStyle name="Normal 5 2 4 3 2 2" xfId="14420" xr:uid="{00000000-0005-0000-0000-00001B380000}"/>
    <cellStyle name="Normal 5 2 4 3 3" xfId="14421" xr:uid="{00000000-0005-0000-0000-00001C380000}"/>
    <cellStyle name="Normal 5 2 4 4" xfId="14422" xr:uid="{00000000-0005-0000-0000-00001D380000}"/>
    <cellStyle name="Normal 5 2 4 4 2" xfId="14423" xr:uid="{00000000-0005-0000-0000-00001E380000}"/>
    <cellStyle name="Normal 5 2 4 5" xfId="14424" xr:uid="{00000000-0005-0000-0000-00001F380000}"/>
    <cellStyle name="Normal 5 2 4 6" xfId="14425" xr:uid="{00000000-0005-0000-0000-000020380000}"/>
    <cellStyle name="Normal 5 2 4 7" xfId="14426" xr:uid="{00000000-0005-0000-0000-000021380000}"/>
    <cellStyle name="Normal 5 2 5" xfId="14427" xr:uid="{00000000-0005-0000-0000-000022380000}"/>
    <cellStyle name="Normal 5 2 5 2" xfId="14428" xr:uid="{00000000-0005-0000-0000-000023380000}"/>
    <cellStyle name="Normal 5 2 5 2 2" xfId="14429" xr:uid="{00000000-0005-0000-0000-000024380000}"/>
    <cellStyle name="Normal 5 2 5 3" xfId="14430" xr:uid="{00000000-0005-0000-0000-000025380000}"/>
    <cellStyle name="Normal 5 2 6" xfId="14431" xr:uid="{00000000-0005-0000-0000-000026380000}"/>
    <cellStyle name="Normal 5 2 6 2" xfId="14432" xr:uid="{00000000-0005-0000-0000-000027380000}"/>
    <cellStyle name="Normal 5 2 7" xfId="14433" xr:uid="{00000000-0005-0000-0000-000028380000}"/>
    <cellStyle name="Normal 5 2 8" xfId="14434" xr:uid="{00000000-0005-0000-0000-000029380000}"/>
    <cellStyle name="Normal 5 2 9" xfId="14358" xr:uid="{00000000-0005-0000-0000-00002A380000}"/>
    <cellStyle name="Normal 5 3" xfId="23" xr:uid="{00000000-0005-0000-0000-00002B380000}"/>
    <cellStyle name="Normal 5 3 2" xfId="14436" xr:uid="{00000000-0005-0000-0000-00002C380000}"/>
    <cellStyle name="Normal 5 3 3" xfId="14437" xr:uid="{00000000-0005-0000-0000-00002D380000}"/>
    <cellStyle name="Normal 5 3 4" xfId="14438" xr:uid="{00000000-0005-0000-0000-00002E380000}"/>
    <cellStyle name="Normal 5 3 5" xfId="14439" xr:uid="{00000000-0005-0000-0000-00002F380000}"/>
    <cellStyle name="Normal 5 3 6" xfId="14435" xr:uid="{00000000-0005-0000-0000-000030380000}"/>
    <cellStyle name="Normal 5 3 7" xfId="267" xr:uid="{00000000-0005-0000-0000-000031380000}"/>
    <cellStyle name="Normal 5 4" xfId="268" xr:uid="{00000000-0005-0000-0000-000032380000}"/>
    <cellStyle name="Normal 5 4 2" xfId="14441" xr:uid="{00000000-0005-0000-0000-000033380000}"/>
    <cellStyle name="Normal 5 4 2 2" xfId="14442" xr:uid="{00000000-0005-0000-0000-000034380000}"/>
    <cellStyle name="Normal 5 4 2 3" xfId="14443" xr:uid="{00000000-0005-0000-0000-000035380000}"/>
    <cellStyle name="Normal 5 4 3" xfId="14444" xr:uid="{00000000-0005-0000-0000-000036380000}"/>
    <cellStyle name="Normal 5 4 4" xfId="14445" xr:uid="{00000000-0005-0000-0000-000037380000}"/>
    <cellStyle name="Normal 5 4 5" xfId="14440" xr:uid="{00000000-0005-0000-0000-000038380000}"/>
    <cellStyle name="Normal 5 5" xfId="14446" xr:uid="{00000000-0005-0000-0000-000039380000}"/>
    <cellStyle name="Normal 5 5 2" xfId="14447" xr:uid="{00000000-0005-0000-0000-00003A380000}"/>
    <cellStyle name="Normal 5 5 2 2" xfId="14448" xr:uid="{00000000-0005-0000-0000-00003B380000}"/>
    <cellStyle name="Normal 5 5 2 3" xfId="14449" xr:uid="{00000000-0005-0000-0000-00003C380000}"/>
    <cellStyle name="Normal 5 5 3" xfId="14450" xr:uid="{00000000-0005-0000-0000-00003D380000}"/>
    <cellStyle name="Normal 5 5 3 2" xfId="14451" xr:uid="{00000000-0005-0000-0000-00003E380000}"/>
    <cellStyle name="Normal 5 5 3 2 2" xfId="14452" xr:uid="{00000000-0005-0000-0000-00003F380000}"/>
    <cellStyle name="Normal 5 5 3 3" xfId="14453" xr:uid="{00000000-0005-0000-0000-000040380000}"/>
    <cellStyle name="Normal 5 5 4" xfId="14454" xr:uid="{00000000-0005-0000-0000-000041380000}"/>
    <cellStyle name="Normal 5 5 5" xfId="14455" xr:uid="{00000000-0005-0000-0000-000042380000}"/>
    <cellStyle name="Normal 5 5 6" xfId="14456" xr:uid="{00000000-0005-0000-0000-000043380000}"/>
    <cellStyle name="Normal 5 5 7" xfId="14457" xr:uid="{00000000-0005-0000-0000-000044380000}"/>
    <cellStyle name="Normal 5 6" xfId="14458" xr:uid="{00000000-0005-0000-0000-000045380000}"/>
    <cellStyle name="Normal 5 6 2" xfId="14459" xr:uid="{00000000-0005-0000-0000-000046380000}"/>
    <cellStyle name="Normal 5 6 2 2" xfId="14460" xr:uid="{00000000-0005-0000-0000-000047380000}"/>
    <cellStyle name="Normal 5 6 3" xfId="14461" xr:uid="{00000000-0005-0000-0000-000048380000}"/>
    <cellStyle name="Normal 5 6 4" xfId="14462" xr:uid="{00000000-0005-0000-0000-000049380000}"/>
    <cellStyle name="Normal 5 7" xfId="14463" xr:uid="{00000000-0005-0000-0000-00004A380000}"/>
    <cellStyle name="Normal 5 7 2" xfId="14464" xr:uid="{00000000-0005-0000-0000-00004B380000}"/>
    <cellStyle name="Normal 5 7 3" xfId="14465" xr:uid="{00000000-0005-0000-0000-00004C380000}"/>
    <cellStyle name="Normal 5 7 4" xfId="14466" xr:uid="{00000000-0005-0000-0000-00004D380000}"/>
    <cellStyle name="Normal 5 8" xfId="14467" xr:uid="{00000000-0005-0000-0000-00004E380000}"/>
    <cellStyle name="Normal 5 8 2" xfId="14468" xr:uid="{00000000-0005-0000-0000-00004F380000}"/>
    <cellStyle name="Normal 5 8 2 2" xfId="14469" xr:uid="{00000000-0005-0000-0000-000050380000}"/>
    <cellStyle name="Normal 5 8 3" xfId="14470" xr:uid="{00000000-0005-0000-0000-000051380000}"/>
    <cellStyle name="Normal 5 8 4" xfId="14471" xr:uid="{00000000-0005-0000-0000-000052380000}"/>
    <cellStyle name="Normal 5 9" xfId="14472" xr:uid="{00000000-0005-0000-0000-000053380000}"/>
    <cellStyle name="Normal 5 9 2" xfId="14473" xr:uid="{00000000-0005-0000-0000-000054380000}"/>
    <cellStyle name="Normal 5 9 2 2" xfId="14474" xr:uid="{00000000-0005-0000-0000-000055380000}"/>
    <cellStyle name="Normal 5 9 3" xfId="14475" xr:uid="{00000000-0005-0000-0000-000056380000}"/>
    <cellStyle name="Normal 50" xfId="14476" xr:uid="{00000000-0005-0000-0000-000057380000}"/>
    <cellStyle name="Normal 50 2" xfId="14477" xr:uid="{00000000-0005-0000-0000-000058380000}"/>
    <cellStyle name="Normal 50 2 2" xfId="14478" xr:uid="{00000000-0005-0000-0000-000059380000}"/>
    <cellStyle name="Normal 50 2 2 2" xfId="14479" xr:uid="{00000000-0005-0000-0000-00005A380000}"/>
    <cellStyle name="Normal 50 2 2 2 2" xfId="14480" xr:uid="{00000000-0005-0000-0000-00005B380000}"/>
    <cellStyle name="Normal 50 2 2 2 2 2" xfId="14481" xr:uid="{00000000-0005-0000-0000-00005C380000}"/>
    <cellStyle name="Normal 50 2 2 2 3" xfId="14482" xr:uid="{00000000-0005-0000-0000-00005D380000}"/>
    <cellStyle name="Normal 50 2 2 3" xfId="14483" xr:uid="{00000000-0005-0000-0000-00005E380000}"/>
    <cellStyle name="Normal 50 2 2 3 2" xfId="14484" xr:uid="{00000000-0005-0000-0000-00005F380000}"/>
    <cellStyle name="Normal 50 2 2 4" xfId="14485" xr:uid="{00000000-0005-0000-0000-000060380000}"/>
    <cellStyle name="Normal 50 2 2 5" xfId="14486" xr:uid="{00000000-0005-0000-0000-000061380000}"/>
    <cellStyle name="Normal 50 2 3" xfId="14487" xr:uid="{00000000-0005-0000-0000-000062380000}"/>
    <cellStyle name="Normal 50 2 3 2" xfId="14488" xr:uid="{00000000-0005-0000-0000-000063380000}"/>
    <cellStyle name="Normal 50 2 3 2 2" xfId="14489" xr:uid="{00000000-0005-0000-0000-000064380000}"/>
    <cellStyle name="Normal 50 2 3 3" xfId="14490" xr:uid="{00000000-0005-0000-0000-000065380000}"/>
    <cellStyle name="Normal 50 2 4" xfId="14491" xr:uid="{00000000-0005-0000-0000-000066380000}"/>
    <cellStyle name="Normal 50 2 4 2" xfId="14492" xr:uid="{00000000-0005-0000-0000-000067380000}"/>
    <cellStyle name="Normal 50 2 5" xfId="14493" xr:uid="{00000000-0005-0000-0000-000068380000}"/>
    <cellStyle name="Normal 50 2 6" xfId="14494" xr:uid="{00000000-0005-0000-0000-000069380000}"/>
    <cellStyle name="Normal 50 3" xfId="14495" xr:uid="{00000000-0005-0000-0000-00006A380000}"/>
    <cellStyle name="Normal 50 3 2" xfId="14496" xr:uid="{00000000-0005-0000-0000-00006B380000}"/>
    <cellStyle name="Normal 50 3 2 2" xfId="14497" xr:uid="{00000000-0005-0000-0000-00006C380000}"/>
    <cellStyle name="Normal 50 3 2 2 2" xfId="14498" xr:uid="{00000000-0005-0000-0000-00006D380000}"/>
    <cellStyle name="Normal 50 3 2 2 2 2" xfId="14499" xr:uid="{00000000-0005-0000-0000-00006E380000}"/>
    <cellStyle name="Normal 50 3 2 2 3" xfId="14500" xr:uid="{00000000-0005-0000-0000-00006F380000}"/>
    <cellStyle name="Normal 50 3 2 3" xfId="14501" xr:uid="{00000000-0005-0000-0000-000070380000}"/>
    <cellStyle name="Normal 50 3 2 3 2" xfId="14502" xr:uid="{00000000-0005-0000-0000-000071380000}"/>
    <cellStyle name="Normal 50 3 2 4" xfId="14503" xr:uid="{00000000-0005-0000-0000-000072380000}"/>
    <cellStyle name="Normal 50 3 3" xfId="14504" xr:uid="{00000000-0005-0000-0000-000073380000}"/>
    <cellStyle name="Normal 50 3 3 2" xfId="14505" xr:uid="{00000000-0005-0000-0000-000074380000}"/>
    <cellStyle name="Normal 50 3 3 2 2" xfId="14506" xr:uid="{00000000-0005-0000-0000-000075380000}"/>
    <cellStyle name="Normal 50 3 3 3" xfId="14507" xr:uid="{00000000-0005-0000-0000-000076380000}"/>
    <cellStyle name="Normal 50 3 4" xfId="14508" xr:uid="{00000000-0005-0000-0000-000077380000}"/>
    <cellStyle name="Normal 50 3 4 2" xfId="14509" xr:uid="{00000000-0005-0000-0000-000078380000}"/>
    <cellStyle name="Normal 50 3 5" xfId="14510" xr:uid="{00000000-0005-0000-0000-000079380000}"/>
    <cellStyle name="Normal 50 3 6" xfId="14511" xr:uid="{00000000-0005-0000-0000-00007A380000}"/>
    <cellStyle name="Normal 50 4" xfId="14512" xr:uid="{00000000-0005-0000-0000-00007B380000}"/>
    <cellStyle name="Normal 50 5" xfId="14513" xr:uid="{00000000-0005-0000-0000-00007C380000}"/>
    <cellStyle name="Normal 50 6" xfId="14514" xr:uid="{00000000-0005-0000-0000-00007D380000}"/>
    <cellStyle name="Normal 51" xfId="14515" xr:uid="{00000000-0005-0000-0000-00007E380000}"/>
    <cellStyle name="Normal 51 2" xfId="14516" xr:uid="{00000000-0005-0000-0000-00007F380000}"/>
    <cellStyle name="Normal 51 2 2" xfId="14517" xr:uid="{00000000-0005-0000-0000-000080380000}"/>
    <cellStyle name="Normal 51 2 2 2" xfId="14518" xr:uid="{00000000-0005-0000-0000-000081380000}"/>
    <cellStyle name="Normal 51 2 2 2 2" xfId="14519" xr:uid="{00000000-0005-0000-0000-000082380000}"/>
    <cellStyle name="Normal 51 2 2 2 2 2" xfId="14520" xr:uid="{00000000-0005-0000-0000-000083380000}"/>
    <cellStyle name="Normal 51 2 2 2 3" xfId="14521" xr:uid="{00000000-0005-0000-0000-000084380000}"/>
    <cellStyle name="Normal 51 2 2 3" xfId="14522" xr:uid="{00000000-0005-0000-0000-000085380000}"/>
    <cellStyle name="Normal 51 2 2 3 2" xfId="14523" xr:uid="{00000000-0005-0000-0000-000086380000}"/>
    <cellStyle name="Normal 51 2 2 4" xfId="14524" xr:uid="{00000000-0005-0000-0000-000087380000}"/>
    <cellStyle name="Normal 51 2 2 5" xfId="14525" xr:uid="{00000000-0005-0000-0000-000088380000}"/>
    <cellStyle name="Normal 51 2 3" xfId="14526" xr:uid="{00000000-0005-0000-0000-000089380000}"/>
    <cellStyle name="Normal 51 2 3 2" xfId="14527" xr:uid="{00000000-0005-0000-0000-00008A380000}"/>
    <cellStyle name="Normal 51 2 3 2 2" xfId="14528" xr:uid="{00000000-0005-0000-0000-00008B380000}"/>
    <cellStyle name="Normal 51 2 3 3" xfId="14529" xr:uid="{00000000-0005-0000-0000-00008C380000}"/>
    <cellStyle name="Normal 51 2 4" xfId="14530" xr:uid="{00000000-0005-0000-0000-00008D380000}"/>
    <cellStyle name="Normal 51 2 4 2" xfId="14531" xr:uid="{00000000-0005-0000-0000-00008E380000}"/>
    <cellStyle name="Normal 51 2 5" xfId="14532" xr:uid="{00000000-0005-0000-0000-00008F380000}"/>
    <cellStyle name="Normal 51 2 6" xfId="14533" xr:uid="{00000000-0005-0000-0000-000090380000}"/>
    <cellStyle name="Normal 51 3" xfId="14534" xr:uid="{00000000-0005-0000-0000-000091380000}"/>
    <cellStyle name="Normal 51 3 2" xfId="14535" xr:uid="{00000000-0005-0000-0000-000092380000}"/>
    <cellStyle name="Normal 51 3 2 2" xfId="14536" xr:uid="{00000000-0005-0000-0000-000093380000}"/>
    <cellStyle name="Normal 51 3 3" xfId="14537" xr:uid="{00000000-0005-0000-0000-000094380000}"/>
    <cellStyle name="Normal 51 3 4" xfId="14538" xr:uid="{00000000-0005-0000-0000-000095380000}"/>
    <cellStyle name="Normal 51 4" xfId="14539" xr:uid="{00000000-0005-0000-0000-000096380000}"/>
    <cellStyle name="Normal 51 4 2" xfId="14540" xr:uid="{00000000-0005-0000-0000-000097380000}"/>
    <cellStyle name="Normal 51 5" xfId="14541" xr:uid="{00000000-0005-0000-0000-000098380000}"/>
    <cellStyle name="Normal 51 6" xfId="14542" xr:uid="{00000000-0005-0000-0000-000099380000}"/>
    <cellStyle name="Normal 52" xfId="14543" xr:uid="{00000000-0005-0000-0000-00009A380000}"/>
    <cellStyle name="Normal 52 2" xfId="14544" xr:uid="{00000000-0005-0000-0000-00009B380000}"/>
    <cellStyle name="Normal 52 2 2" xfId="14545" xr:uid="{00000000-0005-0000-0000-00009C380000}"/>
    <cellStyle name="Normal 52 2 2 2" xfId="14546" xr:uid="{00000000-0005-0000-0000-00009D380000}"/>
    <cellStyle name="Normal 52 2 2 3" xfId="14547" xr:uid="{00000000-0005-0000-0000-00009E380000}"/>
    <cellStyle name="Normal 52 2 3" xfId="14548" xr:uid="{00000000-0005-0000-0000-00009F380000}"/>
    <cellStyle name="Normal 52 2 4" xfId="14549" xr:uid="{00000000-0005-0000-0000-0000A0380000}"/>
    <cellStyle name="Normal 52 3" xfId="14550" xr:uid="{00000000-0005-0000-0000-0000A1380000}"/>
    <cellStyle name="Normal 52 3 2" xfId="14551" xr:uid="{00000000-0005-0000-0000-0000A2380000}"/>
    <cellStyle name="Normal 52 3 2 2" xfId="14552" xr:uid="{00000000-0005-0000-0000-0000A3380000}"/>
    <cellStyle name="Normal 52 3 2 2 2" xfId="14553" xr:uid="{00000000-0005-0000-0000-0000A4380000}"/>
    <cellStyle name="Normal 52 3 2 2 2 2" xfId="14554" xr:uid="{00000000-0005-0000-0000-0000A5380000}"/>
    <cellStyle name="Normal 52 3 2 2 3" xfId="14555" xr:uid="{00000000-0005-0000-0000-0000A6380000}"/>
    <cellStyle name="Normal 52 3 2 3" xfId="14556" xr:uid="{00000000-0005-0000-0000-0000A7380000}"/>
    <cellStyle name="Normal 52 3 2 3 2" xfId="14557" xr:uid="{00000000-0005-0000-0000-0000A8380000}"/>
    <cellStyle name="Normal 52 3 2 4" xfId="14558" xr:uid="{00000000-0005-0000-0000-0000A9380000}"/>
    <cellStyle name="Normal 52 3 3" xfId="14559" xr:uid="{00000000-0005-0000-0000-0000AA380000}"/>
    <cellStyle name="Normal 52 3 3 2" xfId="14560" xr:uid="{00000000-0005-0000-0000-0000AB380000}"/>
    <cellStyle name="Normal 52 3 3 2 2" xfId="14561" xr:uid="{00000000-0005-0000-0000-0000AC380000}"/>
    <cellStyle name="Normal 52 3 3 3" xfId="14562" xr:uid="{00000000-0005-0000-0000-0000AD380000}"/>
    <cellStyle name="Normal 52 3 4" xfId="14563" xr:uid="{00000000-0005-0000-0000-0000AE380000}"/>
    <cellStyle name="Normal 52 3 4 2" xfId="14564" xr:uid="{00000000-0005-0000-0000-0000AF380000}"/>
    <cellStyle name="Normal 52 3 5" xfId="14565" xr:uid="{00000000-0005-0000-0000-0000B0380000}"/>
    <cellStyle name="Normal 52 3 6" xfId="14566" xr:uid="{00000000-0005-0000-0000-0000B1380000}"/>
    <cellStyle name="Normal 52 4" xfId="14567" xr:uid="{00000000-0005-0000-0000-0000B2380000}"/>
    <cellStyle name="Normal 52 4 2" xfId="14568" xr:uid="{00000000-0005-0000-0000-0000B3380000}"/>
    <cellStyle name="Normal 52 5" xfId="14569" xr:uid="{00000000-0005-0000-0000-0000B4380000}"/>
    <cellStyle name="Normal 52 6" xfId="14570" xr:uid="{00000000-0005-0000-0000-0000B5380000}"/>
    <cellStyle name="Normal 53" xfId="14571" xr:uid="{00000000-0005-0000-0000-0000B6380000}"/>
    <cellStyle name="Normal 53 2" xfId="14572" xr:uid="{00000000-0005-0000-0000-0000B7380000}"/>
    <cellStyle name="Normal 53 2 2" xfId="14573" xr:uid="{00000000-0005-0000-0000-0000B8380000}"/>
    <cellStyle name="Normal 53 2 2 2" xfId="14574" xr:uid="{00000000-0005-0000-0000-0000B9380000}"/>
    <cellStyle name="Normal 53 2 3" xfId="14575" xr:uid="{00000000-0005-0000-0000-0000BA380000}"/>
    <cellStyle name="Normal 53 2 4" xfId="14576" xr:uid="{00000000-0005-0000-0000-0000BB380000}"/>
    <cellStyle name="Normal 53 3" xfId="14577" xr:uid="{00000000-0005-0000-0000-0000BC380000}"/>
    <cellStyle name="Normal 53 3 2" xfId="14578" xr:uid="{00000000-0005-0000-0000-0000BD380000}"/>
    <cellStyle name="Normal 53 3 2 2" xfId="14579" xr:uid="{00000000-0005-0000-0000-0000BE380000}"/>
    <cellStyle name="Normal 53 3 2 2 2" xfId="14580" xr:uid="{00000000-0005-0000-0000-0000BF380000}"/>
    <cellStyle name="Normal 53 3 2 2 3" xfId="14581" xr:uid="{00000000-0005-0000-0000-0000C0380000}"/>
    <cellStyle name="Normal 53 3 2 3" xfId="14582" xr:uid="{00000000-0005-0000-0000-0000C1380000}"/>
    <cellStyle name="Normal 53 3 2 4" xfId="14583" xr:uid="{00000000-0005-0000-0000-0000C2380000}"/>
    <cellStyle name="Normal 53 3 3" xfId="14584" xr:uid="{00000000-0005-0000-0000-0000C3380000}"/>
    <cellStyle name="Normal 53 3 3 2" xfId="14585" xr:uid="{00000000-0005-0000-0000-0000C4380000}"/>
    <cellStyle name="Normal 53 3 3 3" xfId="14586" xr:uid="{00000000-0005-0000-0000-0000C5380000}"/>
    <cellStyle name="Normal 53 3 4" xfId="14587" xr:uid="{00000000-0005-0000-0000-0000C6380000}"/>
    <cellStyle name="Normal 53 3 5" xfId="14588" xr:uid="{00000000-0005-0000-0000-0000C7380000}"/>
    <cellStyle name="Normal 53 3 6" xfId="14589" xr:uid="{00000000-0005-0000-0000-0000C8380000}"/>
    <cellStyle name="Normal 53 4" xfId="14590" xr:uid="{00000000-0005-0000-0000-0000C9380000}"/>
    <cellStyle name="Normal 53 5" xfId="14591" xr:uid="{00000000-0005-0000-0000-0000CA380000}"/>
    <cellStyle name="Normal 53 6" xfId="14592" xr:uid="{00000000-0005-0000-0000-0000CB380000}"/>
    <cellStyle name="Normal 54" xfId="14593" xr:uid="{00000000-0005-0000-0000-0000CC380000}"/>
    <cellStyle name="Normal 54 2" xfId="14594" xr:uid="{00000000-0005-0000-0000-0000CD380000}"/>
    <cellStyle name="Normal 54 2 2" xfId="14595" xr:uid="{00000000-0005-0000-0000-0000CE380000}"/>
    <cellStyle name="Normal 54 2 2 2" xfId="14596" xr:uid="{00000000-0005-0000-0000-0000CF380000}"/>
    <cellStyle name="Normal 54 2 2 3" xfId="14597" xr:uid="{00000000-0005-0000-0000-0000D0380000}"/>
    <cellStyle name="Normal 54 2 2 4" xfId="14598" xr:uid="{00000000-0005-0000-0000-0000D1380000}"/>
    <cellStyle name="Normal 54 2 3" xfId="14599" xr:uid="{00000000-0005-0000-0000-0000D2380000}"/>
    <cellStyle name="Normal 54 2 4" xfId="14600" xr:uid="{00000000-0005-0000-0000-0000D3380000}"/>
    <cellStyle name="Normal 54 2 5" xfId="14601" xr:uid="{00000000-0005-0000-0000-0000D4380000}"/>
    <cellStyle name="Normal 54 3" xfId="14602" xr:uid="{00000000-0005-0000-0000-0000D5380000}"/>
    <cellStyle name="Normal 54 3 2" xfId="14603" xr:uid="{00000000-0005-0000-0000-0000D6380000}"/>
    <cellStyle name="Normal 54 3 3" xfId="14604" xr:uid="{00000000-0005-0000-0000-0000D7380000}"/>
    <cellStyle name="Normal 54 3 4" xfId="14605" xr:uid="{00000000-0005-0000-0000-0000D8380000}"/>
    <cellStyle name="Normal 54 4" xfId="14606" xr:uid="{00000000-0005-0000-0000-0000D9380000}"/>
    <cellStyle name="Normal 54 4 2" xfId="14607" xr:uid="{00000000-0005-0000-0000-0000DA380000}"/>
    <cellStyle name="Normal 54 5" xfId="14608" xr:uid="{00000000-0005-0000-0000-0000DB380000}"/>
    <cellStyle name="Normal 54 5 2" xfId="14609" xr:uid="{00000000-0005-0000-0000-0000DC380000}"/>
    <cellStyle name="Normal 54 5 3" xfId="14610" xr:uid="{00000000-0005-0000-0000-0000DD380000}"/>
    <cellStyle name="Normal 54 6" xfId="14611" xr:uid="{00000000-0005-0000-0000-0000DE380000}"/>
    <cellStyle name="Normal 54 7" xfId="14612" xr:uid="{00000000-0005-0000-0000-0000DF380000}"/>
    <cellStyle name="Normal 54 8" xfId="14613" xr:uid="{00000000-0005-0000-0000-0000E0380000}"/>
    <cellStyle name="Normal 55" xfId="14614" xr:uid="{00000000-0005-0000-0000-0000E1380000}"/>
    <cellStyle name="Normal 55 2" xfId="14615" xr:uid="{00000000-0005-0000-0000-0000E2380000}"/>
    <cellStyle name="Normal 55 2 2" xfId="14616" xr:uid="{00000000-0005-0000-0000-0000E3380000}"/>
    <cellStyle name="Normal 55 2 2 2" xfId="14617" xr:uid="{00000000-0005-0000-0000-0000E4380000}"/>
    <cellStyle name="Normal 55 2 3" xfId="14618" xr:uid="{00000000-0005-0000-0000-0000E5380000}"/>
    <cellStyle name="Normal 55 2 4" xfId="14619" xr:uid="{00000000-0005-0000-0000-0000E6380000}"/>
    <cellStyle name="Normal 55 3" xfId="14620" xr:uid="{00000000-0005-0000-0000-0000E7380000}"/>
    <cellStyle name="Normal 55 3 2" xfId="14621" xr:uid="{00000000-0005-0000-0000-0000E8380000}"/>
    <cellStyle name="Normal 55 4" xfId="14622" xr:uid="{00000000-0005-0000-0000-0000E9380000}"/>
    <cellStyle name="Normal 56" xfId="14623" xr:uid="{00000000-0005-0000-0000-0000EA380000}"/>
    <cellStyle name="Normal 56 2" xfId="14624" xr:uid="{00000000-0005-0000-0000-0000EB380000}"/>
    <cellStyle name="Normal 56 2 2" xfId="14625" xr:uid="{00000000-0005-0000-0000-0000EC380000}"/>
    <cellStyle name="Normal 56 2 2 2" xfId="14626" xr:uid="{00000000-0005-0000-0000-0000ED380000}"/>
    <cellStyle name="Normal 56 2 3" xfId="14627" xr:uid="{00000000-0005-0000-0000-0000EE380000}"/>
    <cellStyle name="Normal 56 3" xfId="14628" xr:uid="{00000000-0005-0000-0000-0000EF380000}"/>
    <cellStyle name="Normal 56 3 2" xfId="14629" xr:uid="{00000000-0005-0000-0000-0000F0380000}"/>
    <cellStyle name="Normal 56 4" xfId="14630" xr:uid="{00000000-0005-0000-0000-0000F1380000}"/>
    <cellStyle name="Normal 56 5" xfId="14631" xr:uid="{00000000-0005-0000-0000-0000F2380000}"/>
    <cellStyle name="Normal 57" xfId="14632" xr:uid="{00000000-0005-0000-0000-0000F3380000}"/>
    <cellStyle name="Normal 57 2" xfId="14633" xr:uid="{00000000-0005-0000-0000-0000F4380000}"/>
    <cellStyle name="Normal 57 2 2" xfId="14634" xr:uid="{00000000-0005-0000-0000-0000F5380000}"/>
    <cellStyle name="Normal 57 2 2 2" xfId="14635" xr:uid="{00000000-0005-0000-0000-0000F6380000}"/>
    <cellStyle name="Normal 57 2 3" xfId="14636" xr:uid="{00000000-0005-0000-0000-0000F7380000}"/>
    <cellStyle name="Normal 57 2 4" xfId="14637" xr:uid="{00000000-0005-0000-0000-0000F8380000}"/>
    <cellStyle name="Normal 57 3" xfId="14638" xr:uid="{00000000-0005-0000-0000-0000F9380000}"/>
    <cellStyle name="Normal 57 3 2" xfId="14639" xr:uid="{00000000-0005-0000-0000-0000FA380000}"/>
    <cellStyle name="Normal 57 4" xfId="14640" xr:uid="{00000000-0005-0000-0000-0000FB380000}"/>
    <cellStyle name="Normal 58" xfId="14641" xr:uid="{00000000-0005-0000-0000-0000FC380000}"/>
    <cellStyle name="Normal 58 2" xfId="14642" xr:uid="{00000000-0005-0000-0000-0000FD380000}"/>
    <cellStyle name="Normal 58 2 2" xfId="14643" xr:uid="{00000000-0005-0000-0000-0000FE380000}"/>
    <cellStyle name="Normal 58 2 2 2" xfId="14644" xr:uid="{00000000-0005-0000-0000-0000FF380000}"/>
    <cellStyle name="Normal 58 2 2 3" xfId="14645" xr:uid="{00000000-0005-0000-0000-000000390000}"/>
    <cellStyle name="Normal 58 2 3" xfId="14646" xr:uid="{00000000-0005-0000-0000-000001390000}"/>
    <cellStyle name="Normal 58 2 4" xfId="14647" xr:uid="{00000000-0005-0000-0000-000002390000}"/>
    <cellStyle name="Normal 58 3" xfId="14648" xr:uid="{00000000-0005-0000-0000-000003390000}"/>
    <cellStyle name="Normal 58 3 2" xfId="14649" xr:uid="{00000000-0005-0000-0000-000004390000}"/>
    <cellStyle name="Normal 58 3 3" xfId="14650" xr:uid="{00000000-0005-0000-0000-000005390000}"/>
    <cellStyle name="Normal 58 4" xfId="14651" xr:uid="{00000000-0005-0000-0000-000006390000}"/>
    <cellStyle name="Normal 58 5" xfId="14652" xr:uid="{00000000-0005-0000-0000-000007390000}"/>
    <cellStyle name="Normal 59" xfId="14653" xr:uid="{00000000-0005-0000-0000-000008390000}"/>
    <cellStyle name="Normal 59 2" xfId="14654" xr:uid="{00000000-0005-0000-0000-000009390000}"/>
    <cellStyle name="Normal 59 2 2" xfId="14655" xr:uid="{00000000-0005-0000-0000-00000A390000}"/>
    <cellStyle name="Normal 59 2 3" xfId="14656" xr:uid="{00000000-0005-0000-0000-00000B390000}"/>
    <cellStyle name="Normal 59 3" xfId="14657" xr:uid="{00000000-0005-0000-0000-00000C390000}"/>
    <cellStyle name="Normal 59 4" xfId="14658" xr:uid="{00000000-0005-0000-0000-00000D390000}"/>
    <cellStyle name="Normal 6" xfId="30" xr:uid="{00000000-0005-0000-0000-00000E390000}"/>
    <cellStyle name="Normal 6 10" xfId="14660" xr:uid="{00000000-0005-0000-0000-00000F390000}"/>
    <cellStyle name="Normal 6 11" xfId="14661" xr:uid="{00000000-0005-0000-0000-000010390000}"/>
    <cellStyle name="Normal 6 12" xfId="14662" xr:uid="{00000000-0005-0000-0000-000011390000}"/>
    <cellStyle name="Normal 6 13" xfId="14659" xr:uid="{00000000-0005-0000-0000-000012390000}"/>
    <cellStyle name="Normal 6 14" xfId="319" xr:uid="{00000000-0005-0000-0000-000013390000}"/>
    <cellStyle name="Normal 6 15" xfId="269" xr:uid="{00000000-0005-0000-0000-000014390000}"/>
    <cellStyle name="Normal 6 16" xfId="42" xr:uid="{00000000-0005-0000-0000-000015390000}"/>
    <cellStyle name="Normal 6 2" xfId="270" xr:uid="{00000000-0005-0000-0000-000016390000}"/>
    <cellStyle name="Normal 6 2 2" xfId="271" xr:uid="{00000000-0005-0000-0000-000017390000}"/>
    <cellStyle name="Normal 6 2 2 2" xfId="14665" xr:uid="{00000000-0005-0000-0000-000018390000}"/>
    <cellStyle name="Normal 6 2 2 2 2" xfId="14666" xr:uid="{00000000-0005-0000-0000-000019390000}"/>
    <cellStyle name="Normal 6 2 2 3" xfId="14667" xr:uid="{00000000-0005-0000-0000-00001A390000}"/>
    <cellStyle name="Normal 6 2 2 4" xfId="14668" xr:uid="{00000000-0005-0000-0000-00001B390000}"/>
    <cellStyle name="Normal 6 2 2 5" xfId="14664" xr:uid="{00000000-0005-0000-0000-00001C390000}"/>
    <cellStyle name="Normal 6 2 3" xfId="14669" xr:uid="{00000000-0005-0000-0000-00001D390000}"/>
    <cellStyle name="Normal 6 2 3 2" xfId="14670" xr:uid="{00000000-0005-0000-0000-00001E390000}"/>
    <cellStyle name="Normal 6 2 3 3" xfId="14671" xr:uid="{00000000-0005-0000-0000-00001F390000}"/>
    <cellStyle name="Normal 6 2 3 4" xfId="14672" xr:uid="{00000000-0005-0000-0000-000020390000}"/>
    <cellStyle name="Normal 6 2 4" xfId="14673" xr:uid="{00000000-0005-0000-0000-000021390000}"/>
    <cellStyle name="Normal 6 2 4 2" xfId="14674" xr:uid="{00000000-0005-0000-0000-000022390000}"/>
    <cellStyle name="Normal 6 2 4 3" xfId="14675" xr:uid="{00000000-0005-0000-0000-000023390000}"/>
    <cellStyle name="Normal 6 2 5" xfId="14676" xr:uid="{00000000-0005-0000-0000-000024390000}"/>
    <cellStyle name="Normal 6 2 5 2" xfId="14677" xr:uid="{00000000-0005-0000-0000-000025390000}"/>
    <cellStyle name="Normal 6 2 6" xfId="14678" xr:uid="{00000000-0005-0000-0000-000026390000}"/>
    <cellStyle name="Normal 6 2 7" xfId="14679" xr:uid="{00000000-0005-0000-0000-000027390000}"/>
    <cellStyle name="Normal 6 2 8" xfId="14663" xr:uid="{00000000-0005-0000-0000-000028390000}"/>
    <cellStyle name="Normal 6 3" xfId="272" xr:uid="{00000000-0005-0000-0000-000029390000}"/>
    <cellStyle name="Normal 6 3 2" xfId="273" xr:uid="{00000000-0005-0000-0000-00002A390000}"/>
    <cellStyle name="Normal 6 3 2 2" xfId="14680" xr:uid="{00000000-0005-0000-0000-00002B390000}"/>
    <cellStyle name="Normal 6 3 2 3" xfId="14681" xr:uid="{00000000-0005-0000-0000-00002C390000}"/>
    <cellStyle name="Normal 6 3 2 4" xfId="14682" xr:uid="{00000000-0005-0000-0000-00002D390000}"/>
    <cellStyle name="Normal 6 3 3" xfId="14683" xr:uid="{00000000-0005-0000-0000-00002E390000}"/>
    <cellStyle name="Normal 6 3 4" xfId="14684" xr:uid="{00000000-0005-0000-0000-00002F390000}"/>
    <cellStyle name="Normal 6 3 5" xfId="14685" xr:uid="{00000000-0005-0000-0000-000030390000}"/>
    <cellStyle name="Normal 6 4" xfId="274" xr:uid="{00000000-0005-0000-0000-000031390000}"/>
    <cellStyle name="Normal 6 4 2" xfId="275" xr:uid="{00000000-0005-0000-0000-000032390000}"/>
    <cellStyle name="Normal 6 4 2 2" xfId="14687" xr:uid="{00000000-0005-0000-0000-000033390000}"/>
    <cellStyle name="Normal 6 4 2 3" xfId="14686" xr:uid="{00000000-0005-0000-0000-000034390000}"/>
    <cellStyle name="Normal 6 4 3" xfId="14688" xr:uid="{00000000-0005-0000-0000-000035390000}"/>
    <cellStyle name="Normal 6 4 4" xfId="14689" xr:uid="{00000000-0005-0000-0000-000036390000}"/>
    <cellStyle name="Normal 6 5" xfId="276" xr:uid="{00000000-0005-0000-0000-000037390000}"/>
    <cellStyle name="Normal 6 5 2" xfId="14691" xr:uid="{00000000-0005-0000-0000-000038390000}"/>
    <cellStyle name="Normal 6 5 3" xfId="14692" xr:uid="{00000000-0005-0000-0000-000039390000}"/>
    <cellStyle name="Normal 6 5 4" xfId="14690" xr:uid="{00000000-0005-0000-0000-00003A390000}"/>
    <cellStyle name="Normal 6 6" xfId="14693" xr:uid="{00000000-0005-0000-0000-00003B390000}"/>
    <cellStyle name="Normal 6 6 2" xfId="14694" xr:uid="{00000000-0005-0000-0000-00003C390000}"/>
    <cellStyle name="Normal 6 6 2 2" xfId="14695" xr:uid="{00000000-0005-0000-0000-00003D390000}"/>
    <cellStyle name="Normal 6 6 3" xfId="14696" xr:uid="{00000000-0005-0000-0000-00003E390000}"/>
    <cellStyle name="Normal 6 7" xfId="14697" xr:uid="{00000000-0005-0000-0000-00003F390000}"/>
    <cellStyle name="Normal 6 7 2" xfId="14698" xr:uid="{00000000-0005-0000-0000-000040390000}"/>
    <cellStyle name="Normal 6 8" xfId="14699" xr:uid="{00000000-0005-0000-0000-000041390000}"/>
    <cellStyle name="Normal 6 8 2" xfId="14700" xr:uid="{00000000-0005-0000-0000-000042390000}"/>
    <cellStyle name="Normal 6 8 3" xfId="14701" xr:uid="{00000000-0005-0000-0000-000043390000}"/>
    <cellStyle name="Normal 6 9" xfId="14702" xr:uid="{00000000-0005-0000-0000-000044390000}"/>
    <cellStyle name="Normal 6 9 2" xfId="14703" xr:uid="{00000000-0005-0000-0000-000045390000}"/>
    <cellStyle name="Normal 60" xfId="14704" xr:uid="{00000000-0005-0000-0000-000046390000}"/>
    <cellStyle name="Normal 60 2" xfId="14705" xr:uid="{00000000-0005-0000-0000-000047390000}"/>
    <cellStyle name="Normal 60 2 2" xfId="14706" xr:uid="{00000000-0005-0000-0000-000048390000}"/>
    <cellStyle name="Normal 60 2 3" xfId="14707" xr:uid="{00000000-0005-0000-0000-000049390000}"/>
    <cellStyle name="Normal 60 3" xfId="14708" xr:uid="{00000000-0005-0000-0000-00004A390000}"/>
    <cellStyle name="Normal 60 4" xfId="14709" xr:uid="{00000000-0005-0000-0000-00004B390000}"/>
    <cellStyle name="Normal 60 5" xfId="14710" xr:uid="{00000000-0005-0000-0000-00004C390000}"/>
    <cellStyle name="Normal 61" xfId="14711" xr:uid="{00000000-0005-0000-0000-00004D390000}"/>
    <cellStyle name="Normal 61 2" xfId="14712" xr:uid="{00000000-0005-0000-0000-00004E390000}"/>
    <cellStyle name="Normal 61 2 2" xfId="14713" xr:uid="{00000000-0005-0000-0000-00004F390000}"/>
    <cellStyle name="Normal 61 2 3" xfId="14714" xr:uid="{00000000-0005-0000-0000-000050390000}"/>
    <cellStyle name="Normal 61 3" xfId="14715" xr:uid="{00000000-0005-0000-0000-000051390000}"/>
    <cellStyle name="Normal 61 4" xfId="14716" xr:uid="{00000000-0005-0000-0000-000052390000}"/>
    <cellStyle name="Normal 62" xfId="14717" xr:uid="{00000000-0005-0000-0000-000053390000}"/>
    <cellStyle name="Normal 62 2" xfId="14718" xr:uid="{00000000-0005-0000-0000-000054390000}"/>
    <cellStyle name="Normal 62 2 2" xfId="14719" xr:uid="{00000000-0005-0000-0000-000055390000}"/>
    <cellStyle name="Normal 62 2 3" xfId="14720" xr:uid="{00000000-0005-0000-0000-000056390000}"/>
    <cellStyle name="Normal 62 3" xfId="14721" xr:uid="{00000000-0005-0000-0000-000057390000}"/>
    <cellStyle name="Normal 62 4" xfId="14722" xr:uid="{00000000-0005-0000-0000-000058390000}"/>
    <cellStyle name="Normal 63" xfId="14723" xr:uid="{00000000-0005-0000-0000-000059390000}"/>
    <cellStyle name="Normal 63 2" xfId="14724" xr:uid="{00000000-0005-0000-0000-00005A390000}"/>
    <cellStyle name="Normal 63 2 2" xfId="14725" xr:uid="{00000000-0005-0000-0000-00005B390000}"/>
    <cellStyle name="Normal 63 2 3" xfId="14726" xr:uid="{00000000-0005-0000-0000-00005C390000}"/>
    <cellStyle name="Normal 63 3" xfId="14727" xr:uid="{00000000-0005-0000-0000-00005D390000}"/>
    <cellStyle name="Normal 63 4" xfId="14728" xr:uid="{00000000-0005-0000-0000-00005E390000}"/>
    <cellStyle name="Normal 64" xfId="14729" xr:uid="{00000000-0005-0000-0000-00005F390000}"/>
    <cellStyle name="Normal 64 2" xfId="14730" xr:uid="{00000000-0005-0000-0000-000060390000}"/>
    <cellStyle name="Normal 64 2 2" xfId="14731" xr:uid="{00000000-0005-0000-0000-000061390000}"/>
    <cellStyle name="Normal 64 2 3" xfId="14732" xr:uid="{00000000-0005-0000-0000-000062390000}"/>
    <cellStyle name="Normal 64 3" xfId="14733" xr:uid="{00000000-0005-0000-0000-000063390000}"/>
    <cellStyle name="Normal 64 4" xfId="14734" xr:uid="{00000000-0005-0000-0000-000064390000}"/>
    <cellStyle name="Normal 65" xfId="14735" xr:uid="{00000000-0005-0000-0000-000065390000}"/>
    <cellStyle name="Normal 65 2" xfId="14736" xr:uid="{00000000-0005-0000-0000-000066390000}"/>
    <cellStyle name="Normal 65 2 2" xfId="14737" xr:uid="{00000000-0005-0000-0000-000067390000}"/>
    <cellStyle name="Normal 65 2 3" xfId="14738" xr:uid="{00000000-0005-0000-0000-000068390000}"/>
    <cellStyle name="Normal 65 3" xfId="14739" xr:uid="{00000000-0005-0000-0000-000069390000}"/>
    <cellStyle name="Normal 65 4" xfId="14740" xr:uid="{00000000-0005-0000-0000-00006A390000}"/>
    <cellStyle name="Normal 66" xfId="14741" xr:uid="{00000000-0005-0000-0000-00006B390000}"/>
    <cellStyle name="Normal 66 2" xfId="14742" xr:uid="{00000000-0005-0000-0000-00006C390000}"/>
    <cellStyle name="Normal 66 2 2" xfId="14743" xr:uid="{00000000-0005-0000-0000-00006D390000}"/>
    <cellStyle name="Normal 66 2 3" xfId="14744" xr:uid="{00000000-0005-0000-0000-00006E390000}"/>
    <cellStyle name="Normal 66 3" xfId="14745" xr:uid="{00000000-0005-0000-0000-00006F390000}"/>
    <cellStyle name="Normal 66 4" xfId="14746" xr:uid="{00000000-0005-0000-0000-000070390000}"/>
    <cellStyle name="Normal 67" xfId="14747" xr:uid="{00000000-0005-0000-0000-000071390000}"/>
    <cellStyle name="Normal 67 2" xfId="14748" xr:uid="{00000000-0005-0000-0000-000072390000}"/>
    <cellStyle name="Normal 67 2 2" xfId="14749" xr:uid="{00000000-0005-0000-0000-000073390000}"/>
    <cellStyle name="Normal 67 2 3" xfId="14750" xr:uid="{00000000-0005-0000-0000-000074390000}"/>
    <cellStyle name="Normal 67 3" xfId="14751" xr:uid="{00000000-0005-0000-0000-000075390000}"/>
    <cellStyle name="Normal 67 4" xfId="14752" xr:uid="{00000000-0005-0000-0000-000076390000}"/>
    <cellStyle name="Normal 68" xfId="14753" xr:uid="{00000000-0005-0000-0000-000077390000}"/>
    <cellStyle name="Normal 68 2" xfId="14754" xr:uid="{00000000-0005-0000-0000-000078390000}"/>
    <cellStyle name="Normal 68 2 2" xfId="14755" xr:uid="{00000000-0005-0000-0000-000079390000}"/>
    <cellStyle name="Normal 68 2 3" xfId="14756" xr:uid="{00000000-0005-0000-0000-00007A390000}"/>
    <cellStyle name="Normal 68 3" xfId="14757" xr:uid="{00000000-0005-0000-0000-00007B390000}"/>
    <cellStyle name="Normal 68 4" xfId="14758" xr:uid="{00000000-0005-0000-0000-00007C390000}"/>
    <cellStyle name="Normal 69" xfId="14759" xr:uid="{00000000-0005-0000-0000-00007D390000}"/>
    <cellStyle name="Normal 69 2" xfId="14760" xr:uid="{00000000-0005-0000-0000-00007E390000}"/>
    <cellStyle name="Normal 69 2 2" xfId="14761" xr:uid="{00000000-0005-0000-0000-00007F390000}"/>
    <cellStyle name="Normal 69 2 3" xfId="14762" xr:uid="{00000000-0005-0000-0000-000080390000}"/>
    <cellStyle name="Normal 69 3" xfId="14763" xr:uid="{00000000-0005-0000-0000-000081390000}"/>
    <cellStyle name="Normal 69 4" xfId="14764" xr:uid="{00000000-0005-0000-0000-000082390000}"/>
    <cellStyle name="Normal 7" xfId="43" xr:uid="{00000000-0005-0000-0000-000083390000}"/>
    <cellStyle name="Normal 7 10" xfId="14766" xr:uid="{00000000-0005-0000-0000-000084390000}"/>
    <cellStyle name="Normal 7 10 2" xfId="14767" xr:uid="{00000000-0005-0000-0000-000085390000}"/>
    <cellStyle name="Normal 7 11" xfId="14768" xr:uid="{00000000-0005-0000-0000-000086390000}"/>
    <cellStyle name="Normal 7 12" xfId="14769" xr:uid="{00000000-0005-0000-0000-000087390000}"/>
    <cellStyle name="Normal 7 13" xfId="14770" xr:uid="{00000000-0005-0000-0000-000088390000}"/>
    <cellStyle name="Normal 7 14" xfId="14765" xr:uid="{00000000-0005-0000-0000-000089390000}"/>
    <cellStyle name="Normal 7 15" xfId="277" xr:uid="{00000000-0005-0000-0000-00008A390000}"/>
    <cellStyle name="Normal 7 2" xfId="278" xr:uid="{00000000-0005-0000-0000-00008B390000}"/>
    <cellStyle name="Normal 7 2 2" xfId="279" xr:uid="{00000000-0005-0000-0000-00008C390000}"/>
    <cellStyle name="Normal 7 2 2 2" xfId="14773" xr:uid="{00000000-0005-0000-0000-00008D390000}"/>
    <cellStyle name="Normal 7 2 2 2 2" xfId="14774" xr:uid="{00000000-0005-0000-0000-00008E390000}"/>
    <cellStyle name="Normal 7 2 2 3" xfId="14775" xr:uid="{00000000-0005-0000-0000-00008F390000}"/>
    <cellStyle name="Normal 7 2 2 4" xfId="14776" xr:uid="{00000000-0005-0000-0000-000090390000}"/>
    <cellStyle name="Normal 7 2 2 5" xfId="14772" xr:uid="{00000000-0005-0000-0000-000091390000}"/>
    <cellStyle name="Normal 7 2 3" xfId="280" xr:uid="{00000000-0005-0000-0000-000092390000}"/>
    <cellStyle name="Normal 7 2 3 2" xfId="14778" xr:uid="{00000000-0005-0000-0000-000093390000}"/>
    <cellStyle name="Normal 7 2 3 3" xfId="14779" xr:uid="{00000000-0005-0000-0000-000094390000}"/>
    <cellStyle name="Normal 7 2 3 4" xfId="14780" xr:uid="{00000000-0005-0000-0000-000095390000}"/>
    <cellStyle name="Normal 7 2 3 5" xfId="14777" xr:uid="{00000000-0005-0000-0000-000096390000}"/>
    <cellStyle name="Normal 7 2 4" xfId="14781" xr:uid="{00000000-0005-0000-0000-000097390000}"/>
    <cellStyle name="Normal 7 2 4 2" xfId="14782" xr:uid="{00000000-0005-0000-0000-000098390000}"/>
    <cellStyle name="Normal 7 2 5" xfId="14783" xr:uid="{00000000-0005-0000-0000-000099390000}"/>
    <cellStyle name="Normal 7 2 6" xfId="14784" xr:uid="{00000000-0005-0000-0000-00009A390000}"/>
    <cellStyle name="Normal 7 2 7" xfId="14785" xr:uid="{00000000-0005-0000-0000-00009B390000}"/>
    <cellStyle name="Normal 7 2 8" xfId="14771" xr:uid="{00000000-0005-0000-0000-00009C390000}"/>
    <cellStyle name="Normal 7 3" xfId="281" xr:uid="{00000000-0005-0000-0000-00009D390000}"/>
    <cellStyle name="Normal 7 3 2" xfId="282" xr:uid="{00000000-0005-0000-0000-00009E390000}"/>
    <cellStyle name="Normal 7 3 2 2" xfId="14787" xr:uid="{00000000-0005-0000-0000-00009F390000}"/>
    <cellStyle name="Normal 7 3 3" xfId="14788" xr:uid="{00000000-0005-0000-0000-0000A0390000}"/>
    <cellStyle name="Normal 7 3 4" xfId="14786" xr:uid="{00000000-0005-0000-0000-0000A1390000}"/>
    <cellStyle name="Normal 7 4" xfId="283" xr:uid="{00000000-0005-0000-0000-0000A2390000}"/>
    <cellStyle name="Normal 7 4 2" xfId="14790" xr:uid="{00000000-0005-0000-0000-0000A3390000}"/>
    <cellStyle name="Normal 7 4 2 2" xfId="14791" xr:uid="{00000000-0005-0000-0000-0000A4390000}"/>
    <cellStyle name="Normal 7 4 3" xfId="14792" xr:uid="{00000000-0005-0000-0000-0000A5390000}"/>
    <cellStyle name="Normal 7 4 4" xfId="14793" xr:uid="{00000000-0005-0000-0000-0000A6390000}"/>
    <cellStyle name="Normal 7 4 5" xfId="14789" xr:uid="{00000000-0005-0000-0000-0000A7390000}"/>
    <cellStyle name="Normal 7 5" xfId="14794" xr:uid="{00000000-0005-0000-0000-0000A8390000}"/>
    <cellStyle name="Normal 7 5 2" xfId="14795" xr:uid="{00000000-0005-0000-0000-0000A9390000}"/>
    <cellStyle name="Normal 7 5 2 2" xfId="14796" xr:uid="{00000000-0005-0000-0000-0000AA390000}"/>
    <cellStyle name="Normal 7 5 3" xfId="14797" xr:uid="{00000000-0005-0000-0000-0000AB390000}"/>
    <cellStyle name="Normal 7 6" xfId="14798" xr:uid="{00000000-0005-0000-0000-0000AC390000}"/>
    <cellStyle name="Normal 7 6 2" xfId="14799" xr:uid="{00000000-0005-0000-0000-0000AD390000}"/>
    <cellStyle name="Normal 7 6 2 2" xfId="14800" xr:uid="{00000000-0005-0000-0000-0000AE390000}"/>
    <cellStyle name="Normal 7 6 2 2 2" xfId="14801" xr:uid="{00000000-0005-0000-0000-0000AF390000}"/>
    <cellStyle name="Normal 7 6 2 2 2 2" xfId="14802" xr:uid="{00000000-0005-0000-0000-0000B0390000}"/>
    <cellStyle name="Normal 7 6 2 2 3" xfId="14803" xr:uid="{00000000-0005-0000-0000-0000B1390000}"/>
    <cellStyle name="Normal 7 6 2 3" xfId="14804" xr:uid="{00000000-0005-0000-0000-0000B2390000}"/>
    <cellStyle name="Normal 7 6 2 3 2" xfId="14805" xr:uid="{00000000-0005-0000-0000-0000B3390000}"/>
    <cellStyle name="Normal 7 6 2 4" xfId="14806" xr:uid="{00000000-0005-0000-0000-0000B4390000}"/>
    <cellStyle name="Normal 7 6 3" xfId="14807" xr:uid="{00000000-0005-0000-0000-0000B5390000}"/>
    <cellStyle name="Normal 7 6 3 2" xfId="14808" xr:uid="{00000000-0005-0000-0000-0000B6390000}"/>
    <cellStyle name="Normal 7 6 3 2 2" xfId="14809" xr:uid="{00000000-0005-0000-0000-0000B7390000}"/>
    <cellStyle name="Normal 7 6 3 3" xfId="14810" xr:uid="{00000000-0005-0000-0000-0000B8390000}"/>
    <cellStyle name="Normal 7 6 4" xfId="14811" xr:uid="{00000000-0005-0000-0000-0000B9390000}"/>
    <cellStyle name="Normal 7 6 4 2" xfId="14812" xr:uid="{00000000-0005-0000-0000-0000BA390000}"/>
    <cellStyle name="Normal 7 6 5" xfId="14813" xr:uid="{00000000-0005-0000-0000-0000BB390000}"/>
    <cellStyle name="Normal 7 7" xfId="14814" xr:uid="{00000000-0005-0000-0000-0000BC390000}"/>
    <cellStyle name="Normal 7 7 2" xfId="14815" xr:uid="{00000000-0005-0000-0000-0000BD390000}"/>
    <cellStyle name="Normal 7 7 2 2" xfId="14816" xr:uid="{00000000-0005-0000-0000-0000BE390000}"/>
    <cellStyle name="Normal 7 7 3" xfId="14817" xr:uid="{00000000-0005-0000-0000-0000BF390000}"/>
    <cellStyle name="Normal 7 8" xfId="14818" xr:uid="{00000000-0005-0000-0000-0000C0390000}"/>
    <cellStyle name="Normal 7 8 2" xfId="14819" xr:uid="{00000000-0005-0000-0000-0000C1390000}"/>
    <cellStyle name="Normal 7 8 2 2" xfId="14820" xr:uid="{00000000-0005-0000-0000-0000C2390000}"/>
    <cellStyle name="Normal 7 8 2 2 2" xfId="14821" xr:uid="{00000000-0005-0000-0000-0000C3390000}"/>
    <cellStyle name="Normal 7 8 2 3" xfId="14822" xr:uid="{00000000-0005-0000-0000-0000C4390000}"/>
    <cellStyle name="Normal 7 8 3" xfId="14823" xr:uid="{00000000-0005-0000-0000-0000C5390000}"/>
    <cellStyle name="Normal 7 8 3 2" xfId="14824" xr:uid="{00000000-0005-0000-0000-0000C6390000}"/>
    <cellStyle name="Normal 7 8 4" xfId="14825" xr:uid="{00000000-0005-0000-0000-0000C7390000}"/>
    <cellStyle name="Normal 7 9" xfId="14826" xr:uid="{00000000-0005-0000-0000-0000C8390000}"/>
    <cellStyle name="Normal 7 9 2" xfId="14827" xr:uid="{00000000-0005-0000-0000-0000C9390000}"/>
    <cellStyle name="Normal 7 9 3" xfId="14828" xr:uid="{00000000-0005-0000-0000-0000CA390000}"/>
    <cellStyle name="Normal 70" xfId="14829" xr:uid="{00000000-0005-0000-0000-0000CB390000}"/>
    <cellStyle name="Normal 70 2" xfId="14830" xr:uid="{00000000-0005-0000-0000-0000CC390000}"/>
    <cellStyle name="Normal 70 2 2" xfId="14831" xr:uid="{00000000-0005-0000-0000-0000CD390000}"/>
    <cellStyle name="Normal 70 2 2 2" xfId="14832" xr:uid="{00000000-0005-0000-0000-0000CE390000}"/>
    <cellStyle name="Normal 70 2 2 2 2" xfId="14833" xr:uid="{00000000-0005-0000-0000-0000CF390000}"/>
    <cellStyle name="Normal 70 2 2 3" xfId="14834" xr:uid="{00000000-0005-0000-0000-0000D0390000}"/>
    <cellStyle name="Normal 70 2 2 4" xfId="14835" xr:uid="{00000000-0005-0000-0000-0000D1390000}"/>
    <cellStyle name="Normal 70 2 3" xfId="14836" xr:uid="{00000000-0005-0000-0000-0000D2390000}"/>
    <cellStyle name="Normal 70 2 3 2" xfId="14837" xr:uid="{00000000-0005-0000-0000-0000D3390000}"/>
    <cellStyle name="Normal 70 2 4" xfId="14838" xr:uid="{00000000-0005-0000-0000-0000D4390000}"/>
    <cellStyle name="Normal 70 2 5" xfId="14839" xr:uid="{00000000-0005-0000-0000-0000D5390000}"/>
    <cellStyle name="Normal 70 3" xfId="14840" xr:uid="{00000000-0005-0000-0000-0000D6390000}"/>
    <cellStyle name="Normal 70 3 2" xfId="14841" xr:uid="{00000000-0005-0000-0000-0000D7390000}"/>
    <cellStyle name="Normal 70 3 2 2" xfId="14842" xr:uid="{00000000-0005-0000-0000-0000D8390000}"/>
    <cellStyle name="Normal 70 3 3" xfId="14843" xr:uid="{00000000-0005-0000-0000-0000D9390000}"/>
    <cellStyle name="Normal 70 3 4" xfId="14844" xr:uid="{00000000-0005-0000-0000-0000DA390000}"/>
    <cellStyle name="Normal 70 4" xfId="14845" xr:uid="{00000000-0005-0000-0000-0000DB390000}"/>
    <cellStyle name="Normal 70 4 2" xfId="14846" xr:uid="{00000000-0005-0000-0000-0000DC390000}"/>
    <cellStyle name="Normal 70 5" xfId="14847" xr:uid="{00000000-0005-0000-0000-0000DD390000}"/>
    <cellStyle name="Normal 70 6" xfId="14848" xr:uid="{00000000-0005-0000-0000-0000DE390000}"/>
    <cellStyle name="Normal 71" xfId="14849" xr:uid="{00000000-0005-0000-0000-0000DF390000}"/>
    <cellStyle name="Normal 71 2" xfId="14850" xr:uid="{00000000-0005-0000-0000-0000E0390000}"/>
    <cellStyle name="Normal 71 2 2" xfId="14851" xr:uid="{00000000-0005-0000-0000-0000E1390000}"/>
    <cellStyle name="Normal 71 2 2 2" xfId="14852" xr:uid="{00000000-0005-0000-0000-0000E2390000}"/>
    <cellStyle name="Normal 71 2 2 2 2" xfId="14853" xr:uid="{00000000-0005-0000-0000-0000E3390000}"/>
    <cellStyle name="Normal 71 2 2 3" xfId="14854" xr:uid="{00000000-0005-0000-0000-0000E4390000}"/>
    <cellStyle name="Normal 71 2 2 4" xfId="14855" xr:uid="{00000000-0005-0000-0000-0000E5390000}"/>
    <cellStyle name="Normal 71 2 3" xfId="14856" xr:uid="{00000000-0005-0000-0000-0000E6390000}"/>
    <cellStyle name="Normal 71 2 3 2" xfId="14857" xr:uid="{00000000-0005-0000-0000-0000E7390000}"/>
    <cellStyle name="Normal 71 2 4" xfId="14858" xr:uid="{00000000-0005-0000-0000-0000E8390000}"/>
    <cellStyle name="Normal 71 2 5" xfId="14859" xr:uid="{00000000-0005-0000-0000-0000E9390000}"/>
    <cellStyle name="Normal 71 3" xfId="14860" xr:uid="{00000000-0005-0000-0000-0000EA390000}"/>
    <cellStyle name="Normal 71 3 2" xfId="14861" xr:uid="{00000000-0005-0000-0000-0000EB390000}"/>
    <cellStyle name="Normal 71 3 2 2" xfId="14862" xr:uid="{00000000-0005-0000-0000-0000EC390000}"/>
    <cellStyle name="Normal 71 3 3" xfId="14863" xr:uid="{00000000-0005-0000-0000-0000ED390000}"/>
    <cellStyle name="Normal 71 3 4" xfId="14864" xr:uid="{00000000-0005-0000-0000-0000EE390000}"/>
    <cellStyle name="Normal 71 4" xfId="14865" xr:uid="{00000000-0005-0000-0000-0000EF390000}"/>
    <cellStyle name="Normal 71 4 2" xfId="14866" xr:uid="{00000000-0005-0000-0000-0000F0390000}"/>
    <cellStyle name="Normal 71 5" xfId="14867" xr:uid="{00000000-0005-0000-0000-0000F1390000}"/>
    <cellStyle name="Normal 71 6" xfId="14868" xr:uid="{00000000-0005-0000-0000-0000F2390000}"/>
    <cellStyle name="Normal 72" xfId="14869" xr:uid="{00000000-0005-0000-0000-0000F3390000}"/>
    <cellStyle name="Normal 72 2" xfId="14870" xr:uid="{00000000-0005-0000-0000-0000F4390000}"/>
    <cellStyle name="Normal 72 2 2" xfId="14871" xr:uid="{00000000-0005-0000-0000-0000F5390000}"/>
    <cellStyle name="Normal 72 2 2 2" xfId="14872" xr:uid="{00000000-0005-0000-0000-0000F6390000}"/>
    <cellStyle name="Normal 72 2 2 2 2" xfId="14873" xr:uid="{00000000-0005-0000-0000-0000F7390000}"/>
    <cellStyle name="Normal 72 2 2 3" xfId="14874" xr:uid="{00000000-0005-0000-0000-0000F8390000}"/>
    <cellStyle name="Normal 72 2 2 4" xfId="14875" xr:uid="{00000000-0005-0000-0000-0000F9390000}"/>
    <cellStyle name="Normal 72 2 3" xfId="14876" xr:uid="{00000000-0005-0000-0000-0000FA390000}"/>
    <cellStyle name="Normal 72 2 3 2" xfId="14877" xr:uid="{00000000-0005-0000-0000-0000FB390000}"/>
    <cellStyle name="Normal 72 2 4" xfId="14878" xr:uid="{00000000-0005-0000-0000-0000FC390000}"/>
    <cellStyle name="Normal 72 2 5" xfId="14879" xr:uid="{00000000-0005-0000-0000-0000FD390000}"/>
    <cellStyle name="Normal 72 3" xfId="14880" xr:uid="{00000000-0005-0000-0000-0000FE390000}"/>
    <cellStyle name="Normal 72 3 2" xfId="14881" xr:uid="{00000000-0005-0000-0000-0000FF390000}"/>
    <cellStyle name="Normal 72 3 2 2" xfId="14882" xr:uid="{00000000-0005-0000-0000-0000003A0000}"/>
    <cellStyle name="Normal 72 3 3" xfId="14883" xr:uid="{00000000-0005-0000-0000-0000013A0000}"/>
    <cellStyle name="Normal 72 3 4" xfId="14884" xr:uid="{00000000-0005-0000-0000-0000023A0000}"/>
    <cellStyle name="Normal 72 4" xfId="14885" xr:uid="{00000000-0005-0000-0000-0000033A0000}"/>
    <cellStyle name="Normal 72 4 2" xfId="14886" xr:uid="{00000000-0005-0000-0000-0000043A0000}"/>
    <cellStyle name="Normal 72 5" xfId="14887" xr:uid="{00000000-0005-0000-0000-0000053A0000}"/>
    <cellStyle name="Normal 72 6" xfId="14888" xr:uid="{00000000-0005-0000-0000-0000063A0000}"/>
    <cellStyle name="Normal 73" xfId="14889" xr:uid="{00000000-0005-0000-0000-0000073A0000}"/>
    <cellStyle name="Normal 73 2" xfId="14890" xr:uid="{00000000-0005-0000-0000-0000083A0000}"/>
    <cellStyle name="Normal 73 2 2" xfId="14891" xr:uid="{00000000-0005-0000-0000-0000093A0000}"/>
    <cellStyle name="Normal 73 2 2 2" xfId="14892" xr:uid="{00000000-0005-0000-0000-00000A3A0000}"/>
    <cellStyle name="Normal 73 2 2 2 2" xfId="14893" xr:uid="{00000000-0005-0000-0000-00000B3A0000}"/>
    <cellStyle name="Normal 73 2 2 3" xfId="14894" xr:uid="{00000000-0005-0000-0000-00000C3A0000}"/>
    <cellStyle name="Normal 73 2 2 4" xfId="14895" xr:uid="{00000000-0005-0000-0000-00000D3A0000}"/>
    <cellStyle name="Normal 73 2 3" xfId="14896" xr:uid="{00000000-0005-0000-0000-00000E3A0000}"/>
    <cellStyle name="Normal 73 2 3 2" xfId="14897" xr:uid="{00000000-0005-0000-0000-00000F3A0000}"/>
    <cellStyle name="Normal 73 2 4" xfId="14898" xr:uid="{00000000-0005-0000-0000-0000103A0000}"/>
    <cellStyle name="Normal 73 2 5" xfId="14899" xr:uid="{00000000-0005-0000-0000-0000113A0000}"/>
    <cellStyle name="Normal 73 3" xfId="14900" xr:uid="{00000000-0005-0000-0000-0000123A0000}"/>
    <cellStyle name="Normal 73 3 2" xfId="14901" xr:uid="{00000000-0005-0000-0000-0000133A0000}"/>
    <cellStyle name="Normal 73 3 2 2" xfId="14902" xr:uid="{00000000-0005-0000-0000-0000143A0000}"/>
    <cellStyle name="Normal 73 3 3" xfId="14903" xr:uid="{00000000-0005-0000-0000-0000153A0000}"/>
    <cellStyle name="Normal 73 3 4" xfId="14904" xr:uid="{00000000-0005-0000-0000-0000163A0000}"/>
    <cellStyle name="Normal 73 4" xfId="14905" xr:uid="{00000000-0005-0000-0000-0000173A0000}"/>
    <cellStyle name="Normal 73 4 2" xfId="14906" xr:uid="{00000000-0005-0000-0000-0000183A0000}"/>
    <cellStyle name="Normal 73 5" xfId="14907" xr:uid="{00000000-0005-0000-0000-0000193A0000}"/>
    <cellStyle name="Normal 73 6" xfId="14908" xr:uid="{00000000-0005-0000-0000-00001A3A0000}"/>
    <cellStyle name="Normal 74" xfId="14909" xr:uid="{00000000-0005-0000-0000-00001B3A0000}"/>
    <cellStyle name="Normal 74 2" xfId="14910" xr:uid="{00000000-0005-0000-0000-00001C3A0000}"/>
    <cellStyle name="Normal 74 2 2" xfId="14911" xr:uid="{00000000-0005-0000-0000-00001D3A0000}"/>
    <cellStyle name="Normal 74 2 2 2" xfId="14912" xr:uid="{00000000-0005-0000-0000-00001E3A0000}"/>
    <cellStyle name="Normal 74 2 2 2 2" xfId="14913" xr:uid="{00000000-0005-0000-0000-00001F3A0000}"/>
    <cellStyle name="Normal 74 2 2 3" xfId="14914" xr:uid="{00000000-0005-0000-0000-0000203A0000}"/>
    <cellStyle name="Normal 74 2 2 4" xfId="14915" xr:uid="{00000000-0005-0000-0000-0000213A0000}"/>
    <cellStyle name="Normal 74 2 3" xfId="14916" xr:uid="{00000000-0005-0000-0000-0000223A0000}"/>
    <cellStyle name="Normal 74 2 3 2" xfId="14917" xr:uid="{00000000-0005-0000-0000-0000233A0000}"/>
    <cellStyle name="Normal 74 2 4" xfId="14918" xr:uid="{00000000-0005-0000-0000-0000243A0000}"/>
    <cellStyle name="Normal 74 2 5" xfId="14919" xr:uid="{00000000-0005-0000-0000-0000253A0000}"/>
    <cellStyle name="Normal 74 3" xfId="14920" xr:uid="{00000000-0005-0000-0000-0000263A0000}"/>
    <cellStyle name="Normal 74 3 2" xfId="14921" xr:uid="{00000000-0005-0000-0000-0000273A0000}"/>
    <cellStyle name="Normal 74 3 2 2" xfId="14922" xr:uid="{00000000-0005-0000-0000-0000283A0000}"/>
    <cellStyle name="Normal 74 3 3" xfId="14923" xr:uid="{00000000-0005-0000-0000-0000293A0000}"/>
    <cellStyle name="Normal 74 3 4" xfId="14924" xr:uid="{00000000-0005-0000-0000-00002A3A0000}"/>
    <cellStyle name="Normal 74 4" xfId="14925" xr:uid="{00000000-0005-0000-0000-00002B3A0000}"/>
    <cellStyle name="Normal 74 4 2" xfId="14926" xr:uid="{00000000-0005-0000-0000-00002C3A0000}"/>
    <cellStyle name="Normal 74 5" xfId="14927" xr:uid="{00000000-0005-0000-0000-00002D3A0000}"/>
    <cellStyle name="Normal 74 6" xfId="14928" xr:uid="{00000000-0005-0000-0000-00002E3A0000}"/>
    <cellStyle name="Normal 75" xfId="14929" xr:uid="{00000000-0005-0000-0000-00002F3A0000}"/>
    <cellStyle name="Normal 75 2" xfId="14930" xr:uid="{00000000-0005-0000-0000-0000303A0000}"/>
    <cellStyle name="Normal 75 2 2" xfId="14931" xr:uid="{00000000-0005-0000-0000-0000313A0000}"/>
    <cellStyle name="Normal 75 2 2 2" xfId="14932" xr:uid="{00000000-0005-0000-0000-0000323A0000}"/>
    <cellStyle name="Normal 75 2 2 2 2" xfId="14933" xr:uid="{00000000-0005-0000-0000-0000333A0000}"/>
    <cellStyle name="Normal 75 2 2 3" xfId="14934" xr:uid="{00000000-0005-0000-0000-0000343A0000}"/>
    <cellStyle name="Normal 75 2 2 4" xfId="14935" xr:uid="{00000000-0005-0000-0000-0000353A0000}"/>
    <cellStyle name="Normal 75 2 3" xfId="14936" xr:uid="{00000000-0005-0000-0000-0000363A0000}"/>
    <cellStyle name="Normal 75 2 3 2" xfId="14937" xr:uid="{00000000-0005-0000-0000-0000373A0000}"/>
    <cellStyle name="Normal 75 2 4" xfId="14938" xr:uid="{00000000-0005-0000-0000-0000383A0000}"/>
    <cellStyle name="Normal 75 2 5" xfId="14939" xr:uid="{00000000-0005-0000-0000-0000393A0000}"/>
    <cellStyle name="Normal 75 3" xfId="14940" xr:uid="{00000000-0005-0000-0000-00003A3A0000}"/>
    <cellStyle name="Normal 75 3 2" xfId="14941" xr:uid="{00000000-0005-0000-0000-00003B3A0000}"/>
    <cellStyle name="Normal 75 3 2 2" xfId="14942" xr:uid="{00000000-0005-0000-0000-00003C3A0000}"/>
    <cellStyle name="Normal 75 3 3" xfId="14943" xr:uid="{00000000-0005-0000-0000-00003D3A0000}"/>
    <cellStyle name="Normal 75 3 4" xfId="14944" xr:uid="{00000000-0005-0000-0000-00003E3A0000}"/>
    <cellStyle name="Normal 75 4" xfId="14945" xr:uid="{00000000-0005-0000-0000-00003F3A0000}"/>
    <cellStyle name="Normal 75 4 2" xfId="14946" xr:uid="{00000000-0005-0000-0000-0000403A0000}"/>
    <cellStyle name="Normal 75 5" xfId="14947" xr:uid="{00000000-0005-0000-0000-0000413A0000}"/>
    <cellStyle name="Normal 75 6" xfId="14948" xr:uid="{00000000-0005-0000-0000-0000423A0000}"/>
    <cellStyle name="Normal 76" xfId="14949" xr:uid="{00000000-0005-0000-0000-0000433A0000}"/>
    <cellStyle name="Normal 76 2" xfId="14950" xr:uid="{00000000-0005-0000-0000-0000443A0000}"/>
    <cellStyle name="Normal 76 2 2" xfId="14951" xr:uid="{00000000-0005-0000-0000-0000453A0000}"/>
    <cellStyle name="Normal 76 2 2 2" xfId="14952" xr:uid="{00000000-0005-0000-0000-0000463A0000}"/>
    <cellStyle name="Normal 76 2 2 2 2" xfId="14953" xr:uid="{00000000-0005-0000-0000-0000473A0000}"/>
    <cellStyle name="Normal 76 2 2 3" xfId="14954" xr:uid="{00000000-0005-0000-0000-0000483A0000}"/>
    <cellStyle name="Normal 76 2 2 4" xfId="14955" xr:uid="{00000000-0005-0000-0000-0000493A0000}"/>
    <cellStyle name="Normal 76 2 3" xfId="14956" xr:uid="{00000000-0005-0000-0000-00004A3A0000}"/>
    <cellStyle name="Normal 76 2 3 2" xfId="14957" xr:uid="{00000000-0005-0000-0000-00004B3A0000}"/>
    <cellStyle name="Normal 76 2 4" xfId="14958" xr:uid="{00000000-0005-0000-0000-00004C3A0000}"/>
    <cellStyle name="Normal 76 2 5" xfId="14959" xr:uid="{00000000-0005-0000-0000-00004D3A0000}"/>
    <cellStyle name="Normal 76 3" xfId="14960" xr:uid="{00000000-0005-0000-0000-00004E3A0000}"/>
    <cellStyle name="Normal 76 3 2" xfId="14961" xr:uid="{00000000-0005-0000-0000-00004F3A0000}"/>
    <cellStyle name="Normal 76 3 2 2" xfId="14962" xr:uid="{00000000-0005-0000-0000-0000503A0000}"/>
    <cellStyle name="Normal 76 3 3" xfId="14963" xr:uid="{00000000-0005-0000-0000-0000513A0000}"/>
    <cellStyle name="Normal 76 3 4" xfId="14964" xr:uid="{00000000-0005-0000-0000-0000523A0000}"/>
    <cellStyle name="Normal 76 4" xfId="14965" xr:uid="{00000000-0005-0000-0000-0000533A0000}"/>
    <cellStyle name="Normal 76 4 2" xfId="14966" xr:uid="{00000000-0005-0000-0000-0000543A0000}"/>
    <cellStyle name="Normal 76 5" xfId="14967" xr:uid="{00000000-0005-0000-0000-0000553A0000}"/>
    <cellStyle name="Normal 76 6" xfId="14968" xr:uid="{00000000-0005-0000-0000-0000563A0000}"/>
    <cellStyle name="Normal 77" xfId="14969" xr:uid="{00000000-0005-0000-0000-0000573A0000}"/>
    <cellStyle name="Normal 77 2" xfId="14970" xr:uid="{00000000-0005-0000-0000-0000583A0000}"/>
    <cellStyle name="Normal 77 2 2" xfId="14971" xr:uid="{00000000-0005-0000-0000-0000593A0000}"/>
    <cellStyle name="Normal 77 2 2 2" xfId="14972" xr:uid="{00000000-0005-0000-0000-00005A3A0000}"/>
    <cellStyle name="Normal 77 2 2 2 2" xfId="14973" xr:uid="{00000000-0005-0000-0000-00005B3A0000}"/>
    <cellStyle name="Normal 77 2 2 3" xfId="14974" xr:uid="{00000000-0005-0000-0000-00005C3A0000}"/>
    <cellStyle name="Normal 77 2 2 4" xfId="14975" xr:uid="{00000000-0005-0000-0000-00005D3A0000}"/>
    <cellStyle name="Normal 77 2 3" xfId="14976" xr:uid="{00000000-0005-0000-0000-00005E3A0000}"/>
    <cellStyle name="Normal 77 2 3 2" xfId="14977" xr:uid="{00000000-0005-0000-0000-00005F3A0000}"/>
    <cellStyle name="Normal 77 2 4" xfId="14978" xr:uid="{00000000-0005-0000-0000-0000603A0000}"/>
    <cellStyle name="Normal 77 2 5" xfId="14979" xr:uid="{00000000-0005-0000-0000-0000613A0000}"/>
    <cellStyle name="Normal 77 3" xfId="14980" xr:uid="{00000000-0005-0000-0000-0000623A0000}"/>
    <cellStyle name="Normal 77 3 2" xfId="14981" xr:uid="{00000000-0005-0000-0000-0000633A0000}"/>
    <cellStyle name="Normal 77 3 2 2" xfId="14982" xr:uid="{00000000-0005-0000-0000-0000643A0000}"/>
    <cellStyle name="Normal 77 3 3" xfId="14983" xr:uid="{00000000-0005-0000-0000-0000653A0000}"/>
    <cellStyle name="Normal 77 3 4" xfId="14984" xr:uid="{00000000-0005-0000-0000-0000663A0000}"/>
    <cellStyle name="Normal 77 4" xfId="14985" xr:uid="{00000000-0005-0000-0000-0000673A0000}"/>
    <cellStyle name="Normal 77 4 2" xfId="14986" xr:uid="{00000000-0005-0000-0000-0000683A0000}"/>
    <cellStyle name="Normal 77 5" xfId="14987" xr:uid="{00000000-0005-0000-0000-0000693A0000}"/>
    <cellStyle name="Normal 77 6" xfId="14988" xr:uid="{00000000-0005-0000-0000-00006A3A0000}"/>
    <cellStyle name="Normal 78" xfId="14989" xr:uid="{00000000-0005-0000-0000-00006B3A0000}"/>
    <cellStyle name="Normal 78 2" xfId="14990" xr:uid="{00000000-0005-0000-0000-00006C3A0000}"/>
    <cellStyle name="Normal 78 2 2" xfId="14991" xr:uid="{00000000-0005-0000-0000-00006D3A0000}"/>
    <cellStyle name="Normal 78 2 2 2" xfId="14992" xr:uid="{00000000-0005-0000-0000-00006E3A0000}"/>
    <cellStyle name="Normal 78 2 2 2 2" xfId="14993" xr:uid="{00000000-0005-0000-0000-00006F3A0000}"/>
    <cellStyle name="Normal 78 2 2 3" xfId="14994" xr:uid="{00000000-0005-0000-0000-0000703A0000}"/>
    <cellStyle name="Normal 78 2 2 4" xfId="14995" xr:uid="{00000000-0005-0000-0000-0000713A0000}"/>
    <cellStyle name="Normal 78 2 3" xfId="14996" xr:uid="{00000000-0005-0000-0000-0000723A0000}"/>
    <cellStyle name="Normal 78 2 3 2" xfId="14997" xr:uid="{00000000-0005-0000-0000-0000733A0000}"/>
    <cellStyle name="Normal 78 2 4" xfId="14998" xr:uid="{00000000-0005-0000-0000-0000743A0000}"/>
    <cellStyle name="Normal 78 2 5" xfId="14999" xr:uid="{00000000-0005-0000-0000-0000753A0000}"/>
    <cellStyle name="Normal 78 3" xfId="15000" xr:uid="{00000000-0005-0000-0000-0000763A0000}"/>
    <cellStyle name="Normal 78 3 2" xfId="15001" xr:uid="{00000000-0005-0000-0000-0000773A0000}"/>
    <cellStyle name="Normal 78 3 2 2" xfId="15002" xr:uid="{00000000-0005-0000-0000-0000783A0000}"/>
    <cellStyle name="Normal 78 3 3" xfId="15003" xr:uid="{00000000-0005-0000-0000-0000793A0000}"/>
    <cellStyle name="Normal 78 3 4" xfId="15004" xr:uid="{00000000-0005-0000-0000-00007A3A0000}"/>
    <cellStyle name="Normal 78 4" xfId="15005" xr:uid="{00000000-0005-0000-0000-00007B3A0000}"/>
    <cellStyle name="Normal 78 4 2" xfId="15006" xr:uid="{00000000-0005-0000-0000-00007C3A0000}"/>
    <cellStyle name="Normal 78 5" xfId="15007" xr:uid="{00000000-0005-0000-0000-00007D3A0000}"/>
    <cellStyle name="Normal 78 6" xfId="15008" xr:uid="{00000000-0005-0000-0000-00007E3A0000}"/>
    <cellStyle name="Normal 79" xfId="15009" xr:uid="{00000000-0005-0000-0000-00007F3A0000}"/>
    <cellStyle name="Normal 79 2" xfId="15010" xr:uid="{00000000-0005-0000-0000-0000803A0000}"/>
    <cellStyle name="Normal 79 2 2" xfId="15011" xr:uid="{00000000-0005-0000-0000-0000813A0000}"/>
    <cellStyle name="Normal 79 2 2 2" xfId="15012" xr:uid="{00000000-0005-0000-0000-0000823A0000}"/>
    <cellStyle name="Normal 79 2 2 2 2" xfId="15013" xr:uid="{00000000-0005-0000-0000-0000833A0000}"/>
    <cellStyle name="Normal 79 2 2 3" xfId="15014" xr:uid="{00000000-0005-0000-0000-0000843A0000}"/>
    <cellStyle name="Normal 79 2 2 4" xfId="15015" xr:uid="{00000000-0005-0000-0000-0000853A0000}"/>
    <cellStyle name="Normal 79 2 3" xfId="15016" xr:uid="{00000000-0005-0000-0000-0000863A0000}"/>
    <cellStyle name="Normal 79 2 3 2" xfId="15017" xr:uid="{00000000-0005-0000-0000-0000873A0000}"/>
    <cellStyle name="Normal 79 2 4" xfId="15018" xr:uid="{00000000-0005-0000-0000-0000883A0000}"/>
    <cellStyle name="Normal 79 2 5" xfId="15019" xr:uid="{00000000-0005-0000-0000-0000893A0000}"/>
    <cellStyle name="Normal 79 3" xfId="15020" xr:uid="{00000000-0005-0000-0000-00008A3A0000}"/>
    <cellStyle name="Normal 79 3 2" xfId="15021" xr:uid="{00000000-0005-0000-0000-00008B3A0000}"/>
    <cellStyle name="Normal 79 3 2 2" xfId="15022" xr:uid="{00000000-0005-0000-0000-00008C3A0000}"/>
    <cellStyle name="Normal 79 3 3" xfId="15023" xr:uid="{00000000-0005-0000-0000-00008D3A0000}"/>
    <cellStyle name="Normal 79 3 4" xfId="15024" xr:uid="{00000000-0005-0000-0000-00008E3A0000}"/>
    <cellStyle name="Normal 79 4" xfId="15025" xr:uid="{00000000-0005-0000-0000-00008F3A0000}"/>
    <cellStyle name="Normal 79 4 2" xfId="15026" xr:uid="{00000000-0005-0000-0000-0000903A0000}"/>
    <cellStyle name="Normal 79 5" xfId="15027" xr:uid="{00000000-0005-0000-0000-0000913A0000}"/>
    <cellStyle name="Normal 79 6" xfId="15028" xr:uid="{00000000-0005-0000-0000-0000923A0000}"/>
    <cellStyle name="Normal 8" xfId="44" xr:uid="{00000000-0005-0000-0000-0000933A0000}"/>
    <cellStyle name="Normal 8 10" xfId="15029" xr:uid="{00000000-0005-0000-0000-0000943A0000}"/>
    <cellStyle name="Normal 8 11" xfId="15030" xr:uid="{00000000-0005-0000-0000-0000953A0000}"/>
    <cellStyle name="Normal 8 12" xfId="15031" xr:uid="{00000000-0005-0000-0000-0000963A0000}"/>
    <cellStyle name="Normal 8 13" xfId="284" xr:uid="{00000000-0005-0000-0000-0000973A0000}"/>
    <cellStyle name="Normal 8 2" xfId="285" xr:uid="{00000000-0005-0000-0000-0000983A0000}"/>
    <cellStyle name="Normal 8 2 2" xfId="15032" xr:uid="{00000000-0005-0000-0000-0000993A0000}"/>
    <cellStyle name="Normal 8 2 2 2" xfId="15033" xr:uid="{00000000-0005-0000-0000-00009A3A0000}"/>
    <cellStyle name="Normal 8 2 2 2 2" xfId="15034" xr:uid="{00000000-0005-0000-0000-00009B3A0000}"/>
    <cellStyle name="Normal 8 2 2 3" xfId="15035" xr:uid="{00000000-0005-0000-0000-00009C3A0000}"/>
    <cellStyle name="Normal 8 2 2 4" xfId="15036" xr:uid="{00000000-0005-0000-0000-00009D3A0000}"/>
    <cellStyle name="Normal 8 2 3" xfId="15037" xr:uid="{00000000-0005-0000-0000-00009E3A0000}"/>
    <cellStyle name="Normal 8 2 3 2" xfId="15038" xr:uid="{00000000-0005-0000-0000-00009F3A0000}"/>
    <cellStyle name="Normal 8 2 3 3" xfId="15039" xr:uid="{00000000-0005-0000-0000-0000A03A0000}"/>
    <cellStyle name="Normal 8 2 4" xfId="15040" xr:uid="{00000000-0005-0000-0000-0000A13A0000}"/>
    <cellStyle name="Normal 8 2 5" xfId="15041" xr:uid="{00000000-0005-0000-0000-0000A23A0000}"/>
    <cellStyle name="Normal 8 3" xfId="15042" xr:uid="{00000000-0005-0000-0000-0000A33A0000}"/>
    <cellStyle name="Normal 8 3 2" xfId="15043" xr:uid="{00000000-0005-0000-0000-0000A43A0000}"/>
    <cellStyle name="Normal 8 3 3" xfId="15044" xr:uid="{00000000-0005-0000-0000-0000A53A0000}"/>
    <cellStyle name="Normal 8 4" xfId="15045" xr:uid="{00000000-0005-0000-0000-0000A63A0000}"/>
    <cellStyle name="Normal 8 4 2" xfId="15046" xr:uid="{00000000-0005-0000-0000-0000A73A0000}"/>
    <cellStyle name="Normal 8 4 2 2" xfId="15047" xr:uid="{00000000-0005-0000-0000-0000A83A0000}"/>
    <cellStyle name="Normal 8 4 3" xfId="15048" xr:uid="{00000000-0005-0000-0000-0000A93A0000}"/>
    <cellStyle name="Normal 8 4 4" xfId="15049" xr:uid="{00000000-0005-0000-0000-0000AA3A0000}"/>
    <cellStyle name="Normal 8 5" xfId="15050" xr:uid="{00000000-0005-0000-0000-0000AB3A0000}"/>
    <cellStyle name="Normal 8 5 2" xfId="15051" xr:uid="{00000000-0005-0000-0000-0000AC3A0000}"/>
    <cellStyle name="Normal 8 5 2 2" xfId="15052" xr:uid="{00000000-0005-0000-0000-0000AD3A0000}"/>
    <cellStyle name="Normal 8 5 3" xfId="15053" xr:uid="{00000000-0005-0000-0000-0000AE3A0000}"/>
    <cellStyle name="Normal 8 6" xfId="15054" xr:uid="{00000000-0005-0000-0000-0000AF3A0000}"/>
    <cellStyle name="Normal 8 6 2" xfId="15055" xr:uid="{00000000-0005-0000-0000-0000B03A0000}"/>
    <cellStyle name="Normal 8 6 3" xfId="15056" xr:uid="{00000000-0005-0000-0000-0000B13A0000}"/>
    <cellStyle name="Normal 8 7" xfId="15057" xr:uid="{00000000-0005-0000-0000-0000B23A0000}"/>
    <cellStyle name="Normal 8 7 2" xfId="15058" xr:uid="{00000000-0005-0000-0000-0000B33A0000}"/>
    <cellStyle name="Normal 8 8" xfId="15059" xr:uid="{00000000-0005-0000-0000-0000B43A0000}"/>
    <cellStyle name="Normal 8 8 2" xfId="15060" xr:uid="{00000000-0005-0000-0000-0000B53A0000}"/>
    <cellStyle name="Normal 8 9" xfId="15061" xr:uid="{00000000-0005-0000-0000-0000B63A0000}"/>
    <cellStyle name="Normal 8 9 2" xfId="15062" xr:uid="{00000000-0005-0000-0000-0000B73A0000}"/>
    <cellStyle name="Normal 80" xfId="15063" xr:uid="{00000000-0005-0000-0000-0000B83A0000}"/>
    <cellStyle name="Normal 80 2" xfId="15064" xr:uid="{00000000-0005-0000-0000-0000B93A0000}"/>
    <cellStyle name="Normal 80 2 2" xfId="15065" xr:uid="{00000000-0005-0000-0000-0000BA3A0000}"/>
    <cellStyle name="Normal 80 2 3" xfId="15066" xr:uid="{00000000-0005-0000-0000-0000BB3A0000}"/>
    <cellStyle name="Normal 80 3" xfId="15067" xr:uid="{00000000-0005-0000-0000-0000BC3A0000}"/>
    <cellStyle name="Normal 80 4" xfId="15068" xr:uid="{00000000-0005-0000-0000-0000BD3A0000}"/>
    <cellStyle name="Normal 81" xfId="15069" xr:uid="{00000000-0005-0000-0000-0000BE3A0000}"/>
    <cellStyle name="Normal 81 2" xfId="15070" xr:uid="{00000000-0005-0000-0000-0000BF3A0000}"/>
    <cellStyle name="Normal 81 2 2" xfId="15071" xr:uid="{00000000-0005-0000-0000-0000C03A0000}"/>
    <cellStyle name="Normal 81 2 3" xfId="15072" xr:uid="{00000000-0005-0000-0000-0000C13A0000}"/>
    <cellStyle name="Normal 81 3" xfId="15073" xr:uid="{00000000-0005-0000-0000-0000C23A0000}"/>
    <cellStyle name="Normal 81 4" xfId="15074" xr:uid="{00000000-0005-0000-0000-0000C33A0000}"/>
    <cellStyle name="Normal 82" xfId="15075" xr:uid="{00000000-0005-0000-0000-0000C43A0000}"/>
    <cellStyle name="Normal 82 2" xfId="15076" xr:uid="{00000000-0005-0000-0000-0000C53A0000}"/>
    <cellStyle name="Normal 82 2 2" xfId="15077" xr:uid="{00000000-0005-0000-0000-0000C63A0000}"/>
    <cellStyle name="Normal 82 2 3" xfId="15078" xr:uid="{00000000-0005-0000-0000-0000C73A0000}"/>
    <cellStyle name="Normal 82 3" xfId="15079" xr:uid="{00000000-0005-0000-0000-0000C83A0000}"/>
    <cellStyle name="Normal 82 4" xfId="15080" xr:uid="{00000000-0005-0000-0000-0000C93A0000}"/>
    <cellStyle name="Normal 83" xfId="15081" xr:uid="{00000000-0005-0000-0000-0000CA3A0000}"/>
    <cellStyle name="Normal 83 2" xfId="15082" xr:uid="{00000000-0005-0000-0000-0000CB3A0000}"/>
    <cellStyle name="Normal 83 2 2" xfId="15083" xr:uid="{00000000-0005-0000-0000-0000CC3A0000}"/>
    <cellStyle name="Normal 83 2 2 2" xfId="15084" xr:uid="{00000000-0005-0000-0000-0000CD3A0000}"/>
    <cellStyle name="Normal 83 2 2 2 2" xfId="15085" xr:uid="{00000000-0005-0000-0000-0000CE3A0000}"/>
    <cellStyle name="Normal 83 2 2 3" xfId="15086" xr:uid="{00000000-0005-0000-0000-0000CF3A0000}"/>
    <cellStyle name="Normal 83 2 2 4" xfId="15087" xr:uid="{00000000-0005-0000-0000-0000D03A0000}"/>
    <cellStyle name="Normal 83 2 3" xfId="15088" xr:uid="{00000000-0005-0000-0000-0000D13A0000}"/>
    <cellStyle name="Normal 83 2 3 2" xfId="15089" xr:uid="{00000000-0005-0000-0000-0000D23A0000}"/>
    <cellStyle name="Normal 83 2 4" xfId="15090" xr:uid="{00000000-0005-0000-0000-0000D33A0000}"/>
    <cellStyle name="Normal 83 2 5" xfId="15091" xr:uid="{00000000-0005-0000-0000-0000D43A0000}"/>
    <cellStyle name="Normal 83 3" xfId="15092" xr:uid="{00000000-0005-0000-0000-0000D53A0000}"/>
    <cellStyle name="Normal 83 3 2" xfId="15093" xr:uid="{00000000-0005-0000-0000-0000D63A0000}"/>
    <cellStyle name="Normal 83 3 2 2" xfId="15094" xr:uid="{00000000-0005-0000-0000-0000D73A0000}"/>
    <cellStyle name="Normal 83 3 3" xfId="15095" xr:uid="{00000000-0005-0000-0000-0000D83A0000}"/>
    <cellStyle name="Normal 83 3 4" xfId="15096" xr:uid="{00000000-0005-0000-0000-0000D93A0000}"/>
    <cellStyle name="Normal 83 4" xfId="15097" xr:uid="{00000000-0005-0000-0000-0000DA3A0000}"/>
    <cellStyle name="Normal 83 4 2" xfId="15098" xr:uid="{00000000-0005-0000-0000-0000DB3A0000}"/>
    <cellStyle name="Normal 83 5" xfId="15099" xr:uid="{00000000-0005-0000-0000-0000DC3A0000}"/>
    <cellStyle name="Normal 83 6" xfId="15100" xr:uid="{00000000-0005-0000-0000-0000DD3A0000}"/>
    <cellStyle name="Normal 84" xfId="15101" xr:uid="{00000000-0005-0000-0000-0000DE3A0000}"/>
    <cellStyle name="Normal 84 2" xfId="15102" xr:uid="{00000000-0005-0000-0000-0000DF3A0000}"/>
    <cellStyle name="Normal 84 2 2" xfId="15103" xr:uid="{00000000-0005-0000-0000-0000E03A0000}"/>
    <cellStyle name="Normal 84 2 3" xfId="15104" xr:uid="{00000000-0005-0000-0000-0000E13A0000}"/>
    <cellStyle name="Normal 84 3" xfId="15105" xr:uid="{00000000-0005-0000-0000-0000E23A0000}"/>
    <cellStyle name="Normal 84 4" xfId="15106" xr:uid="{00000000-0005-0000-0000-0000E33A0000}"/>
    <cellStyle name="Normal 85" xfId="15107" xr:uid="{00000000-0005-0000-0000-0000E43A0000}"/>
    <cellStyle name="Normal 85 2" xfId="15108" xr:uid="{00000000-0005-0000-0000-0000E53A0000}"/>
    <cellStyle name="Normal 85 2 2" xfId="15109" xr:uid="{00000000-0005-0000-0000-0000E63A0000}"/>
    <cellStyle name="Normal 85 2 2 2" xfId="15110" xr:uid="{00000000-0005-0000-0000-0000E73A0000}"/>
    <cellStyle name="Normal 85 2 2 2 2" xfId="15111" xr:uid="{00000000-0005-0000-0000-0000E83A0000}"/>
    <cellStyle name="Normal 85 2 2 3" xfId="15112" xr:uid="{00000000-0005-0000-0000-0000E93A0000}"/>
    <cellStyle name="Normal 85 2 2 4" xfId="15113" xr:uid="{00000000-0005-0000-0000-0000EA3A0000}"/>
    <cellStyle name="Normal 85 2 3" xfId="15114" xr:uid="{00000000-0005-0000-0000-0000EB3A0000}"/>
    <cellStyle name="Normal 85 2 3 2" xfId="15115" xr:uid="{00000000-0005-0000-0000-0000EC3A0000}"/>
    <cellStyle name="Normal 85 2 4" xfId="15116" xr:uid="{00000000-0005-0000-0000-0000ED3A0000}"/>
    <cellStyle name="Normal 85 2 5" xfId="15117" xr:uid="{00000000-0005-0000-0000-0000EE3A0000}"/>
    <cellStyle name="Normal 85 3" xfId="15118" xr:uid="{00000000-0005-0000-0000-0000EF3A0000}"/>
    <cellStyle name="Normal 85 3 2" xfId="15119" xr:uid="{00000000-0005-0000-0000-0000F03A0000}"/>
    <cellStyle name="Normal 85 3 2 2" xfId="15120" xr:uid="{00000000-0005-0000-0000-0000F13A0000}"/>
    <cellStyle name="Normal 85 3 3" xfId="15121" xr:uid="{00000000-0005-0000-0000-0000F23A0000}"/>
    <cellStyle name="Normal 85 3 4" xfId="15122" xr:uid="{00000000-0005-0000-0000-0000F33A0000}"/>
    <cellStyle name="Normal 85 4" xfId="15123" xr:uid="{00000000-0005-0000-0000-0000F43A0000}"/>
    <cellStyle name="Normal 85 4 2" xfId="15124" xr:uid="{00000000-0005-0000-0000-0000F53A0000}"/>
    <cellStyle name="Normal 85 5" xfId="15125" xr:uid="{00000000-0005-0000-0000-0000F63A0000}"/>
    <cellStyle name="Normal 85 6" xfId="15126" xr:uid="{00000000-0005-0000-0000-0000F73A0000}"/>
    <cellStyle name="Normal 86" xfId="15127" xr:uid="{00000000-0005-0000-0000-0000F83A0000}"/>
    <cellStyle name="Normal 86 2" xfId="15128" xr:uid="{00000000-0005-0000-0000-0000F93A0000}"/>
    <cellStyle name="Normal 86 2 2" xfId="15129" xr:uid="{00000000-0005-0000-0000-0000FA3A0000}"/>
    <cellStyle name="Normal 86 2 3" xfId="15130" xr:uid="{00000000-0005-0000-0000-0000FB3A0000}"/>
    <cellStyle name="Normal 86 3" xfId="15131" xr:uid="{00000000-0005-0000-0000-0000FC3A0000}"/>
    <cellStyle name="Normal 86 4" xfId="15132" xr:uid="{00000000-0005-0000-0000-0000FD3A0000}"/>
    <cellStyle name="Normal 87" xfId="15133" xr:uid="{00000000-0005-0000-0000-0000FE3A0000}"/>
    <cellStyle name="Normal 87 2" xfId="15134" xr:uid="{00000000-0005-0000-0000-0000FF3A0000}"/>
    <cellStyle name="Normal 87 2 2" xfId="15135" xr:uid="{00000000-0005-0000-0000-0000003B0000}"/>
    <cellStyle name="Normal 87 2 3" xfId="15136" xr:uid="{00000000-0005-0000-0000-0000013B0000}"/>
    <cellStyle name="Normal 87 3" xfId="15137" xr:uid="{00000000-0005-0000-0000-0000023B0000}"/>
    <cellStyle name="Normal 87 4" xfId="15138" xr:uid="{00000000-0005-0000-0000-0000033B0000}"/>
    <cellStyle name="Normal 88" xfId="15139" xr:uid="{00000000-0005-0000-0000-0000043B0000}"/>
    <cellStyle name="Normal 88 2" xfId="15140" xr:uid="{00000000-0005-0000-0000-0000053B0000}"/>
    <cellStyle name="Normal 88 2 2" xfId="15141" xr:uid="{00000000-0005-0000-0000-0000063B0000}"/>
    <cellStyle name="Normal 88 2 3" xfId="15142" xr:uid="{00000000-0005-0000-0000-0000073B0000}"/>
    <cellStyle name="Normal 88 3" xfId="15143" xr:uid="{00000000-0005-0000-0000-0000083B0000}"/>
    <cellStyle name="Normal 88 4" xfId="15144" xr:uid="{00000000-0005-0000-0000-0000093B0000}"/>
    <cellStyle name="Normal 89" xfId="15145" xr:uid="{00000000-0005-0000-0000-00000A3B0000}"/>
    <cellStyle name="Normal 89 2" xfId="15146" xr:uid="{00000000-0005-0000-0000-00000B3B0000}"/>
    <cellStyle name="Normal 89 2 2" xfId="15147" xr:uid="{00000000-0005-0000-0000-00000C3B0000}"/>
    <cellStyle name="Normal 89 2 3" xfId="15148" xr:uid="{00000000-0005-0000-0000-00000D3B0000}"/>
    <cellStyle name="Normal 89 3" xfId="15149" xr:uid="{00000000-0005-0000-0000-00000E3B0000}"/>
    <cellStyle name="Normal 89 4" xfId="15150" xr:uid="{00000000-0005-0000-0000-00000F3B0000}"/>
    <cellStyle name="Normal 9" xfId="286" xr:uid="{00000000-0005-0000-0000-0000103B0000}"/>
    <cellStyle name="Normal 9 2" xfId="287" xr:uid="{00000000-0005-0000-0000-0000113B0000}"/>
    <cellStyle name="Normal 9 2 2" xfId="15153" xr:uid="{00000000-0005-0000-0000-0000123B0000}"/>
    <cellStyle name="Normal 9 2 2 2" xfId="15154" xr:uid="{00000000-0005-0000-0000-0000133B0000}"/>
    <cellStyle name="Normal 9 2 2 3" xfId="15155" xr:uid="{00000000-0005-0000-0000-0000143B0000}"/>
    <cellStyle name="Normal 9 2 2 4" xfId="15156" xr:uid="{00000000-0005-0000-0000-0000153B0000}"/>
    <cellStyle name="Normal 9 2 3" xfId="15157" xr:uid="{00000000-0005-0000-0000-0000163B0000}"/>
    <cellStyle name="Normal 9 2 3 2" xfId="15158" xr:uid="{00000000-0005-0000-0000-0000173B0000}"/>
    <cellStyle name="Normal 9 2 4" xfId="15159" xr:uid="{00000000-0005-0000-0000-0000183B0000}"/>
    <cellStyle name="Normal 9 2 5" xfId="15160" xr:uid="{00000000-0005-0000-0000-0000193B0000}"/>
    <cellStyle name="Normal 9 2 6" xfId="15152" xr:uid="{00000000-0005-0000-0000-00001A3B0000}"/>
    <cellStyle name="Normal 9 3" xfId="15161" xr:uid="{00000000-0005-0000-0000-00001B3B0000}"/>
    <cellStyle name="Normal 9 3 2" xfId="15162" xr:uid="{00000000-0005-0000-0000-00001C3B0000}"/>
    <cellStyle name="Normal 9 3 2 2" xfId="15163" xr:uid="{00000000-0005-0000-0000-00001D3B0000}"/>
    <cellStyle name="Normal 9 3 3" xfId="15164" xr:uid="{00000000-0005-0000-0000-00001E3B0000}"/>
    <cellStyle name="Normal 9 3 4" xfId="15165" xr:uid="{00000000-0005-0000-0000-00001F3B0000}"/>
    <cellStyle name="Normal 9 4" xfId="15166" xr:uid="{00000000-0005-0000-0000-0000203B0000}"/>
    <cellStyle name="Normal 9 4 2" xfId="15167" xr:uid="{00000000-0005-0000-0000-0000213B0000}"/>
    <cellStyle name="Normal 9 4 2 2" xfId="15168" xr:uid="{00000000-0005-0000-0000-0000223B0000}"/>
    <cellStyle name="Normal 9 4 3" xfId="15169" xr:uid="{00000000-0005-0000-0000-0000233B0000}"/>
    <cellStyle name="Normal 9 4 4" xfId="15170" xr:uid="{00000000-0005-0000-0000-0000243B0000}"/>
    <cellStyle name="Normal 9 5" xfId="15171" xr:uid="{00000000-0005-0000-0000-0000253B0000}"/>
    <cellStyle name="Normal 9 5 2" xfId="15172" xr:uid="{00000000-0005-0000-0000-0000263B0000}"/>
    <cellStyle name="Normal 9 6" xfId="15173" xr:uid="{00000000-0005-0000-0000-0000273B0000}"/>
    <cellStyle name="Normal 9 6 2" xfId="15174" xr:uid="{00000000-0005-0000-0000-0000283B0000}"/>
    <cellStyle name="Normal 9 7" xfId="15175" xr:uid="{00000000-0005-0000-0000-0000293B0000}"/>
    <cellStyle name="Normal 9 8" xfId="15176" xr:uid="{00000000-0005-0000-0000-00002A3B0000}"/>
    <cellStyle name="Normal 9 9" xfId="15151" xr:uid="{00000000-0005-0000-0000-00002B3B0000}"/>
    <cellStyle name="Normal 90" xfId="15177" xr:uid="{00000000-0005-0000-0000-00002C3B0000}"/>
    <cellStyle name="Normal 90 2" xfId="15178" xr:uid="{00000000-0005-0000-0000-00002D3B0000}"/>
    <cellStyle name="Normal 90 2 2" xfId="15179" xr:uid="{00000000-0005-0000-0000-00002E3B0000}"/>
    <cellStyle name="Normal 90 2 3" xfId="15180" xr:uid="{00000000-0005-0000-0000-00002F3B0000}"/>
    <cellStyle name="Normal 90 3" xfId="15181" xr:uid="{00000000-0005-0000-0000-0000303B0000}"/>
    <cellStyle name="Normal 90 4" xfId="15182" xr:uid="{00000000-0005-0000-0000-0000313B0000}"/>
    <cellStyle name="Normal 91" xfId="15183" xr:uid="{00000000-0005-0000-0000-0000323B0000}"/>
    <cellStyle name="Normal 91 2" xfId="15184" xr:uid="{00000000-0005-0000-0000-0000333B0000}"/>
    <cellStyle name="Normal 91 2 2" xfId="15185" xr:uid="{00000000-0005-0000-0000-0000343B0000}"/>
    <cellStyle name="Normal 91 2 3" xfId="15186" xr:uid="{00000000-0005-0000-0000-0000353B0000}"/>
    <cellStyle name="Normal 91 3" xfId="15187" xr:uid="{00000000-0005-0000-0000-0000363B0000}"/>
    <cellStyle name="Normal 91 4" xfId="15188" xr:uid="{00000000-0005-0000-0000-0000373B0000}"/>
    <cellStyle name="Normal 92" xfId="15189" xr:uid="{00000000-0005-0000-0000-0000383B0000}"/>
    <cellStyle name="Normal 92 2" xfId="15190" xr:uid="{00000000-0005-0000-0000-0000393B0000}"/>
    <cellStyle name="Normal 92 2 2" xfId="15191" xr:uid="{00000000-0005-0000-0000-00003A3B0000}"/>
    <cellStyle name="Normal 92 2 3" xfId="15192" xr:uid="{00000000-0005-0000-0000-00003B3B0000}"/>
    <cellStyle name="Normal 92 3" xfId="15193" xr:uid="{00000000-0005-0000-0000-00003C3B0000}"/>
    <cellStyle name="Normal 92 4" xfId="15194" xr:uid="{00000000-0005-0000-0000-00003D3B0000}"/>
    <cellStyle name="Normal 93" xfId="15195" xr:uid="{00000000-0005-0000-0000-00003E3B0000}"/>
    <cellStyle name="Normal 93 2" xfId="15196" xr:uid="{00000000-0005-0000-0000-00003F3B0000}"/>
    <cellStyle name="Normal 93 2 2" xfId="15197" xr:uid="{00000000-0005-0000-0000-0000403B0000}"/>
    <cellStyle name="Normal 93 2 3" xfId="15198" xr:uid="{00000000-0005-0000-0000-0000413B0000}"/>
    <cellStyle name="Normal 93 3" xfId="15199" xr:uid="{00000000-0005-0000-0000-0000423B0000}"/>
    <cellStyle name="Normal 93 4" xfId="15200" xr:uid="{00000000-0005-0000-0000-0000433B0000}"/>
    <cellStyle name="Normal 94" xfId="15201" xr:uid="{00000000-0005-0000-0000-0000443B0000}"/>
    <cellStyle name="Normal 94 2" xfId="15202" xr:uid="{00000000-0005-0000-0000-0000453B0000}"/>
    <cellStyle name="Normal 94 2 2" xfId="15203" xr:uid="{00000000-0005-0000-0000-0000463B0000}"/>
    <cellStyle name="Normal 94 2 3" xfId="15204" xr:uid="{00000000-0005-0000-0000-0000473B0000}"/>
    <cellStyle name="Normal 94 3" xfId="15205" xr:uid="{00000000-0005-0000-0000-0000483B0000}"/>
    <cellStyle name="Normal 94 4" xfId="15206" xr:uid="{00000000-0005-0000-0000-0000493B0000}"/>
    <cellStyle name="Normal 95" xfId="15207" xr:uid="{00000000-0005-0000-0000-00004A3B0000}"/>
    <cellStyle name="Normal 95 2" xfId="15208" xr:uid="{00000000-0005-0000-0000-00004B3B0000}"/>
    <cellStyle name="Normal 95 2 2" xfId="15209" xr:uid="{00000000-0005-0000-0000-00004C3B0000}"/>
    <cellStyle name="Normal 95 2 3" xfId="15210" xr:uid="{00000000-0005-0000-0000-00004D3B0000}"/>
    <cellStyle name="Normal 95 3" xfId="15211" xr:uid="{00000000-0005-0000-0000-00004E3B0000}"/>
    <cellStyle name="Normal 95 4" xfId="15212" xr:uid="{00000000-0005-0000-0000-00004F3B0000}"/>
    <cellStyle name="Normal 96" xfId="15213" xr:uid="{00000000-0005-0000-0000-0000503B0000}"/>
    <cellStyle name="Normal 96 2" xfId="15214" xr:uid="{00000000-0005-0000-0000-0000513B0000}"/>
    <cellStyle name="Normal 96 2 2" xfId="15215" xr:uid="{00000000-0005-0000-0000-0000523B0000}"/>
    <cellStyle name="Normal 96 2 3" xfId="15216" xr:uid="{00000000-0005-0000-0000-0000533B0000}"/>
    <cellStyle name="Normal 96 3" xfId="15217" xr:uid="{00000000-0005-0000-0000-0000543B0000}"/>
    <cellStyle name="Normal 96 4" xfId="15218" xr:uid="{00000000-0005-0000-0000-0000553B0000}"/>
    <cellStyle name="Normal 97" xfId="15219" xr:uid="{00000000-0005-0000-0000-0000563B0000}"/>
    <cellStyle name="Normal 97 2" xfId="15220" xr:uid="{00000000-0005-0000-0000-0000573B0000}"/>
    <cellStyle name="Normal 97 2 2" xfId="15221" xr:uid="{00000000-0005-0000-0000-0000583B0000}"/>
    <cellStyle name="Normal 97 2 3" xfId="15222" xr:uid="{00000000-0005-0000-0000-0000593B0000}"/>
    <cellStyle name="Normal 97 3" xfId="15223" xr:uid="{00000000-0005-0000-0000-00005A3B0000}"/>
    <cellStyle name="Normal 97 4" xfId="15224" xr:uid="{00000000-0005-0000-0000-00005B3B0000}"/>
    <cellStyle name="Normal 98" xfId="15225" xr:uid="{00000000-0005-0000-0000-00005C3B0000}"/>
    <cellStyle name="Normal 98 2" xfId="15226" xr:uid="{00000000-0005-0000-0000-00005D3B0000}"/>
    <cellStyle name="Normal 98 2 2" xfId="15227" xr:uid="{00000000-0005-0000-0000-00005E3B0000}"/>
    <cellStyle name="Normal 98 2 3" xfId="15228" xr:uid="{00000000-0005-0000-0000-00005F3B0000}"/>
    <cellStyle name="Normal 98 3" xfId="15229" xr:uid="{00000000-0005-0000-0000-0000603B0000}"/>
    <cellStyle name="Normal 98 4" xfId="15230" xr:uid="{00000000-0005-0000-0000-0000613B0000}"/>
    <cellStyle name="Normal 99" xfId="15231" xr:uid="{00000000-0005-0000-0000-0000623B0000}"/>
    <cellStyle name="Normal 99 2" xfId="15232" xr:uid="{00000000-0005-0000-0000-0000633B0000}"/>
    <cellStyle name="Normal 99 2 2" xfId="15233" xr:uid="{00000000-0005-0000-0000-0000643B0000}"/>
    <cellStyle name="Normal 99 2 3" xfId="15234" xr:uid="{00000000-0005-0000-0000-0000653B0000}"/>
    <cellStyle name="Normal 99 3" xfId="15235" xr:uid="{00000000-0005-0000-0000-0000663B0000}"/>
    <cellStyle name="Normal 99 4" xfId="15236" xr:uid="{00000000-0005-0000-0000-0000673B0000}"/>
    <cellStyle name="Normal_AFRPG3" xfId="5" xr:uid="{00000000-0005-0000-0000-0000683B0000}"/>
    <cellStyle name="Normal_AFRPG41" xfId="6" xr:uid="{00000000-0005-0000-0000-0000693B0000}"/>
    <cellStyle name="Normal_AFRPG47" xfId="7" xr:uid="{00000000-0005-0000-0000-00006A3B0000}"/>
    <cellStyle name="Normal_AFRPG56" xfId="8" xr:uid="{00000000-0005-0000-0000-00006B3B0000}"/>
    <cellStyle name="Normal_AFRPG59" xfId="9" xr:uid="{00000000-0005-0000-0000-00006C3B0000}"/>
    <cellStyle name="Normal_AFRPG63" xfId="10" xr:uid="{00000000-0005-0000-0000-00006D3B0000}"/>
    <cellStyle name="Normal_AFRPG64" xfId="11" xr:uid="{00000000-0005-0000-0000-00006E3B0000}"/>
    <cellStyle name="Normal_COVER" xfId="12" xr:uid="{00000000-0005-0000-0000-00006F3B0000}"/>
    <cellStyle name="Normal_THRESHOLD CALCULATOR v3" xfId="13" xr:uid="{00000000-0005-0000-0000-0000703B0000}"/>
    <cellStyle name="Note 10" xfId="15237" xr:uid="{00000000-0005-0000-0000-0000713B0000}"/>
    <cellStyle name="Note 11" xfId="15238" xr:uid="{00000000-0005-0000-0000-0000723B0000}"/>
    <cellStyle name="Note 2" xfId="288" xr:uid="{00000000-0005-0000-0000-0000733B0000}"/>
    <cellStyle name="Note 2 10" xfId="15239" xr:uid="{00000000-0005-0000-0000-0000743B0000}"/>
    <cellStyle name="Note 2 2" xfId="289" xr:uid="{00000000-0005-0000-0000-0000753B0000}"/>
    <cellStyle name="Note 2 2 2" xfId="15241" xr:uid="{00000000-0005-0000-0000-0000763B0000}"/>
    <cellStyle name="Note 2 2 2 2" xfId="15242" xr:uid="{00000000-0005-0000-0000-0000773B0000}"/>
    <cellStyle name="Note 2 2 2 3" xfId="15243" xr:uid="{00000000-0005-0000-0000-0000783B0000}"/>
    <cellStyle name="Note 2 2 2 4" xfId="15244" xr:uid="{00000000-0005-0000-0000-0000793B0000}"/>
    <cellStyle name="Note 2 2 3" xfId="15245" xr:uid="{00000000-0005-0000-0000-00007A3B0000}"/>
    <cellStyle name="Note 2 2 4" xfId="15246" xr:uid="{00000000-0005-0000-0000-00007B3B0000}"/>
    <cellStyle name="Note 2 2 5" xfId="15247" xr:uid="{00000000-0005-0000-0000-00007C3B0000}"/>
    <cellStyle name="Note 2 2 6" xfId="15240" xr:uid="{00000000-0005-0000-0000-00007D3B0000}"/>
    <cellStyle name="Note 2 3" xfId="15248" xr:uid="{00000000-0005-0000-0000-00007E3B0000}"/>
    <cellStyle name="Note 2 3 10" xfId="15249" xr:uid="{00000000-0005-0000-0000-00007F3B0000}"/>
    <cellStyle name="Note 2 3 10 10" xfId="15250" xr:uid="{00000000-0005-0000-0000-0000803B0000}"/>
    <cellStyle name="Note 2 3 10 10 2" xfId="15251" xr:uid="{00000000-0005-0000-0000-0000813B0000}"/>
    <cellStyle name="Note 2 3 10 11" xfId="15252" xr:uid="{00000000-0005-0000-0000-0000823B0000}"/>
    <cellStyle name="Note 2 3 10 11 2" xfId="15253" xr:uid="{00000000-0005-0000-0000-0000833B0000}"/>
    <cellStyle name="Note 2 3 10 12" xfId="15254" xr:uid="{00000000-0005-0000-0000-0000843B0000}"/>
    <cellStyle name="Note 2 3 10 2" xfId="15255" xr:uid="{00000000-0005-0000-0000-0000853B0000}"/>
    <cellStyle name="Note 2 3 10 2 2" xfId="15256" xr:uid="{00000000-0005-0000-0000-0000863B0000}"/>
    <cellStyle name="Note 2 3 10 2 2 2" xfId="15257" xr:uid="{00000000-0005-0000-0000-0000873B0000}"/>
    <cellStyle name="Note 2 3 10 2 2 2 2" xfId="15258" xr:uid="{00000000-0005-0000-0000-0000883B0000}"/>
    <cellStyle name="Note 2 3 10 2 2 2 2 2" xfId="15259" xr:uid="{00000000-0005-0000-0000-0000893B0000}"/>
    <cellStyle name="Note 2 3 10 2 2 2 3" xfId="15260" xr:uid="{00000000-0005-0000-0000-00008A3B0000}"/>
    <cellStyle name="Note 2 3 10 2 2 3" xfId="15261" xr:uid="{00000000-0005-0000-0000-00008B3B0000}"/>
    <cellStyle name="Note 2 3 10 2 2 3 2" xfId="15262" xr:uid="{00000000-0005-0000-0000-00008C3B0000}"/>
    <cellStyle name="Note 2 3 10 2 2 4" xfId="15263" xr:uid="{00000000-0005-0000-0000-00008D3B0000}"/>
    <cellStyle name="Note 2 3 10 2 3" xfId="15264" xr:uid="{00000000-0005-0000-0000-00008E3B0000}"/>
    <cellStyle name="Note 2 3 10 2 3 2" xfId="15265" xr:uid="{00000000-0005-0000-0000-00008F3B0000}"/>
    <cellStyle name="Note 2 3 10 2 3 2 2" xfId="15266" xr:uid="{00000000-0005-0000-0000-0000903B0000}"/>
    <cellStyle name="Note 2 3 10 2 3 3" xfId="15267" xr:uid="{00000000-0005-0000-0000-0000913B0000}"/>
    <cellStyle name="Note 2 3 10 2 4" xfId="15268" xr:uid="{00000000-0005-0000-0000-0000923B0000}"/>
    <cellStyle name="Note 2 3 10 2 4 2" xfId="15269" xr:uid="{00000000-0005-0000-0000-0000933B0000}"/>
    <cellStyle name="Note 2 3 10 2 4 2 2" xfId="15270" xr:uid="{00000000-0005-0000-0000-0000943B0000}"/>
    <cellStyle name="Note 2 3 10 2 4 3" xfId="15271" xr:uid="{00000000-0005-0000-0000-0000953B0000}"/>
    <cellStyle name="Note 2 3 10 2 5" xfId="15272" xr:uid="{00000000-0005-0000-0000-0000963B0000}"/>
    <cellStyle name="Note 2 3 10 2 5 2" xfId="15273" xr:uid="{00000000-0005-0000-0000-0000973B0000}"/>
    <cellStyle name="Note 2 3 10 2 6" xfId="15274" xr:uid="{00000000-0005-0000-0000-0000983B0000}"/>
    <cellStyle name="Note 2 3 10 2 6 2" xfId="15275" xr:uid="{00000000-0005-0000-0000-0000993B0000}"/>
    <cellStyle name="Note 2 3 10 2 7" xfId="15276" xr:uid="{00000000-0005-0000-0000-00009A3B0000}"/>
    <cellStyle name="Note 2 3 10 3" xfId="15277" xr:uid="{00000000-0005-0000-0000-00009B3B0000}"/>
    <cellStyle name="Note 2 3 10 3 2" xfId="15278" xr:uid="{00000000-0005-0000-0000-00009C3B0000}"/>
    <cellStyle name="Note 2 3 10 3 2 2" xfId="15279" xr:uid="{00000000-0005-0000-0000-00009D3B0000}"/>
    <cellStyle name="Note 2 3 10 3 2 2 2" xfId="15280" xr:uid="{00000000-0005-0000-0000-00009E3B0000}"/>
    <cellStyle name="Note 2 3 10 3 2 2 2 2" xfId="15281" xr:uid="{00000000-0005-0000-0000-00009F3B0000}"/>
    <cellStyle name="Note 2 3 10 3 2 2 3" xfId="15282" xr:uid="{00000000-0005-0000-0000-0000A03B0000}"/>
    <cellStyle name="Note 2 3 10 3 2 3" xfId="15283" xr:uid="{00000000-0005-0000-0000-0000A13B0000}"/>
    <cellStyle name="Note 2 3 10 3 2 3 2" xfId="15284" xr:uid="{00000000-0005-0000-0000-0000A23B0000}"/>
    <cellStyle name="Note 2 3 10 3 2 4" xfId="15285" xr:uid="{00000000-0005-0000-0000-0000A33B0000}"/>
    <cellStyle name="Note 2 3 10 3 3" xfId="15286" xr:uid="{00000000-0005-0000-0000-0000A43B0000}"/>
    <cellStyle name="Note 2 3 10 3 3 2" xfId="15287" xr:uid="{00000000-0005-0000-0000-0000A53B0000}"/>
    <cellStyle name="Note 2 3 10 3 3 2 2" xfId="15288" xr:uid="{00000000-0005-0000-0000-0000A63B0000}"/>
    <cellStyle name="Note 2 3 10 3 3 3" xfId="15289" xr:uid="{00000000-0005-0000-0000-0000A73B0000}"/>
    <cellStyle name="Note 2 3 10 3 4" xfId="15290" xr:uid="{00000000-0005-0000-0000-0000A83B0000}"/>
    <cellStyle name="Note 2 3 10 3 4 2" xfId="15291" xr:uid="{00000000-0005-0000-0000-0000A93B0000}"/>
    <cellStyle name="Note 2 3 10 3 4 2 2" xfId="15292" xr:uid="{00000000-0005-0000-0000-0000AA3B0000}"/>
    <cellStyle name="Note 2 3 10 3 4 3" xfId="15293" xr:uid="{00000000-0005-0000-0000-0000AB3B0000}"/>
    <cellStyle name="Note 2 3 10 3 5" xfId="15294" xr:uid="{00000000-0005-0000-0000-0000AC3B0000}"/>
    <cellStyle name="Note 2 3 10 3 5 2" xfId="15295" xr:uid="{00000000-0005-0000-0000-0000AD3B0000}"/>
    <cellStyle name="Note 2 3 10 3 6" xfId="15296" xr:uid="{00000000-0005-0000-0000-0000AE3B0000}"/>
    <cellStyle name="Note 2 3 10 3 6 2" xfId="15297" xr:uid="{00000000-0005-0000-0000-0000AF3B0000}"/>
    <cellStyle name="Note 2 3 10 3 7" xfId="15298" xr:uid="{00000000-0005-0000-0000-0000B03B0000}"/>
    <cellStyle name="Note 2 3 10 4" xfId="15299" xr:uid="{00000000-0005-0000-0000-0000B13B0000}"/>
    <cellStyle name="Note 2 3 10 4 2" xfId="15300" xr:uid="{00000000-0005-0000-0000-0000B23B0000}"/>
    <cellStyle name="Note 2 3 10 4 2 2" xfId="15301" xr:uid="{00000000-0005-0000-0000-0000B33B0000}"/>
    <cellStyle name="Note 2 3 10 4 2 2 2" xfId="15302" xr:uid="{00000000-0005-0000-0000-0000B43B0000}"/>
    <cellStyle name="Note 2 3 10 4 2 2 2 2" xfId="15303" xr:uid="{00000000-0005-0000-0000-0000B53B0000}"/>
    <cellStyle name="Note 2 3 10 4 2 2 3" xfId="15304" xr:uid="{00000000-0005-0000-0000-0000B63B0000}"/>
    <cellStyle name="Note 2 3 10 4 2 3" xfId="15305" xr:uid="{00000000-0005-0000-0000-0000B73B0000}"/>
    <cellStyle name="Note 2 3 10 4 2 3 2" xfId="15306" xr:uid="{00000000-0005-0000-0000-0000B83B0000}"/>
    <cellStyle name="Note 2 3 10 4 2 4" xfId="15307" xr:uid="{00000000-0005-0000-0000-0000B93B0000}"/>
    <cellStyle name="Note 2 3 10 4 3" xfId="15308" xr:uid="{00000000-0005-0000-0000-0000BA3B0000}"/>
    <cellStyle name="Note 2 3 10 4 3 2" xfId="15309" xr:uid="{00000000-0005-0000-0000-0000BB3B0000}"/>
    <cellStyle name="Note 2 3 10 4 3 2 2" xfId="15310" xr:uid="{00000000-0005-0000-0000-0000BC3B0000}"/>
    <cellStyle name="Note 2 3 10 4 3 3" xfId="15311" xr:uid="{00000000-0005-0000-0000-0000BD3B0000}"/>
    <cellStyle name="Note 2 3 10 4 4" xfId="15312" xr:uid="{00000000-0005-0000-0000-0000BE3B0000}"/>
    <cellStyle name="Note 2 3 10 4 4 2" xfId="15313" xr:uid="{00000000-0005-0000-0000-0000BF3B0000}"/>
    <cellStyle name="Note 2 3 10 4 4 2 2" xfId="15314" xr:uid="{00000000-0005-0000-0000-0000C03B0000}"/>
    <cellStyle name="Note 2 3 10 4 4 3" xfId="15315" xr:uid="{00000000-0005-0000-0000-0000C13B0000}"/>
    <cellStyle name="Note 2 3 10 4 5" xfId="15316" xr:uid="{00000000-0005-0000-0000-0000C23B0000}"/>
    <cellStyle name="Note 2 3 10 4 5 2" xfId="15317" xr:uid="{00000000-0005-0000-0000-0000C33B0000}"/>
    <cellStyle name="Note 2 3 10 4 6" xfId="15318" xr:uid="{00000000-0005-0000-0000-0000C43B0000}"/>
    <cellStyle name="Note 2 3 10 4 6 2" xfId="15319" xr:uid="{00000000-0005-0000-0000-0000C53B0000}"/>
    <cellStyle name="Note 2 3 10 4 7" xfId="15320" xr:uid="{00000000-0005-0000-0000-0000C63B0000}"/>
    <cellStyle name="Note 2 3 10 5" xfId="15321" xr:uid="{00000000-0005-0000-0000-0000C73B0000}"/>
    <cellStyle name="Note 2 3 10 5 2" xfId="15322" xr:uid="{00000000-0005-0000-0000-0000C83B0000}"/>
    <cellStyle name="Note 2 3 10 5 2 2" xfId="15323" xr:uid="{00000000-0005-0000-0000-0000C93B0000}"/>
    <cellStyle name="Note 2 3 10 5 2 2 2" xfId="15324" xr:uid="{00000000-0005-0000-0000-0000CA3B0000}"/>
    <cellStyle name="Note 2 3 10 5 2 2 2 2" xfId="15325" xr:uid="{00000000-0005-0000-0000-0000CB3B0000}"/>
    <cellStyle name="Note 2 3 10 5 2 2 3" xfId="15326" xr:uid="{00000000-0005-0000-0000-0000CC3B0000}"/>
    <cellStyle name="Note 2 3 10 5 2 3" xfId="15327" xr:uid="{00000000-0005-0000-0000-0000CD3B0000}"/>
    <cellStyle name="Note 2 3 10 5 2 3 2" xfId="15328" xr:uid="{00000000-0005-0000-0000-0000CE3B0000}"/>
    <cellStyle name="Note 2 3 10 5 2 4" xfId="15329" xr:uid="{00000000-0005-0000-0000-0000CF3B0000}"/>
    <cellStyle name="Note 2 3 10 5 3" xfId="15330" xr:uid="{00000000-0005-0000-0000-0000D03B0000}"/>
    <cellStyle name="Note 2 3 10 5 3 2" xfId="15331" xr:uid="{00000000-0005-0000-0000-0000D13B0000}"/>
    <cellStyle name="Note 2 3 10 5 3 2 2" xfId="15332" xr:uid="{00000000-0005-0000-0000-0000D23B0000}"/>
    <cellStyle name="Note 2 3 10 5 3 3" xfId="15333" xr:uid="{00000000-0005-0000-0000-0000D33B0000}"/>
    <cellStyle name="Note 2 3 10 5 4" xfId="15334" xr:uid="{00000000-0005-0000-0000-0000D43B0000}"/>
    <cellStyle name="Note 2 3 10 5 4 2" xfId="15335" xr:uid="{00000000-0005-0000-0000-0000D53B0000}"/>
    <cellStyle name="Note 2 3 10 5 4 2 2" xfId="15336" xr:uid="{00000000-0005-0000-0000-0000D63B0000}"/>
    <cellStyle name="Note 2 3 10 5 4 3" xfId="15337" xr:uid="{00000000-0005-0000-0000-0000D73B0000}"/>
    <cellStyle name="Note 2 3 10 5 5" xfId="15338" xr:uid="{00000000-0005-0000-0000-0000D83B0000}"/>
    <cellStyle name="Note 2 3 10 5 5 2" xfId="15339" xr:uid="{00000000-0005-0000-0000-0000D93B0000}"/>
    <cellStyle name="Note 2 3 10 5 6" xfId="15340" xr:uid="{00000000-0005-0000-0000-0000DA3B0000}"/>
    <cellStyle name="Note 2 3 10 5 6 2" xfId="15341" xr:uid="{00000000-0005-0000-0000-0000DB3B0000}"/>
    <cellStyle name="Note 2 3 10 5 7" xfId="15342" xr:uid="{00000000-0005-0000-0000-0000DC3B0000}"/>
    <cellStyle name="Note 2 3 10 6" xfId="15343" xr:uid="{00000000-0005-0000-0000-0000DD3B0000}"/>
    <cellStyle name="Note 2 3 10 6 2" xfId="15344" xr:uid="{00000000-0005-0000-0000-0000DE3B0000}"/>
    <cellStyle name="Note 2 3 10 6 2 2" xfId="15345" xr:uid="{00000000-0005-0000-0000-0000DF3B0000}"/>
    <cellStyle name="Note 2 3 10 6 2 2 2" xfId="15346" xr:uid="{00000000-0005-0000-0000-0000E03B0000}"/>
    <cellStyle name="Note 2 3 10 6 2 2 2 2" xfId="15347" xr:uid="{00000000-0005-0000-0000-0000E13B0000}"/>
    <cellStyle name="Note 2 3 10 6 2 2 3" xfId="15348" xr:uid="{00000000-0005-0000-0000-0000E23B0000}"/>
    <cellStyle name="Note 2 3 10 6 2 3" xfId="15349" xr:uid="{00000000-0005-0000-0000-0000E33B0000}"/>
    <cellStyle name="Note 2 3 10 6 2 3 2" xfId="15350" xr:uid="{00000000-0005-0000-0000-0000E43B0000}"/>
    <cellStyle name="Note 2 3 10 6 2 4" xfId="15351" xr:uid="{00000000-0005-0000-0000-0000E53B0000}"/>
    <cellStyle name="Note 2 3 10 6 3" xfId="15352" xr:uid="{00000000-0005-0000-0000-0000E63B0000}"/>
    <cellStyle name="Note 2 3 10 6 3 2" xfId="15353" xr:uid="{00000000-0005-0000-0000-0000E73B0000}"/>
    <cellStyle name="Note 2 3 10 6 3 2 2" xfId="15354" xr:uid="{00000000-0005-0000-0000-0000E83B0000}"/>
    <cellStyle name="Note 2 3 10 6 3 3" xfId="15355" xr:uid="{00000000-0005-0000-0000-0000E93B0000}"/>
    <cellStyle name="Note 2 3 10 6 4" xfId="15356" xr:uid="{00000000-0005-0000-0000-0000EA3B0000}"/>
    <cellStyle name="Note 2 3 10 6 4 2" xfId="15357" xr:uid="{00000000-0005-0000-0000-0000EB3B0000}"/>
    <cellStyle name="Note 2 3 10 6 4 2 2" xfId="15358" xr:uid="{00000000-0005-0000-0000-0000EC3B0000}"/>
    <cellStyle name="Note 2 3 10 6 4 3" xfId="15359" xr:uid="{00000000-0005-0000-0000-0000ED3B0000}"/>
    <cellStyle name="Note 2 3 10 6 5" xfId="15360" xr:uid="{00000000-0005-0000-0000-0000EE3B0000}"/>
    <cellStyle name="Note 2 3 10 6 5 2" xfId="15361" xr:uid="{00000000-0005-0000-0000-0000EF3B0000}"/>
    <cellStyle name="Note 2 3 10 6 6" xfId="15362" xr:uid="{00000000-0005-0000-0000-0000F03B0000}"/>
    <cellStyle name="Note 2 3 10 6 6 2" xfId="15363" xr:uid="{00000000-0005-0000-0000-0000F13B0000}"/>
    <cellStyle name="Note 2 3 10 6 7" xfId="15364" xr:uid="{00000000-0005-0000-0000-0000F23B0000}"/>
    <cellStyle name="Note 2 3 10 7" xfId="15365" xr:uid="{00000000-0005-0000-0000-0000F33B0000}"/>
    <cellStyle name="Note 2 3 10 7 2" xfId="15366" xr:uid="{00000000-0005-0000-0000-0000F43B0000}"/>
    <cellStyle name="Note 2 3 10 7 2 2" xfId="15367" xr:uid="{00000000-0005-0000-0000-0000F53B0000}"/>
    <cellStyle name="Note 2 3 10 7 2 2 2" xfId="15368" xr:uid="{00000000-0005-0000-0000-0000F63B0000}"/>
    <cellStyle name="Note 2 3 10 7 2 3" xfId="15369" xr:uid="{00000000-0005-0000-0000-0000F73B0000}"/>
    <cellStyle name="Note 2 3 10 7 3" xfId="15370" xr:uid="{00000000-0005-0000-0000-0000F83B0000}"/>
    <cellStyle name="Note 2 3 10 7 3 2" xfId="15371" xr:uid="{00000000-0005-0000-0000-0000F93B0000}"/>
    <cellStyle name="Note 2 3 10 7 4" xfId="15372" xr:uid="{00000000-0005-0000-0000-0000FA3B0000}"/>
    <cellStyle name="Note 2 3 10 8" xfId="15373" xr:uid="{00000000-0005-0000-0000-0000FB3B0000}"/>
    <cellStyle name="Note 2 3 10 8 2" xfId="15374" xr:uid="{00000000-0005-0000-0000-0000FC3B0000}"/>
    <cellStyle name="Note 2 3 10 8 2 2" xfId="15375" xr:uid="{00000000-0005-0000-0000-0000FD3B0000}"/>
    <cellStyle name="Note 2 3 10 8 3" xfId="15376" xr:uid="{00000000-0005-0000-0000-0000FE3B0000}"/>
    <cellStyle name="Note 2 3 10 9" xfId="15377" xr:uid="{00000000-0005-0000-0000-0000FF3B0000}"/>
    <cellStyle name="Note 2 3 10 9 2" xfId="15378" xr:uid="{00000000-0005-0000-0000-0000003C0000}"/>
    <cellStyle name="Note 2 3 10 9 2 2" xfId="15379" xr:uid="{00000000-0005-0000-0000-0000013C0000}"/>
    <cellStyle name="Note 2 3 10 9 3" xfId="15380" xr:uid="{00000000-0005-0000-0000-0000023C0000}"/>
    <cellStyle name="Note 2 3 11" xfId="15381" xr:uid="{00000000-0005-0000-0000-0000033C0000}"/>
    <cellStyle name="Note 2 3 11 10" xfId="15382" xr:uid="{00000000-0005-0000-0000-0000043C0000}"/>
    <cellStyle name="Note 2 3 11 10 2" xfId="15383" xr:uid="{00000000-0005-0000-0000-0000053C0000}"/>
    <cellStyle name="Note 2 3 11 11" xfId="15384" xr:uid="{00000000-0005-0000-0000-0000063C0000}"/>
    <cellStyle name="Note 2 3 11 11 2" xfId="15385" xr:uid="{00000000-0005-0000-0000-0000073C0000}"/>
    <cellStyle name="Note 2 3 11 12" xfId="15386" xr:uid="{00000000-0005-0000-0000-0000083C0000}"/>
    <cellStyle name="Note 2 3 11 2" xfId="15387" xr:uid="{00000000-0005-0000-0000-0000093C0000}"/>
    <cellStyle name="Note 2 3 11 2 2" xfId="15388" xr:uid="{00000000-0005-0000-0000-00000A3C0000}"/>
    <cellStyle name="Note 2 3 11 2 2 2" xfId="15389" xr:uid="{00000000-0005-0000-0000-00000B3C0000}"/>
    <cellStyle name="Note 2 3 11 2 2 2 2" xfId="15390" xr:uid="{00000000-0005-0000-0000-00000C3C0000}"/>
    <cellStyle name="Note 2 3 11 2 2 2 2 2" xfId="15391" xr:uid="{00000000-0005-0000-0000-00000D3C0000}"/>
    <cellStyle name="Note 2 3 11 2 2 2 3" xfId="15392" xr:uid="{00000000-0005-0000-0000-00000E3C0000}"/>
    <cellStyle name="Note 2 3 11 2 2 3" xfId="15393" xr:uid="{00000000-0005-0000-0000-00000F3C0000}"/>
    <cellStyle name="Note 2 3 11 2 2 3 2" xfId="15394" xr:uid="{00000000-0005-0000-0000-0000103C0000}"/>
    <cellStyle name="Note 2 3 11 2 2 4" xfId="15395" xr:uid="{00000000-0005-0000-0000-0000113C0000}"/>
    <cellStyle name="Note 2 3 11 2 3" xfId="15396" xr:uid="{00000000-0005-0000-0000-0000123C0000}"/>
    <cellStyle name="Note 2 3 11 2 3 2" xfId="15397" xr:uid="{00000000-0005-0000-0000-0000133C0000}"/>
    <cellStyle name="Note 2 3 11 2 3 2 2" xfId="15398" xr:uid="{00000000-0005-0000-0000-0000143C0000}"/>
    <cellStyle name="Note 2 3 11 2 3 3" xfId="15399" xr:uid="{00000000-0005-0000-0000-0000153C0000}"/>
    <cellStyle name="Note 2 3 11 2 4" xfId="15400" xr:uid="{00000000-0005-0000-0000-0000163C0000}"/>
    <cellStyle name="Note 2 3 11 2 4 2" xfId="15401" xr:uid="{00000000-0005-0000-0000-0000173C0000}"/>
    <cellStyle name="Note 2 3 11 2 4 2 2" xfId="15402" xr:uid="{00000000-0005-0000-0000-0000183C0000}"/>
    <cellStyle name="Note 2 3 11 2 4 3" xfId="15403" xr:uid="{00000000-0005-0000-0000-0000193C0000}"/>
    <cellStyle name="Note 2 3 11 2 5" xfId="15404" xr:uid="{00000000-0005-0000-0000-00001A3C0000}"/>
    <cellStyle name="Note 2 3 11 2 5 2" xfId="15405" xr:uid="{00000000-0005-0000-0000-00001B3C0000}"/>
    <cellStyle name="Note 2 3 11 2 6" xfId="15406" xr:uid="{00000000-0005-0000-0000-00001C3C0000}"/>
    <cellStyle name="Note 2 3 11 2 6 2" xfId="15407" xr:uid="{00000000-0005-0000-0000-00001D3C0000}"/>
    <cellStyle name="Note 2 3 11 2 7" xfId="15408" xr:uid="{00000000-0005-0000-0000-00001E3C0000}"/>
    <cellStyle name="Note 2 3 11 3" xfId="15409" xr:uid="{00000000-0005-0000-0000-00001F3C0000}"/>
    <cellStyle name="Note 2 3 11 3 2" xfId="15410" xr:uid="{00000000-0005-0000-0000-0000203C0000}"/>
    <cellStyle name="Note 2 3 11 3 2 2" xfId="15411" xr:uid="{00000000-0005-0000-0000-0000213C0000}"/>
    <cellStyle name="Note 2 3 11 3 2 2 2" xfId="15412" xr:uid="{00000000-0005-0000-0000-0000223C0000}"/>
    <cellStyle name="Note 2 3 11 3 2 2 2 2" xfId="15413" xr:uid="{00000000-0005-0000-0000-0000233C0000}"/>
    <cellStyle name="Note 2 3 11 3 2 2 3" xfId="15414" xr:uid="{00000000-0005-0000-0000-0000243C0000}"/>
    <cellStyle name="Note 2 3 11 3 2 3" xfId="15415" xr:uid="{00000000-0005-0000-0000-0000253C0000}"/>
    <cellStyle name="Note 2 3 11 3 2 3 2" xfId="15416" xr:uid="{00000000-0005-0000-0000-0000263C0000}"/>
    <cellStyle name="Note 2 3 11 3 2 4" xfId="15417" xr:uid="{00000000-0005-0000-0000-0000273C0000}"/>
    <cellStyle name="Note 2 3 11 3 3" xfId="15418" xr:uid="{00000000-0005-0000-0000-0000283C0000}"/>
    <cellStyle name="Note 2 3 11 3 3 2" xfId="15419" xr:uid="{00000000-0005-0000-0000-0000293C0000}"/>
    <cellStyle name="Note 2 3 11 3 3 2 2" xfId="15420" xr:uid="{00000000-0005-0000-0000-00002A3C0000}"/>
    <cellStyle name="Note 2 3 11 3 3 3" xfId="15421" xr:uid="{00000000-0005-0000-0000-00002B3C0000}"/>
    <cellStyle name="Note 2 3 11 3 4" xfId="15422" xr:uid="{00000000-0005-0000-0000-00002C3C0000}"/>
    <cellStyle name="Note 2 3 11 3 4 2" xfId="15423" xr:uid="{00000000-0005-0000-0000-00002D3C0000}"/>
    <cellStyle name="Note 2 3 11 3 4 2 2" xfId="15424" xr:uid="{00000000-0005-0000-0000-00002E3C0000}"/>
    <cellStyle name="Note 2 3 11 3 4 3" xfId="15425" xr:uid="{00000000-0005-0000-0000-00002F3C0000}"/>
    <cellStyle name="Note 2 3 11 3 5" xfId="15426" xr:uid="{00000000-0005-0000-0000-0000303C0000}"/>
    <cellStyle name="Note 2 3 11 3 5 2" xfId="15427" xr:uid="{00000000-0005-0000-0000-0000313C0000}"/>
    <cellStyle name="Note 2 3 11 3 6" xfId="15428" xr:uid="{00000000-0005-0000-0000-0000323C0000}"/>
    <cellStyle name="Note 2 3 11 3 6 2" xfId="15429" xr:uid="{00000000-0005-0000-0000-0000333C0000}"/>
    <cellStyle name="Note 2 3 11 3 7" xfId="15430" xr:uid="{00000000-0005-0000-0000-0000343C0000}"/>
    <cellStyle name="Note 2 3 11 4" xfId="15431" xr:uid="{00000000-0005-0000-0000-0000353C0000}"/>
    <cellStyle name="Note 2 3 11 4 2" xfId="15432" xr:uid="{00000000-0005-0000-0000-0000363C0000}"/>
    <cellStyle name="Note 2 3 11 4 2 2" xfId="15433" xr:uid="{00000000-0005-0000-0000-0000373C0000}"/>
    <cellStyle name="Note 2 3 11 4 2 2 2" xfId="15434" xr:uid="{00000000-0005-0000-0000-0000383C0000}"/>
    <cellStyle name="Note 2 3 11 4 2 2 2 2" xfId="15435" xr:uid="{00000000-0005-0000-0000-0000393C0000}"/>
    <cellStyle name="Note 2 3 11 4 2 2 3" xfId="15436" xr:uid="{00000000-0005-0000-0000-00003A3C0000}"/>
    <cellStyle name="Note 2 3 11 4 2 3" xfId="15437" xr:uid="{00000000-0005-0000-0000-00003B3C0000}"/>
    <cellStyle name="Note 2 3 11 4 2 3 2" xfId="15438" xr:uid="{00000000-0005-0000-0000-00003C3C0000}"/>
    <cellStyle name="Note 2 3 11 4 2 4" xfId="15439" xr:uid="{00000000-0005-0000-0000-00003D3C0000}"/>
    <cellStyle name="Note 2 3 11 4 3" xfId="15440" xr:uid="{00000000-0005-0000-0000-00003E3C0000}"/>
    <cellStyle name="Note 2 3 11 4 3 2" xfId="15441" xr:uid="{00000000-0005-0000-0000-00003F3C0000}"/>
    <cellStyle name="Note 2 3 11 4 3 2 2" xfId="15442" xr:uid="{00000000-0005-0000-0000-0000403C0000}"/>
    <cellStyle name="Note 2 3 11 4 3 3" xfId="15443" xr:uid="{00000000-0005-0000-0000-0000413C0000}"/>
    <cellStyle name="Note 2 3 11 4 4" xfId="15444" xr:uid="{00000000-0005-0000-0000-0000423C0000}"/>
    <cellStyle name="Note 2 3 11 4 4 2" xfId="15445" xr:uid="{00000000-0005-0000-0000-0000433C0000}"/>
    <cellStyle name="Note 2 3 11 4 4 2 2" xfId="15446" xr:uid="{00000000-0005-0000-0000-0000443C0000}"/>
    <cellStyle name="Note 2 3 11 4 4 3" xfId="15447" xr:uid="{00000000-0005-0000-0000-0000453C0000}"/>
    <cellStyle name="Note 2 3 11 4 5" xfId="15448" xr:uid="{00000000-0005-0000-0000-0000463C0000}"/>
    <cellStyle name="Note 2 3 11 4 5 2" xfId="15449" xr:uid="{00000000-0005-0000-0000-0000473C0000}"/>
    <cellStyle name="Note 2 3 11 4 6" xfId="15450" xr:uid="{00000000-0005-0000-0000-0000483C0000}"/>
    <cellStyle name="Note 2 3 11 4 6 2" xfId="15451" xr:uid="{00000000-0005-0000-0000-0000493C0000}"/>
    <cellStyle name="Note 2 3 11 4 7" xfId="15452" xr:uid="{00000000-0005-0000-0000-00004A3C0000}"/>
    <cellStyle name="Note 2 3 11 5" xfId="15453" xr:uid="{00000000-0005-0000-0000-00004B3C0000}"/>
    <cellStyle name="Note 2 3 11 5 2" xfId="15454" xr:uid="{00000000-0005-0000-0000-00004C3C0000}"/>
    <cellStyle name="Note 2 3 11 5 2 2" xfId="15455" xr:uid="{00000000-0005-0000-0000-00004D3C0000}"/>
    <cellStyle name="Note 2 3 11 5 2 2 2" xfId="15456" xr:uid="{00000000-0005-0000-0000-00004E3C0000}"/>
    <cellStyle name="Note 2 3 11 5 2 2 2 2" xfId="15457" xr:uid="{00000000-0005-0000-0000-00004F3C0000}"/>
    <cellStyle name="Note 2 3 11 5 2 2 3" xfId="15458" xr:uid="{00000000-0005-0000-0000-0000503C0000}"/>
    <cellStyle name="Note 2 3 11 5 2 3" xfId="15459" xr:uid="{00000000-0005-0000-0000-0000513C0000}"/>
    <cellStyle name="Note 2 3 11 5 2 3 2" xfId="15460" xr:uid="{00000000-0005-0000-0000-0000523C0000}"/>
    <cellStyle name="Note 2 3 11 5 2 4" xfId="15461" xr:uid="{00000000-0005-0000-0000-0000533C0000}"/>
    <cellStyle name="Note 2 3 11 5 3" xfId="15462" xr:uid="{00000000-0005-0000-0000-0000543C0000}"/>
    <cellStyle name="Note 2 3 11 5 3 2" xfId="15463" xr:uid="{00000000-0005-0000-0000-0000553C0000}"/>
    <cellStyle name="Note 2 3 11 5 3 2 2" xfId="15464" xr:uid="{00000000-0005-0000-0000-0000563C0000}"/>
    <cellStyle name="Note 2 3 11 5 3 3" xfId="15465" xr:uid="{00000000-0005-0000-0000-0000573C0000}"/>
    <cellStyle name="Note 2 3 11 5 4" xfId="15466" xr:uid="{00000000-0005-0000-0000-0000583C0000}"/>
    <cellStyle name="Note 2 3 11 5 4 2" xfId="15467" xr:uid="{00000000-0005-0000-0000-0000593C0000}"/>
    <cellStyle name="Note 2 3 11 5 4 2 2" xfId="15468" xr:uid="{00000000-0005-0000-0000-00005A3C0000}"/>
    <cellStyle name="Note 2 3 11 5 4 3" xfId="15469" xr:uid="{00000000-0005-0000-0000-00005B3C0000}"/>
    <cellStyle name="Note 2 3 11 5 5" xfId="15470" xr:uid="{00000000-0005-0000-0000-00005C3C0000}"/>
    <cellStyle name="Note 2 3 11 5 5 2" xfId="15471" xr:uid="{00000000-0005-0000-0000-00005D3C0000}"/>
    <cellStyle name="Note 2 3 11 5 6" xfId="15472" xr:uid="{00000000-0005-0000-0000-00005E3C0000}"/>
    <cellStyle name="Note 2 3 11 5 6 2" xfId="15473" xr:uid="{00000000-0005-0000-0000-00005F3C0000}"/>
    <cellStyle name="Note 2 3 11 5 7" xfId="15474" xr:uid="{00000000-0005-0000-0000-0000603C0000}"/>
    <cellStyle name="Note 2 3 11 6" xfId="15475" xr:uid="{00000000-0005-0000-0000-0000613C0000}"/>
    <cellStyle name="Note 2 3 11 6 2" xfId="15476" xr:uid="{00000000-0005-0000-0000-0000623C0000}"/>
    <cellStyle name="Note 2 3 11 6 2 2" xfId="15477" xr:uid="{00000000-0005-0000-0000-0000633C0000}"/>
    <cellStyle name="Note 2 3 11 6 2 2 2" xfId="15478" xr:uid="{00000000-0005-0000-0000-0000643C0000}"/>
    <cellStyle name="Note 2 3 11 6 2 2 2 2" xfId="15479" xr:uid="{00000000-0005-0000-0000-0000653C0000}"/>
    <cellStyle name="Note 2 3 11 6 2 2 3" xfId="15480" xr:uid="{00000000-0005-0000-0000-0000663C0000}"/>
    <cellStyle name="Note 2 3 11 6 2 3" xfId="15481" xr:uid="{00000000-0005-0000-0000-0000673C0000}"/>
    <cellStyle name="Note 2 3 11 6 2 3 2" xfId="15482" xr:uid="{00000000-0005-0000-0000-0000683C0000}"/>
    <cellStyle name="Note 2 3 11 6 2 4" xfId="15483" xr:uid="{00000000-0005-0000-0000-0000693C0000}"/>
    <cellStyle name="Note 2 3 11 6 3" xfId="15484" xr:uid="{00000000-0005-0000-0000-00006A3C0000}"/>
    <cellStyle name="Note 2 3 11 6 3 2" xfId="15485" xr:uid="{00000000-0005-0000-0000-00006B3C0000}"/>
    <cellStyle name="Note 2 3 11 6 3 2 2" xfId="15486" xr:uid="{00000000-0005-0000-0000-00006C3C0000}"/>
    <cellStyle name="Note 2 3 11 6 3 3" xfId="15487" xr:uid="{00000000-0005-0000-0000-00006D3C0000}"/>
    <cellStyle name="Note 2 3 11 6 4" xfId="15488" xr:uid="{00000000-0005-0000-0000-00006E3C0000}"/>
    <cellStyle name="Note 2 3 11 6 4 2" xfId="15489" xr:uid="{00000000-0005-0000-0000-00006F3C0000}"/>
    <cellStyle name="Note 2 3 11 6 4 2 2" xfId="15490" xr:uid="{00000000-0005-0000-0000-0000703C0000}"/>
    <cellStyle name="Note 2 3 11 6 4 3" xfId="15491" xr:uid="{00000000-0005-0000-0000-0000713C0000}"/>
    <cellStyle name="Note 2 3 11 6 5" xfId="15492" xr:uid="{00000000-0005-0000-0000-0000723C0000}"/>
    <cellStyle name="Note 2 3 11 6 5 2" xfId="15493" xr:uid="{00000000-0005-0000-0000-0000733C0000}"/>
    <cellStyle name="Note 2 3 11 6 6" xfId="15494" xr:uid="{00000000-0005-0000-0000-0000743C0000}"/>
    <cellStyle name="Note 2 3 11 6 6 2" xfId="15495" xr:uid="{00000000-0005-0000-0000-0000753C0000}"/>
    <cellStyle name="Note 2 3 11 6 7" xfId="15496" xr:uid="{00000000-0005-0000-0000-0000763C0000}"/>
    <cellStyle name="Note 2 3 11 7" xfId="15497" xr:uid="{00000000-0005-0000-0000-0000773C0000}"/>
    <cellStyle name="Note 2 3 11 7 2" xfId="15498" xr:uid="{00000000-0005-0000-0000-0000783C0000}"/>
    <cellStyle name="Note 2 3 11 7 2 2" xfId="15499" xr:uid="{00000000-0005-0000-0000-0000793C0000}"/>
    <cellStyle name="Note 2 3 11 7 2 2 2" xfId="15500" xr:uid="{00000000-0005-0000-0000-00007A3C0000}"/>
    <cellStyle name="Note 2 3 11 7 2 3" xfId="15501" xr:uid="{00000000-0005-0000-0000-00007B3C0000}"/>
    <cellStyle name="Note 2 3 11 7 3" xfId="15502" xr:uid="{00000000-0005-0000-0000-00007C3C0000}"/>
    <cellStyle name="Note 2 3 11 7 3 2" xfId="15503" xr:uid="{00000000-0005-0000-0000-00007D3C0000}"/>
    <cellStyle name="Note 2 3 11 7 4" xfId="15504" xr:uid="{00000000-0005-0000-0000-00007E3C0000}"/>
    <cellStyle name="Note 2 3 11 8" xfId="15505" xr:uid="{00000000-0005-0000-0000-00007F3C0000}"/>
    <cellStyle name="Note 2 3 11 8 2" xfId="15506" xr:uid="{00000000-0005-0000-0000-0000803C0000}"/>
    <cellStyle name="Note 2 3 11 8 2 2" xfId="15507" xr:uid="{00000000-0005-0000-0000-0000813C0000}"/>
    <cellStyle name="Note 2 3 11 8 3" xfId="15508" xr:uid="{00000000-0005-0000-0000-0000823C0000}"/>
    <cellStyle name="Note 2 3 11 9" xfId="15509" xr:uid="{00000000-0005-0000-0000-0000833C0000}"/>
    <cellStyle name="Note 2 3 11 9 2" xfId="15510" xr:uid="{00000000-0005-0000-0000-0000843C0000}"/>
    <cellStyle name="Note 2 3 11 9 2 2" xfId="15511" xr:uid="{00000000-0005-0000-0000-0000853C0000}"/>
    <cellStyle name="Note 2 3 11 9 3" xfId="15512" xr:uid="{00000000-0005-0000-0000-0000863C0000}"/>
    <cellStyle name="Note 2 3 12" xfId="15513" xr:uid="{00000000-0005-0000-0000-0000873C0000}"/>
    <cellStyle name="Note 2 3 12 10" xfId="15514" xr:uid="{00000000-0005-0000-0000-0000883C0000}"/>
    <cellStyle name="Note 2 3 12 10 2" xfId="15515" xr:uid="{00000000-0005-0000-0000-0000893C0000}"/>
    <cellStyle name="Note 2 3 12 11" xfId="15516" xr:uid="{00000000-0005-0000-0000-00008A3C0000}"/>
    <cellStyle name="Note 2 3 12 11 2" xfId="15517" xr:uid="{00000000-0005-0000-0000-00008B3C0000}"/>
    <cellStyle name="Note 2 3 12 12" xfId="15518" xr:uid="{00000000-0005-0000-0000-00008C3C0000}"/>
    <cellStyle name="Note 2 3 12 2" xfId="15519" xr:uid="{00000000-0005-0000-0000-00008D3C0000}"/>
    <cellStyle name="Note 2 3 12 2 2" xfId="15520" xr:uid="{00000000-0005-0000-0000-00008E3C0000}"/>
    <cellStyle name="Note 2 3 12 2 2 2" xfId="15521" xr:uid="{00000000-0005-0000-0000-00008F3C0000}"/>
    <cellStyle name="Note 2 3 12 2 2 2 2" xfId="15522" xr:uid="{00000000-0005-0000-0000-0000903C0000}"/>
    <cellStyle name="Note 2 3 12 2 2 2 2 2" xfId="15523" xr:uid="{00000000-0005-0000-0000-0000913C0000}"/>
    <cellStyle name="Note 2 3 12 2 2 2 3" xfId="15524" xr:uid="{00000000-0005-0000-0000-0000923C0000}"/>
    <cellStyle name="Note 2 3 12 2 2 3" xfId="15525" xr:uid="{00000000-0005-0000-0000-0000933C0000}"/>
    <cellStyle name="Note 2 3 12 2 2 3 2" xfId="15526" xr:uid="{00000000-0005-0000-0000-0000943C0000}"/>
    <cellStyle name="Note 2 3 12 2 2 4" xfId="15527" xr:uid="{00000000-0005-0000-0000-0000953C0000}"/>
    <cellStyle name="Note 2 3 12 2 3" xfId="15528" xr:uid="{00000000-0005-0000-0000-0000963C0000}"/>
    <cellStyle name="Note 2 3 12 2 3 2" xfId="15529" xr:uid="{00000000-0005-0000-0000-0000973C0000}"/>
    <cellStyle name="Note 2 3 12 2 3 2 2" xfId="15530" xr:uid="{00000000-0005-0000-0000-0000983C0000}"/>
    <cellStyle name="Note 2 3 12 2 3 3" xfId="15531" xr:uid="{00000000-0005-0000-0000-0000993C0000}"/>
    <cellStyle name="Note 2 3 12 2 4" xfId="15532" xr:uid="{00000000-0005-0000-0000-00009A3C0000}"/>
    <cellStyle name="Note 2 3 12 2 4 2" xfId="15533" xr:uid="{00000000-0005-0000-0000-00009B3C0000}"/>
    <cellStyle name="Note 2 3 12 2 4 2 2" xfId="15534" xr:uid="{00000000-0005-0000-0000-00009C3C0000}"/>
    <cellStyle name="Note 2 3 12 2 4 3" xfId="15535" xr:uid="{00000000-0005-0000-0000-00009D3C0000}"/>
    <cellStyle name="Note 2 3 12 2 5" xfId="15536" xr:uid="{00000000-0005-0000-0000-00009E3C0000}"/>
    <cellStyle name="Note 2 3 12 2 5 2" xfId="15537" xr:uid="{00000000-0005-0000-0000-00009F3C0000}"/>
    <cellStyle name="Note 2 3 12 2 6" xfId="15538" xr:uid="{00000000-0005-0000-0000-0000A03C0000}"/>
    <cellStyle name="Note 2 3 12 2 6 2" xfId="15539" xr:uid="{00000000-0005-0000-0000-0000A13C0000}"/>
    <cellStyle name="Note 2 3 12 2 7" xfId="15540" xr:uid="{00000000-0005-0000-0000-0000A23C0000}"/>
    <cellStyle name="Note 2 3 12 3" xfId="15541" xr:uid="{00000000-0005-0000-0000-0000A33C0000}"/>
    <cellStyle name="Note 2 3 12 3 2" xfId="15542" xr:uid="{00000000-0005-0000-0000-0000A43C0000}"/>
    <cellStyle name="Note 2 3 12 3 2 2" xfId="15543" xr:uid="{00000000-0005-0000-0000-0000A53C0000}"/>
    <cellStyle name="Note 2 3 12 3 2 2 2" xfId="15544" xr:uid="{00000000-0005-0000-0000-0000A63C0000}"/>
    <cellStyle name="Note 2 3 12 3 2 2 2 2" xfId="15545" xr:uid="{00000000-0005-0000-0000-0000A73C0000}"/>
    <cellStyle name="Note 2 3 12 3 2 2 3" xfId="15546" xr:uid="{00000000-0005-0000-0000-0000A83C0000}"/>
    <cellStyle name="Note 2 3 12 3 2 3" xfId="15547" xr:uid="{00000000-0005-0000-0000-0000A93C0000}"/>
    <cellStyle name="Note 2 3 12 3 2 3 2" xfId="15548" xr:uid="{00000000-0005-0000-0000-0000AA3C0000}"/>
    <cellStyle name="Note 2 3 12 3 2 4" xfId="15549" xr:uid="{00000000-0005-0000-0000-0000AB3C0000}"/>
    <cellStyle name="Note 2 3 12 3 3" xfId="15550" xr:uid="{00000000-0005-0000-0000-0000AC3C0000}"/>
    <cellStyle name="Note 2 3 12 3 3 2" xfId="15551" xr:uid="{00000000-0005-0000-0000-0000AD3C0000}"/>
    <cellStyle name="Note 2 3 12 3 3 2 2" xfId="15552" xr:uid="{00000000-0005-0000-0000-0000AE3C0000}"/>
    <cellStyle name="Note 2 3 12 3 3 3" xfId="15553" xr:uid="{00000000-0005-0000-0000-0000AF3C0000}"/>
    <cellStyle name="Note 2 3 12 3 4" xfId="15554" xr:uid="{00000000-0005-0000-0000-0000B03C0000}"/>
    <cellStyle name="Note 2 3 12 3 4 2" xfId="15555" xr:uid="{00000000-0005-0000-0000-0000B13C0000}"/>
    <cellStyle name="Note 2 3 12 3 4 2 2" xfId="15556" xr:uid="{00000000-0005-0000-0000-0000B23C0000}"/>
    <cellStyle name="Note 2 3 12 3 4 3" xfId="15557" xr:uid="{00000000-0005-0000-0000-0000B33C0000}"/>
    <cellStyle name="Note 2 3 12 3 5" xfId="15558" xr:uid="{00000000-0005-0000-0000-0000B43C0000}"/>
    <cellStyle name="Note 2 3 12 3 5 2" xfId="15559" xr:uid="{00000000-0005-0000-0000-0000B53C0000}"/>
    <cellStyle name="Note 2 3 12 3 6" xfId="15560" xr:uid="{00000000-0005-0000-0000-0000B63C0000}"/>
    <cellStyle name="Note 2 3 12 3 6 2" xfId="15561" xr:uid="{00000000-0005-0000-0000-0000B73C0000}"/>
    <cellStyle name="Note 2 3 12 3 7" xfId="15562" xr:uid="{00000000-0005-0000-0000-0000B83C0000}"/>
    <cellStyle name="Note 2 3 12 4" xfId="15563" xr:uid="{00000000-0005-0000-0000-0000B93C0000}"/>
    <cellStyle name="Note 2 3 12 4 2" xfId="15564" xr:uid="{00000000-0005-0000-0000-0000BA3C0000}"/>
    <cellStyle name="Note 2 3 12 4 2 2" xfId="15565" xr:uid="{00000000-0005-0000-0000-0000BB3C0000}"/>
    <cellStyle name="Note 2 3 12 4 2 2 2" xfId="15566" xr:uid="{00000000-0005-0000-0000-0000BC3C0000}"/>
    <cellStyle name="Note 2 3 12 4 2 2 2 2" xfId="15567" xr:uid="{00000000-0005-0000-0000-0000BD3C0000}"/>
    <cellStyle name="Note 2 3 12 4 2 2 3" xfId="15568" xr:uid="{00000000-0005-0000-0000-0000BE3C0000}"/>
    <cellStyle name="Note 2 3 12 4 2 3" xfId="15569" xr:uid="{00000000-0005-0000-0000-0000BF3C0000}"/>
    <cellStyle name="Note 2 3 12 4 2 3 2" xfId="15570" xr:uid="{00000000-0005-0000-0000-0000C03C0000}"/>
    <cellStyle name="Note 2 3 12 4 2 4" xfId="15571" xr:uid="{00000000-0005-0000-0000-0000C13C0000}"/>
    <cellStyle name="Note 2 3 12 4 3" xfId="15572" xr:uid="{00000000-0005-0000-0000-0000C23C0000}"/>
    <cellStyle name="Note 2 3 12 4 3 2" xfId="15573" xr:uid="{00000000-0005-0000-0000-0000C33C0000}"/>
    <cellStyle name="Note 2 3 12 4 3 2 2" xfId="15574" xr:uid="{00000000-0005-0000-0000-0000C43C0000}"/>
    <cellStyle name="Note 2 3 12 4 3 3" xfId="15575" xr:uid="{00000000-0005-0000-0000-0000C53C0000}"/>
    <cellStyle name="Note 2 3 12 4 4" xfId="15576" xr:uid="{00000000-0005-0000-0000-0000C63C0000}"/>
    <cellStyle name="Note 2 3 12 4 4 2" xfId="15577" xr:uid="{00000000-0005-0000-0000-0000C73C0000}"/>
    <cellStyle name="Note 2 3 12 4 4 2 2" xfId="15578" xr:uid="{00000000-0005-0000-0000-0000C83C0000}"/>
    <cellStyle name="Note 2 3 12 4 4 3" xfId="15579" xr:uid="{00000000-0005-0000-0000-0000C93C0000}"/>
    <cellStyle name="Note 2 3 12 4 5" xfId="15580" xr:uid="{00000000-0005-0000-0000-0000CA3C0000}"/>
    <cellStyle name="Note 2 3 12 4 5 2" xfId="15581" xr:uid="{00000000-0005-0000-0000-0000CB3C0000}"/>
    <cellStyle name="Note 2 3 12 4 6" xfId="15582" xr:uid="{00000000-0005-0000-0000-0000CC3C0000}"/>
    <cellStyle name="Note 2 3 12 4 6 2" xfId="15583" xr:uid="{00000000-0005-0000-0000-0000CD3C0000}"/>
    <cellStyle name="Note 2 3 12 4 7" xfId="15584" xr:uid="{00000000-0005-0000-0000-0000CE3C0000}"/>
    <cellStyle name="Note 2 3 12 5" xfId="15585" xr:uid="{00000000-0005-0000-0000-0000CF3C0000}"/>
    <cellStyle name="Note 2 3 12 5 2" xfId="15586" xr:uid="{00000000-0005-0000-0000-0000D03C0000}"/>
    <cellStyle name="Note 2 3 12 5 2 2" xfId="15587" xr:uid="{00000000-0005-0000-0000-0000D13C0000}"/>
    <cellStyle name="Note 2 3 12 5 2 2 2" xfId="15588" xr:uid="{00000000-0005-0000-0000-0000D23C0000}"/>
    <cellStyle name="Note 2 3 12 5 2 2 2 2" xfId="15589" xr:uid="{00000000-0005-0000-0000-0000D33C0000}"/>
    <cellStyle name="Note 2 3 12 5 2 2 3" xfId="15590" xr:uid="{00000000-0005-0000-0000-0000D43C0000}"/>
    <cellStyle name="Note 2 3 12 5 2 3" xfId="15591" xr:uid="{00000000-0005-0000-0000-0000D53C0000}"/>
    <cellStyle name="Note 2 3 12 5 2 3 2" xfId="15592" xr:uid="{00000000-0005-0000-0000-0000D63C0000}"/>
    <cellStyle name="Note 2 3 12 5 2 4" xfId="15593" xr:uid="{00000000-0005-0000-0000-0000D73C0000}"/>
    <cellStyle name="Note 2 3 12 5 3" xfId="15594" xr:uid="{00000000-0005-0000-0000-0000D83C0000}"/>
    <cellStyle name="Note 2 3 12 5 3 2" xfId="15595" xr:uid="{00000000-0005-0000-0000-0000D93C0000}"/>
    <cellStyle name="Note 2 3 12 5 3 2 2" xfId="15596" xr:uid="{00000000-0005-0000-0000-0000DA3C0000}"/>
    <cellStyle name="Note 2 3 12 5 3 3" xfId="15597" xr:uid="{00000000-0005-0000-0000-0000DB3C0000}"/>
    <cellStyle name="Note 2 3 12 5 4" xfId="15598" xr:uid="{00000000-0005-0000-0000-0000DC3C0000}"/>
    <cellStyle name="Note 2 3 12 5 4 2" xfId="15599" xr:uid="{00000000-0005-0000-0000-0000DD3C0000}"/>
    <cellStyle name="Note 2 3 12 5 4 2 2" xfId="15600" xr:uid="{00000000-0005-0000-0000-0000DE3C0000}"/>
    <cellStyle name="Note 2 3 12 5 4 3" xfId="15601" xr:uid="{00000000-0005-0000-0000-0000DF3C0000}"/>
    <cellStyle name="Note 2 3 12 5 5" xfId="15602" xr:uid="{00000000-0005-0000-0000-0000E03C0000}"/>
    <cellStyle name="Note 2 3 12 5 5 2" xfId="15603" xr:uid="{00000000-0005-0000-0000-0000E13C0000}"/>
    <cellStyle name="Note 2 3 12 5 6" xfId="15604" xr:uid="{00000000-0005-0000-0000-0000E23C0000}"/>
    <cellStyle name="Note 2 3 12 5 6 2" xfId="15605" xr:uid="{00000000-0005-0000-0000-0000E33C0000}"/>
    <cellStyle name="Note 2 3 12 5 7" xfId="15606" xr:uid="{00000000-0005-0000-0000-0000E43C0000}"/>
    <cellStyle name="Note 2 3 12 6" xfId="15607" xr:uid="{00000000-0005-0000-0000-0000E53C0000}"/>
    <cellStyle name="Note 2 3 12 6 2" xfId="15608" xr:uid="{00000000-0005-0000-0000-0000E63C0000}"/>
    <cellStyle name="Note 2 3 12 6 2 2" xfId="15609" xr:uid="{00000000-0005-0000-0000-0000E73C0000}"/>
    <cellStyle name="Note 2 3 12 6 2 2 2" xfId="15610" xr:uid="{00000000-0005-0000-0000-0000E83C0000}"/>
    <cellStyle name="Note 2 3 12 6 2 2 2 2" xfId="15611" xr:uid="{00000000-0005-0000-0000-0000E93C0000}"/>
    <cellStyle name="Note 2 3 12 6 2 2 3" xfId="15612" xr:uid="{00000000-0005-0000-0000-0000EA3C0000}"/>
    <cellStyle name="Note 2 3 12 6 2 3" xfId="15613" xr:uid="{00000000-0005-0000-0000-0000EB3C0000}"/>
    <cellStyle name="Note 2 3 12 6 2 3 2" xfId="15614" xr:uid="{00000000-0005-0000-0000-0000EC3C0000}"/>
    <cellStyle name="Note 2 3 12 6 2 4" xfId="15615" xr:uid="{00000000-0005-0000-0000-0000ED3C0000}"/>
    <cellStyle name="Note 2 3 12 6 3" xfId="15616" xr:uid="{00000000-0005-0000-0000-0000EE3C0000}"/>
    <cellStyle name="Note 2 3 12 6 3 2" xfId="15617" xr:uid="{00000000-0005-0000-0000-0000EF3C0000}"/>
    <cellStyle name="Note 2 3 12 6 3 2 2" xfId="15618" xr:uid="{00000000-0005-0000-0000-0000F03C0000}"/>
    <cellStyle name="Note 2 3 12 6 3 3" xfId="15619" xr:uid="{00000000-0005-0000-0000-0000F13C0000}"/>
    <cellStyle name="Note 2 3 12 6 4" xfId="15620" xr:uid="{00000000-0005-0000-0000-0000F23C0000}"/>
    <cellStyle name="Note 2 3 12 6 4 2" xfId="15621" xr:uid="{00000000-0005-0000-0000-0000F33C0000}"/>
    <cellStyle name="Note 2 3 12 6 4 2 2" xfId="15622" xr:uid="{00000000-0005-0000-0000-0000F43C0000}"/>
    <cellStyle name="Note 2 3 12 6 4 3" xfId="15623" xr:uid="{00000000-0005-0000-0000-0000F53C0000}"/>
    <cellStyle name="Note 2 3 12 6 5" xfId="15624" xr:uid="{00000000-0005-0000-0000-0000F63C0000}"/>
    <cellStyle name="Note 2 3 12 6 5 2" xfId="15625" xr:uid="{00000000-0005-0000-0000-0000F73C0000}"/>
    <cellStyle name="Note 2 3 12 6 6" xfId="15626" xr:uid="{00000000-0005-0000-0000-0000F83C0000}"/>
    <cellStyle name="Note 2 3 12 6 6 2" xfId="15627" xr:uid="{00000000-0005-0000-0000-0000F93C0000}"/>
    <cellStyle name="Note 2 3 12 6 7" xfId="15628" xr:uid="{00000000-0005-0000-0000-0000FA3C0000}"/>
    <cellStyle name="Note 2 3 12 7" xfId="15629" xr:uid="{00000000-0005-0000-0000-0000FB3C0000}"/>
    <cellStyle name="Note 2 3 12 7 2" xfId="15630" xr:uid="{00000000-0005-0000-0000-0000FC3C0000}"/>
    <cellStyle name="Note 2 3 12 7 2 2" xfId="15631" xr:uid="{00000000-0005-0000-0000-0000FD3C0000}"/>
    <cellStyle name="Note 2 3 12 7 2 2 2" xfId="15632" xr:uid="{00000000-0005-0000-0000-0000FE3C0000}"/>
    <cellStyle name="Note 2 3 12 7 2 3" xfId="15633" xr:uid="{00000000-0005-0000-0000-0000FF3C0000}"/>
    <cellStyle name="Note 2 3 12 7 3" xfId="15634" xr:uid="{00000000-0005-0000-0000-0000003D0000}"/>
    <cellStyle name="Note 2 3 12 7 3 2" xfId="15635" xr:uid="{00000000-0005-0000-0000-0000013D0000}"/>
    <cellStyle name="Note 2 3 12 7 4" xfId="15636" xr:uid="{00000000-0005-0000-0000-0000023D0000}"/>
    <cellStyle name="Note 2 3 12 8" xfId="15637" xr:uid="{00000000-0005-0000-0000-0000033D0000}"/>
    <cellStyle name="Note 2 3 12 8 2" xfId="15638" xr:uid="{00000000-0005-0000-0000-0000043D0000}"/>
    <cellStyle name="Note 2 3 12 8 2 2" xfId="15639" xr:uid="{00000000-0005-0000-0000-0000053D0000}"/>
    <cellStyle name="Note 2 3 12 8 3" xfId="15640" xr:uid="{00000000-0005-0000-0000-0000063D0000}"/>
    <cellStyle name="Note 2 3 12 9" xfId="15641" xr:uid="{00000000-0005-0000-0000-0000073D0000}"/>
    <cellStyle name="Note 2 3 12 9 2" xfId="15642" xr:uid="{00000000-0005-0000-0000-0000083D0000}"/>
    <cellStyle name="Note 2 3 12 9 2 2" xfId="15643" xr:uid="{00000000-0005-0000-0000-0000093D0000}"/>
    <cellStyle name="Note 2 3 12 9 3" xfId="15644" xr:uid="{00000000-0005-0000-0000-00000A3D0000}"/>
    <cellStyle name="Note 2 3 13" xfId="15645" xr:uid="{00000000-0005-0000-0000-00000B3D0000}"/>
    <cellStyle name="Note 2 3 13 10" xfId="15646" xr:uid="{00000000-0005-0000-0000-00000C3D0000}"/>
    <cellStyle name="Note 2 3 13 10 2" xfId="15647" xr:uid="{00000000-0005-0000-0000-00000D3D0000}"/>
    <cellStyle name="Note 2 3 13 11" xfId="15648" xr:uid="{00000000-0005-0000-0000-00000E3D0000}"/>
    <cellStyle name="Note 2 3 13 11 2" xfId="15649" xr:uid="{00000000-0005-0000-0000-00000F3D0000}"/>
    <cellStyle name="Note 2 3 13 12" xfId="15650" xr:uid="{00000000-0005-0000-0000-0000103D0000}"/>
    <cellStyle name="Note 2 3 13 2" xfId="15651" xr:uid="{00000000-0005-0000-0000-0000113D0000}"/>
    <cellStyle name="Note 2 3 13 2 2" xfId="15652" xr:uid="{00000000-0005-0000-0000-0000123D0000}"/>
    <cellStyle name="Note 2 3 13 2 2 2" xfId="15653" xr:uid="{00000000-0005-0000-0000-0000133D0000}"/>
    <cellStyle name="Note 2 3 13 2 2 2 2" xfId="15654" xr:uid="{00000000-0005-0000-0000-0000143D0000}"/>
    <cellStyle name="Note 2 3 13 2 2 2 2 2" xfId="15655" xr:uid="{00000000-0005-0000-0000-0000153D0000}"/>
    <cellStyle name="Note 2 3 13 2 2 2 3" xfId="15656" xr:uid="{00000000-0005-0000-0000-0000163D0000}"/>
    <cellStyle name="Note 2 3 13 2 2 3" xfId="15657" xr:uid="{00000000-0005-0000-0000-0000173D0000}"/>
    <cellStyle name="Note 2 3 13 2 2 3 2" xfId="15658" xr:uid="{00000000-0005-0000-0000-0000183D0000}"/>
    <cellStyle name="Note 2 3 13 2 2 4" xfId="15659" xr:uid="{00000000-0005-0000-0000-0000193D0000}"/>
    <cellStyle name="Note 2 3 13 2 3" xfId="15660" xr:uid="{00000000-0005-0000-0000-00001A3D0000}"/>
    <cellStyle name="Note 2 3 13 2 3 2" xfId="15661" xr:uid="{00000000-0005-0000-0000-00001B3D0000}"/>
    <cellStyle name="Note 2 3 13 2 3 2 2" xfId="15662" xr:uid="{00000000-0005-0000-0000-00001C3D0000}"/>
    <cellStyle name="Note 2 3 13 2 3 3" xfId="15663" xr:uid="{00000000-0005-0000-0000-00001D3D0000}"/>
    <cellStyle name="Note 2 3 13 2 4" xfId="15664" xr:uid="{00000000-0005-0000-0000-00001E3D0000}"/>
    <cellStyle name="Note 2 3 13 2 4 2" xfId="15665" xr:uid="{00000000-0005-0000-0000-00001F3D0000}"/>
    <cellStyle name="Note 2 3 13 2 4 2 2" xfId="15666" xr:uid="{00000000-0005-0000-0000-0000203D0000}"/>
    <cellStyle name="Note 2 3 13 2 4 3" xfId="15667" xr:uid="{00000000-0005-0000-0000-0000213D0000}"/>
    <cellStyle name="Note 2 3 13 2 5" xfId="15668" xr:uid="{00000000-0005-0000-0000-0000223D0000}"/>
    <cellStyle name="Note 2 3 13 2 5 2" xfId="15669" xr:uid="{00000000-0005-0000-0000-0000233D0000}"/>
    <cellStyle name="Note 2 3 13 2 6" xfId="15670" xr:uid="{00000000-0005-0000-0000-0000243D0000}"/>
    <cellStyle name="Note 2 3 13 2 6 2" xfId="15671" xr:uid="{00000000-0005-0000-0000-0000253D0000}"/>
    <cellStyle name="Note 2 3 13 2 7" xfId="15672" xr:uid="{00000000-0005-0000-0000-0000263D0000}"/>
    <cellStyle name="Note 2 3 13 3" xfId="15673" xr:uid="{00000000-0005-0000-0000-0000273D0000}"/>
    <cellStyle name="Note 2 3 13 3 2" xfId="15674" xr:uid="{00000000-0005-0000-0000-0000283D0000}"/>
    <cellStyle name="Note 2 3 13 3 2 2" xfId="15675" xr:uid="{00000000-0005-0000-0000-0000293D0000}"/>
    <cellStyle name="Note 2 3 13 3 2 2 2" xfId="15676" xr:uid="{00000000-0005-0000-0000-00002A3D0000}"/>
    <cellStyle name="Note 2 3 13 3 2 2 2 2" xfId="15677" xr:uid="{00000000-0005-0000-0000-00002B3D0000}"/>
    <cellStyle name="Note 2 3 13 3 2 2 3" xfId="15678" xr:uid="{00000000-0005-0000-0000-00002C3D0000}"/>
    <cellStyle name="Note 2 3 13 3 2 3" xfId="15679" xr:uid="{00000000-0005-0000-0000-00002D3D0000}"/>
    <cellStyle name="Note 2 3 13 3 2 3 2" xfId="15680" xr:uid="{00000000-0005-0000-0000-00002E3D0000}"/>
    <cellStyle name="Note 2 3 13 3 2 4" xfId="15681" xr:uid="{00000000-0005-0000-0000-00002F3D0000}"/>
    <cellStyle name="Note 2 3 13 3 3" xfId="15682" xr:uid="{00000000-0005-0000-0000-0000303D0000}"/>
    <cellStyle name="Note 2 3 13 3 3 2" xfId="15683" xr:uid="{00000000-0005-0000-0000-0000313D0000}"/>
    <cellStyle name="Note 2 3 13 3 3 2 2" xfId="15684" xr:uid="{00000000-0005-0000-0000-0000323D0000}"/>
    <cellStyle name="Note 2 3 13 3 3 3" xfId="15685" xr:uid="{00000000-0005-0000-0000-0000333D0000}"/>
    <cellStyle name="Note 2 3 13 3 4" xfId="15686" xr:uid="{00000000-0005-0000-0000-0000343D0000}"/>
    <cellStyle name="Note 2 3 13 3 4 2" xfId="15687" xr:uid="{00000000-0005-0000-0000-0000353D0000}"/>
    <cellStyle name="Note 2 3 13 3 4 2 2" xfId="15688" xr:uid="{00000000-0005-0000-0000-0000363D0000}"/>
    <cellStyle name="Note 2 3 13 3 4 3" xfId="15689" xr:uid="{00000000-0005-0000-0000-0000373D0000}"/>
    <cellStyle name="Note 2 3 13 3 5" xfId="15690" xr:uid="{00000000-0005-0000-0000-0000383D0000}"/>
    <cellStyle name="Note 2 3 13 3 5 2" xfId="15691" xr:uid="{00000000-0005-0000-0000-0000393D0000}"/>
    <cellStyle name="Note 2 3 13 3 6" xfId="15692" xr:uid="{00000000-0005-0000-0000-00003A3D0000}"/>
    <cellStyle name="Note 2 3 13 3 6 2" xfId="15693" xr:uid="{00000000-0005-0000-0000-00003B3D0000}"/>
    <cellStyle name="Note 2 3 13 3 7" xfId="15694" xr:uid="{00000000-0005-0000-0000-00003C3D0000}"/>
    <cellStyle name="Note 2 3 13 4" xfId="15695" xr:uid="{00000000-0005-0000-0000-00003D3D0000}"/>
    <cellStyle name="Note 2 3 13 4 2" xfId="15696" xr:uid="{00000000-0005-0000-0000-00003E3D0000}"/>
    <cellStyle name="Note 2 3 13 4 2 2" xfId="15697" xr:uid="{00000000-0005-0000-0000-00003F3D0000}"/>
    <cellStyle name="Note 2 3 13 4 2 2 2" xfId="15698" xr:uid="{00000000-0005-0000-0000-0000403D0000}"/>
    <cellStyle name="Note 2 3 13 4 2 2 2 2" xfId="15699" xr:uid="{00000000-0005-0000-0000-0000413D0000}"/>
    <cellStyle name="Note 2 3 13 4 2 2 3" xfId="15700" xr:uid="{00000000-0005-0000-0000-0000423D0000}"/>
    <cellStyle name="Note 2 3 13 4 2 3" xfId="15701" xr:uid="{00000000-0005-0000-0000-0000433D0000}"/>
    <cellStyle name="Note 2 3 13 4 2 3 2" xfId="15702" xr:uid="{00000000-0005-0000-0000-0000443D0000}"/>
    <cellStyle name="Note 2 3 13 4 2 4" xfId="15703" xr:uid="{00000000-0005-0000-0000-0000453D0000}"/>
    <cellStyle name="Note 2 3 13 4 3" xfId="15704" xr:uid="{00000000-0005-0000-0000-0000463D0000}"/>
    <cellStyle name="Note 2 3 13 4 3 2" xfId="15705" xr:uid="{00000000-0005-0000-0000-0000473D0000}"/>
    <cellStyle name="Note 2 3 13 4 3 2 2" xfId="15706" xr:uid="{00000000-0005-0000-0000-0000483D0000}"/>
    <cellStyle name="Note 2 3 13 4 3 3" xfId="15707" xr:uid="{00000000-0005-0000-0000-0000493D0000}"/>
    <cellStyle name="Note 2 3 13 4 4" xfId="15708" xr:uid="{00000000-0005-0000-0000-00004A3D0000}"/>
    <cellStyle name="Note 2 3 13 4 4 2" xfId="15709" xr:uid="{00000000-0005-0000-0000-00004B3D0000}"/>
    <cellStyle name="Note 2 3 13 4 4 2 2" xfId="15710" xr:uid="{00000000-0005-0000-0000-00004C3D0000}"/>
    <cellStyle name="Note 2 3 13 4 4 3" xfId="15711" xr:uid="{00000000-0005-0000-0000-00004D3D0000}"/>
    <cellStyle name="Note 2 3 13 4 5" xfId="15712" xr:uid="{00000000-0005-0000-0000-00004E3D0000}"/>
    <cellStyle name="Note 2 3 13 4 5 2" xfId="15713" xr:uid="{00000000-0005-0000-0000-00004F3D0000}"/>
    <cellStyle name="Note 2 3 13 4 6" xfId="15714" xr:uid="{00000000-0005-0000-0000-0000503D0000}"/>
    <cellStyle name="Note 2 3 13 4 6 2" xfId="15715" xr:uid="{00000000-0005-0000-0000-0000513D0000}"/>
    <cellStyle name="Note 2 3 13 4 7" xfId="15716" xr:uid="{00000000-0005-0000-0000-0000523D0000}"/>
    <cellStyle name="Note 2 3 13 5" xfId="15717" xr:uid="{00000000-0005-0000-0000-0000533D0000}"/>
    <cellStyle name="Note 2 3 13 5 2" xfId="15718" xr:uid="{00000000-0005-0000-0000-0000543D0000}"/>
    <cellStyle name="Note 2 3 13 5 2 2" xfId="15719" xr:uid="{00000000-0005-0000-0000-0000553D0000}"/>
    <cellStyle name="Note 2 3 13 5 2 2 2" xfId="15720" xr:uid="{00000000-0005-0000-0000-0000563D0000}"/>
    <cellStyle name="Note 2 3 13 5 2 2 2 2" xfId="15721" xr:uid="{00000000-0005-0000-0000-0000573D0000}"/>
    <cellStyle name="Note 2 3 13 5 2 2 3" xfId="15722" xr:uid="{00000000-0005-0000-0000-0000583D0000}"/>
    <cellStyle name="Note 2 3 13 5 2 3" xfId="15723" xr:uid="{00000000-0005-0000-0000-0000593D0000}"/>
    <cellStyle name="Note 2 3 13 5 2 3 2" xfId="15724" xr:uid="{00000000-0005-0000-0000-00005A3D0000}"/>
    <cellStyle name="Note 2 3 13 5 2 4" xfId="15725" xr:uid="{00000000-0005-0000-0000-00005B3D0000}"/>
    <cellStyle name="Note 2 3 13 5 3" xfId="15726" xr:uid="{00000000-0005-0000-0000-00005C3D0000}"/>
    <cellStyle name="Note 2 3 13 5 3 2" xfId="15727" xr:uid="{00000000-0005-0000-0000-00005D3D0000}"/>
    <cellStyle name="Note 2 3 13 5 3 2 2" xfId="15728" xr:uid="{00000000-0005-0000-0000-00005E3D0000}"/>
    <cellStyle name="Note 2 3 13 5 3 3" xfId="15729" xr:uid="{00000000-0005-0000-0000-00005F3D0000}"/>
    <cellStyle name="Note 2 3 13 5 4" xfId="15730" xr:uid="{00000000-0005-0000-0000-0000603D0000}"/>
    <cellStyle name="Note 2 3 13 5 4 2" xfId="15731" xr:uid="{00000000-0005-0000-0000-0000613D0000}"/>
    <cellStyle name="Note 2 3 13 5 4 2 2" xfId="15732" xr:uid="{00000000-0005-0000-0000-0000623D0000}"/>
    <cellStyle name="Note 2 3 13 5 4 3" xfId="15733" xr:uid="{00000000-0005-0000-0000-0000633D0000}"/>
    <cellStyle name="Note 2 3 13 5 5" xfId="15734" xr:uid="{00000000-0005-0000-0000-0000643D0000}"/>
    <cellStyle name="Note 2 3 13 5 5 2" xfId="15735" xr:uid="{00000000-0005-0000-0000-0000653D0000}"/>
    <cellStyle name="Note 2 3 13 5 6" xfId="15736" xr:uid="{00000000-0005-0000-0000-0000663D0000}"/>
    <cellStyle name="Note 2 3 13 5 6 2" xfId="15737" xr:uid="{00000000-0005-0000-0000-0000673D0000}"/>
    <cellStyle name="Note 2 3 13 5 7" xfId="15738" xr:uid="{00000000-0005-0000-0000-0000683D0000}"/>
    <cellStyle name="Note 2 3 13 6" xfId="15739" xr:uid="{00000000-0005-0000-0000-0000693D0000}"/>
    <cellStyle name="Note 2 3 13 6 2" xfId="15740" xr:uid="{00000000-0005-0000-0000-00006A3D0000}"/>
    <cellStyle name="Note 2 3 13 6 2 2" xfId="15741" xr:uid="{00000000-0005-0000-0000-00006B3D0000}"/>
    <cellStyle name="Note 2 3 13 6 2 2 2" xfId="15742" xr:uid="{00000000-0005-0000-0000-00006C3D0000}"/>
    <cellStyle name="Note 2 3 13 6 2 2 2 2" xfId="15743" xr:uid="{00000000-0005-0000-0000-00006D3D0000}"/>
    <cellStyle name="Note 2 3 13 6 2 2 3" xfId="15744" xr:uid="{00000000-0005-0000-0000-00006E3D0000}"/>
    <cellStyle name="Note 2 3 13 6 2 3" xfId="15745" xr:uid="{00000000-0005-0000-0000-00006F3D0000}"/>
    <cellStyle name="Note 2 3 13 6 2 3 2" xfId="15746" xr:uid="{00000000-0005-0000-0000-0000703D0000}"/>
    <cellStyle name="Note 2 3 13 6 2 4" xfId="15747" xr:uid="{00000000-0005-0000-0000-0000713D0000}"/>
    <cellStyle name="Note 2 3 13 6 3" xfId="15748" xr:uid="{00000000-0005-0000-0000-0000723D0000}"/>
    <cellStyle name="Note 2 3 13 6 3 2" xfId="15749" xr:uid="{00000000-0005-0000-0000-0000733D0000}"/>
    <cellStyle name="Note 2 3 13 6 3 2 2" xfId="15750" xr:uid="{00000000-0005-0000-0000-0000743D0000}"/>
    <cellStyle name="Note 2 3 13 6 3 3" xfId="15751" xr:uid="{00000000-0005-0000-0000-0000753D0000}"/>
    <cellStyle name="Note 2 3 13 6 4" xfId="15752" xr:uid="{00000000-0005-0000-0000-0000763D0000}"/>
    <cellStyle name="Note 2 3 13 6 4 2" xfId="15753" xr:uid="{00000000-0005-0000-0000-0000773D0000}"/>
    <cellStyle name="Note 2 3 13 6 4 2 2" xfId="15754" xr:uid="{00000000-0005-0000-0000-0000783D0000}"/>
    <cellStyle name="Note 2 3 13 6 4 3" xfId="15755" xr:uid="{00000000-0005-0000-0000-0000793D0000}"/>
    <cellStyle name="Note 2 3 13 6 5" xfId="15756" xr:uid="{00000000-0005-0000-0000-00007A3D0000}"/>
    <cellStyle name="Note 2 3 13 6 5 2" xfId="15757" xr:uid="{00000000-0005-0000-0000-00007B3D0000}"/>
    <cellStyle name="Note 2 3 13 6 6" xfId="15758" xr:uid="{00000000-0005-0000-0000-00007C3D0000}"/>
    <cellStyle name="Note 2 3 13 6 6 2" xfId="15759" xr:uid="{00000000-0005-0000-0000-00007D3D0000}"/>
    <cellStyle name="Note 2 3 13 6 7" xfId="15760" xr:uid="{00000000-0005-0000-0000-00007E3D0000}"/>
    <cellStyle name="Note 2 3 13 7" xfId="15761" xr:uid="{00000000-0005-0000-0000-00007F3D0000}"/>
    <cellStyle name="Note 2 3 13 7 2" xfId="15762" xr:uid="{00000000-0005-0000-0000-0000803D0000}"/>
    <cellStyle name="Note 2 3 13 7 2 2" xfId="15763" xr:uid="{00000000-0005-0000-0000-0000813D0000}"/>
    <cellStyle name="Note 2 3 13 7 2 2 2" xfId="15764" xr:uid="{00000000-0005-0000-0000-0000823D0000}"/>
    <cellStyle name="Note 2 3 13 7 2 3" xfId="15765" xr:uid="{00000000-0005-0000-0000-0000833D0000}"/>
    <cellStyle name="Note 2 3 13 7 3" xfId="15766" xr:uid="{00000000-0005-0000-0000-0000843D0000}"/>
    <cellStyle name="Note 2 3 13 7 3 2" xfId="15767" xr:uid="{00000000-0005-0000-0000-0000853D0000}"/>
    <cellStyle name="Note 2 3 13 7 4" xfId="15768" xr:uid="{00000000-0005-0000-0000-0000863D0000}"/>
    <cellStyle name="Note 2 3 13 8" xfId="15769" xr:uid="{00000000-0005-0000-0000-0000873D0000}"/>
    <cellStyle name="Note 2 3 13 8 2" xfId="15770" xr:uid="{00000000-0005-0000-0000-0000883D0000}"/>
    <cellStyle name="Note 2 3 13 8 2 2" xfId="15771" xr:uid="{00000000-0005-0000-0000-0000893D0000}"/>
    <cellStyle name="Note 2 3 13 8 3" xfId="15772" xr:uid="{00000000-0005-0000-0000-00008A3D0000}"/>
    <cellStyle name="Note 2 3 13 9" xfId="15773" xr:uid="{00000000-0005-0000-0000-00008B3D0000}"/>
    <cellStyle name="Note 2 3 13 9 2" xfId="15774" xr:uid="{00000000-0005-0000-0000-00008C3D0000}"/>
    <cellStyle name="Note 2 3 13 9 2 2" xfId="15775" xr:uid="{00000000-0005-0000-0000-00008D3D0000}"/>
    <cellStyle name="Note 2 3 13 9 3" xfId="15776" xr:uid="{00000000-0005-0000-0000-00008E3D0000}"/>
    <cellStyle name="Note 2 3 14" xfId="15777" xr:uid="{00000000-0005-0000-0000-00008F3D0000}"/>
    <cellStyle name="Note 2 3 14 10" xfId="15778" xr:uid="{00000000-0005-0000-0000-0000903D0000}"/>
    <cellStyle name="Note 2 3 14 10 2" xfId="15779" xr:uid="{00000000-0005-0000-0000-0000913D0000}"/>
    <cellStyle name="Note 2 3 14 11" xfId="15780" xr:uid="{00000000-0005-0000-0000-0000923D0000}"/>
    <cellStyle name="Note 2 3 14 11 2" xfId="15781" xr:uid="{00000000-0005-0000-0000-0000933D0000}"/>
    <cellStyle name="Note 2 3 14 12" xfId="15782" xr:uid="{00000000-0005-0000-0000-0000943D0000}"/>
    <cellStyle name="Note 2 3 14 2" xfId="15783" xr:uid="{00000000-0005-0000-0000-0000953D0000}"/>
    <cellStyle name="Note 2 3 14 2 2" xfId="15784" xr:uid="{00000000-0005-0000-0000-0000963D0000}"/>
    <cellStyle name="Note 2 3 14 2 2 2" xfId="15785" xr:uid="{00000000-0005-0000-0000-0000973D0000}"/>
    <cellStyle name="Note 2 3 14 2 2 2 2" xfId="15786" xr:uid="{00000000-0005-0000-0000-0000983D0000}"/>
    <cellStyle name="Note 2 3 14 2 2 2 2 2" xfId="15787" xr:uid="{00000000-0005-0000-0000-0000993D0000}"/>
    <cellStyle name="Note 2 3 14 2 2 2 3" xfId="15788" xr:uid="{00000000-0005-0000-0000-00009A3D0000}"/>
    <cellStyle name="Note 2 3 14 2 2 3" xfId="15789" xr:uid="{00000000-0005-0000-0000-00009B3D0000}"/>
    <cellStyle name="Note 2 3 14 2 2 3 2" xfId="15790" xr:uid="{00000000-0005-0000-0000-00009C3D0000}"/>
    <cellStyle name="Note 2 3 14 2 2 4" xfId="15791" xr:uid="{00000000-0005-0000-0000-00009D3D0000}"/>
    <cellStyle name="Note 2 3 14 2 3" xfId="15792" xr:uid="{00000000-0005-0000-0000-00009E3D0000}"/>
    <cellStyle name="Note 2 3 14 2 3 2" xfId="15793" xr:uid="{00000000-0005-0000-0000-00009F3D0000}"/>
    <cellStyle name="Note 2 3 14 2 3 2 2" xfId="15794" xr:uid="{00000000-0005-0000-0000-0000A03D0000}"/>
    <cellStyle name="Note 2 3 14 2 3 3" xfId="15795" xr:uid="{00000000-0005-0000-0000-0000A13D0000}"/>
    <cellStyle name="Note 2 3 14 2 4" xfId="15796" xr:uid="{00000000-0005-0000-0000-0000A23D0000}"/>
    <cellStyle name="Note 2 3 14 2 4 2" xfId="15797" xr:uid="{00000000-0005-0000-0000-0000A33D0000}"/>
    <cellStyle name="Note 2 3 14 2 4 2 2" xfId="15798" xr:uid="{00000000-0005-0000-0000-0000A43D0000}"/>
    <cellStyle name="Note 2 3 14 2 4 3" xfId="15799" xr:uid="{00000000-0005-0000-0000-0000A53D0000}"/>
    <cellStyle name="Note 2 3 14 2 5" xfId="15800" xr:uid="{00000000-0005-0000-0000-0000A63D0000}"/>
    <cellStyle name="Note 2 3 14 2 5 2" xfId="15801" xr:uid="{00000000-0005-0000-0000-0000A73D0000}"/>
    <cellStyle name="Note 2 3 14 2 6" xfId="15802" xr:uid="{00000000-0005-0000-0000-0000A83D0000}"/>
    <cellStyle name="Note 2 3 14 2 6 2" xfId="15803" xr:uid="{00000000-0005-0000-0000-0000A93D0000}"/>
    <cellStyle name="Note 2 3 14 2 7" xfId="15804" xr:uid="{00000000-0005-0000-0000-0000AA3D0000}"/>
    <cellStyle name="Note 2 3 14 3" xfId="15805" xr:uid="{00000000-0005-0000-0000-0000AB3D0000}"/>
    <cellStyle name="Note 2 3 14 3 2" xfId="15806" xr:uid="{00000000-0005-0000-0000-0000AC3D0000}"/>
    <cellStyle name="Note 2 3 14 3 2 2" xfId="15807" xr:uid="{00000000-0005-0000-0000-0000AD3D0000}"/>
    <cellStyle name="Note 2 3 14 3 2 2 2" xfId="15808" xr:uid="{00000000-0005-0000-0000-0000AE3D0000}"/>
    <cellStyle name="Note 2 3 14 3 2 2 2 2" xfId="15809" xr:uid="{00000000-0005-0000-0000-0000AF3D0000}"/>
    <cellStyle name="Note 2 3 14 3 2 2 3" xfId="15810" xr:uid="{00000000-0005-0000-0000-0000B03D0000}"/>
    <cellStyle name="Note 2 3 14 3 2 3" xfId="15811" xr:uid="{00000000-0005-0000-0000-0000B13D0000}"/>
    <cellStyle name="Note 2 3 14 3 2 3 2" xfId="15812" xr:uid="{00000000-0005-0000-0000-0000B23D0000}"/>
    <cellStyle name="Note 2 3 14 3 2 4" xfId="15813" xr:uid="{00000000-0005-0000-0000-0000B33D0000}"/>
    <cellStyle name="Note 2 3 14 3 3" xfId="15814" xr:uid="{00000000-0005-0000-0000-0000B43D0000}"/>
    <cellStyle name="Note 2 3 14 3 3 2" xfId="15815" xr:uid="{00000000-0005-0000-0000-0000B53D0000}"/>
    <cellStyle name="Note 2 3 14 3 3 2 2" xfId="15816" xr:uid="{00000000-0005-0000-0000-0000B63D0000}"/>
    <cellStyle name="Note 2 3 14 3 3 3" xfId="15817" xr:uid="{00000000-0005-0000-0000-0000B73D0000}"/>
    <cellStyle name="Note 2 3 14 3 4" xfId="15818" xr:uid="{00000000-0005-0000-0000-0000B83D0000}"/>
    <cellStyle name="Note 2 3 14 3 4 2" xfId="15819" xr:uid="{00000000-0005-0000-0000-0000B93D0000}"/>
    <cellStyle name="Note 2 3 14 3 4 2 2" xfId="15820" xr:uid="{00000000-0005-0000-0000-0000BA3D0000}"/>
    <cellStyle name="Note 2 3 14 3 4 3" xfId="15821" xr:uid="{00000000-0005-0000-0000-0000BB3D0000}"/>
    <cellStyle name="Note 2 3 14 3 5" xfId="15822" xr:uid="{00000000-0005-0000-0000-0000BC3D0000}"/>
    <cellStyle name="Note 2 3 14 3 5 2" xfId="15823" xr:uid="{00000000-0005-0000-0000-0000BD3D0000}"/>
    <cellStyle name="Note 2 3 14 3 6" xfId="15824" xr:uid="{00000000-0005-0000-0000-0000BE3D0000}"/>
    <cellStyle name="Note 2 3 14 3 6 2" xfId="15825" xr:uid="{00000000-0005-0000-0000-0000BF3D0000}"/>
    <cellStyle name="Note 2 3 14 3 7" xfId="15826" xr:uid="{00000000-0005-0000-0000-0000C03D0000}"/>
    <cellStyle name="Note 2 3 14 4" xfId="15827" xr:uid="{00000000-0005-0000-0000-0000C13D0000}"/>
    <cellStyle name="Note 2 3 14 4 2" xfId="15828" xr:uid="{00000000-0005-0000-0000-0000C23D0000}"/>
    <cellStyle name="Note 2 3 14 4 2 2" xfId="15829" xr:uid="{00000000-0005-0000-0000-0000C33D0000}"/>
    <cellStyle name="Note 2 3 14 4 2 2 2" xfId="15830" xr:uid="{00000000-0005-0000-0000-0000C43D0000}"/>
    <cellStyle name="Note 2 3 14 4 2 2 2 2" xfId="15831" xr:uid="{00000000-0005-0000-0000-0000C53D0000}"/>
    <cellStyle name="Note 2 3 14 4 2 2 3" xfId="15832" xr:uid="{00000000-0005-0000-0000-0000C63D0000}"/>
    <cellStyle name="Note 2 3 14 4 2 3" xfId="15833" xr:uid="{00000000-0005-0000-0000-0000C73D0000}"/>
    <cellStyle name="Note 2 3 14 4 2 3 2" xfId="15834" xr:uid="{00000000-0005-0000-0000-0000C83D0000}"/>
    <cellStyle name="Note 2 3 14 4 2 4" xfId="15835" xr:uid="{00000000-0005-0000-0000-0000C93D0000}"/>
    <cellStyle name="Note 2 3 14 4 3" xfId="15836" xr:uid="{00000000-0005-0000-0000-0000CA3D0000}"/>
    <cellStyle name="Note 2 3 14 4 3 2" xfId="15837" xr:uid="{00000000-0005-0000-0000-0000CB3D0000}"/>
    <cellStyle name="Note 2 3 14 4 3 2 2" xfId="15838" xr:uid="{00000000-0005-0000-0000-0000CC3D0000}"/>
    <cellStyle name="Note 2 3 14 4 3 3" xfId="15839" xr:uid="{00000000-0005-0000-0000-0000CD3D0000}"/>
    <cellStyle name="Note 2 3 14 4 4" xfId="15840" xr:uid="{00000000-0005-0000-0000-0000CE3D0000}"/>
    <cellStyle name="Note 2 3 14 4 4 2" xfId="15841" xr:uid="{00000000-0005-0000-0000-0000CF3D0000}"/>
    <cellStyle name="Note 2 3 14 4 4 2 2" xfId="15842" xr:uid="{00000000-0005-0000-0000-0000D03D0000}"/>
    <cellStyle name="Note 2 3 14 4 4 3" xfId="15843" xr:uid="{00000000-0005-0000-0000-0000D13D0000}"/>
    <cellStyle name="Note 2 3 14 4 5" xfId="15844" xr:uid="{00000000-0005-0000-0000-0000D23D0000}"/>
    <cellStyle name="Note 2 3 14 4 5 2" xfId="15845" xr:uid="{00000000-0005-0000-0000-0000D33D0000}"/>
    <cellStyle name="Note 2 3 14 4 6" xfId="15846" xr:uid="{00000000-0005-0000-0000-0000D43D0000}"/>
    <cellStyle name="Note 2 3 14 4 6 2" xfId="15847" xr:uid="{00000000-0005-0000-0000-0000D53D0000}"/>
    <cellStyle name="Note 2 3 14 4 7" xfId="15848" xr:uid="{00000000-0005-0000-0000-0000D63D0000}"/>
    <cellStyle name="Note 2 3 14 5" xfId="15849" xr:uid="{00000000-0005-0000-0000-0000D73D0000}"/>
    <cellStyle name="Note 2 3 14 5 2" xfId="15850" xr:uid="{00000000-0005-0000-0000-0000D83D0000}"/>
    <cellStyle name="Note 2 3 14 5 2 2" xfId="15851" xr:uid="{00000000-0005-0000-0000-0000D93D0000}"/>
    <cellStyle name="Note 2 3 14 5 2 2 2" xfId="15852" xr:uid="{00000000-0005-0000-0000-0000DA3D0000}"/>
    <cellStyle name="Note 2 3 14 5 2 2 2 2" xfId="15853" xr:uid="{00000000-0005-0000-0000-0000DB3D0000}"/>
    <cellStyle name="Note 2 3 14 5 2 2 3" xfId="15854" xr:uid="{00000000-0005-0000-0000-0000DC3D0000}"/>
    <cellStyle name="Note 2 3 14 5 2 3" xfId="15855" xr:uid="{00000000-0005-0000-0000-0000DD3D0000}"/>
    <cellStyle name="Note 2 3 14 5 2 3 2" xfId="15856" xr:uid="{00000000-0005-0000-0000-0000DE3D0000}"/>
    <cellStyle name="Note 2 3 14 5 2 4" xfId="15857" xr:uid="{00000000-0005-0000-0000-0000DF3D0000}"/>
    <cellStyle name="Note 2 3 14 5 3" xfId="15858" xr:uid="{00000000-0005-0000-0000-0000E03D0000}"/>
    <cellStyle name="Note 2 3 14 5 3 2" xfId="15859" xr:uid="{00000000-0005-0000-0000-0000E13D0000}"/>
    <cellStyle name="Note 2 3 14 5 3 2 2" xfId="15860" xr:uid="{00000000-0005-0000-0000-0000E23D0000}"/>
    <cellStyle name="Note 2 3 14 5 3 3" xfId="15861" xr:uid="{00000000-0005-0000-0000-0000E33D0000}"/>
    <cellStyle name="Note 2 3 14 5 4" xfId="15862" xr:uid="{00000000-0005-0000-0000-0000E43D0000}"/>
    <cellStyle name="Note 2 3 14 5 4 2" xfId="15863" xr:uid="{00000000-0005-0000-0000-0000E53D0000}"/>
    <cellStyle name="Note 2 3 14 5 4 2 2" xfId="15864" xr:uid="{00000000-0005-0000-0000-0000E63D0000}"/>
    <cellStyle name="Note 2 3 14 5 4 3" xfId="15865" xr:uid="{00000000-0005-0000-0000-0000E73D0000}"/>
    <cellStyle name="Note 2 3 14 5 5" xfId="15866" xr:uid="{00000000-0005-0000-0000-0000E83D0000}"/>
    <cellStyle name="Note 2 3 14 5 5 2" xfId="15867" xr:uid="{00000000-0005-0000-0000-0000E93D0000}"/>
    <cellStyle name="Note 2 3 14 5 6" xfId="15868" xr:uid="{00000000-0005-0000-0000-0000EA3D0000}"/>
    <cellStyle name="Note 2 3 14 5 6 2" xfId="15869" xr:uid="{00000000-0005-0000-0000-0000EB3D0000}"/>
    <cellStyle name="Note 2 3 14 5 7" xfId="15870" xr:uid="{00000000-0005-0000-0000-0000EC3D0000}"/>
    <cellStyle name="Note 2 3 14 6" xfId="15871" xr:uid="{00000000-0005-0000-0000-0000ED3D0000}"/>
    <cellStyle name="Note 2 3 14 6 2" xfId="15872" xr:uid="{00000000-0005-0000-0000-0000EE3D0000}"/>
    <cellStyle name="Note 2 3 14 6 2 2" xfId="15873" xr:uid="{00000000-0005-0000-0000-0000EF3D0000}"/>
    <cellStyle name="Note 2 3 14 6 2 2 2" xfId="15874" xr:uid="{00000000-0005-0000-0000-0000F03D0000}"/>
    <cellStyle name="Note 2 3 14 6 2 2 2 2" xfId="15875" xr:uid="{00000000-0005-0000-0000-0000F13D0000}"/>
    <cellStyle name="Note 2 3 14 6 2 2 3" xfId="15876" xr:uid="{00000000-0005-0000-0000-0000F23D0000}"/>
    <cellStyle name="Note 2 3 14 6 2 3" xfId="15877" xr:uid="{00000000-0005-0000-0000-0000F33D0000}"/>
    <cellStyle name="Note 2 3 14 6 2 3 2" xfId="15878" xr:uid="{00000000-0005-0000-0000-0000F43D0000}"/>
    <cellStyle name="Note 2 3 14 6 2 4" xfId="15879" xr:uid="{00000000-0005-0000-0000-0000F53D0000}"/>
    <cellStyle name="Note 2 3 14 6 3" xfId="15880" xr:uid="{00000000-0005-0000-0000-0000F63D0000}"/>
    <cellStyle name="Note 2 3 14 6 3 2" xfId="15881" xr:uid="{00000000-0005-0000-0000-0000F73D0000}"/>
    <cellStyle name="Note 2 3 14 6 3 2 2" xfId="15882" xr:uid="{00000000-0005-0000-0000-0000F83D0000}"/>
    <cellStyle name="Note 2 3 14 6 3 3" xfId="15883" xr:uid="{00000000-0005-0000-0000-0000F93D0000}"/>
    <cellStyle name="Note 2 3 14 6 4" xfId="15884" xr:uid="{00000000-0005-0000-0000-0000FA3D0000}"/>
    <cellStyle name="Note 2 3 14 6 4 2" xfId="15885" xr:uid="{00000000-0005-0000-0000-0000FB3D0000}"/>
    <cellStyle name="Note 2 3 14 6 4 2 2" xfId="15886" xr:uid="{00000000-0005-0000-0000-0000FC3D0000}"/>
    <cellStyle name="Note 2 3 14 6 4 3" xfId="15887" xr:uid="{00000000-0005-0000-0000-0000FD3D0000}"/>
    <cellStyle name="Note 2 3 14 6 5" xfId="15888" xr:uid="{00000000-0005-0000-0000-0000FE3D0000}"/>
    <cellStyle name="Note 2 3 14 6 5 2" xfId="15889" xr:uid="{00000000-0005-0000-0000-0000FF3D0000}"/>
    <cellStyle name="Note 2 3 14 6 6" xfId="15890" xr:uid="{00000000-0005-0000-0000-0000003E0000}"/>
    <cellStyle name="Note 2 3 14 6 6 2" xfId="15891" xr:uid="{00000000-0005-0000-0000-0000013E0000}"/>
    <cellStyle name="Note 2 3 14 6 7" xfId="15892" xr:uid="{00000000-0005-0000-0000-0000023E0000}"/>
    <cellStyle name="Note 2 3 14 7" xfId="15893" xr:uid="{00000000-0005-0000-0000-0000033E0000}"/>
    <cellStyle name="Note 2 3 14 7 2" xfId="15894" xr:uid="{00000000-0005-0000-0000-0000043E0000}"/>
    <cellStyle name="Note 2 3 14 7 2 2" xfId="15895" xr:uid="{00000000-0005-0000-0000-0000053E0000}"/>
    <cellStyle name="Note 2 3 14 7 2 2 2" xfId="15896" xr:uid="{00000000-0005-0000-0000-0000063E0000}"/>
    <cellStyle name="Note 2 3 14 7 2 3" xfId="15897" xr:uid="{00000000-0005-0000-0000-0000073E0000}"/>
    <cellStyle name="Note 2 3 14 7 3" xfId="15898" xr:uid="{00000000-0005-0000-0000-0000083E0000}"/>
    <cellStyle name="Note 2 3 14 7 3 2" xfId="15899" xr:uid="{00000000-0005-0000-0000-0000093E0000}"/>
    <cellStyle name="Note 2 3 14 7 4" xfId="15900" xr:uid="{00000000-0005-0000-0000-00000A3E0000}"/>
    <cellStyle name="Note 2 3 14 8" xfId="15901" xr:uid="{00000000-0005-0000-0000-00000B3E0000}"/>
    <cellStyle name="Note 2 3 14 8 2" xfId="15902" xr:uid="{00000000-0005-0000-0000-00000C3E0000}"/>
    <cellStyle name="Note 2 3 14 8 2 2" xfId="15903" xr:uid="{00000000-0005-0000-0000-00000D3E0000}"/>
    <cellStyle name="Note 2 3 14 8 3" xfId="15904" xr:uid="{00000000-0005-0000-0000-00000E3E0000}"/>
    <cellStyle name="Note 2 3 14 9" xfId="15905" xr:uid="{00000000-0005-0000-0000-00000F3E0000}"/>
    <cellStyle name="Note 2 3 14 9 2" xfId="15906" xr:uid="{00000000-0005-0000-0000-0000103E0000}"/>
    <cellStyle name="Note 2 3 14 9 2 2" xfId="15907" xr:uid="{00000000-0005-0000-0000-0000113E0000}"/>
    <cellStyle name="Note 2 3 14 9 3" xfId="15908" xr:uid="{00000000-0005-0000-0000-0000123E0000}"/>
    <cellStyle name="Note 2 3 15" xfId="15909" xr:uid="{00000000-0005-0000-0000-0000133E0000}"/>
    <cellStyle name="Note 2 3 15 10" xfId="15910" xr:uid="{00000000-0005-0000-0000-0000143E0000}"/>
    <cellStyle name="Note 2 3 15 10 2" xfId="15911" xr:uid="{00000000-0005-0000-0000-0000153E0000}"/>
    <cellStyle name="Note 2 3 15 11" xfId="15912" xr:uid="{00000000-0005-0000-0000-0000163E0000}"/>
    <cellStyle name="Note 2 3 15 11 2" xfId="15913" xr:uid="{00000000-0005-0000-0000-0000173E0000}"/>
    <cellStyle name="Note 2 3 15 12" xfId="15914" xr:uid="{00000000-0005-0000-0000-0000183E0000}"/>
    <cellStyle name="Note 2 3 15 2" xfId="15915" xr:uid="{00000000-0005-0000-0000-0000193E0000}"/>
    <cellStyle name="Note 2 3 15 2 2" xfId="15916" xr:uid="{00000000-0005-0000-0000-00001A3E0000}"/>
    <cellStyle name="Note 2 3 15 2 2 2" xfId="15917" xr:uid="{00000000-0005-0000-0000-00001B3E0000}"/>
    <cellStyle name="Note 2 3 15 2 2 2 2" xfId="15918" xr:uid="{00000000-0005-0000-0000-00001C3E0000}"/>
    <cellStyle name="Note 2 3 15 2 2 2 2 2" xfId="15919" xr:uid="{00000000-0005-0000-0000-00001D3E0000}"/>
    <cellStyle name="Note 2 3 15 2 2 2 3" xfId="15920" xr:uid="{00000000-0005-0000-0000-00001E3E0000}"/>
    <cellStyle name="Note 2 3 15 2 2 3" xfId="15921" xr:uid="{00000000-0005-0000-0000-00001F3E0000}"/>
    <cellStyle name="Note 2 3 15 2 2 3 2" xfId="15922" xr:uid="{00000000-0005-0000-0000-0000203E0000}"/>
    <cellStyle name="Note 2 3 15 2 2 4" xfId="15923" xr:uid="{00000000-0005-0000-0000-0000213E0000}"/>
    <cellStyle name="Note 2 3 15 2 3" xfId="15924" xr:uid="{00000000-0005-0000-0000-0000223E0000}"/>
    <cellStyle name="Note 2 3 15 2 3 2" xfId="15925" xr:uid="{00000000-0005-0000-0000-0000233E0000}"/>
    <cellStyle name="Note 2 3 15 2 3 2 2" xfId="15926" xr:uid="{00000000-0005-0000-0000-0000243E0000}"/>
    <cellStyle name="Note 2 3 15 2 3 3" xfId="15927" xr:uid="{00000000-0005-0000-0000-0000253E0000}"/>
    <cellStyle name="Note 2 3 15 2 4" xfId="15928" xr:uid="{00000000-0005-0000-0000-0000263E0000}"/>
    <cellStyle name="Note 2 3 15 2 4 2" xfId="15929" xr:uid="{00000000-0005-0000-0000-0000273E0000}"/>
    <cellStyle name="Note 2 3 15 2 4 2 2" xfId="15930" xr:uid="{00000000-0005-0000-0000-0000283E0000}"/>
    <cellStyle name="Note 2 3 15 2 4 3" xfId="15931" xr:uid="{00000000-0005-0000-0000-0000293E0000}"/>
    <cellStyle name="Note 2 3 15 2 5" xfId="15932" xr:uid="{00000000-0005-0000-0000-00002A3E0000}"/>
    <cellStyle name="Note 2 3 15 2 5 2" xfId="15933" xr:uid="{00000000-0005-0000-0000-00002B3E0000}"/>
    <cellStyle name="Note 2 3 15 2 6" xfId="15934" xr:uid="{00000000-0005-0000-0000-00002C3E0000}"/>
    <cellStyle name="Note 2 3 15 2 6 2" xfId="15935" xr:uid="{00000000-0005-0000-0000-00002D3E0000}"/>
    <cellStyle name="Note 2 3 15 2 7" xfId="15936" xr:uid="{00000000-0005-0000-0000-00002E3E0000}"/>
    <cellStyle name="Note 2 3 15 3" xfId="15937" xr:uid="{00000000-0005-0000-0000-00002F3E0000}"/>
    <cellStyle name="Note 2 3 15 3 2" xfId="15938" xr:uid="{00000000-0005-0000-0000-0000303E0000}"/>
    <cellStyle name="Note 2 3 15 3 2 2" xfId="15939" xr:uid="{00000000-0005-0000-0000-0000313E0000}"/>
    <cellStyle name="Note 2 3 15 3 2 2 2" xfId="15940" xr:uid="{00000000-0005-0000-0000-0000323E0000}"/>
    <cellStyle name="Note 2 3 15 3 2 2 2 2" xfId="15941" xr:uid="{00000000-0005-0000-0000-0000333E0000}"/>
    <cellStyle name="Note 2 3 15 3 2 2 3" xfId="15942" xr:uid="{00000000-0005-0000-0000-0000343E0000}"/>
    <cellStyle name="Note 2 3 15 3 2 3" xfId="15943" xr:uid="{00000000-0005-0000-0000-0000353E0000}"/>
    <cellStyle name="Note 2 3 15 3 2 3 2" xfId="15944" xr:uid="{00000000-0005-0000-0000-0000363E0000}"/>
    <cellStyle name="Note 2 3 15 3 2 4" xfId="15945" xr:uid="{00000000-0005-0000-0000-0000373E0000}"/>
    <cellStyle name="Note 2 3 15 3 3" xfId="15946" xr:uid="{00000000-0005-0000-0000-0000383E0000}"/>
    <cellStyle name="Note 2 3 15 3 3 2" xfId="15947" xr:uid="{00000000-0005-0000-0000-0000393E0000}"/>
    <cellStyle name="Note 2 3 15 3 3 2 2" xfId="15948" xr:uid="{00000000-0005-0000-0000-00003A3E0000}"/>
    <cellStyle name="Note 2 3 15 3 3 3" xfId="15949" xr:uid="{00000000-0005-0000-0000-00003B3E0000}"/>
    <cellStyle name="Note 2 3 15 3 4" xfId="15950" xr:uid="{00000000-0005-0000-0000-00003C3E0000}"/>
    <cellStyle name="Note 2 3 15 3 4 2" xfId="15951" xr:uid="{00000000-0005-0000-0000-00003D3E0000}"/>
    <cellStyle name="Note 2 3 15 3 4 2 2" xfId="15952" xr:uid="{00000000-0005-0000-0000-00003E3E0000}"/>
    <cellStyle name="Note 2 3 15 3 4 3" xfId="15953" xr:uid="{00000000-0005-0000-0000-00003F3E0000}"/>
    <cellStyle name="Note 2 3 15 3 5" xfId="15954" xr:uid="{00000000-0005-0000-0000-0000403E0000}"/>
    <cellStyle name="Note 2 3 15 3 5 2" xfId="15955" xr:uid="{00000000-0005-0000-0000-0000413E0000}"/>
    <cellStyle name="Note 2 3 15 3 6" xfId="15956" xr:uid="{00000000-0005-0000-0000-0000423E0000}"/>
    <cellStyle name="Note 2 3 15 3 6 2" xfId="15957" xr:uid="{00000000-0005-0000-0000-0000433E0000}"/>
    <cellStyle name="Note 2 3 15 3 7" xfId="15958" xr:uid="{00000000-0005-0000-0000-0000443E0000}"/>
    <cellStyle name="Note 2 3 15 4" xfId="15959" xr:uid="{00000000-0005-0000-0000-0000453E0000}"/>
    <cellStyle name="Note 2 3 15 4 2" xfId="15960" xr:uid="{00000000-0005-0000-0000-0000463E0000}"/>
    <cellStyle name="Note 2 3 15 4 2 2" xfId="15961" xr:uid="{00000000-0005-0000-0000-0000473E0000}"/>
    <cellStyle name="Note 2 3 15 4 2 2 2" xfId="15962" xr:uid="{00000000-0005-0000-0000-0000483E0000}"/>
    <cellStyle name="Note 2 3 15 4 2 2 2 2" xfId="15963" xr:uid="{00000000-0005-0000-0000-0000493E0000}"/>
    <cellStyle name="Note 2 3 15 4 2 2 3" xfId="15964" xr:uid="{00000000-0005-0000-0000-00004A3E0000}"/>
    <cellStyle name="Note 2 3 15 4 2 3" xfId="15965" xr:uid="{00000000-0005-0000-0000-00004B3E0000}"/>
    <cellStyle name="Note 2 3 15 4 2 3 2" xfId="15966" xr:uid="{00000000-0005-0000-0000-00004C3E0000}"/>
    <cellStyle name="Note 2 3 15 4 2 4" xfId="15967" xr:uid="{00000000-0005-0000-0000-00004D3E0000}"/>
    <cellStyle name="Note 2 3 15 4 3" xfId="15968" xr:uid="{00000000-0005-0000-0000-00004E3E0000}"/>
    <cellStyle name="Note 2 3 15 4 3 2" xfId="15969" xr:uid="{00000000-0005-0000-0000-00004F3E0000}"/>
    <cellStyle name="Note 2 3 15 4 3 2 2" xfId="15970" xr:uid="{00000000-0005-0000-0000-0000503E0000}"/>
    <cellStyle name="Note 2 3 15 4 3 3" xfId="15971" xr:uid="{00000000-0005-0000-0000-0000513E0000}"/>
    <cellStyle name="Note 2 3 15 4 4" xfId="15972" xr:uid="{00000000-0005-0000-0000-0000523E0000}"/>
    <cellStyle name="Note 2 3 15 4 4 2" xfId="15973" xr:uid="{00000000-0005-0000-0000-0000533E0000}"/>
    <cellStyle name="Note 2 3 15 4 4 2 2" xfId="15974" xr:uid="{00000000-0005-0000-0000-0000543E0000}"/>
    <cellStyle name="Note 2 3 15 4 4 3" xfId="15975" xr:uid="{00000000-0005-0000-0000-0000553E0000}"/>
    <cellStyle name="Note 2 3 15 4 5" xfId="15976" xr:uid="{00000000-0005-0000-0000-0000563E0000}"/>
    <cellStyle name="Note 2 3 15 4 5 2" xfId="15977" xr:uid="{00000000-0005-0000-0000-0000573E0000}"/>
    <cellStyle name="Note 2 3 15 4 6" xfId="15978" xr:uid="{00000000-0005-0000-0000-0000583E0000}"/>
    <cellStyle name="Note 2 3 15 4 6 2" xfId="15979" xr:uid="{00000000-0005-0000-0000-0000593E0000}"/>
    <cellStyle name="Note 2 3 15 4 7" xfId="15980" xr:uid="{00000000-0005-0000-0000-00005A3E0000}"/>
    <cellStyle name="Note 2 3 15 5" xfId="15981" xr:uid="{00000000-0005-0000-0000-00005B3E0000}"/>
    <cellStyle name="Note 2 3 15 5 2" xfId="15982" xr:uid="{00000000-0005-0000-0000-00005C3E0000}"/>
    <cellStyle name="Note 2 3 15 5 2 2" xfId="15983" xr:uid="{00000000-0005-0000-0000-00005D3E0000}"/>
    <cellStyle name="Note 2 3 15 5 2 2 2" xfId="15984" xr:uid="{00000000-0005-0000-0000-00005E3E0000}"/>
    <cellStyle name="Note 2 3 15 5 2 2 2 2" xfId="15985" xr:uid="{00000000-0005-0000-0000-00005F3E0000}"/>
    <cellStyle name="Note 2 3 15 5 2 2 3" xfId="15986" xr:uid="{00000000-0005-0000-0000-0000603E0000}"/>
    <cellStyle name="Note 2 3 15 5 2 3" xfId="15987" xr:uid="{00000000-0005-0000-0000-0000613E0000}"/>
    <cellStyle name="Note 2 3 15 5 2 3 2" xfId="15988" xr:uid="{00000000-0005-0000-0000-0000623E0000}"/>
    <cellStyle name="Note 2 3 15 5 2 4" xfId="15989" xr:uid="{00000000-0005-0000-0000-0000633E0000}"/>
    <cellStyle name="Note 2 3 15 5 3" xfId="15990" xr:uid="{00000000-0005-0000-0000-0000643E0000}"/>
    <cellStyle name="Note 2 3 15 5 3 2" xfId="15991" xr:uid="{00000000-0005-0000-0000-0000653E0000}"/>
    <cellStyle name="Note 2 3 15 5 3 2 2" xfId="15992" xr:uid="{00000000-0005-0000-0000-0000663E0000}"/>
    <cellStyle name="Note 2 3 15 5 3 3" xfId="15993" xr:uid="{00000000-0005-0000-0000-0000673E0000}"/>
    <cellStyle name="Note 2 3 15 5 4" xfId="15994" xr:uid="{00000000-0005-0000-0000-0000683E0000}"/>
    <cellStyle name="Note 2 3 15 5 4 2" xfId="15995" xr:uid="{00000000-0005-0000-0000-0000693E0000}"/>
    <cellStyle name="Note 2 3 15 5 4 2 2" xfId="15996" xr:uid="{00000000-0005-0000-0000-00006A3E0000}"/>
    <cellStyle name="Note 2 3 15 5 4 3" xfId="15997" xr:uid="{00000000-0005-0000-0000-00006B3E0000}"/>
    <cellStyle name="Note 2 3 15 5 5" xfId="15998" xr:uid="{00000000-0005-0000-0000-00006C3E0000}"/>
    <cellStyle name="Note 2 3 15 5 5 2" xfId="15999" xr:uid="{00000000-0005-0000-0000-00006D3E0000}"/>
    <cellStyle name="Note 2 3 15 5 6" xfId="16000" xr:uid="{00000000-0005-0000-0000-00006E3E0000}"/>
    <cellStyle name="Note 2 3 15 5 6 2" xfId="16001" xr:uid="{00000000-0005-0000-0000-00006F3E0000}"/>
    <cellStyle name="Note 2 3 15 5 7" xfId="16002" xr:uid="{00000000-0005-0000-0000-0000703E0000}"/>
    <cellStyle name="Note 2 3 15 6" xfId="16003" xr:uid="{00000000-0005-0000-0000-0000713E0000}"/>
    <cellStyle name="Note 2 3 15 6 2" xfId="16004" xr:uid="{00000000-0005-0000-0000-0000723E0000}"/>
    <cellStyle name="Note 2 3 15 6 2 2" xfId="16005" xr:uid="{00000000-0005-0000-0000-0000733E0000}"/>
    <cellStyle name="Note 2 3 15 6 2 2 2" xfId="16006" xr:uid="{00000000-0005-0000-0000-0000743E0000}"/>
    <cellStyle name="Note 2 3 15 6 2 2 2 2" xfId="16007" xr:uid="{00000000-0005-0000-0000-0000753E0000}"/>
    <cellStyle name="Note 2 3 15 6 2 2 3" xfId="16008" xr:uid="{00000000-0005-0000-0000-0000763E0000}"/>
    <cellStyle name="Note 2 3 15 6 2 3" xfId="16009" xr:uid="{00000000-0005-0000-0000-0000773E0000}"/>
    <cellStyle name="Note 2 3 15 6 2 3 2" xfId="16010" xr:uid="{00000000-0005-0000-0000-0000783E0000}"/>
    <cellStyle name="Note 2 3 15 6 2 4" xfId="16011" xr:uid="{00000000-0005-0000-0000-0000793E0000}"/>
    <cellStyle name="Note 2 3 15 6 3" xfId="16012" xr:uid="{00000000-0005-0000-0000-00007A3E0000}"/>
    <cellStyle name="Note 2 3 15 6 3 2" xfId="16013" xr:uid="{00000000-0005-0000-0000-00007B3E0000}"/>
    <cellStyle name="Note 2 3 15 6 3 2 2" xfId="16014" xr:uid="{00000000-0005-0000-0000-00007C3E0000}"/>
    <cellStyle name="Note 2 3 15 6 3 3" xfId="16015" xr:uid="{00000000-0005-0000-0000-00007D3E0000}"/>
    <cellStyle name="Note 2 3 15 6 4" xfId="16016" xr:uid="{00000000-0005-0000-0000-00007E3E0000}"/>
    <cellStyle name="Note 2 3 15 6 4 2" xfId="16017" xr:uid="{00000000-0005-0000-0000-00007F3E0000}"/>
    <cellStyle name="Note 2 3 15 6 4 2 2" xfId="16018" xr:uid="{00000000-0005-0000-0000-0000803E0000}"/>
    <cellStyle name="Note 2 3 15 6 4 3" xfId="16019" xr:uid="{00000000-0005-0000-0000-0000813E0000}"/>
    <cellStyle name="Note 2 3 15 6 5" xfId="16020" xr:uid="{00000000-0005-0000-0000-0000823E0000}"/>
    <cellStyle name="Note 2 3 15 6 5 2" xfId="16021" xr:uid="{00000000-0005-0000-0000-0000833E0000}"/>
    <cellStyle name="Note 2 3 15 6 6" xfId="16022" xr:uid="{00000000-0005-0000-0000-0000843E0000}"/>
    <cellStyle name="Note 2 3 15 6 6 2" xfId="16023" xr:uid="{00000000-0005-0000-0000-0000853E0000}"/>
    <cellStyle name="Note 2 3 15 6 7" xfId="16024" xr:uid="{00000000-0005-0000-0000-0000863E0000}"/>
    <cellStyle name="Note 2 3 15 7" xfId="16025" xr:uid="{00000000-0005-0000-0000-0000873E0000}"/>
    <cellStyle name="Note 2 3 15 7 2" xfId="16026" xr:uid="{00000000-0005-0000-0000-0000883E0000}"/>
    <cellStyle name="Note 2 3 15 7 2 2" xfId="16027" xr:uid="{00000000-0005-0000-0000-0000893E0000}"/>
    <cellStyle name="Note 2 3 15 7 2 2 2" xfId="16028" xr:uid="{00000000-0005-0000-0000-00008A3E0000}"/>
    <cellStyle name="Note 2 3 15 7 2 3" xfId="16029" xr:uid="{00000000-0005-0000-0000-00008B3E0000}"/>
    <cellStyle name="Note 2 3 15 7 3" xfId="16030" xr:uid="{00000000-0005-0000-0000-00008C3E0000}"/>
    <cellStyle name="Note 2 3 15 7 3 2" xfId="16031" xr:uid="{00000000-0005-0000-0000-00008D3E0000}"/>
    <cellStyle name="Note 2 3 15 7 4" xfId="16032" xr:uid="{00000000-0005-0000-0000-00008E3E0000}"/>
    <cellStyle name="Note 2 3 15 8" xfId="16033" xr:uid="{00000000-0005-0000-0000-00008F3E0000}"/>
    <cellStyle name="Note 2 3 15 8 2" xfId="16034" xr:uid="{00000000-0005-0000-0000-0000903E0000}"/>
    <cellStyle name="Note 2 3 15 8 2 2" xfId="16035" xr:uid="{00000000-0005-0000-0000-0000913E0000}"/>
    <cellStyle name="Note 2 3 15 8 3" xfId="16036" xr:uid="{00000000-0005-0000-0000-0000923E0000}"/>
    <cellStyle name="Note 2 3 15 9" xfId="16037" xr:uid="{00000000-0005-0000-0000-0000933E0000}"/>
    <cellStyle name="Note 2 3 15 9 2" xfId="16038" xr:uid="{00000000-0005-0000-0000-0000943E0000}"/>
    <cellStyle name="Note 2 3 15 9 2 2" xfId="16039" xr:uid="{00000000-0005-0000-0000-0000953E0000}"/>
    <cellStyle name="Note 2 3 15 9 3" xfId="16040" xr:uid="{00000000-0005-0000-0000-0000963E0000}"/>
    <cellStyle name="Note 2 3 16" xfId="16041" xr:uid="{00000000-0005-0000-0000-0000973E0000}"/>
    <cellStyle name="Note 2 3 16 10" xfId="16042" xr:uid="{00000000-0005-0000-0000-0000983E0000}"/>
    <cellStyle name="Note 2 3 16 10 2" xfId="16043" xr:uid="{00000000-0005-0000-0000-0000993E0000}"/>
    <cellStyle name="Note 2 3 16 11" xfId="16044" xr:uid="{00000000-0005-0000-0000-00009A3E0000}"/>
    <cellStyle name="Note 2 3 16 11 2" xfId="16045" xr:uid="{00000000-0005-0000-0000-00009B3E0000}"/>
    <cellStyle name="Note 2 3 16 12" xfId="16046" xr:uid="{00000000-0005-0000-0000-00009C3E0000}"/>
    <cellStyle name="Note 2 3 16 2" xfId="16047" xr:uid="{00000000-0005-0000-0000-00009D3E0000}"/>
    <cellStyle name="Note 2 3 16 2 2" xfId="16048" xr:uid="{00000000-0005-0000-0000-00009E3E0000}"/>
    <cellStyle name="Note 2 3 16 2 2 2" xfId="16049" xr:uid="{00000000-0005-0000-0000-00009F3E0000}"/>
    <cellStyle name="Note 2 3 16 2 2 2 2" xfId="16050" xr:uid="{00000000-0005-0000-0000-0000A03E0000}"/>
    <cellStyle name="Note 2 3 16 2 2 2 2 2" xfId="16051" xr:uid="{00000000-0005-0000-0000-0000A13E0000}"/>
    <cellStyle name="Note 2 3 16 2 2 2 3" xfId="16052" xr:uid="{00000000-0005-0000-0000-0000A23E0000}"/>
    <cellStyle name="Note 2 3 16 2 2 3" xfId="16053" xr:uid="{00000000-0005-0000-0000-0000A33E0000}"/>
    <cellStyle name="Note 2 3 16 2 2 3 2" xfId="16054" xr:uid="{00000000-0005-0000-0000-0000A43E0000}"/>
    <cellStyle name="Note 2 3 16 2 2 4" xfId="16055" xr:uid="{00000000-0005-0000-0000-0000A53E0000}"/>
    <cellStyle name="Note 2 3 16 2 3" xfId="16056" xr:uid="{00000000-0005-0000-0000-0000A63E0000}"/>
    <cellStyle name="Note 2 3 16 2 3 2" xfId="16057" xr:uid="{00000000-0005-0000-0000-0000A73E0000}"/>
    <cellStyle name="Note 2 3 16 2 3 2 2" xfId="16058" xr:uid="{00000000-0005-0000-0000-0000A83E0000}"/>
    <cellStyle name="Note 2 3 16 2 3 3" xfId="16059" xr:uid="{00000000-0005-0000-0000-0000A93E0000}"/>
    <cellStyle name="Note 2 3 16 2 4" xfId="16060" xr:uid="{00000000-0005-0000-0000-0000AA3E0000}"/>
    <cellStyle name="Note 2 3 16 2 4 2" xfId="16061" xr:uid="{00000000-0005-0000-0000-0000AB3E0000}"/>
    <cellStyle name="Note 2 3 16 2 4 2 2" xfId="16062" xr:uid="{00000000-0005-0000-0000-0000AC3E0000}"/>
    <cellStyle name="Note 2 3 16 2 4 3" xfId="16063" xr:uid="{00000000-0005-0000-0000-0000AD3E0000}"/>
    <cellStyle name="Note 2 3 16 2 5" xfId="16064" xr:uid="{00000000-0005-0000-0000-0000AE3E0000}"/>
    <cellStyle name="Note 2 3 16 2 5 2" xfId="16065" xr:uid="{00000000-0005-0000-0000-0000AF3E0000}"/>
    <cellStyle name="Note 2 3 16 2 6" xfId="16066" xr:uid="{00000000-0005-0000-0000-0000B03E0000}"/>
    <cellStyle name="Note 2 3 16 2 6 2" xfId="16067" xr:uid="{00000000-0005-0000-0000-0000B13E0000}"/>
    <cellStyle name="Note 2 3 16 2 7" xfId="16068" xr:uid="{00000000-0005-0000-0000-0000B23E0000}"/>
    <cellStyle name="Note 2 3 16 3" xfId="16069" xr:uid="{00000000-0005-0000-0000-0000B33E0000}"/>
    <cellStyle name="Note 2 3 16 3 2" xfId="16070" xr:uid="{00000000-0005-0000-0000-0000B43E0000}"/>
    <cellStyle name="Note 2 3 16 3 2 2" xfId="16071" xr:uid="{00000000-0005-0000-0000-0000B53E0000}"/>
    <cellStyle name="Note 2 3 16 3 2 2 2" xfId="16072" xr:uid="{00000000-0005-0000-0000-0000B63E0000}"/>
    <cellStyle name="Note 2 3 16 3 2 2 2 2" xfId="16073" xr:uid="{00000000-0005-0000-0000-0000B73E0000}"/>
    <cellStyle name="Note 2 3 16 3 2 2 3" xfId="16074" xr:uid="{00000000-0005-0000-0000-0000B83E0000}"/>
    <cellStyle name="Note 2 3 16 3 2 3" xfId="16075" xr:uid="{00000000-0005-0000-0000-0000B93E0000}"/>
    <cellStyle name="Note 2 3 16 3 2 3 2" xfId="16076" xr:uid="{00000000-0005-0000-0000-0000BA3E0000}"/>
    <cellStyle name="Note 2 3 16 3 2 4" xfId="16077" xr:uid="{00000000-0005-0000-0000-0000BB3E0000}"/>
    <cellStyle name="Note 2 3 16 3 3" xfId="16078" xr:uid="{00000000-0005-0000-0000-0000BC3E0000}"/>
    <cellStyle name="Note 2 3 16 3 3 2" xfId="16079" xr:uid="{00000000-0005-0000-0000-0000BD3E0000}"/>
    <cellStyle name="Note 2 3 16 3 3 2 2" xfId="16080" xr:uid="{00000000-0005-0000-0000-0000BE3E0000}"/>
    <cellStyle name="Note 2 3 16 3 3 3" xfId="16081" xr:uid="{00000000-0005-0000-0000-0000BF3E0000}"/>
    <cellStyle name="Note 2 3 16 3 4" xfId="16082" xr:uid="{00000000-0005-0000-0000-0000C03E0000}"/>
    <cellStyle name="Note 2 3 16 3 4 2" xfId="16083" xr:uid="{00000000-0005-0000-0000-0000C13E0000}"/>
    <cellStyle name="Note 2 3 16 3 4 2 2" xfId="16084" xr:uid="{00000000-0005-0000-0000-0000C23E0000}"/>
    <cellStyle name="Note 2 3 16 3 4 3" xfId="16085" xr:uid="{00000000-0005-0000-0000-0000C33E0000}"/>
    <cellStyle name="Note 2 3 16 3 5" xfId="16086" xr:uid="{00000000-0005-0000-0000-0000C43E0000}"/>
    <cellStyle name="Note 2 3 16 3 5 2" xfId="16087" xr:uid="{00000000-0005-0000-0000-0000C53E0000}"/>
    <cellStyle name="Note 2 3 16 3 6" xfId="16088" xr:uid="{00000000-0005-0000-0000-0000C63E0000}"/>
    <cellStyle name="Note 2 3 16 3 6 2" xfId="16089" xr:uid="{00000000-0005-0000-0000-0000C73E0000}"/>
    <cellStyle name="Note 2 3 16 3 7" xfId="16090" xr:uid="{00000000-0005-0000-0000-0000C83E0000}"/>
    <cellStyle name="Note 2 3 16 4" xfId="16091" xr:uid="{00000000-0005-0000-0000-0000C93E0000}"/>
    <cellStyle name="Note 2 3 16 4 2" xfId="16092" xr:uid="{00000000-0005-0000-0000-0000CA3E0000}"/>
    <cellStyle name="Note 2 3 16 4 2 2" xfId="16093" xr:uid="{00000000-0005-0000-0000-0000CB3E0000}"/>
    <cellStyle name="Note 2 3 16 4 2 2 2" xfId="16094" xr:uid="{00000000-0005-0000-0000-0000CC3E0000}"/>
    <cellStyle name="Note 2 3 16 4 2 2 2 2" xfId="16095" xr:uid="{00000000-0005-0000-0000-0000CD3E0000}"/>
    <cellStyle name="Note 2 3 16 4 2 2 3" xfId="16096" xr:uid="{00000000-0005-0000-0000-0000CE3E0000}"/>
    <cellStyle name="Note 2 3 16 4 2 3" xfId="16097" xr:uid="{00000000-0005-0000-0000-0000CF3E0000}"/>
    <cellStyle name="Note 2 3 16 4 2 3 2" xfId="16098" xr:uid="{00000000-0005-0000-0000-0000D03E0000}"/>
    <cellStyle name="Note 2 3 16 4 2 4" xfId="16099" xr:uid="{00000000-0005-0000-0000-0000D13E0000}"/>
    <cellStyle name="Note 2 3 16 4 3" xfId="16100" xr:uid="{00000000-0005-0000-0000-0000D23E0000}"/>
    <cellStyle name="Note 2 3 16 4 3 2" xfId="16101" xr:uid="{00000000-0005-0000-0000-0000D33E0000}"/>
    <cellStyle name="Note 2 3 16 4 3 2 2" xfId="16102" xr:uid="{00000000-0005-0000-0000-0000D43E0000}"/>
    <cellStyle name="Note 2 3 16 4 3 3" xfId="16103" xr:uid="{00000000-0005-0000-0000-0000D53E0000}"/>
    <cellStyle name="Note 2 3 16 4 4" xfId="16104" xr:uid="{00000000-0005-0000-0000-0000D63E0000}"/>
    <cellStyle name="Note 2 3 16 4 4 2" xfId="16105" xr:uid="{00000000-0005-0000-0000-0000D73E0000}"/>
    <cellStyle name="Note 2 3 16 4 4 2 2" xfId="16106" xr:uid="{00000000-0005-0000-0000-0000D83E0000}"/>
    <cellStyle name="Note 2 3 16 4 4 3" xfId="16107" xr:uid="{00000000-0005-0000-0000-0000D93E0000}"/>
    <cellStyle name="Note 2 3 16 4 5" xfId="16108" xr:uid="{00000000-0005-0000-0000-0000DA3E0000}"/>
    <cellStyle name="Note 2 3 16 4 5 2" xfId="16109" xr:uid="{00000000-0005-0000-0000-0000DB3E0000}"/>
    <cellStyle name="Note 2 3 16 4 6" xfId="16110" xr:uid="{00000000-0005-0000-0000-0000DC3E0000}"/>
    <cellStyle name="Note 2 3 16 4 6 2" xfId="16111" xr:uid="{00000000-0005-0000-0000-0000DD3E0000}"/>
    <cellStyle name="Note 2 3 16 4 7" xfId="16112" xr:uid="{00000000-0005-0000-0000-0000DE3E0000}"/>
    <cellStyle name="Note 2 3 16 5" xfId="16113" xr:uid="{00000000-0005-0000-0000-0000DF3E0000}"/>
    <cellStyle name="Note 2 3 16 5 2" xfId="16114" xr:uid="{00000000-0005-0000-0000-0000E03E0000}"/>
    <cellStyle name="Note 2 3 16 5 2 2" xfId="16115" xr:uid="{00000000-0005-0000-0000-0000E13E0000}"/>
    <cellStyle name="Note 2 3 16 5 2 2 2" xfId="16116" xr:uid="{00000000-0005-0000-0000-0000E23E0000}"/>
    <cellStyle name="Note 2 3 16 5 2 2 2 2" xfId="16117" xr:uid="{00000000-0005-0000-0000-0000E33E0000}"/>
    <cellStyle name="Note 2 3 16 5 2 2 3" xfId="16118" xr:uid="{00000000-0005-0000-0000-0000E43E0000}"/>
    <cellStyle name="Note 2 3 16 5 2 3" xfId="16119" xr:uid="{00000000-0005-0000-0000-0000E53E0000}"/>
    <cellStyle name="Note 2 3 16 5 2 3 2" xfId="16120" xr:uid="{00000000-0005-0000-0000-0000E63E0000}"/>
    <cellStyle name="Note 2 3 16 5 2 4" xfId="16121" xr:uid="{00000000-0005-0000-0000-0000E73E0000}"/>
    <cellStyle name="Note 2 3 16 5 3" xfId="16122" xr:uid="{00000000-0005-0000-0000-0000E83E0000}"/>
    <cellStyle name="Note 2 3 16 5 3 2" xfId="16123" xr:uid="{00000000-0005-0000-0000-0000E93E0000}"/>
    <cellStyle name="Note 2 3 16 5 3 2 2" xfId="16124" xr:uid="{00000000-0005-0000-0000-0000EA3E0000}"/>
    <cellStyle name="Note 2 3 16 5 3 3" xfId="16125" xr:uid="{00000000-0005-0000-0000-0000EB3E0000}"/>
    <cellStyle name="Note 2 3 16 5 4" xfId="16126" xr:uid="{00000000-0005-0000-0000-0000EC3E0000}"/>
    <cellStyle name="Note 2 3 16 5 4 2" xfId="16127" xr:uid="{00000000-0005-0000-0000-0000ED3E0000}"/>
    <cellStyle name="Note 2 3 16 5 4 2 2" xfId="16128" xr:uid="{00000000-0005-0000-0000-0000EE3E0000}"/>
    <cellStyle name="Note 2 3 16 5 4 3" xfId="16129" xr:uid="{00000000-0005-0000-0000-0000EF3E0000}"/>
    <cellStyle name="Note 2 3 16 5 5" xfId="16130" xr:uid="{00000000-0005-0000-0000-0000F03E0000}"/>
    <cellStyle name="Note 2 3 16 5 5 2" xfId="16131" xr:uid="{00000000-0005-0000-0000-0000F13E0000}"/>
    <cellStyle name="Note 2 3 16 5 6" xfId="16132" xr:uid="{00000000-0005-0000-0000-0000F23E0000}"/>
    <cellStyle name="Note 2 3 16 5 6 2" xfId="16133" xr:uid="{00000000-0005-0000-0000-0000F33E0000}"/>
    <cellStyle name="Note 2 3 16 5 7" xfId="16134" xr:uid="{00000000-0005-0000-0000-0000F43E0000}"/>
    <cellStyle name="Note 2 3 16 6" xfId="16135" xr:uid="{00000000-0005-0000-0000-0000F53E0000}"/>
    <cellStyle name="Note 2 3 16 6 2" xfId="16136" xr:uid="{00000000-0005-0000-0000-0000F63E0000}"/>
    <cellStyle name="Note 2 3 16 6 2 2" xfId="16137" xr:uid="{00000000-0005-0000-0000-0000F73E0000}"/>
    <cellStyle name="Note 2 3 16 6 2 2 2" xfId="16138" xr:uid="{00000000-0005-0000-0000-0000F83E0000}"/>
    <cellStyle name="Note 2 3 16 6 2 2 2 2" xfId="16139" xr:uid="{00000000-0005-0000-0000-0000F93E0000}"/>
    <cellStyle name="Note 2 3 16 6 2 2 3" xfId="16140" xr:uid="{00000000-0005-0000-0000-0000FA3E0000}"/>
    <cellStyle name="Note 2 3 16 6 2 3" xfId="16141" xr:uid="{00000000-0005-0000-0000-0000FB3E0000}"/>
    <cellStyle name="Note 2 3 16 6 2 3 2" xfId="16142" xr:uid="{00000000-0005-0000-0000-0000FC3E0000}"/>
    <cellStyle name="Note 2 3 16 6 2 4" xfId="16143" xr:uid="{00000000-0005-0000-0000-0000FD3E0000}"/>
    <cellStyle name="Note 2 3 16 6 3" xfId="16144" xr:uid="{00000000-0005-0000-0000-0000FE3E0000}"/>
    <cellStyle name="Note 2 3 16 6 3 2" xfId="16145" xr:uid="{00000000-0005-0000-0000-0000FF3E0000}"/>
    <cellStyle name="Note 2 3 16 6 3 2 2" xfId="16146" xr:uid="{00000000-0005-0000-0000-0000003F0000}"/>
    <cellStyle name="Note 2 3 16 6 3 3" xfId="16147" xr:uid="{00000000-0005-0000-0000-0000013F0000}"/>
    <cellStyle name="Note 2 3 16 6 4" xfId="16148" xr:uid="{00000000-0005-0000-0000-0000023F0000}"/>
    <cellStyle name="Note 2 3 16 6 4 2" xfId="16149" xr:uid="{00000000-0005-0000-0000-0000033F0000}"/>
    <cellStyle name="Note 2 3 16 6 4 2 2" xfId="16150" xr:uid="{00000000-0005-0000-0000-0000043F0000}"/>
    <cellStyle name="Note 2 3 16 6 4 3" xfId="16151" xr:uid="{00000000-0005-0000-0000-0000053F0000}"/>
    <cellStyle name="Note 2 3 16 6 5" xfId="16152" xr:uid="{00000000-0005-0000-0000-0000063F0000}"/>
    <cellStyle name="Note 2 3 16 6 5 2" xfId="16153" xr:uid="{00000000-0005-0000-0000-0000073F0000}"/>
    <cellStyle name="Note 2 3 16 6 6" xfId="16154" xr:uid="{00000000-0005-0000-0000-0000083F0000}"/>
    <cellStyle name="Note 2 3 16 6 6 2" xfId="16155" xr:uid="{00000000-0005-0000-0000-0000093F0000}"/>
    <cellStyle name="Note 2 3 16 6 7" xfId="16156" xr:uid="{00000000-0005-0000-0000-00000A3F0000}"/>
    <cellStyle name="Note 2 3 16 7" xfId="16157" xr:uid="{00000000-0005-0000-0000-00000B3F0000}"/>
    <cellStyle name="Note 2 3 16 7 2" xfId="16158" xr:uid="{00000000-0005-0000-0000-00000C3F0000}"/>
    <cellStyle name="Note 2 3 16 7 2 2" xfId="16159" xr:uid="{00000000-0005-0000-0000-00000D3F0000}"/>
    <cellStyle name="Note 2 3 16 7 2 2 2" xfId="16160" xr:uid="{00000000-0005-0000-0000-00000E3F0000}"/>
    <cellStyle name="Note 2 3 16 7 2 3" xfId="16161" xr:uid="{00000000-0005-0000-0000-00000F3F0000}"/>
    <cellStyle name="Note 2 3 16 7 3" xfId="16162" xr:uid="{00000000-0005-0000-0000-0000103F0000}"/>
    <cellStyle name="Note 2 3 16 7 3 2" xfId="16163" xr:uid="{00000000-0005-0000-0000-0000113F0000}"/>
    <cellStyle name="Note 2 3 16 7 4" xfId="16164" xr:uid="{00000000-0005-0000-0000-0000123F0000}"/>
    <cellStyle name="Note 2 3 16 8" xfId="16165" xr:uid="{00000000-0005-0000-0000-0000133F0000}"/>
    <cellStyle name="Note 2 3 16 8 2" xfId="16166" xr:uid="{00000000-0005-0000-0000-0000143F0000}"/>
    <cellStyle name="Note 2 3 16 8 2 2" xfId="16167" xr:uid="{00000000-0005-0000-0000-0000153F0000}"/>
    <cellStyle name="Note 2 3 16 8 3" xfId="16168" xr:uid="{00000000-0005-0000-0000-0000163F0000}"/>
    <cellStyle name="Note 2 3 16 9" xfId="16169" xr:uid="{00000000-0005-0000-0000-0000173F0000}"/>
    <cellStyle name="Note 2 3 16 9 2" xfId="16170" xr:uid="{00000000-0005-0000-0000-0000183F0000}"/>
    <cellStyle name="Note 2 3 16 9 2 2" xfId="16171" xr:uid="{00000000-0005-0000-0000-0000193F0000}"/>
    <cellStyle name="Note 2 3 16 9 3" xfId="16172" xr:uid="{00000000-0005-0000-0000-00001A3F0000}"/>
    <cellStyle name="Note 2 3 17" xfId="16173" xr:uid="{00000000-0005-0000-0000-00001B3F0000}"/>
    <cellStyle name="Note 2 3 17 10" xfId="16174" xr:uid="{00000000-0005-0000-0000-00001C3F0000}"/>
    <cellStyle name="Note 2 3 17 10 2" xfId="16175" xr:uid="{00000000-0005-0000-0000-00001D3F0000}"/>
    <cellStyle name="Note 2 3 17 11" xfId="16176" xr:uid="{00000000-0005-0000-0000-00001E3F0000}"/>
    <cellStyle name="Note 2 3 17 11 2" xfId="16177" xr:uid="{00000000-0005-0000-0000-00001F3F0000}"/>
    <cellStyle name="Note 2 3 17 12" xfId="16178" xr:uid="{00000000-0005-0000-0000-0000203F0000}"/>
    <cellStyle name="Note 2 3 17 2" xfId="16179" xr:uid="{00000000-0005-0000-0000-0000213F0000}"/>
    <cellStyle name="Note 2 3 17 2 2" xfId="16180" xr:uid="{00000000-0005-0000-0000-0000223F0000}"/>
    <cellStyle name="Note 2 3 17 2 2 2" xfId="16181" xr:uid="{00000000-0005-0000-0000-0000233F0000}"/>
    <cellStyle name="Note 2 3 17 2 2 2 2" xfId="16182" xr:uid="{00000000-0005-0000-0000-0000243F0000}"/>
    <cellStyle name="Note 2 3 17 2 2 2 2 2" xfId="16183" xr:uid="{00000000-0005-0000-0000-0000253F0000}"/>
    <cellStyle name="Note 2 3 17 2 2 2 3" xfId="16184" xr:uid="{00000000-0005-0000-0000-0000263F0000}"/>
    <cellStyle name="Note 2 3 17 2 2 3" xfId="16185" xr:uid="{00000000-0005-0000-0000-0000273F0000}"/>
    <cellStyle name="Note 2 3 17 2 2 3 2" xfId="16186" xr:uid="{00000000-0005-0000-0000-0000283F0000}"/>
    <cellStyle name="Note 2 3 17 2 2 4" xfId="16187" xr:uid="{00000000-0005-0000-0000-0000293F0000}"/>
    <cellStyle name="Note 2 3 17 2 3" xfId="16188" xr:uid="{00000000-0005-0000-0000-00002A3F0000}"/>
    <cellStyle name="Note 2 3 17 2 3 2" xfId="16189" xr:uid="{00000000-0005-0000-0000-00002B3F0000}"/>
    <cellStyle name="Note 2 3 17 2 3 2 2" xfId="16190" xr:uid="{00000000-0005-0000-0000-00002C3F0000}"/>
    <cellStyle name="Note 2 3 17 2 3 3" xfId="16191" xr:uid="{00000000-0005-0000-0000-00002D3F0000}"/>
    <cellStyle name="Note 2 3 17 2 4" xfId="16192" xr:uid="{00000000-0005-0000-0000-00002E3F0000}"/>
    <cellStyle name="Note 2 3 17 2 4 2" xfId="16193" xr:uid="{00000000-0005-0000-0000-00002F3F0000}"/>
    <cellStyle name="Note 2 3 17 2 4 2 2" xfId="16194" xr:uid="{00000000-0005-0000-0000-0000303F0000}"/>
    <cellStyle name="Note 2 3 17 2 4 3" xfId="16195" xr:uid="{00000000-0005-0000-0000-0000313F0000}"/>
    <cellStyle name="Note 2 3 17 2 5" xfId="16196" xr:uid="{00000000-0005-0000-0000-0000323F0000}"/>
    <cellStyle name="Note 2 3 17 2 5 2" xfId="16197" xr:uid="{00000000-0005-0000-0000-0000333F0000}"/>
    <cellStyle name="Note 2 3 17 2 6" xfId="16198" xr:uid="{00000000-0005-0000-0000-0000343F0000}"/>
    <cellStyle name="Note 2 3 17 2 6 2" xfId="16199" xr:uid="{00000000-0005-0000-0000-0000353F0000}"/>
    <cellStyle name="Note 2 3 17 2 7" xfId="16200" xr:uid="{00000000-0005-0000-0000-0000363F0000}"/>
    <cellStyle name="Note 2 3 17 3" xfId="16201" xr:uid="{00000000-0005-0000-0000-0000373F0000}"/>
    <cellStyle name="Note 2 3 17 3 2" xfId="16202" xr:uid="{00000000-0005-0000-0000-0000383F0000}"/>
    <cellStyle name="Note 2 3 17 3 2 2" xfId="16203" xr:uid="{00000000-0005-0000-0000-0000393F0000}"/>
    <cellStyle name="Note 2 3 17 3 2 2 2" xfId="16204" xr:uid="{00000000-0005-0000-0000-00003A3F0000}"/>
    <cellStyle name="Note 2 3 17 3 2 2 2 2" xfId="16205" xr:uid="{00000000-0005-0000-0000-00003B3F0000}"/>
    <cellStyle name="Note 2 3 17 3 2 2 3" xfId="16206" xr:uid="{00000000-0005-0000-0000-00003C3F0000}"/>
    <cellStyle name="Note 2 3 17 3 2 3" xfId="16207" xr:uid="{00000000-0005-0000-0000-00003D3F0000}"/>
    <cellStyle name="Note 2 3 17 3 2 3 2" xfId="16208" xr:uid="{00000000-0005-0000-0000-00003E3F0000}"/>
    <cellStyle name="Note 2 3 17 3 2 4" xfId="16209" xr:uid="{00000000-0005-0000-0000-00003F3F0000}"/>
    <cellStyle name="Note 2 3 17 3 3" xfId="16210" xr:uid="{00000000-0005-0000-0000-0000403F0000}"/>
    <cellStyle name="Note 2 3 17 3 3 2" xfId="16211" xr:uid="{00000000-0005-0000-0000-0000413F0000}"/>
    <cellStyle name="Note 2 3 17 3 3 2 2" xfId="16212" xr:uid="{00000000-0005-0000-0000-0000423F0000}"/>
    <cellStyle name="Note 2 3 17 3 3 3" xfId="16213" xr:uid="{00000000-0005-0000-0000-0000433F0000}"/>
    <cellStyle name="Note 2 3 17 3 4" xfId="16214" xr:uid="{00000000-0005-0000-0000-0000443F0000}"/>
    <cellStyle name="Note 2 3 17 3 4 2" xfId="16215" xr:uid="{00000000-0005-0000-0000-0000453F0000}"/>
    <cellStyle name="Note 2 3 17 3 4 2 2" xfId="16216" xr:uid="{00000000-0005-0000-0000-0000463F0000}"/>
    <cellStyle name="Note 2 3 17 3 4 3" xfId="16217" xr:uid="{00000000-0005-0000-0000-0000473F0000}"/>
    <cellStyle name="Note 2 3 17 3 5" xfId="16218" xr:uid="{00000000-0005-0000-0000-0000483F0000}"/>
    <cellStyle name="Note 2 3 17 3 5 2" xfId="16219" xr:uid="{00000000-0005-0000-0000-0000493F0000}"/>
    <cellStyle name="Note 2 3 17 3 6" xfId="16220" xr:uid="{00000000-0005-0000-0000-00004A3F0000}"/>
    <cellStyle name="Note 2 3 17 3 6 2" xfId="16221" xr:uid="{00000000-0005-0000-0000-00004B3F0000}"/>
    <cellStyle name="Note 2 3 17 3 7" xfId="16222" xr:uid="{00000000-0005-0000-0000-00004C3F0000}"/>
    <cellStyle name="Note 2 3 17 4" xfId="16223" xr:uid="{00000000-0005-0000-0000-00004D3F0000}"/>
    <cellStyle name="Note 2 3 17 4 2" xfId="16224" xr:uid="{00000000-0005-0000-0000-00004E3F0000}"/>
    <cellStyle name="Note 2 3 17 4 2 2" xfId="16225" xr:uid="{00000000-0005-0000-0000-00004F3F0000}"/>
    <cellStyle name="Note 2 3 17 4 2 2 2" xfId="16226" xr:uid="{00000000-0005-0000-0000-0000503F0000}"/>
    <cellStyle name="Note 2 3 17 4 2 2 2 2" xfId="16227" xr:uid="{00000000-0005-0000-0000-0000513F0000}"/>
    <cellStyle name="Note 2 3 17 4 2 2 3" xfId="16228" xr:uid="{00000000-0005-0000-0000-0000523F0000}"/>
    <cellStyle name="Note 2 3 17 4 2 3" xfId="16229" xr:uid="{00000000-0005-0000-0000-0000533F0000}"/>
    <cellStyle name="Note 2 3 17 4 2 3 2" xfId="16230" xr:uid="{00000000-0005-0000-0000-0000543F0000}"/>
    <cellStyle name="Note 2 3 17 4 2 4" xfId="16231" xr:uid="{00000000-0005-0000-0000-0000553F0000}"/>
    <cellStyle name="Note 2 3 17 4 3" xfId="16232" xr:uid="{00000000-0005-0000-0000-0000563F0000}"/>
    <cellStyle name="Note 2 3 17 4 3 2" xfId="16233" xr:uid="{00000000-0005-0000-0000-0000573F0000}"/>
    <cellStyle name="Note 2 3 17 4 3 2 2" xfId="16234" xr:uid="{00000000-0005-0000-0000-0000583F0000}"/>
    <cellStyle name="Note 2 3 17 4 3 3" xfId="16235" xr:uid="{00000000-0005-0000-0000-0000593F0000}"/>
    <cellStyle name="Note 2 3 17 4 4" xfId="16236" xr:uid="{00000000-0005-0000-0000-00005A3F0000}"/>
    <cellStyle name="Note 2 3 17 4 4 2" xfId="16237" xr:uid="{00000000-0005-0000-0000-00005B3F0000}"/>
    <cellStyle name="Note 2 3 17 4 4 2 2" xfId="16238" xr:uid="{00000000-0005-0000-0000-00005C3F0000}"/>
    <cellStyle name="Note 2 3 17 4 4 3" xfId="16239" xr:uid="{00000000-0005-0000-0000-00005D3F0000}"/>
    <cellStyle name="Note 2 3 17 4 5" xfId="16240" xr:uid="{00000000-0005-0000-0000-00005E3F0000}"/>
    <cellStyle name="Note 2 3 17 4 5 2" xfId="16241" xr:uid="{00000000-0005-0000-0000-00005F3F0000}"/>
    <cellStyle name="Note 2 3 17 4 6" xfId="16242" xr:uid="{00000000-0005-0000-0000-0000603F0000}"/>
    <cellStyle name="Note 2 3 17 4 6 2" xfId="16243" xr:uid="{00000000-0005-0000-0000-0000613F0000}"/>
    <cellStyle name="Note 2 3 17 4 7" xfId="16244" xr:uid="{00000000-0005-0000-0000-0000623F0000}"/>
    <cellStyle name="Note 2 3 17 5" xfId="16245" xr:uid="{00000000-0005-0000-0000-0000633F0000}"/>
    <cellStyle name="Note 2 3 17 5 2" xfId="16246" xr:uid="{00000000-0005-0000-0000-0000643F0000}"/>
    <cellStyle name="Note 2 3 17 5 2 2" xfId="16247" xr:uid="{00000000-0005-0000-0000-0000653F0000}"/>
    <cellStyle name="Note 2 3 17 5 2 2 2" xfId="16248" xr:uid="{00000000-0005-0000-0000-0000663F0000}"/>
    <cellStyle name="Note 2 3 17 5 2 2 2 2" xfId="16249" xr:uid="{00000000-0005-0000-0000-0000673F0000}"/>
    <cellStyle name="Note 2 3 17 5 2 2 3" xfId="16250" xr:uid="{00000000-0005-0000-0000-0000683F0000}"/>
    <cellStyle name="Note 2 3 17 5 2 3" xfId="16251" xr:uid="{00000000-0005-0000-0000-0000693F0000}"/>
    <cellStyle name="Note 2 3 17 5 2 3 2" xfId="16252" xr:uid="{00000000-0005-0000-0000-00006A3F0000}"/>
    <cellStyle name="Note 2 3 17 5 2 4" xfId="16253" xr:uid="{00000000-0005-0000-0000-00006B3F0000}"/>
    <cellStyle name="Note 2 3 17 5 3" xfId="16254" xr:uid="{00000000-0005-0000-0000-00006C3F0000}"/>
    <cellStyle name="Note 2 3 17 5 3 2" xfId="16255" xr:uid="{00000000-0005-0000-0000-00006D3F0000}"/>
    <cellStyle name="Note 2 3 17 5 3 2 2" xfId="16256" xr:uid="{00000000-0005-0000-0000-00006E3F0000}"/>
    <cellStyle name="Note 2 3 17 5 3 3" xfId="16257" xr:uid="{00000000-0005-0000-0000-00006F3F0000}"/>
    <cellStyle name="Note 2 3 17 5 4" xfId="16258" xr:uid="{00000000-0005-0000-0000-0000703F0000}"/>
    <cellStyle name="Note 2 3 17 5 4 2" xfId="16259" xr:uid="{00000000-0005-0000-0000-0000713F0000}"/>
    <cellStyle name="Note 2 3 17 5 4 2 2" xfId="16260" xr:uid="{00000000-0005-0000-0000-0000723F0000}"/>
    <cellStyle name="Note 2 3 17 5 4 3" xfId="16261" xr:uid="{00000000-0005-0000-0000-0000733F0000}"/>
    <cellStyle name="Note 2 3 17 5 5" xfId="16262" xr:uid="{00000000-0005-0000-0000-0000743F0000}"/>
    <cellStyle name="Note 2 3 17 5 5 2" xfId="16263" xr:uid="{00000000-0005-0000-0000-0000753F0000}"/>
    <cellStyle name="Note 2 3 17 5 6" xfId="16264" xr:uid="{00000000-0005-0000-0000-0000763F0000}"/>
    <cellStyle name="Note 2 3 17 5 6 2" xfId="16265" xr:uid="{00000000-0005-0000-0000-0000773F0000}"/>
    <cellStyle name="Note 2 3 17 5 7" xfId="16266" xr:uid="{00000000-0005-0000-0000-0000783F0000}"/>
    <cellStyle name="Note 2 3 17 6" xfId="16267" xr:uid="{00000000-0005-0000-0000-0000793F0000}"/>
    <cellStyle name="Note 2 3 17 6 2" xfId="16268" xr:uid="{00000000-0005-0000-0000-00007A3F0000}"/>
    <cellStyle name="Note 2 3 17 6 2 2" xfId="16269" xr:uid="{00000000-0005-0000-0000-00007B3F0000}"/>
    <cellStyle name="Note 2 3 17 6 2 2 2" xfId="16270" xr:uid="{00000000-0005-0000-0000-00007C3F0000}"/>
    <cellStyle name="Note 2 3 17 6 2 2 2 2" xfId="16271" xr:uid="{00000000-0005-0000-0000-00007D3F0000}"/>
    <cellStyle name="Note 2 3 17 6 2 2 3" xfId="16272" xr:uid="{00000000-0005-0000-0000-00007E3F0000}"/>
    <cellStyle name="Note 2 3 17 6 2 3" xfId="16273" xr:uid="{00000000-0005-0000-0000-00007F3F0000}"/>
    <cellStyle name="Note 2 3 17 6 2 3 2" xfId="16274" xr:uid="{00000000-0005-0000-0000-0000803F0000}"/>
    <cellStyle name="Note 2 3 17 6 2 4" xfId="16275" xr:uid="{00000000-0005-0000-0000-0000813F0000}"/>
    <cellStyle name="Note 2 3 17 6 3" xfId="16276" xr:uid="{00000000-0005-0000-0000-0000823F0000}"/>
    <cellStyle name="Note 2 3 17 6 3 2" xfId="16277" xr:uid="{00000000-0005-0000-0000-0000833F0000}"/>
    <cellStyle name="Note 2 3 17 6 3 2 2" xfId="16278" xr:uid="{00000000-0005-0000-0000-0000843F0000}"/>
    <cellStyle name="Note 2 3 17 6 3 3" xfId="16279" xr:uid="{00000000-0005-0000-0000-0000853F0000}"/>
    <cellStyle name="Note 2 3 17 6 4" xfId="16280" xr:uid="{00000000-0005-0000-0000-0000863F0000}"/>
    <cellStyle name="Note 2 3 17 6 4 2" xfId="16281" xr:uid="{00000000-0005-0000-0000-0000873F0000}"/>
    <cellStyle name="Note 2 3 17 6 4 2 2" xfId="16282" xr:uid="{00000000-0005-0000-0000-0000883F0000}"/>
    <cellStyle name="Note 2 3 17 6 4 3" xfId="16283" xr:uid="{00000000-0005-0000-0000-0000893F0000}"/>
    <cellStyle name="Note 2 3 17 6 5" xfId="16284" xr:uid="{00000000-0005-0000-0000-00008A3F0000}"/>
    <cellStyle name="Note 2 3 17 6 5 2" xfId="16285" xr:uid="{00000000-0005-0000-0000-00008B3F0000}"/>
    <cellStyle name="Note 2 3 17 6 6" xfId="16286" xr:uid="{00000000-0005-0000-0000-00008C3F0000}"/>
    <cellStyle name="Note 2 3 17 6 6 2" xfId="16287" xr:uid="{00000000-0005-0000-0000-00008D3F0000}"/>
    <cellStyle name="Note 2 3 17 6 7" xfId="16288" xr:uid="{00000000-0005-0000-0000-00008E3F0000}"/>
    <cellStyle name="Note 2 3 17 7" xfId="16289" xr:uid="{00000000-0005-0000-0000-00008F3F0000}"/>
    <cellStyle name="Note 2 3 17 7 2" xfId="16290" xr:uid="{00000000-0005-0000-0000-0000903F0000}"/>
    <cellStyle name="Note 2 3 17 7 2 2" xfId="16291" xr:uid="{00000000-0005-0000-0000-0000913F0000}"/>
    <cellStyle name="Note 2 3 17 7 2 2 2" xfId="16292" xr:uid="{00000000-0005-0000-0000-0000923F0000}"/>
    <cellStyle name="Note 2 3 17 7 2 3" xfId="16293" xr:uid="{00000000-0005-0000-0000-0000933F0000}"/>
    <cellStyle name="Note 2 3 17 7 3" xfId="16294" xr:uid="{00000000-0005-0000-0000-0000943F0000}"/>
    <cellStyle name="Note 2 3 17 7 3 2" xfId="16295" xr:uid="{00000000-0005-0000-0000-0000953F0000}"/>
    <cellStyle name="Note 2 3 17 7 4" xfId="16296" xr:uid="{00000000-0005-0000-0000-0000963F0000}"/>
    <cellStyle name="Note 2 3 17 8" xfId="16297" xr:uid="{00000000-0005-0000-0000-0000973F0000}"/>
    <cellStyle name="Note 2 3 17 8 2" xfId="16298" xr:uid="{00000000-0005-0000-0000-0000983F0000}"/>
    <cellStyle name="Note 2 3 17 8 2 2" xfId="16299" xr:uid="{00000000-0005-0000-0000-0000993F0000}"/>
    <cellStyle name="Note 2 3 17 8 3" xfId="16300" xr:uid="{00000000-0005-0000-0000-00009A3F0000}"/>
    <cellStyle name="Note 2 3 17 9" xfId="16301" xr:uid="{00000000-0005-0000-0000-00009B3F0000}"/>
    <cellStyle name="Note 2 3 17 9 2" xfId="16302" xr:uid="{00000000-0005-0000-0000-00009C3F0000}"/>
    <cellStyle name="Note 2 3 17 9 2 2" xfId="16303" xr:uid="{00000000-0005-0000-0000-00009D3F0000}"/>
    <cellStyle name="Note 2 3 17 9 3" xfId="16304" xr:uid="{00000000-0005-0000-0000-00009E3F0000}"/>
    <cellStyle name="Note 2 3 18" xfId="16305" xr:uid="{00000000-0005-0000-0000-00009F3F0000}"/>
    <cellStyle name="Note 2 3 18 10" xfId="16306" xr:uid="{00000000-0005-0000-0000-0000A03F0000}"/>
    <cellStyle name="Note 2 3 18 10 2" xfId="16307" xr:uid="{00000000-0005-0000-0000-0000A13F0000}"/>
    <cellStyle name="Note 2 3 18 11" xfId="16308" xr:uid="{00000000-0005-0000-0000-0000A23F0000}"/>
    <cellStyle name="Note 2 3 18 2" xfId="16309" xr:uid="{00000000-0005-0000-0000-0000A33F0000}"/>
    <cellStyle name="Note 2 3 18 2 2" xfId="16310" xr:uid="{00000000-0005-0000-0000-0000A43F0000}"/>
    <cellStyle name="Note 2 3 18 2 2 2" xfId="16311" xr:uid="{00000000-0005-0000-0000-0000A53F0000}"/>
    <cellStyle name="Note 2 3 18 2 2 2 2" xfId="16312" xr:uid="{00000000-0005-0000-0000-0000A63F0000}"/>
    <cellStyle name="Note 2 3 18 2 2 2 2 2" xfId="16313" xr:uid="{00000000-0005-0000-0000-0000A73F0000}"/>
    <cellStyle name="Note 2 3 18 2 2 2 3" xfId="16314" xr:uid="{00000000-0005-0000-0000-0000A83F0000}"/>
    <cellStyle name="Note 2 3 18 2 2 3" xfId="16315" xr:uid="{00000000-0005-0000-0000-0000A93F0000}"/>
    <cellStyle name="Note 2 3 18 2 2 3 2" xfId="16316" xr:uid="{00000000-0005-0000-0000-0000AA3F0000}"/>
    <cellStyle name="Note 2 3 18 2 2 4" xfId="16317" xr:uid="{00000000-0005-0000-0000-0000AB3F0000}"/>
    <cellStyle name="Note 2 3 18 2 3" xfId="16318" xr:uid="{00000000-0005-0000-0000-0000AC3F0000}"/>
    <cellStyle name="Note 2 3 18 2 3 2" xfId="16319" xr:uid="{00000000-0005-0000-0000-0000AD3F0000}"/>
    <cellStyle name="Note 2 3 18 2 3 2 2" xfId="16320" xr:uid="{00000000-0005-0000-0000-0000AE3F0000}"/>
    <cellStyle name="Note 2 3 18 2 3 3" xfId="16321" xr:uid="{00000000-0005-0000-0000-0000AF3F0000}"/>
    <cellStyle name="Note 2 3 18 2 4" xfId="16322" xr:uid="{00000000-0005-0000-0000-0000B03F0000}"/>
    <cellStyle name="Note 2 3 18 2 4 2" xfId="16323" xr:uid="{00000000-0005-0000-0000-0000B13F0000}"/>
    <cellStyle name="Note 2 3 18 2 4 2 2" xfId="16324" xr:uid="{00000000-0005-0000-0000-0000B23F0000}"/>
    <cellStyle name="Note 2 3 18 2 4 3" xfId="16325" xr:uid="{00000000-0005-0000-0000-0000B33F0000}"/>
    <cellStyle name="Note 2 3 18 2 5" xfId="16326" xr:uid="{00000000-0005-0000-0000-0000B43F0000}"/>
    <cellStyle name="Note 2 3 18 2 5 2" xfId="16327" xr:uid="{00000000-0005-0000-0000-0000B53F0000}"/>
    <cellStyle name="Note 2 3 18 2 6" xfId="16328" xr:uid="{00000000-0005-0000-0000-0000B63F0000}"/>
    <cellStyle name="Note 2 3 18 2 6 2" xfId="16329" xr:uid="{00000000-0005-0000-0000-0000B73F0000}"/>
    <cellStyle name="Note 2 3 18 2 7" xfId="16330" xr:uid="{00000000-0005-0000-0000-0000B83F0000}"/>
    <cellStyle name="Note 2 3 18 3" xfId="16331" xr:uid="{00000000-0005-0000-0000-0000B93F0000}"/>
    <cellStyle name="Note 2 3 18 3 2" xfId="16332" xr:uid="{00000000-0005-0000-0000-0000BA3F0000}"/>
    <cellStyle name="Note 2 3 18 3 2 2" xfId="16333" xr:uid="{00000000-0005-0000-0000-0000BB3F0000}"/>
    <cellStyle name="Note 2 3 18 3 2 2 2" xfId="16334" xr:uid="{00000000-0005-0000-0000-0000BC3F0000}"/>
    <cellStyle name="Note 2 3 18 3 2 2 2 2" xfId="16335" xr:uid="{00000000-0005-0000-0000-0000BD3F0000}"/>
    <cellStyle name="Note 2 3 18 3 2 2 3" xfId="16336" xr:uid="{00000000-0005-0000-0000-0000BE3F0000}"/>
    <cellStyle name="Note 2 3 18 3 2 3" xfId="16337" xr:uid="{00000000-0005-0000-0000-0000BF3F0000}"/>
    <cellStyle name="Note 2 3 18 3 2 3 2" xfId="16338" xr:uid="{00000000-0005-0000-0000-0000C03F0000}"/>
    <cellStyle name="Note 2 3 18 3 2 4" xfId="16339" xr:uid="{00000000-0005-0000-0000-0000C13F0000}"/>
    <cellStyle name="Note 2 3 18 3 3" xfId="16340" xr:uid="{00000000-0005-0000-0000-0000C23F0000}"/>
    <cellStyle name="Note 2 3 18 3 3 2" xfId="16341" xr:uid="{00000000-0005-0000-0000-0000C33F0000}"/>
    <cellStyle name="Note 2 3 18 3 3 2 2" xfId="16342" xr:uid="{00000000-0005-0000-0000-0000C43F0000}"/>
    <cellStyle name="Note 2 3 18 3 3 3" xfId="16343" xr:uid="{00000000-0005-0000-0000-0000C53F0000}"/>
    <cellStyle name="Note 2 3 18 3 4" xfId="16344" xr:uid="{00000000-0005-0000-0000-0000C63F0000}"/>
    <cellStyle name="Note 2 3 18 3 4 2" xfId="16345" xr:uid="{00000000-0005-0000-0000-0000C73F0000}"/>
    <cellStyle name="Note 2 3 18 3 4 2 2" xfId="16346" xr:uid="{00000000-0005-0000-0000-0000C83F0000}"/>
    <cellStyle name="Note 2 3 18 3 4 3" xfId="16347" xr:uid="{00000000-0005-0000-0000-0000C93F0000}"/>
    <cellStyle name="Note 2 3 18 3 5" xfId="16348" xr:uid="{00000000-0005-0000-0000-0000CA3F0000}"/>
    <cellStyle name="Note 2 3 18 3 5 2" xfId="16349" xr:uid="{00000000-0005-0000-0000-0000CB3F0000}"/>
    <cellStyle name="Note 2 3 18 3 6" xfId="16350" xr:uid="{00000000-0005-0000-0000-0000CC3F0000}"/>
    <cellStyle name="Note 2 3 18 3 6 2" xfId="16351" xr:uid="{00000000-0005-0000-0000-0000CD3F0000}"/>
    <cellStyle name="Note 2 3 18 3 7" xfId="16352" xr:uid="{00000000-0005-0000-0000-0000CE3F0000}"/>
    <cellStyle name="Note 2 3 18 4" xfId="16353" xr:uid="{00000000-0005-0000-0000-0000CF3F0000}"/>
    <cellStyle name="Note 2 3 18 4 2" xfId="16354" xr:uid="{00000000-0005-0000-0000-0000D03F0000}"/>
    <cellStyle name="Note 2 3 18 4 2 2" xfId="16355" xr:uid="{00000000-0005-0000-0000-0000D13F0000}"/>
    <cellStyle name="Note 2 3 18 4 2 2 2" xfId="16356" xr:uid="{00000000-0005-0000-0000-0000D23F0000}"/>
    <cellStyle name="Note 2 3 18 4 2 2 2 2" xfId="16357" xr:uid="{00000000-0005-0000-0000-0000D33F0000}"/>
    <cellStyle name="Note 2 3 18 4 2 2 3" xfId="16358" xr:uid="{00000000-0005-0000-0000-0000D43F0000}"/>
    <cellStyle name="Note 2 3 18 4 2 3" xfId="16359" xr:uid="{00000000-0005-0000-0000-0000D53F0000}"/>
    <cellStyle name="Note 2 3 18 4 2 3 2" xfId="16360" xr:uid="{00000000-0005-0000-0000-0000D63F0000}"/>
    <cellStyle name="Note 2 3 18 4 2 4" xfId="16361" xr:uid="{00000000-0005-0000-0000-0000D73F0000}"/>
    <cellStyle name="Note 2 3 18 4 3" xfId="16362" xr:uid="{00000000-0005-0000-0000-0000D83F0000}"/>
    <cellStyle name="Note 2 3 18 4 3 2" xfId="16363" xr:uid="{00000000-0005-0000-0000-0000D93F0000}"/>
    <cellStyle name="Note 2 3 18 4 3 2 2" xfId="16364" xr:uid="{00000000-0005-0000-0000-0000DA3F0000}"/>
    <cellStyle name="Note 2 3 18 4 3 3" xfId="16365" xr:uid="{00000000-0005-0000-0000-0000DB3F0000}"/>
    <cellStyle name="Note 2 3 18 4 4" xfId="16366" xr:uid="{00000000-0005-0000-0000-0000DC3F0000}"/>
    <cellStyle name="Note 2 3 18 4 4 2" xfId="16367" xr:uid="{00000000-0005-0000-0000-0000DD3F0000}"/>
    <cellStyle name="Note 2 3 18 4 4 2 2" xfId="16368" xr:uid="{00000000-0005-0000-0000-0000DE3F0000}"/>
    <cellStyle name="Note 2 3 18 4 4 3" xfId="16369" xr:uid="{00000000-0005-0000-0000-0000DF3F0000}"/>
    <cellStyle name="Note 2 3 18 4 5" xfId="16370" xr:uid="{00000000-0005-0000-0000-0000E03F0000}"/>
    <cellStyle name="Note 2 3 18 4 5 2" xfId="16371" xr:uid="{00000000-0005-0000-0000-0000E13F0000}"/>
    <cellStyle name="Note 2 3 18 4 6" xfId="16372" xr:uid="{00000000-0005-0000-0000-0000E23F0000}"/>
    <cellStyle name="Note 2 3 18 4 6 2" xfId="16373" xr:uid="{00000000-0005-0000-0000-0000E33F0000}"/>
    <cellStyle name="Note 2 3 18 4 7" xfId="16374" xr:uid="{00000000-0005-0000-0000-0000E43F0000}"/>
    <cellStyle name="Note 2 3 18 5" xfId="16375" xr:uid="{00000000-0005-0000-0000-0000E53F0000}"/>
    <cellStyle name="Note 2 3 18 5 2" xfId="16376" xr:uid="{00000000-0005-0000-0000-0000E63F0000}"/>
    <cellStyle name="Note 2 3 18 5 2 2" xfId="16377" xr:uid="{00000000-0005-0000-0000-0000E73F0000}"/>
    <cellStyle name="Note 2 3 18 5 2 2 2" xfId="16378" xr:uid="{00000000-0005-0000-0000-0000E83F0000}"/>
    <cellStyle name="Note 2 3 18 5 2 2 2 2" xfId="16379" xr:uid="{00000000-0005-0000-0000-0000E93F0000}"/>
    <cellStyle name="Note 2 3 18 5 2 2 3" xfId="16380" xr:uid="{00000000-0005-0000-0000-0000EA3F0000}"/>
    <cellStyle name="Note 2 3 18 5 2 3" xfId="16381" xr:uid="{00000000-0005-0000-0000-0000EB3F0000}"/>
    <cellStyle name="Note 2 3 18 5 2 3 2" xfId="16382" xr:uid="{00000000-0005-0000-0000-0000EC3F0000}"/>
    <cellStyle name="Note 2 3 18 5 2 4" xfId="16383" xr:uid="{00000000-0005-0000-0000-0000ED3F0000}"/>
    <cellStyle name="Note 2 3 18 5 3" xfId="16384" xr:uid="{00000000-0005-0000-0000-0000EE3F0000}"/>
    <cellStyle name="Note 2 3 18 5 3 2" xfId="16385" xr:uid="{00000000-0005-0000-0000-0000EF3F0000}"/>
    <cellStyle name="Note 2 3 18 5 3 2 2" xfId="16386" xr:uid="{00000000-0005-0000-0000-0000F03F0000}"/>
    <cellStyle name="Note 2 3 18 5 3 3" xfId="16387" xr:uid="{00000000-0005-0000-0000-0000F13F0000}"/>
    <cellStyle name="Note 2 3 18 5 4" xfId="16388" xr:uid="{00000000-0005-0000-0000-0000F23F0000}"/>
    <cellStyle name="Note 2 3 18 5 4 2" xfId="16389" xr:uid="{00000000-0005-0000-0000-0000F33F0000}"/>
    <cellStyle name="Note 2 3 18 5 4 2 2" xfId="16390" xr:uid="{00000000-0005-0000-0000-0000F43F0000}"/>
    <cellStyle name="Note 2 3 18 5 4 3" xfId="16391" xr:uid="{00000000-0005-0000-0000-0000F53F0000}"/>
    <cellStyle name="Note 2 3 18 5 5" xfId="16392" xr:uid="{00000000-0005-0000-0000-0000F63F0000}"/>
    <cellStyle name="Note 2 3 18 5 5 2" xfId="16393" xr:uid="{00000000-0005-0000-0000-0000F73F0000}"/>
    <cellStyle name="Note 2 3 18 5 6" xfId="16394" xr:uid="{00000000-0005-0000-0000-0000F83F0000}"/>
    <cellStyle name="Note 2 3 18 5 6 2" xfId="16395" xr:uid="{00000000-0005-0000-0000-0000F93F0000}"/>
    <cellStyle name="Note 2 3 18 5 7" xfId="16396" xr:uid="{00000000-0005-0000-0000-0000FA3F0000}"/>
    <cellStyle name="Note 2 3 18 6" xfId="16397" xr:uid="{00000000-0005-0000-0000-0000FB3F0000}"/>
    <cellStyle name="Note 2 3 18 6 2" xfId="16398" xr:uid="{00000000-0005-0000-0000-0000FC3F0000}"/>
    <cellStyle name="Note 2 3 18 6 2 2" xfId="16399" xr:uid="{00000000-0005-0000-0000-0000FD3F0000}"/>
    <cellStyle name="Note 2 3 18 6 2 2 2" xfId="16400" xr:uid="{00000000-0005-0000-0000-0000FE3F0000}"/>
    <cellStyle name="Note 2 3 18 6 2 3" xfId="16401" xr:uid="{00000000-0005-0000-0000-0000FF3F0000}"/>
    <cellStyle name="Note 2 3 18 6 3" xfId="16402" xr:uid="{00000000-0005-0000-0000-000000400000}"/>
    <cellStyle name="Note 2 3 18 6 3 2" xfId="16403" xr:uid="{00000000-0005-0000-0000-000001400000}"/>
    <cellStyle name="Note 2 3 18 6 4" xfId="16404" xr:uid="{00000000-0005-0000-0000-000002400000}"/>
    <cellStyle name="Note 2 3 18 7" xfId="16405" xr:uid="{00000000-0005-0000-0000-000003400000}"/>
    <cellStyle name="Note 2 3 18 7 2" xfId="16406" xr:uid="{00000000-0005-0000-0000-000004400000}"/>
    <cellStyle name="Note 2 3 18 7 2 2" xfId="16407" xr:uid="{00000000-0005-0000-0000-000005400000}"/>
    <cellStyle name="Note 2 3 18 7 3" xfId="16408" xr:uid="{00000000-0005-0000-0000-000006400000}"/>
    <cellStyle name="Note 2 3 18 8" xfId="16409" xr:uid="{00000000-0005-0000-0000-000007400000}"/>
    <cellStyle name="Note 2 3 18 8 2" xfId="16410" xr:uid="{00000000-0005-0000-0000-000008400000}"/>
    <cellStyle name="Note 2 3 18 8 2 2" xfId="16411" xr:uid="{00000000-0005-0000-0000-000009400000}"/>
    <cellStyle name="Note 2 3 18 8 3" xfId="16412" xr:uid="{00000000-0005-0000-0000-00000A400000}"/>
    <cellStyle name="Note 2 3 18 9" xfId="16413" xr:uid="{00000000-0005-0000-0000-00000B400000}"/>
    <cellStyle name="Note 2 3 18 9 2" xfId="16414" xr:uid="{00000000-0005-0000-0000-00000C400000}"/>
    <cellStyle name="Note 2 3 19" xfId="16415" xr:uid="{00000000-0005-0000-0000-00000D400000}"/>
    <cellStyle name="Note 2 3 2" xfId="16416" xr:uid="{00000000-0005-0000-0000-00000E400000}"/>
    <cellStyle name="Note 2 3 2 2" xfId="16417" xr:uid="{00000000-0005-0000-0000-00000F400000}"/>
    <cellStyle name="Note 2 3 2 2 2" xfId="16418" xr:uid="{00000000-0005-0000-0000-000010400000}"/>
    <cellStyle name="Note 2 3 2 2 3" xfId="16419" xr:uid="{00000000-0005-0000-0000-000011400000}"/>
    <cellStyle name="Note 2 3 2 3" xfId="16420" xr:uid="{00000000-0005-0000-0000-000012400000}"/>
    <cellStyle name="Note 2 3 2 3 10" xfId="16421" xr:uid="{00000000-0005-0000-0000-000013400000}"/>
    <cellStyle name="Note 2 3 2 3 10 10" xfId="16422" xr:uid="{00000000-0005-0000-0000-000014400000}"/>
    <cellStyle name="Note 2 3 2 3 10 10 2" xfId="16423" xr:uid="{00000000-0005-0000-0000-000015400000}"/>
    <cellStyle name="Note 2 3 2 3 10 11" xfId="16424" xr:uid="{00000000-0005-0000-0000-000016400000}"/>
    <cellStyle name="Note 2 3 2 3 10 11 2" xfId="16425" xr:uid="{00000000-0005-0000-0000-000017400000}"/>
    <cellStyle name="Note 2 3 2 3 10 12" xfId="16426" xr:uid="{00000000-0005-0000-0000-000018400000}"/>
    <cellStyle name="Note 2 3 2 3 10 2" xfId="16427" xr:uid="{00000000-0005-0000-0000-000019400000}"/>
    <cellStyle name="Note 2 3 2 3 10 2 2" xfId="16428" xr:uid="{00000000-0005-0000-0000-00001A400000}"/>
    <cellStyle name="Note 2 3 2 3 10 2 2 2" xfId="16429" xr:uid="{00000000-0005-0000-0000-00001B400000}"/>
    <cellStyle name="Note 2 3 2 3 10 2 2 2 2" xfId="16430" xr:uid="{00000000-0005-0000-0000-00001C400000}"/>
    <cellStyle name="Note 2 3 2 3 10 2 2 2 2 2" xfId="16431" xr:uid="{00000000-0005-0000-0000-00001D400000}"/>
    <cellStyle name="Note 2 3 2 3 10 2 2 2 3" xfId="16432" xr:uid="{00000000-0005-0000-0000-00001E400000}"/>
    <cellStyle name="Note 2 3 2 3 10 2 2 3" xfId="16433" xr:uid="{00000000-0005-0000-0000-00001F400000}"/>
    <cellStyle name="Note 2 3 2 3 10 2 2 3 2" xfId="16434" xr:uid="{00000000-0005-0000-0000-000020400000}"/>
    <cellStyle name="Note 2 3 2 3 10 2 2 4" xfId="16435" xr:uid="{00000000-0005-0000-0000-000021400000}"/>
    <cellStyle name="Note 2 3 2 3 10 2 3" xfId="16436" xr:uid="{00000000-0005-0000-0000-000022400000}"/>
    <cellStyle name="Note 2 3 2 3 10 2 3 2" xfId="16437" xr:uid="{00000000-0005-0000-0000-000023400000}"/>
    <cellStyle name="Note 2 3 2 3 10 2 3 2 2" xfId="16438" xr:uid="{00000000-0005-0000-0000-000024400000}"/>
    <cellStyle name="Note 2 3 2 3 10 2 3 3" xfId="16439" xr:uid="{00000000-0005-0000-0000-000025400000}"/>
    <cellStyle name="Note 2 3 2 3 10 2 4" xfId="16440" xr:uid="{00000000-0005-0000-0000-000026400000}"/>
    <cellStyle name="Note 2 3 2 3 10 2 4 2" xfId="16441" xr:uid="{00000000-0005-0000-0000-000027400000}"/>
    <cellStyle name="Note 2 3 2 3 10 2 4 2 2" xfId="16442" xr:uid="{00000000-0005-0000-0000-000028400000}"/>
    <cellStyle name="Note 2 3 2 3 10 2 4 3" xfId="16443" xr:uid="{00000000-0005-0000-0000-000029400000}"/>
    <cellStyle name="Note 2 3 2 3 10 2 5" xfId="16444" xr:uid="{00000000-0005-0000-0000-00002A400000}"/>
    <cellStyle name="Note 2 3 2 3 10 2 5 2" xfId="16445" xr:uid="{00000000-0005-0000-0000-00002B400000}"/>
    <cellStyle name="Note 2 3 2 3 10 2 6" xfId="16446" xr:uid="{00000000-0005-0000-0000-00002C400000}"/>
    <cellStyle name="Note 2 3 2 3 10 2 6 2" xfId="16447" xr:uid="{00000000-0005-0000-0000-00002D400000}"/>
    <cellStyle name="Note 2 3 2 3 10 2 7" xfId="16448" xr:uid="{00000000-0005-0000-0000-00002E400000}"/>
    <cellStyle name="Note 2 3 2 3 10 3" xfId="16449" xr:uid="{00000000-0005-0000-0000-00002F400000}"/>
    <cellStyle name="Note 2 3 2 3 10 3 2" xfId="16450" xr:uid="{00000000-0005-0000-0000-000030400000}"/>
    <cellStyle name="Note 2 3 2 3 10 3 2 2" xfId="16451" xr:uid="{00000000-0005-0000-0000-000031400000}"/>
    <cellStyle name="Note 2 3 2 3 10 3 2 2 2" xfId="16452" xr:uid="{00000000-0005-0000-0000-000032400000}"/>
    <cellStyle name="Note 2 3 2 3 10 3 2 2 2 2" xfId="16453" xr:uid="{00000000-0005-0000-0000-000033400000}"/>
    <cellStyle name="Note 2 3 2 3 10 3 2 2 3" xfId="16454" xr:uid="{00000000-0005-0000-0000-000034400000}"/>
    <cellStyle name="Note 2 3 2 3 10 3 2 3" xfId="16455" xr:uid="{00000000-0005-0000-0000-000035400000}"/>
    <cellStyle name="Note 2 3 2 3 10 3 2 3 2" xfId="16456" xr:uid="{00000000-0005-0000-0000-000036400000}"/>
    <cellStyle name="Note 2 3 2 3 10 3 2 4" xfId="16457" xr:uid="{00000000-0005-0000-0000-000037400000}"/>
    <cellStyle name="Note 2 3 2 3 10 3 3" xfId="16458" xr:uid="{00000000-0005-0000-0000-000038400000}"/>
    <cellStyle name="Note 2 3 2 3 10 3 3 2" xfId="16459" xr:uid="{00000000-0005-0000-0000-000039400000}"/>
    <cellStyle name="Note 2 3 2 3 10 3 3 2 2" xfId="16460" xr:uid="{00000000-0005-0000-0000-00003A400000}"/>
    <cellStyle name="Note 2 3 2 3 10 3 3 3" xfId="16461" xr:uid="{00000000-0005-0000-0000-00003B400000}"/>
    <cellStyle name="Note 2 3 2 3 10 3 4" xfId="16462" xr:uid="{00000000-0005-0000-0000-00003C400000}"/>
    <cellStyle name="Note 2 3 2 3 10 3 4 2" xfId="16463" xr:uid="{00000000-0005-0000-0000-00003D400000}"/>
    <cellStyle name="Note 2 3 2 3 10 3 4 2 2" xfId="16464" xr:uid="{00000000-0005-0000-0000-00003E400000}"/>
    <cellStyle name="Note 2 3 2 3 10 3 4 3" xfId="16465" xr:uid="{00000000-0005-0000-0000-00003F400000}"/>
    <cellStyle name="Note 2 3 2 3 10 3 5" xfId="16466" xr:uid="{00000000-0005-0000-0000-000040400000}"/>
    <cellStyle name="Note 2 3 2 3 10 3 5 2" xfId="16467" xr:uid="{00000000-0005-0000-0000-000041400000}"/>
    <cellStyle name="Note 2 3 2 3 10 3 6" xfId="16468" xr:uid="{00000000-0005-0000-0000-000042400000}"/>
    <cellStyle name="Note 2 3 2 3 10 3 6 2" xfId="16469" xr:uid="{00000000-0005-0000-0000-000043400000}"/>
    <cellStyle name="Note 2 3 2 3 10 3 7" xfId="16470" xr:uid="{00000000-0005-0000-0000-000044400000}"/>
    <cellStyle name="Note 2 3 2 3 10 4" xfId="16471" xr:uid="{00000000-0005-0000-0000-000045400000}"/>
    <cellStyle name="Note 2 3 2 3 10 4 2" xfId="16472" xr:uid="{00000000-0005-0000-0000-000046400000}"/>
    <cellStyle name="Note 2 3 2 3 10 4 2 2" xfId="16473" xr:uid="{00000000-0005-0000-0000-000047400000}"/>
    <cellStyle name="Note 2 3 2 3 10 4 2 2 2" xfId="16474" xr:uid="{00000000-0005-0000-0000-000048400000}"/>
    <cellStyle name="Note 2 3 2 3 10 4 2 2 2 2" xfId="16475" xr:uid="{00000000-0005-0000-0000-000049400000}"/>
    <cellStyle name="Note 2 3 2 3 10 4 2 2 3" xfId="16476" xr:uid="{00000000-0005-0000-0000-00004A400000}"/>
    <cellStyle name="Note 2 3 2 3 10 4 2 3" xfId="16477" xr:uid="{00000000-0005-0000-0000-00004B400000}"/>
    <cellStyle name="Note 2 3 2 3 10 4 2 3 2" xfId="16478" xr:uid="{00000000-0005-0000-0000-00004C400000}"/>
    <cellStyle name="Note 2 3 2 3 10 4 2 4" xfId="16479" xr:uid="{00000000-0005-0000-0000-00004D400000}"/>
    <cellStyle name="Note 2 3 2 3 10 4 3" xfId="16480" xr:uid="{00000000-0005-0000-0000-00004E400000}"/>
    <cellStyle name="Note 2 3 2 3 10 4 3 2" xfId="16481" xr:uid="{00000000-0005-0000-0000-00004F400000}"/>
    <cellStyle name="Note 2 3 2 3 10 4 3 2 2" xfId="16482" xr:uid="{00000000-0005-0000-0000-000050400000}"/>
    <cellStyle name="Note 2 3 2 3 10 4 3 3" xfId="16483" xr:uid="{00000000-0005-0000-0000-000051400000}"/>
    <cellStyle name="Note 2 3 2 3 10 4 4" xfId="16484" xr:uid="{00000000-0005-0000-0000-000052400000}"/>
    <cellStyle name="Note 2 3 2 3 10 4 4 2" xfId="16485" xr:uid="{00000000-0005-0000-0000-000053400000}"/>
    <cellStyle name="Note 2 3 2 3 10 4 4 2 2" xfId="16486" xr:uid="{00000000-0005-0000-0000-000054400000}"/>
    <cellStyle name="Note 2 3 2 3 10 4 4 3" xfId="16487" xr:uid="{00000000-0005-0000-0000-000055400000}"/>
    <cellStyle name="Note 2 3 2 3 10 4 5" xfId="16488" xr:uid="{00000000-0005-0000-0000-000056400000}"/>
    <cellStyle name="Note 2 3 2 3 10 4 5 2" xfId="16489" xr:uid="{00000000-0005-0000-0000-000057400000}"/>
    <cellStyle name="Note 2 3 2 3 10 4 6" xfId="16490" xr:uid="{00000000-0005-0000-0000-000058400000}"/>
    <cellStyle name="Note 2 3 2 3 10 4 6 2" xfId="16491" xr:uid="{00000000-0005-0000-0000-000059400000}"/>
    <cellStyle name="Note 2 3 2 3 10 4 7" xfId="16492" xr:uid="{00000000-0005-0000-0000-00005A400000}"/>
    <cellStyle name="Note 2 3 2 3 10 5" xfId="16493" xr:uid="{00000000-0005-0000-0000-00005B400000}"/>
    <cellStyle name="Note 2 3 2 3 10 5 2" xfId="16494" xr:uid="{00000000-0005-0000-0000-00005C400000}"/>
    <cellStyle name="Note 2 3 2 3 10 5 2 2" xfId="16495" xr:uid="{00000000-0005-0000-0000-00005D400000}"/>
    <cellStyle name="Note 2 3 2 3 10 5 2 2 2" xfId="16496" xr:uid="{00000000-0005-0000-0000-00005E400000}"/>
    <cellStyle name="Note 2 3 2 3 10 5 2 2 2 2" xfId="16497" xr:uid="{00000000-0005-0000-0000-00005F400000}"/>
    <cellStyle name="Note 2 3 2 3 10 5 2 2 3" xfId="16498" xr:uid="{00000000-0005-0000-0000-000060400000}"/>
    <cellStyle name="Note 2 3 2 3 10 5 2 3" xfId="16499" xr:uid="{00000000-0005-0000-0000-000061400000}"/>
    <cellStyle name="Note 2 3 2 3 10 5 2 3 2" xfId="16500" xr:uid="{00000000-0005-0000-0000-000062400000}"/>
    <cellStyle name="Note 2 3 2 3 10 5 2 4" xfId="16501" xr:uid="{00000000-0005-0000-0000-000063400000}"/>
    <cellStyle name="Note 2 3 2 3 10 5 3" xfId="16502" xr:uid="{00000000-0005-0000-0000-000064400000}"/>
    <cellStyle name="Note 2 3 2 3 10 5 3 2" xfId="16503" xr:uid="{00000000-0005-0000-0000-000065400000}"/>
    <cellStyle name="Note 2 3 2 3 10 5 3 2 2" xfId="16504" xr:uid="{00000000-0005-0000-0000-000066400000}"/>
    <cellStyle name="Note 2 3 2 3 10 5 3 3" xfId="16505" xr:uid="{00000000-0005-0000-0000-000067400000}"/>
    <cellStyle name="Note 2 3 2 3 10 5 4" xfId="16506" xr:uid="{00000000-0005-0000-0000-000068400000}"/>
    <cellStyle name="Note 2 3 2 3 10 5 4 2" xfId="16507" xr:uid="{00000000-0005-0000-0000-000069400000}"/>
    <cellStyle name="Note 2 3 2 3 10 5 4 2 2" xfId="16508" xr:uid="{00000000-0005-0000-0000-00006A400000}"/>
    <cellStyle name="Note 2 3 2 3 10 5 4 3" xfId="16509" xr:uid="{00000000-0005-0000-0000-00006B400000}"/>
    <cellStyle name="Note 2 3 2 3 10 5 5" xfId="16510" xr:uid="{00000000-0005-0000-0000-00006C400000}"/>
    <cellStyle name="Note 2 3 2 3 10 5 5 2" xfId="16511" xr:uid="{00000000-0005-0000-0000-00006D400000}"/>
    <cellStyle name="Note 2 3 2 3 10 5 6" xfId="16512" xr:uid="{00000000-0005-0000-0000-00006E400000}"/>
    <cellStyle name="Note 2 3 2 3 10 5 6 2" xfId="16513" xr:uid="{00000000-0005-0000-0000-00006F400000}"/>
    <cellStyle name="Note 2 3 2 3 10 5 7" xfId="16514" xr:uid="{00000000-0005-0000-0000-000070400000}"/>
    <cellStyle name="Note 2 3 2 3 10 6" xfId="16515" xr:uid="{00000000-0005-0000-0000-000071400000}"/>
    <cellStyle name="Note 2 3 2 3 10 6 2" xfId="16516" xr:uid="{00000000-0005-0000-0000-000072400000}"/>
    <cellStyle name="Note 2 3 2 3 10 6 2 2" xfId="16517" xr:uid="{00000000-0005-0000-0000-000073400000}"/>
    <cellStyle name="Note 2 3 2 3 10 6 2 2 2" xfId="16518" xr:uid="{00000000-0005-0000-0000-000074400000}"/>
    <cellStyle name="Note 2 3 2 3 10 6 2 2 2 2" xfId="16519" xr:uid="{00000000-0005-0000-0000-000075400000}"/>
    <cellStyle name="Note 2 3 2 3 10 6 2 2 3" xfId="16520" xr:uid="{00000000-0005-0000-0000-000076400000}"/>
    <cellStyle name="Note 2 3 2 3 10 6 2 3" xfId="16521" xr:uid="{00000000-0005-0000-0000-000077400000}"/>
    <cellStyle name="Note 2 3 2 3 10 6 2 3 2" xfId="16522" xr:uid="{00000000-0005-0000-0000-000078400000}"/>
    <cellStyle name="Note 2 3 2 3 10 6 2 4" xfId="16523" xr:uid="{00000000-0005-0000-0000-000079400000}"/>
    <cellStyle name="Note 2 3 2 3 10 6 3" xfId="16524" xr:uid="{00000000-0005-0000-0000-00007A400000}"/>
    <cellStyle name="Note 2 3 2 3 10 6 3 2" xfId="16525" xr:uid="{00000000-0005-0000-0000-00007B400000}"/>
    <cellStyle name="Note 2 3 2 3 10 6 3 2 2" xfId="16526" xr:uid="{00000000-0005-0000-0000-00007C400000}"/>
    <cellStyle name="Note 2 3 2 3 10 6 3 3" xfId="16527" xr:uid="{00000000-0005-0000-0000-00007D400000}"/>
    <cellStyle name="Note 2 3 2 3 10 6 4" xfId="16528" xr:uid="{00000000-0005-0000-0000-00007E400000}"/>
    <cellStyle name="Note 2 3 2 3 10 6 4 2" xfId="16529" xr:uid="{00000000-0005-0000-0000-00007F400000}"/>
    <cellStyle name="Note 2 3 2 3 10 6 4 2 2" xfId="16530" xr:uid="{00000000-0005-0000-0000-000080400000}"/>
    <cellStyle name="Note 2 3 2 3 10 6 4 3" xfId="16531" xr:uid="{00000000-0005-0000-0000-000081400000}"/>
    <cellStyle name="Note 2 3 2 3 10 6 5" xfId="16532" xr:uid="{00000000-0005-0000-0000-000082400000}"/>
    <cellStyle name="Note 2 3 2 3 10 6 5 2" xfId="16533" xr:uid="{00000000-0005-0000-0000-000083400000}"/>
    <cellStyle name="Note 2 3 2 3 10 6 6" xfId="16534" xr:uid="{00000000-0005-0000-0000-000084400000}"/>
    <cellStyle name="Note 2 3 2 3 10 6 6 2" xfId="16535" xr:uid="{00000000-0005-0000-0000-000085400000}"/>
    <cellStyle name="Note 2 3 2 3 10 6 7" xfId="16536" xr:uid="{00000000-0005-0000-0000-000086400000}"/>
    <cellStyle name="Note 2 3 2 3 10 7" xfId="16537" xr:uid="{00000000-0005-0000-0000-000087400000}"/>
    <cellStyle name="Note 2 3 2 3 10 7 2" xfId="16538" xr:uid="{00000000-0005-0000-0000-000088400000}"/>
    <cellStyle name="Note 2 3 2 3 10 7 2 2" xfId="16539" xr:uid="{00000000-0005-0000-0000-000089400000}"/>
    <cellStyle name="Note 2 3 2 3 10 7 2 2 2" xfId="16540" xr:uid="{00000000-0005-0000-0000-00008A400000}"/>
    <cellStyle name="Note 2 3 2 3 10 7 2 3" xfId="16541" xr:uid="{00000000-0005-0000-0000-00008B400000}"/>
    <cellStyle name="Note 2 3 2 3 10 7 3" xfId="16542" xr:uid="{00000000-0005-0000-0000-00008C400000}"/>
    <cellStyle name="Note 2 3 2 3 10 7 3 2" xfId="16543" xr:uid="{00000000-0005-0000-0000-00008D400000}"/>
    <cellStyle name="Note 2 3 2 3 10 7 4" xfId="16544" xr:uid="{00000000-0005-0000-0000-00008E400000}"/>
    <cellStyle name="Note 2 3 2 3 10 8" xfId="16545" xr:uid="{00000000-0005-0000-0000-00008F400000}"/>
    <cellStyle name="Note 2 3 2 3 10 8 2" xfId="16546" xr:uid="{00000000-0005-0000-0000-000090400000}"/>
    <cellStyle name="Note 2 3 2 3 10 8 2 2" xfId="16547" xr:uid="{00000000-0005-0000-0000-000091400000}"/>
    <cellStyle name="Note 2 3 2 3 10 8 3" xfId="16548" xr:uid="{00000000-0005-0000-0000-000092400000}"/>
    <cellStyle name="Note 2 3 2 3 10 9" xfId="16549" xr:uid="{00000000-0005-0000-0000-000093400000}"/>
    <cellStyle name="Note 2 3 2 3 10 9 2" xfId="16550" xr:uid="{00000000-0005-0000-0000-000094400000}"/>
    <cellStyle name="Note 2 3 2 3 10 9 2 2" xfId="16551" xr:uid="{00000000-0005-0000-0000-000095400000}"/>
    <cellStyle name="Note 2 3 2 3 10 9 3" xfId="16552" xr:uid="{00000000-0005-0000-0000-000096400000}"/>
    <cellStyle name="Note 2 3 2 3 11" xfId="16553" xr:uid="{00000000-0005-0000-0000-000097400000}"/>
    <cellStyle name="Note 2 3 2 3 11 10" xfId="16554" xr:uid="{00000000-0005-0000-0000-000098400000}"/>
    <cellStyle name="Note 2 3 2 3 11 10 2" xfId="16555" xr:uid="{00000000-0005-0000-0000-000099400000}"/>
    <cellStyle name="Note 2 3 2 3 11 11" xfId="16556" xr:uid="{00000000-0005-0000-0000-00009A400000}"/>
    <cellStyle name="Note 2 3 2 3 11 11 2" xfId="16557" xr:uid="{00000000-0005-0000-0000-00009B400000}"/>
    <cellStyle name="Note 2 3 2 3 11 12" xfId="16558" xr:uid="{00000000-0005-0000-0000-00009C400000}"/>
    <cellStyle name="Note 2 3 2 3 11 2" xfId="16559" xr:uid="{00000000-0005-0000-0000-00009D400000}"/>
    <cellStyle name="Note 2 3 2 3 11 2 2" xfId="16560" xr:uid="{00000000-0005-0000-0000-00009E400000}"/>
    <cellStyle name="Note 2 3 2 3 11 2 2 2" xfId="16561" xr:uid="{00000000-0005-0000-0000-00009F400000}"/>
    <cellStyle name="Note 2 3 2 3 11 2 2 2 2" xfId="16562" xr:uid="{00000000-0005-0000-0000-0000A0400000}"/>
    <cellStyle name="Note 2 3 2 3 11 2 2 2 2 2" xfId="16563" xr:uid="{00000000-0005-0000-0000-0000A1400000}"/>
    <cellStyle name="Note 2 3 2 3 11 2 2 2 3" xfId="16564" xr:uid="{00000000-0005-0000-0000-0000A2400000}"/>
    <cellStyle name="Note 2 3 2 3 11 2 2 3" xfId="16565" xr:uid="{00000000-0005-0000-0000-0000A3400000}"/>
    <cellStyle name="Note 2 3 2 3 11 2 2 3 2" xfId="16566" xr:uid="{00000000-0005-0000-0000-0000A4400000}"/>
    <cellStyle name="Note 2 3 2 3 11 2 2 4" xfId="16567" xr:uid="{00000000-0005-0000-0000-0000A5400000}"/>
    <cellStyle name="Note 2 3 2 3 11 2 3" xfId="16568" xr:uid="{00000000-0005-0000-0000-0000A6400000}"/>
    <cellStyle name="Note 2 3 2 3 11 2 3 2" xfId="16569" xr:uid="{00000000-0005-0000-0000-0000A7400000}"/>
    <cellStyle name="Note 2 3 2 3 11 2 3 2 2" xfId="16570" xr:uid="{00000000-0005-0000-0000-0000A8400000}"/>
    <cellStyle name="Note 2 3 2 3 11 2 3 3" xfId="16571" xr:uid="{00000000-0005-0000-0000-0000A9400000}"/>
    <cellStyle name="Note 2 3 2 3 11 2 4" xfId="16572" xr:uid="{00000000-0005-0000-0000-0000AA400000}"/>
    <cellStyle name="Note 2 3 2 3 11 2 4 2" xfId="16573" xr:uid="{00000000-0005-0000-0000-0000AB400000}"/>
    <cellStyle name="Note 2 3 2 3 11 2 4 2 2" xfId="16574" xr:uid="{00000000-0005-0000-0000-0000AC400000}"/>
    <cellStyle name="Note 2 3 2 3 11 2 4 3" xfId="16575" xr:uid="{00000000-0005-0000-0000-0000AD400000}"/>
    <cellStyle name="Note 2 3 2 3 11 2 5" xfId="16576" xr:uid="{00000000-0005-0000-0000-0000AE400000}"/>
    <cellStyle name="Note 2 3 2 3 11 2 5 2" xfId="16577" xr:uid="{00000000-0005-0000-0000-0000AF400000}"/>
    <cellStyle name="Note 2 3 2 3 11 2 6" xfId="16578" xr:uid="{00000000-0005-0000-0000-0000B0400000}"/>
    <cellStyle name="Note 2 3 2 3 11 2 6 2" xfId="16579" xr:uid="{00000000-0005-0000-0000-0000B1400000}"/>
    <cellStyle name="Note 2 3 2 3 11 2 7" xfId="16580" xr:uid="{00000000-0005-0000-0000-0000B2400000}"/>
    <cellStyle name="Note 2 3 2 3 11 3" xfId="16581" xr:uid="{00000000-0005-0000-0000-0000B3400000}"/>
    <cellStyle name="Note 2 3 2 3 11 3 2" xfId="16582" xr:uid="{00000000-0005-0000-0000-0000B4400000}"/>
    <cellStyle name="Note 2 3 2 3 11 3 2 2" xfId="16583" xr:uid="{00000000-0005-0000-0000-0000B5400000}"/>
    <cellStyle name="Note 2 3 2 3 11 3 2 2 2" xfId="16584" xr:uid="{00000000-0005-0000-0000-0000B6400000}"/>
    <cellStyle name="Note 2 3 2 3 11 3 2 2 2 2" xfId="16585" xr:uid="{00000000-0005-0000-0000-0000B7400000}"/>
    <cellStyle name="Note 2 3 2 3 11 3 2 2 3" xfId="16586" xr:uid="{00000000-0005-0000-0000-0000B8400000}"/>
    <cellStyle name="Note 2 3 2 3 11 3 2 3" xfId="16587" xr:uid="{00000000-0005-0000-0000-0000B9400000}"/>
    <cellStyle name="Note 2 3 2 3 11 3 2 3 2" xfId="16588" xr:uid="{00000000-0005-0000-0000-0000BA400000}"/>
    <cellStyle name="Note 2 3 2 3 11 3 2 4" xfId="16589" xr:uid="{00000000-0005-0000-0000-0000BB400000}"/>
    <cellStyle name="Note 2 3 2 3 11 3 3" xfId="16590" xr:uid="{00000000-0005-0000-0000-0000BC400000}"/>
    <cellStyle name="Note 2 3 2 3 11 3 3 2" xfId="16591" xr:uid="{00000000-0005-0000-0000-0000BD400000}"/>
    <cellStyle name="Note 2 3 2 3 11 3 3 2 2" xfId="16592" xr:uid="{00000000-0005-0000-0000-0000BE400000}"/>
    <cellStyle name="Note 2 3 2 3 11 3 3 3" xfId="16593" xr:uid="{00000000-0005-0000-0000-0000BF400000}"/>
    <cellStyle name="Note 2 3 2 3 11 3 4" xfId="16594" xr:uid="{00000000-0005-0000-0000-0000C0400000}"/>
    <cellStyle name="Note 2 3 2 3 11 3 4 2" xfId="16595" xr:uid="{00000000-0005-0000-0000-0000C1400000}"/>
    <cellStyle name="Note 2 3 2 3 11 3 4 2 2" xfId="16596" xr:uid="{00000000-0005-0000-0000-0000C2400000}"/>
    <cellStyle name="Note 2 3 2 3 11 3 4 3" xfId="16597" xr:uid="{00000000-0005-0000-0000-0000C3400000}"/>
    <cellStyle name="Note 2 3 2 3 11 3 5" xfId="16598" xr:uid="{00000000-0005-0000-0000-0000C4400000}"/>
    <cellStyle name="Note 2 3 2 3 11 3 5 2" xfId="16599" xr:uid="{00000000-0005-0000-0000-0000C5400000}"/>
    <cellStyle name="Note 2 3 2 3 11 3 6" xfId="16600" xr:uid="{00000000-0005-0000-0000-0000C6400000}"/>
    <cellStyle name="Note 2 3 2 3 11 3 6 2" xfId="16601" xr:uid="{00000000-0005-0000-0000-0000C7400000}"/>
    <cellStyle name="Note 2 3 2 3 11 3 7" xfId="16602" xr:uid="{00000000-0005-0000-0000-0000C8400000}"/>
    <cellStyle name="Note 2 3 2 3 11 4" xfId="16603" xr:uid="{00000000-0005-0000-0000-0000C9400000}"/>
    <cellStyle name="Note 2 3 2 3 11 4 2" xfId="16604" xr:uid="{00000000-0005-0000-0000-0000CA400000}"/>
    <cellStyle name="Note 2 3 2 3 11 4 2 2" xfId="16605" xr:uid="{00000000-0005-0000-0000-0000CB400000}"/>
    <cellStyle name="Note 2 3 2 3 11 4 2 2 2" xfId="16606" xr:uid="{00000000-0005-0000-0000-0000CC400000}"/>
    <cellStyle name="Note 2 3 2 3 11 4 2 2 2 2" xfId="16607" xr:uid="{00000000-0005-0000-0000-0000CD400000}"/>
    <cellStyle name="Note 2 3 2 3 11 4 2 2 3" xfId="16608" xr:uid="{00000000-0005-0000-0000-0000CE400000}"/>
    <cellStyle name="Note 2 3 2 3 11 4 2 3" xfId="16609" xr:uid="{00000000-0005-0000-0000-0000CF400000}"/>
    <cellStyle name="Note 2 3 2 3 11 4 2 3 2" xfId="16610" xr:uid="{00000000-0005-0000-0000-0000D0400000}"/>
    <cellStyle name="Note 2 3 2 3 11 4 2 4" xfId="16611" xr:uid="{00000000-0005-0000-0000-0000D1400000}"/>
    <cellStyle name="Note 2 3 2 3 11 4 3" xfId="16612" xr:uid="{00000000-0005-0000-0000-0000D2400000}"/>
    <cellStyle name="Note 2 3 2 3 11 4 3 2" xfId="16613" xr:uid="{00000000-0005-0000-0000-0000D3400000}"/>
    <cellStyle name="Note 2 3 2 3 11 4 3 2 2" xfId="16614" xr:uid="{00000000-0005-0000-0000-0000D4400000}"/>
    <cellStyle name="Note 2 3 2 3 11 4 3 3" xfId="16615" xr:uid="{00000000-0005-0000-0000-0000D5400000}"/>
    <cellStyle name="Note 2 3 2 3 11 4 4" xfId="16616" xr:uid="{00000000-0005-0000-0000-0000D6400000}"/>
    <cellStyle name="Note 2 3 2 3 11 4 4 2" xfId="16617" xr:uid="{00000000-0005-0000-0000-0000D7400000}"/>
    <cellStyle name="Note 2 3 2 3 11 4 4 2 2" xfId="16618" xr:uid="{00000000-0005-0000-0000-0000D8400000}"/>
    <cellStyle name="Note 2 3 2 3 11 4 4 3" xfId="16619" xr:uid="{00000000-0005-0000-0000-0000D9400000}"/>
    <cellStyle name="Note 2 3 2 3 11 4 5" xfId="16620" xr:uid="{00000000-0005-0000-0000-0000DA400000}"/>
    <cellStyle name="Note 2 3 2 3 11 4 5 2" xfId="16621" xr:uid="{00000000-0005-0000-0000-0000DB400000}"/>
    <cellStyle name="Note 2 3 2 3 11 4 6" xfId="16622" xr:uid="{00000000-0005-0000-0000-0000DC400000}"/>
    <cellStyle name="Note 2 3 2 3 11 4 6 2" xfId="16623" xr:uid="{00000000-0005-0000-0000-0000DD400000}"/>
    <cellStyle name="Note 2 3 2 3 11 4 7" xfId="16624" xr:uid="{00000000-0005-0000-0000-0000DE400000}"/>
    <cellStyle name="Note 2 3 2 3 11 5" xfId="16625" xr:uid="{00000000-0005-0000-0000-0000DF400000}"/>
    <cellStyle name="Note 2 3 2 3 11 5 2" xfId="16626" xr:uid="{00000000-0005-0000-0000-0000E0400000}"/>
    <cellStyle name="Note 2 3 2 3 11 5 2 2" xfId="16627" xr:uid="{00000000-0005-0000-0000-0000E1400000}"/>
    <cellStyle name="Note 2 3 2 3 11 5 2 2 2" xfId="16628" xr:uid="{00000000-0005-0000-0000-0000E2400000}"/>
    <cellStyle name="Note 2 3 2 3 11 5 2 2 2 2" xfId="16629" xr:uid="{00000000-0005-0000-0000-0000E3400000}"/>
    <cellStyle name="Note 2 3 2 3 11 5 2 2 3" xfId="16630" xr:uid="{00000000-0005-0000-0000-0000E4400000}"/>
    <cellStyle name="Note 2 3 2 3 11 5 2 3" xfId="16631" xr:uid="{00000000-0005-0000-0000-0000E5400000}"/>
    <cellStyle name="Note 2 3 2 3 11 5 2 3 2" xfId="16632" xr:uid="{00000000-0005-0000-0000-0000E6400000}"/>
    <cellStyle name="Note 2 3 2 3 11 5 2 4" xfId="16633" xr:uid="{00000000-0005-0000-0000-0000E7400000}"/>
    <cellStyle name="Note 2 3 2 3 11 5 3" xfId="16634" xr:uid="{00000000-0005-0000-0000-0000E8400000}"/>
    <cellStyle name="Note 2 3 2 3 11 5 3 2" xfId="16635" xr:uid="{00000000-0005-0000-0000-0000E9400000}"/>
    <cellStyle name="Note 2 3 2 3 11 5 3 2 2" xfId="16636" xr:uid="{00000000-0005-0000-0000-0000EA400000}"/>
    <cellStyle name="Note 2 3 2 3 11 5 3 3" xfId="16637" xr:uid="{00000000-0005-0000-0000-0000EB400000}"/>
    <cellStyle name="Note 2 3 2 3 11 5 4" xfId="16638" xr:uid="{00000000-0005-0000-0000-0000EC400000}"/>
    <cellStyle name="Note 2 3 2 3 11 5 4 2" xfId="16639" xr:uid="{00000000-0005-0000-0000-0000ED400000}"/>
    <cellStyle name="Note 2 3 2 3 11 5 4 2 2" xfId="16640" xr:uid="{00000000-0005-0000-0000-0000EE400000}"/>
    <cellStyle name="Note 2 3 2 3 11 5 4 3" xfId="16641" xr:uid="{00000000-0005-0000-0000-0000EF400000}"/>
    <cellStyle name="Note 2 3 2 3 11 5 5" xfId="16642" xr:uid="{00000000-0005-0000-0000-0000F0400000}"/>
    <cellStyle name="Note 2 3 2 3 11 5 5 2" xfId="16643" xr:uid="{00000000-0005-0000-0000-0000F1400000}"/>
    <cellStyle name="Note 2 3 2 3 11 5 6" xfId="16644" xr:uid="{00000000-0005-0000-0000-0000F2400000}"/>
    <cellStyle name="Note 2 3 2 3 11 5 6 2" xfId="16645" xr:uid="{00000000-0005-0000-0000-0000F3400000}"/>
    <cellStyle name="Note 2 3 2 3 11 5 7" xfId="16646" xr:uid="{00000000-0005-0000-0000-0000F4400000}"/>
    <cellStyle name="Note 2 3 2 3 11 6" xfId="16647" xr:uid="{00000000-0005-0000-0000-0000F5400000}"/>
    <cellStyle name="Note 2 3 2 3 11 6 2" xfId="16648" xr:uid="{00000000-0005-0000-0000-0000F6400000}"/>
    <cellStyle name="Note 2 3 2 3 11 6 2 2" xfId="16649" xr:uid="{00000000-0005-0000-0000-0000F7400000}"/>
    <cellStyle name="Note 2 3 2 3 11 6 2 2 2" xfId="16650" xr:uid="{00000000-0005-0000-0000-0000F8400000}"/>
    <cellStyle name="Note 2 3 2 3 11 6 2 2 2 2" xfId="16651" xr:uid="{00000000-0005-0000-0000-0000F9400000}"/>
    <cellStyle name="Note 2 3 2 3 11 6 2 2 3" xfId="16652" xr:uid="{00000000-0005-0000-0000-0000FA400000}"/>
    <cellStyle name="Note 2 3 2 3 11 6 2 3" xfId="16653" xr:uid="{00000000-0005-0000-0000-0000FB400000}"/>
    <cellStyle name="Note 2 3 2 3 11 6 2 3 2" xfId="16654" xr:uid="{00000000-0005-0000-0000-0000FC400000}"/>
    <cellStyle name="Note 2 3 2 3 11 6 2 4" xfId="16655" xr:uid="{00000000-0005-0000-0000-0000FD400000}"/>
    <cellStyle name="Note 2 3 2 3 11 6 3" xfId="16656" xr:uid="{00000000-0005-0000-0000-0000FE400000}"/>
    <cellStyle name="Note 2 3 2 3 11 6 3 2" xfId="16657" xr:uid="{00000000-0005-0000-0000-0000FF400000}"/>
    <cellStyle name="Note 2 3 2 3 11 6 3 2 2" xfId="16658" xr:uid="{00000000-0005-0000-0000-000000410000}"/>
    <cellStyle name="Note 2 3 2 3 11 6 3 3" xfId="16659" xr:uid="{00000000-0005-0000-0000-000001410000}"/>
    <cellStyle name="Note 2 3 2 3 11 6 4" xfId="16660" xr:uid="{00000000-0005-0000-0000-000002410000}"/>
    <cellStyle name="Note 2 3 2 3 11 6 4 2" xfId="16661" xr:uid="{00000000-0005-0000-0000-000003410000}"/>
    <cellStyle name="Note 2 3 2 3 11 6 4 2 2" xfId="16662" xr:uid="{00000000-0005-0000-0000-000004410000}"/>
    <cellStyle name="Note 2 3 2 3 11 6 4 3" xfId="16663" xr:uid="{00000000-0005-0000-0000-000005410000}"/>
    <cellStyle name="Note 2 3 2 3 11 6 5" xfId="16664" xr:uid="{00000000-0005-0000-0000-000006410000}"/>
    <cellStyle name="Note 2 3 2 3 11 6 5 2" xfId="16665" xr:uid="{00000000-0005-0000-0000-000007410000}"/>
    <cellStyle name="Note 2 3 2 3 11 6 6" xfId="16666" xr:uid="{00000000-0005-0000-0000-000008410000}"/>
    <cellStyle name="Note 2 3 2 3 11 6 6 2" xfId="16667" xr:uid="{00000000-0005-0000-0000-000009410000}"/>
    <cellStyle name="Note 2 3 2 3 11 6 7" xfId="16668" xr:uid="{00000000-0005-0000-0000-00000A410000}"/>
    <cellStyle name="Note 2 3 2 3 11 7" xfId="16669" xr:uid="{00000000-0005-0000-0000-00000B410000}"/>
    <cellStyle name="Note 2 3 2 3 11 7 2" xfId="16670" xr:uid="{00000000-0005-0000-0000-00000C410000}"/>
    <cellStyle name="Note 2 3 2 3 11 7 2 2" xfId="16671" xr:uid="{00000000-0005-0000-0000-00000D410000}"/>
    <cellStyle name="Note 2 3 2 3 11 7 2 2 2" xfId="16672" xr:uid="{00000000-0005-0000-0000-00000E410000}"/>
    <cellStyle name="Note 2 3 2 3 11 7 2 3" xfId="16673" xr:uid="{00000000-0005-0000-0000-00000F410000}"/>
    <cellStyle name="Note 2 3 2 3 11 7 3" xfId="16674" xr:uid="{00000000-0005-0000-0000-000010410000}"/>
    <cellStyle name="Note 2 3 2 3 11 7 3 2" xfId="16675" xr:uid="{00000000-0005-0000-0000-000011410000}"/>
    <cellStyle name="Note 2 3 2 3 11 7 4" xfId="16676" xr:uid="{00000000-0005-0000-0000-000012410000}"/>
    <cellStyle name="Note 2 3 2 3 11 8" xfId="16677" xr:uid="{00000000-0005-0000-0000-000013410000}"/>
    <cellStyle name="Note 2 3 2 3 11 8 2" xfId="16678" xr:uid="{00000000-0005-0000-0000-000014410000}"/>
    <cellStyle name="Note 2 3 2 3 11 8 2 2" xfId="16679" xr:uid="{00000000-0005-0000-0000-000015410000}"/>
    <cellStyle name="Note 2 3 2 3 11 8 3" xfId="16680" xr:uid="{00000000-0005-0000-0000-000016410000}"/>
    <cellStyle name="Note 2 3 2 3 11 9" xfId="16681" xr:uid="{00000000-0005-0000-0000-000017410000}"/>
    <cellStyle name="Note 2 3 2 3 11 9 2" xfId="16682" xr:uid="{00000000-0005-0000-0000-000018410000}"/>
    <cellStyle name="Note 2 3 2 3 11 9 2 2" xfId="16683" xr:uid="{00000000-0005-0000-0000-000019410000}"/>
    <cellStyle name="Note 2 3 2 3 11 9 3" xfId="16684" xr:uid="{00000000-0005-0000-0000-00001A410000}"/>
    <cellStyle name="Note 2 3 2 3 12" xfId="16685" xr:uid="{00000000-0005-0000-0000-00001B410000}"/>
    <cellStyle name="Note 2 3 2 3 12 10" xfId="16686" xr:uid="{00000000-0005-0000-0000-00001C410000}"/>
    <cellStyle name="Note 2 3 2 3 12 10 2" xfId="16687" xr:uid="{00000000-0005-0000-0000-00001D410000}"/>
    <cellStyle name="Note 2 3 2 3 12 11" xfId="16688" xr:uid="{00000000-0005-0000-0000-00001E410000}"/>
    <cellStyle name="Note 2 3 2 3 12 11 2" xfId="16689" xr:uid="{00000000-0005-0000-0000-00001F410000}"/>
    <cellStyle name="Note 2 3 2 3 12 12" xfId="16690" xr:uid="{00000000-0005-0000-0000-000020410000}"/>
    <cellStyle name="Note 2 3 2 3 12 2" xfId="16691" xr:uid="{00000000-0005-0000-0000-000021410000}"/>
    <cellStyle name="Note 2 3 2 3 12 2 2" xfId="16692" xr:uid="{00000000-0005-0000-0000-000022410000}"/>
    <cellStyle name="Note 2 3 2 3 12 2 2 2" xfId="16693" xr:uid="{00000000-0005-0000-0000-000023410000}"/>
    <cellStyle name="Note 2 3 2 3 12 2 2 2 2" xfId="16694" xr:uid="{00000000-0005-0000-0000-000024410000}"/>
    <cellStyle name="Note 2 3 2 3 12 2 2 2 2 2" xfId="16695" xr:uid="{00000000-0005-0000-0000-000025410000}"/>
    <cellStyle name="Note 2 3 2 3 12 2 2 2 3" xfId="16696" xr:uid="{00000000-0005-0000-0000-000026410000}"/>
    <cellStyle name="Note 2 3 2 3 12 2 2 3" xfId="16697" xr:uid="{00000000-0005-0000-0000-000027410000}"/>
    <cellStyle name="Note 2 3 2 3 12 2 2 3 2" xfId="16698" xr:uid="{00000000-0005-0000-0000-000028410000}"/>
    <cellStyle name="Note 2 3 2 3 12 2 2 4" xfId="16699" xr:uid="{00000000-0005-0000-0000-000029410000}"/>
    <cellStyle name="Note 2 3 2 3 12 2 3" xfId="16700" xr:uid="{00000000-0005-0000-0000-00002A410000}"/>
    <cellStyle name="Note 2 3 2 3 12 2 3 2" xfId="16701" xr:uid="{00000000-0005-0000-0000-00002B410000}"/>
    <cellStyle name="Note 2 3 2 3 12 2 3 2 2" xfId="16702" xr:uid="{00000000-0005-0000-0000-00002C410000}"/>
    <cellStyle name="Note 2 3 2 3 12 2 3 3" xfId="16703" xr:uid="{00000000-0005-0000-0000-00002D410000}"/>
    <cellStyle name="Note 2 3 2 3 12 2 4" xfId="16704" xr:uid="{00000000-0005-0000-0000-00002E410000}"/>
    <cellStyle name="Note 2 3 2 3 12 2 4 2" xfId="16705" xr:uid="{00000000-0005-0000-0000-00002F410000}"/>
    <cellStyle name="Note 2 3 2 3 12 2 4 2 2" xfId="16706" xr:uid="{00000000-0005-0000-0000-000030410000}"/>
    <cellStyle name="Note 2 3 2 3 12 2 4 3" xfId="16707" xr:uid="{00000000-0005-0000-0000-000031410000}"/>
    <cellStyle name="Note 2 3 2 3 12 2 5" xfId="16708" xr:uid="{00000000-0005-0000-0000-000032410000}"/>
    <cellStyle name="Note 2 3 2 3 12 2 5 2" xfId="16709" xr:uid="{00000000-0005-0000-0000-000033410000}"/>
    <cellStyle name="Note 2 3 2 3 12 2 6" xfId="16710" xr:uid="{00000000-0005-0000-0000-000034410000}"/>
    <cellStyle name="Note 2 3 2 3 12 2 6 2" xfId="16711" xr:uid="{00000000-0005-0000-0000-000035410000}"/>
    <cellStyle name="Note 2 3 2 3 12 2 7" xfId="16712" xr:uid="{00000000-0005-0000-0000-000036410000}"/>
    <cellStyle name="Note 2 3 2 3 12 3" xfId="16713" xr:uid="{00000000-0005-0000-0000-000037410000}"/>
    <cellStyle name="Note 2 3 2 3 12 3 2" xfId="16714" xr:uid="{00000000-0005-0000-0000-000038410000}"/>
    <cellStyle name="Note 2 3 2 3 12 3 2 2" xfId="16715" xr:uid="{00000000-0005-0000-0000-000039410000}"/>
    <cellStyle name="Note 2 3 2 3 12 3 2 2 2" xfId="16716" xr:uid="{00000000-0005-0000-0000-00003A410000}"/>
    <cellStyle name="Note 2 3 2 3 12 3 2 2 2 2" xfId="16717" xr:uid="{00000000-0005-0000-0000-00003B410000}"/>
    <cellStyle name="Note 2 3 2 3 12 3 2 2 3" xfId="16718" xr:uid="{00000000-0005-0000-0000-00003C410000}"/>
    <cellStyle name="Note 2 3 2 3 12 3 2 3" xfId="16719" xr:uid="{00000000-0005-0000-0000-00003D410000}"/>
    <cellStyle name="Note 2 3 2 3 12 3 2 3 2" xfId="16720" xr:uid="{00000000-0005-0000-0000-00003E410000}"/>
    <cellStyle name="Note 2 3 2 3 12 3 2 4" xfId="16721" xr:uid="{00000000-0005-0000-0000-00003F410000}"/>
    <cellStyle name="Note 2 3 2 3 12 3 3" xfId="16722" xr:uid="{00000000-0005-0000-0000-000040410000}"/>
    <cellStyle name="Note 2 3 2 3 12 3 3 2" xfId="16723" xr:uid="{00000000-0005-0000-0000-000041410000}"/>
    <cellStyle name="Note 2 3 2 3 12 3 3 2 2" xfId="16724" xr:uid="{00000000-0005-0000-0000-000042410000}"/>
    <cellStyle name="Note 2 3 2 3 12 3 3 3" xfId="16725" xr:uid="{00000000-0005-0000-0000-000043410000}"/>
    <cellStyle name="Note 2 3 2 3 12 3 4" xfId="16726" xr:uid="{00000000-0005-0000-0000-000044410000}"/>
    <cellStyle name="Note 2 3 2 3 12 3 4 2" xfId="16727" xr:uid="{00000000-0005-0000-0000-000045410000}"/>
    <cellStyle name="Note 2 3 2 3 12 3 4 2 2" xfId="16728" xr:uid="{00000000-0005-0000-0000-000046410000}"/>
    <cellStyle name="Note 2 3 2 3 12 3 4 3" xfId="16729" xr:uid="{00000000-0005-0000-0000-000047410000}"/>
    <cellStyle name="Note 2 3 2 3 12 3 5" xfId="16730" xr:uid="{00000000-0005-0000-0000-000048410000}"/>
    <cellStyle name="Note 2 3 2 3 12 3 5 2" xfId="16731" xr:uid="{00000000-0005-0000-0000-000049410000}"/>
    <cellStyle name="Note 2 3 2 3 12 3 6" xfId="16732" xr:uid="{00000000-0005-0000-0000-00004A410000}"/>
    <cellStyle name="Note 2 3 2 3 12 3 6 2" xfId="16733" xr:uid="{00000000-0005-0000-0000-00004B410000}"/>
    <cellStyle name="Note 2 3 2 3 12 3 7" xfId="16734" xr:uid="{00000000-0005-0000-0000-00004C410000}"/>
    <cellStyle name="Note 2 3 2 3 12 4" xfId="16735" xr:uid="{00000000-0005-0000-0000-00004D410000}"/>
    <cellStyle name="Note 2 3 2 3 12 4 2" xfId="16736" xr:uid="{00000000-0005-0000-0000-00004E410000}"/>
    <cellStyle name="Note 2 3 2 3 12 4 2 2" xfId="16737" xr:uid="{00000000-0005-0000-0000-00004F410000}"/>
    <cellStyle name="Note 2 3 2 3 12 4 2 2 2" xfId="16738" xr:uid="{00000000-0005-0000-0000-000050410000}"/>
    <cellStyle name="Note 2 3 2 3 12 4 2 2 2 2" xfId="16739" xr:uid="{00000000-0005-0000-0000-000051410000}"/>
    <cellStyle name="Note 2 3 2 3 12 4 2 2 3" xfId="16740" xr:uid="{00000000-0005-0000-0000-000052410000}"/>
    <cellStyle name="Note 2 3 2 3 12 4 2 3" xfId="16741" xr:uid="{00000000-0005-0000-0000-000053410000}"/>
    <cellStyle name="Note 2 3 2 3 12 4 2 3 2" xfId="16742" xr:uid="{00000000-0005-0000-0000-000054410000}"/>
    <cellStyle name="Note 2 3 2 3 12 4 2 4" xfId="16743" xr:uid="{00000000-0005-0000-0000-000055410000}"/>
    <cellStyle name="Note 2 3 2 3 12 4 3" xfId="16744" xr:uid="{00000000-0005-0000-0000-000056410000}"/>
    <cellStyle name="Note 2 3 2 3 12 4 3 2" xfId="16745" xr:uid="{00000000-0005-0000-0000-000057410000}"/>
    <cellStyle name="Note 2 3 2 3 12 4 3 2 2" xfId="16746" xr:uid="{00000000-0005-0000-0000-000058410000}"/>
    <cellStyle name="Note 2 3 2 3 12 4 3 3" xfId="16747" xr:uid="{00000000-0005-0000-0000-000059410000}"/>
    <cellStyle name="Note 2 3 2 3 12 4 4" xfId="16748" xr:uid="{00000000-0005-0000-0000-00005A410000}"/>
    <cellStyle name="Note 2 3 2 3 12 4 4 2" xfId="16749" xr:uid="{00000000-0005-0000-0000-00005B410000}"/>
    <cellStyle name="Note 2 3 2 3 12 4 4 2 2" xfId="16750" xr:uid="{00000000-0005-0000-0000-00005C410000}"/>
    <cellStyle name="Note 2 3 2 3 12 4 4 3" xfId="16751" xr:uid="{00000000-0005-0000-0000-00005D410000}"/>
    <cellStyle name="Note 2 3 2 3 12 4 5" xfId="16752" xr:uid="{00000000-0005-0000-0000-00005E410000}"/>
    <cellStyle name="Note 2 3 2 3 12 4 5 2" xfId="16753" xr:uid="{00000000-0005-0000-0000-00005F410000}"/>
    <cellStyle name="Note 2 3 2 3 12 4 6" xfId="16754" xr:uid="{00000000-0005-0000-0000-000060410000}"/>
    <cellStyle name="Note 2 3 2 3 12 4 6 2" xfId="16755" xr:uid="{00000000-0005-0000-0000-000061410000}"/>
    <cellStyle name="Note 2 3 2 3 12 4 7" xfId="16756" xr:uid="{00000000-0005-0000-0000-000062410000}"/>
    <cellStyle name="Note 2 3 2 3 12 5" xfId="16757" xr:uid="{00000000-0005-0000-0000-000063410000}"/>
    <cellStyle name="Note 2 3 2 3 12 5 2" xfId="16758" xr:uid="{00000000-0005-0000-0000-000064410000}"/>
    <cellStyle name="Note 2 3 2 3 12 5 2 2" xfId="16759" xr:uid="{00000000-0005-0000-0000-000065410000}"/>
    <cellStyle name="Note 2 3 2 3 12 5 2 2 2" xfId="16760" xr:uid="{00000000-0005-0000-0000-000066410000}"/>
    <cellStyle name="Note 2 3 2 3 12 5 2 2 2 2" xfId="16761" xr:uid="{00000000-0005-0000-0000-000067410000}"/>
    <cellStyle name="Note 2 3 2 3 12 5 2 2 3" xfId="16762" xr:uid="{00000000-0005-0000-0000-000068410000}"/>
    <cellStyle name="Note 2 3 2 3 12 5 2 3" xfId="16763" xr:uid="{00000000-0005-0000-0000-000069410000}"/>
    <cellStyle name="Note 2 3 2 3 12 5 2 3 2" xfId="16764" xr:uid="{00000000-0005-0000-0000-00006A410000}"/>
    <cellStyle name="Note 2 3 2 3 12 5 2 4" xfId="16765" xr:uid="{00000000-0005-0000-0000-00006B410000}"/>
    <cellStyle name="Note 2 3 2 3 12 5 3" xfId="16766" xr:uid="{00000000-0005-0000-0000-00006C410000}"/>
    <cellStyle name="Note 2 3 2 3 12 5 3 2" xfId="16767" xr:uid="{00000000-0005-0000-0000-00006D410000}"/>
    <cellStyle name="Note 2 3 2 3 12 5 3 2 2" xfId="16768" xr:uid="{00000000-0005-0000-0000-00006E410000}"/>
    <cellStyle name="Note 2 3 2 3 12 5 3 3" xfId="16769" xr:uid="{00000000-0005-0000-0000-00006F410000}"/>
    <cellStyle name="Note 2 3 2 3 12 5 4" xfId="16770" xr:uid="{00000000-0005-0000-0000-000070410000}"/>
    <cellStyle name="Note 2 3 2 3 12 5 4 2" xfId="16771" xr:uid="{00000000-0005-0000-0000-000071410000}"/>
    <cellStyle name="Note 2 3 2 3 12 5 4 2 2" xfId="16772" xr:uid="{00000000-0005-0000-0000-000072410000}"/>
    <cellStyle name="Note 2 3 2 3 12 5 4 3" xfId="16773" xr:uid="{00000000-0005-0000-0000-000073410000}"/>
    <cellStyle name="Note 2 3 2 3 12 5 5" xfId="16774" xr:uid="{00000000-0005-0000-0000-000074410000}"/>
    <cellStyle name="Note 2 3 2 3 12 5 5 2" xfId="16775" xr:uid="{00000000-0005-0000-0000-000075410000}"/>
    <cellStyle name="Note 2 3 2 3 12 5 6" xfId="16776" xr:uid="{00000000-0005-0000-0000-000076410000}"/>
    <cellStyle name="Note 2 3 2 3 12 5 6 2" xfId="16777" xr:uid="{00000000-0005-0000-0000-000077410000}"/>
    <cellStyle name="Note 2 3 2 3 12 5 7" xfId="16778" xr:uid="{00000000-0005-0000-0000-000078410000}"/>
    <cellStyle name="Note 2 3 2 3 12 6" xfId="16779" xr:uid="{00000000-0005-0000-0000-000079410000}"/>
    <cellStyle name="Note 2 3 2 3 12 6 2" xfId="16780" xr:uid="{00000000-0005-0000-0000-00007A410000}"/>
    <cellStyle name="Note 2 3 2 3 12 6 2 2" xfId="16781" xr:uid="{00000000-0005-0000-0000-00007B410000}"/>
    <cellStyle name="Note 2 3 2 3 12 6 2 2 2" xfId="16782" xr:uid="{00000000-0005-0000-0000-00007C410000}"/>
    <cellStyle name="Note 2 3 2 3 12 6 2 2 2 2" xfId="16783" xr:uid="{00000000-0005-0000-0000-00007D410000}"/>
    <cellStyle name="Note 2 3 2 3 12 6 2 2 3" xfId="16784" xr:uid="{00000000-0005-0000-0000-00007E410000}"/>
    <cellStyle name="Note 2 3 2 3 12 6 2 3" xfId="16785" xr:uid="{00000000-0005-0000-0000-00007F410000}"/>
    <cellStyle name="Note 2 3 2 3 12 6 2 3 2" xfId="16786" xr:uid="{00000000-0005-0000-0000-000080410000}"/>
    <cellStyle name="Note 2 3 2 3 12 6 2 4" xfId="16787" xr:uid="{00000000-0005-0000-0000-000081410000}"/>
    <cellStyle name="Note 2 3 2 3 12 6 3" xfId="16788" xr:uid="{00000000-0005-0000-0000-000082410000}"/>
    <cellStyle name="Note 2 3 2 3 12 6 3 2" xfId="16789" xr:uid="{00000000-0005-0000-0000-000083410000}"/>
    <cellStyle name="Note 2 3 2 3 12 6 3 2 2" xfId="16790" xr:uid="{00000000-0005-0000-0000-000084410000}"/>
    <cellStyle name="Note 2 3 2 3 12 6 3 3" xfId="16791" xr:uid="{00000000-0005-0000-0000-000085410000}"/>
    <cellStyle name="Note 2 3 2 3 12 6 4" xfId="16792" xr:uid="{00000000-0005-0000-0000-000086410000}"/>
    <cellStyle name="Note 2 3 2 3 12 6 4 2" xfId="16793" xr:uid="{00000000-0005-0000-0000-000087410000}"/>
    <cellStyle name="Note 2 3 2 3 12 6 4 2 2" xfId="16794" xr:uid="{00000000-0005-0000-0000-000088410000}"/>
    <cellStyle name="Note 2 3 2 3 12 6 4 3" xfId="16795" xr:uid="{00000000-0005-0000-0000-000089410000}"/>
    <cellStyle name="Note 2 3 2 3 12 6 5" xfId="16796" xr:uid="{00000000-0005-0000-0000-00008A410000}"/>
    <cellStyle name="Note 2 3 2 3 12 6 5 2" xfId="16797" xr:uid="{00000000-0005-0000-0000-00008B410000}"/>
    <cellStyle name="Note 2 3 2 3 12 6 6" xfId="16798" xr:uid="{00000000-0005-0000-0000-00008C410000}"/>
    <cellStyle name="Note 2 3 2 3 12 6 6 2" xfId="16799" xr:uid="{00000000-0005-0000-0000-00008D410000}"/>
    <cellStyle name="Note 2 3 2 3 12 6 7" xfId="16800" xr:uid="{00000000-0005-0000-0000-00008E410000}"/>
    <cellStyle name="Note 2 3 2 3 12 7" xfId="16801" xr:uid="{00000000-0005-0000-0000-00008F410000}"/>
    <cellStyle name="Note 2 3 2 3 12 7 2" xfId="16802" xr:uid="{00000000-0005-0000-0000-000090410000}"/>
    <cellStyle name="Note 2 3 2 3 12 7 2 2" xfId="16803" xr:uid="{00000000-0005-0000-0000-000091410000}"/>
    <cellStyle name="Note 2 3 2 3 12 7 2 2 2" xfId="16804" xr:uid="{00000000-0005-0000-0000-000092410000}"/>
    <cellStyle name="Note 2 3 2 3 12 7 2 3" xfId="16805" xr:uid="{00000000-0005-0000-0000-000093410000}"/>
    <cellStyle name="Note 2 3 2 3 12 7 3" xfId="16806" xr:uid="{00000000-0005-0000-0000-000094410000}"/>
    <cellStyle name="Note 2 3 2 3 12 7 3 2" xfId="16807" xr:uid="{00000000-0005-0000-0000-000095410000}"/>
    <cellStyle name="Note 2 3 2 3 12 7 4" xfId="16808" xr:uid="{00000000-0005-0000-0000-000096410000}"/>
    <cellStyle name="Note 2 3 2 3 12 8" xfId="16809" xr:uid="{00000000-0005-0000-0000-000097410000}"/>
    <cellStyle name="Note 2 3 2 3 12 8 2" xfId="16810" xr:uid="{00000000-0005-0000-0000-000098410000}"/>
    <cellStyle name="Note 2 3 2 3 12 8 2 2" xfId="16811" xr:uid="{00000000-0005-0000-0000-000099410000}"/>
    <cellStyle name="Note 2 3 2 3 12 8 3" xfId="16812" xr:uid="{00000000-0005-0000-0000-00009A410000}"/>
    <cellStyle name="Note 2 3 2 3 12 9" xfId="16813" xr:uid="{00000000-0005-0000-0000-00009B410000}"/>
    <cellStyle name="Note 2 3 2 3 12 9 2" xfId="16814" xr:uid="{00000000-0005-0000-0000-00009C410000}"/>
    <cellStyle name="Note 2 3 2 3 12 9 2 2" xfId="16815" xr:uid="{00000000-0005-0000-0000-00009D410000}"/>
    <cellStyle name="Note 2 3 2 3 12 9 3" xfId="16816" xr:uid="{00000000-0005-0000-0000-00009E410000}"/>
    <cellStyle name="Note 2 3 2 3 13" xfId="16817" xr:uid="{00000000-0005-0000-0000-00009F410000}"/>
    <cellStyle name="Note 2 3 2 3 13 10" xfId="16818" xr:uid="{00000000-0005-0000-0000-0000A0410000}"/>
    <cellStyle name="Note 2 3 2 3 13 10 2" xfId="16819" xr:uid="{00000000-0005-0000-0000-0000A1410000}"/>
    <cellStyle name="Note 2 3 2 3 13 11" xfId="16820" xr:uid="{00000000-0005-0000-0000-0000A2410000}"/>
    <cellStyle name="Note 2 3 2 3 13 11 2" xfId="16821" xr:uid="{00000000-0005-0000-0000-0000A3410000}"/>
    <cellStyle name="Note 2 3 2 3 13 12" xfId="16822" xr:uid="{00000000-0005-0000-0000-0000A4410000}"/>
    <cellStyle name="Note 2 3 2 3 13 2" xfId="16823" xr:uid="{00000000-0005-0000-0000-0000A5410000}"/>
    <cellStyle name="Note 2 3 2 3 13 2 2" xfId="16824" xr:uid="{00000000-0005-0000-0000-0000A6410000}"/>
    <cellStyle name="Note 2 3 2 3 13 2 2 2" xfId="16825" xr:uid="{00000000-0005-0000-0000-0000A7410000}"/>
    <cellStyle name="Note 2 3 2 3 13 2 2 2 2" xfId="16826" xr:uid="{00000000-0005-0000-0000-0000A8410000}"/>
    <cellStyle name="Note 2 3 2 3 13 2 2 2 2 2" xfId="16827" xr:uid="{00000000-0005-0000-0000-0000A9410000}"/>
    <cellStyle name="Note 2 3 2 3 13 2 2 2 3" xfId="16828" xr:uid="{00000000-0005-0000-0000-0000AA410000}"/>
    <cellStyle name="Note 2 3 2 3 13 2 2 3" xfId="16829" xr:uid="{00000000-0005-0000-0000-0000AB410000}"/>
    <cellStyle name="Note 2 3 2 3 13 2 2 3 2" xfId="16830" xr:uid="{00000000-0005-0000-0000-0000AC410000}"/>
    <cellStyle name="Note 2 3 2 3 13 2 2 4" xfId="16831" xr:uid="{00000000-0005-0000-0000-0000AD410000}"/>
    <cellStyle name="Note 2 3 2 3 13 2 3" xfId="16832" xr:uid="{00000000-0005-0000-0000-0000AE410000}"/>
    <cellStyle name="Note 2 3 2 3 13 2 3 2" xfId="16833" xr:uid="{00000000-0005-0000-0000-0000AF410000}"/>
    <cellStyle name="Note 2 3 2 3 13 2 3 2 2" xfId="16834" xr:uid="{00000000-0005-0000-0000-0000B0410000}"/>
    <cellStyle name="Note 2 3 2 3 13 2 3 3" xfId="16835" xr:uid="{00000000-0005-0000-0000-0000B1410000}"/>
    <cellStyle name="Note 2 3 2 3 13 2 4" xfId="16836" xr:uid="{00000000-0005-0000-0000-0000B2410000}"/>
    <cellStyle name="Note 2 3 2 3 13 2 4 2" xfId="16837" xr:uid="{00000000-0005-0000-0000-0000B3410000}"/>
    <cellStyle name="Note 2 3 2 3 13 2 4 2 2" xfId="16838" xr:uid="{00000000-0005-0000-0000-0000B4410000}"/>
    <cellStyle name="Note 2 3 2 3 13 2 4 3" xfId="16839" xr:uid="{00000000-0005-0000-0000-0000B5410000}"/>
    <cellStyle name="Note 2 3 2 3 13 2 5" xfId="16840" xr:uid="{00000000-0005-0000-0000-0000B6410000}"/>
    <cellStyle name="Note 2 3 2 3 13 2 5 2" xfId="16841" xr:uid="{00000000-0005-0000-0000-0000B7410000}"/>
    <cellStyle name="Note 2 3 2 3 13 2 6" xfId="16842" xr:uid="{00000000-0005-0000-0000-0000B8410000}"/>
    <cellStyle name="Note 2 3 2 3 13 2 6 2" xfId="16843" xr:uid="{00000000-0005-0000-0000-0000B9410000}"/>
    <cellStyle name="Note 2 3 2 3 13 2 7" xfId="16844" xr:uid="{00000000-0005-0000-0000-0000BA410000}"/>
    <cellStyle name="Note 2 3 2 3 13 3" xfId="16845" xr:uid="{00000000-0005-0000-0000-0000BB410000}"/>
    <cellStyle name="Note 2 3 2 3 13 3 2" xfId="16846" xr:uid="{00000000-0005-0000-0000-0000BC410000}"/>
    <cellStyle name="Note 2 3 2 3 13 3 2 2" xfId="16847" xr:uid="{00000000-0005-0000-0000-0000BD410000}"/>
    <cellStyle name="Note 2 3 2 3 13 3 2 2 2" xfId="16848" xr:uid="{00000000-0005-0000-0000-0000BE410000}"/>
    <cellStyle name="Note 2 3 2 3 13 3 2 2 2 2" xfId="16849" xr:uid="{00000000-0005-0000-0000-0000BF410000}"/>
    <cellStyle name="Note 2 3 2 3 13 3 2 2 3" xfId="16850" xr:uid="{00000000-0005-0000-0000-0000C0410000}"/>
    <cellStyle name="Note 2 3 2 3 13 3 2 3" xfId="16851" xr:uid="{00000000-0005-0000-0000-0000C1410000}"/>
    <cellStyle name="Note 2 3 2 3 13 3 2 3 2" xfId="16852" xr:uid="{00000000-0005-0000-0000-0000C2410000}"/>
    <cellStyle name="Note 2 3 2 3 13 3 2 4" xfId="16853" xr:uid="{00000000-0005-0000-0000-0000C3410000}"/>
    <cellStyle name="Note 2 3 2 3 13 3 3" xfId="16854" xr:uid="{00000000-0005-0000-0000-0000C4410000}"/>
    <cellStyle name="Note 2 3 2 3 13 3 3 2" xfId="16855" xr:uid="{00000000-0005-0000-0000-0000C5410000}"/>
    <cellStyle name="Note 2 3 2 3 13 3 3 2 2" xfId="16856" xr:uid="{00000000-0005-0000-0000-0000C6410000}"/>
    <cellStyle name="Note 2 3 2 3 13 3 3 3" xfId="16857" xr:uid="{00000000-0005-0000-0000-0000C7410000}"/>
    <cellStyle name="Note 2 3 2 3 13 3 4" xfId="16858" xr:uid="{00000000-0005-0000-0000-0000C8410000}"/>
    <cellStyle name="Note 2 3 2 3 13 3 4 2" xfId="16859" xr:uid="{00000000-0005-0000-0000-0000C9410000}"/>
    <cellStyle name="Note 2 3 2 3 13 3 4 2 2" xfId="16860" xr:uid="{00000000-0005-0000-0000-0000CA410000}"/>
    <cellStyle name="Note 2 3 2 3 13 3 4 3" xfId="16861" xr:uid="{00000000-0005-0000-0000-0000CB410000}"/>
    <cellStyle name="Note 2 3 2 3 13 3 5" xfId="16862" xr:uid="{00000000-0005-0000-0000-0000CC410000}"/>
    <cellStyle name="Note 2 3 2 3 13 3 5 2" xfId="16863" xr:uid="{00000000-0005-0000-0000-0000CD410000}"/>
    <cellStyle name="Note 2 3 2 3 13 3 6" xfId="16864" xr:uid="{00000000-0005-0000-0000-0000CE410000}"/>
    <cellStyle name="Note 2 3 2 3 13 3 6 2" xfId="16865" xr:uid="{00000000-0005-0000-0000-0000CF410000}"/>
    <cellStyle name="Note 2 3 2 3 13 3 7" xfId="16866" xr:uid="{00000000-0005-0000-0000-0000D0410000}"/>
    <cellStyle name="Note 2 3 2 3 13 4" xfId="16867" xr:uid="{00000000-0005-0000-0000-0000D1410000}"/>
    <cellStyle name="Note 2 3 2 3 13 4 2" xfId="16868" xr:uid="{00000000-0005-0000-0000-0000D2410000}"/>
    <cellStyle name="Note 2 3 2 3 13 4 2 2" xfId="16869" xr:uid="{00000000-0005-0000-0000-0000D3410000}"/>
    <cellStyle name="Note 2 3 2 3 13 4 2 2 2" xfId="16870" xr:uid="{00000000-0005-0000-0000-0000D4410000}"/>
    <cellStyle name="Note 2 3 2 3 13 4 2 2 2 2" xfId="16871" xr:uid="{00000000-0005-0000-0000-0000D5410000}"/>
    <cellStyle name="Note 2 3 2 3 13 4 2 2 3" xfId="16872" xr:uid="{00000000-0005-0000-0000-0000D6410000}"/>
    <cellStyle name="Note 2 3 2 3 13 4 2 3" xfId="16873" xr:uid="{00000000-0005-0000-0000-0000D7410000}"/>
    <cellStyle name="Note 2 3 2 3 13 4 2 3 2" xfId="16874" xr:uid="{00000000-0005-0000-0000-0000D8410000}"/>
    <cellStyle name="Note 2 3 2 3 13 4 2 4" xfId="16875" xr:uid="{00000000-0005-0000-0000-0000D9410000}"/>
    <cellStyle name="Note 2 3 2 3 13 4 3" xfId="16876" xr:uid="{00000000-0005-0000-0000-0000DA410000}"/>
    <cellStyle name="Note 2 3 2 3 13 4 3 2" xfId="16877" xr:uid="{00000000-0005-0000-0000-0000DB410000}"/>
    <cellStyle name="Note 2 3 2 3 13 4 3 2 2" xfId="16878" xr:uid="{00000000-0005-0000-0000-0000DC410000}"/>
    <cellStyle name="Note 2 3 2 3 13 4 3 3" xfId="16879" xr:uid="{00000000-0005-0000-0000-0000DD410000}"/>
    <cellStyle name="Note 2 3 2 3 13 4 4" xfId="16880" xr:uid="{00000000-0005-0000-0000-0000DE410000}"/>
    <cellStyle name="Note 2 3 2 3 13 4 4 2" xfId="16881" xr:uid="{00000000-0005-0000-0000-0000DF410000}"/>
    <cellStyle name="Note 2 3 2 3 13 4 4 2 2" xfId="16882" xr:uid="{00000000-0005-0000-0000-0000E0410000}"/>
    <cellStyle name="Note 2 3 2 3 13 4 4 3" xfId="16883" xr:uid="{00000000-0005-0000-0000-0000E1410000}"/>
    <cellStyle name="Note 2 3 2 3 13 4 5" xfId="16884" xr:uid="{00000000-0005-0000-0000-0000E2410000}"/>
    <cellStyle name="Note 2 3 2 3 13 4 5 2" xfId="16885" xr:uid="{00000000-0005-0000-0000-0000E3410000}"/>
    <cellStyle name="Note 2 3 2 3 13 4 6" xfId="16886" xr:uid="{00000000-0005-0000-0000-0000E4410000}"/>
    <cellStyle name="Note 2 3 2 3 13 4 6 2" xfId="16887" xr:uid="{00000000-0005-0000-0000-0000E5410000}"/>
    <cellStyle name="Note 2 3 2 3 13 4 7" xfId="16888" xr:uid="{00000000-0005-0000-0000-0000E6410000}"/>
    <cellStyle name="Note 2 3 2 3 13 5" xfId="16889" xr:uid="{00000000-0005-0000-0000-0000E7410000}"/>
    <cellStyle name="Note 2 3 2 3 13 5 2" xfId="16890" xr:uid="{00000000-0005-0000-0000-0000E8410000}"/>
    <cellStyle name="Note 2 3 2 3 13 5 2 2" xfId="16891" xr:uid="{00000000-0005-0000-0000-0000E9410000}"/>
    <cellStyle name="Note 2 3 2 3 13 5 2 2 2" xfId="16892" xr:uid="{00000000-0005-0000-0000-0000EA410000}"/>
    <cellStyle name="Note 2 3 2 3 13 5 2 2 2 2" xfId="16893" xr:uid="{00000000-0005-0000-0000-0000EB410000}"/>
    <cellStyle name="Note 2 3 2 3 13 5 2 2 3" xfId="16894" xr:uid="{00000000-0005-0000-0000-0000EC410000}"/>
    <cellStyle name="Note 2 3 2 3 13 5 2 3" xfId="16895" xr:uid="{00000000-0005-0000-0000-0000ED410000}"/>
    <cellStyle name="Note 2 3 2 3 13 5 2 3 2" xfId="16896" xr:uid="{00000000-0005-0000-0000-0000EE410000}"/>
    <cellStyle name="Note 2 3 2 3 13 5 2 4" xfId="16897" xr:uid="{00000000-0005-0000-0000-0000EF410000}"/>
    <cellStyle name="Note 2 3 2 3 13 5 3" xfId="16898" xr:uid="{00000000-0005-0000-0000-0000F0410000}"/>
    <cellStyle name="Note 2 3 2 3 13 5 3 2" xfId="16899" xr:uid="{00000000-0005-0000-0000-0000F1410000}"/>
    <cellStyle name="Note 2 3 2 3 13 5 3 2 2" xfId="16900" xr:uid="{00000000-0005-0000-0000-0000F2410000}"/>
    <cellStyle name="Note 2 3 2 3 13 5 3 3" xfId="16901" xr:uid="{00000000-0005-0000-0000-0000F3410000}"/>
    <cellStyle name="Note 2 3 2 3 13 5 4" xfId="16902" xr:uid="{00000000-0005-0000-0000-0000F4410000}"/>
    <cellStyle name="Note 2 3 2 3 13 5 4 2" xfId="16903" xr:uid="{00000000-0005-0000-0000-0000F5410000}"/>
    <cellStyle name="Note 2 3 2 3 13 5 4 2 2" xfId="16904" xr:uid="{00000000-0005-0000-0000-0000F6410000}"/>
    <cellStyle name="Note 2 3 2 3 13 5 4 3" xfId="16905" xr:uid="{00000000-0005-0000-0000-0000F7410000}"/>
    <cellStyle name="Note 2 3 2 3 13 5 5" xfId="16906" xr:uid="{00000000-0005-0000-0000-0000F8410000}"/>
    <cellStyle name="Note 2 3 2 3 13 5 5 2" xfId="16907" xr:uid="{00000000-0005-0000-0000-0000F9410000}"/>
    <cellStyle name="Note 2 3 2 3 13 5 6" xfId="16908" xr:uid="{00000000-0005-0000-0000-0000FA410000}"/>
    <cellStyle name="Note 2 3 2 3 13 5 6 2" xfId="16909" xr:uid="{00000000-0005-0000-0000-0000FB410000}"/>
    <cellStyle name="Note 2 3 2 3 13 5 7" xfId="16910" xr:uid="{00000000-0005-0000-0000-0000FC410000}"/>
    <cellStyle name="Note 2 3 2 3 13 6" xfId="16911" xr:uid="{00000000-0005-0000-0000-0000FD410000}"/>
    <cellStyle name="Note 2 3 2 3 13 6 2" xfId="16912" xr:uid="{00000000-0005-0000-0000-0000FE410000}"/>
    <cellStyle name="Note 2 3 2 3 13 6 2 2" xfId="16913" xr:uid="{00000000-0005-0000-0000-0000FF410000}"/>
    <cellStyle name="Note 2 3 2 3 13 6 2 2 2" xfId="16914" xr:uid="{00000000-0005-0000-0000-000000420000}"/>
    <cellStyle name="Note 2 3 2 3 13 6 2 2 2 2" xfId="16915" xr:uid="{00000000-0005-0000-0000-000001420000}"/>
    <cellStyle name="Note 2 3 2 3 13 6 2 2 3" xfId="16916" xr:uid="{00000000-0005-0000-0000-000002420000}"/>
    <cellStyle name="Note 2 3 2 3 13 6 2 3" xfId="16917" xr:uid="{00000000-0005-0000-0000-000003420000}"/>
    <cellStyle name="Note 2 3 2 3 13 6 2 3 2" xfId="16918" xr:uid="{00000000-0005-0000-0000-000004420000}"/>
    <cellStyle name="Note 2 3 2 3 13 6 2 4" xfId="16919" xr:uid="{00000000-0005-0000-0000-000005420000}"/>
    <cellStyle name="Note 2 3 2 3 13 6 3" xfId="16920" xr:uid="{00000000-0005-0000-0000-000006420000}"/>
    <cellStyle name="Note 2 3 2 3 13 6 3 2" xfId="16921" xr:uid="{00000000-0005-0000-0000-000007420000}"/>
    <cellStyle name="Note 2 3 2 3 13 6 3 2 2" xfId="16922" xr:uid="{00000000-0005-0000-0000-000008420000}"/>
    <cellStyle name="Note 2 3 2 3 13 6 3 3" xfId="16923" xr:uid="{00000000-0005-0000-0000-000009420000}"/>
    <cellStyle name="Note 2 3 2 3 13 6 4" xfId="16924" xr:uid="{00000000-0005-0000-0000-00000A420000}"/>
    <cellStyle name="Note 2 3 2 3 13 6 4 2" xfId="16925" xr:uid="{00000000-0005-0000-0000-00000B420000}"/>
    <cellStyle name="Note 2 3 2 3 13 6 4 2 2" xfId="16926" xr:uid="{00000000-0005-0000-0000-00000C420000}"/>
    <cellStyle name="Note 2 3 2 3 13 6 4 3" xfId="16927" xr:uid="{00000000-0005-0000-0000-00000D420000}"/>
    <cellStyle name="Note 2 3 2 3 13 6 5" xfId="16928" xr:uid="{00000000-0005-0000-0000-00000E420000}"/>
    <cellStyle name="Note 2 3 2 3 13 6 5 2" xfId="16929" xr:uid="{00000000-0005-0000-0000-00000F420000}"/>
    <cellStyle name="Note 2 3 2 3 13 6 6" xfId="16930" xr:uid="{00000000-0005-0000-0000-000010420000}"/>
    <cellStyle name="Note 2 3 2 3 13 6 6 2" xfId="16931" xr:uid="{00000000-0005-0000-0000-000011420000}"/>
    <cellStyle name="Note 2 3 2 3 13 6 7" xfId="16932" xr:uid="{00000000-0005-0000-0000-000012420000}"/>
    <cellStyle name="Note 2 3 2 3 13 7" xfId="16933" xr:uid="{00000000-0005-0000-0000-000013420000}"/>
    <cellStyle name="Note 2 3 2 3 13 7 2" xfId="16934" xr:uid="{00000000-0005-0000-0000-000014420000}"/>
    <cellStyle name="Note 2 3 2 3 13 7 2 2" xfId="16935" xr:uid="{00000000-0005-0000-0000-000015420000}"/>
    <cellStyle name="Note 2 3 2 3 13 7 2 2 2" xfId="16936" xr:uid="{00000000-0005-0000-0000-000016420000}"/>
    <cellStyle name="Note 2 3 2 3 13 7 2 3" xfId="16937" xr:uid="{00000000-0005-0000-0000-000017420000}"/>
    <cellStyle name="Note 2 3 2 3 13 7 3" xfId="16938" xr:uid="{00000000-0005-0000-0000-000018420000}"/>
    <cellStyle name="Note 2 3 2 3 13 7 3 2" xfId="16939" xr:uid="{00000000-0005-0000-0000-000019420000}"/>
    <cellStyle name="Note 2 3 2 3 13 7 4" xfId="16940" xr:uid="{00000000-0005-0000-0000-00001A420000}"/>
    <cellStyle name="Note 2 3 2 3 13 8" xfId="16941" xr:uid="{00000000-0005-0000-0000-00001B420000}"/>
    <cellStyle name="Note 2 3 2 3 13 8 2" xfId="16942" xr:uid="{00000000-0005-0000-0000-00001C420000}"/>
    <cellStyle name="Note 2 3 2 3 13 8 2 2" xfId="16943" xr:uid="{00000000-0005-0000-0000-00001D420000}"/>
    <cellStyle name="Note 2 3 2 3 13 8 3" xfId="16944" xr:uid="{00000000-0005-0000-0000-00001E420000}"/>
    <cellStyle name="Note 2 3 2 3 13 9" xfId="16945" xr:uid="{00000000-0005-0000-0000-00001F420000}"/>
    <cellStyle name="Note 2 3 2 3 13 9 2" xfId="16946" xr:uid="{00000000-0005-0000-0000-000020420000}"/>
    <cellStyle name="Note 2 3 2 3 13 9 2 2" xfId="16947" xr:uid="{00000000-0005-0000-0000-000021420000}"/>
    <cellStyle name="Note 2 3 2 3 13 9 3" xfId="16948" xr:uid="{00000000-0005-0000-0000-000022420000}"/>
    <cellStyle name="Note 2 3 2 3 14" xfId="16949" xr:uid="{00000000-0005-0000-0000-000023420000}"/>
    <cellStyle name="Note 2 3 2 3 14 10" xfId="16950" xr:uid="{00000000-0005-0000-0000-000024420000}"/>
    <cellStyle name="Note 2 3 2 3 14 10 2" xfId="16951" xr:uid="{00000000-0005-0000-0000-000025420000}"/>
    <cellStyle name="Note 2 3 2 3 14 11" xfId="16952" xr:uid="{00000000-0005-0000-0000-000026420000}"/>
    <cellStyle name="Note 2 3 2 3 14 11 2" xfId="16953" xr:uid="{00000000-0005-0000-0000-000027420000}"/>
    <cellStyle name="Note 2 3 2 3 14 12" xfId="16954" xr:uid="{00000000-0005-0000-0000-000028420000}"/>
    <cellStyle name="Note 2 3 2 3 14 2" xfId="16955" xr:uid="{00000000-0005-0000-0000-000029420000}"/>
    <cellStyle name="Note 2 3 2 3 14 2 2" xfId="16956" xr:uid="{00000000-0005-0000-0000-00002A420000}"/>
    <cellStyle name="Note 2 3 2 3 14 2 2 2" xfId="16957" xr:uid="{00000000-0005-0000-0000-00002B420000}"/>
    <cellStyle name="Note 2 3 2 3 14 2 2 2 2" xfId="16958" xr:uid="{00000000-0005-0000-0000-00002C420000}"/>
    <cellStyle name="Note 2 3 2 3 14 2 2 2 2 2" xfId="16959" xr:uid="{00000000-0005-0000-0000-00002D420000}"/>
    <cellStyle name="Note 2 3 2 3 14 2 2 2 3" xfId="16960" xr:uid="{00000000-0005-0000-0000-00002E420000}"/>
    <cellStyle name="Note 2 3 2 3 14 2 2 3" xfId="16961" xr:uid="{00000000-0005-0000-0000-00002F420000}"/>
    <cellStyle name="Note 2 3 2 3 14 2 2 3 2" xfId="16962" xr:uid="{00000000-0005-0000-0000-000030420000}"/>
    <cellStyle name="Note 2 3 2 3 14 2 2 4" xfId="16963" xr:uid="{00000000-0005-0000-0000-000031420000}"/>
    <cellStyle name="Note 2 3 2 3 14 2 3" xfId="16964" xr:uid="{00000000-0005-0000-0000-000032420000}"/>
    <cellStyle name="Note 2 3 2 3 14 2 3 2" xfId="16965" xr:uid="{00000000-0005-0000-0000-000033420000}"/>
    <cellStyle name="Note 2 3 2 3 14 2 3 2 2" xfId="16966" xr:uid="{00000000-0005-0000-0000-000034420000}"/>
    <cellStyle name="Note 2 3 2 3 14 2 3 3" xfId="16967" xr:uid="{00000000-0005-0000-0000-000035420000}"/>
    <cellStyle name="Note 2 3 2 3 14 2 4" xfId="16968" xr:uid="{00000000-0005-0000-0000-000036420000}"/>
    <cellStyle name="Note 2 3 2 3 14 2 4 2" xfId="16969" xr:uid="{00000000-0005-0000-0000-000037420000}"/>
    <cellStyle name="Note 2 3 2 3 14 2 4 2 2" xfId="16970" xr:uid="{00000000-0005-0000-0000-000038420000}"/>
    <cellStyle name="Note 2 3 2 3 14 2 4 3" xfId="16971" xr:uid="{00000000-0005-0000-0000-000039420000}"/>
    <cellStyle name="Note 2 3 2 3 14 2 5" xfId="16972" xr:uid="{00000000-0005-0000-0000-00003A420000}"/>
    <cellStyle name="Note 2 3 2 3 14 2 5 2" xfId="16973" xr:uid="{00000000-0005-0000-0000-00003B420000}"/>
    <cellStyle name="Note 2 3 2 3 14 2 6" xfId="16974" xr:uid="{00000000-0005-0000-0000-00003C420000}"/>
    <cellStyle name="Note 2 3 2 3 14 2 6 2" xfId="16975" xr:uid="{00000000-0005-0000-0000-00003D420000}"/>
    <cellStyle name="Note 2 3 2 3 14 2 7" xfId="16976" xr:uid="{00000000-0005-0000-0000-00003E420000}"/>
    <cellStyle name="Note 2 3 2 3 14 3" xfId="16977" xr:uid="{00000000-0005-0000-0000-00003F420000}"/>
    <cellStyle name="Note 2 3 2 3 14 3 2" xfId="16978" xr:uid="{00000000-0005-0000-0000-000040420000}"/>
    <cellStyle name="Note 2 3 2 3 14 3 2 2" xfId="16979" xr:uid="{00000000-0005-0000-0000-000041420000}"/>
    <cellStyle name="Note 2 3 2 3 14 3 2 2 2" xfId="16980" xr:uid="{00000000-0005-0000-0000-000042420000}"/>
    <cellStyle name="Note 2 3 2 3 14 3 2 2 2 2" xfId="16981" xr:uid="{00000000-0005-0000-0000-000043420000}"/>
    <cellStyle name="Note 2 3 2 3 14 3 2 2 3" xfId="16982" xr:uid="{00000000-0005-0000-0000-000044420000}"/>
    <cellStyle name="Note 2 3 2 3 14 3 2 3" xfId="16983" xr:uid="{00000000-0005-0000-0000-000045420000}"/>
    <cellStyle name="Note 2 3 2 3 14 3 2 3 2" xfId="16984" xr:uid="{00000000-0005-0000-0000-000046420000}"/>
    <cellStyle name="Note 2 3 2 3 14 3 2 4" xfId="16985" xr:uid="{00000000-0005-0000-0000-000047420000}"/>
    <cellStyle name="Note 2 3 2 3 14 3 3" xfId="16986" xr:uid="{00000000-0005-0000-0000-000048420000}"/>
    <cellStyle name="Note 2 3 2 3 14 3 3 2" xfId="16987" xr:uid="{00000000-0005-0000-0000-000049420000}"/>
    <cellStyle name="Note 2 3 2 3 14 3 3 2 2" xfId="16988" xr:uid="{00000000-0005-0000-0000-00004A420000}"/>
    <cellStyle name="Note 2 3 2 3 14 3 3 3" xfId="16989" xr:uid="{00000000-0005-0000-0000-00004B420000}"/>
    <cellStyle name="Note 2 3 2 3 14 3 4" xfId="16990" xr:uid="{00000000-0005-0000-0000-00004C420000}"/>
    <cellStyle name="Note 2 3 2 3 14 3 4 2" xfId="16991" xr:uid="{00000000-0005-0000-0000-00004D420000}"/>
    <cellStyle name="Note 2 3 2 3 14 3 4 2 2" xfId="16992" xr:uid="{00000000-0005-0000-0000-00004E420000}"/>
    <cellStyle name="Note 2 3 2 3 14 3 4 3" xfId="16993" xr:uid="{00000000-0005-0000-0000-00004F420000}"/>
    <cellStyle name="Note 2 3 2 3 14 3 5" xfId="16994" xr:uid="{00000000-0005-0000-0000-000050420000}"/>
    <cellStyle name="Note 2 3 2 3 14 3 5 2" xfId="16995" xr:uid="{00000000-0005-0000-0000-000051420000}"/>
    <cellStyle name="Note 2 3 2 3 14 3 6" xfId="16996" xr:uid="{00000000-0005-0000-0000-000052420000}"/>
    <cellStyle name="Note 2 3 2 3 14 3 6 2" xfId="16997" xr:uid="{00000000-0005-0000-0000-000053420000}"/>
    <cellStyle name="Note 2 3 2 3 14 3 7" xfId="16998" xr:uid="{00000000-0005-0000-0000-000054420000}"/>
    <cellStyle name="Note 2 3 2 3 14 4" xfId="16999" xr:uid="{00000000-0005-0000-0000-000055420000}"/>
    <cellStyle name="Note 2 3 2 3 14 4 2" xfId="17000" xr:uid="{00000000-0005-0000-0000-000056420000}"/>
    <cellStyle name="Note 2 3 2 3 14 4 2 2" xfId="17001" xr:uid="{00000000-0005-0000-0000-000057420000}"/>
    <cellStyle name="Note 2 3 2 3 14 4 2 2 2" xfId="17002" xr:uid="{00000000-0005-0000-0000-000058420000}"/>
    <cellStyle name="Note 2 3 2 3 14 4 2 2 2 2" xfId="17003" xr:uid="{00000000-0005-0000-0000-000059420000}"/>
    <cellStyle name="Note 2 3 2 3 14 4 2 2 3" xfId="17004" xr:uid="{00000000-0005-0000-0000-00005A420000}"/>
    <cellStyle name="Note 2 3 2 3 14 4 2 3" xfId="17005" xr:uid="{00000000-0005-0000-0000-00005B420000}"/>
    <cellStyle name="Note 2 3 2 3 14 4 2 3 2" xfId="17006" xr:uid="{00000000-0005-0000-0000-00005C420000}"/>
    <cellStyle name="Note 2 3 2 3 14 4 2 4" xfId="17007" xr:uid="{00000000-0005-0000-0000-00005D420000}"/>
    <cellStyle name="Note 2 3 2 3 14 4 3" xfId="17008" xr:uid="{00000000-0005-0000-0000-00005E420000}"/>
    <cellStyle name="Note 2 3 2 3 14 4 3 2" xfId="17009" xr:uid="{00000000-0005-0000-0000-00005F420000}"/>
    <cellStyle name="Note 2 3 2 3 14 4 3 2 2" xfId="17010" xr:uid="{00000000-0005-0000-0000-000060420000}"/>
    <cellStyle name="Note 2 3 2 3 14 4 3 3" xfId="17011" xr:uid="{00000000-0005-0000-0000-000061420000}"/>
    <cellStyle name="Note 2 3 2 3 14 4 4" xfId="17012" xr:uid="{00000000-0005-0000-0000-000062420000}"/>
    <cellStyle name="Note 2 3 2 3 14 4 4 2" xfId="17013" xr:uid="{00000000-0005-0000-0000-000063420000}"/>
    <cellStyle name="Note 2 3 2 3 14 4 4 2 2" xfId="17014" xr:uid="{00000000-0005-0000-0000-000064420000}"/>
    <cellStyle name="Note 2 3 2 3 14 4 4 3" xfId="17015" xr:uid="{00000000-0005-0000-0000-000065420000}"/>
    <cellStyle name="Note 2 3 2 3 14 4 5" xfId="17016" xr:uid="{00000000-0005-0000-0000-000066420000}"/>
    <cellStyle name="Note 2 3 2 3 14 4 5 2" xfId="17017" xr:uid="{00000000-0005-0000-0000-000067420000}"/>
    <cellStyle name="Note 2 3 2 3 14 4 6" xfId="17018" xr:uid="{00000000-0005-0000-0000-000068420000}"/>
    <cellStyle name="Note 2 3 2 3 14 4 6 2" xfId="17019" xr:uid="{00000000-0005-0000-0000-000069420000}"/>
    <cellStyle name="Note 2 3 2 3 14 4 7" xfId="17020" xr:uid="{00000000-0005-0000-0000-00006A420000}"/>
    <cellStyle name="Note 2 3 2 3 14 5" xfId="17021" xr:uid="{00000000-0005-0000-0000-00006B420000}"/>
    <cellStyle name="Note 2 3 2 3 14 5 2" xfId="17022" xr:uid="{00000000-0005-0000-0000-00006C420000}"/>
    <cellStyle name="Note 2 3 2 3 14 5 2 2" xfId="17023" xr:uid="{00000000-0005-0000-0000-00006D420000}"/>
    <cellStyle name="Note 2 3 2 3 14 5 2 2 2" xfId="17024" xr:uid="{00000000-0005-0000-0000-00006E420000}"/>
    <cellStyle name="Note 2 3 2 3 14 5 2 2 2 2" xfId="17025" xr:uid="{00000000-0005-0000-0000-00006F420000}"/>
    <cellStyle name="Note 2 3 2 3 14 5 2 2 3" xfId="17026" xr:uid="{00000000-0005-0000-0000-000070420000}"/>
    <cellStyle name="Note 2 3 2 3 14 5 2 3" xfId="17027" xr:uid="{00000000-0005-0000-0000-000071420000}"/>
    <cellStyle name="Note 2 3 2 3 14 5 2 3 2" xfId="17028" xr:uid="{00000000-0005-0000-0000-000072420000}"/>
    <cellStyle name="Note 2 3 2 3 14 5 2 4" xfId="17029" xr:uid="{00000000-0005-0000-0000-000073420000}"/>
    <cellStyle name="Note 2 3 2 3 14 5 3" xfId="17030" xr:uid="{00000000-0005-0000-0000-000074420000}"/>
    <cellStyle name="Note 2 3 2 3 14 5 3 2" xfId="17031" xr:uid="{00000000-0005-0000-0000-000075420000}"/>
    <cellStyle name="Note 2 3 2 3 14 5 3 2 2" xfId="17032" xr:uid="{00000000-0005-0000-0000-000076420000}"/>
    <cellStyle name="Note 2 3 2 3 14 5 3 3" xfId="17033" xr:uid="{00000000-0005-0000-0000-000077420000}"/>
    <cellStyle name="Note 2 3 2 3 14 5 4" xfId="17034" xr:uid="{00000000-0005-0000-0000-000078420000}"/>
    <cellStyle name="Note 2 3 2 3 14 5 4 2" xfId="17035" xr:uid="{00000000-0005-0000-0000-000079420000}"/>
    <cellStyle name="Note 2 3 2 3 14 5 4 2 2" xfId="17036" xr:uid="{00000000-0005-0000-0000-00007A420000}"/>
    <cellStyle name="Note 2 3 2 3 14 5 4 3" xfId="17037" xr:uid="{00000000-0005-0000-0000-00007B420000}"/>
    <cellStyle name="Note 2 3 2 3 14 5 5" xfId="17038" xr:uid="{00000000-0005-0000-0000-00007C420000}"/>
    <cellStyle name="Note 2 3 2 3 14 5 5 2" xfId="17039" xr:uid="{00000000-0005-0000-0000-00007D420000}"/>
    <cellStyle name="Note 2 3 2 3 14 5 6" xfId="17040" xr:uid="{00000000-0005-0000-0000-00007E420000}"/>
    <cellStyle name="Note 2 3 2 3 14 5 6 2" xfId="17041" xr:uid="{00000000-0005-0000-0000-00007F420000}"/>
    <cellStyle name="Note 2 3 2 3 14 5 7" xfId="17042" xr:uid="{00000000-0005-0000-0000-000080420000}"/>
    <cellStyle name="Note 2 3 2 3 14 6" xfId="17043" xr:uid="{00000000-0005-0000-0000-000081420000}"/>
    <cellStyle name="Note 2 3 2 3 14 6 2" xfId="17044" xr:uid="{00000000-0005-0000-0000-000082420000}"/>
    <cellStyle name="Note 2 3 2 3 14 6 2 2" xfId="17045" xr:uid="{00000000-0005-0000-0000-000083420000}"/>
    <cellStyle name="Note 2 3 2 3 14 6 2 2 2" xfId="17046" xr:uid="{00000000-0005-0000-0000-000084420000}"/>
    <cellStyle name="Note 2 3 2 3 14 6 2 2 2 2" xfId="17047" xr:uid="{00000000-0005-0000-0000-000085420000}"/>
    <cellStyle name="Note 2 3 2 3 14 6 2 2 3" xfId="17048" xr:uid="{00000000-0005-0000-0000-000086420000}"/>
    <cellStyle name="Note 2 3 2 3 14 6 2 3" xfId="17049" xr:uid="{00000000-0005-0000-0000-000087420000}"/>
    <cellStyle name="Note 2 3 2 3 14 6 2 3 2" xfId="17050" xr:uid="{00000000-0005-0000-0000-000088420000}"/>
    <cellStyle name="Note 2 3 2 3 14 6 2 4" xfId="17051" xr:uid="{00000000-0005-0000-0000-000089420000}"/>
    <cellStyle name="Note 2 3 2 3 14 6 3" xfId="17052" xr:uid="{00000000-0005-0000-0000-00008A420000}"/>
    <cellStyle name="Note 2 3 2 3 14 6 3 2" xfId="17053" xr:uid="{00000000-0005-0000-0000-00008B420000}"/>
    <cellStyle name="Note 2 3 2 3 14 6 3 2 2" xfId="17054" xr:uid="{00000000-0005-0000-0000-00008C420000}"/>
    <cellStyle name="Note 2 3 2 3 14 6 3 3" xfId="17055" xr:uid="{00000000-0005-0000-0000-00008D420000}"/>
    <cellStyle name="Note 2 3 2 3 14 6 4" xfId="17056" xr:uid="{00000000-0005-0000-0000-00008E420000}"/>
    <cellStyle name="Note 2 3 2 3 14 6 4 2" xfId="17057" xr:uid="{00000000-0005-0000-0000-00008F420000}"/>
    <cellStyle name="Note 2 3 2 3 14 6 4 2 2" xfId="17058" xr:uid="{00000000-0005-0000-0000-000090420000}"/>
    <cellStyle name="Note 2 3 2 3 14 6 4 3" xfId="17059" xr:uid="{00000000-0005-0000-0000-000091420000}"/>
    <cellStyle name="Note 2 3 2 3 14 6 5" xfId="17060" xr:uid="{00000000-0005-0000-0000-000092420000}"/>
    <cellStyle name="Note 2 3 2 3 14 6 5 2" xfId="17061" xr:uid="{00000000-0005-0000-0000-000093420000}"/>
    <cellStyle name="Note 2 3 2 3 14 6 6" xfId="17062" xr:uid="{00000000-0005-0000-0000-000094420000}"/>
    <cellStyle name="Note 2 3 2 3 14 6 6 2" xfId="17063" xr:uid="{00000000-0005-0000-0000-000095420000}"/>
    <cellStyle name="Note 2 3 2 3 14 6 7" xfId="17064" xr:uid="{00000000-0005-0000-0000-000096420000}"/>
    <cellStyle name="Note 2 3 2 3 14 7" xfId="17065" xr:uid="{00000000-0005-0000-0000-000097420000}"/>
    <cellStyle name="Note 2 3 2 3 14 7 2" xfId="17066" xr:uid="{00000000-0005-0000-0000-000098420000}"/>
    <cellStyle name="Note 2 3 2 3 14 7 2 2" xfId="17067" xr:uid="{00000000-0005-0000-0000-000099420000}"/>
    <cellStyle name="Note 2 3 2 3 14 7 2 2 2" xfId="17068" xr:uid="{00000000-0005-0000-0000-00009A420000}"/>
    <cellStyle name="Note 2 3 2 3 14 7 2 3" xfId="17069" xr:uid="{00000000-0005-0000-0000-00009B420000}"/>
    <cellStyle name="Note 2 3 2 3 14 7 3" xfId="17070" xr:uid="{00000000-0005-0000-0000-00009C420000}"/>
    <cellStyle name="Note 2 3 2 3 14 7 3 2" xfId="17071" xr:uid="{00000000-0005-0000-0000-00009D420000}"/>
    <cellStyle name="Note 2 3 2 3 14 7 4" xfId="17072" xr:uid="{00000000-0005-0000-0000-00009E420000}"/>
    <cellStyle name="Note 2 3 2 3 14 8" xfId="17073" xr:uid="{00000000-0005-0000-0000-00009F420000}"/>
    <cellStyle name="Note 2 3 2 3 14 8 2" xfId="17074" xr:uid="{00000000-0005-0000-0000-0000A0420000}"/>
    <cellStyle name="Note 2 3 2 3 14 8 2 2" xfId="17075" xr:uid="{00000000-0005-0000-0000-0000A1420000}"/>
    <cellStyle name="Note 2 3 2 3 14 8 3" xfId="17076" xr:uid="{00000000-0005-0000-0000-0000A2420000}"/>
    <cellStyle name="Note 2 3 2 3 14 9" xfId="17077" xr:uid="{00000000-0005-0000-0000-0000A3420000}"/>
    <cellStyle name="Note 2 3 2 3 14 9 2" xfId="17078" xr:uid="{00000000-0005-0000-0000-0000A4420000}"/>
    <cellStyle name="Note 2 3 2 3 14 9 2 2" xfId="17079" xr:uid="{00000000-0005-0000-0000-0000A5420000}"/>
    <cellStyle name="Note 2 3 2 3 14 9 3" xfId="17080" xr:uid="{00000000-0005-0000-0000-0000A6420000}"/>
    <cellStyle name="Note 2 3 2 3 15" xfId="17081" xr:uid="{00000000-0005-0000-0000-0000A7420000}"/>
    <cellStyle name="Note 2 3 2 3 15 10" xfId="17082" xr:uid="{00000000-0005-0000-0000-0000A8420000}"/>
    <cellStyle name="Note 2 3 2 3 15 10 2" xfId="17083" xr:uid="{00000000-0005-0000-0000-0000A9420000}"/>
    <cellStyle name="Note 2 3 2 3 15 11" xfId="17084" xr:uid="{00000000-0005-0000-0000-0000AA420000}"/>
    <cellStyle name="Note 2 3 2 3 15 2" xfId="17085" xr:uid="{00000000-0005-0000-0000-0000AB420000}"/>
    <cellStyle name="Note 2 3 2 3 15 2 2" xfId="17086" xr:uid="{00000000-0005-0000-0000-0000AC420000}"/>
    <cellStyle name="Note 2 3 2 3 15 2 2 2" xfId="17087" xr:uid="{00000000-0005-0000-0000-0000AD420000}"/>
    <cellStyle name="Note 2 3 2 3 15 2 2 2 2" xfId="17088" xr:uid="{00000000-0005-0000-0000-0000AE420000}"/>
    <cellStyle name="Note 2 3 2 3 15 2 2 2 2 2" xfId="17089" xr:uid="{00000000-0005-0000-0000-0000AF420000}"/>
    <cellStyle name="Note 2 3 2 3 15 2 2 2 3" xfId="17090" xr:uid="{00000000-0005-0000-0000-0000B0420000}"/>
    <cellStyle name="Note 2 3 2 3 15 2 2 3" xfId="17091" xr:uid="{00000000-0005-0000-0000-0000B1420000}"/>
    <cellStyle name="Note 2 3 2 3 15 2 2 3 2" xfId="17092" xr:uid="{00000000-0005-0000-0000-0000B2420000}"/>
    <cellStyle name="Note 2 3 2 3 15 2 2 4" xfId="17093" xr:uid="{00000000-0005-0000-0000-0000B3420000}"/>
    <cellStyle name="Note 2 3 2 3 15 2 3" xfId="17094" xr:uid="{00000000-0005-0000-0000-0000B4420000}"/>
    <cellStyle name="Note 2 3 2 3 15 2 3 2" xfId="17095" xr:uid="{00000000-0005-0000-0000-0000B5420000}"/>
    <cellStyle name="Note 2 3 2 3 15 2 3 2 2" xfId="17096" xr:uid="{00000000-0005-0000-0000-0000B6420000}"/>
    <cellStyle name="Note 2 3 2 3 15 2 3 3" xfId="17097" xr:uid="{00000000-0005-0000-0000-0000B7420000}"/>
    <cellStyle name="Note 2 3 2 3 15 2 4" xfId="17098" xr:uid="{00000000-0005-0000-0000-0000B8420000}"/>
    <cellStyle name="Note 2 3 2 3 15 2 4 2" xfId="17099" xr:uid="{00000000-0005-0000-0000-0000B9420000}"/>
    <cellStyle name="Note 2 3 2 3 15 2 4 2 2" xfId="17100" xr:uid="{00000000-0005-0000-0000-0000BA420000}"/>
    <cellStyle name="Note 2 3 2 3 15 2 4 3" xfId="17101" xr:uid="{00000000-0005-0000-0000-0000BB420000}"/>
    <cellStyle name="Note 2 3 2 3 15 2 5" xfId="17102" xr:uid="{00000000-0005-0000-0000-0000BC420000}"/>
    <cellStyle name="Note 2 3 2 3 15 2 5 2" xfId="17103" xr:uid="{00000000-0005-0000-0000-0000BD420000}"/>
    <cellStyle name="Note 2 3 2 3 15 2 6" xfId="17104" xr:uid="{00000000-0005-0000-0000-0000BE420000}"/>
    <cellStyle name="Note 2 3 2 3 15 2 6 2" xfId="17105" xr:uid="{00000000-0005-0000-0000-0000BF420000}"/>
    <cellStyle name="Note 2 3 2 3 15 2 7" xfId="17106" xr:uid="{00000000-0005-0000-0000-0000C0420000}"/>
    <cellStyle name="Note 2 3 2 3 15 3" xfId="17107" xr:uid="{00000000-0005-0000-0000-0000C1420000}"/>
    <cellStyle name="Note 2 3 2 3 15 3 2" xfId="17108" xr:uid="{00000000-0005-0000-0000-0000C2420000}"/>
    <cellStyle name="Note 2 3 2 3 15 3 2 2" xfId="17109" xr:uid="{00000000-0005-0000-0000-0000C3420000}"/>
    <cellStyle name="Note 2 3 2 3 15 3 2 2 2" xfId="17110" xr:uid="{00000000-0005-0000-0000-0000C4420000}"/>
    <cellStyle name="Note 2 3 2 3 15 3 2 2 2 2" xfId="17111" xr:uid="{00000000-0005-0000-0000-0000C5420000}"/>
    <cellStyle name="Note 2 3 2 3 15 3 2 2 3" xfId="17112" xr:uid="{00000000-0005-0000-0000-0000C6420000}"/>
    <cellStyle name="Note 2 3 2 3 15 3 2 3" xfId="17113" xr:uid="{00000000-0005-0000-0000-0000C7420000}"/>
    <cellStyle name="Note 2 3 2 3 15 3 2 3 2" xfId="17114" xr:uid="{00000000-0005-0000-0000-0000C8420000}"/>
    <cellStyle name="Note 2 3 2 3 15 3 2 4" xfId="17115" xr:uid="{00000000-0005-0000-0000-0000C9420000}"/>
    <cellStyle name="Note 2 3 2 3 15 3 3" xfId="17116" xr:uid="{00000000-0005-0000-0000-0000CA420000}"/>
    <cellStyle name="Note 2 3 2 3 15 3 3 2" xfId="17117" xr:uid="{00000000-0005-0000-0000-0000CB420000}"/>
    <cellStyle name="Note 2 3 2 3 15 3 3 2 2" xfId="17118" xr:uid="{00000000-0005-0000-0000-0000CC420000}"/>
    <cellStyle name="Note 2 3 2 3 15 3 3 3" xfId="17119" xr:uid="{00000000-0005-0000-0000-0000CD420000}"/>
    <cellStyle name="Note 2 3 2 3 15 3 4" xfId="17120" xr:uid="{00000000-0005-0000-0000-0000CE420000}"/>
    <cellStyle name="Note 2 3 2 3 15 3 4 2" xfId="17121" xr:uid="{00000000-0005-0000-0000-0000CF420000}"/>
    <cellStyle name="Note 2 3 2 3 15 3 4 2 2" xfId="17122" xr:uid="{00000000-0005-0000-0000-0000D0420000}"/>
    <cellStyle name="Note 2 3 2 3 15 3 4 3" xfId="17123" xr:uid="{00000000-0005-0000-0000-0000D1420000}"/>
    <cellStyle name="Note 2 3 2 3 15 3 5" xfId="17124" xr:uid="{00000000-0005-0000-0000-0000D2420000}"/>
    <cellStyle name="Note 2 3 2 3 15 3 5 2" xfId="17125" xr:uid="{00000000-0005-0000-0000-0000D3420000}"/>
    <cellStyle name="Note 2 3 2 3 15 3 6" xfId="17126" xr:uid="{00000000-0005-0000-0000-0000D4420000}"/>
    <cellStyle name="Note 2 3 2 3 15 3 6 2" xfId="17127" xr:uid="{00000000-0005-0000-0000-0000D5420000}"/>
    <cellStyle name="Note 2 3 2 3 15 3 7" xfId="17128" xr:uid="{00000000-0005-0000-0000-0000D6420000}"/>
    <cellStyle name="Note 2 3 2 3 15 4" xfId="17129" xr:uid="{00000000-0005-0000-0000-0000D7420000}"/>
    <cellStyle name="Note 2 3 2 3 15 4 2" xfId="17130" xr:uid="{00000000-0005-0000-0000-0000D8420000}"/>
    <cellStyle name="Note 2 3 2 3 15 4 2 2" xfId="17131" xr:uid="{00000000-0005-0000-0000-0000D9420000}"/>
    <cellStyle name="Note 2 3 2 3 15 4 2 2 2" xfId="17132" xr:uid="{00000000-0005-0000-0000-0000DA420000}"/>
    <cellStyle name="Note 2 3 2 3 15 4 2 2 2 2" xfId="17133" xr:uid="{00000000-0005-0000-0000-0000DB420000}"/>
    <cellStyle name="Note 2 3 2 3 15 4 2 2 3" xfId="17134" xr:uid="{00000000-0005-0000-0000-0000DC420000}"/>
    <cellStyle name="Note 2 3 2 3 15 4 2 3" xfId="17135" xr:uid="{00000000-0005-0000-0000-0000DD420000}"/>
    <cellStyle name="Note 2 3 2 3 15 4 2 3 2" xfId="17136" xr:uid="{00000000-0005-0000-0000-0000DE420000}"/>
    <cellStyle name="Note 2 3 2 3 15 4 2 4" xfId="17137" xr:uid="{00000000-0005-0000-0000-0000DF420000}"/>
    <cellStyle name="Note 2 3 2 3 15 4 3" xfId="17138" xr:uid="{00000000-0005-0000-0000-0000E0420000}"/>
    <cellStyle name="Note 2 3 2 3 15 4 3 2" xfId="17139" xr:uid="{00000000-0005-0000-0000-0000E1420000}"/>
    <cellStyle name="Note 2 3 2 3 15 4 3 2 2" xfId="17140" xr:uid="{00000000-0005-0000-0000-0000E2420000}"/>
    <cellStyle name="Note 2 3 2 3 15 4 3 3" xfId="17141" xr:uid="{00000000-0005-0000-0000-0000E3420000}"/>
    <cellStyle name="Note 2 3 2 3 15 4 4" xfId="17142" xr:uid="{00000000-0005-0000-0000-0000E4420000}"/>
    <cellStyle name="Note 2 3 2 3 15 4 4 2" xfId="17143" xr:uid="{00000000-0005-0000-0000-0000E5420000}"/>
    <cellStyle name="Note 2 3 2 3 15 4 4 2 2" xfId="17144" xr:uid="{00000000-0005-0000-0000-0000E6420000}"/>
    <cellStyle name="Note 2 3 2 3 15 4 4 3" xfId="17145" xr:uid="{00000000-0005-0000-0000-0000E7420000}"/>
    <cellStyle name="Note 2 3 2 3 15 4 5" xfId="17146" xr:uid="{00000000-0005-0000-0000-0000E8420000}"/>
    <cellStyle name="Note 2 3 2 3 15 4 5 2" xfId="17147" xr:uid="{00000000-0005-0000-0000-0000E9420000}"/>
    <cellStyle name="Note 2 3 2 3 15 4 6" xfId="17148" xr:uid="{00000000-0005-0000-0000-0000EA420000}"/>
    <cellStyle name="Note 2 3 2 3 15 4 6 2" xfId="17149" xr:uid="{00000000-0005-0000-0000-0000EB420000}"/>
    <cellStyle name="Note 2 3 2 3 15 4 7" xfId="17150" xr:uid="{00000000-0005-0000-0000-0000EC420000}"/>
    <cellStyle name="Note 2 3 2 3 15 5" xfId="17151" xr:uid="{00000000-0005-0000-0000-0000ED420000}"/>
    <cellStyle name="Note 2 3 2 3 15 5 2" xfId="17152" xr:uid="{00000000-0005-0000-0000-0000EE420000}"/>
    <cellStyle name="Note 2 3 2 3 15 5 2 2" xfId="17153" xr:uid="{00000000-0005-0000-0000-0000EF420000}"/>
    <cellStyle name="Note 2 3 2 3 15 5 2 2 2" xfId="17154" xr:uid="{00000000-0005-0000-0000-0000F0420000}"/>
    <cellStyle name="Note 2 3 2 3 15 5 2 2 2 2" xfId="17155" xr:uid="{00000000-0005-0000-0000-0000F1420000}"/>
    <cellStyle name="Note 2 3 2 3 15 5 2 2 3" xfId="17156" xr:uid="{00000000-0005-0000-0000-0000F2420000}"/>
    <cellStyle name="Note 2 3 2 3 15 5 2 3" xfId="17157" xr:uid="{00000000-0005-0000-0000-0000F3420000}"/>
    <cellStyle name="Note 2 3 2 3 15 5 2 3 2" xfId="17158" xr:uid="{00000000-0005-0000-0000-0000F4420000}"/>
    <cellStyle name="Note 2 3 2 3 15 5 2 4" xfId="17159" xr:uid="{00000000-0005-0000-0000-0000F5420000}"/>
    <cellStyle name="Note 2 3 2 3 15 5 3" xfId="17160" xr:uid="{00000000-0005-0000-0000-0000F6420000}"/>
    <cellStyle name="Note 2 3 2 3 15 5 3 2" xfId="17161" xr:uid="{00000000-0005-0000-0000-0000F7420000}"/>
    <cellStyle name="Note 2 3 2 3 15 5 3 2 2" xfId="17162" xr:uid="{00000000-0005-0000-0000-0000F8420000}"/>
    <cellStyle name="Note 2 3 2 3 15 5 3 3" xfId="17163" xr:uid="{00000000-0005-0000-0000-0000F9420000}"/>
    <cellStyle name="Note 2 3 2 3 15 5 4" xfId="17164" xr:uid="{00000000-0005-0000-0000-0000FA420000}"/>
    <cellStyle name="Note 2 3 2 3 15 5 4 2" xfId="17165" xr:uid="{00000000-0005-0000-0000-0000FB420000}"/>
    <cellStyle name="Note 2 3 2 3 15 5 4 2 2" xfId="17166" xr:uid="{00000000-0005-0000-0000-0000FC420000}"/>
    <cellStyle name="Note 2 3 2 3 15 5 4 3" xfId="17167" xr:uid="{00000000-0005-0000-0000-0000FD420000}"/>
    <cellStyle name="Note 2 3 2 3 15 5 5" xfId="17168" xr:uid="{00000000-0005-0000-0000-0000FE420000}"/>
    <cellStyle name="Note 2 3 2 3 15 5 5 2" xfId="17169" xr:uid="{00000000-0005-0000-0000-0000FF420000}"/>
    <cellStyle name="Note 2 3 2 3 15 5 6" xfId="17170" xr:uid="{00000000-0005-0000-0000-000000430000}"/>
    <cellStyle name="Note 2 3 2 3 15 5 6 2" xfId="17171" xr:uid="{00000000-0005-0000-0000-000001430000}"/>
    <cellStyle name="Note 2 3 2 3 15 5 7" xfId="17172" xr:uid="{00000000-0005-0000-0000-000002430000}"/>
    <cellStyle name="Note 2 3 2 3 15 6" xfId="17173" xr:uid="{00000000-0005-0000-0000-000003430000}"/>
    <cellStyle name="Note 2 3 2 3 15 6 2" xfId="17174" xr:uid="{00000000-0005-0000-0000-000004430000}"/>
    <cellStyle name="Note 2 3 2 3 15 6 2 2" xfId="17175" xr:uid="{00000000-0005-0000-0000-000005430000}"/>
    <cellStyle name="Note 2 3 2 3 15 6 2 2 2" xfId="17176" xr:uid="{00000000-0005-0000-0000-000006430000}"/>
    <cellStyle name="Note 2 3 2 3 15 6 2 3" xfId="17177" xr:uid="{00000000-0005-0000-0000-000007430000}"/>
    <cellStyle name="Note 2 3 2 3 15 6 3" xfId="17178" xr:uid="{00000000-0005-0000-0000-000008430000}"/>
    <cellStyle name="Note 2 3 2 3 15 6 3 2" xfId="17179" xr:uid="{00000000-0005-0000-0000-000009430000}"/>
    <cellStyle name="Note 2 3 2 3 15 6 4" xfId="17180" xr:uid="{00000000-0005-0000-0000-00000A430000}"/>
    <cellStyle name="Note 2 3 2 3 15 7" xfId="17181" xr:uid="{00000000-0005-0000-0000-00000B430000}"/>
    <cellStyle name="Note 2 3 2 3 15 7 2" xfId="17182" xr:uid="{00000000-0005-0000-0000-00000C430000}"/>
    <cellStyle name="Note 2 3 2 3 15 7 2 2" xfId="17183" xr:uid="{00000000-0005-0000-0000-00000D430000}"/>
    <cellStyle name="Note 2 3 2 3 15 7 3" xfId="17184" xr:uid="{00000000-0005-0000-0000-00000E430000}"/>
    <cellStyle name="Note 2 3 2 3 15 8" xfId="17185" xr:uid="{00000000-0005-0000-0000-00000F430000}"/>
    <cellStyle name="Note 2 3 2 3 15 8 2" xfId="17186" xr:uid="{00000000-0005-0000-0000-000010430000}"/>
    <cellStyle name="Note 2 3 2 3 15 8 2 2" xfId="17187" xr:uid="{00000000-0005-0000-0000-000011430000}"/>
    <cellStyle name="Note 2 3 2 3 15 8 3" xfId="17188" xr:uid="{00000000-0005-0000-0000-000012430000}"/>
    <cellStyle name="Note 2 3 2 3 15 9" xfId="17189" xr:uid="{00000000-0005-0000-0000-000013430000}"/>
    <cellStyle name="Note 2 3 2 3 15 9 2" xfId="17190" xr:uid="{00000000-0005-0000-0000-000014430000}"/>
    <cellStyle name="Note 2 3 2 3 16" xfId="17191" xr:uid="{00000000-0005-0000-0000-000015430000}"/>
    <cellStyle name="Note 2 3 2 3 17" xfId="17192" xr:uid="{00000000-0005-0000-0000-000016430000}"/>
    <cellStyle name="Note 2 3 2 3 2" xfId="17193" xr:uid="{00000000-0005-0000-0000-000017430000}"/>
    <cellStyle name="Note 2 3 2 3 2 10" xfId="17194" xr:uid="{00000000-0005-0000-0000-000018430000}"/>
    <cellStyle name="Note 2 3 2 3 2 10 2" xfId="17195" xr:uid="{00000000-0005-0000-0000-000019430000}"/>
    <cellStyle name="Note 2 3 2 3 2 11" xfId="17196" xr:uid="{00000000-0005-0000-0000-00001A430000}"/>
    <cellStyle name="Note 2 3 2 3 2 11 2" xfId="17197" xr:uid="{00000000-0005-0000-0000-00001B430000}"/>
    <cellStyle name="Note 2 3 2 3 2 12" xfId="17198" xr:uid="{00000000-0005-0000-0000-00001C430000}"/>
    <cellStyle name="Note 2 3 2 3 2 2" xfId="17199" xr:uid="{00000000-0005-0000-0000-00001D430000}"/>
    <cellStyle name="Note 2 3 2 3 2 2 2" xfId="17200" xr:uid="{00000000-0005-0000-0000-00001E430000}"/>
    <cellStyle name="Note 2 3 2 3 2 2 2 2" xfId="17201" xr:uid="{00000000-0005-0000-0000-00001F430000}"/>
    <cellStyle name="Note 2 3 2 3 2 2 2 2 2" xfId="17202" xr:uid="{00000000-0005-0000-0000-000020430000}"/>
    <cellStyle name="Note 2 3 2 3 2 2 2 2 2 2" xfId="17203" xr:uid="{00000000-0005-0000-0000-000021430000}"/>
    <cellStyle name="Note 2 3 2 3 2 2 2 2 3" xfId="17204" xr:uid="{00000000-0005-0000-0000-000022430000}"/>
    <cellStyle name="Note 2 3 2 3 2 2 2 3" xfId="17205" xr:uid="{00000000-0005-0000-0000-000023430000}"/>
    <cellStyle name="Note 2 3 2 3 2 2 2 3 2" xfId="17206" xr:uid="{00000000-0005-0000-0000-000024430000}"/>
    <cellStyle name="Note 2 3 2 3 2 2 2 4" xfId="17207" xr:uid="{00000000-0005-0000-0000-000025430000}"/>
    <cellStyle name="Note 2 3 2 3 2 2 3" xfId="17208" xr:uid="{00000000-0005-0000-0000-000026430000}"/>
    <cellStyle name="Note 2 3 2 3 2 2 3 2" xfId="17209" xr:uid="{00000000-0005-0000-0000-000027430000}"/>
    <cellStyle name="Note 2 3 2 3 2 2 3 2 2" xfId="17210" xr:uid="{00000000-0005-0000-0000-000028430000}"/>
    <cellStyle name="Note 2 3 2 3 2 2 3 3" xfId="17211" xr:uid="{00000000-0005-0000-0000-000029430000}"/>
    <cellStyle name="Note 2 3 2 3 2 2 4" xfId="17212" xr:uid="{00000000-0005-0000-0000-00002A430000}"/>
    <cellStyle name="Note 2 3 2 3 2 2 4 2" xfId="17213" xr:uid="{00000000-0005-0000-0000-00002B430000}"/>
    <cellStyle name="Note 2 3 2 3 2 2 4 2 2" xfId="17214" xr:uid="{00000000-0005-0000-0000-00002C430000}"/>
    <cellStyle name="Note 2 3 2 3 2 2 4 3" xfId="17215" xr:uid="{00000000-0005-0000-0000-00002D430000}"/>
    <cellStyle name="Note 2 3 2 3 2 2 5" xfId="17216" xr:uid="{00000000-0005-0000-0000-00002E430000}"/>
    <cellStyle name="Note 2 3 2 3 2 2 5 2" xfId="17217" xr:uid="{00000000-0005-0000-0000-00002F430000}"/>
    <cellStyle name="Note 2 3 2 3 2 2 6" xfId="17218" xr:uid="{00000000-0005-0000-0000-000030430000}"/>
    <cellStyle name="Note 2 3 2 3 2 2 6 2" xfId="17219" xr:uid="{00000000-0005-0000-0000-000031430000}"/>
    <cellStyle name="Note 2 3 2 3 2 2 7" xfId="17220" xr:uid="{00000000-0005-0000-0000-000032430000}"/>
    <cellStyle name="Note 2 3 2 3 2 3" xfId="17221" xr:uid="{00000000-0005-0000-0000-000033430000}"/>
    <cellStyle name="Note 2 3 2 3 2 3 2" xfId="17222" xr:uid="{00000000-0005-0000-0000-000034430000}"/>
    <cellStyle name="Note 2 3 2 3 2 3 2 2" xfId="17223" xr:uid="{00000000-0005-0000-0000-000035430000}"/>
    <cellStyle name="Note 2 3 2 3 2 3 2 2 2" xfId="17224" xr:uid="{00000000-0005-0000-0000-000036430000}"/>
    <cellStyle name="Note 2 3 2 3 2 3 2 2 2 2" xfId="17225" xr:uid="{00000000-0005-0000-0000-000037430000}"/>
    <cellStyle name="Note 2 3 2 3 2 3 2 2 3" xfId="17226" xr:uid="{00000000-0005-0000-0000-000038430000}"/>
    <cellStyle name="Note 2 3 2 3 2 3 2 3" xfId="17227" xr:uid="{00000000-0005-0000-0000-000039430000}"/>
    <cellStyle name="Note 2 3 2 3 2 3 2 3 2" xfId="17228" xr:uid="{00000000-0005-0000-0000-00003A430000}"/>
    <cellStyle name="Note 2 3 2 3 2 3 2 4" xfId="17229" xr:uid="{00000000-0005-0000-0000-00003B430000}"/>
    <cellStyle name="Note 2 3 2 3 2 3 3" xfId="17230" xr:uid="{00000000-0005-0000-0000-00003C430000}"/>
    <cellStyle name="Note 2 3 2 3 2 3 3 2" xfId="17231" xr:uid="{00000000-0005-0000-0000-00003D430000}"/>
    <cellStyle name="Note 2 3 2 3 2 3 3 2 2" xfId="17232" xr:uid="{00000000-0005-0000-0000-00003E430000}"/>
    <cellStyle name="Note 2 3 2 3 2 3 3 3" xfId="17233" xr:uid="{00000000-0005-0000-0000-00003F430000}"/>
    <cellStyle name="Note 2 3 2 3 2 3 4" xfId="17234" xr:uid="{00000000-0005-0000-0000-000040430000}"/>
    <cellStyle name="Note 2 3 2 3 2 3 4 2" xfId="17235" xr:uid="{00000000-0005-0000-0000-000041430000}"/>
    <cellStyle name="Note 2 3 2 3 2 3 4 2 2" xfId="17236" xr:uid="{00000000-0005-0000-0000-000042430000}"/>
    <cellStyle name="Note 2 3 2 3 2 3 4 3" xfId="17237" xr:uid="{00000000-0005-0000-0000-000043430000}"/>
    <cellStyle name="Note 2 3 2 3 2 3 5" xfId="17238" xr:uid="{00000000-0005-0000-0000-000044430000}"/>
    <cellStyle name="Note 2 3 2 3 2 3 5 2" xfId="17239" xr:uid="{00000000-0005-0000-0000-000045430000}"/>
    <cellStyle name="Note 2 3 2 3 2 3 6" xfId="17240" xr:uid="{00000000-0005-0000-0000-000046430000}"/>
    <cellStyle name="Note 2 3 2 3 2 3 6 2" xfId="17241" xr:uid="{00000000-0005-0000-0000-000047430000}"/>
    <cellStyle name="Note 2 3 2 3 2 3 7" xfId="17242" xr:uid="{00000000-0005-0000-0000-000048430000}"/>
    <cellStyle name="Note 2 3 2 3 2 4" xfId="17243" xr:uid="{00000000-0005-0000-0000-000049430000}"/>
    <cellStyle name="Note 2 3 2 3 2 4 2" xfId="17244" xr:uid="{00000000-0005-0000-0000-00004A430000}"/>
    <cellStyle name="Note 2 3 2 3 2 4 2 2" xfId="17245" xr:uid="{00000000-0005-0000-0000-00004B430000}"/>
    <cellStyle name="Note 2 3 2 3 2 4 2 2 2" xfId="17246" xr:uid="{00000000-0005-0000-0000-00004C430000}"/>
    <cellStyle name="Note 2 3 2 3 2 4 2 2 2 2" xfId="17247" xr:uid="{00000000-0005-0000-0000-00004D430000}"/>
    <cellStyle name="Note 2 3 2 3 2 4 2 2 3" xfId="17248" xr:uid="{00000000-0005-0000-0000-00004E430000}"/>
    <cellStyle name="Note 2 3 2 3 2 4 2 3" xfId="17249" xr:uid="{00000000-0005-0000-0000-00004F430000}"/>
    <cellStyle name="Note 2 3 2 3 2 4 2 3 2" xfId="17250" xr:uid="{00000000-0005-0000-0000-000050430000}"/>
    <cellStyle name="Note 2 3 2 3 2 4 2 4" xfId="17251" xr:uid="{00000000-0005-0000-0000-000051430000}"/>
    <cellStyle name="Note 2 3 2 3 2 4 3" xfId="17252" xr:uid="{00000000-0005-0000-0000-000052430000}"/>
    <cellStyle name="Note 2 3 2 3 2 4 3 2" xfId="17253" xr:uid="{00000000-0005-0000-0000-000053430000}"/>
    <cellStyle name="Note 2 3 2 3 2 4 3 2 2" xfId="17254" xr:uid="{00000000-0005-0000-0000-000054430000}"/>
    <cellStyle name="Note 2 3 2 3 2 4 3 3" xfId="17255" xr:uid="{00000000-0005-0000-0000-000055430000}"/>
    <cellStyle name="Note 2 3 2 3 2 4 4" xfId="17256" xr:uid="{00000000-0005-0000-0000-000056430000}"/>
    <cellStyle name="Note 2 3 2 3 2 4 4 2" xfId="17257" xr:uid="{00000000-0005-0000-0000-000057430000}"/>
    <cellStyle name="Note 2 3 2 3 2 4 4 2 2" xfId="17258" xr:uid="{00000000-0005-0000-0000-000058430000}"/>
    <cellStyle name="Note 2 3 2 3 2 4 4 3" xfId="17259" xr:uid="{00000000-0005-0000-0000-000059430000}"/>
    <cellStyle name="Note 2 3 2 3 2 4 5" xfId="17260" xr:uid="{00000000-0005-0000-0000-00005A430000}"/>
    <cellStyle name="Note 2 3 2 3 2 4 5 2" xfId="17261" xr:uid="{00000000-0005-0000-0000-00005B430000}"/>
    <cellStyle name="Note 2 3 2 3 2 4 6" xfId="17262" xr:uid="{00000000-0005-0000-0000-00005C430000}"/>
    <cellStyle name="Note 2 3 2 3 2 4 6 2" xfId="17263" xr:uid="{00000000-0005-0000-0000-00005D430000}"/>
    <cellStyle name="Note 2 3 2 3 2 4 7" xfId="17264" xr:uid="{00000000-0005-0000-0000-00005E430000}"/>
    <cellStyle name="Note 2 3 2 3 2 5" xfId="17265" xr:uid="{00000000-0005-0000-0000-00005F430000}"/>
    <cellStyle name="Note 2 3 2 3 2 5 2" xfId="17266" xr:uid="{00000000-0005-0000-0000-000060430000}"/>
    <cellStyle name="Note 2 3 2 3 2 5 2 2" xfId="17267" xr:uid="{00000000-0005-0000-0000-000061430000}"/>
    <cellStyle name="Note 2 3 2 3 2 5 2 2 2" xfId="17268" xr:uid="{00000000-0005-0000-0000-000062430000}"/>
    <cellStyle name="Note 2 3 2 3 2 5 2 2 2 2" xfId="17269" xr:uid="{00000000-0005-0000-0000-000063430000}"/>
    <cellStyle name="Note 2 3 2 3 2 5 2 2 3" xfId="17270" xr:uid="{00000000-0005-0000-0000-000064430000}"/>
    <cellStyle name="Note 2 3 2 3 2 5 2 3" xfId="17271" xr:uid="{00000000-0005-0000-0000-000065430000}"/>
    <cellStyle name="Note 2 3 2 3 2 5 2 3 2" xfId="17272" xr:uid="{00000000-0005-0000-0000-000066430000}"/>
    <cellStyle name="Note 2 3 2 3 2 5 2 4" xfId="17273" xr:uid="{00000000-0005-0000-0000-000067430000}"/>
    <cellStyle name="Note 2 3 2 3 2 5 3" xfId="17274" xr:uid="{00000000-0005-0000-0000-000068430000}"/>
    <cellStyle name="Note 2 3 2 3 2 5 3 2" xfId="17275" xr:uid="{00000000-0005-0000-0000-000069430000}"/>
    <cellStyle name="Note 2 3 2 3 2 5 3 2 2" xfId="17276" xr:uid="{00000000-0005-0000-0000-00006A430000}"/>
    <cellStyle name="Note 2 3 2 3 2 5 3 3" xfId="17277" xr:uid="{00000000-0005-0000-0000-00006B430000}"/>
    <cellStyle name="Note 2 3 2 3 2 5 4" xfId="17278" xr:uid="{00000000-0005-0000-0000-00006C430000}"/>
    <cellStyle name="Note 2 3 2 3 2 5 4 2" xfId="17279" xr:uid="{00000000-0005-0000-0000-00006D430000}"/>
    <cellStyle name="Note 2 3 2 3 2 5 4 2 2" xfId="17280" xr:uid="{00000000-0005-0000-0000-00006E430000}"/>
    <cellStyle name="Note 2 3 2 3 2 5 4 3" xfId="17281" xr:uid="{00000000-0005-0000-0000-00006F430000}"/>
    <cellStyle name="Note 2 3 2 3 2 5 5" xfId="17282" xr:uid="{00000000-0005-0000-0000-000070430000}"/>
    <cellStyle name="Note 2 3 2 3 2 5 5 2" xfId="17283" xr:uid="{00000000-0005-0000-0000-000071430000}"/>
    <cellStyle name="Note 2 3 2 3 2 5 6" xfId="17284" xr:uid="{00000000-0005-0000-0000-000072430000}"/>
    <cellStyle name="Note 2 3 2 3 2 5 6 2" xfId="17285" xr:uid="{00000000-0005-0000-0000-000073430000}"/>
    <cellStyle name="Note 2 3 2 3 2 5 7" xfId="17286" xr:uid="{00000000-0005-0000-0000-000074430000}"/>
    <cellStyle name="Note 2 3 2 3 2 6" xfId="17287" xr:uid="{00000000-0005-0000-0000-000075430000}"/>
    <cellStyle name="Note 2 3 2 3 2 6 2" xfId="17288" xr:uid="{00000000-0005-0000-0000-000076430000}"/>
    <cellStyle name="Note 2 3 2 3 2 6 2 2" xfId="17289" xr:uid="{00000000-0005-0000-0000-000077430000}"/>
    <cellStyle name="Note 2 3 2 3 2 6 2 2 2" xfId="17290" xr:uid="{00000000-0005-0000-0000-000078430000}"/>
    <cellStyle name="Note 2 3 2 3 2 6 2 2 2 2" xfId="17291" xr:uid="{00000000-0005-0000-0000-000079430000}"/>
    <cellStyle name="Note 2 3 2 3 2 6 2 2 3" xfId="17292" xr:uid="{00000000-0005-0000-0000-00007A430000}"/>
    <cellStyle name="Note 2 3 2 3 2 6 2 3" xfId="17293" xr:uid="{00000000-0005-0000-0000-00007B430000}"/>
    <cellStyle name="Note 2 3 2 3 2 6 2 3 2" xfId="17294" xr:uid="{00000000-0005-0000-0000-00007C430000}"/>
    <cellStyle name="Note 2 3 2 3 2 6 2 4" xfId="17295" xr:uid="{00000000-0005-0000-0000-00007D430000}"/>
    <cellStyle name="Note 2 3 2 3 2 6 3" xfId="17296" xr:uid="{00000000-0005-0000-0000-00007E430000}"/>
    <cellStyle name="Note 2 3 2 3 2 6 3 2" xfId="17297" xr:uid="{00000000-0005-0000-0000-00007F430000}"/>
    <cellStyle name="Note 2 3 2 3 2 6 3 2 2" xfId="17298" xr:uid="{00000000-0005-0000-0000-000080430000}"/>
    <cellStyle name="Note 2 3 2 3 2 6 3 3" xfId="17299" xr:uid="{00000000-0005-0000-0000-000081430000}"/>
    <cellStyle name="Note 2 3 2 3 2 6 4" xfId="17300" xr:uid="{00000000-0005-0000-0000-000082430000}"/>
    <cellStyle name="Note 2 3 2 3 2 6 4 2" xfId="17301" xr:uid="{00000000-0005-0000-0000-000083430000}"/>
    <cellStyle name="Note 2 3 2 3 2 6 4 2 2" xfId="17302" xr:uid="{00000000-0005-0000-0000-000084430000}"/>
    <cellStyle name="Note 2 3 2 3 2 6 4 3" xfId="17303" xr:uid="{00000000-0005-0000-0000-000085430000}"/>
    <cellStyle name="Note 2 3 2 3 2 6 5" xfId="17304" xr:uid="{00000000-0005-0000-0000-000086430000}"/>
    <cellStyle name="Note 2 3 2 3 2 6 5 2" xfId="17305" xr:uid="{00000000-0005-0000-0000-000087430000}"/>
    <cellStyle name="Note 2 3 2 3 2 6 6" xfId="17306" xr:uid="{00000000-0005-0000-0000-000088430000}"/>
    <cellStyle name="Note 2 3 2 3 2 6 6 2" xfId="17307" xr:uid="{00000000-0005-0000-0000-000089430000}"/>
    <cellStyle name="Note 2 3 2 3 2 6 7" xfId="17308" xr:uid="{00000000-0005-0000-0000-00008A430000}"/>
    <cellStyle name="Note 2 3 2 3 2 7" xfId="17309" xr:uid="{00000000-0005-0000-0000-00008B430000}"/>
    <cellStyle name="Note 2 3 2 3 2 7 2" xfId="17310" xr:uid="{00000000-0005-0000-0000-00008C430000}"/>
    <cellStyle name="Note 2 3 2 3 2 7 2 2" xfId="17311" xr:uid="{00000000-0005-0000-0000-00008D430000}"/>
    <cellStyle name="Note 2 3 2 3 2 7 2 2 2" xfId="17312" xr:uid="{00000000-0005-0000-0000-00008E430000}"/>
    <cellStyle name="Note 2 3 2 3 2 7 2 3" xfId="17313" xr:uid="{00000000-0005-0000-0000-00008F430000}"/>
    <cellStyle name="Note 2 3 2 3 2 7 3" xfId="17314" xr:uid="{00000000-0005-0000-0000-000090430000}"/>
    <cellStyle name="Note 2 3 2 3 2 7 3 2" xfId="17315" xr:uid="{00000000-0005-0000-0000-000091430000}"/>
    <cellStyle name="Note 2 3 2 3 2 7 4" xfId="17316" xr:uid="{00000000-0005-0000-0000-000092430000}"/>
    <cellStyle name="Note 2 3 2 3 2 8" xfId="17317" xr:uid="{00000000-0005-0000-0000-000093430000}"/>
    <cellStyle name="Note 2 3 2 3 2 8 2" xfId="17318" xr:uid="{00000000-0005-0000-0000-000094430000}"/>
    <cellStyle name="Note 2 3 2 3 2 8 2 2" xfId="17319" xr:uid="{00000000-0005-0000-0000-000095430000}"/>
    <cellStyle name="Note 2 3 2 3 2 8 3" xfId="17320" xr:uid="{00000000-0005-0000-0000-000096430000}"/>
    <cellStyle name="Note 2 3 2 3 2 9" xfId="17321" xr:uid="{00000000-0005-0000-0000-000097430000}"/>
    <cellStyle name="Note 2 3 2 3 2 9 2" xfId="17322" xr:uid="{00000000-0005-0000-0000-000098430000}"/>
    <cellStyle name="Note 2 3 2 3 2 9 2 2" xfId="17323" xr:uid="{00000000-0005-0000-0000-000099430000}"/>
    <cellStyle name="Note 2 3 2 3 2 9 3" xfId="17324" xr:uid="{00000000-0005-0000-0000-00009A430000}"/>
    <cellStyle name="Note 2 3 2 3 3" xfId="17325" xr:uid="{00000000-0005-0000-0000-00009B430000}"/>
    <cellStyle name="Note 2 3 2 3 3 10" xfId="17326" xr:uid="{00000000-0005-0000-0000-00009C430000}"/>
    <cellStyle name="Note 2 3 2 3 3 10 2" xfId="17327" xr:uid="{00000000-0005-0000-0000-00009D430000}"/>
    <cellStyle name="Note 2 3 2 3 3 11" xfId="17328" xr:uid="{00000000-0005-0000-0000-00009E430000}"/>
    <cellStyle name="Note 2 3 2 3 3 11 2" xfId="17329" xr:uid="{00000000-0005-0000-0000-00009F430000}"/>
    <cellStyle name="Note 2 3 2 3 3 12" xfId="17330" xr:uid="{00000000-0005-0000-0000-0000A0430000}"/>
    <cellStyle name="Note 2 3 2 3 3 2" xfId="17331" xr:uid="{00000000-0005-0000-0000-0000A1430000}"/>
    <cellStyle name="Note 2 3 2 3 3 2 2" xfId="17332" xr:uid="{00000000-0005-0000-0000-0000A2430000}"/>
    <cellStyle name="Note 2 3 2 3 3 2 2 2" xfId="17333" xr:uid="{00000000-0005-0000-0000-0000A3430000}"/>
    <cellStyle name="Note 2 3 2 3 3 2 2 2 2" xfId="17334" xr:uid="{00000000-0005-0000-0000-0000A4430000}"/>
    <cellStyle name="Note 2 3 2 3 3 2 2 2 2 2" xfId="17335" xr:uid="{00000000-0005-0000-0000-0000A5430000}"/>
    <cellStyle name="Note 2 3 2 3 3 2 2 2 3" xfId="17336" xr:uid="{00000000-0005-0000-0000-0000A6430000}"/>
    <cellStyle name="Note 2 3 2 3 3 2 2 3" xfId="17337" xr:uid="{00000000-0005-0000-0000-0000A7430000}"/>
    <cellStyle name="Note 2 3 2 3 3 2 2 3 2" xfId="17338" xr:uid="{00000000-0005-0000-0000-0000A8430000}"/>
    <cellStyle name="Note 2 3 2 3 3 2 2 4" xfId="17339" xr:uid="{00000000-0005-0000-0000-0000A9430000}"/>
    <cellStyle name="Note 2 3 2 3 3 2 3" xfId="17340" xr:uid="{00000000-0005-0000-0000-0000AA430000}"/>
    <cellStyle name="Note 2 3 2 3 3 2 3 2" xfId="17341" xr:uid="{00000000-0005-0000-0000-0000AB430000}"/>
    <cellStyle name="Note 2 3 2 3 3 2 3 2 2" xfId="17342" xr:uid="{00000000-0005-0000-0000-0000AC430000}"/>
    <cellStyle name="Note 2 3 2 3 3 2 3 3" xfId="17343" xr:uid="{00000000-0005-0000-0000-0000AD430000}"/>
    <cellStyle name="Note 2 3 2 3 3 2 4" xfId="17344" xr:uid="{00000000-0005-0000-0000-0000AE430000}"/>
    <cellStyle name="Note 2 3 2 3 3 2 4 2" xfId="17345" xr:uid="{00000000-0005-0000-0000-0000AF430000}"/>
    <cellStyle name="Note 2 3 2 3 3 2 4 2 2" xfId="17346" xr:uid="{00000000-0005-0000-0000-0000B0430000}"/>
    <cellStyle name="Note 2 3 2 3 3 2 4 3" xfId="17347" xr:uid="{00000000-0005-0000-0000-0000B1430000}"/>
    <cellStyle name="Note 2 3 2 3 3 2 5" xfId="17348" xr:uid="{00000000-0005-0000-0000-0000B2430000}"/>
    <cellStyle name="Note 2 3 2 3 3 2 5 2" xfId="17349" xr:uid="{00000000-0005-0000-0000-0000B3430000}"/>
    <cellStyle name="Note 2 3 2 3 3 2 6" xfId="17350" xr:uid="{00000000-0005-0000-0000-0000B4430000}"/>
    <cellStyle name="Note 2 3 2 3 3 2 6 2" xfId="17351" xr:uid="{00000000-0005-0000-0000-0000B5430000}"/>
    <cellStyle name="Note 2 3 2 3 3 2 7" xfId="17352" xr:uid="{00000000-0005-0000-0000-0000B6430000}"/>
    <cellStyle name="Note 2 3 2 3 3 3" xfId="17353" xr:uid="{00000000-0005-0000-0000-0000B7430000}"/>
    <cellStyle name="Note 2 3 2 3 3 3 2" xfId="17354" xr:uid="{00000000-0005-0000-0000-0000B8430000}"/>
    <cellStyle name="Note 2 3 2 3 3 3 2 2" xfId="17355" xr:uid="{00000000-0005-0000-0000-0000B9430000}"/>
    <cellStyle name="Note 2 3 2 3 3 3 2 2 2" xfId="17356" xr:uid="{00000000-0005-0000-0000-0000BA430000}"/>
    <cellStyle name="Note 2 3 2 3 3 3 2 2 2 2" xfId="17357" xr:uid="{00000000-0005-0000-0000-0000BB430000}"/>
    <cellStyle name="Note 2 3 2 3 3 3 2 2 3" xfId="17358" xr:uid="{00000000-0005-0000-0000-0000BC430000}"/>
    <cellStyle name="Note 2 3 2 3 3 3 2 3" xfId="17359" xr:uid="{00000000-0005-0000-0000-0000BD430000}"/>
    <cellStyle name="Note 2 3 2 3 3 3 2 3 2" xfId="17360" xr:uid="{00000000-0005-0000-0000-0000BE430000}"/>
    <cellStyle name="Note 2 3 2 3 3 3 2 4" xfId="17361" xr:uid="{00000000-0005-0000-0000-0000BF430000}"/>
    <cellStyle name="Note 2 3 2 3 3 3 3" xfId="17362" xr:uid="{00000000-0005-0000-0000-0000C0430000}"/>
    <cellStyle name="Note 2 3 2 3 3 3 3 2" xfId="17363" xr:uid="{00000000-0005-0000-0000-0000C1430000}"/>
    <cellStyle name="Note 2 3 2 3 3 3 3 2 2" xfId="17364" xr:uid="{00000000-0005-0000-0000-0000C2430000}"/>
    <cellStyle name="Note 2 3 2 3 3 3 3 3" xfId="17365" xr:uid="{00000000-0005-0000-0000-0000C3430000}"/>
    <cellStyle name="Note 2 3 2 3 3 3 4" xfId="17366" xr:uid="{00000000-0005-0000-0000-0000C4430000}"/>
    <cellStyle name="Note 2 3 2 3 3 3 4 2" xfId="17367" xr:uid="{00000000-0005-0000-0000-0000C5430000}"/>
    <cellStyle name="Note 2 3 2 3 3 3 4 2 2" xfId="17368" xr:uid="{00000000-0005-0000-0000-0000C6430000}"/>
    <cellStyle name="Note 2 3 2 3 3 3 4 3" xfId="17369" xr:uid="{00000000-0005-0000-0000-0000C7430000}"/>
    <cellStyle name="Note 2 3 2 3 3 3 5" xfId="17370" xr:uid="{00000000-0005-0000-0000-0000C8430000}"/>
    <cellStyle name="Note 2 3 2 3 3 3 5 2" xfId="17371" xr:uid="{00000000-0005-0000-0000-0000C9430000}"/>
    <cellStyle name="Note 2 3 2 3 3 3 6" xfId="17372" xr:uid="{00000000-0005-0000-0000-0000CA430000}"/>
    <cellStyle name="Note 2 3 2 3 3 3 6 2" xfId="17373" xr:uid="{00000000-0005-0000-0000-0000CB430000}"/>
    <cellStyle name="Note 2 3 2 3 3 3 7" xfId="17374" xr:uid="{00000000-0005-0000-0000-0000CC430000}"/>
    <cellStyle name="Note 2 3 2 3 3 4" xfId="17375" xr:uid="{00000000-0005-0000-0000-0000CD430000}"/>
    <cellStyle name="Note 2 3 2 3 3 4 2" xfId="17376" xr:uid="{00000000-0005-0000-0000-0000CE430000}"/>
    <cellStyle name="Note 2 3 2 3 3 4 2 2" xfId="17377" xr:uid="{00000000-0005-0000-0000-0000CF430000}"/>
    <cellStyle name="Note 2 3 2 3 3 4 2 2 2" xfId="17378" xr:uid="{00000000-0005-0000-0000-0000D0430000}"/>
    <cellStyle name="Note 2 3 2 3 3 4 2 2 2 2" xfId="17379" xr:uid="{00000000-0005-0000-0000-0000D1430000}"/>
    <cellStyle name="Note 2 3 2 3 3 4 2 2 3" xfId="17380" xr:uid="{00000000-0005-0000-0000-0000D2430000}"/>
    <cellStyle name="Note 2 3 2 3 3 4 2 3" xfId="17381" xr:uid="{00000000-0005-0000-0000-0000D3430000}"/>
    <cellStyle name="Note 2 3 2 3 3 4 2 3 2" xfId="17382" xr:uid="{00000000-0005-0000-0000-0000D4430000}"/>
    <cellStyle name="Note 2 3 2 3 3 4 2 4" xfId="17383" xr:uid="{00000000-0005-0000-0000-0000D5430000}"/>
    <cellStyle name="Note 2 3 2 3 3 4 3" xfId="17384" xr:uid="{00000000-0005-0000-0000-0000D6430000}"/>
    <cellStyle name="Note 2 3 2 3 3 4 3 2" xfId="17385" xr:uid="{00000000-0005-0000-0000-0000D7430000}"/>
    <cellStyle name="Note 2 3 2 3 3 4 3 2 2" xfId="17386" xr:uid="{00000000-0005-0000-0000-0000D8430000}"/>
    <cellStyle name="Note 2 3 2 3 3 4 3 3" xfId="17387" xr:uid="{00000000-0005-0000-0000-0000D9430000}"/>
    <cellStyle name="Note 2 3 2 3 3 4 4" xfId="17388" xr:uid="{00000000-0005-0000-0000-0000DA430000}"/>
    <cellStyle name="Note 2 3 2 3 3 4 4 2" xfId="17389" xr:uid="{00000000-0005-0000-0000-0000DB430000}"/>
    <cellStyle name="Note 2 3 2 3 3 4 4 2 2" xfId="17390" xr:uid="{00000000-0005-0000-0000-0000DC430000}"/>
    <cellStyle name="Note 2 3 2 3 3 4 4 3" xfId="17391" xr:uid="{00000000-0005-0000-0000-0000DD430000}"/>
    <cellStyle name="Note 2 3 2 3 3 4 5" xfId="17392" xr:uid="{00000000-0005-0000-0000-0000DE430000}"/>
    <cellStyle name="Note 2 3 2 3 3 4 5 2" xfId="17393" xr:uid="{00000000-0005-0000-0000-0000DF430000}"/>
    <cellStyle name="Note 2 3 2 3 3 4 6" xfId="17394" xr:uid="{00000000-0005-0000-0000-0000E0430000}"/>
    <cellStyle name="Note 2 3 2 3 3 4 6 2" xfId="17395" xr:uid="{00000000-0005-0000-0000-0000E1430000}"/>
    <cellStyle name="Note 2 3 2 3 3 4 7" xfId="17396" xr:uid="{00000000-0005-0000-0000-0000E2430000}"/>
    <cellStyle name="Note 2 3 2 3 3 5" xfId="17397" xr:uid="{00000000-0005-0000-0000-0000E3430000}"/>
    <cellStyle name="Note 2 3 2 3 3 5 2" xfId="17398" xr:uid="{00000000-0005-0000-0000-0000E4430000}"/>
    <cellStyle name="Note 2 3 2 3 3 5 2 2" xfId="17399" xr:uid="{00000000-0005-0000-0000-0000E5430000}"/>
    <cellStyle name="Note 2 3 2 3 3 5 2 2 2" xfId="17400" xr:uid="{00000000-0005-0000-0000-0000E6430000}"/>
    <cellStyle name="Note 2 3 2 3 3 5 2 2 2 2" xfId="17401" xr:uid="{00000000-0005-0000-0000-0000E7430000}"/>
    <cellStyle name="Note 2 3 2 3 3 5 2 2 3" xfId="17402" xr:uid="{00000000-0005-0000-0000-0000E8430000}"/>
    <cellStyle name="Note 2 3 2 3 3 5 2 3" xfId="17403" xr:uid="{00000000-0005-0000-0000-0000E9430000}"/>
    <cellStyle name="Note 2 3 2 3 3 5 2 3 2" xfId="17404" xr:uid="{00000000-0005-0000-0000-0000EA430000}"/>
    <cellStyle name="Note 2 3 2 3 3 5 2 4" xfId="17405" xr:uid="{00000000-0005-0000-0000-0000EB430000}"/>
    <cellStyle name="Note 2 3 2 3 3 5 3" xfId="17406" xr:uid="{00000000-0005-0000-0000-0000EC430000}"/>
    <cellStyle name="Note 2 3 2 3 3 5 3 2" xfId="17407" xr:uid="{00000000-0005-0000-0000-0000ED430000}"/>
    <cellStyle name="Note 2 3 2 3 3 5 3 2 2" xfId="17408" xr:uid="{00000000-0005-0000-0000-0000EE430000}"/>
    <cellStyle name="Note 2 3 2 3 3 5 3 3" xfId="17409" xr:uid="{00000000-0005-0000-0000-0000EF430000}"/>
    <cellStyle name="Note 2 3 2 3 3 5 4" xfId="17410" xr:uid="{00000000-0005-0000-0000-0000F0430000}"/>
    <cellStyle name="Note 2 3 2 3 3 5 4 2" xfId="17411" xr:uid="{00000000-0005-0000-0000-0000F1430000}"/>
    <cellStyle name="Note 2 3 2 3 3 5 4 2 2" xfId="17412" xr:uid="{00000000-0005-0000-0000-0000F2430000}"/>
    <cellStyle name="Note 2 3 2 3 3 5 4 3" xfId="17413" xr:uid="{00000000-0005-0000-0000-0000F3430000}"/>
    <cellStyle name="Note 2 3 2 3 3 5 5" xfId="17414" xr:uid="{00000000-0005-0000-0000-0000F4430000}"/>
    <cellStyle name="Note 2 3 2 3 3 5 5 2" xfId="17415" xr:uid="{00000000-0005-0000-0000-0000F5430000}"/>
    <cellStyle name="Note 2 3 2 3 3 5 6" xfId="17416" xr:uid="{00000000-0005-0000-0000-0000F6430000}"/>
    <cellStyle name="Note 2 3 2 3 3 5 6 2" xfId="17417" xr:uid="{00000000-0005-0000-0000-0000F7430000}"/>
    <cellStyle name="Note 2 3 2 3 3 5 7" xfId="17418" xr:uid="{00000000-0005-0000-0000-0000F8430000}"/>
    <cellStyle name="Note 2 3 2 3 3 6" xfId="17419" xr:uid="{00000000-0005-0000-0000-0000F9430000}"/>
    <cellStyle name="Note 2 3 2 3 3 6 2" xfId="17420" xr:uid="{00000000-0005-0000-0000-0000FA430000}"/>
    <cellStyle name="Note 2 3 2 3 3 6 2 2" xfId="17421" xr:uid="{00000000-0005-0000-0000-0000FB430000}"/>
    <cellStyle name="Note 2 3 2 3 3 6 2 2 2" xfId="17422" xr:uid="{00000000-0005-0000-0000-0000FC430000}"/>
    <cellStyle name="Note 2 3 2 3 3 6 2 2 2 2" xfId="17423" xr:uid="{00000000-0005-0000-0000-0000FD430000}"/>
    <cellStyle name="Note 2 3 2 3 3 6 2 2 3" xfId="17424" xr:uid="{00000000-0005-0000-0000-0000FE430000}"/>
    <cellStyle name="Note 2 3 2 3 3 6 2 3" xfId="17425" xr:uid="{00000000-0005-0000-0000-0000FF430000}"/>
    <cellStyle name="Note 2 3 2 3 3 6 2 3 2" xfId="17426" xr:uid="{00000000-0005-0000-0000-000000440000}"/>
    <cellStyle name="Note 2 3 2 3 3 6 2 4" xfId="17427" xr:uid="{00000000-0005-0000-0000-000001440000}"/>
    <cellStyle name="Note 2 3 2 3 3 6 3" xfId="17428" xr:uid="{00000000-0005-0000-0000-000002440000}"/>
    <cellStyle name="Note 2 3 2 3 3 6 3 2" xfId="17429" xr:uid="{00000000-0005-0000-0000-000003440000}"/>
    <cellStyle name="Note 2 3 2 3 3 6 3 2 2" xfId="17430" xr:uid="{00000000-0005-0000-0000-000004440000}"/>
    <cellStyle name="Note 2 3 2 3 3 6 3 3" xfId="17431" xr:uid="{00000000-0005-0000-0000-000005440000}"/>
    <cellStyle name="Note 2 3 2 3 3 6 4" xfId="17432" xr:uid="{00000000-0005-0000-0000-000006440000}"/>
    <cellStyle name="Note 2 3 2 3 3 6 4 2" xfId="17433" xr:uid="{00000000-0005-0000-0000-000007440000}"/>
    <cellStyle name="Note 2 3 2 3 3 6 4 2 2" xfId="17434" xr:uid="{00000000-0005-0000-0000-000008440000}"/>
    <cellStyle name="Note 2 3 2 3 3 6 4 3" xfId="17435" xr:uid="{00000000-0005-0000-0000-000009440000}"/>
    <cellStyle name="Note 2 3 2 3 3 6 5" xfId="17436" xr:uid="{00000000-0005-0000-0000-00000A440000}"/>
    <cellStyle name="Note 2 3 2 3 3 6 5 2" xfId="17437" xr:uid="{00000000-0005-0000-0000-00000B440000}"/>
    <cellStyle name="Note 2 3 2 3 3 6 6" xfId="17438" xr:uid="{00000000-0005-0000-0000-00000C440000}"/>
    <cellStyle name="Note 2 3 2 3 3 6 6 2" xfId="17439" xr:uid="{00000000-0005-0000-0000-00000D440000}"/>
    <cellStyle name="Note 2 3 2 3 3 6 7" xfId="17440" xr:uid="{00000000-0005-0000-0000-00000E440000}"/>
    <cellStyle name="Note 2 3 2 3 3 7" xfId="17441" xr:uid="{00000000-0005-0000-0000-00000F440000}"/>
    <cellStyle name="Note 2 3 2 3 3 7 2" xfId="17442" xr:uid="{00000000-0005-0000-0000-000010440000}"/>
    <cellStyle name="Note 2 3 2 3 3 7 2 2" xfId="17443" xr:uid="{00000000-0005-0000-0000-000011440000}"/>
    <cellStyle name="Note 2 3 2 3 3 7 2 2 2" xfId="17444" xr:uid="{00000000-0005-0000-0000-000012440000}"/>
    <cellStyle name="Note 2 3 2 3 3 7 2 3" xfId="17445" xr:uid="{00000000-0005-0000-0000-000013440000}"/>
    <cellStyle name="Note 2 3 2 3 3 7 3" xfId="17446" xr:uid="{00000000-0005-0000-0000-000014440000}"/>
    <cellStyle name="Note 2 3 2 3 3 7 3 2" xfId="17447" xr:uid="{00000000-0005-0000-0000-000015440000}"/>
    <cellStyle name="Note 2 3 2 3 3 7 4" xfId="17448" xr:uid="{00000000-0005-0000-0000-000016440000}"/>
    <cellStyle name="Note 2 3 2 3 3 8" xfId="17449" xr:uid="{00000000-0005-0000-0000-000017440000}"/>
    <cellStyle name="Note 2 3 2 3 3 8 2" xfId="17450" xr:uid="{00000000-0005-0000-0000-000018440000}"/>
    <cellStyle name="Note 2 3 2 3 3 8 2 2" xfId="17451" xr:uid="{00000000-0005-0000-0000-000019440000}"/>
    <cellStyle name="Note 2 3 2 3 3 8 3" xfId="17452" xr:uid="{00000000-0005-0000-0000-00001A440000}"/>
    <cellStyle name="Note 2 3 2 3 3 9" xfId="17453" xr:uid="{00000000-0005-0000-0000-00001B440000}"/>
    <cellStyle name="Note 2 3 2 3 3 9 2" xfId="17454" xr:uid="{00000000-0005-0000-0000-00001C440000}"/>
    <cellStyle name="Note 2 3 2 3 3 9 2 2" xfId="17455" xr:uid="{00000000-0005-0000-0000-00001D440000}"/>
    <cellStyle name="Note 2 3 2 3 3 9 3" xfId="17456" xr:uid="{00000000-0005-0000-0000-00001E440000}"/>
    <cellStyle name="Note 2 3 2 3 4" xfId="17457" xr:uid="{00000000-0005-0000-0000-00001F440000}"/>
    <cellStyle name="Note 2 3 2 3 4 10" xfId="17458" xr:uid="{00000000-0005-0000-0000-000020440000}"/>
    <cellStyle name="Note 2 3 2 3 4 10 2" xfId="17459" xr:uid="{00000000-0005-0000-0000-000021440000}"/>
    <cellStyle name="Note 2 3 2 3 4 11" xfId="17460" xr:uid="{00000000-0005-0000-0000-000022440000}"/>
    <cellStyle name="Note 2 3 2 3 4 11 2" xfId="17461" xr:uid="{00000000-0005-0000-0000-000023440000}"/>
    <cellStyle name="Note 2 3 2 3 4 12" xfId="17462" xr:uid="{00000000-0005-0000-0000-000024440000}"/>
    <cellStyle name="Note 2 3 2 3 4 2" xfId="17463" xr:uid="{00000000-0005-0000-0000-000025440000}"/>
    <cellStyle name="Note 2 3 2 3 4 2 2" xfId="17464" xr:uid="{00000000-0005-0000-0000-000026440000}"/>
    <cellStyle name="Note 2 3 2 3 4 2 2 2" xfId="17465" xr:uid="{00000000-0005-0000-0000-000027440000}"/>
    <cellStyle name="Note 2 3 2 3 4 2 2 2 2" xfId="17466" xr:uid="{00000000-0005-0000-0000-000028440000}"/>
    <cellStyle name="Note 2 3 2 3 4 2 2 2 2 2" xfId="17467" xr:uid="{00000000-0005-0000-0000-000029440000}"/>
    <cellStyle name="Note 2 3 2 3 4 2 2 2 3" xfId="17468" xr:uid="{00000000-0005-0000-0000-00002A440000}"/>
    <cellStyle name="Note 2 3 2 3 4 2 2 3" xfId="17469" xr:uid="{00000000-0005-0000-0000-00002B440000}"/>
    <cellStyle name="Note 2 3 2 3 4 2 2 3 2" xfId="17470" xr:uid="{00000000-0005-0000-0000-00002C440000}"/>
    <cellStyle name="Note 2 3 2 3 4 2 2 4" xfId="17471" xr:uid="{00000000-0005-0000-0000-00002D440000}"/>
    <cellStyle name="Note 2 3 2 3 4 2 3" xfId="17472" xr:uid="{00000000-0005-0000-0000-00002E440000}"/>
    <cellStyle name="Note 2 3 2 3 4 2 3 2" xfId="17473" xr:uid="{00000000-0005-0000-0000-00002F440000}"/>
    <cellStyle name="Note 2 3 2 3 4 2 3 2 2" xfId="17474" xr:uid="{00000000-0005-0000-0000-000030440000}"/>
    <cellStyle name="Note 2 3 2 3 4 2 3 3" xfId="17475" xr:uid="{00000000-0005-0000-0000-000031440000}"/>
    <cellStyle name="Note 2 3 2 3 4 2 4" xfId="17476" xr:uid="{00000000-0005-0000-0000-000032440000}"/>
    <cellStyle name="Note 2 3 2 3 4 2 4 2" xfId="17477" xr:uid="{00000000-0005-0000-0000-000033440000}"/>
    <cellStyle name="Note 2 3 2 3 4 2 4 2 2" xfId="17478" xr:uid="{00000000-0005-0000-0000-000034440000}"/>
    <cellStyle name="Note 2 3 2 3 4 2 4 3" xfId="17479" xr:uid="{00000000-0005-0000-0000-000035440000}"/>
    <cellStyle name="Note 2 3 2 3 4 2 5" xfId="17480" xr:uid="{00000000-0005-0000-0000-000036440000}"/>
    <cellStyle name="Note 2 3 2 3 4 2 5 2" xfId="17481" xr:uid="{00000000-0005-0000-0000-000037440000}"/>
    <cellStyle name="Note 2 3 2 3 4 2 6" xfId="17482" xr:uid="{00000000-0005-0000-0000-000038440000}"/>
    <cellStyle name="Note 2 3 2 3 4 2 6 2" xfId="17483" xr:uid="{00000000-0005-0000-0000-000039440000}"/>
    <cellStyle name="Note 2 3 2 3 4 2 7" xfId="17484" xr:uid="{00000000-0005-0000-0000-00003A440000}"/>
    <cellStyle name="Note 2 3 2 3 4 3" xfId="17485" xr:uid="{00000000-0005-0000-0000-00003B440000}"/>
    <cellStyle name="Note 2 3 2 3 4 3 2" xfId="17486" xr:uid="{00000000-0005-0000-0000-00003C440000}"/>
    <cellStyle name="Note 2 3 2 3 4 3 2 2" xfId="17487" xr:uid="{00000000-0005-0000-0000-00003D440000}"/>
    <cellStyle name="Note 2 3 2 3 4 3 2 2 2" xfId="17488" xr:uid="{00000000-0005-0000-0000-00003E440000}"/>
    <cellStyle name="Note 2 3 2 3 4 3 2 2 2 2" xfId="17489" xr:uid="{00000000-0005-0000-0000-00003F440000}"/>
    <cellStyle name="Note 2 3 2 3 4 3 2 2 3" xfId="17490" xr:uid="{00000000-0005-0000-0000-000040440000}"/>
    <cellStyle name="Note 2 3 2 3 4 3 2 3" xfId="17491" xr:uid="{00000000-0005-0000-0000-000041440000}"/>
    <cellStyle name="Note 2 3 2 3 4 3 2 3 2" xfId="17492" xr:uid="{00000000-0005-0000-0000-000042440000}"/>
    <cellStyle name="Note 2 3 2 3 4 3 2 4" xfId="17493" xr:uid="{00000000-0005-0000-0000-000043440000}"/>
    <cellStyle name="Note 2 3 2 3 4 3 3" xfId="17494" xr:uid="{00000000-0005-0000-0000-000044440000}"/>
    <cellStyle name="Note 2 3 2 3 4 3 3 2" xfId="17495" xr:uid="{00000000-0005-0000-0000-000045440000}"/>
    <cellStyle name="Note 2 3 2 3 4 3 3 2 2" xfId="17496" xr:uid="{00000000-0005-0000-0000-000046440000}"/>
    <cellStyle name="Note 2 3 2 3 4 3 3 3" xfId="17497" xr:uid="{00000000-0005-0000-0000-000047440000}"/>
    <cellStyle name="Note 2 3 2 3 4 3 4" xfId="17498" xr:uid="{00000000-0005-0000-0000-000048440000}"/>
    <cellStyle name="Note 2 3 2 3 4 3 4 2" xfId="17499" xr:uid="{00000000-0005-0000-0000-000049440000}"/>
    <cellStyle name="Note 2 3 2 3 4 3 4 2 2" xfId="17500" xr:uid="{00000000-0005-0000-0000-00004A440000}"/>
    <cellStyle name="Note 2 3 2 3 4 3 4 3" xfId="17501" xr:uid="{00000000-0005-0000-0000-00004B440000}"/>
    <cellStyle name="Note 2 3 2 3 4 3 5" xfId="17502" xr:uid="{00000000-0005-0000-0000-00004C440000}"/>
    <cellStyle name="Note 2 3 2 3 4 3 5 2" xfId="17503" xr:uid="{00000000-0005-0000-0000-00004D440000}"/>
    <cellStyle name="Note 2 3 2 3 4 3 6" xfId="17504" xr:uid="{00000000-0005-0000-0000-00004E440000}"/>
    <cellStyle name="Note 2 3 2 3 4 3 6 2" xfId="17505" xr:uid="{00000000-0005-0000-0000-00004F440000}"/>
    <cellStyle name="Note 2 3 2 3 4 3 7" xfId="17506" xr:uid="{00000000-0005-0000-0000-000050440000}"/>
    <cellStyle name="Note 2 3 2 3 4 4" xfId="17507" xr:uid="{00000000-0005-0000-0000-000051440000}"/>
    <cellStyle name="Note 2 3 2 3 4 4 2" xfId="17508" xr:uid="{00000000-0005-0000-0000-000052440000}"/>
    <cellStyle name="Note 2 3 2 3 4 4 2 2" xfId="17509" xr:uid="{00000000-0005-0000-0000-000053440000}"/>
    <cellStyle name="Note 2 3 2 3 4 4 2 2 2" xfId="17510" xr:uid="{00000000-0005-0000-0000-000054440000}"/>
    <cellStyle name="Note 2 3 2 3 4 4 2 2 2 2" xfId="17511" xr:uid="{00000000-0005-0000-0000-000055440000}"/>
    <cellStyle name="Note 2 3 2 3 4 4 2 2 3" xfId="17512" xr:uid="{00000000-0005-0000-0000-000056440000}"/>
    <cellStyle name="Note 2 3 2 3 4 4 2 3" xfId="17513" xr:uid="{00000000-0005-0000-0000-000057440000}"/>
    <cellStyle name="Note 2 3 2 3 4 4 2 3 2" xfId="17514" xr:uid="{00000000-0005-0000-0000-000058440000}"/>
    <cellStyle name="Note 2 3 2 3 4 4 2 4" xfId="17515" xr:uid="{00000000-0005-0000-0000-000059440000}"/>
    <cellStyle name="Note 2 3 2 3 4 4 3" xfId="17516" xr:uid="{00000000-0005-0000-0000-00005A440000}"/>
    <cellStyle name="Note 2 3 2 3 4 4 3 2" xfId="17517" xr:uid="{00000000-0005-0000-0000-00005B440000}"/>
    <cellStyle name="Note 2 3 2 3 4 4 3 2 2" xfId="17518" xr:uid="{00000000-0005-0000-0000-00005C440000}"/>
    <cellStyle name="Note 2 3 2 3 4 4 3 3" xfId="17519" xr:uid="{00000000-0005-0000-0000-00005D440000}"/>
    <cellStyle name="Note 2 3 2 3 4 4 4" xfId="17520" xr:uid="{00000000-0005-0000-0000-00005E440000}"/>
    <cellStyle name="Note 2 3 2 3 4 4 4 2" xfId="17521" xr:uid="{00000000-0005-0000-0000-00005F440000}"/>
    <cellStyle name="Note 2 3 2 3 4 4 4 2 2" xfId="17522" xr:uid="{00000000-0005-0000-0000-000060440000}"/>
    <cellStyle name="Note 2 3 2 3 4 4 4 3" xfId="17523" xr:uid="{00000000-0005-0000-0000-000061440000}"/>
    <cellStyle name="Note 2 3 2 3 4 4 5" xfId="17524" xr:uid="{00000000-0005-0000-0000-000062440000}"/>
    <cellStyle name="Note 2 3 2 3 4 4 5 2" xfId="17525" xr:uid="{00000000-0005-0000-0000-000063440000}"/>
    <cellStyle name="Note 2 3 2 3 4 4 6" xfId="17526" xr:uid="{00000000-0005-0000-0000-000064440000}"/>
    <cellStyle name="Note 2 3 2 3 4 4 6 2" xfId="17527" xr:uid="{00000000-0005-0000-0000-000065440000}"/>
    <cellStyle name="Note 2 3 2 3 4 4 7" xfId="17528" xr:uid="{00000000-0005-0000-0000-000066440000}"/>
    <cellStyle name="Note 2 3 2 3 4 5" xfId="17529" xr:uid="{00000000-0005-0000-0000-000067440000}"/>
    <cellStyle name="Note 2 3 2 3 4 5 2" xfId="17530" xr:uid="{00000000-0005-0000-0000-000068440000}"/>
    <cellStyle name="Note 2 3 2 3 4 5 2 2" xfId="17531" xr:uid="{00000000-0005-0000-0000-000069440000}"/>
    <cellStyle name="Note 2 3 2 3 4 5 2 2 2" xfId="17532" xr:uid="{00000000-0005-0000-0000-00006A440000}"/>
    <cellStyle name="Note 2 3 2 3 4 5 2 2 2 2" xfId="17533" xr:uid="{00000000-0005-0000-0000-00006B440000}"/>
    <cellStyle name="Note 2 3 2 3 4 5 2 2 3" xfId="17534" xr:uid="{00000000-0005-0000-0000-00006C440000}"/>
    <cellStyle name="Note 2 3 2 3 4 5 2 3" xfId="17535" xr:uid="{00000000-0005-0000-0000-00006D440000}"/>
    <cellStyle name="Note 2 3 2 3 4 5 2 3 2" xfId="17536" xr:uid="{00000000-0005-0000-0000-00006E440000}"/>
    <cellStyle name="Note 2 3 2 3 4 5 2 4" xfId="17537" xr:uid="{00000000-0005-0000-0000-00006F440000}"/>
    <cellStyle name="Note 2 3 2 3 4 5 3" xfId="17538" xr:uid="{00000000-0005-0000-0000-000070440000}"/>
    <cellStyle name="Note 2 3 2 3 4 5 3 2" xfId="17539" xr:uid="{00000000-0005-0000-0000-000071440000}"/>
    <cellStyle name="Note 2 3 2 3 4 5 3 2 2" xfId="17540" xr:uid="{00000000-0005-0000-0000-000072440000}"/>
    <cellStyle name="Note 2 3 2 3 4 5 3 3" xfId="17541" xr:uid="{00000000-0005-0000-0000-000073440000}"/>
    <cellStyle name="Note 2 3 2 3 4 5 4" xfId="17542" xr:uid="{00000000-0005-0000-0000-000074440000}"/>
    <cellStyle name="Note 2 3 2 3 4 5 4 2" xfId="17543" xr:uid="{00000000-0005-0000-0000-000075440000}"/>
    <cellStyle name="Note 2 3 2 3 4 5 4 2 2" xfId="17544" xr:uid="{00000000-0005-0000-0000-000076440000}"/>
    <cellStyle name="Note 2 3 2 3 4 5 4 3" xfId="17545" xr:uid="{00000000-0005-0000-0000-000077440000}"/>
    <cellStyle name="Note 2 3 2 3 4 5 5" xfId="17546" xr:uid="{00000000-0005-0000-0000-000078440000}"/>
    <cellStyle name="Note 2 3 2 3 4 5 5 2" xfId="17547" xr:uid="{00000000-0005-0000-0000-000079440000}"/>
    <cellStyle name="Note 2 3 2 3 4 5 6" xfId="17548" xr:uid="{00000000-0005-0000-0000-00007A440000}"/>
    <cellStyle name="Note 2 3 2 3 4 5 6 2" xfId="17549" xr:uid="{00000000-0005-0000-0000-00007B440000}"/>
    <cellStyle name="Note 2 3 2 3 4 5 7" xfId="17550" xr:uid="{00000000-0005-0000-0000-00007C440000}"/>
    <cellStyle name="Note 2 3 2 3 4 6" xfId="17551" xr:uid="{00000000-0005-0000-0000-00007D440000}"/>
    <cellStyle name="Note 2 3 2 3 4 6 2" xfId="17552" xr:uid="{00000000-0005-0000-0000-00007E440000}"/>
    <cellStyle name="Note 2 3 2 3 4 6 2 2" xfId="17553" xr:uid="{00000000-0005-0000-0000-00007F440000}"/>
    <cellStyle name="Note 2 3 2 3 4 6 2 2 2" xfId="17554" xr:uid="{00000000-0005-0000-0000-000080440000}"/>
    <cellStyle name="Note 2 3 2 3 4 6 2 2 2 2" xfId="17555" xr:uid="{00000000-0005-0000-0000-000081440000}"/>
    <cellStyle name="Note 2 3 2 3 4 6 2 2 3" xfId="17556" xr:uid="{00000000-0005-0000-0000-000082440000}"/>
    <cellStyle name="Note 2 3 2 3 4 6 2 3" xfId="17557" xr:uid="{00000000-0005-0000-0000-000083440000}"/>
    <cellStyle name="Note 2 3 2 3 4 6 2 3 2" xfId="17558" xr:uid="{00000000-0005-0000-0000-000084440000}"/>
    <cellStyle name="Note 2 3 2 3 4 6 2 4" xfId="17559" xr:uid="{00000000-0005-0000-0000-000085440000}"/>
    <cellStyle name="Note 2 3 2 3 4 6 3" xfId="17560" xr:uid="{00000000-0005-0000-0000-000086440000}"/>
    <cellStyle name="Note 2 3 2 3 4 6 3 2" xfId="17561" xr:uid="{00000000-0005-0000-0000-000087440000}"/>
    <cellStyle name="Note 2 3 2 3 4 6 3 2 2" xfId="17562" xr:uid="{00000000-0005-0000-0000-000088440000}"/>
    <cellStyle name="Note 2 3 2 3 4 6 3 3" xfId="17563" xr:uid="{00000000-0005-0000-0000-000089440000}"/>
    <cellStyle name="Note 2 3 2 3 4 6 4" xfId="17564" xr:uid="{00000000-0005-0000-0000-00008A440000}"/>
    <cellStyle name="Note 2 3 2 3 4 6 4 2" xfId="17565" xr:uid="{00000000-0005-0000-0000-00008B440000}"/>
    <cellStyle name="Note 2 3 2 3 4 6 4 2 2" xfId="17566" xr:uid="{00000000-0005-0000-0000-00008C440000}"/>
    <cellStyle name="Note 2 3 2 3 4 6 4 3" xfId="17567" xr:uid="{00000000-0005-0000-0000-00008D440000}"/>
    <cellStyle name="Note 2 3 2 3 4 6 5" xfId="17568" xr:uid="{00000000-0005-0000-0000-00008E440000}"/>
    <cellStyle name="Note 2 3 2 3 4 6 5 2" xfId="17569" xr:uid="{00000000-0005-0000-0000-00008F440000}"/>
    <cellStyle name="Note 2 3 2 3 4 6 6" xfId="17570" xr:uid="{00000000-0005-0000-0000-000090440000}"/>
    <cellStyle name="Note 2 3 2 3 4 6 6 2" xfId="17571" xr:uid="{00000000-0005-0000-0000-000091440000}"/>
    <cellStyle name="Note 2 3 2 3 4 6 7" xfId="17572" xr:uid="{00000000-0005-0000-0000-000092440000}"/>
    <cellStyle name="Note 2 3 2 3 4 7" xfId="17573" xr:uid="{00000000-0005-0000-0000-000093440000}"/>
    <cellStyle name="Note 2 3 2 3 4 7 2" xfId="17574" xr:uid="{00000000-0005-0000-0000-000094440000}"/>
    <cellStyle name="Note 2 3 2 3 4 7 2 2" xfId="17575" xr:uid="{00000000-0005-0000-0000-000095440000}"/>
    <cellStyle name="Note 2 3 2 3 4 7 2 2 2" xfId="17576" xr:uid="{00000000-0005-0000-0000-000096440000}"/>
    <cellStyle name="Note 2 3 2 3 4 7 2 3" xfId="17577" xr:uid="{00000000-0005-0000-0000-000097440000}"/>
    <cellStyle name="Note 2 3 2 3 4 7 3" xfId="17578" xr:uid="{00000000-0005-0000-0000-000098440000}"/>
    <cellStyle name="Note 2 3 2 3 4 7 3 2" xfId="17579" xr:uid="{00000000-0005-0000-0000-000099440000}"/>
    <cellStyle name="Note 2 3 2 3 4 7 4" xfId="17580" xr:uid="{00000000-0005-0000-0000-00009A440000}"/>
    <cellStyle name="Note 2 3 2 3 4 8" xfId="17581" xr:uid="{00000000-0005-0000-0000-00009B440000}"/>
    <cellStyle name="Note 2 3 2 3 4 8 2" xfId="17582" xr:uid="{00000000-0005-0000-0000-00009C440000}"/>
    <cellStyle name="Note 2 3 2 3 4 8 2 2" xfId="17583" xr:uid="{00000000-0005-0000-0000-00009D440000}"/>
    <cellStyle name="Note 2 3 2 3 4 8 3" xfId="17584" xr:uid="{00000000-0005-0000-0000-00009E440000}"/>
    <cellStyle name="Note 2 3 2 3 4 9" xfId="17585" xr:uid="{00000000-0005-0000-0000-00009F440000}"/>
    <cellStyle name="Note 2 3 2 3 4 9 2" xfId="17586" xr:uid="{00000000-0005-0000-0000-0000A0440000}"/>
    <cellStyle name="Note 2 3 2 3 4 9 2 2" xfId="17587" xr:uid="{00000000-0005-0000-0000-0000A1440000}"/>
    <cellStyle name="Note 2 3 2 3 4 9 3" xfId="17588" xr:uid="{00000000-0005-0000-0000-0000A2440000}"/>
    <cellStyle name="Note 2 3 2 3 5" xfId="17589" xr:uid="{00000000-0005-0000-0000-0000A3440000}"/>
    <cellStyle name="Note 2 3 2 3 5 10" xfId="17590" xr:uid="{00000000-0005-0000-0000-0000A4440000}"/>
    <cellStyle name="Note 2 3 2 3 5 10 2" xfId="17591" xr:uid="{00000000-0005-0000-0000-0000A5440000}"/>
    <cellStyle name="Note 2 3 2 3 5 11" xfId="17592" xr:uid="{00000000-0005-0000-0000-0000A6440000}"/>
    <cellStyle name="Note 2 3 2 3 5 11 2" xfId="17593" xr:uid="{00000000-0005-0000-0000-0000A7440000}"/>
    <cellStyle name="Note 2 3 2 3 5 12" xfId="17594" xr:uid="{00000000-0005-0000-0000-0000A8440000}"/>
    <cellStyle name="Note 2 3 2 3 5 2" xfId="17595" xr:uid="{00000000-0005-0000-0000-0000A9440000}"/>
    <cellStyle name="Note 2 3 2 3 5 2 2" xfId="17596" xr:uid="{00000000-0005-0000-0000-0000AA440000}"/>
    <cellStyle name="Note 2 3 2 3 5 2 2 2" xfId="17597" xr:uid="{00000000-0005-0000-0000-0000AB440000}"/>
    <cellStyle name="Note 2 3 2 3 5 2 2 2 2" xfId="17598" xr:uid="{00000000-0005-0000-0000-0000AC440000}"/>
    <cellStyle name="Note 2 3 2 3 5 2 2 2 2 2" xfId="17599" xr:uid="{00000000-0005-0000-0000-0000AD440000}"/>
    <cellStyle name="Note 2 3 2 3 5 2 2 2 3" xfId="17600" xr:uid="{00000000-0005-0000-0000-0000AE440000}"/>
    <cellStyle name="Note 2 3 2 3 5 2 2 3" xfId="17601" xr:uid="{00000000-0005-0000-0000-0000AF440000}"/>
    <cellStyle name="Note 2 3 2 3 5 2 2 3 2" xfId="17602" xr:uid="{00000000-0005-0000-0000-0000B0440000}"/>
    <cellStyle name="Note 2 3 2 3 5 2 2 4" xfId="17603" xr:uid="{00000000-0005-0000-0000-0000B1440000}"/>
    <cellStyle name="Note 2 3 2 3 5 2 3" xfId="17604" xr:uid="{00000000-0005-0000-0000-0000B2440000}"/>
    <cellStyle name="Note 2 3 2 3 5 2 3 2" xfId="17605" xr:uid="{00000000-0005-0000-0000-0000B3440000}"/>
    <cellStyle name="Note 2 3 2 3 5 2 3 2 2" xfId="17606" xr:uid="{00000000-0005-0000-0000-0000B4440000}"/>
    <cellStyle name="Note 2 3 2 3 5 2 3 3" xfId="17607" xr:uid="{00000000-0005-0000-0000-0000B5440000}"/>
    <cellStyle name="Note 2 3 2 3 5 2 4" xfId="17608" xr:uid="{00000000-0005-0000-0000-0000B6440000}"/>
    <cellStyle name="Note 2 3 2 3 5 2 4 2" xfId="17609" xr:uid="{00000000-0005-0000-0000-0000B7440000}"/>
    <cellStyle name="Note 2 3 2 3 5 2 4 2 2" xfId="17610" xr:uid="{00000000-0005-0000-0000-0000B8440000}"/>
    <cellStyle name="Note 2 3 2 3 5 2 4 3" xfId="17611" xr:uid="{00000000-0005-0000-0000-0000B9440000}"/>
    <cellStyle name="Note 2 3 2 3 5 2 5" xfId="17612" xr:uid="{00000000-0005-0000-0000-0000BA440000}"/>
    <cellStyle name="Note 2 3 2 3 5 2 5 2" xfId="17613" xr:uid="{00000000-0005-0000-0000-0000BB440000}"/>
    <cellStyle name="Note 2 3 2 3 5 2 6" xfId="17614" xr:uid="{00000000-0005-0000-0000-0000BC440000}"/>
    <cellStyle name="Note 2 3 2 3 5 2 6 2" xfId="17615" xr:uid="{00000000-0005-0000-0000-0000BD440000}"/>
    <cellStyle name="Note 2 3 2 3 5 2 7" xfId="17616" xr:uid="{00000000-0005-0000-0000-0000BE440000}"/>
    <cellStyle name="Note 2 3 2 3 5 3" xfId="17617" xr:uid="{00000000-0005-0000-0000-0000BF440000}"/>
    <cellStyle name="Note 2 3 2 3 5 3 2" xfId="17618" xr:uid="{00000000-0005-0000-0000-0000C0440000}"/>
    <cellStyle name="Note 2 3 2 3 5 3 2 2" xfId="17619" xr:uid="{00000000-0005-0000-0000-0000C1440000}"/>
    <cellStyle name="Note 2 3 2 3 5 3 2 2 2" xfId="17620" xr:uid="{00000000-0005-0000-0000-0000C2440000}"/>
    <cellStyle name="Note 2 3 2 3 5 3 2 2 2 2" xfId="17621" xr:uid="{00000000-0005-0000-0000-0000C3440000}"/>
    <cellStyle name="Note 2 3 2 3 5 3 2 2 3" xfId="17622" xr:uid="{00000000-0005-0000-0000-0000C4440000}"/>
    <cellStyle name="Note 2 3 2 3 5 3 2 3" xfId="17623" xr:uid="{00000000-0005-0000-0000-0000C5440000}"/>
    <cellStyle name="Note 2 3 2 3 5 3 2 3 2" xfId="17624" xr:uid="{00000000-0005-0000-0000-0000C6440000}"/>
    <cellStyle name="Note 2 3 2 3 5 3 2 4" xfId="17625" xr:uid="{00000000-0005-0000-0000-0000C7440000}"/>
    <cellStyle name="Note 2 3 2 3 5 3 3" xfId="17626" xr:uid="{00000000-0005-0000-0000-0000C8440000}"/>
    <cellStyle name="Note 2 3 2 3 5 3 3 2" xfId="17627" xr:uid="{00000000-0005-0000-0000-0000C9440000}"/>
    <cellStyle name="Note 2 3 2 3 5 3 3 2 2" xfId="17628" xr:uid="{00000000-0005-0000-0000-0000CA440000}"/>
    <cellStyle name="Note 2 3 2 3 5 3 3 3" xfId="17629" xr:uid="{00000000-0005-0000-0000-0000CB440000}"/>
    <cellStyle name="Note 2 3 2 3 5 3 4" xfId="17630" xr:uid="{00000000-0005-0000-0000-0000CC440000}"/>
    <cellStyle name="Note 2 3 2 3 5 3 4 2" xfId="17631" xr:uid="{00000000-0005-0000-0000-0000CD440000}"/>
    <cellStyle name="Note 2 3 2 3 5 3 4 2 2" xfId="17632" xr:uid="{00000000-0005-0000-0000-0000CE440000}"/>
    <cellStyle name="Note 2 3 2 3 5 3 4 3" xfId="17633" xr:uid="{00000000-0005-0000-0000-0000CF440000}"/>
    <cellStyle name="Note 2 3 2 3 5 3 5" xfId="17634" xr:uid="{00000000-0005-0000-0000-0000D0440000}"/>
    <cellStyle name="Note 2 3 2 3 5 3 5 2" xfId="17635" xr:uid="{00000000-0005-0000-0000-0000D1440000}"/>
    <cellStyle name="Note 2 3 2 3 5 3 6" xfId="17636" xr:uid="{00000000-0005-0000-0000-0000D2440000}"/>
    <cellStyle name="Note 2 3 2 3 5 3 6 2" xfId="17637" xr:uid="{00000000-0005-0000-0000-0000D3440000}"/>
    <cellStyle name="Note 2 3 2 3 5 3 7" xfId="17638" xr:uid="{00000000-0005-0000-0000-0000D4440000}"/>
    <cellStyle name="Note 2 3 2 3 5 4" xfId="17639" xr:uid="{00000000-0005-0000-0000-0000D5440000}"/>
    <cellStyle name="Note 2 3 2 3 5 4 2" xfId="17640" xr:uid="{00000000-0005-0000-0000-0000D6440000}"/>
    <cellStyle name="Note 2 3 2 3 5 4 2 2" xfId="17641" xr:uid="{00000000-0005-0000-0000-0000D7440000}"/>
    <cellStyle name="Note 2 3 2 3 5 4 2 2 2" xfId="17642" xr:uid="{00000000-0005-0000-0000-0000D8440000}"/>
    <cellStyle name="Note 2 3 2 3 5 4 2 2 2 2" xfId="17643" xr:uid="{00000000-0005-0000-0000-0000D9440000}"/>
    <cellStyle name="Note 2 3 2 3 5 4 2 2 3" xfId="17644" xr:uid="{00000000-0005-0000-0000-0000DA440000}"/>
    <cellStyle name="Note 2 3 2 3 5 4 2 3" xfId="17645" xr:uid="{00000000-0005-0000-0000-0000DB440000}"/>
    <cellStyle name="Note 2 3 2 3 5 4 2 3 2" xfId="17646" xr:uid="{00000000-0005-0000-0000-0000DC440000}"/>
    <cellStyle name="Note 2 3 2 3 5 4 2 4" xfId="17647" xr:uid="{00000000-0005-0000-0000-0000DD440000}"/>
    <cellStyle name="Note 2 3 2 3 5 4 3" xfId="17648" xr:uid="{00000000-0005-0000-0000-0000DE440000}"/>
    <cellStyle name="Note 2 3 2 3 5 4 3 2" xfId="17649" xr:uid="{00000000-0005-0000-0000-0000DF440000}"/>
    <cellStyle name="Note 2 3 2 3 5 4 3 2 2" xfId="17650" xr:uid="{00000000-0005-0000-0000-0000E0440000}"/>
    <cellStyle name="Note 2 3 2 3 5 4 3 3" xfId="17651" xr:uid="{00000000-0005-0000-0000-0000E1440000}"/>
    <cellStyle name="Note 2 3 2 3 5 4 4" xfId="17652" xr:uid="{00000000-0005-0000-0000-0000E2440000}"/>
    <cellStyle name="Note 2 3 2 3 5 4 4 2" xfId="17653" xr:uid="{00000000-0005-0000-0000-0000E3440000}"/>
    <cellStyle name="Note 2 3 2 3 5 4 4 2 2" xfId="17654" xr:uid="{00000000-0005-0000-0000-0000E4440000}"/>
    <cellStyle name="Note 2 3 2 3 5 4 4 3" xfId="17655" xr:uid="{00000000-0005-0000-0000-0000E5440000}"/>
    <cellStyle name="Note 2 3 2 3 5 4 5" xfId="17656" xr:uid="{00000000-0005-0000-0000-0000E6440000}"/>
    <cellStyle name="Note 2 3 2 3 5 4 5 2" xfId="17657" xr:uid="{00000000-0005-0000-0000-0000E7440000}"/>
    <cellStyle name="Note 2 3 2 3 5 4 6" xfId="17658" xr:uid="{00000000-0005-0000-0000-0000E8440000}"/>
    <cellStyle name="Note 2 3 2 3 5 4 6 2" xfId="17659" xr:uid="{00000000-0005-0000-0000-0000E9440000}"/>
    <cellStyle name="Note 2 3 2 3 5 4 7" xfId="17660" xr:uid="{00000000-0005-0000-0000-0000EA440000}"/>
    <cellStyle name="Note 2 3 2 3 5 5" xfId="17661" xr:uid="{00000000-0005-0000-0000-0000EB440000}"/>
    <cellStyle name="Note 2 3 2 3 5 5 2" xfId="17662" xr:uid="{00000000-0005-0000-0000-0000EC440000}"/>
    <cellStyle name="Note 2 3 2 3 5 5 2 2" xfId="17663" xr:uid="{00000000-0005-0000-0000-0000ED440000}"/>
    <cellStyle name="Note 2 3 2 3 5 5 2 2 2" xfId="17664" xr:uid="{00000000-0005-0000-0000-0000EE440000}"/>
    <cellStyle name="Note 2 3 2 3 5 5 2 2 2 2" xfId="17665" xr:uid="{00000000-0005-0000-0000-0000EF440000}"/>
    <cellStyle name="Note 2 3 2 3 5 5 2 2 3" xfId="17666" xr:uid="{00000000-0005-0000-0000-0000F0440000}"/>
    <cellStyle name="Note 2 3 2 3 5 5 2 3" xfId="17667" xr:uid="{00000000-0005-0000-0000-0000F1440000}"/>
    <cellStyle name="Note 2 3 2 3 5 5 2 3 2" xfId="17668" xr:uid="{00000000-0005-0000-0000-0000F2440000}"/>
    <cellStyle name="Note 2 3 2 3 5 5 2 4" xfId="17669" xr:uid="{00000000-0005-0000-0000-0000F3440000}"/>
    <cellStyle name="Note 2 3 2 3 5 5 3" xfId="17670" xr:uid="{00000000-0005-0000-0000-0000F4440000}"/>
    <cellStyle name="Note 2 3 2 3 5 5 3 2" xfId="17671" xr:uid="{00000000-0005-0000-0000-0000F5440000}"/>
    <cellStyle name="Note 2 3 2 3 5 5 3 2 2" xfId="17672" xr:uid="{00000000-0005-0000-0000-0000F6440000}"/>
    <cellStyle name="Note 2 3 2 3 5 5 3 3" xfId="17673" xr:uid="{00000000-0005-0000-0000-0000F7440000}"/>
    <cellStyle name="Note 2 3 2 3 5 5 4" xfId="17674" xr:uid="{00000000-0005-0000-0000-0000F8440000}"/>
    <cellStyle name="Note 2 3 2 3 5 5 4 2" xfId="17675" xr:uid="{00000000-0005-0000-0000-0000F9440000}"/>
    <cellStyle name="Note 2 3 2 3 5 5 4 2 2" xfId="17676" xr:uid="{00000000-0005-0000-0000-0000FA440000}"/>
    <cellStyle name="Note 2 3 2 3 5 5 4 3" xfId="17677" xr:uid="{00000000-0005-0000-0000-0000FB440000}"/>
    <cellStyle name="Note 2 3 2 3 5 5 5" xfId="17678" xr:uid="{00000000-0005-0000-0000-0000FC440000}"/>
    <cellStyle name="Note 2 3 2 3 5 5 5 2" xfId="17679" xr:uid="{00000000-0005-0000-0000-0000FD440000}"/>
    <cellStyle name="Note 2 3 2 3 5 5 6" xfId="17680" xr:uid="{00000000-0005-0000-0000-0000FE440000}"/>
    <cellStyle name="Note 2 3 2 3 5 5 6 2" xfId="17681" xr:uid="{00000000-0005-0000-0000-0000FF440000}"/>
    <cellStyle name="Note 2 3 2 3 5 5 7" xfId="17682" xr:uid="{00000000-0005-0000-0000-000000450000}"/>
    <cellStyle name="Note 2 3 2 3 5 6" xfId="17683" xr:uid="{00000000-0005-0000-0000-000001450000}"/>
    <cellStyle name="Note 2 3 2 3 5 6 2" xfId="17684" xr:uid="{00000000-0005-0000-0000-000002450000}"/>
    <cellStyle name="Note 2 3 2 3 5 6 2 2" xfId="17685" xr:uid="{00000000-0005-0000-0000-000003450000}"/>
    <cellStyle name="Note 2 3 2 3 5 6 2 2 2" xfId="17686" xr:uid="{00000000-0005-0000-0000-000004450000}"/>
    <cellStyle name="Note 2 3 2 3 5 6 2 2 2 2" xfId="17687" xr:uid="{00000000-0005-0000-0000-000005450000}"/>
    <cellStyle name="Note 2 3 2 3 5 6 2 2 3" xfId="17688" xr:uid="{00000000-0005-0000-0000-000006450000}"/>
    <cellStyle name="Note 2 3 2 3 5 6 2 3" xfId="17689" xr:uid="{00000000-0005-0000-0000-000007450000}"/>
    <cellStyle name="Note 2 3 2 3 5 6 2 3 2" xfId="17690" xr:uid="{00000000-0005-0000-0000-000008450000}"/>
    <cellStyle name="Note 2 3 2 3 5 6 2 4" xfId="17691" xr:uid="{00000000-0005-0000-0000-000009450000}"/>
    <cellStyle name="Note 2 3 2 3 5 6 3" xfId="17692" xr:uid="{00000000-0005-0000-0000-00000A450000}"/>
    <cellStyle name="Note 2 3 2 3 5 6 3 2" xfId="17693" xr:uid="{00000000-0005-0000-0000-00000B450000}"/>
    <cellStyle name="Note 2 3 2 3 5 6 3 2 2" xfId="17694" xr:uid="{00000000-0005-0000-0000-00000C450000}"/>
    <cellStyle name="Note 2 3 2 3 5 6 3 3" xfId="17695" xr:uid="{00000000-0005-0000-0000-00000D450000}"/>
    <cellStyle name="Note 2 3 2 3 5 6 4" xfId="17696" xr:uid="{00000000-0005-0000-0000-00000E450000}"/>
    <cellStyle name="Note 2 3 2 3 5 6 4 2" xfId="17697" xr:uid="{00000000-0005-0000-0000-00000F450000}"/>
    <cellStyle name="Note 2 3 2 3 5 6 4 2 2" xfId="17698" xr:uid="{00000000-0005-0000-0000-000010450000}"/>
    <cellStyle name="Note 2 3 2 3 5 6 4 3" xfId="17699" xr:uid="{00000000-0005-0000-0000-000011450000}"/>
    <cellStyle name="Note 2 3 2 3 5 6 5" xfId="17700" xr:uid="{00000000-0005-0000-0000-000012450000}"/>
    <cellStyle name="Note 2 3 2 3 5 6 5 2" xfId="17701" xr:uid="{00000000-0005-0000-0000-000013450000}"/>
    <cellStyle name="Note 2 3 2 3 5 6 6" xfId="17702" xr:uid="{00000000-0005-0000-0000-000014450000}"/>
    <cellStyle name="Note 2 3 2 3 5 6 6 2" xfId="17703" xr:uid="{00000000-0005-0000-0000-000015450000}"/>
    <cellStyle name="Note 2 3 2 3 5 6 7" xfId="17704" xr:uid="{00000000-0005-0000-0000-000016450000}"/>
    <cellStyle name="Note 2 3 2 3 5 7" xfId="17705" xr:uid="{00000000-0005-0000-0000-000017450000}"/>
    <cellStyle name="Note 2 3 2 3 5 7 2" xfId="17706" xr:uid="{00000000-0005-0000-0000-000018450000}"/>
    <cellStyle name="Note 2 3 2 3 5 7 2 2" xfId="17707" xr:uid="{00000000-0005-0000-0000-000019450000}"/>
    <cellStyle name="Note 2 3 2 3 5 7 2 2 2" xfId="17708" xr:uid="{00000000-0005-0000-0000-00001A450000}"/>
    <cellStyle name="Note 2 3 2 3 5 7 2 3" xfId="17709" xr:uid="{00000000-0005-0000-0000-00001B450000}"/>
    <cellStyle name="Note 2 3 2 3 5 7 3" xfId="17710" xr:uid="{00000000-0005-0000-0000-00001C450000}"/>
    <cellStyle name="Note 2 3 2 3 5 7 3 2" xfId="17711" xr:uid="{00000000-0005-0000-0000-00001D450000}"/>
    <cellStyle name="Note 2 3 2 3 5 7 4" xfId="17712" xr:uid="{00000000-0005-0000-0000-00001E450000}"/>
    <cellStyle name="Note 2 3 2 3 5 8" xfId="17713" xr:uid="{00000000-0005-0000-0000-00001F450000}"/>
    <cellStyle name="Note 2 3 2 3 5 8 2" xfId="17714" xr:uid="{00000000-0005-0000-0000-000020450000}"/>
    <cellStyle name="Note 2 3 2 3 5 8 2 2" xfId="17715" xr:uid="{00000000-0005-0000-0000-000021450000}"/>
    <cellStyle name="Note 2 3 2 3 5 8 3" xfId="17716" xr:uid="{00000000-0005-0000-0000-000022450000}"/>
    <cellStyle name="Note 2 3 2 3 5 9" xfId="17717" xr:uid="{00000000-0005-0000-0000-000023450000}"/>
    <cellStyle name="Note 2 3 2 3 5 9 2" xfId="17718" xr:uid="{00000000-0005-0000-0000-000024450000}"/>
    <cellStyle name="Note 2 3 2 3 5 9 2 2" xfId="17719" xr:uid="{00000000-0005-0000-0000-000025450000}"/>
    <cellStyle name="Note 2 3 2 3 5 9 3" xfId="17720" xr:uid="{00000000-0005-0000-0000-000026450000}"/>
    <cellStyle name="Note 2 3 2 3 6" xfId="17721" xr:uid="{00000000-0005-0000-0000-000027450000}"/>
    <cellStyle name="Note 2 3 2 3 6 10" xfId="17722" xr:uid="{00000000-0005-0000-0000-000028450000}"/>
    <cellStyle name="Note 2 3 2 3 6 10 2" xfId="17723" xr:uid="{00000000-0005-0000-0000-000029450000}"/>
    <cellStyle name="Note 2 3 2 3 6 11" xfId="17724" xr:uid="{00000000-0005-0000-0000-00002A450000}"/>
    <cellStyle name="Note 2 3 2 3 6 11 2" xfId="17725" xr:uid="{00000000-0005-0000-0000-00002B450000}"/>
    <cellStyle name="Note 2 3 2 3 6 12" xfId="17726" xr:uid="{00000000-0005-0000-0000-00002C450000}"/>
    <cellStyle name="Note 2 3 2 3 6 2" xfId="17727" xr:uid="{00000000-0005-0000-0000-00002D450000}"/>
    <cellStyle name="Note 2 3 2 3 6 2 2" xfId="17728" xr:uid="{00000000-0005-0000-0000-00002E450000}"/>
    <cellStyle name="Note 2 3 2 3 6 2 2 2" xfId="17729" xr:uid="{00000000-0005-0000-0000-00002F450000}"/>
    <cellStyle name="Note 2 3 2 3 6 2 2 2 2" xfId="17730" xr:uid="{00000000-0005-0000-0000-000030450000}"/>
    <cellStyle name="Note 2 3 2 3 6 2 2 2 2 2" xfId="17731" xr:uid="{00000000-0005-0000-0000-000031450000}"/>
    <cellStyle name="Note 2 3 2 3 6 2 2 2 3" xfId="17732" xr:uid="{00000000-0005-0000-0000-000032450000}"/>
    <cellStyle name="Note 2 3 2 3 6 2 2 3" xfId="17733" xr:uid="{00000000-0005-0000-0000-000033450000}"/>
    <cellStyle name="Note 2 3 2 3 6 2 2 3 2" xfId="17734" xr:uid="{00000000-0005-0000-0000-000034450000}"/>
    <cellStyle name="Note 2 3 2 3 6 2 2 4" xfId="17735" xr:uid="{00000000-0005-0000-0000-000035450000}"/>
    <cellStyle name="Note 2 3 2 3 6 2 3" xfId="17736" xr:uid="{00000000-0005-0000-0000-000036450000}"/>
    <cellStyle name="Note 2 3 2 3 6 2 3 2" xfId="17737" xr:uid="{00000000-0005-0000-0000-000037450000}"/>
    <cellStyle name="Note 2 3 2 3 6 2 3 2 2" xfId="17738" xr:uid="{00000000-0005-0000-0000-000038450000}"/>
    <cellStyle name="Note 2 3 2 3 6 2 3 3" xfId="17739" xr:uid="{00000000-0005-0000-0000-000039450000}"/>
    <cellStyle name="Note 2 3 2 3 6 2 4" xfId="17740" xr:uid="{00000000-0005-0000-0000-00003A450000}"/>
    <cellStyle name="Note 2 3 2 3 6 2 4 2" xfId="17741" xr:uid="{00000000-0005-0000-0000-00003B450000}"/>
    <cellStyle name="Note 2 3 2 3 6 2 4 2 2" xfId="17742" xr:uid="{00000000-0005-0000-0000-00003C450000}"/>
    <cellStyle name="Note 2 3 2 3 6 2 4 3" xfId="17743" xr:uid="{00000000-0005-0000-0000-00003D450000}"/>
    <cellStyle name="Note 2 3 2 3 6 2 5" xfId="17744" xr:uid="{00000000-0005-0000-0000-00003E450000}"/>
    <cellStyle name="Note 2 3 2 3 6 2 5 2" xfId="17745" xr:uid="{00000000-0005-0000-0000-00003F450000}"/>
    <cellStyle name="Note 2 3 2 3 6 2 6" xfId="17746" xr:uid="{00000000-0005-0000-0000-000040450000}"/>
    <cellStyle name="Note 2 3 2 3 6 2 6 2" xfId="17747" xr:uid="{00000000-0005-0000-0000-000041450000}"/>
    <cellStyle name="Note 2 3 2 3 6 2 7" xfId="17748" xr:uid="{00000000-0005-0000-0000-000042450000}"/>
    <cellStyle name="Note 2 3 2 3 6 3" xfId="17749" xr:uid="{00000000-0005-0000-0000-000043450000}"/>
    <cellStyle name="Note 2 3 2 3 6 3 2" xfId="17750" xr:uid="{00000000-0005-0000-0000-000044450000}"/>
    <cellStyle name="Note 2 3 2 3 6 3 2 2" xfId="17751" xr:uid="{00000000-0005-0000-0000-000045450000}"/>
    <cellStyle name="Note 2 3 2 3 6 3 2 2 2" xfId="17752" xr:uid="{00000000-0005-0000-0000-000046450000}"/>
    <cellStyle name="Note 2 3 2 3 6 3 2 2 2 2" xfId="17753" xr:uid="{00000000-0005-0000-0000-000047450000}"/>
    <cellStyle name="Note 2 3 2 3 6 3 2 2 3" xfId="17754" xr:uid="{00000000-0005-0000-0000-000048450000}"/>
    <cellStyle name="Note 2 3 2 3 6 3 2 3" xfId="17755" xr:uid="{00000000-0005-0000-0000-000049450000}"/>
    <cellStyle name="Note 2 3 2 3 6 3 2 3 2" xfId="17756" xr:uid="{00000000-0005-0000-0000-00004A450000}"/>
    <cellStyle name="Note 2 3 2 3 6 3 2 4" xfId="17757" xr:uid="{00000000-0005-0000-0000-00004B450000}"/>
    <cellStyle name="Note 2 3 2 3 6 3 3" xfId="17758" xr:uid="{00000000-0005-0000-0000-00004C450000}"/>
    <cellStyle name="Note 2 3 2 3 6 3 3 2" xfId="17759" xr:uid="{00000000-0005-0000-0000-00004D450000}"/>
    <cellStyle name="Note 2 3 2 3 6 3 3 2 2" xfId="17760" xr:uid="{00000000-0005-0000-0000-00004E450000}"/>
    <cellStyle name="Note 2 3 2 3 6 3 3 3" xfId="17761" xr:uid="{00000000-0005-0000-0000-00004F450000}"/>
    <cellStyle name="Note 2 3 2 3 6 3 4" xfId="17762" xr:uid="{00000000-0005-0000-0000-000050450000}"/>
    <cellStyle name="Note 2 3 2 3 6 3 4 2" xfId="17763" xr:uid="{00000000-0005-0000-0000-000051450000}"/>
    <cellStyle name="Note 2 3 2 3 6 3 4 2 2" xfId="17764" xr:uid="{00000000-0005-0000-0000-000052450000}"/>
    <cellStyle name="Note 2 3 2 3 6 3 4 3" xfId="17765" xr:uid="{00000000-0005-0000-0000-000053450000}"/>
    <cellStyle name="Note 2 3 2 3 6 3 5" xfId="17766" xr:uid="{00000000-0005-0000-0000-000054450000}"/>
    <cellStyle name="Note 2 3 2 3 6 3 5 2" xfId="17767" xr:uid="{00000000-0005-0000-0000-000055450000}"/>
    <cellStyle name="Note 2 3 2 3 6 3 6" xfId="17768" xr:uid="{00000000-0005-0000-0000-000056450000}"/>
    <cellStyle name="Note 2 3 2 3 6 3 6 2" xfId="17769" xr:uid="{00000000-0005-0000-0000-000057450000}"/>
    <cellStyle name="Note 2 3 2 3 6 3 7" xfId="17770" xr:uid="{00000000-0005-0000-0000-000058450000}"/>
    <cellStyle name="Note 2 3 2 3 6 4" xfId="17771" xr:uid="{00000000-0005-0000-0000-000059450000}"/>
    <cellStyle name="Note 2 3 2 3 6 4 2" xfId="17772" xr:uid="{00000000-0005-0000-0000-00005A450000}"/>
    <cellStyle name="Note 2 3 2 3 6 4 2 2" xfId="17773" xr:uid="{00000000-0005-0000-0000-00005B450000}"/>
    <cellStyle name="Note 2 3 2 3 6 4 2 2 2" xfId="17774" xr:uid="{00000000-0005-0000-0000-00005C450000}"/>
    <cellStyle name="Note 2 3 2 3 6 4 2 2 2 2" xfId="17775" xr:uid="{00000000-0005-0000-0000-00005D450000}"/>
    <cellStyle name="Note 2 3 2 3 6 4 2 2 3" xfId="17776" xr:uid="{00000000-0005-0000-0000-00005E450000}"/>
    <cellStyle name="Note 2 3 2 3 6 4 2 3" xfId="17777" xr:uid="{00000000-0005-0000-0000-00005F450000}"/>
    <cellStyle name="Note 2 3 2 3 6 4 2 3 2" xfId="17778" xr:uid="{00000000-0005-0000-0000-000060450000}"/>
    <cellStyle name="Note 2 3 2 3 6 4 2 4" xfId="17779" xr:uid="{00000000-0005-0000-0000-000061450000}"/>
    <cellStyle name="Note 2 3 2 3 6 4 3" xfId="17780" xr:uid="{00000000-0005-0000-0000-000062450000}"/>
    <cellStyle name="Note 2 3 2 3 6 4 3 2" xfId="17781" xr:uid="{00000000-0005-0000-0000-000063450000}"/>
    <cellStyle name="Note 2 3 2 3 6 4 3 2 2" xfId="17782" xr:uid="{00000000-0005-0000-0000-000064450000}"/>
    <cellStyle name="Note 2 3 2 3 6 4 3 3" xfId="17783" xr:uid="{00000000-0005-0000-0000-000065450000}"/>
    <cellStyle name="Note 2 3 2 3 6 4 4" xfId="17784" xr:uid="{00000000-0005-0000-0000-000066450000}"/>
    <cellStyle name="Note 2 3 2 3 6 4 4 2" xfId="17785" xr:uid="{00000000-0005-0000-0000-000067450000}"/>
    <cellStyle name="Note 2 3 2 3 6 4 4 2 2" xfId="17786" xr:uid="{00000000-0005-0000-0000-000068450000}"/>
    <cellStyle name="Note 2 3 2 3 6 4 4 3" xfId="17787" xr:uid="{00000000-0005-0000-0000-000069450000}"/>
    <cellStyle name="Note 2 3 2 3 6 4 5" xfId="17788" xr:uid="{00000000-0005-0000-0000-00006A450000}"/>
    <cellStyle name="Note 2 3 2 3 6 4 5 2" xfId="17789" xr:uid="{00000000-0005-0000-0000-00006B450000}"/>
    <cellStyle name="Note 2 3 2 3 6 4 6" xfId="17790" xr:uid="{00000000-0005-0000-0000-00006C450000}"/>
    <cellStyle name="Note 2 3 2 3 6 4 6 2" xfId="17791" xr:uid="{00000000-0005-0000-0000-00006D450000}"/>
    <cellStyle name="Note 2 3 2 3 6 4 7" xfId="17792" xr:uid="{00000000-0005-0000-0000-00006E450000}"/>
    <cellStyle name="Note 2 3 2 3 6 5" xfId="17793" xr:uid="{00000000-0005-0000-0000-00006F450000}"/>
    <cellStyle name="Note 2 3 2 3 6 5 2" xfId="17794" xr:uid="{00000000-0005-0000-0000-000070450000}"/>
    <cellStyle name="Note 2 3 2 3 6 5 2 2" xfId="17795" xr:uid="{00000000-0005-0000-0000-000071450000}"/>
    <cellStyle name="Note 2 3 2 3 6 5 2 2 2" xfId="17796" xr:uid="{00000000-0005-0000-0000-000072450000}"/>
    <cellStyle name="Note 2 3 2 3 6 5 2 2 2 2" xfId="17797" xr:uid="{00000000-0005-0000-0000-000073450000}"/>
    <cellStyle name="Note 2 3 2 3 6 5 2 2 3" xfId="17798" xr:uid="{00000000-0005-0000-0000-000074450000}"/>
    <cellStyle name="Note 2 3 2 3 6 5 2 3" xfId="17799" xr:uid="{00000000-0005-0000-0000-000075450000}"/>
    <cellStyle name="Note 2 3 2 3 6 5 2 3 2" xfId="17800" xr:uid="{00000000-0005-0000-0000-000076450000}"/>
    <cellStyle name="Note 2 3 2 3 6 5 2 4" xfId="17801" xr:uid="{00000000-0005-0000-0000-000077450000}"/>
    <cellStyle name="Note 2 3 2 3 6 5 3" xfId="17802" xr:uid="{00000000-0005-0000-0000-000078450000}"/>
    <cellStyle name="Note 2 3 2 3 6 5 3 2" xfId="17803" xr:uid="{00000000-0005-0000-0000-000079450000}"/>
    <cellStyle name="Note 2 3 2 3 6 5 3 2 2" xfId="17804" xr:uid="{00000000-0005-0000-0000-00007A450000}"/>
    <cellStyle name="Note 2 3 2 3 6 5 3 3" xfId="17805" xr:uid="{00000000-0005-0000-0000-00007B450000}"/>
    <cellStyle name="Note 2 3 2 3 6 5 4" xfId="17806" xr:uid="{00000000-0005-0000-0000-00007C450000}"/>
    <cellStyle name="Note 2 3 2 3 6 5 4 2" xfId="17807" xr:uid="{00000000-0005-0000-0000-00007D450000}"/>
    <cellStyle name="Note 2 3 2 3 6 5 4 2 2" xfId="17808" xr:uid="{00000000-0005-0000-0000-00007E450000}"/>
    <cellStyle name="Note 2 3 2 3 6 5 4 3" xfId="17809" xr:uid="{00000000-0005-0000-0000-00007F450000}"/>
    <cellStyle name="Note 2 3 2 3 6 5 5" xfId="17810" xr:uid="{00000000-0005-0000-0000-000080450000}"/>
    <cellStyle name="Note 2 3 2 3 6 5 5 2" xfId="17811" xr:uid="{00000000-0005-0000-0000-000081450000}"/>
    <cellStyle name="Note 2 3 2 3 6 5 6" xfId="17812" xr:uid="{00000000-0005-0000-0000-000082450000}"/>
    <cellStyle name="Note 2 3 2 3 6 5 6 2" xfId="17813" xr:uid="{00000000-0005-0000-0000-000083450000}"/>
    <cellStyle name="Note 2 3 2 3 6 5 7" xfId="17814" xr:uid="{00000000-0005-0000-0000-000084450000}"/>
    <cellStyle name="Note 2 3 2 3 6 6" xfId="17815" xr:uid="{00000000-0005-0000-0000-000085450000}"/>
    <cellStyle name="Note 2 3 2 3 6 6 2" xfId="17816" xr:uid="{00000000-0005-0000-0000-000086450000}"/>
    <cellStyle name="Note 2 3 2 3 6 6 2 2" xfId="17817" xr:uid="{00000000-0005-0000-0000-000087450000}"/>
    <cellStyle name="Note 2 3 2 3 6 6 2 2 2" xfId="17818" xr:uid="{00000000-0005-0000-0000-000088450000}"/>
    <cellStyle name="Note 2 3 2 3 6 6 2 2 2 2" xfId="17819" xr:uid="{00000000-0005-0000-0000-000089450000}"/>
    <cellStyle name="Note 2 3 2 3 6 6 2 2 3" xfId="17820" xr:uid="{00000000-0005-0000-0000-00008A450000}"/>
    <cellStyle name="Note 2 3 2 3 6 6 2 3" xfId="17821" xr:uid="{00000000-0005-0000-0000-00008B450000}"/>
    <cellStyle name="Note 2 3 2 3 6 6 2 3 2" xfId="17822" xr:uid="{00000000-0005-0000-0000-00008C450000}"/>
    <cellStyle name="Note 2 3 2 3 6 6 2 4" xfId="17823" xr:uid="{00000000-0005-0000-0000-00008D450000}"/>
    <cellStyle name="Note 2 3 2 3 6 6 3" xfId="17824" xr:uid="{00000000-0005-0000-0000-00008E450000}"/>
    <cellStyle name="Note 2 3 2 3 6 6 3 2" xfId="17825" xr:uid="{00000000-0005-0000-0000-00008F450000}"/>
    <cellStyle name="Note 2 3 2 3 6 6 3 2 2" xfId="17826" xr:uid="{00000000-0005-0000-0000-000090450000}"/>
    <cellStyle name="Note 2 3 2 3 6 6 3 3" xfId="17827" xr:uid="{00000000-0005-0000-0000-000091450000}"/>
    <cellStyle name="Note 2 3 2 3 6 6 4" xfId="17828" xr:uid="{00000000-0005-0000-0000-000092450000}"/>
    <cellStyle name="Note 2 3 2 3 6 6 4 2" xfId="17829" xr:uid="{00000000-0005-0000-0000-000093450000}"/>
    <cellStyle name="Note 2 3 2 3 6 6 4 2 2" xfId="17830" xr:uid="{00000000-0005-0000-0000-000094450000}"/>
    <cellStyle name="Note 2 3 2 3 6 6 4 3" xfId="17831" xr:uid="{00000000-0005-0000-0000-000095450000}"/>
    <cellStyle name="Note 2 3 2 3 6 6 5" xfId="17832" xr:uid="{00000000-0005-0000-0000-000096450000}"/>
    <cellStyle name="Note 2 3 2 3 6 6 5 2" xfId="17833" xr:uid="{00000000-0005-0000-0000-000097450000}"/>
    <cellStyle name="Note 2 3 2 3 6 6 6" xfId="17834" xr:uid="{00000000-0005-0000-0000-000098450000}"/>
    <cellStyle name="Note 2 3 2 3 6 6 6 2" xfId="17835" xr:uid="{00000000-0005-0000-0000-000099450000}"/>
    <cellStyle name="Note 2 3 2 3 6 6 7" xfId="17836" xr:uid="{00000000-0005-0000-0000-00009A450000}"/>
    <cellStyle name="Note 2 3 2 3 6 7" xfId="17837" xr:uid="{00000000-0005-0000-0000-00009B450000}"/>
    <cellStyle name="Note 2 3 2 3 6 7 2" xfId="17838" xr:uid="{00000000-0005-0000-0000-00009C450000}"/>
    <cellStyle name="Note 2 3 2 3 6 7 2 2" xfId="17839" xr:uid="{00000000-0005-0000-0000-00009D450000}"/>
    <cellStyle name="Note 2 3 2 3 6 7 2 2 2" xfId="17840" xr:uid="{00000000-0005-0000-0000-00009E450000}"/>
    <cellStyle name="Note 2 3 2 3 6 7 2 3" xfId="17841" xr:uid="{00000000-0005-0000-0000-00009F450000}"/>
    <cellStyle name="Note 2 3 2 3 6 7 3" xfId="17842" xr:uid="{00000000-0005-0000-0000-0000A0450000}"/>
    <cellStyle name="Note 2 3 2 3 6 7 3 2" xfId="17843" xr:uid="{00000000-0005-0000-0000-0000A1450000}"/>
    <cellStyle name="Note 2 3 2 3 6 7 4" xfId="17844" xr:uid="{00000000-0005-0000-0000-0000A2450000}"/>
    <cellStyle name="Note 2 3 2 3 6 8" xfId="17845" xr:uid="{00000000-0005-0000-0000-0000A3450000}"/>
    <cellStyle name="Note 2 3 2 3 6 8 2" xfId="17846" xr:uid="{00000000-0005-0000-0000-0000A4450000}"/>
    <cellStyle name="Note 2 3 2 3 6 8 2 2" xfId="17847" xr:uid="{00000000-0005-0000-0000-0000A5450000}"/>
    <cellStyle name="Note 2 3 2 3 6 8 3" xfId="17848" xr:uid="{00000000-0005-0000-0000-0000A6450000}"/>
    <cellStyle name="Note 2 3 2 3 6 9" xfId="17849" xr:uid="{00000000-0005-0000-0000-0000A7450000}"/>
    <cellStyle name="Note 2 3 2 3 6 9 2" xfId="17850" xr:uid="{00000000-0005-0000-0000-0000A8450000}"/>
    <cellStyle name="Note 2 3 2 3 6 9 2 2" xfId="17851" xr:uid="{00000000-0005-0000-0000-0000A9450000}"/>
    <cellStyle name="Note 2 3 2 3 6 9 3" xfId="17852" xr:uid="{00000000-0005-0000-0000-0000AA450000}"/>
    <cellStyle name="Note 2 3 2 3 7" xfId="17853" xr:uid="{00000000-0005-0000-0000-0000AB450000}"/>
    <cellStyle name="Note 2 3 2 3 7 10" xfId="17854" xr:uid="{00000000-0005-0000-0000-0000AC450000}"/>
    <cellStyle name="Note 2 3 2 3 7 10 2" xfId="17855" xr:uid="{00000000-0005-0000-0000-0000AD450000}"/>
    <cellStyle name="Note 2 3 2 3 7 11" xfId="17856" xr:uid="{00000000-0005-0000-0000-0000AE450000}"/>
    <cellStyle name="Note 2 3 2 3 7 11 2" xfId="17857" xr:uid="{00000000-0005-0000-0000-0000AF450000}"/>
    <cellStyle name="Note 2 3 2 3 7 12" xfId="17858" xr:uid="{00000000-0005-0000-0000-0000B0450000}"/>
    <cellStyle name="Note 2 3 2 3 7 2" xfId="17859" xr:uid="{00000000-0005-0000-0000-0000B1450000}"/>
    <cellStyle name="Note 2 3 2 3 7 2 2" xfId="17860" xr:uid="{00000000-0005-0000-0000-0000B2450000}"/>
    <cellStyle name="Note 2 3 2 3 7 2 2 2" xfId="17861" xr:uid="{00000000-0005-0000-0000-0000B3450000}"/>
    <cellStyle name="Note 2 3 2 3 7 2 2 2 2" xfId="17862" xr:uid="{00000000-0005-0000-0000-0000B4450000}"/>
    <cellStyle name="Note 2 3 2 3 7 2 2 2 2 2" xfId="17863" xr:uid="{00000000-0005-0000-0000-0000B5450000}"/>
    <cellStyle name="Note 2 3 2 3 7 2 2 2 3" xfId="17864" xr:uid="{00000000-0005-0000-0000-0000B6450000}"/>
    <cellStyle name="Note 2 3 2 3 7 2 2 3" xfId="17865" xr:uid="{00000000-0005-0000-0000-0000B7450000}"/>
    <cellStyle name="Note 2 3 2 3 7 2 2 3 2" xfId="17866" xr:uid="{00000000-0005-0000-0000-0000B8450000}"/>
    <cellStyle name="Note 2 3 2 3 7 2 2 4" xfId="17867" xr:uid="{00000000-0005-0000-0000-0000B9450000}"/>
    <cellStyle name="Note 2 3 2 3 7 2 3" xfId="17868" xr:uid="{00000000-0005-0000-0000-0000BA450000}"/>
    <cellStyle name="Note 2 3 2 3 7 2 3 2" xfId="17869" xr:uid="{00000000-0005-0000-0000-0000BB450000}"/>
    <cellStyle name="Note 2 3 2 3 7 2 3 2 2" xfId="17870" xr:uid="{00000000-0005-0000-0000-0000BC450000}"/>
    <cellStyle name="Note 2 3 2 3 7 2 3 3" xfId="17871" xr:uid="{00000000-0005-0000-0000-0000BD450000}"/>
    <cellStyle name="Note 2 3 2 3 7 2 4" xfId="17872" xr:uid="{00000000-0005-0000-0000-0000BE450000}"/>
    <cellStyle name="Note 2 3 2 3 7 2 4 2" xfId="17873" xr:uid="{00000000-0005-0000-0000-0000BF450000}"/>
    <cellStyle name="Note 2 3 2 3 7 2 4 2 2" xfId="17874" xr:uid="{00000000-0005-0000-0000-0000C0450000}"/>
    <cellStyle name="Note 2 3 2 3 7 2 4 3" xfId="17875" xr:uid="{00000000-0005-0000-0000-0000C1450000}"/>
    <cellStyle name="Note 2 3 2 3 7 2 5" xfId="17876" xr:uid="{00000000-0005-0000-0000-0000C2450000}"/>
    <cellStyle name="Note 2 3 2 3 7 2 5 2" xfId="17877" xr:uid="{00000000-0005-0000-0000-0000C3450000}"/>
    <cellStyle name="Note 2 3 2 3 7 2 6" xfId="17878" xr:uid="{00000000-0005-0000-0000-0000C4450000}"/>
    <cellStyle name="Note 2 3 2 3 7 2 6 2" xfId="17879" xr:uid="{00000000-0005-0000-0000-0000C5450000}"/>
    <cellStyle name="Note 2 3 2 3 7 2 7" xfId="17880" xr:uid="{00000000-0005-0000-0000-0000C6450000}"/>
    <cellStyle name="Note 2 3 2 3 7 3" xfId="17881" xr:uid="{00000000-0005-0000-0000-0000C7450000}"/>
    <cellStyle name="Note 2 3 2 3 7 3 2" xfId="17882" xr:uid="{00000000-0005-0000-0000-0000C8450000}"/>
    <cellStyle name="Note 2 3 2 3 7 3 2 2" xfId="17883" xr:uid="{00000000-0005-0000-0000-0000C9450000}"/>
    <cellStyle name="Note 2 3 2 3 7 3 2 2 2" xfId="17884" xr:uid="{00000000-0005-0000-0000-0000CA450000}"/>
    <cellStyle name="Note 2 3 2 3 7 3 2 2 2 2" xfId="17885" xr:uid="{00000000-0005-0000-0000-0000CB450000}"/>
    <cellStyle name="Note 2 3 2 3 7 3 2 2 3" xfId="17886" xr:uid="{00000000-0005-0000-0000-0000CC450000}"/>
    <cellStyle name="Note 2 3 2 3 7 3 2 3" xfId="17887" xr:uid="{00000000-0005-0000-0000-0000CD450000}"/>
    <cellStyle name="Note 2 3 2 3 7 3 2 3 2" xfId="17888" xr:uid="{00000000-0005-0000-0000-0000CE450000}"/>
    <cellStyle name="Note 2 3 2 3 7 3 2 4" xfId="17889" xr:uid="{00000000-0005-0000-0000-0000CF450000}"/>
    <cellStyle name="Note 2 3 2 3 7 3 3" xfId="17890" xr:uid="{00000000-0005-0000-0000-0000D0450000}"/>
    <cellStyle name="Note 2 3 2 3 7 3 3 2" xfId="17891" xr:uid="{00000000-0005-0000-0000-0000D1450000}"/>
    <cellStyle name="Note 2 3 2 3 7 3 3 2 2" xfId="17892" xr:uid="{00000000-0005-0000-0000-0000D2450000}"/>
    <cellStyle name="Note 2 3 2 3 7 3 3 3" xfId="17893" xr:uid="{00000000-0005-0000-0000-0000D3450000}"/>
    <cellStyle name="Note 2 3 2 3 7 3 4" xfId="17894" xr:uid="{00000000-0005-0000-0000-0000D4450000}"/>
    <cellStyle name="Note 2 3 2 3 7 3 4 2" xfId="17895" xr:uid="{00000000-0005-0000-0000-0000D5450000}"/>
    <cellStyle name="Note 2 3 2 3 7 3 4 2 2" xfId="17896" xr:uid="{00000000-0005-0000-0000-0000D6450000}"/>
    <cellStyle name="Note 2 3 2 3 7 3 4 3" xfId="17897" xr:uid="{00000000-0005-0000-0000-0000D7450000}"/>
    <cellStyle name="Note 2 3 2 3 7 3 5" xfId="17898" xr:uid="{00000000-0005-0000-0000-0000D8450000}"/>
    <cellStyle name="Note 2 3 2 3 7 3 5 2" xfId="17899" xr:uid="{00000000-0005-0000-0000-0000D9450000}"/>
    <cellStyle name="Note 2 3 2 3 7 3 6" xfId="17900" xr:uid="{00000000-0005-0000-0000-0000DA450000}"/>
    <cellStyle name="Note 2 3 2 3 7 3 6 2" xfId="17901" xr:uid="{00000000-0005-0000-0000-0000DB450000}"/>
    <cellStyle name="Note 2 3 2 3 7 3 7" xfId="17902" xr:uid="{00000000-0005-0000-0000-0000DC450000}"/>
    <cellStyle name="Note 2 3 2 3 7 4" xfId="17903" xr:uid="{00000000-0005-0000-0000-0000DD450000}"/>
    <cellStyle name="Note 2 3 2 3 7 4 2" xfId="17904" xr:uid="{00000000-0005-0000-0000-0000DE450000}"/>
    <cellStyle name="Note 2 3 2 3 7 4 2 2" xfId="17905" xr:uid="{00000000-0005-0000-0000-0000DF450000}"/>
    <cellStyle name="Note 2 3 2 3 7 4 2 2 2" xfId="17906" xr:uid="{00000000-0005-0000-0000-0000E0450000}"/>
    <cellStyle name="Note 2 3 2 3 7 4 2 2 2 2" xfId="17907" xr:uid="{00000000-0005-0000-0000-0000E1450000}"/>
    <cellStyle name="Note 2 3 2 3 7 4 2 2 3" xfId="17908" xr:uid="{00000000-0005-0000-0000-0000E2450000}"/>
    <cellStyle name="Note 2 3 2 3 7 4 2 3" xfId="17909" xr:uid="{00000000-0005-0000-0000-0000E3450000}"/>
    <cellStyle name="Note 2 3 2 3 7 4 2 3 2" xfId="17910" xr:uid="{00000000-0005-0000-0000-0000E4450000}"/>
    <cellStyle name="Note 2 3 2 3 7 4 2 4" xfId="17911" xr:uid="{00000000-0005-0000-0000-0000E5450000}"/>
    <cellStyle name="Note 2 3 2 3 7 4 3" xfId="17912" xr:uid="{00000000-0005-0000-0000-0000E6450000}"/>
    <cellStyle name="Note 2 3 2 3 7 4 3 2" xfId="17913" xr:uid="{00000000-0005-0000-0000-0000E7450000}"/>
    <cellStyle name="Note 2 3 2 3 7 4 3 2 2" xfId="17914" xr:uid="{00000000-0005-0000-0000-0000E8450000}"/>
    <cellStyle name="Note 2 3 2 3 7 4 3 3" xfId="17915" xr:uid="{00000000-0005-0000-0000-0000E9450000}"/>
    <cellStyle name="Note 2 3 2 3 7 4 4" xfId="17916" xr:uid="{00000000-0005-0000-0000-0000EA450000}"/>
    <cellStyle name="Note 2 3 2 3 7 4 4 2" xfId="17917" xr:uid="{00000000-0005-0000-0000-0000EB450000}"/>
    <cellStyle name="Note 2 3 2 3 7 4 4 2 2" xfId="17918" xr:uid="{00000000-0005-0000-0000-0000EC450000}"/>
    <cellStyle name="Note 2 3 2 3 7 4 4 3" xfId="17919" xr:uid="{00000000-0005-0000-0000-0000ED450000}"/>
    <cellStyle name="Note 2 3 2 3 7 4 5" xfId="17920" xr:uid="{00000000-0005-0000-0000-0000EE450000}"/>
    <cellStyle name="Note 2 3 2 3 7 4 5 2" xfId="17921" xr:uid="{00000000-0005-0000-0000-0000EF450000}"/>
    <cellStyle name="Note 2 3 2 3 7 4 6" xfId="17922" xr:uid="{00000000-0005-0000-0000-0000F0450000}"/>
    <cellStyle name="Note 2 3 2 3 7 4 6 2" xfId="17923" xr:uid="{00000000-0005-0000-0000-0000F1450000}"/>
    <cellStyle name="Note 2 3 2 3 7 4 7" xfId="17924" xr:uid="{00000000-0005-0000-0000-0000F2450000}"/>
    <cellStyle name="Note 2 3 2 3 7 5" xfId="17925" xr:uid="{00000000-0005-0000-0000-0000F3450000}"/>
    <cellStyle name="Note 2 3 2 3 7 5 2" xfId="17926" xr:uid="{00000000-0005-0000-0000-0000F4450000}"/>
    <cellStyle name="Note 2 3 2 3 7 5 2 2" xfId="17927" xr:uid="{00000000-0005-0000-0000-0000F5450000}"/>
    <cellStyle name="Note 2 3 2 3 7 5 2 2 2" xfId="17928" xr:uid="{00000000-0005-0000-0000-0000F6450000}"/>
    <cellStyle name="Note 2 3 2 3 7 5 2 2 2 2" xfId="17929" xr:uid="{00000000-0005-0000-0000-0000F7450000}"/>
    <cellStyle name="Note 2 3 2 3 7 5 2 2 3" xfId="17930" xr:uid="{00000000-0005-0000-0000-0000F8450000}"/>
    <cellStyle name="Note 2 3 2 3 7 5 2 3" xfId="17931" xr:uid="{00000000-0005-0000-0000-0000F9450000}"/>
    <cellStyle name="Note 2 3 2 3 7 5 2 3 2" xfId="17932" xr:uid="{00000000-0005-0000-0000-0000FA450000}"/>
    <cellStyle name="Note 2 3 2 3 7 5 2 4" xfId="17933" xr:uid="{00000000-0005-0000-0000-0000FB450000}"/>
    <cellStyle name="Note 2 3 2 3 7 5 3" xfId="17934" xr:uid="{00000000-0005-0000-0000-0000FC450000}"/>
    <cellStyle name="Note 2 3 2 3 7 5 3 2" xfId="17935" xr:uid="{00000000-0005-0000-0000-0000FD450000}"/>
    <cellStyle name="Note 2 3 2 3 7 5 3 2 2" xfId="17936" xr:uid="{00000000-0005-0000-0000-0000FE450000}"/>
    <cellStyle name="Note 2 3 2 3 7 5 3 3" xfId="17937" xr:uid="{00000000-0005-0000-0000-0000FF450000}"/>
    <cellStyle name="Note 2 3 2 3 7 5 4" xfId="17938" xr:uid="{00000000-0005-0000-0000-000000460000}"/>
    <cellStyle name="Note 2 3 2 3 7 5 4 2" xfId="17939" xr:uid="{00000000-0005-0000-0000-000001460000}"/>
    <cellStyle name="Note 2 3 2 3 7 5 4 2 2" xfId="17940" xr:uid="{00000000-0005-0000-0000-000002460000}"/>
    <cellStyle name="Note 2 3 2 3 7 5 4 3" xfId="17941" xr:uid="{00000000-0005-0000-0000-000003460000}"/>
    <cellStyle name="Note 2 3 2 3 7 5 5" xfId="17942" xr:uid="{00000000-0005-0000-0000-000004460000}"/>
    <cellStyle name="Note 2 3 2 3 7 5 5 2" xfId="17943" xr:uid="{00000000-0005-0000-0000-000005460000}"/>
    <cellStyle name="Note 2 3 2 3 7 5 6" xfId="17944" xr:uid="{00000000-0005-0000-0000-000006460000}"/>
    <cellStyle name="Note 2 3 2 3 7 5 6 2" xfId="17945" xr:uid="{00000000-0005-0000-0000-000007460000}"/>
    <cellStyle name="Note 2 3 2 3 7 5 7" xfId="17946" xr:uid="{00000000-0005-0000-0000-000008460000}"/>
    <cellStyle name="Note 2 3 2 3 7 6" xfId="17947" xr:uid="{00000000-0005-0000-0000-000009460000}"/>
    <cellStyle name="Note 2 3 2 3 7 6 2" xfId="17948" xr:uid="{00000000-0005-0000-0000-00000A460000}"/>
    <cellStyle name="Note 2 3 2 3 7 6 2 2" xfId="17949" xr:uid="{00000000-0005-0000-0000-00000B460000}"/>
    <cellStyle name="Note 2 3 2 3 7 6 2 2 2" xfId="17950" xr:uid="{00000000-0005-0000-0000-00000C460000}"/>
    <cellStyle name="Note 2 3 2 3 7 6 2 2 2 2" xfId="17951" xr:uid="{00000000-0005-0000-0000-00000D460000}"/>
    <cellStyle name="Note 2 3 2 3 7 6 2 2 3" xfId="17952" xr:uid="{00000000-0005-0000-0000-00000E460000}"/>
    <cellStyle name="Note 2 3 2 3 7 6 2 3" xfId="17953" xr:uid="{00000000-0005-0000-0000-00000F460000}"/>
    <cellStyle name="Note 2 3 2 3 7 6 2 3 2" xfId="17954" xr:uid="{00000000-0005-0000-0000-000010460000}"/>
    <cellStyle name="Note 2 3 2 3 7 6 2 4" xfId="17955" xr:uid="{00000000-0005-0000-0000-000011460000}"/>
    <cellStyle name="Note 2 3 2 3 7 6 3" xfId="17956" xr:uid="{00000000-0005-0000-0000-000012460000}"/>
    <cellStyle name="Note 2 3 2 3 7 6 3 2" xfId="17957" xr:uid="{00000000-0005-0000-0000-000013460000}"/>
    <cellStyle name="Note 2 3 2 3 7 6 3 2 2" xfId="17958" xr:uid="{00000000-0005-0000-0000-000014460000}"/>
    <cellStyle name="Note 2 3 2 3 7 6 3 3" xfId="17959" xr:uid="{00000000-0005-0000-0000-000015460000}"/>
    <cellStyle name="Note 2 3 2 3 7 6 4" xfId="17960" xr:uid="{00000000-0005-0000-0000-000016460000}"/>
    <cellStyle name="Note 2 3 2 3 7 6 4 2" xfId="17961" xr:uid="{00000000-0005-0000-0000-000017460000}"/>
    <cellStyle name="Note 2 3 2 3 7 6 4 2 2" xfId="17962" xr:uid="{00000000-0005-0000-0000-000018460000}"/>
    <cellStyle name="Note 2 3 2 3 7 6 4 3" xfId="17963" xr:uid="{00000000-0005-0000-0000-000019460000}"/>
    <cellStyle name="Note 2 3 2 3 7 6 5" xfId="17964" xr:uid="{00000000-0005-0000-0000-00001A460000}"/>
    <cellStyle name="Note 2 3 2 3 7 6 5 2" xfId="17965" xr:uid="{00000000-0005-0000-0000-00001B460000}"/>
    <cellStyle name="Note 2 3 2 3 7 6 6" xfId="17966" xr:uid="{00000000-0005-0000-0000-00001C460000}"/>
    <cellStyle name="Note 2 3 2 3 7 6 6 2" xfId="17967" xr:uid="{00000000-0005-0000-0000-00001D460000}"/>
    <cellStyle name="Note 2 3 2 3 7 6 7" xfId="17968" xr:uid="{00000000-0005-0000-0000-00001E460000}"/>
    <cellStyle name="Note 2 3 2 3 7 7" xfId="17969" xr:uid="{00000000-0005-0000-0000-00001F460000}"/>
    <cellStyle name="Note 2 3 2 3 7 7 2" xfId="17970" xr:uid="{00000000-0005-0000-0000-000020460000}"/>
    <cellStyle name="Note 2 3 2 3 7 7 2 2" xfId="17971" xr:uid="{00000000-0005-0000-0000-000021460000}"/>
    <cellStyle name="Note 2 3 2 3 7 7 2 2 2" xfId="17972" xr:uid="{00000000-0005-0000-0000-000022460000}"/>
    <cellStyle name="Note 2 3 2 3 7 7 2 3" xfId="17973" xr:uid="{00000000-0005-0000-0000-000023460000}"/>
    <cellStyle name="Note 2 3 2 3 7 7 3" xfId="17974" xr:uid="{00000000-0005-0000-0000-000024460000}"/>
    <cellStyle name="Note 2 3 2 3 7 7 3 2" xfId="17975" xr:uid="{00000000-0005-0000-0000-000025460000}"/>
    <cellStyle name="Note 2 3 2 3 7 7 4" xfId="17976" xr:uid="{00000000-0005-0000-0000-000026460000}"/>
    <cellStyle name="Note 2 3 2 3 7 8" xfId="17977" xr:uid="{00000000-0005-0000-0000-000027460000}"/>
    <cellStyle name="Note 2 3 2 3 7 8 2" xfId="17978" xr:uid="{00000000-0005-0000-0000-000028460000}"/>
    <cellStyle name="Note 2 3 2 3 7 8 2 2" xfId="17979" xr:uid="{00000000-0005-0000-0000-000029460000}"/>
    <cellStyle name="Note 2 3 2 3 7 8 3" xfId="17980" xr:uid="{00000000-0005-0000-0000-00002A460000}"/>
    <cellStyle name="Note 2 3 2 3 7 9" xfId="17981" xr:uid="{00000000-0005-0000-0000-00002B460000}"/>
    <cellStyle name="Note 2 3 2 3 7 9 2" xfId="17982" xr:uid="{00000000-0005-0000-0000-00002C460000}"/>
    <cellStyle name="Note 2 3 2 3 7 9 2 2" xfId="17983" xr:uid="{00000000-0005-0000-0000-00002D460000}"/>
    <cellStyle name="Note 2 3 2 3 7 9 3" xfId="17984" xr:uid="{00000000-0005-0000-0000-00002E460000}"/>
    <cellStyle name="Note 2 3 2 3 8" xfId="17985" xr:uid="{00000000-0005-0000-0000-00002F460000}"/>
    <cellStyle name="Note 2 3 2 3 8 10" xfId="17986" xr:uid="{00000000-0005-0000-0000-000030460000}"/>
    <cellStyle name="Note 2 3 2 3 8 10 2" xfId="17987" xr:uid="{00000000-0005-0000-0000-000031460000}"/>
    <cellStyle name="Note 2 3 2 3 8 11" xfId="17988" xr:uid="{00000000-0005-0000-0000-000032460000}"/>
    <cellStyle name="Note 2 3 2 3 8 11 2" xfId="17989" xr:uid="{00000000-0005-0000-0000-000033460000}"/>
    <cellStyle name="Note 2 3 2 3 8 12" xfId="17990" xr:uid="{00000000-0005-0000-0000-000034460000}"/>
    <cellStyle name="Note 2 3 2 3 8 2" xfId="17991" xr:uid="{00000000-0005-0000-0000-000035460000}"/>
    <cellStyle name="Note 2 3 2 3 8 2 2" xfId="17992" xr:uid="{00000000-0005-0000-0000-000036460000}"/>
    <cellStyle name="Note 2 3 2 3 8 2 2 2" xfId="17993" xr:uid="{00000000-0005-0000-0000-000037460000}"/>
    <cellStyle name="Note 2 3 2 3 8 2 2 2 2" xfId="17994" xr:uid="{00000000-0005-0000-0000-000038460000}"/>
    <cellStyle name="Note 2 3 2 3 8 2 2 2 2 2" xfId="17995" xr:uid="{00000000-0005-0000-0000-000039460000}"/>
    <cellStyle name="Note 2 3 2 3 8 2 2 2 3" xfId="17996" xr:uid="{00000000-0005-0000-0000-00003A460000}"/>
    <cellStyle name="Note 2 3 2 3 8 2 2 3" xfId="17997" xr:uid="{00000000-0005-0000-0000-00003B460000}"/>
    <cellStyle name="Note 2 3 2 3 8 2 2 3 2" xfId="17998" xr:uid="{00000000-0005-0000-0000-00003C460000}"/>
    <cellStyle name="Note 2 3 2 3 8 2 2 4" xfId="17999" xr:uid="{00000000-0005-0000-0000-00003D460000}"/>
    <cellStyle name="Note 2 3 2 3 8 2 3" xfId="18000" xr:uid="{00000000-0005-0000-0000-00003E460000}"/>
    <cellStyle name="Note 2 3 2 3 8 2 3 2" xfId="18001" xr:uid="{00000000-0005-0000-0000-00003F460000}"/>
    <cellStyle name="Note 2 3 2 3 8 2 3 2 2" xfId="18002" xr:uid="{00000000-0005-0000-0000-000040460000}"/>
    <cellStyle name="Note 2 3 2 3 8 2 3 3" xfId="18003" xr:uid="{00000000-0005-0000-0000-000041460000}"/>
    <cellStyle name="Note 2 3 2 3 8 2 4" xfId="18004" xr:uid="{00000000-0005-0000-0000-000042460000}"/>
    <cellStyle name="Note 2 3 2 3 8 2 4 2" xfId="18005" xr:uid="{00000000-0005-0000-0000-000043460000}"/>
    <cellStyle name="Note 2 3 2 3 8 2 4 2 2" xfId="18006" xr:uid="{00000000-0005-0000-0000-000044460000}"/>
    <cellStyle name="Note 2 3 2 3 8 2 4 3" xfId="18007" xr:uid="{00000000-0005-0000-0000-000045460000}"/>
    <cellStyle name="Note 2 3 2 3 8 2 5" xfId="18008" xr:uid="{00000000-0005-0000-0000-000046460000}"/>
    <cellStyle name="Note 2 3 2 3 8 2 5 2" xfId="18009" xr:uid="{00000000-0005-0000-0000-000047460000}"/>
    <cellStyle name="Note 2 3 2 3 8 2 6" xfId="18010" xr:uid="{00000000-0005-0000-0000-000048460000}"/>
    <cellStyle name="Note 2 3 2 3 8 2 6 2" xfId="18011" xr:uid="{00000000-0005-0000-0000-000049460000}"/>
    <cellStyle name="Note 2 3 2 3 8 2 7" xfId="18012" xr:uid="{00000000-0005-0000-0000-00004A460000}"/>
    <cellStyle name="Note 2 3 2 3 8 3" xfId="18013" xr:uid="{00000000-0005-0000-0000-00004B460000}"/>
    <cellStyle name="Note 2 3 2 3 8 3 2" xfId="18014" xr:uid="{00000000-0005-0000-0000-00004C460000}"/>
    <cellStyle name="Note 2 3 2 3 8 3 2 2" xfId="18015" xr:uid="{00000000-0005-0000-0000-00004D460000}"/>
    <cellStyle name="Note 2 3 2 3 8 3 2 2 2" xfId="18016" xr:uid="{00000000-0005-0000-0000-00004E460000}"/>
    <cellStyle name="Note 2 3 2 3 8 3 2 2 2 2" xfId="18017" xr:uid="{00000000-0005-0000-0000-00004F460000}"/>
    <cellStyle name="Note 2 3 2 3 8 3 2 2 3" xfId="18018" xr:uid="{00000000-0005-0000-0000-000050460000}"/>
    <cellStyle name="Note 2 3 2 3 8 3 2 3" xfId="18019" xr:uid="{00000000-0005-0000-0000-000051460000}"/>
    <cellStyle name="Note 2 3 2 3 8 3 2 3 2" xfId="18020" xr:uid="{00000000-0005-0000-0000-000052460000}"/>
    <cellStyle name="Note 2 3 2 3 8 3 2 4" xfId="18021" xr:uid="{00000000-0005-0000-0000-000053460000}"/>
    <cellStyle name="Note 2 3 2 3 8 3 3" xfId="18022" xr:uid="{00000000-0005-0000-0000-000054460000}"/>
    <cellStyle name="Note 2 3 2 3 8 3 3 2" xfId="18023" xr:uid="{00000000-0005-0000-0000-000055460000}"/>
    <cellStyle name="Note 2 3 2 3 8 3 3 2 2" xfId="18024" xr:uid="{00000000-0005-0000-0000-000056460000}"/>
    <cellStyle name="Note 2 3 2 3 8 3 3 3" xfId="18025" xr:uid="{00000000-0005-0000-0000-000057460000}"/>
    <cellStyle name="Note 2 3 2 3 8 3 4" xfId="18026" xr:uid="{00000000-0005-0000-0000-000058460000}"/>
    <cellStyle name="Note 2 3 2 3 8 3 4 2" xfId="18027" xr:uid="{00000000-0005-0000-0000-000059460000}"/>
    <cellStyle name="Note 2 3 2 3 8 3 4 2 2" xfId="18028" xr:uid="{00000000-0005-0000-0000-00005A460000}"/>
    <cellStyle name="Note 2 3 2 3 8 3 4 3" xfId="18029" xr:uid="{00000000-0005-0000-0000-00005B460000}"/>
    <cellStyle name="Note 2 3 2 3 8 3 5" xfId="18030" xr:uid="{00000000-0005-0000-0000-00005C460000}"/>
    <cellStyle name="Note 2 3 2 3 8 3 5 2" xfId="18031" xr:uid="{00000000-0005-0000-0000-00005D460000}"/>
    <cellStyle name="Note 2 3 2 3 8 3 6" xfId="18032" xr:uid="{00000000-0005-0000-0000-00005E460000}"/>
    <cellStyle name="Note 2 3 2 3 8 3 6 2" xfId="18033" xr:uid="{00000000-0005-0000-0000-00005F460000}"/>
    <cellStyle name="Note 2 3 2 3 8 3 7" xfId="18034" xr:uid="{00000000-0005-0000-0000-000060460000}"/>
    <cellStyle name="Note 2 3 2 3 8 4" xfId="18035" xr:uid="{00000000-0005-0000-0000-000061460000}"/>
    <cellStyle name="Note 2 3 2 3 8 4 2" xfId="18036" xr:uid="{00000000-0005-0000-0000-000062460000}"/>
    <cellStyle name="Note 2 3 2 3 8 4 2 2" xfId="18037" xr:uid="{00000000-0005-0000-0000-000063460000}"/>
    <cellStyle name="Note 2 3 2 3 8 4 2 2 2" xfId="18038" xr:uid="{00000000-0005-0000-0000-000064460000}"/>
    <cellStyle name="Note 2 3 2 3 8 4 2 2 2 2" xfId="18039" xr:uid="{00000000-0005-0000-0000-000065460000}"/>
    <cellStyle name="Note 2 3 2 3 8 4 2 2 3" xfId="18040" xr:uid="{00000000-0005-0000-0000-000066460000}"/>
    <cellStyle name="Note 2 3 2 3 8 4 2 3" xfId="18041" xr:uid="{00000000-0005-0000-0000-000067460000}"/>
    <cellStyle name="Note 2 3 2 3 8 4 2 3 2" xfId="18042" xr:uid="{00000000-0005-0000-0000-000068460000}"/>
    <cellStyle name="Note 2 3 2 3 8 4 2 4" xfId="18043" xr:uid="{00000000-0005-0000-0000-000069460000}"/>
    <cellStyle name="Note 2 3 2 3 8 4 3" xfId="18044" xr:uid="{00000000-0005-0000-0000-00006A460000}"/>
    <cellStyle name="Note 2 3 2 3 8 4 3 2" xfId="18045" xr:uid="{00000000-0005-0000-0000-00006B460000}"/>
    <cellStyle name="Note 2 3 2 3 8 4 3 2 2" xfId="18046" xr:uid="{00000000-0005-0000-0000-00006C460000}"/>
    <cellStyle name="Note 2 3 2 3 8 4 3 3" xfId="18047" xr:uid="{00000000-0005-0000-0000-00006D460000}"/>
    <cellStyle name="Note 2 3 2 3 8 4 4" xfId="18048" xr:uid="{00000000-0005-0000-0000-00006E460000}"/>
    <cellStyle name="Note 2 3 2 3 8 4 4 2" xfId="18049" xr:uid="{00000000-0005-0000-0000-00006F460000}"/>
    <cellStyle name="Note 2 3 2 3 8 4 4 2 2" xfId="18050" xr:uid="{00000000-0005-0000-0000-000070460000}"/>
    <cellStyle name="Note 2 3 2 3 8 4 4 3" xfId="18051" xr:uid="{00000000-0005-0000-0000-000071460000}"/>
    <cellStyle name="Note 2 3 2 3 8 4 5" xfId="18052" xr:uid="{00000000-0005-0000-0000-000072460000}"/>
    <cellStyle name="Note 2 3 2 3 8 4 5 2" xfId="18053" xr:uid="{00000000-0005-0000-0000-000073460000}"/>
    <cellStyle name="Note 2 3 2 3 8 4 6" xfId="18054" xr:uid="{00000000-0005-0000-0000-000074460000}"/>
    <cellStyle name="Note 2 3 2 3 8 4 6 2" xfId="18055" xr:uid="{00000000-0005-0000-0000-000075460000}"/>
    <cellStyle name="Note 2 3 2 3 8 4 7" xfId="18056" xr:uid="{00000000-0005-0000-0000-000076460000}"/>
    <cellStyle name="Note 2 3 2 3 8 5" xfId="18057" xr:uid="{00000000-0005-0000-0000-000077460000}"/>
    <cellStyle name="Note 2 3 2 3 8 5 2" xfId="18058" xr:uid="{00000000-0005-0000-0000-000078460000}"/>
    <cellStyle name="Note 2 3 2 3 8 5 2 2" xfId="18059" xr:uid="{00000000-0005-0000-0000-000079460000}"/>
    <cellStyle name="Note 2 3 2 3 8 5 2 2 2" xfId="18060" xr:uid="{00000000-0005-0000-0000-00007A460000}"/>
    <cellStyle name="Note 2 3 2 3 8 5 2 2 2 2" xfId="18061" xr:uid="{00000000-0005-0000-0000-00007B460000}"/>
    <cellStyle name="Note 2 3 2 3 8 5 2 2 3" xfId="18062" xr:uid="{00000000-0005-0000-0000-00007C460000}"/>
    <cellStyle name="Note 2 3 2 3 8 5 2 3" xfId="18063" xr:uid="{00000000-0005-0000-0000-00007D460000}"/>
    <cellStyle name="Note 2 3 2 3 8 5 2 3 2" xfId="18064" xr:uid="{00000000-0005-0000-0000-00007E460000}"/>
    <cellStyle name="Note 2 3 2 3 8 5 2 4" xfId="18065" xr:uid="{00000000-0005-0000-0000-00007F460000}"/>
    <cellStyle name="Note 2 3 2 3 8 5 3" xfId="18066" xr:uid="{00000000-0005-0000-0000-000080460000}"/>
    <cellStyle name="Note 2 3 2 3 8 5 3 2" xfId="18067" xr:uid="{00000000-0005-0000-0000-000081460000}"/>
    <cellStyle name="Note 2 3 2 3 8 5 3 2 2" xfId="18068" xr:uid="{00000000-0005-0000-0000-000082460000}"/>
    <cellStyle name="Note 2 3 2 3 8 5 3 3" xfId="18069" xr:uid="{00000000-0005-0000-0000-000083460000}"/>
    <cellStyle name="Note 2 3 2 3 8 5 4" xfId="18070" xr:uid="{00000000-0005-0000-0000-000084460000}"/>
    <cellStyle name="Note 2 3 2 3 8 5 4 2" xfId="18071" xr:uid="{00000000-0005-0000-0000-000085460000}"/>
    <cellStyle name="Note 2 3 2 3 8 5 4 2 2" xfId="18072" xr:uid="{00000000-0005-0000-0000-000086460000}"/>
    <cellStyle name="Note 2 3 2 3 8 5 4 3" xfId="18073" xr:uid="{00000000-0005-0000-0000-000087460000}"/>
    <cellStyle name="Note 2 3 2 3 8 5 5" xfId="18074" xr:uid="{00000000-0005-0000-0000-000088460000}"/>
    <cellStyle name="Note 2 3 2 3 8 5 5 2" xfId="18075" xr:uid="{00000000-0005-0000-0000-000089460000}"/>
    <cellStyle name="Note 2 3 2 3 8 5 6" xfId="18076" xr:uid="{00000000-0005-0000-0000-00008A460000}"/>
    <cellStyle name="Note 2 3 2 3 8 5 6 2" xfId="18077" xr:uid="{00000000-0005-0000-0000-00008B460000}"/>
    <cellStyle name="Note 2 3 2 3 8 5 7" xfId="18078" xr:uid="{00000000-0005-0000-0000-00008C460000}"/>
    <cellStyle name="Note 2 3 2 3 8 6" xfId="18079" xr:uid="{00000000-0005-0000-0000-00008D460000}"/>
    <cellStyle name="Note 2 3 2 3 8 6 2" xfId="18080" xr:uid="{00000000-0005-0000-0000-00008E460000}"/>
    <cellStyle name="Note 2 3 2 3 8 6 2 2" xfId="18081" xr:uid="{00000000-0005-0000-0000-00008F460000}"/>
    <cellStyle name="Note 2 3 2 3 8 6 2 2 2" xfId="18082" xr:uid="{00000000-0005-0000-0000-000090460000}"/>
    <cellStyle name="Note 2 3 2 3 8 6 2 2 2 2" xfId="18083" xr:uid="{00000000-0005-0000-0000-000091460000}"/>
    <cellStyle name="Note 2 3 2 3 8 6 2 2 3" xfId="18084" xr:uid="{00000000-0005-0000-0000-000092460000}"/>
    <cellStyle name="Note 2 3 2 3 8 6 2 3" xfId="18085" xr:uid="{00000000-0005-0000-0000-000093460000}"/>
    <cellStyle name="Note 2 3 2 3 8 6 2 3 2" xfId="18086" xr:uid="{00000000-0005-0000-0000-000094460000}"/>
    <cellStyle name="Note 2 3 2 3 8 6 2 4" xfId="18087" xr:uid="{00000000-0005-0000-0000-000095460000}"/>
    <cellStyle name="Note 2 3 2 3 8 6 3" xfId="18088" xr:uid="{00000000-0005-0000-0000-000096460000}"/>
    <cellStyle name="Note 2 3 2 3 8 6 3 2" xfId="18089" xr:uid="{00000000-0005-0000-0000-000097460000}"/>
    <cellStyle name="Note 2 3 2 3 8 6 3 2 2" xfId="18090" xr:uid="{00000000-0005-0000-0000-000098460000}"/>
    <cellStyle name="Note 2 3 2 3 8 6 3 3" xfId="18091" xr:uid="{00000000-0005-0000-0000-000099460000}"/>
    <cellStyle name="Note 2 3 2 3 8 6 4" xfId="18092" xr:uid="{00000000-0005-0000-0000-00009A460000}"/>
    <cellStyle name="Note 2 3 2 3 8 6 4 2" xfId="18093" xr:uid="{00000000-0005-0000-0000-00009B460000}"/>
    <cellStyle name="Note 2 3 2 3 8 6 4 2 2" xfId="18094" xr:uid="{00000000-0005-0000-0000-00009C460000}"/>
    <cellStyle name="Note 2 3 2 3 8 6 4 3" xfId="18095" xr:uid="{00000000-0005-0000-0000-00009D460000}"/>
    <cellStyle name="Note 2 3 2 3 8 6 5" xfId="18096" xr:uid="{00000000-0005-0000-0000-00009E460000}"/>
    <cellStyle name="Note 2 3 2 3 8 6 5 2" xfId="18097" xr:uid="{00000000-0005-0000-0000-00009F460000}"/>
    <cellStyle name="Note 2 3 2 3 8 6 6" xfId="18098" xr:uid="{00000000-0005-0000-0000-0000A0460000}"/>
    <cellStyle name="Note 2 3 2 3 8 6 6 2" xfId="18099" xr:uid="{00000000-0005-0000-0000-0000A1460000}"/>
    <cellStyle name="Note 2 3 2 3 8 6 7" xfId="18100" xr:uid="{00000000-0005-0000-0000-0000A2460000}"/>
    <cellStyle name="Note 2 3 2 3 8 7" xfId="18101" xr:uid="{00000000-0005-0000-0000-0000A3460000}"/>
    <cellStyle name="Note 2 3 2 3 8 7 2" xfId="18102" xr:uid="{00000000-0005-0000-0000-0000A4460000}"/>
    <cellStyle name="Note 2 3 2 3 8 7 2 2" xfId="18103" xr:uid="{00000000-0005-0000-0000-0000A5460000}"/>
    <cellStyle name="Note 2 3 2 3 8 7 2 2 2" xfId="18104" xr:uid="{00000000-0005-0000-0000-0000A6460000}"/>
    <cellStyle name="Note 2 3 2 3 8 7 2 3" xfId="18105" xr:uid="{00000000-0005-0000-0000-0000A7460000}"/>
    <cellStyle name="Note 2 3 2 3 8 7 3" xfId="18106" xr:uid="{00000000-0005-0000-0000-0000A8460000}"/>
    <cellStyle name="Note 2 3 2 3 8 7 3 2" xfId="18107" xr:uid="{00000000-0005-0000-0000-0000A9460000}"/>
    <cellStyle name="Note 2 3 2 3 8 7 4" xfId="18108" xr:uid="{00000000-0005-0000-0000-0000AA460000}"/>
    <cellStyle name="Note 2 3 2 3 8 8" xfId="18109" xr:uid="{00000000-0005-0000-0000-0000AB460000}"/>
    <cellStyle name="Note 2 3 2 3 8 8 2" xfId="18110" xr:uid="{00000000-0005-0000-0000-0000AC460000}"/>
    <cellStyle name="Note 2 3 2 3 8 8 2 2" xfId="18111" xr:uid="{00000000-0005-0000-0000-0000AD460000}"/>
    <cellStyle name="Note 2 3 2 3 8 8 3" xfId="18112" xr:uid="{00000000-0005-0000-0000-0000AE460000}"/>
    <cellStyle name="Note 2 3 2 3 8 9" xfId="18113" xr:uid="{00000000-0005-0000-0000-0000AF460000}"/>
    <cellStyle name="Note 2 3 2 3 8 9 2" xfId="18114" xr:uid="{00000000-0005-0000-0000-0000B0460000}"/>
    <cellStyle name="Note 2 3 2 3 8 9 2 2" xfId="18115" xr:uid="{00000000-0005-0000-0000-0000B1460000}"/>
    <cellStyle name="Note 2 3 2 3 8 9 3" xfId="18116" xr:uid="{00000000-0005-0000-0000-0000B2460000}"/>
    <cellStyle name="Note 2 3 2 3 9" xfId="18117" xr:uid="{00000000-0005-0000-0000-0000B3460000}"/>
    <cellStyle name="Note 2 3 2 3 9 10" xfId="18118" xr:uid="{00000000-0005-0000-0000-0000B4460000}"/>
    <cellStyle name="Note 2 3 2 3 9 10 2" xfId="18119" xr:uid="{00000000-0005-0000-0000-0000B5460000}"/>
    <cellStyle name="Note 2 3 2 3 9 11" xfId="18120" xr:uid="{00000000-0005-0000-0000-0000B6460000}"/>
    <cellStyle name="Note 2 3 2 3 9 11 2" xfId="18121" xr:uid="{00000000-0005-0000-0000-0000B7460000}"/>
    <cellStyle name="Note 2 3 2 3 9 12" xfId="18122" xr:uid="{00000000-0005-0000-0000-0000B8460000}"/>
    <cellStyle name="Note 2 3 2 3 9 2" xfId="18123" xr:uid="{00000000-0005-0000-0000-0000B9460000}"/>
    <cellStyle name="Note 2 3 2 3 9 2 2" xfId="18124" xr:uid="{00000000-0005-0000-0000-0000BA460000}"/>
    <cellStyle name="Note 2 3 2 3 9 2 2 2" xfId="18125" xr:uid="{00000000-0005-0000-0000-0000BB460000}"/>
    <cellStyle name="Note 2 3 2 3 9 2 2 2 2" xfId="18126" xr:uid="{00000000-0005-0000-0000-0000BC460000}"/>
    <cellStyle name="Note 2 3 2 3 9 2 2 2 2 2" xfId="18127" xr:uid="{00000000-0005-0000-0000-0000BD460000}"/>
    <cellStyle name="Note 2 3 2 3 9 2 2 2 3" xfId="18128" xr:uid="{00000000-0005-0000-0000-0000BE460000}"/>
    <cellStyle name="Note 2 3 2 3 9 2 2 3" xfId="18129" xr:uid="{00000000-0005-0000-0000-0000BF460000}"/>
    <cellStyle name="Note 2 3 2 3 9 2 2 3 2" xfId="18130" xr:uid="{00000000-0005-0000-0000-0000C0460000}"/>
    <cellStyle name="Note 2 3 2 3 9 2 2 4" xfId="18131" xr:uid="{00000000-0005-0000-0000-0000C1460000}"/>
    <cellStyle name="Note 2 3 2 3 9 2 3" xfId="18132" xr:uid="{00000000-0005-0000-0000-0000C2460000}"/>
    <cellStyle name="Note 2 3 2 3 9 2 3 2" xfId="18133" xr:uid="{00000000-0005-0000-0000-0000C3460000}"/>
    <cellStyle name="Note 2 3 2 3 9 2 3 2 2" xfId="18134" xr:uid="{00000000-0005-0000-0000-0000C4460000}"/>
    <cellStyle name="Note 2 3 2 3 9 2 3 3" xfId="18135" xr:uid="{00000000-0005-0000-0000-0000C5460000}"/>
    <cellStyle name="Note 2 3 2 3 9 2 4" xfId="18136" xr:uid="{00000000-0005-0000-0000-0000C6460000}"/>
    <cellStyle name="Note 2 3 2 3 9 2 4 2" xfId="18137" xr:uid="{00000000-0005-0000-0000-0000C7460000}"/>
    <cellStyle name="Note 2 3 2 3 9 2 4 2 2" xfId="18138" xr:uid="{00000000-0005-0000-0000-0000C8460000}"/>
    <cellStyle name="Note 2 3 2 3 9 2 4 3" xfId="18139" xr:uid="{00000000-0005-0000-0000-0000C9460000}"/>
    <cellStyle name="Note 2 3 2 3 9 2 5" xfId="18140" xr:uid="{00000000-0005-0000-0000-0000CA460000}"/>
    <cellStyle name="Note 2 3 2 3 9 2 5 2" xfId="18141" xr:uid="{00000000-0005-0000-0000-0000CB460000}"/>
    <cellStyle name="Note 2 3 2 3 9 2 6" xfId="18142" xr:uid="{00000000-0005-0000-0000-0000CC460000}"/>
    <cellStyle name="Note 2 3 2 3 9 2 6 2" xfId="18143" xr:uid="{00000000-0005-0000-0000-0000CD460000}"/>
    <cellStyle name="Note 2 3 2 3 9 2 7" xfId="18144" xr:uid="{00000000-0005-0000-0000-0000CE460000}"/>
    <cellStyle name="Note 2 3 2 3 9 3" xfId="18145" xr:uid="{00000000-0005-0000-0000-0000CF460000}"/>
    <cellStyle name="Note 2 3 2 3 9 3 2" xfId="18146" xr:uid="{00000000-0005-0000-0000-0000D0460000}"/>
    <cellStyle name="Note 2 3 2 3 9 3 2 2" xfId="18147" xr:uid="{00000000-0005-0000-0000-0000D1460000}"/>
    <cellStyle name="Note 2 3 2 3 9 3 2 2 2" xfId="18148" xr:uid="{00000000-0005-0000-0000-0000D2460000}"/>
    <cellStyle name="Note 2 3 2 3 9 3 2 2 2 2" xfId="18149" xr:uid="{00000000-0005-0000-0000-0000D3460000}"/>
    <cellStyle name="Note 2 3 2 3 9 3 2 2 3" xfId="18150" xr:uid="{00000000-0005-0000-0000-0000D4460000}"/>
    <cellStyle name="Note 2 3 2 3 9 3 2 3" xfId="18151" xr:uid="{00000000-0005-0000-0000-0000D5460000}"/>
    <cellStyle name="Note 2 3 2 3 9 3 2 3 2" xfId="18152" xr:uid="{00000000-0005-0000-0000-0000D6460000}"/>
    <cellStyle name="Note 2 3 2 3 9 3 2 4" xfId="18153" xr:uid="{00000000-0005-0000-0000-0000D7460000}"/>
    <cellStyle name="Note 2 3 2 3 9 3 3" xfId="18154" xr:uid="{00000000-0005-0000-0000-0000D8460000}"/>
    <cellStyle name="Note 2 3 2 3 9 3 3 2" xfId="18155" xr:uid="{00000000-0005-0000-0000-0000D9460000}"/>
    <cellStyle name="Note 2 3 2 3 9 3 3 2 2" xfId="18156" xr:uid="{00000000-0005-0000-0000-0000DA460000}"/>
    <cellStyle name="Note 2 3 2 3 9 3 3 3" xfId="18157" xr:uid="{00000000-0005-0000-0000-0000DB460000}"/>
    <cellStyle name="Note 2 3 2 3 9 3 4" xfId="18158" xr:uid="{00000000-0005-0000-0000-0000DC460000}"/>
    <cellStyle name="Note 2 3 2 3 9 3 4 2" xfId="18159" xr:uid="{00000000-0005-0000-0000-0000DD460000}"/>
    <cellStyle name="Note 2 3 2 3 9 3 4 2 2" xfId="18160" xr:uid="{00000000-0005-0000-0000-0000DE460000}"/>
    <cellStyle name="Note 2 3 2 3 9 3 4 3" xfId="18161" xr:uid="{00000000-0005-0000-0000-0000DF460000}"/>
    <cellStyle name="Note 2 3 2 3 9 3 5" xfId="18162" xr:uid="{00000000-0005-0000-0000-0000E0460000}"/>
    <cellStyle name="Note 2 3 2 3 9 3 5 2" xfId="18163" xr:uid="{00000000-0005-0000-0000-0000E1460000}"/>
    <cellStyle name="Note 2 3 2 3 9 3 6" xfId="18164" xr:uid="{00000000-0005-0000-0000-0000E2460000}"/>
    <cellStyle name="Note 2 3 2 3 9 3 6 2" xfId="18165" xr:uid="{00000000-0005-0000-0000-0000E3460000}"/>
    <cellStyle name="Note 2 3 2 3 9 3 7" xfId="18166" xr:uid="{00000000-0005-0000-0000-0000E4460000}"/>
    <cellStyle name="Note 2 3 2 3 9 4" xfId="18167" xr:uid="{00000000-0005-0000-0000-0000E5460000}"/>
    <cellStyle name="Note 2 3 2 3 9 4 2" xfId="18168" xr:uid="{00000000-0005-0000-0000-0000E6460000}"/>
    <cellStyle name="Note 2 3 2 3 9 4 2 2" xfId="18169" xr:uid="{00000000-0005-0000-0000-0000E7460000}"/>
    <cellStyle name="Note 2 3 2 3 9 4 2 2 2" xfId="18170" xr:uid="{00000000-0005-0000-0000-0000E8460000}"/>
    <cellStyle name="Note 2 3 2 3 9 4 2 2 2 2" xfId="18171" xr:uid="{00000000-0005-0000-0000-0000E9460000}"/>
    <cellStyle name="Note 2 3 2 3 9 4 2 2 3" xfId="18172" xr:uid="{00000000-0005-0000-0000-0000EA460000}"/>
    <cellStyle name="Note 2 3 2 3 9 4 2 3" xfId="18173" xr:uid="{00000000-0005-0000-0000-0000EB460000}"/>
    <cellStyle name="Note 2 3 2 3 9 4 2 3 2" xfId="18174" xr:uid="{00000000-0005-0000-0000-0000EC460000}"/>
    <cellStyle name="Note 2 3 2 3 9 4 2 4" xfId="18175" xr:uid="{00000000-0005-0000-0000-0000ED460000}"/>
    <cellStyle name="Note 2 3 2 3 9 4 3" xfId="18176" xr:uid="{00000000-0005-0000-0000-0000EE460000}"/>
    <cellStyle name="Note 2 3 2 3 9 4 3 2" xfId="18177" xr:uid="{00000000-0005-0000-0000-0000EF460000}"/>
    <cellStyle name="Note 2 3 2 3 9 4 3 2 2" xfId="18178" xr:uid="{00000000-0005-0000-0000-0000F0460000}"/>
    <cellStyle name="Note 2 3 2 3 9 4 3 3" xfId="18179" xr:uid="{00000000-0005-0000-0000-0000F1460000}"/>
    <cellStyle name="Note 2 3 2 3 9 4 4" xfId="18180" xr:uid="{00000000-0005-0000-0000-0000F2460000}"/>
    <cellStyle name="Note 2 3 2 3 9 4 4 2" xfId="18181" xr:uid="{00000000-0005-0000-0000-0000F3460000}"/>
    <cellStyle name="Note 2 3 2 3 9 4 4 2 2" xfId="18182" xr:uid="{00000000-0005-0000-0000-0000F4460000}"/>
    <cellStyle name="Note 2 3 2 3 9 4 4 3" xfId="18183" xr:uid="{00000000-0005-0000-0000-0000F5460000}"/>
    <cellStyle name="Note 2 3 2 3 9 4 5" xfId="18184" xr:uid="{00000000-0005-0000-0000-0000F6460000}"/>
    <cellStyle name="Note 2 3 2 3 9 4 5 2" xfId="18185" xr:uid="{00000000-0005-0000-0000-0000F7460000}"/>
    <cellStyle name="Note 2 3 2 3 9 4 6" xfId="18186" xr:uid="{00000000-0005-0000-0000-0000F8460000}"/>
    <cellStyle name="Note 2 3 2 3 9 4 6 2" xfId="18187" xr:uid="{00000000-0005-0000-0000-0000F9460000}"/>
    <cellStyle name="Note 2 3 2 3 9 4 7" xfId="18188" xr:uid="{00000000-0005-0000-0000-0000FA460000}"/>
    <cellStyle name="Note 2 3 2 3 9 5" xfId="18189" xr:uid="{00000000-0005-0000-0000-0000FB460000}"/>
    <cellStyle name="Note 2 3 2 3 9 5 2" xfId="18190" xr:uid="{00000000-0005-0000-0000-0000FC460000}"/>
    <cellStyle name="Note 2 3 2 3 9 5 2 2" xfId="18191" xr:uid="{00000000-0005-0000-0000-0000FD460000}"/>
    <cellStyle name="Note 2 3 2 3 9 5 2 2 2" xfId="18192" xr:uid="{00000000-0005-0000-0000-0000FE460000}"/>
    <cellStyle name="Note 2 3 2 3 9 5 2 2 2 2" xfId="18193" xr:uid="{00000000-0005-0000-0000-0000FF460000}"/>
    <cellStyle name="Note 2 3 2 3 9 5 2 2 3" xfId="18194" xr:uid="{00000000-0005-0000-0000-000000470000}"/>
    <cellStyle name="Note 2 3 2 3 9 5 2 3" xfId="18195" xr:uid="{00000000-0005-0000-0000-000001470000}"/>
    <cellStyle name="Note 2 3 2 3 9 5 2 3 2" xfId="18196" xr:uid="{00000000-0005-0000-0000-000002470000}"/>
    <cellStyle name="Note 2 3 2 3 9 5 2 4" xfId="18197" xr:uid="{00000000-0005-0000-0000-000003470000}"/>
    <cellStyle name="Note 2 3 2 3 9 5 3" xfId="18198" xr:uid="{00000000-0005-0000-0000-000004470000}"/>
    <cellStyle name="Note 2 3 2 3 9 5 3 2" xfId="18199" xr:uid="{00000000-0005-0000-0000-000005470000}"/>
    <cellStyle name="Note 2 3 2 3 9 5 3 2 2" xfId="18200" xr:uid="{00000000-0005-0000-0000-000006470000}"/>
    <cellStyle name="Note 2 3 2 3 9 5 3 3" xfId="18201" xr:uid="{00000000-0005-0000-0000-000007470000}"/>
    <cellStyle name="Note 2 3 2 3 9 5 4" xfId="18202" xr:uid="{00000000-0005-0000-0000-000008470000}"/>
    <cellStyle name="Note 2 3 2 3 9 5 4 2" xfId="18203" xr:uid="{00000000-0005-0000-0000-000009470000}"/>
    <cellStyle name="Note 2 3 2 3 9 5 4 2 2" xfId="18204" xr:uid="{00000000-0005-0000-0000-00000A470000}"/>
    <cellStyle name="Note 2 3 2 3 9 5 4 3" xfId="18205" xr:uid="{00000000-0005-0000-0000-00000B470000}"/>
    <cellStyle name="Note 2 3 2 3 9 5 5" xfId="18206" xr:uid="{00000000-0005-0000-0000-00000C470000}"/>
    <cellStyle name="Note 2 3 2 3 9 5 5 2" xfId="18207" xr:uid="{00000000-0005-0000-0000-00000D470000}"/>
    <cellStyle name="Note 2 3 2 3 9 5 6" xfId="18208" xr:uid="{00000000-0005-0000-0000-00000E470000}"/>
    <cellStyle name="Note 2 3 2 3 9 5 6 2" xfId="18209" xr:uid="{00000000-0005-0000-0000-00000F470000}"/>
    <cellStyle name="Note 2 3 2 3 9 5 7" xfId="18210" xr:uid="{00000000-0005-0000-0000-000010470000}"/>
    <cellStyle name="Note 2 3 2 3 9 6" xfId="18211" xr:uid="{00000000-0005-0000-0000-000011470000}"/>
    <cellStyle name="Note 2 3 2 3 9 6 2" xfId="18212" xr:uid="{00000000-0005-0000-0000-000012470000}"/>
    <cellStyle name="Note 2 3 2 3 9 6 2 2" xfId="18213" xr:uid="{00000000-0005-0000-0000-000013470000}"/>
    <cellStyle name="Note 2 3 2 3 9 6 2 2 2" xfId="18214" xr:uid="{00000000-0005-0000-0000-000014470000}"/>
    <cellStyle name="Note 2 3 2 3 9 6 2 2 2 2" xfId="18215" xr:uid="{00000000-0005-0000-0000-000015470000}"/>
    <cellStyle name="Note 2 3 2 3 9 6 2 2 3" xfId="18216" xr:uid="{00000000-0005-0000-0000-000016470000}"/>
    <cellStyle name="Note 2 3 2 3 9 6 2 3" xfId="18217" xr:uid="{00000000-0005-0000-0000-000017470000}"/>
    <cellStyle name="Note 2 3 2 3 9 6 2 3 2" xfId="18218" xr:uid="{00000000-0005-0000-0000-000018470000}"/>
    <cellStyle name="Note 2 3 2 3 9 6 2 4" xfId="18219" xr:uid="{00000000-0005-0000-0000-000019470000}"/>
    <cellStyle name="Note 2 3 2 3 9 6 3" xfId="18220" xr:uid="{00000000-0005-0000-0000-00001A470000}"/>
    <cellStyle name="Note 2 3 2 3 9 6 3 2" xfId="18221" xr:uid="{00000000-0005-0000-0000-00001B470000}"/>
    <cellStyle name="Note 2 3 2 3 9 6 3 2 2" xfId="18222" xr:uid="{00000000-0005-0000-0000-00001C470000}"/>
    <cellStyle name="Note 2 3 2 3 9 6 3 3" xfId="18223" xr:uid="{00000000-0005-0000-0000-00001D470000}"/>
    <cellStyle name="Note 2 3 2 3 9 6 4" xfId="18224" xr:uid="{00000000-0005-0000-0000-00001E470000}"/>
    <cellStyle name="Note 2 3 2 3 9 6 4 2" xfId="18225" xr:uid="{00000000-0005-0000-0000-00001F470000}"/>
    <cellStyle name="Note 2 3 2 3 9 6 4 2 2" xfId="18226" xr:uid="{00000000-0005-0000-0000-000020470000}"/>
    <cellStyle name="Note 2 3 2 3 9 6 4 3" xfId="18227" xr:uid="{00000000-0005-0000-0000-000021470000}"/>
    <cellStyle name="Note 2 3 2 3 9 6 5" xfId="18228" xr:uid="{00000000-0005-0000-0000-000022470000}"/>
    <cellStyle name="Note 2 3 2 3 9 6 5 2" xfId="18229" xr:uid="{00000000-0005-0000-0000-000023470000}"/>
    <cellStyle name="Note 2 3 2 3 9 6 6" xfId="18230" xr:uid="{00000000-0005-0000-0000-000024470000}"/>
    <cellStyle name="Note 2 3 2 3 9 6 6 2" xfId="18231" xr:uid="{00000000-0005-0000-0000-000025470000}"/>
    <cellStyle name="Note 2 3 2 3 9 6 7" xfId="18232" xr:uid="{00000000-0005-0000-0000-000026470000}"/>
    <cellStyle name="Note 2 3 2 3 9 7" xfId="18233" xr:uid="{00000000-0005-0000-0000-000027470000}"/>
    <cellStyle name="Note 2 3 2 3 9 7 2" xfId="18234" xr:uid="{00000000-0005-0000-0000-000028470000}"/>
    <cellStyle name="Note 2 3 2 3 9 7 2 2" xfId="18235" xr:uid="{00000000-0005-0000-0000-000029470000}"/>
    <cellStyle name="Note 2 3 2 3 9 7 2 2 2" xfId="18236" xr:uid="{00000000-0005-0000-0000-00002A470000}"/>
    <cellStyle name="Note 2 3 2 3 9 7 2 3" xfId="18237" xr:uid="{00000000-0005-0000-0000-00002B470000}"/>
    <cellStyle name="Note 2 3 2 3 9 7 3" xfId="18238" xr:uid="{00000000-0005-0000-0000-00002C470000}"/>
    <cellStyle name="Note 2 3 2 3 9 7 3 2" xfId="18239" xr:uid="{00000000-0005-0000-0000-00002D470000}"/>
    <cellStyle name="Note 2 3 2 3 9 7 4" xfId="18240" xr:uid="{00000000-0005-0000-0000-00002E470000}"/>
    <cellStyle name="Note 2 3 2 3 9 8" xfId="18241" xr:uid="{00000000-0005-0000-0000-00002F470000}"/>
    <cellStyle name="Note 2 3 2 3 9 8 2" xfId="18242" xr:uid="{00000000-0005-0000-0000-000030470000}"/>
    <cellStyle name="Note 2 3 2 3 9 8 2 2" xfId="18243" xr:uid="{00000000-0005-0000-0000-000031470000}"/>
    <cellStyle name="Note 2 3 2 3 9 8 3" xfId="18244" xr:uid="{00000000-0005-0000-0000-000032470000}"/>
    <cellStyle name="Note 2 3 2 3 9 9" xfId="18245" xr:uid="{00000000-0005-0000-0000-000033470000}"/>
    <cellStyle name="Note 2 3 2 3 9 9 2" xfId="18246" xr:uid="{00000000-0005-0000-0000-000034470000}"/>
    <cellStyle name="Note 2 3 2 3 9 9 2 2" xfId="18247" xr:uid="{00000000-0005-0000-0000-000035470000}"/>
    <cellStyle name="Note 2 3 2 3 9 9 3" xfId="18248" xr:uid="{00000000-0005-0000-0000-000036470000}"/>
    <cellStyle name="Note 2 3 2 4" xfId="18249" xr:uid="{00000000-0005-0000-0000-000037470000}"/>
    <cellStyle name="Note 2 3 2 5" xfId="18250" xr:uid="{00000000-0005-0000-0000-000038470000}"/>
    <cellStyle name="Note 2 3 2 6" xfId="18251" xr:uid="{00000000-0005-0000-0000-000039470000}"/>
    <cellStyle name="Note 2 3 2 7" xfId="18252" xr:uid="{00000000-0005-0000-0000-00003A470000}"/>
    <cellStyle name="Note 2 3 20" xfId="18253" xr:uid="{00000000-0005-0000-0000-00003B470000}"/>
    <cellStyle name="Note 2 3 21" xfId="18254" xr:uid="{00000000-0005-0000-0000-00003C470000}"/>
    <cellStyle name="Note 2 3 22" xfId="18255" xr:uid="{00000000-0005-0000-0000-00003D470000}"/>
    <cellStyle name="Note 2 3 3" xfId="18256" xr:uid="{00000000-0005-0000-0000-00003E470000}"/>
    <cellStyle name="Note 2 3 3 10" xfId="18257" xr:uid="{00000000-0005-0000-0000-00003F470000}"/>
    <cellStyle name="Note 2 3 3 10 10" xfId="18258" xr:uid="{00000000-0005-0000-0000-000040470000}"/>
    <cellStyle name="Note 2 3 3 10 10 2" xfId="18259" xr:uid="{00000000-0005-0000-0000-000041470000}"/>
    <cellStyle name="Note 2 3 3 10 11" xfId="18260" xr:uid="{00000000-0005-0000-0000-000042470000}"/>
    <cellStyle name="Note 2 3 3 10 11 2" xfId="18261" xr:uid="{00000000-0005-0000-0000-000043470000}"/>
    <cellStyle name="Note 2 3 3 10 12" xfId="18262" xr:uid="{00000000-0005-0000-0000-000044470000}"/>
    <cellStyle name="Note 2 3 3 10 2" xfId="18263" xr:uid="{00000000-0005-0000-0000-000045470000}"/>
    <cellStyle name="Note 2 3 3 10 2 2" xfId="18264" xr:uid="{00000000-0005-0000-0000-000046470000}"/>
    <cellStyle name="Note 2 3 3 10 2 2 2" xfId="18265" xr:uid="{00000000-0005-0000-0000-000047470000}"/>
    <cellStyle name="Note 2 3 3 10 2 2 2 2" xfId="18266" xr:uid="{00000000-0005-0000-0000-000048470000}"/>
    <cellStyle name="Note 2 3 3 10 2 2 2 2 2" xfId="18267" xr:uid="{00000000-0005-0000-0000-000049470000}"/>
    <cellStyle name="Note 2 3 3 10 2 2 2 3" xfId="18268" xr:uid="{00000000-0005-0000-0000-00004A470000}"/>
    <cellStyle name="Note 2 3 3 10 2 2 3" xfId="18269" xr:uid="{00000000-0005-0000-0000-00004B470000}"/>
    <cellStyle name="Note 2 3 3 10 2 2 3 2" xfId="18270" xr:uid="{00000000-0005-0000-0000-00004C470000}"/>
    <cellStyle name="Note 2 3 3 10 2 2 4" xfId="18271" xr:uid="{00000000-0005-0000-0000-00004D470000}"/>
    <cellStyle name="Note 2 3 3 10 2 3" xfId="18272" xr:uid="{00000000-0005-0000-0000-00004E470000}"/>
    <cellStyle name="Note 2 3 3 10 2 3 2" xfId="18273" xr:uid="{00000000-0005-0000-0000-00004F470000}"/>
    <cellStyle name="Note 2 3 3 10 2 3 2 2" xfId="18274" xr:uid="{00000000-0005-0000-0000-000050470000}"/>
    <cellStyle name="Note 2 3 3 10 2 3 3" xfId="18275" xr:uid="{00000000-0005-0000-0000-000051470000}"/>
    <cellStyle name="Note 2 3 3 10 2 4" xfId="18276" xr:uid="{00000000-0005-0000-0000-000052470000}"/>
    <cellStyle name="Note 2 3 3 10 2 4 2" xfId="18277" xr:uid="{00000000-0005-0000-0000-000053470000}"/>
    <cellStyle name="Note 2 3 3 10 2 4 2 2" xfId="18278" xr:uid="{00000000-0005-0000-0000-000054470000}"/>
    <cellStyle name="Note 2 3 3 10 2 4 3" xfId="18279" xr:uid="{00000000-0005-0000-0000-000055470000}"/>
    <cellStyle name="Note 2 3 3 10 2 5" xfId="18280" xr:uid="{00000000-0005-0000-0000-000056470000}"/>
    <cellStyle name="Note 2 3 3 10 2 5 2" xfId="18281" xr:uid="{00000000-0005-0000-0000-000057470000}"/>
    <cellStyle name="Note 2 3 3 10 2 6" xfId="18282" xr:uid="{00000000-0005-0000-0000-000058470000}"/>
    <cellStyle name="Note 2 3 3 10 2 6 2" xfId="18283" xr:uid="{00000000-0005-0000-0000-000059470000}"/>
    <cellStyle name="Note 2 3 3 10 2 7" xfId="18284" xr:uid="{00000000-0005-0000-0000-00005A470000}"/>
    <cellStyle name="Note 2 3 3 10 3" xfId="18285" xr:uid="{00000000-0005-0000-0000-00005B470000}"/>
    <cellStyle name="Note 2 3 3 10 3 2" xfId="18286" xr:uid="{00000000-0005-0000-0000-00005C470000}"/>
    <cellStyle name="Note 2 3 3 10 3 2 2" xfId="18287" xr:uid="{00000000-0005-0000-0000-00005D470000}"/>
    <cellStyle name="Note 2 3 3 10 3 2 2 2" xfId="18288" xr:uid="{00000000-0005-0000-0000-00005E470000}"/>
    <cellStyle name="Note 2 3 3 10 3 2 2 2 2" xfId="18289" xr:uid="{00000000-0005-0000-0000-00005F470000}"/>
    <cellStyle name="Note 2 3 3 10 3 2 2 3" xfId="18290" xr:uid="{00000000-0005-0000-0000-000060470000}"/>
    <cellStyle name="Note 2 3 3 10 3 2 3" xfId="18291" xr:uid="{00000000-0005-0000-0000-000061470000}"/>
    <cellStyle name="Note 2 3 3 10 3 2 3 2" xfId="18292" xr:uid="{00000000-0005-0000-0000-000062470000}"/>
    <cellStyle name="Note 2 3 3 10 3 2 4" xfId="18293" xr:uid="{00000000-0005-0000-0000-000063470000}"/>
    <cellStyle name="Note 2 3 3 10 3 3" xfId="18294" xr:uid="{00000000-0005-0000-0000-000064470000}"/>
    <cellStyle name="Note 2 3 3 10 3 3 2" xfId="18295" xr:uid="{00000000-0005-0000-0000-000065470000}"/>
    <cellStyle name="Note 2 3 3 10 3 3 2 2" xfId="18296" xr:uid="{00000000-0005-0000-0000-000066470000}"/>
    <cellStyle name="Note 2 3 3 10 3 3 3" xfId="18297" xr:uid="{00000000-0005-0000-0000-000067470000}"/>
    <cellStyle name="Note 2 3 3 10 3 4" xfId="18298" xr:uid="{00000000-0005-0000-0000-000068470000}"/>
    <cellStyle name="Note 2 3 3 10 3 4 2" xfId="18299" xr:uid="{00000000-0005-0000-0000-000069470000}"/>
    <cellStyle name="Note 2 3 3 10 3 4 2 2" xfId="18300" xr:uid="{00000000-0005-0000-0000-00006A470000}"/>
    <cellStyle name="Note 2 3 3 10 3 4 3" xfId="18301" xr:uid="{00000000-0005-0000-0000-00006B470000}"/>
    <cellStyle name="Note 2 3 3 10 3 5" xfId="18302" xr:uid="{00000000-0005-0000-0000-00006C470000}"/>
    <cellStyle name="Note 2 3 3 10 3 5 2" xfId="18303" xr:uid="{00000000-0005-0000-0000-00006D470000}"/>
    <cellStyle name="Note 2 3 3 10 3 6" xfId="18304" xr:uid="{00000000-0005-0000-0000-00006E470000}"/>
    <cellStyle name="Note 2 3 3 10 3 6 2" xfId="18305" xr:uid="{00000000-0005-0000-0000-00006F470000}"/>
    <cellStyle name="Note 2 3 3 10 3 7" xfId="18306" xr:uid="{00000000-0005-0000-0000-000070470000}"/>
    <cellStyle name="Note 2 3 3 10 4" xfId="18307" xr:uid="{00000000-0005-0000-0000-000071470000}"/>
    <cellStyle name="Note 2 3 3 10 4 2" xfId="18308" xr:uid="{00000000-0005-0000-0000-000072470000}"/>
    <cellStyle name="Note 2 3 3 10 4 2 2" xfId="18309" xr:uid="{00000000-0005-0000-0000-000073470000}"/>
    <cellStyle name="Note 2 3 3 10 4 2 2 2" xfId="18310" xr:uid="{00000000-0005-0000-0000-000074470000}"/>
    <cellStyle name="Note 2 3 3 10 4 2 2 2 2" xfId="18311" xr:uid="{00000000-0005-0000-0000-000075470000}"/>
    <cellStyle name="Note 2 3 3 10 4 2 2 3" xfId="18312" xr:uid="{00000000-0005-0000-0000-000076470000}"/>
    <cellStyle name="Note 2 3 3 10 4 2 3" xfId="18313" xr:uid="{00000000-0005-0000-0000-000077470000}"/>
    <cellStyle name="Note 2 3 3 10 4 2 3 2" xfId="18314" xr:uid="{00000000-0005-0000-0000-000078470000}"/>
    <cellStyle name="Note 2 3 3 10 4 2 4" xfId="18315" xr:uid="{00000000-0005-0000-0000-000079470000}"/>
    <cellStyle name="Note 2 3 3 10 4 3" xfId="18316" xr:uid="{00000000-0005-0000-0000-00007A470000}"/>
    <cellStyle name="Note 2 3 3 10 4 3 2" xfId="18317" xr:uid="{00000000-0005-0000-0000-00007B470000}"/>
    <cellStyle name="Note 2 3 3 10 4 3 2 2" xfId="18318" xr:uid="{00000000-0005-0000-0000-00007C470000}"/>
    <cellStyle name="Note 2 3 3 10 4 3 3" xfId="18319" xr:uid="{00000000-0005-0000-0000-00007D470000}"/>
    <cellStyle name="Note 2 3 3 10 4 4" xfId="18320" xr:uid="{00000000-0005-0000-0000-00007E470000}"/>
    <cellStyle name="Note 2 3 3 10 4 4 2" xfId="18321" xr:uid="{00000000-0005-0000-0000-00007F470000}"/>
    <cellStyle name="Note 2 3 3 10 4 4 2 2" xfId="18322" xr:uid="{00000000-0005-0000-0000-000080470000}"/>
    <cellStyle name="Note 2 3 3 10 4 4 3" xfId="18323" xr:uid="{00000000-0005-0000-0000-000081470000}"/>
    <cellStyle name="Note 2 3 3 10 4 5" xfId="18324" xr:uid="{00000000-0005-0000-0000-000082470000}"/>
    <cellStyle name="Note 2 3 3 10 4 5 2" xfId="18325" xr:uid="{00000000-0005-0000-0000-000083470000}"/>
    <cellStyle name="Note 2 3 3 10 4 6" xfId="18326" xr:uid="{00000000-0005-0000-0000-000084470000}"/>
    <cellStyle name="Note 2 3 3 10 4 6 2" xfId="18327" xr:uid="{00000000-0005-0000-0000-000085470000}"/>
    <cellStyle name="Note 2 3 3 10 4 7" xfId="18328" xr:uid="{00000000-0005-0000-0000-000086470000}"/>
    <cellStyle name="Note 2 3 3 10 5" xfId="18329" xr:uid="{00000000-0005-0000-0000-000087470000}"/>
    <cellStyle name="Note 2 3 3 10 5 2" xfId="18330" xr:uid="{00000000-0005-0000-0000-000088470000}"/>
    <cellStyle name="Note 2 3 3 10 5 2 2" xfId="18331" xr:uid="{00000000-0005-0000-0000-000089470000}"/>
    <cellStyle name="Note 2 3 3 10 5 2 2 2" xfId="18332" xr:uid="{00000000-0005-0000-0000-00008A470000}"/>
    <cellStyle name="Note 2 3 3 10 5 2 2 2 2" xfId="18333" xr:uid="{00000000-0005-0000-0000-00008B470000}"/>
    <cellStyle name="Note 2 3 3 10 5 2 2 3" xfId="18334" xr:uid="{00000000-0005-0000-0000-00008C470000}"/>
    <cellStyle name="Note 2 3 3 10 5 2 3" xfId="18335" xr:uid="{00000000-0005-0000-0000-00008D470000}"/>
    <cellStyle name="Note 2 3 3 10 5 2 3 2" xfId="18336" xr:uid="{00000000-0005-0000-0000-00008E470000}"/>
    <cellStyle name="Note 2 3 3 10 5 2 4" xfId="18337" xr:uid="{00000000-0005-0000-0000-00008F470000}"/>
    <cellStyle name="Note 2 3 3 10 5 3" xfId="18338" xr:uid="{00000000-0005-0000-0000-000090470000}"/>
    <cellStyle name="Note 2 3 3 10 5 3 2" xfId="18339" xr:uid="{00000000-0005-0000-0000-000091470000}"/>
    <cellStyle name="Note 2 3 3 10 5 3 2 2" xfId="18340" xr:uid="{00000000-0005-0000-0000-000092470000}"/>
    <cellStyle name="Note 2 3 3 10 5 3 3" xfId="18341" xr:uid="{00000000-0005-0000-0000-000093470000}"/>
    <cellStyle name="Note 2 3 3 10 5 4" xfId="18342" xr:uid="{00000000-0005-0000-0000-000094470000}"/>
    <cellStyle name="Note 2 3 3 10 5 4 2" xfId="18343" xr:uid="{00000000-0005-0000-0000-000095470000}"/>
    <cellStyle name="Note 2 3 3 10 5 4 2 2" xfId="18344" xr:uid="{00000000-0005-0000-0000-000096470000}"/>
    <cellStyle name="Note 2 3 3 10 5 4 3" xfId="18345" xr:uid="{00000000-0005-0000-0000-000097470000}"/>
    <cellStyle name="Note 2 3 3 10 5 5" xfId="18346" xr:uid="{00000000-0005-0000-0000-000098470000}"/>
    <cellStyle name="Note 2 3 3 10 5 5 2" xfId="18347" xr:uid="{00000000-0005-0000-0000-000099470000}"/>
    <cellStyle name="Note 2 3 3 10 5 6" xfId="18348" xr:uid="{00000000-0005-0000-0000-00009A470000}"/>
    <cellStyle name="Note 2 3 3 10 5 6 2" xfId="18349" xr:uid="{00000000-0005-0000-0000-00009B470000}"/>
    <cellStyle name="Note 2 3 3 10 5 7" xfId="18350" xr:uid="{00000000-0005-0000-0000-00009C470000}"/>
    <cellStyle name="Note 2 3 3 10 6" xfId="18351" xr:uid="{00000000-0005-0000-0000-00009D470000}"/>
    <cellStyle name="Note 2 3 3 10 6 2" xfId="18352" xr:uid="{00000000-0005-0000-0000-00009E470000}"/>
    <cellStyle name="Note 2 3 3 10 6 2 2" xfId="18353" xr:uid="{00000000-0005-0000-0000-00009F470000}"/>
    <cellStyle name="Note 2 3 3 10 6 2 2 2" xfId="18354" xr:uid="{00000000-0005-0000-0000-0000A0470000}"/>
    <cellStyle name="Note 2 3 3 10 6 2 2 2 2" xfId="18355" xr:uid="{00000000-0005-0000-0000-0000A1470000}"/>
    <cellStyle name="Note 2 3 3 10 6 2 2 3" xfId="18356" xr:uid="{00000000-0005-0000-0000-0000A2470000}"/>
    <cellStyle name="Note 2 3 3 10 6 2 3" xfId="18357" xr:uid="{00000000-0005-0000-0000-0000A3470000}"/>
    <cellStyle name="Note 2 3 3 10 6 2 3 2" xfId="18358" xr:uid="{00000000-0005-0000-0000-0000A4470000}"/>
    <cellStyle name="Note 2 3 3 10 6 2 4" xfId="18359" xr:uid="{00000000-0005-0000-0000-0000A5470000}"/>
    <cellStyle name="Note 2 3 3 10 6 3" xfId="18360" xr:uid="{00000000-0005-0000-0000-0000A6470000}"/>
    <cellStyle name="Note 2 3 3 10 6 3 2" xfId="18361" xr:uid="{00000000-0005-0000-0000-0000A7470000}"/>
    <cellStyle name="Note 2 3 3 10 6 3 2 2" xfId="18362" xr:uid="{00000000-0005-0000-0000-0000A8470000}"/>
    <cellStyle name="Note 2 3 3 10 6 3 3" xfId="18363" xr:uid="{00000000-0005-0000-0000-0000A9470000}"/>
    <cellStyle name="Note 2 3 3 10 6 4" xfId="18364" xr:uid="{00000000-0005-0000-0000-0000AA470000}"/>
    <cellStyle name="Note 2 3 3 10 6 4 2" xfId="18365" xr:uid="{00000000-0005-0000-0000-0000AB470000}"/>
    <cellStyle name="Note 2 3 3 10 6 4 2 2" xfId="18366" xr:uid="{00000000-0005-0000-0000-0000AC470000}"/>
    <cellStyle name="Note 2 3 3 10 6 4 3" xfId="18367" xr:uid="{00000000-0005-0000-0000-0000AD470000}"/>
    <cellStyle name="Note 2 3 3 10 6 5" xfId="18368" xr:uid="{00000000-0005-0000-0000-0000AE470000}"/>
    <cellStyle name="Note 2 3 3 10 6 5 2" xfId="18369" xr:uid="{00000000-0005-0000-0000-0000AF470000}"/>
    <cellStyle name="Note 2 3 3 10 6 6" xfId="18370" xr:uid="{00000000-0005-0000-0000-0000B0470000}"/>
    <cellStyle name="Note 2 3 3 10 6 6 2" xfId="18371" xr:uid="{00000000-0005-0000-0000-0000B1470000}"/>
    <cellStyle name="Note 2 3 3 10 6 7" xfId="18372" xr:uid="{00000000-0005-0000-0000-0000B2470000}"/>
    <cellStyle name="Note 2 3 3 10 7" xfId="18373" xr:uid="{00000000-0005-0000-0000-0000B3470000}"/>
    <cellStyle name="Note 2 3 3 10 7 2" xfId="18374" xr:uid="{00000000-0005-0000-0000-0000B4470000}"/>
    <cellStyle name="Note 2 3 3 10 7 2 2" xfId="18375" xr:uid="{00000000-0005-0000-0000-0000B5470000}"/>
    <cellStyle name="Note 2 3 3 10 7 2 2 2" xfId="18376" xr:uid="{00000000-0005-0000-0000-0000B6470000}"/>
    <cellStyle name="Note 2 3 3 10 7 2 3" xfId="18377" xr:uid="{00000000-0005-0000-0000-0000B7470000}"/>
    <cellStyle name="Note 2 3 3 10 7 3" xfId="18378" xr:uid="{00000000-0005-0000-0000-0000B8470000}"/>
    <cellStyle name="Note 2 3 3 10 7 3 2" xfId="18379" xr:uid="{00000000-0005-0000-0000-0000B9470000}"/>
    <cellStyle name="Note 2 3 3 10 7 4" xfId="18380" xr:uid="{00000000-0005-0000-0000-0000BA470000}"/>
    <cellStyle name="Note 2 3 3 10 8" xfId="18381" xr:uid="{00000000-0005-0000-0000-0000BB470000}"/>
    <cellStyle name="Note 2 3 3 10 8 2" xfId="18382" xr:uid="{00000000-0005-0000-0000-0000BC470000}"/>
    <cellStyle name="Note 2 3 3 10 8 2 2" xfId="18383" xr:uid="{00000000-0005-0000-0000-0000BD470000}"/>
    <cellStyle name="Note 2 3 3 10 8 3" xfId="18384" xr:uid="{00000000-0005-0000-0000-0000BE470000}"/>
    <cellStyle name="Note 2 3 3 10 9" xfId="18385" xr:uid="{00000000-0005-0000-0000-0000BF470000}"/>
    <cellStyle name="Note 2 3 3 10 9 2" xfId="18386" xr:uid="{00000000-0005-0000-0000-0000C0470000}"/>
    <cellStyle name="Note 2 3 3 10 9 2 2" xfId="18387" xr:uid="{00000000-0005-0000-0000-0000C1470000}"/>
    <cellStyle name="Note 2 3 3 10 9 3" xfId="18388" xr:uid="{00000000-0005-0000-0000-0000C2470000}"/>
    <cellStyle name="Note 2 3 3 11" xfId="18389" xr:uid="{00000000-0005-0000-0000-0000C3470000}"/>
    <cellStyle name="Note 2 3 3 11 10" xfId="18390" xr:uid="{00000000-0005-0000-0000-0000C4470000}"/>
    <cellStyle name="Note 2 3 3 11 10 2" xfId="18391" xr:uid="{00000000-0005-0000-0000-0000C5470000}"/>
    <cellStyle name="Note 2 3 3 11 11" xfId="18392" xr:uid="{00000000-0005-0000-0000-0000C6470000}"/>
    <cellStyle name="Note 2 3 3 11 11 2" xfId="18393" xr:uid="{00000000-0005-0000-0000-0000C7470000}"/>
    <cellStyle name="Note 2 3 3 11 12" xfId="18394" xr:uid="{00000000-0005-0000-0000-0000C8470000}"/>
    <cellStyle name="Note 2 3 3 11 2" xfId="18395" xr:uid="{00000000-0005-0000-0000-0000C9470000}"/>
    <cellStyle name="Note 2 3 3 11 2 2" xfId="18396" xr:uid="{00000000-0005-0000-0000-0000CA470000}"/>
    <cellStyle name="Note 2 3 3 11 2 2 2" xfId="18397" xr:uid="{00000000-0005-0000-0000-0000CB470000}"/>
    <cellStyle name="Note 2 3 3 11 2 2 2 2" xfId="18398" xr:uid="{00000000-0005-0000-0000-0000CC470000}"/>
    <cellStyle name="Note 2 3 3 11 2 2 2 2 2" xfId="18399" xr:uid="{00000000-0005-0000-0000-0000CD470000}"/>
    <cellStyle name="Note 2 3 3 11 2 2 2 3" xfId="18400" xr:uid="{00000000-0005-0000-0000-0000CE470000}"/>
    <cellStyle name="Note 2 3 3 11 2 2 3" xfId="18401" xr:uid="{00000000-0005-0000-0000-0000CF470000}"/>
    <cellStyle name="Note 2 3 3 11 2 2 3 2" xfId="18402" xr:uid="{00000000-0005-0000-0000-0000D0470000}"/>
    <cellStyle name="Note 2 3 3 11 2 2 4" xfId="18403" xr:uid="{00000000-0005-0000-0000-0000D1470000}"/>
    <cellStyle name="Note 2 3 3 11 2 3" xfId="18404" xr:uid="{00000000-0005-0000-0000-0000D2470000}"/>
    <cellStyle name="Note 2 3 3 11 2 3 2" xfId="18405" xr:uid="{00000000-0005-0000-0000-0000D3470000}"/>
    <cellStyle name="Note 2 3 3 11 2 3 2 2" xfId="18406" xr:uid="{00000000-0005-0000-0000-0000D4470000}"/>
    <cellStyle name="Note 2 3 3 11 2 3 3" xfId="18407" xr:uid="{00000000-0005-0000-0000-0000D5470000}"/>
    <cellStyle name="Note 2 3 3 11 2 4" xfId="18408" xr:uid="{00000000-0005-0000-0000-0000D6470000}"/>
    <cellStyle name="Note 2 3 3 11 2 4 2" xfId="18409" xr:uid="{00000000-0005-0000-0000-0000D7470000}"/>
    <cellStyle name="Note 2 3 3 11 2 4 2 2" xfId="18410" xr:uid="{00000000-0005-0000-0000-0000D8470000}"/>
    <cellStyle name="Note 2 3 3 11 2 4 3" xfId="18411" xr:uid="{00000000-0005-0000-0000-0000D9470000}"/>
    <cellStyle name="Note 2 3 3 11 2 5" xfId="18412" xr:uid="{00000000-0005-0000-0000-0000DA470000}"/>
    <cellStyle name="Note 2 3 3 11 2 5 2" xfId="18413" xr:uid="{00000000-0005-0000-0000-0000DB470000}"/>
    <cellStyle name="Note 2 3 3 11 2 6" xfId="18414" xr:uid="{00000000-0005-0000-0000-0000DC470000}"/>
    <cellStyle name="Note 2 3 3 11 2 6 2" xfId="18415" xr:uid="{00000000-0005-0000-0000-0000DD470000}"/>
    <cellStyle name="Note 2 3 3 11 2 7" xfId="18416" xr:uid="{00000000-0005-0000-0000-0000DE470000}"/>
    <cellStyle name="Note 2 3 3 11 3" xfId="18417" xr:uid="{00000000-0005-0000-0000-0000DF470000}"/>
    <cellStyle name="Note 2 3 3 11 3 2" xfId="18418" xr:uid="{00000000-0005-0000-0000-0000E0470000}"/>
    <cellStyle name="Note 2 3 3 11 3 2 2" xfId="18419" xr:uid="{00000000-0005-0000-0000-0000E1470000}"/>
    <cellStyle name="Note 2 3 3 11 3 2 2 2" xfId="18420" xr:uid="{00000000-0005-0000-0000-0000E2470000}"/>
    <cellStyle name="Note 2 3 3 11 3 2 2 2 2" xfId="18421" xr:uid="{00000000-0005-0000-0000-0000E3470000}"/>
    <cellStyle name="Note 2 3 3 11 3 2 2 3" xfId="18422" xr:uid="{00000000-0005-0000-0000-0000E4470000}"/>
    <cellStyle name="Note 2 3 3 11 3 2 3" xfId="18423" xr:uid="{00000000-0005-0000-0000-0000E5470000}"/>
    <cellStyle name="Note 2 3 3 11 3 2 3 2" xfId="18424" xr:uid="{00000000-0005-0000-0000-0000E6470000}"/>
    <cellStyle name="Note 2 3 3 11 3 2 4" xfId="18425" xr:uid="{00000000-0005-0000-0000-0000E7470000}"/>
    <cellStyle name="Note 2 3 3 11 3 3" xfId="18426" xr:uid="{00000000-0005-0000-0000-0000E8470000}"/>
    <cellStyle name="Note 2 3 3 11 3 3 2" xfId="18427" xr:uid="{00000000-0005-0000-0000-0000E9470000}"/>
    <cellStyle name="Note 2 3 3 11 3 3 2 2" xfId="18428" xr:uid="{00000000-0005-0000-0000-0000EA470000}"/>
    <cellStyle name="Note 2 3 3 11 3 3 3" xfId="18429" xr:uid="{00000000-0005-0000-0000-0000EB470000}"/>
    <cellStyle name="Note 2 3 3 11 3 4" xfId="18430" xr:uid="{00000000-0005-0000-0000-0000EC470000}"/>
    <cellStyle name="Note 2 3 3 11 3 4 2" xfId="18431" xr:uid="{00000000-0005-0000-0000-0000ED470000}"/>
    <cellStyle name="Note 2 3 3 11 3 4 2 2" xfId="18432" xr:uid="{00000000-0005-0000-0000-0000EE470000}"/>
    <cellStyle name="Note 2 3 3 11 3 4 3" xfId="18433" xr:uid="{00000000-0005-0000-0000-0000EF470000}"/>
    <cellStyle name="Note 2 3 3 11 3 5" xfId="18434" xr:uid="{00000000-0005-0000-0000-0000F0470000}"/>
    <cellStyle name="Note 2 3 3 11 3 5 2" xfId="18435" xr:uid="{00000000-0005-0000-0000-0000F1470000}"/>
    <cellStyle name="Note 2 3 3 11 3 6" xfId="18436" xr:uid="{00000000-0005-0000-0000-0000F2470000}"/>
    <cellStyle name="Note 2 3 3 11 3 6 2" xfId="18437" xr:uid="{00000000-0005-0000-0000-0000F3470000}"/>
    <cellStyle name="Note 2 3 3 11 3 7" xfId="18438" xr:uid="{00000000-0005-0000-0000-0000F4470000}"/>
    <cellStyle name="Note 2 3 3 11 4" xfId="18439" xr:uid="{00000000-0005-0000-0000-0000F5470000}"/>
    <cellStyle name="Note 2 3 3 11 4 2" xfId="18440" xr:uid="{00000000-0005-0000-0000-0000F6470000}"/>
    <cellStyle name="Note 2 3 3 11 4 2 2" xfId="18441" xr:uid="{00000000-0005-0000-0000-0000F7470000}"/>
    <cellStyle name="Note 2 3 3 11 4 2 2 2" xfId="18442" xr:uid="{00000000-0005-0000-0000-0000F8470000}"/>
    <cellStyle name="Note 2 3 3 11 4 2 2 2 2" xfId="18443" xr:uid="{00000000-0005-0000-0000-0000F9470000}"/>
    <cellStyle name="Note 2 3 3 11 4 2 2 3" xfId="18444" xr:uid="{00000000-0005-0000-0000-0000FA470000}"/>
    <cellStyle name="Note 2 3 3 11 4 2 3" xfId="18445" xr:uid="{00000000-0005-0000-0000-0000FB470000}"/>
    <cellStyle name="Note 2 3 3 11 4 2 3 2" xfId="18446" xr:uid="{00000000-0005-0000-0000-0000FC470000}"/>
    <cellStyle name="Note 2 3 3 11 4 2 4" xfId="18447" xr:uid="{00000000-0005-0000-0000-0000FD470000}"/>
    <cellStyle name="Note 2 3 3 11 4 3" xfId="18448" xr:uid="{00000000-0005-0000-0000-0000FE470000}"/>
    <cellStyle name="Note 2 3 3 11 4 3 2" xfId="18449" xr:uid="{00000000-0005-0000-0000-0000FF470000}"/>
    <cellStyle name="Note 2 3 3 11 4 3 2 2" xfId="18450" xr:uid="{00000000-0005-0000-0000-000000480000}"/>
    <cellStyle name="Note 2 3 3 11 4 3 3" xfId="18451" xr:uid="{00000000-0005-0000-0000-000001480000}"/>
    <cellStyle name="Note 2 3 3 11 4 4" xfId="18452" xr:uid="{00000000-0005-0000-0000-000002480000}"/>
    <cellStyle name="Note 2 3 3 11 4 4 2" xfId="18453" xr:uid="{00000000-0005-0000-0000-000003480000}"/>
    <cellStyle name="Note 2 3 3 11 4 4 2 2" xfId="18454" xr:uid="{00000000-0005-0000-0000-000004480000}"/>
    <cellStyle name="Note 2 3 3 11 4 4 3" xfId="18455" xr:uid="{00000000-0005-0000-0000-000005480000}"/>
    <cellStyle name="Note 2 3 3 11 4 5" xfId="18456" xr:uid="{00000000-0005-0000-0000-000006480000}"/>
    <cellStyle name="Note 2 3 3 11 4 5 2" xfId="18457" xr:uid="{00000000-0005-0000-0000-000007480000}"/>
    <cellStyle name="Note 2 3 3 11 4 6" xfId="18458" xr:uid="{00000000-0005-0000-0000-000008480000}"/>
    <cellStyle name="Note 2 3 3 11 4 6 2" xfId="18459" xr:uid="{00000000-0005-0000-0000-000009480000}"/>
    <cellStyle name="Note 2 3 3 11 4 7" xfId="18460" xr:uid="{00000000-0005-0000-0000-00000A480000}"/>
    <cellStyle name="Note 2 3 3 11 5" xfId="18461" xr:uid="{00000000-0005-0000-0000-00000B480000}"/>
    <cellStyle name="Note 2 3 3 11 5 2" xfId="18462" xr:uid="{00000000-0005-0000-0000-00000C480000}"/>
    <cellStyle name="Note 2 3 3 11 5 2 2" xfId="18463" xr:uid="{00000000-0005-0000-0000-00000D480000}"/>
    <cellStyle name="Note 2 3 3 11 5 2 2 2" xfId="18464" xr:uid="{00000000-0005-0000-0000-00000E480000}"/>
    <cellStyle name="Note 2 3 3 11 5 2 2 2 2" xfId="18465" xr:uid="{00000000-0005-0000-0000-00000F480000}"/>
    <cellStyle name="Note 2 3 3 11 5 2 2 3" xfId="18466" xr:uid="{00000000-0005-0000-0000-000010480000}"/>
    <cellStyle name="Note 2 3 3 11 5 2 3" xfId="18467" xr:uid="{00000000-0005-0000-0000-000011480000}"/>
    <cellStyle name="Note 2 3 3 11 5 2 3 2" xfId="18468" xr:uid="{00000000-0005-0000-0000-000012480000}"/>
    <cellStyle name="Note 2 3 3 11 5 2 4" xfId="18469" xr:uid="{00000000-0005-0000-0000-000013480000}"/>
    <cellStyle name="Note 2 3 3 11 5 3" xfId="18470" xr:uid="{00000000-0005-0000-0000-000014480000}"/>
    <cellStyle name="Note 2 3 3 11 5 3 2" xfId="18471" xr:uid="{00000000-0005-0000-0000-000015480000}"/>
    <cellStyle name="Note 2 3 3 11 5 3 2 2" xfId="18472" xr:uid="{00000000-0005-0000-0000-000016480000}"/>
    <cellStyle name="Note 2 3 3 11 5 3 3" xfId="18473" xr:uid="{00000000-0005-0000-0000-000017480000}"/>
    <cellStyle name="Note 2 3 3 11 5 4" xfId="18474" xr:uid="{00000000-0005-0000-0000-000018480000}"/>
    <cellStyle name="Note 2 3 3 11 5 4 2" xfId="18475" xr:uid="{00000000-0005-0000-0000-000019480000}"/>
    <cellStyle name="Note 2 3 3 11 5 4 2 2" xfId="18476" xr:uid="{00000000-0005-0000-0000-00001A480000}"/>
    <cellStyle name="Note 2 3 3 11 5 4 3" xfId="18477" xr:uid="{00000000-0005-0000-0000-00001B480000}"/>
    <cellStyle name="Note 2 3 3 11 5 5" xfId="18478" xr:uid="{00000000-0005-0000-0000-00001C480000}"/>
    <cellStyle name="Note 2 3 3 11 5 5 2" xfId="18479" xr:uid="{00000000-0005-0000-0000-00001D480000}"/>
    <cellStyle name="Note 2 3 3 11 5 6" xfId="18480" xr:uid="{00000000-0005-0000-0000-00001E480000}"/>
    <cellStyle name="Note 2 3 3 11 5 6 2" xfId="18481" xr:uid="{00000000-0005-0000-0000-00001F480000}"/>
    <cellStyle name="Note 2 3 3 11 5 7" xfId="18482" xr:uid="{00000000-0005-0000-0000-000020480000}"/>
    <cellStyle name="Note 2 3 3 11 6" xfId="18483" xr:uid="{00000000-0005-0000-0000-000021480000}"/>
    <cellStyle name="Note 2 3 3 11 6 2" xfId="18484" xr:uid="{00000000-0005-0000-0000-000022480000}"/>
    <cellStyle name="Note 2 3 3 11 6 2 2" xfId="18485" xr:uid="{00000000-0005-0000-0000-000023480000}"/>
    <cellStyle name="Note 2 3 3 11 6 2 2 2" xfId="18486" xr:uid="{00000000-0005-0000-0000-000024480000}"/>
    <cellStyle name="Note 2 3 3 11 6 2 2 2 2" xfId="18487" xr:uid="{00000000-0005-0000-0000-000025480000}"/>
    <cellStyle name="Note 2 3 3 11 6 2 2 3" xfId="18488" xr:uid="{00000000-0005-0000-0000-000026480000}"/>
    <cellStyle name="Note 2 3 3 11 6 2 3" xfId="18489" xr:uid="{00000000-0005-0000-0000-000027480000}"/>
    <cellStyle name="Note 2 3 3 11 6 2 3 2" xfId="18490" xr:uid="{00000000-0005-0000-0000-000028480000}"/>
    <cellStyle name="Note 2 3 3 11 6 2 4" xfId="18491" xr:uid="{00000000-0005-0000-0000-000029480000}"/>
    <cellStyle name="Note 2 3 3 11 6 3" xfId="18492" xr:uid="{00000000-0005-0000-0000-00002A480000}"/>
    <cellStyle name="Note 2 3 3 11 6 3 2" xfId="18493" xr:uid="{00000000-0005-0000-0000-00002B480000}"/>
    <cellStyle name="Note 2 3 3 11 6 3 2 2" xfId="18494" xr:uid="{00000000-0005-0000-0000-00002C480000}"/>
    <cellStyle name="Note 2 3 3 11 6 3 3" xfId="18495" xr:uid="{00000000-0005-0000-0000-00002D480000}"/>
    <cellStyle name="Note 2 3 3 11 6 4" xfId="18496" xr:uid="{00000000-0005-0000-0000-00002E480000}"/>
    <cellStyle name="Note 2 3 3 11 6 4 2" xfId="18497" xr:uid="{00000000-0005-0000-0000-00002F480000}"/>
    <cellStyle name="Note 2 3 3 11 6 4 2 2" xfId="18498" xr:uid="{00000000-0005-0000-0000-000030480000}"/>
    <cellStyle name="Note 2 3 3 11 6 4 3" xfId="18499" xr:uid="{00000000-0005-0000-0000-000031480000}"/>
    <cellStyle name="Note 2 3 3 11 6 5" xfId="18500" xr:uid="{00000000-0005-0000-0000-000032480000}"/>
    <cellStyle name="Note 2 3 3 11 6 5 2" xfId="18501" xr:uid="{00000000-0005-0000-0000-000033480000}"/>
    <cellStyle name="Note 2 3 3 11 6 6" xfId="18502" xr:uid="{00000000-0005-0000-0000-000034480000}"/>
    <cellStyle name="Note 2 3 3 11 6 6 2" xfId="18503" xr:uid="{00000000-0005-0000-0000-000035480000}"/>
    <cellStyle name="Note 2 3 3 11 6 7" xfId="18504" xr:uid="{00000000-0005-0000-0000-000036480000}"/>
    <cellStyle name="Note 2 3 3 11 7" xfId="18505" xr:uid="{00000000-0005-0000-0000-000037480000}"/>
    <cellStyle name="Note 2 3 3 11 7 2" xfId="18506" xr:uid="{00000000-0005-0000-0000-000038480000}"/>
    <cellStyle name="Note 2 3 3 11 7 2 2" xfId="18507" xr:uid="{00000000-0005-0000-0000-000039480000}"/>
    <cellStyle name="Note 2 3 3 11 7 2 2 2" xfId="18508" xr:uid="{00000000-0005-0000-0000-00003A480000}"/>
    <cellStyle name="Note 2 3 3 11 7 2 3" xfId="18509" xr:uid="{00000000-0005-0000-0000-00003B480000}"/>
    <cellStyle name="Note 2 3 3 11 7 3" xfId="18510" xr:uid="{00000000-0005-0000-0000-00003C480000}"/>
    <cellStyle name="Note 2 3 3 11 7 3 2" xfId="18511" xr:uid="{00000000-0005-0000-0000-00003D480000}"/>
    <cellStyle name="Note 2 3 3 11 7 4" xfId="18512" xr:uid="{00000000-0005-0000-0000-00003E480000}"/>
    <cellStyle name="Note 2 3 3 11 8" xfId="18513" xr:uid="{00000000-0005-0000-0000-00003F480000}"/>
    <cellStyle name="Note 2 3 3 11 8 2" xfId="18514" xr:uid="{00000000-0005-0000-0000-000040480000}"/>
    <cellStyle name="Note 2 3 3 11 8 2 2" xfId="18515" xr:uid="{00000000-0005-0000-0000-000041480000}"/>
    <cellStyle name="Note 2 3 3 11 8 3" xfId="18516" xr:uid="{00000000-0005-0000-0000-000042480000}"/>
    <cellStyle name="Note 2 3 3 11 9" xfId="18517" xr:uid="{00000000-0005-0000-0000-000043480000}"/>
    <cellStyle name="Note 2 3 3 11 9 2" xfId="18518" xr:uid="{00000000-0005-0000-0000-000044480000}"/>
    <cellStyle name="Note 2 3 3 11 9 2 2" xfId="18519" xr:uid="{00000000-0005-0000-0000-000045480000}"/>
    <cellStyle name="Note 2 3 3 11 9 3" xfId="18520" xr:uid="{00000000-0005-0000-0000-000046480000}"/>
    <cellStyle name="Note 2 3 3 12" xfId="18521" xr:uid="{00000000-0005-0000-0000-000047480000}"/>
    <cellStyle name="Note 2 3 3 12 10" xfId="18522" xr:uid="{00000000-0005-0000-0000-000048480000}"/>
    <cellStyle name="Note 2 3 3 12 10 2" xfId="18523" xr:uid="{00000000-0005-0000-0000-000049480000}"/>
    <cellStyle name="Note 2 3 3 12 11" xfId="18524" xr:uid="{00000000-0005-0000-0000-00004A480000}"/>
    <cellStyle name="Note 2 3 3 12 11 2" xfId="18525" xr:uid="{00000000-0005-0000-0000-00004B480000}"/>
    <cellStyle name="Note 2 3 3 12 12" xfId="18526" xr:uid="{00000000-0005-0000-0000-00004C480000}"/>
    <cellStyle name="Note 2 3 3 12 2" xfId="18527" xr:uid="{00000000-0005-0000-0000-00004D480000}"/>
    <cellStyle name="Note 2 3 3 12 2 2" xfId="18528" xr:uid="{00000000-0005-0000-0000-00004E480000}"/>
    <cellStyle name="Note 2 3 3 12 2 2 2" xfId="18529" xr:uid="{00000000-0005-0000-0000-00004F480000}"/>
    <cellStyle name="Note 2 3 3 12 2 2 2 2" xfId="18530" xr:uid="{00000000-0005-0000-0000-000050480000}"/>
    <cellStyle name="Note 2 3 3 12 2 2 2 2 2" xfId="18531" xr:uid="{00000000-0005-0000-0000-000051480000}"/>
    <cellStyle name="Note 2 3 3 12 2 2 2 3" xfId="18532" xr:uid="{00000000-0005-0000-0000-000052480000}"/>
    <cellStyle name="Note 2 3 3 12 2 2 3" xfId="18533" xr:uid="{00000000-0005-0000-0000-000053480000}"/>
    <cellStyle name="Note 2 3 3 12 2 2 3 2" xfId="18534" xr:uid="{00000000-0005-0000-0000-000054480000}"/>
    <cellStyle name="Note 2 3 3 12 2 2 4" xfId="18535" xr:uid="{00000000-0005-0000-0000-000055480000}"/>
    <cellStyle name="Note 2 3 3 12 2 3" xfId="18536" xr:uid="{00000000-0005-0000-0000-000056480000}"/>
    <cellStyle name="Note 2 3 3 12 2 3 2" xfId="18537" xr:uid="{00000000-0005-0000-0000-000057480000}"/>
    <cellStyle name="Note 2 3 3 12 2 3 2 2" xfId="18538" xr:uid="{00000000-0005-0000-0000-000058480000}"/>
    <cellStyle name="Note 2 3 3 12 2 3 3" xfId="18539" xr:uid="{00000000-0005-0000-0000-000059480000}"/>
    <cellStyle name="Note 2 3 3 12 2 4" xfId="18540" xr:uid="{00000000-0005-0000-0000-00005A480000}"/>
    <cellStyle name="Note 2 3 3 12 2 4 2" xfId="18541" xr:uid="{00000000-0005-0000-0000-00005B480000}"/>
    <cellStyle name="Note 2 3 3 12 2 4 2 2" xfId="18542" xr:uid="{00000000-0005-0000-0000-00005C480000}"/>
    <cellStyle name="Note 2 3 3 12 2 4 3" xfId="18543" xr:uid="{00000000-0005-0000-0000-00005D480000}"/>
    <cellStyle name="Note 2 3 3 12 2 5" xfId="18544" xr:uid="{00000000-0005-0000-0000-00005E480000}"/>
    <cellStyle name="Note 2 3 3 12 2 5 2" xfId="18545" xr:uid="{00000000-0005-0000-0000-00005F480000}"/>
    <cellStyle name="Note 2 3 3 12 2 6" xfId="18546" xr:uid="{00000000-0005-0000-0000-000060480000}"/>
    <cellStyle name="Note 2 3 3 12 2 6 2" xfId="18547" xr:uid="{00000000-0005-0000-0000-000061480000}"/>
    <cellStyle name="Note 2 3 3 12 2 7" xfId="18548" xr:uid="{00000000-0005-0000-0000-000062480000}"/>
    <cellStyle name="Note 2 3 3 12 3" xfId="18549" xr:uid="{00000000-0005-0000-0000-000063480000}"/>
    <cellStyle name="Note 2 3 3 12 3 2" xfId="18550" xr:uid="{00000000-0005-0000-0000-000064480000}"/>
    <cellStyle name="Note 2 3 3 12 3 2 2" xfId="18551" xr:uid="{00000000-0005-0000-0000-000065480000}"/>
    <cellStyle name="Note 2 3 3 12 3 2 2 2" xfId="18552" xr:uid="{00000000-0005-0000-0000-000066480000}"/>
    <cellStyle name="Note 2 3 3 12 3 2 2 2 2" xfId="18553" xr:uid="{00000000-0005-0000-0000-000067480000}"/>
    <cellStyle name="Note 2 3 3 12 3 2 2 3" xfId="18554" xr:uid="{00000000-0005-0000-0000-000068480000}"/>
    <cellStyle name="Note 2 3 3 12 3 2 3" xfId="18555" xr:uid="{00000000-0005-0000-0000-000069480000}"/>
    <cellStyle name="Note 2 3 3 12 3 2 3 2" xfId="18556" xr:uid="{00000000-0005-0000-0000-00006A480000}"/>
    <cellStyle name="Note 2 3 3 12 3 2 4" xfId="18557" xr:uid="{00000000-0005-0000-0000-00006B480000}"/>
    <cellStyle name="Note 2 3 3 12 3 3" xfId="18558" xr:uid="{00000000-0005-0000-0000-00006C480000}"/>
    <cellStyle name="Note 2 3 3 12 3 3 2" xfId="18559" xr:uid="{00000000-0005-0000-0000-00006D480000}"/>
    <cellStyle name="Note 2 3 3 12 3 3 2 2" xfId="18560" xr:uid="{00000000-0005-0000-0000-00006E480000}"/>
    <cellStyle name="Note 2 3 3 12 3 3 3" xfId="18561" xr:uid="{00000000-0005-0000-0000-00006F480000}"/>
    <cellStyle name="Note 2 3 3 12 3 4" xfId="18562" xr:uid="{00000000-0005-0000-0000-000070480000}"/>
    <cellStyle name="Note 2 3 3 12 3 4 2" xfId="18563" xr:uid="{00000000-0005-0000-0000-000071480000}"/>
    <cellStyle name="Note 2 3 3 12 3 4 2 2" xfId="18564" xr:uid="{00000000-0005-0000-0000-000072480000}"/>
    <cellStyle name="Note 2 3 3 12 3 4 3" xfId="18565" xr:uid="{00000000-0005-0000-0000-000073480000}"/>
    <cellStyle name="Note 2 3 3 12 3 5" xfId="18566" xr:uid="{00000000-0005-0000-0000-000074480000}"/>
    <cellStyle name="Note 2 3 3 12 3 5 2" xfId="18567" xr:uid="{00000000-0005-0000-0000-000075480000}"/>
    <cellStyle name="Note 2 3 3 12 3 6" xfId="18568" xr:uid="{00000000-0005-0000-0000-000076480000}"/>
    <cellStyle name="Note 2 3 3 12 3 6 2" xfId="18569" xr:uid="{00000000-0005-0000-0000-000077480000}"/>
    <cellStyle name="Note 2 3 3 12 3 7" xfId="18570" xr:uid="{00000000-0005-0000-0000-000078480000}"/>
    <cellStyle name="Note 2 3 3 12 4" xfId="18571" xr:uid="{00000000-0005-0000-0000-000079480000}"/>
    <cellStyle name="Note 2 3 3 12 4 2" xfId="18572" xr:uid="{00000000-0005-0000-0000-00007A480000}"/>
    <cellStyle name="Note 2 3 3 12 4 2 2" xfId="18573" xr:uid="{00000000-0005-0000-0000-00007B480000}"/>
    <cellStyle name="Note 2 3 3 12 4 2 2 2" xfId="18574" xr:uid="{00000000-0005-0000-0000-00007C480000}"/>
    <cellStyle name="Note 2 3 3 12 4 2 2 2 2" xfId="18575" xr:uid="{00000000-0005-0000-0000-00007D480000}"/>
    <cellStyle name="Note 2 3 3 12 4 2 2 3" xfId="18576" xr:uid="{00000000-0005-0000-0000-00007E480000}"/>
    <cellStyle name="Note 2 3 3 12 4 2 3" xfId="18577" xr:uid="{00000000-0005-0000-0000-00007F480000}"/>
    <cellStyle name="Note 2 3 3 12 4 2 3 2" xfId="18578" xr:uid="{00000000-0005-0000-0000-000080480000}"/>
    <cellStyle name="Note 2 3 3 12 4 2 4" xfId="18579" xr:uid="{00000000-0005-0000-0000-000081480000}"/>
    <cellStyle name="Note 2 3 3 12 4 3" xfId="18580" xr:uid="{00000000-0005-0000-0000-000082480000}"/>
    <cellStyle name="Note 2 3 3 12 4 3 2" xfId="18581" xr:uid="{00000000-0005-0000-0000-000083480000}"/>
    <cellStyle name="Note 2 3 3 12 4 3 2 2" xfId="18582" xr:uid="{00000000-0005-0000-0000-000084480000}"/>
    <cellStyle name="Note 2 3 3 12 4 3 3" xfId="18583" xr:uid="{00000000-0005-0000-0000-000085480000}"/>
    <cellStyle name="Note 2 3 3 12 4 4" xfId="18584" xr:uid="{00000000-0005-0000-0000-000086480000}"/>
    <cellStyle name="Note 2 3 3 12 4 4 2" xfId="18585" xr:uid="{00000000-0005-0000-0000-000087480000}"/>
    <cellStyle name="Note 2 3 3 12 4 4 2 2" xfId="18586" xr:uid="{00000000-0005-0000-0000-000088480000}"/>
    <cellStyle name="Note 2 3 3 12 4 4 3" xfId="18587" xr:uid="{00000000-0005-0000-0000-000089480000}"/>
    <cellStyle name="Note 2 3 3 12 4 5" xfId="18588" xr:uid="{00000000-0005-0000-0000-00008A480000}"/>
    <cellStyle name="Note 2 3 3 12 4 5 2" xfId="18589" xr:uid="{00000000-0005-0000-0000-00008B480000}"/>
    <cellStyle name="Note 2 3 3 12 4 6" xfId="18590" xr:uid="{00000000-0005-0000-0000-00008C480000}"/>
    <cellStyle name="Note 2 3 3 12 4 6 2" xfId="18591" xr:uid="{00000000-0005-0000-0000-00008D480000}"/>
    <cellStyle name="Note 2 3 3 12 4 7" xfId="18592" xr:uid="{00000000-0005-0000-0000-00008E480000}"/>
    <cellStyle name="Note 2 3 3 12 5" xfId="18593" xr:uid="{00000000-0005-0000-0000-00008F480000}"/>
    <cellStyle name="Note 2 3 3 12 5 2" xfId="18594" xr:uid="{00000000-0005-0000-0000-000090480000}"/>
    <cellStyle name="Note 2 3 3 12 5 2 2" xfId="18595" xr:uid="{00000000-0005-0000-0000-000091480000}"/>
    <cellStyle name="Note 2 3 3 12 5 2 2 2" xfId="18596" xr:uid="{00000000-0005-0000-0000-000092480000}"/>
    <cellStyle name="Note 2 3 3 12 5 2 2 2 2" xfId="18597" xr:uid="{00000000-0005-0000-0000-000093480000}"/>
    <cellStyle name="Note 2 3 3 12 5 2 2 3" xfId="18598" xr:uid="{00000000-0005-0000-0000-000094480000}"/>
    <cellStyle name="Note 2 3 3 12 5 2 3" xfId="18599" xr:uid="{00000000-0005-0000-0000-000095480000}"/>
    <cellStyle name="Note 2 3 3 12 5 2 3 2" xfId="18600" xr:uid="{00000000-0005-0000-0000-000096480000}"/>
    <cellStyle name="Note 2 3 3 12 5 2 4" xfId="18601" xr:uid="{00000000-0005-0000-0000-000097480000}"/>
    <cellStyle name="Note 2 3 3 12 5 3" xfId="18602" xr:uid="{00000000-0005-0000-0000-000098480000}"/>
    <cellStyle name="Note 2 3 3 12 5 3 2" xfId="18603" xr:uid="{00000000-0005-0000-0000-000099480000}"/>
    <cellStyle name="Note 2 3 3 12 5 3 2 2" xfId="18604" xr:uid="{00000000-0005-0000-0000-00009A480000}"/>
    <cellStyle name="Note 2 3 3 12 5 3 3" xfId="18605" xr:uid="{00000000-0005-0000-0000-00009B480000}"/>
    <cellStyle name="Note 2 3 3 12 5 4" xfId="18606" xr:uid="{00000000-0005-0000-0000-00009C480000}"/>
    <cellStyle name="Note 2 3 3 12 5 4 2" xfId="18607" xr:uid="{00000000-0005-0000-0000-00009D480000}"/>
    <cellStyle name="Note 2 3 3 12 5 4 2 2" xfId="18608" xr:uid="{00000000-0005-0000-0000-00009E480000}"/>
    <cellStyle name="Note 2 3 3 12 5 4 3" xfId="18609" xr:uid="{00000000-0005-0000-0000-00009F480000}"/>
    <cellStyle name="Note 2 3 3 12 5 5" xfId="18610" xr:uid="{00000000-0005-0000-0000-0000A0480000}"/>
    <cellStyle name="Note 2 3 3 12 5 5 2" xfId="18611" xr:uid="{00000000-0005-0000-0000-0000A1480000}"/>
    <cellStyle name="Note 2 3 3 12 5 6" xfId="18612" xr:uid="{00000000-0005-0000-0000-0000A2480000}"/>
    <cellStyle name="Note 2 3 3 12 5 6 2" xfId="18613" xr:uid="{00000000-0005-0000-0000-0000A3480000}"/>
    <cellStyle name="Note 2 3 3 12 5 7" xfId="18614" xr:uid="{00000000-0005-0000-0000-0000A4480000}"/>
    <cellStyle name="Note 2 3 3 12 6" xfId="18615" xr:uid="{00000000-0005-0000-0000-0000A5480000}"/>
    <cellStyle name="Note 2 3 3 12 6 2" xfId="18616" xr:uid="{00000000-0005-0000-0000-0000A6480000}"/>
    <cellStyle name="Note 2 3 3 12 6 2 2" xfId="18617" xr:uid="{00000000-0005-0000-0000-0000A7480000}"/>
    <cellStyle name="Note 2 3 3 12 6 2 2 2" xfId="18618" xr:uid="{00000000-0005-0000-0000-0000A8480000}"/>
    <cellStyle name="Note 2 3 3 12 6 2 2 2 2" xfId="18619" xr:uid="{00000000-0005-0000-0000-0000A9480000}"/>
    <cellStyle name="Note 2 3 3 12 6 2 2 3" xfId="18620" xr:uid="{00000000-0005-0000-0000-0000AA480000}"/>
    <cellStyle name="Note 2 3 3 12 6 2 3" xfId="18621" xr:uid="{00000000-0005-0000-0000-0000AB480000}"/>
    <cellStyle name="Note 2 3 3 12 6 2 3 2" xfId="18622" xr:uid="{00000000-0005-0000-0000-0000AC480000}"/>
    <cellStyle name="Note 2 3 3 12 6 2 4" xfId="18623" xr:uid="{00000000-0005-0000-0000-0000AD480000}"/>
    <cellStyle name="Note 2 3 3 12 6 3" xfId="18624" xr:uid="{00000000-0005-0000-0000-0000AE480000}"/>
    <cellStyle name="Note 2 3 3 12 6 3 2" xfId="18625" xr:uid="{00000000-0005-0000-0000-0000AF480000}"/>
    <cellStyle name="Note 2 3 3 12 6 3 2 2" xfId="18626" xr:uid="{00000000-0005-0000-0000-0000B0480000}"/>
    <cellStyle name="Note 2 3 3 12 6 3 3" xfId="18627" xr:uid="{00000000-0005-0000-0000-0000B1480000}"/>
    <cellStyle name="Note 2 3 3 12 6 4" xfId="18628" xr:uid="{00000000-0005-0000-0000-0000B2480000}"/>
    <cellStyle name="Note 2 3 3 12 6 4 2" xfId="18629" xr:uid="{00000000-0005-0000-0000-0000B3480000}"/>
    <cellStyle name="Note 2 3 3 12 6 4 2 2" xfId="18630" xr:uid="{00000000-0005-0000-0000-0000B4480000}"/>
    <cellStyle name="Note 2 3 3 12 6 4 3" xfId="18631" xr:uid="{00000000-0005-0000-0000-0000B5480000}"/>
    <cellStyle name="Note 2 3 3 12 6 5" xfId="18632" xr:uid="{00000000-0005-0000-0000-0000B6480000}"/>
    <cellStyle name="Note 2 3 3 12 6 5 2" xfId="18633" xr:uid="{00000000-0005-0000-0000-0000B7480000}"/>
    <cellStyle name="Note 2 3 3 12 6 6" xfId="18634" xr:uid="{00000000-0005-0000-0000-0000B8480000}"/>
    <cellStyle name="Note 2 3 3 12 6 6 2" xfId="18635" xr:uid="{00000000-0005-0000-0000-0000B9480000}"/>
    <cellStyle name="Note 2 3 3 12 6 7" xfId="18636" xr:uid="{00000000-0005-0000-0000-0000BA480000}"/>
    <cellStyle name="Note 2 3 3 12 7" xfId="18637" xr:uid="{00000000-0005-0000-0000-0000BB480000}"/>
    <cellStyle name="Note 2 3 3 12 7 2" xfId="18638" xr:uid="{00000000-0005-0000-0000-0000BC480000}"/>
    <cellStyle name="Note 2 3 3 12 7 2 2" xfId="18639" xr:uid="{00000000-0005-0000-0000-0000BD480000}"/>
    <cellStyle name="Note 2 3 3 12 7 2 2 2" xfId="18640" xr:uid="{00000000-0005-0000-0000-0000BE480000}"/>
    <cellStyle name="Note 2 3 3 12 7 2 3" xfId="18641" xr:uid="{00000000-0005-0000-0000-0000BF480000}"/>
    <cellStyle name="Note 2 3 3 12 7 3" xfId="18642" xr:uid="{00000000-0005-0000-0000-0000C0480000}"/>
    <cellStyle name="Note 2 3 3 12 7 3 2" xfId="18643" xr:uid="{00000000-0005-0000-0000-0000C1480000}"/>
    <cellStyle name="Note 2 3 3 12 7 4" xfId="18644" xr:uid="{00000000-0005-0000-0000-0000C2480000}"/>
    <cellStyle name="Note 2 3 3 12 8" xfId="18645" xr:uid="{00000000-0005-0000-0000-0000C3480000}"/>
    <cellStyle name="Note 2 3 3 12 8 2" xfId="18646" xr:uid="{00000000-0005-0000-0000-0000C4480000}"/>
    <cellStyle name="Note 2 3 3 12 8 2 2" xfId="18647" xr:uid="{00000000-0005-0000-0000-0000C5480000}"/>
    <cellStyle name="Note 2 3 3 12 8 3" xfId="18648" xr:uid="{00000000-0005-0000-0000-0000C6480000}"/>
    <cellStyle name="Note 2 3 3 12 9" xfId="18649" xr:uid="{00000000-0005-0000-0000-0000C7480000}"/>
    <cellStyle name="Note 2 3 3 12 9 2" xfId="18650" xr:uid="{00000000-0005-0000-0000-0000C8480000}"/>
    <cellStyle name="Note 2 3 3 12 9 2 2" xfId="18651" xr:uid="{00000000-0005-0000-0000-0000C9480000}"/>
    <cellStyle name="Note 2 3 3 12 9 3" xfId="18652" xr:uid="{00000000-0005-0000-0000-0000CA480000}"/>
    <cellStyle name="Note 2 3 3 13" xfId="18653" xr:uid="{00000000-0005-0000-0000-0000CB480000}"/>
    <cellStyle name="Note 2 3 3 13 10" xfId="18654" xr:uid="{00000000-0005-0000-0000-0000CC480000}"/>
    <cellStyle name="Note 2 3 3 13 10 2" xfId="18655" xr:uid="{00000000-0005-0000-0000-0000CD480000}"/>
    <cellStyle name="Note 2 3 3 13 11" xfId="18656" xr:uid="{00000000-0005-0000-0000-0000CE480000}"/>
    <cellStyle name="Note 2 3 3 13 11 2" xfId="18657" xr:uid="{00000000-0005-0000-0000-0000CF480000}"/>
    <cellStyle name="Note 2 3 3 13 12" xfId="18658" xr:uid="{00000000-0005-0000-0000-0000D0480000}"/>
    <cellStyle name="Note 2 3 3 13 2" xfId="18659" xr:uid="{00000000-0005-0000-0000-0000D1480000}"/>
    <cellStyle name="Note 2 3 3 13 2 2" xfId="18660" xr:uid="{00000000-0005-0000-0000-0000D2480000}"/>
    <cellStyle name="Note 2 3 3 13 2 2 2" xfId="18661" xr:uid="{00000000-0005-0000-0000-0000D3480000}"/>
    <cellStyle name="Note 2 3 3 13 2 2 2 2" xfId="18662" xr:uid="{00000000-0005-0000-0000-0000D4480000}"/>
    <cellStyle name="Note 2 3 3 13 2 2 2 2 2" xfId="18663" xr:uid="{00000000-0005-0000-0000-0000D5480000}"/>
    <cellStyle name="Note 2 3 3 13 2 2 2 3" xfId="18664" xr:uid="{00000000-0005-0000-0000-0000D6480000}"/>
    <cellStyle name="Note 2 3 3 13 2 2 3" xfId="18665" xr:uid="{00000000-0005-0000-0000-0000D7480000}"/>
    <cellStyle name="Note 2 3 3 13 2 2 3 2" xfId="18666" xr:uid="{00000000-0005-0000-0000-0000D8480000}"/>
    <cellStyle name="Note 2 3 3 13 2 2 4" xfId="18667" xr:uid="{00000000-0005-0000-0000-0000D9480000}"/>
    <cellStyle name="Note 2 3 3 13 2 3" xfId="18668" xr:uid="{00000000-0005-0000-0000-0000DA480000}"/>
    <cellStyle name="Note 2 3 3 13 2 3 2" xfId="18669" xr:uid="{00000000-0005-0000-0000-0000DB480000}"/>
    <cellStyle name="Note 2 3 3 13 2 3 2 2" xfId="18670" xr:uid="{00000000-0005-0000-0000-0000DC480000}"/>
    <cellStyle name="Note 2 3 3 13 2 3 3" xfId="18671" xr:uid="{00000000-0005-0000-0000-0000DD480000}"/>
    <cellStyle name="Note 2 3 3 13 2 4" xfId="18672" xr:uid="{00000000-0005-0000-0000-0000DE480000}"/>
    <cellStyle name="Note 2 3 3 13 2 4 2" xfId="18673" xr:uid="{00000000-0005-0000-0000-0000DF480000}"/>
    <cellStyle name="Note 2 3 3 13 2 4 2 2" xfId="18674" xr:uid="{00000000-0005-0000-0000-0000E0480000}"/>
    <cellStyle name="Note 2 3 3 13 2 4 3" xfId="18675" xr:uid="{00000000-0005-0000-0000-0000E1480000}"/>
    <cellStyle name="Note 2 3 3 13 2 5" xfId="18676" xr:uid="{00000000-0005-0000-0000-0000E2480000}"/>
    <cellStyle name="Note 2 3 3 13 2 5 2" xfId="18677" xr:uid="{00000000-0005-0000-0000-0000E3480000}"/>
    <cellStyle name="Note 2 3 3 13 2 6" xfId="18678" xr:uid="{00000000-0005-0000-0000-0000E4480000}"/>
    <cellStyle name="Note 2 3 3 13 2 6 2" xfId="18679" xr:uid="{00000000-0005-0000-0000-0000E5480000}"/>
    <cellStyle name="Note 2 3 3 13 2 7" xfId="18680" xr:uid="{00000000-0005-0000-0000-0000E6480000}"/>
    <cellStyle name="Note 2 3 3 13 3" xfId="18681" xr:uid="{00000000-0005-0000-0000-0000E7480000}"/>
    <cellStyle name="Note 2 3 3 13 3 2" xfId="18682" xr:uid="{00000000-0005-0000-0000-0000E8480000}"/>
    <cellStyle name="Note 2 3 3 13 3 2 2" xfId="18683" xr:uid="{00000000-0005-0000-0000-0000E9480000}"/>
    <cellStyle name="Note 2 3 3 13 3 2 2 2" xfId="18684" xr:uid="{00000000-0005-0000-0000-0000EA480000}"/>
    <cellStyle name="Note 2 3 3 13 3 2 2 2 2" xfId="18685" xr:uid="{00000000-0005-0000-0000-0000EB480000}"/>
    <cellStyle name="Note 2 3 3 13 3 2 2 3" xfId="18686" xr:uid="{00000000-0005-0000-0000-0000EC480000}"/>
    <cellStyle name="Note 2 3 3 13 3 2 3" xfId="18687" xr:uid="{00000000-0005-0000-0000-0000ED480000}"/>
    <cellStyle name="Note 2 3 3 13 3 2 3 2" xfId="18688" xr:uid="{00000000-0005-0000-0000-0000EE480000}"/>
    <cellStyle name="Note 2 3 3 13 3 2 4" xfId="18689" xr:uid="{00000000-0005-0000-0000-0000EF480000}"/>
    <cellStyle name="Note 2 3 3 13 3 3" xfId="18690" xr:uid="{00000000-0005-0000-0000-0000F0480000}"/>
    <cellStyle name="Note 2 3 3 13 3 3 2" xfId="18691" xr:uid="{00000000-0005-0000-0000-0000F1480000}"/>
    <cellStyle name="Note 2 3 3 13 3 3 2 2" xfId="18692" xr:uid="{00000000-0005-0000-0000-0000F2480000}"/>
    <cellStyle name="Note 2 3 3 13 3 3 3" xfId="18693" xr:uid="{00000000-0005-0000-0000-0000F3480000}"/>
    <cellStyle name="Note 2 3 3 13 3 4" xfId="18694" xr:uid="{00000000-0005-0000-0000-0000F4480000}"/>
    <cellStyle name="Note 2 3 3 13 3 4 2" xfId="18695" xr:uid="{00000000-0005-0000-0000-0000F5480000}"/>
    <cellStyle name="Note 2 3 3 13 3 4 2 2" xfId="18696" xr:uid="{00000000-0005-0000-0000-0000F6480000}"/>
    <cellStyle name="Note 2 3 3 13 3 4 3" xfId="18697" xr:uid="{00000000-0005-0000-0000-0000F7480000}"/>
    <cellStyle name="Note 2 3 3 13 3 5" xfId="18698" xr:uid="{00000000-0005-0000-0000-0000F8480000}"/>
    <cellStyle name="Note 2 3 3 13 3 5 2" xfId="18699" xr:uid="{00000000-0005-0000-0000-0000F9480000}"/>
    <cellStyle name="Note 2 3 3 13 3 6" xfId="18700" xr:uid="{00000000-0005-0000-0000-0000FA480000}"/>
    <cellStyle name="Note 2 3 3 13 3 6 2" xfId="18701" xr:uid="{00000000-0005-0000-0000-0000FB480000}"/>
    <cellStyle name="Note 2 3 3 13 3 7" xfId="18702" xr:uid="{00000000-0005-0000-0000-0000FC480000}"/>
    <cellStyle name="Note 2 3 3 13 4" xfId="18703" xr:uid="{00000000-0005-0000-0000-0000FD480000}"/>
    <cellStyle name="Note 2 3 3 13 4 2" xfId="18704" xr:uid="{00000000-0005-0000-0000-0000FE480000}"/>
    <cellStyle name="Note 2 3 3 13 4 2 2" xfId="18705" xr:uid="{00000000-0005-0000-0000-0000FF480000}"/>
    <cellStyle name="Note 2 3 3 13 4 2 2 2" xfId="18706" xr:uid="{00000000-0005-0000-0000-000000490000}"/>
    <cellStyle name="Note 2 3 3 13 4 2 2 2 2" xfId="18707" xr:uid="{00000000-0005-0000-0000-000001490000}"/>
    <cellStyle name="Note 2 3 3 13 4 2 2 3" xfId="18708" xr:uid="{00000000-0005-0000-0000-000002490000}"/>
    <cellStyle name="Note 2 3 3 13 4 2 3" xfId="18709" xr:uid="{00000000-0005-0000-0000-000003490000}"/>
    <cellStyle name="Note 2 3 3 13 4 2 3 2" xfId="18710" xr:uid="{00000000-0005-0000-0000-000004490000}"/>
    <cellStyle name="Note 2 3 3 13 4 2 4" xfId="18711" xr:uid="{00000000-0005-0000-0000-000005490000}"/>
    <cellStyle name="Note 2 3 3 13 4 3" xfId="18712" xr:uid="{00000000-0005-0000-0000-000006490000}"/>
    <cellStyle name="Note 2 3 3 13 4 3 2" xfId="18713" xr:uid="{00000000-0005-0000-0000-000007490000}"/>
    <cellStyle name="Note 2 3 3 13 4 3 2 2" xfId="18714" xr:uid="{00000000-0005-0000-0000-000008490000}"/>
    <cellStyle name="Note 2 3 3 13 4 3 3" xfId="18715" xr:uid="{00000000-0005-0000-0000-000009490000}"/>
    <cellStyle name="Note 2 3 3 13 4 4" xfId="18716" xr:uid="{00000000-0005-0000-0000-00000A490000}"/>
    <cellStyle name="Note 2 3 3 13 4 4 2" xfId="18717" xr:uid="{00000000-0005-0000-0000-00000B490000}"/>
    <cellStyle name="Note 2 3 3 13 4 4 2 2" xfId="18718" xr:uid="{00000000-0005-0000-0000-00000C490000}"/>
    <cellStyle name="Note 2 3 3 13 4 4 3" xfId="18719" xr:uid="{00000000-0005-0000-0000-00000D490000}"/>
    <cellStyle name="Note 2 3 3 13 4 5" xfId="18720" xr:uid="{00000000-0005-0000-0000-00000E490000}"/>
    <cellStyle name="Note 2 3 3 13 4 5 2" xfId="18721" xr:uid="{00000000-0005-0000-0000-00000F490000}"/>
    <cellStyle name="Note 2 3 3 13 4 6" xfId="18722" xr:uid="{00000000-0005-0000-0000-000010490000}"/>
    <cellStyle name="Note 2 3 3 13 4 6 2" xfId="18723" xr:uid="{00000000-0005-0000-0000-000011490000}"/>
    <cellStyle name="Note 2 3 3 13 4 7" xfId="18724" xr:uid="{00000000-0005-0000-0000-000012490000}"/>
    <cellStyle name="Note 2 3 3 13 5" xfId="18725" xr:uid="{00000000-0005-0000-0000-000013490000}"/>
    <cellStyle name="Note 2 3 3 13 5 2" xfId="18726" xr:uid="{00000000-0005-0000-0000-000014490000}"/>
    <cellStyle name="Note 2 3 3 13 5 2 2" xfId="18727" xr:uid="{00000000-0005-0000-0000-000015490000}"/>
    <cellStyle name="Note 2 3 3 13 5 2 2 2" xfId="18728" xr:uid="{00000000-0005-0000-0000-000016490000}"/>
    <cellStyle name="Note 2 3 3 13 5 2 2 2 2" xfId="18729" xr:uid="{00000000-0005-0000-0000-000017490000}"/>
    <cellStyle name="Note 2 3 3 13 5 2 2 3" xfId="18730" xr:uid="{00000000-0005-0000-0000-000018490000}"/>
    <cellStyle name="Note 2 3 3 13 5 2 3" xfId="18731" xr:uid="{00000000-0005-0000-0000-000019490000}"/>
    <cellStyle name="Note 2 3 3 13 5 2 3 2" xfId="18732" xr:uid="{00000000-0005-0000-0000-00001A490000}"/>
    <cellStyle name="Note 2 3 3 13 5 2 4" xfId="18733" xr:uid="{00000000-0005-0000-0000-00001B490000}"/>
    <cellStyle name="Note 2 3 3 13 5 3" xfId="18734" xr:uid="{00000000-0005-0000-0000-00001C490000}"/>
    <cellStyle name="Note 2 3 3 13 5 3 2" xfId="18735" xr:uid="{00000000-0005-0000-0000-00001D490000}"/>
    <cellStyle name="Note 2 3 3 13 5 3 2 2" xfId="18736" xr:uid="{00000000-0005-0000-0000-00001E490000}"/>
    <cellStyle name="Note 2 3 3 13 5 3 3" xfId="18737" xr:uid="{00000000-0005-0000-0000-00001F490000}"/>
    <cellStyle name="Note 2 3 3 13 5 4" xfId="18738" xr:uid="{00000000-0005-0000-0000-000020490000}"/>
    <cellStyle name="Note 2 3 3 13 5 4 2" xfId="18739" xr:uid="{00000000-0005-0000-0000-000021490000}"/>
    <cellStyle name="Note 2 3 3 13 5 4 2 2" xfId="18740" xr:uid="{00000000-0005-0000-0000-000022490000}"/>
    <cellStyle name="Note 2 3 3 13 5 4 3" xfId="18741" xr:uid="{00000000-0005-0000-0000-000023490000}"/>
    <cellStyle name="Note 2 3 3 13 5 5" xfId="18742" xr:uid="{00000000-0005-0000-0000-000024490000}"/>
    <cellStyle name="Note 2 3 3 13 5 5 2" xfId="18743" xr:uid="{00000000-0005-0000-0000-000025490000}"/>
    <cellStyle name="Note 2 3 3 13 5 6" xfId="18744" xr:uid="{00000000-0005-0000-0000-000026490000}"/>
    <cellStyle name="Note 2 3 3 13 5 6 2" xfId="18745" xr:uid="{00000000-0005-0000-0000-000027490000}"/>
    <cellStyle name="Note 2 3 3 13 5 7" xfId="18746" xr:uid="{00000000-0005-0000-0000-000028490000}"/>
    <cellStyle name="Note 2 3 3 13 6" xfId="18747" xr:uid="{00000000-0005-0000-0000-000029490000}"/>
    <cellStyle name="Note 2 3 3 13 6 2" xfId="18748" xr:uid="{00000000-0005-0000-0000-00002A490000}"/>
    <cellStyle name="Note 2 3 3 13 6 2 2" xfId="18749" xr:uid="{00000000-0005-0000-0000-00002B490000}"/>
    <cellStyle name="Note 2 3 3 13 6 2 2 2" xfId="18750" xr:uid="{00000000-0005-0000-0000-00002C490000}"/>
    <cellStyle name="Note 2 3 3 13 6 2 2 2 2" xfId="18751" xr:uid="{00000000-0005-0000-0000-00002D490000}"/>
    <cellStyle name="Note 2 3 3 13 6 2 2 3" xfId="18752" xr:uid="{00000000-0005-0000-0000-00002E490000}"/>
    <cellStyle name="Note 2 3 3 13 6 2 3" xfId="18753" xr:uid="{00000000-0005-0000-0000-00002F490000}"/>
    <cellStyle name="Note 2 3 3 13 6 2 3 2" xfId="18754" xr:uid="{00000000-0005-0000-0000-000030490000}"/>
    <cellStyle name="Note 2 3 3 13 6 2 4" xfId="18755" xr:uid="{00000000-0005-0000-0000-000031490000}"/>
    <cellStyle name="Note 2 3 3 13 6 3" xfId="18756" xr:uid="{00000000-0005-0000-0000-000032490000}"/>
    <cellStyle name="Note 2 3 3 13 6 3 2" xfId="18757" xr:uid="{00000000-0005-0000-0000-000033490000}"/>
    <cellStyle name="Note 2 3 3 13 6 3 2 2" xfId="18758" xr:uid="{00000000-0005-0000-0000-000034490000}"/>
    <cellStyle name="Note 2 3 3 13 6 3 3" xfId="18759" xr:uid="{00000000-0005-0000-0000-000035490000}"/>
    <cellStyle name="Note 2 3 3 13 6 4" xfId="18760" xr:uid="{00000000-0005-0000-0000-000036490000}"/>
    <cellStyle name="Note 2 3 3 13 6 4 2" xfId="18761" xr:uid="{00000000-0005-0000-0000-000037490000}"/>
    <cellStyle name="Note 2 3 3 13 6 4 2 2" xfId="18762" xr:uid="{00000000-0005-0000-0000-000038490000}"/>
    <cellStyle name="Note 2 3 3 13 6 4 3" xfId="18763" xr:uid="{00000000-0005-0000-0000-000039490000}"/>
    <cellStyle name="Note 2 3 3 13 6 5" xfId="18764" xr:uid="{00000000-0005-0000-0000-00003A490000}"/>
    <cellStyle name="Note 2 3 3 13 6 5 2" xfId="18765" xr:uid="{00000000-0005-0000-0000-00003B490000}"/>
    <cellStyle name="Note 2 3 3 13 6 6" xfId="18766" xr:uid="{00000000-0005-0000-0000-00003C490000}"/>
    <cellStyle name="Note 2 3 3 13 6 6 2" xfId="18767" xr:uid="{00000000-0005-0000-0000-00003D490000}"/>
    <cellStyle name="Note 2 3 3 13 6 7" xfId="18768" xr:uid="{00000000-0005-0000-0000-00003E490000}"/>
    <cellStyle name="Note 2 3 3 13 7" xfId="18769" xr:uid="{00000000-0005-0000-0000-00003F490000}"/>
    <cellStyle name="Note 2 3 3 13 7 2" xfId="18770" xr:uid="{00000000-0005-0000-0000-000040490000}"/>
    <cellStyle name="Note 2 3 3 13 7 2 2" xfId="18771" xr:uid="{00000000-0005-0000-0000-000041490000}"/>
    <cellStyle name="Note 2 3 3 13 7 2 2 2" xfId="18772" xr:uid="{00000000-0005-0000-0000-000042490000}"/>
    <cellStyle name="Note 2 3 3 13 7 2 3" xfId="18773" xr:uid="{00000000-0005-0000-0000-000043490000}"/>
    <cellStyle name="Note 2 3 3 13 7 3" xfId="18774" xr:uid="{00000000-0005-0000-0000-000044490000}"/>
    <cellStyle name="Note 2 3 3 13 7 3 2" xfId="18775" xr:uid="{00000000-0005-0000-0000-000045490000}"/>
    <cellStyle name="Note 2 3 3 13 7 4" xfId="18776" xr:uid="{00000000-0005-0000-0000-000046490000}"/>
    <cellStyle name="Note 2 3 3 13 8" xfId="18777" xr:uid="{00000000-0005-0000-0000-000047490000}"/>
    <cellStyle name="Note 2 3 3 13 8 2" xfId="18778" xr:uid="{00000000-0005-0000-0000-000048490000}"/>
    <cellStyle name="Note 2 3 3 13 8 2 2" xfId="18779" xr:uid="{00000000-0005-0000-0000-000049490000}"/>
    <cellStyle name="Note 2 3 3 13 8 3" xfId="18780" xr:uid="{00000000-0005-0000-0000-00004A490000}"/>
    <cellStyle name="Note 2 3 3 13 9" xfId="18781" xr:uid="{00000000-0005-0000-0000-00004B490000}"/>
    <cellStyle name="Note 2 3 3 13 9 2" xfId="18782" xr:uid="{00000000-0005-0000-0000-00004C490000}"/>
    <cellStyle name="Note 2 3 3 13 9 2 2" xfId="18783" xr:uid="{00000000-0005-0000-0000-00004D490000}"/>
    <cellStyle name="Note 2 3 3 13 9 3" xfId="18784" xr:uid="{00000000-0005-0000-0000-00004E490000}"/>
    <cellStyle name="Note 2 3 3 14" xfId="18785" xr:uid="{00000000-0005-0000-0000-00004F490000}"/>
    <cellStyle name="Note 2 3 3 14 10" xfId="18786" xr:uid="{00000000-0005-0000-0000-000050490000}"/>
    <cellStyle name="Note 2 3 3 14 10 2" xfId="18787" xr:uid="{00000000-0005-0000-0000-000051490000}"/>
    <cellStyle name="Note 2 3 3 14 11" xfId="18788" xr:uid="{00000000-0005-0000-0000-000052490000}"/>
    <cellStyle name="Note 2 3 3 14 11 2" xfId="18789" xr:uid="{00000000-0005-0000-0000-000053490000}"/>
    <cellStyle name="Note 2 3 3 14 12" xfId="18790" xr:uid="{00000000-0005-0000-0000-000054490000}"/>
    <cellStyle name="Note 2 3 3 14 2" xfId="18791" xr:uid="{00000000-0005-0000-0000-000055490000}"/>
    <cellStyle name="Note 2 3 3 14 2 2" xfId="18792" xr:uid="{00000000-0005-0000-0000-000056490000}"/>
    <cellStyle name="Note 2 3 3 14 2 2 2" xfId="18793" xr:uid="{00000000-0005-0000-0000-000057490000}"/>
    <cellStyle name="Note 2 3 3 14 2 2 2 2" xfId="18794" xr:uid="{00000000-0005-0000-0000-000058490000}"/>
    <cellStyle name="Note 2 3 3 14 2 2 2 2 2" xfId="18795" xr:uid="{00000000-0005-0000-0000-000059490000}"/>
    <cellStyle name="Note 2 3 3 14 2 2 2 3" xfId="18796" xr:uid="{00000000-0005-0000-0000-00005A490000}"/>
    <cellStyle name="Note 2 3 3 14 2 2 3" xfId="18797" xr:uid="{00000000-0005-0000-0000-00005B490000}"/>
    <cellStyle name="Note 2 3 3 14 2 2 3 2" xfId="18798" xr:uid="{00000000-0005-0000-0000-00005C490000}"/>
    <cellStyle name="Note 2 3 3 14 2 2 4" xfId="18799" xr:uid="{00000000-0005-0000-0000-00005D490000}"/>
    <cellStyle name="Note 2 3 3 14 2 3" xfId="18800" xr:uid="{00000000-0005-0000-0000-00005E490000}"/>
    <cellStyle name="Note 2 3 3 14 2 3 2" xfId="18801" xr:uid="{00000000-0005-0000-0000-00005F490000}"/>
    <cellStyle name="Note 2 3 3 14 2 3 2 2" xfId="18802" xr:uid="{00000000-0005-0000-0000-000060490000}"/>
    <cellStyle name="Note 2 3 3 14 2 3 3" xfId="18803" xr:uid="{00000000-0005-0000-0000-000061490000}"/>
    <cellStyle name="Note 2 3 3 14 2 4" xfId="18804" xr:uid="{00000000-0005-0000-0000-000062490000}"/>
    <cellStyle name="Note 2 3 3 14 2 4 2" xfId="18805" xr:uid="{00000000-0005-0000-0000-000063490000}"/>
    <cellStyle name="Note 2 3 3 14 2 4 2 2" xfId="18806" xr:uid="{00000000-0005-0000-0000-000064490000}"/>
    <cellStyle name="Note 2 3 3 14 2 4 3" xfId="18807" xr:uid="{00000000-0005-0000-0000-000065490000}"/>
    <cellStyle name="Note 2 3 3 14 2 5" xfId="18808" xr:uid="{00000000-0005-0000-0000-000066490000}"/>
    <cellStyle name="Note 2 3 3 14 2 5 2" xfId="18809" xr:uid="{00000000-0005-0000-0000-000067490000}"/>
    <cellStyle name="Note 2 3 3 14 2 6" xfId="18810" xr:uid="{00000000-0005-0000-0000-000068490000}"/>
    <cellStyle name="Note 2 3 3 14 2 6 2" xfId="18811" xr:uid="{00000000-0005-0000-0000-000069490000}"/>
    <cellStyle name="Note 2 3 3 14 2 7" xfId="18812" xr:uid="{00000000-0005-0000-0000-00006A490000}"/>
    <cellStyle name="Note 2 3 3 14 3" xfId="18813" xr:uid="{00000000-0005-0000-0000-00006B490000}"/>
    <cellStyle name="Note 2 3 3 14 3 2" xfId="18814" xr:uid="{00000000-0005-0000-0000-00006C490000}"/>
    <cellStyle name="Note 2 3 3 14 3 2 2" xfId="18815" xr:uid="{00000000-0005-0000-0000-00006D490000}"/>
    <cellStyle name="Note 2 3 3 14 3 2 2 2" xfId="18816" xr:uid="{00000000-0005-0000-0000-00006E490000}"/>
    <cellStyle name="Note 2 3 3 14 3 2 2 2 2" xfId="18817" xr:uid="{00000000-0005-0000-0000-00006F490000}"/>
    <cellStyle name="Note 2 3 3 14 3 2 2 3" xfId="18818" xr:uid="{00000000-0005-0000-0000-000070490000}"/>
    <cellStyle name="Note 2 3 3 14 3 2 3" xfId="18819" xr:uid="{00000000-0005-0000-0000-000071490000}"/>
    <cellStyle name="Note 2 3 3 14 3 2 3 2" xfId="18820" xr:uid="{00000000-0005-0000-0000-000072490000}"/>
    <cellStyle name="Note 2 3 3 14 3 2 4" xfId="18821" xr:uid="{00000000-0005-0000-0000-000073490000}"/>
    <cellStyle name="Note 2 3 3 14 3 3" xfId="18822" xr:uid="{00000000-0005-0000-0000-000074490000}"/>
    <cellStyle name="Note 2 3 3 14 3 3 2" xfId="18823" xr:uid="{00000000-0005-0000-0000-000075490000}"/>
    <cellStyle name="Note 2 3 3 14 3 3 2 2" xfId="18824" xr:uid="{00000000-0005-0000-0000-000076490000}"/>
    <cellStyle name="Note 2 3 3 14 3 3 3" xfId="18825" xr:uid="{00000000-0005-0000-0000-000077490000}"/>
    <cellStyle name="Note 2 3 3 14 3 4" xfId="18826" xr:uid="{00000000-0005-0000-0000-000078490000}"/>
    <cellStyle name="Note 2 3 3 14 3 4 2" xfId="18827" xr:uid="{00000000-0005-0000-0000-000079490000}"/>
    <cellStyle name="Note 2 3 3 14 3 4 2 2" xfId="18828" xr:uid="{00000000-0005-0000-0000-00007A490000}"/>
    <cellStyle name="Note 2 3 3 14 3 4 3" xfId="18829" xr:uid="{00000000-0005-0000-0000-00007B490000}"/>
    <cellStyle name="Note 2 3 3 14 3 5" xfId="18830" xr:uid="{00000000-0005-0000-0000-00007C490000}"/>
    <cellStyle name="Note 2 3 3 14 3 5 2" xfId="18831" xr:uid="{00000000-0005-0000-0000-00007D490000}"/>
    <cellStyle name="Note 2 3 3 14 3 6" xfId="18832" xr:uid="{00000000-0005-0000-0000-00007E490000}"/>
    <cellStyle name="Note 2 3 3 14 3 6 2" xfId="18833" xr:uid="{00000000-0005-0000-0000-00007F490000}"/>
    <cellStyle name="Note 2 3 3 14 3 7" xfId="18834" xr:uid="{00000000-0005-0000-0000-000080490000}"/>
    <cellStyle name="Note 2 3 3 14 4" xfId="18835" xr:uid="{00000000-0005-0000-0000-000081490000}"/>
    <cellStyle name="Note 2 3 3 14 4 2" xfId="18836" xr:uid="{00000000-0005-0000-0000-000082490000}"/>
    <cellStyle name="Note 2 3 3 14 4 2 2" xfId="18837" xr:uid="{00000000-0005-0000-0000-000083490000}"/>
    <cellStyle name="Note 2 3 3 14 4 2 2 2" xfId="18838" xr:uid="{00000000-0005-0000-0000-000084490000}"/>
    <cellStyle name="Note 2 3 3 14 4 2 2 2 2" xfId="18839" xr:uid="{00000000-0005-0000-0000-000085490000}"/>
    <cellStyle name="Note 2 3 3 14 4 2 2 3" xfId="18840" xr:uid="{00000000-0005-0000-0000-000086490000}"/>
    <cellStyle name="Note 2 3 3 14 4 2 3" xfId="18841" xr:uid="{00000000-0005-0000-0000-000087490000}"/>
    <cellStyle name="Note 2 3 3 14 4 2 3 2" xfId="18842" xr:uid="{00000000-0005-0000-0000-000088490000}"/>
    <cellStyle name="Note 2 3 3 14 4 2 4" xfId="18843" xr:uid="{00000000-0005-0000-0000-000089490000}"/>
    <cellStyle name="Note 2 3 3 14 4 3" xfId="18844" xr:uid="{00000000-0005-0000-0000-00008A490000}"/>
    <cellStyle name="Note 2 3 3 14 4 3 2" xfId="18845" xr:uid="{00000000-0005-0000-0000-00008B490000}"/>
    <cellStyle name="Note 2 3 3 14 4 3 2 2" xfId="18846" xr:uid="{00000000-0005-0000-0000-00008C490000}"/>
    <cellStyle name="Note 2 3 3 14 4 3 3" xfId="18847" xr:uid="{00000000-0005-0000-0000-00008D490000}"/>
    <cellStyle name="Note 2 3 3 14 4 4" xfId="18848" xr:uid="{00000000-0005-0000-0000-00008E490000}"/>
    <cellStyle name="Note 2 3 3 14 4 4 2" xfId="18849" xr:uid="{00000000-0005-0000-0000-00008F490000}"/>
    <cellStyle name="Note 2 3 3 14 4 4 2 2" xfId="18850" xr:uid="{00000000-0005-0000-0000-000090490000}"/>
    <cellStyle name="Note 2 3 3 14 4 4 3" xfId="18851" xr:uid="{00000000-0005-0000-0000-000091490000}"/>
    <cellStyle name="Note 2 3 3 14 4 5" xfId="18852" xr:uid="{00000000-0005-0000-0000-000092490000}"/>
    <cellStyle name="Note 2 3 3 14 4 5 2" xfId="18853" xr:uid="{00000000-0005-0000-0000-000093490000}"/>
    <cellStyle name="Note 2 3 3 14 4 6" xfId="18854" xr:uid="{00000000-0005-0000-0000-000094490000}"/>
    <cellStyle name="Note 2 3 3 14 4 6 2" xfId="18855" xr:uid="{00000000-0005-0000-0000-000095490000}"/>
    <cellStyle name="Note 2 3 3 14 4 7" xfId="18856" xr:uid="{00000000-0005-0000-0000-000096490000}"/>
    <cellStyle name="Note 2 3 3 14 5" xfId="18857" xr:uid="{00000000-0005-0000-0000-000097490000}"/>
    <cellStyle name="Note 2 3 3 14 5 2" xfId="18858" xr:uid="{00000000-0005-0000-0000-000098490000}"/>
    <cellStyle name="Note 2 3 3 14 5 2 2" xfId="18859" xr:uid="{00000000-0005-0000-0000-000099490000}"/>
    <cellStyle name="Note 2 3 3 14 5 2 2 2" xfId="18860" xr:uid="{00000000-0005-0000-0000-00009A490000}"/>
    <cellStyle name="Note 2 3 3 14 5 2 2 2 2" xfId="18861" xr:uid="{00000000-0005-0000-0000-00009B490000}"/>
    <cellStyle name="Note 2 3 3 14 5 2 2 3" xfId="18862" xr:uid="{00000000-0005-0000-0000-00009C490000}"/>
    <cellStyle name="Note 2 3 3 14 5 2 3" xfId="18863" xr:uid="{00000000-0005-0000-0000-00009D490000}"/>
    <cellStyle name="Note 2 3 3 14 5 2 3 2" xfId="18864" xr:uid="{00000000-0005-0000-0000-00009E490000}"/>
    <cellStyle name="Note 2 3 3 14 5 2 4" xfId="18865" xr:uid="{00000000-0005-0000-0000-00009F490000}"/>
    <cellStyle name="Note 2 3 3 14 5 3" xfId="18866" xr:uid="{00000000-0005-0000-0000-0000A0490000}"/>
    <cellStyle name="Note 2 3 3 14 5 3 2" xfId="18867" xr:uid="{00000000-0005-0000-0000-0000A1490000}"/>
    <cellStyle name="Note 2 3 3 14 5 3 2 2" xfId="18868" xr:uid="{00000000-0005-0000-0000-0000A2490000}"/>
    <cellStyle name="Note 2 3 3 14 5 3 3" xfId="18869" xr:uid="{00000000-0005-0000-0000-0000A3490000}"/>
    <cellStyle name="Note 2 3 3 14 5 4" xfId="18870" xr:uid="{00000000-0005-0000-0000-0000A4490000}"/>
    <cellStyle name="Note 2 3 3 14 5 4 2" xfId="18871" xr:uid="{00000000-0005-0000-0000-0000A5490000}"/>
    <cellStyle name="Note 2 3 3 14 5 4 2 2" xfId="18872" xr:uid="{00000000-0005-0000-0000-0000A6490000}"/>
    <cellStyle name="Note 2 3 3 14 5 4 3" xfId="18873" xr:uid="{00000000-0005-0000-0000-0000A7490000}"/>
    <cellStyle name="Note 2 3 3 14 5 5" xfId="18874" xr:uid="{00000000-0005-0000-0000-0000A8490000}"/>
    <cellStyle name="Note 2 3 3 14 5 5 2" xfId="18875" xr:uid="{00000000-0005-0000-0000-0000A9490000}"/>
    <cellStyle name="Note 2 3 3 14 5 6" xfId="18876" xr:uid="{00000000-0005-0000-0000-0000AA490000}"/>
    <cellStyle name="Note 2 3 3 14 5 6 2" xfId="18877" xr:uid="{00000000-0005-0000-0000-0000AB490000}"/>
    <cellStyle name="Note 2 3 3 14 5 7" xfId="18878" xr:uid="{00000000-0005-0000-0000-0000AC490000}"/>
    <cellStyle name="Note 2 3 3 14 6" xfId="18879" xr:uid="{00000000-0005-0000-0000-0000AD490000}"/>
    <cellStyle name="Note 2 3 3 14 6 2" xfId="18880" xr:uid="{00000000-0005-0000-0000-0000AE490000}"/>
    <cellStyle name="Note 2 3 3 14 6 2 2" xfId="18881" xr:uid="{00000000-0005-0000-0000-0000AF490000}"/>
    <cellStyle name="Note 2 3 3 14 6 2 2 2" xfId="18882" xr:uid="{00000000-0005-0000-0000-0000B0490000}"/>
    <cellStyle name="Note 2 3 3 14 6 2 2 2 2" xfId="18883" xr:uid="{00000000-0005-0000-0000-0000B1490000}"/>
    <cellStyle name="Note 2 3 3 14 6 2 2 3" xfId="18884" xr:uid="{00000000-0005-0000-0000-0000B2490000}"/>
    <cellStyle name="Note 2 3 3 14 6 2 3" xfId="18885" xr:uid="{00000000-0005-0000-0000-0000B3490000}"/>
    <cellStyle name="Note 2 3 3 14 6 2 3 2" xfId="18886" xr:uid="{00000000-0005-0000-0000-0000B4490000}"/>
    <cellStyle name="Note 2 3 3 14 6 2 4" xfId="18887" xr:uid="{00000000-0005-0000-0000-0000B5490000}"/>
    <cellStyle name="Note 2 3 3 14 6 3" xfId="18888" xr:uid="{00000000-0005-0000-0000-0000B6490000}"/>
    <cellStyle name="Note 2 3 3 14 6 3 2" xfId="18889" xr:uid="{00000000-0005-0000-0000-0000B7490000}"/>
    <cellStyle name="Note 2 3 3 14 6 3 2 2" xfId="18890" xr:uid="{00000000-0005-0000-0000-0000B8490000}"/>
    <cellStyle name="Note 2 3 3 14 6 3 3" xfId="18891" xr:uid="{00000000-0005-0000-0000-0000B9490000}"/>
    <cellStyle name="Note 2 3 3 14 6 4" xfId="18892" xr:uid="{00000000-0005-0000-0000-0000BA490000}"/>
    <cellStyle name="Note 2 3 3 14 6 4 2" xfId="18893" xr:uid="{00000000-0005-0000-0000-0000BB490000}"/>
    <cellStyle name="Note 2 3 3 14 6 4 2 2" xfId="18894" xr:uid="{00000000-0005-0000-0000-0000BC490000}"/>
    <cellStyle name="Note 2 3 3 14 6 4 3" xfId="18895" xr:uid="{00000000-0005-0000-0000-0000BD490000}"/>
    <cellStyle name="Note 2 3 3 14 6 5" xfId="18896" xr:uid="{00000000-0005-0000-0000-0000BE490000}"/>
    <cellStyle name="Note 2 3 3 14 6 5 2" xfId="18897" xr:uid="{00000000-0005-0000-0000-0000BF490000}"/>
    <cellStyle name="Note 2 3 3 14 6 6" xfId="18898" xr:uid="{00000000-0005-0000-0000-0000C0490000}"/>
    <cellStyle name="Note 2 3 3 14 6 6 2" xfId="18899" xr:uid="{00000000-0005-0000-0000-0000C1490000}"/>
    <cellStyle name="Note 2 3 3 14 6 7" xfId="18900" xr:uid="{00000000-0005-0000-0000-0000C2490000}"/>
    <cellStyle name="Note 2 3 3 14 7" xfId="18901" xr:uid="{00000000-0005-0000-0000-0000C3490000}"/>
    <cellStyle name="Note 2 3 3 14 7 2" xfId="18902" xr:uid="{00000000-0005-0000-0000-0000C4490000}"/>
    <cellStyle name="Note 2 3 3 14 7 2 2" xfId="18903" xr:uid="{00000000-0005-0000-0000-0000C5490000}"/>
    <cellStyle name="Note 2 3 3 14 7 2 2 2" xfId="18904" xr:uid="{00000000-0005-0000-0000-0000C6490000}"/>
    <cellStyle name="Note 2 3 3 14 7 2 3" xfId="18905" xr:uid="{00000000-0005-0000-0000-0000C7490000}"/>
    <cellStyle name="Note 2 3 3 14 7 3" xfId="18906" xr:uid="{00000000-0005-0000-0000-0000C8490000}"/>
    <cellStyle name="Note 2 3 3 14 7 3 2" xfId="18907" xr:uid="{00000000-0005-0000-0000-0000C9490000}"/>
    <cellStyle name="Note 2 3 3 14 7 4" xfId="18908" xr:uid="{00000000-0005-0000-0000-0000CA490000}"/>
    <cellStyle name="Note 2 3 3 14 8" xfId="18909" xr:uid="{00000000-0005-0000-0000-0000CB490000}"/>
    <cellStyle name="Note 2 3 3 14 8 2" xfId="18910" xr:uid="{00000000-0005-0000-0000-0000CC490000}"/>
    <cellStyle name="Note 2 3 3 14 8 2 2" xfId="18911" xr:uid="{00000000-0005-0000-0000-0000CD490000}"/>
    <cellStyle name="Note 2 3 3 14 8 3" xfId="18912" xr:uid="{00000000-0005-0000-0000-0000CE490000}"/>
    <cellStyle name="Note 2 3 3 14 9" xfId="18913" xr:uid="{00000000-0005-0000-0000-0000CF490000}"/>
    <cellStyle name="Note 2 3 3 14 9 2" xfId="18914" xr:uid="{00000000-0005-0000-0000-0000D0490000}"/>
    <cellStyle name="Note 2 3 3 14 9 2 2" xfId="18915" xr:uid="{00000000-0005-0000-0000-0000D1490000}"/>
    <cellStyle name="Note 2 3 3 14 9 3" xfId="18916" xr:uid="{00000000-0005-0000-0000-0000D2490000}"/>
    <cellStyle name="Note 2 3 3 15" xfId="18917" xr:uid="{00000000-0005-0000-0000-0000D3490000}"/>
    <cellStyle name="Note 2 3 3 15 10" xfId="18918" xr:uid="{00000000-0005-0000-0000-0000D4490000}"/>
    <cellStyle name="Note 2 3 3 15 10 2" xfId="18919" xr:uid="{00000000-0005-0000-0000-0000D5490000}"/>
    <cellStyle name="Note 2 3 3 15 11" xfId="18920" xr:uid="{00000000-0005-0000-0000-0000D6490000}"/>
    <cellStyle name="Note 2 3 3 15 2" xfId="18921" xr:uid="{00000000-0005-0000-0000-0000D7490000}"/>
    <cellStyle name="Note 2 3 3 15 2 2" xfId="18922" xr:uid="{00000000-0005-0000-0000-0000D8490000}"/>
    <cellStyle name="Note 2 3 3 15 2 2 2" xfId="18923" xr:uid="{00000000-0005-0000-0000-0000D9490000}"/>
    <cellStyle name="Note 2 3 3 15 2 2 2 2" xfId="18924" xr:uid="{00000000-0005-0000-0000-0000DA490000}"/>
    <cellStyle name="Note 2 3 3 15 2 2 2 2 2" xfId="18925" xr:uid="{00000000-0005-0000-0000-0000DB490000}"/>
    <cellStyle name="Note 2 3 3 15 2 2 2 3" xfId="18926" xr:uid="{00000000-0005-0000-0000-0000DC490000}"/>
    <cellStyle name="Note 2 3 3 15 2 2 3" xfId="18927" xr:uid="{00000000-0005-0000-0000-0000DD490000}"/>
    <cellStyle name="Note 2 3 3 15 2 2 3 2" xfId="18928" xr:uid="{00000000-0005-0000-0000-0000DE490000}"/>
    <cellStyle name="Note 2 3 3 15 2 2 4" xfId="18929" xr:uid="{00000000-0005-0000-0000-0000DF490000}"/>
    <cellStyle name="Note 2 3 3 15 2 3" xfId="18930" xr:uid="{00000000-0005-0000-0000-0000E0490000}"/>
    <cellStyle name="Note 2 3 3 15 2 3 2" xfId="18931" xr:uid="{00000000-0005-0000-0000-0000E1490000}"/>
    <cellStyle name="Note 2 3 3 15 2 3 2 2" xfId="18932" xr:uid="{00000000-0005-0000-0000-0000E2490000}"/>
    <cellStyle name="Note 2 3 3 15 2 3 3" xfId="18933" xr:uid="{00000000-0005-0000-0000-0000E3490000}"/>
    <cellStyle name="Note 2 3 3 15 2 4" xfId="18934" xr:uid="{00000000-0005-0000-0000-0000E4490000}"/>
    <cellStyle name="Note 2 3 3 15 2 4 2" xfId="18935" xr:uid="{00000000-0005-0000-0000-0000E5490000}"/>
    <cellStyle name="Note 2 3 3 15 2 4 2 2" xfId="18936" xr:uid="{00000000-0005-0000-0000-0000E6490000}"/>
    <cellStyle name="Note 2 3 3 15 2 4 3" xfId="18937" xr:uid="{00000000-0005-0000-0000-0000E7490000}"/>
    <cellStyle name="Note 2 3 3 15 2 5" xfId="18938" xr:uid="{00000000-0005-0000-0000-0000E8490000}"/>
    <cellStyle name="Note 2 3 3 15 2 5 2" xfId="18939" xr:uid="{00000000-0005-0000-0000-0000E9490000}"/>
    <cellStyle name="Note 2 3 3 15 2 6" xfId="18940" xr:uid="{00000000-0005-0000-0000-0000EA490000}"/>
    <cellStyle name="Note 2 3 3 15 2 6 2" xfId="18941" xr:uid="{00000000-0005-0000-0000-0000EB490000}"/>
    <cellStyle name="Note 2 3 3 15 2 7" xfId="18942" xr:uid="{00000000-0005-0000-0000-0000EC490000}"/>
    <cellStyle name="Note 2 3 3 15 3" xfId="18943" xr:uid="{00000000-0005-0000-0000-0000ED490000}"/>
    <cellStyle name="Note 2 3 3 15 3 2" xfId="18944" xr:uid="{00000000-0005-0000-0000-0000EE490000}"/>
    <cellStyle name="Note 2 3 3 15 3 2 2" xfId="18945" xr:uid="{00000000-0005-0000-0000-0000EF490000}"/>
    <cellStyle name="Note 2 3 3 15 3 2 2 2" xfId="18946" xr:uid="{00000000-0005-0000-0000-0000F0490000}"/>
    <cellStyle name="Note 2 3 3 15 3 2 2 2 2" xfId="18947" xr:uid="{00000000-0005-0000-0000-0000F1490000}"/>
    <cellStyle name="Note 2 3 3 15 3 2 2 3" xfId="18948" xr:uid="{00000000-0005-0000-0000-0000F2490000}"/>
    <cellStyle name="Note 2 3 3 15 3 2 3" xfId="18949" xr:uid="{00000000-0005-0000-0000-0000F3490000}"/>
    <cellStyle name="Note 2 3 3 15 3 2 3 2" xfId="18950" xr:uid="{00000000-0005-0000-0000-0000F4490000}"/>
    <cellStyle name="Note 2 3 3 15 3 2 4" xfId="18951" xr:uid="{00000000-0005-0000-0000-0000F5490000}"/>
    <cellStyle name="Note 2 3 3 15 3 3" xfId="18952" xr:uid="{00000000-0005-0000-0000-0000F6490000}"/>
    <cellStyle name="Note 2 3 3 15 3 3 2" xfId="18953" xr:uid="{00000000-0005-0000-0000-0000F7490000}"/>
    <cellStyle name="Note 2 3 3 15 3 3 2 2" xfId="18954" xr:uid="{00000000-0005-0000-0000-0000F8490000}"/>
    <cellStyle name="Note 2 3 3 15 3 3 3" xfId="18955" xr:uid="{00000000-0005-0000-0000-0000F9490000}"/>
    <cellStyle name="Note 2 3 3 15 3 4" xfId="18956" xr:uid="{00000000-0005-0000-0000-0000FA490000}"/>
    <cellStyle name="Note 2 3 3 15 3 4 2" xfId="18957" xr:uid="{00000000-0005-0000-0000-0000FB490000}"/>
    <cellStyle name="Note 2 3 3 15 3 4 2 2" xfId="18958" xr:uid="{00000000-0005-0000-0000-0000FC490000}"/>
    <cellStyle name="Note 2 3 3 15 3 4 3" xfId="18959" xr:uid="{00000000-0005-0000-0000-0000FD490000}"/>
    <cellStyle name="Note 2 3 3 15 3 5" xfId="18960" xr:uid="{00000000-0005-0000-0000-0000FE490000}"/>
    <cellStyle name="Note 2 3 3 15 3 5 2" xfId="18961" xr:uid="{00000000-0005-0000-0000-0000FF490000}"/>
    <cellStyle name="Note 2 3 3 15 3 6" xfId="18962" xr:uid="{00000000-0005-0000-0000-0000004A0000}"/>
    <cellStyle name="Note 2 3 3 15 3 6 2" xfId="18963" xr:uid="{00000000-0005-0000-0000-0000014A0000}"/>
    <cellStyle name="Note 2 3 3 15 3 7" xfId="18964" xr:uid="{00000000-0005-0000-0000-0000024A0000}"/>
    <cellStyle name="Note 2 3 3 15 4" xfId="18965" xr:uid="{00000000-0005-0000-0000-0000034A0000}"/>
    <cellStyle name="Note 2 3 3 15 4 2" xfId="18966" xr:uid="{00000000-0005-0000-0000-0000044A0000}"/>
    <cellStyle name="Note 2 3 3 15 4 2 2" xfId="18967" xr:uid="{00000000-0005-0000-0000-0000054A0000}"/>
    <cellStyle name="Note 2 3 3 15 4 2 2 2" xfId="18968" xr:uid="{00000000-0005-0000-0000-0000064A0000}"/>
    <cellStyle name="Note 2 3 3 15 4 2 2 2 2" xfId="18969" xr:uid="{00000000-0005-0000-0000-0000074A0000}"/>
    <cellStyle name="Note 2 3 3 15 4 2 2 3" xfId="18970" xr:uid="{00000000-0005-0000-0000-0000084A0000}"/>
    <cellStyle name="Note 2 3 3 15 4 2 3" xfId="18971" xr:uid="{00000000-0005-0000-0000-0000094A0000}"/>
    <cellStyle name="Note 2 3 3 15 4 2 3 2" xfId="18972" xr:uid="{00000000-0005-0000-0000-00000A4A0000}"/>
    <cellStyle name="Note 2 3 3 15 4 2 4" xfId="18973" xr:uid="{00000000-0005-0000-0000-00000B4A0000}"/>
    <cellStyle name="Note 2 3 3 15 4 3" xfId="18974" xr:uid="{00000000-0005-0000-0000-00000C4A0000}"/>
    <cellStyle name="Note 2 3 3 15 4 3 2" xfId="18975" xr:uid="{00000000-0005-0000-0000-00000D4A0000}"/>
    <cellStyle name="Note 2 3 3 15 4 3 2 2" xfId="18976" xr:uid="{00000000-0005-0000-0000-00000E4A0000}"/>
    <cellStyle name="Note 2 3 3 15 4 3 3" xfId="18977" xr:uid="{00000000-0005-0000-0000-00000F4A0000}"/>
    <cellStyle name="Note 2 3 3 15 4 4" xfId="18978" xr:uid="{00000000-0005-0000-0000-0000104A0000}"/>
    <cellStyle name="Note 2 3 3 15 4 4 2" xfId="18979" xr:uid="{00000000-0005-0000-0000-0000114A0000}"/>
    <cellStyle name="Note 2 3 3 15 4 4 2 2" xfId="18980" xr:uid="{00000000-0005-0000-0000-0000124A0000}"/>
    <cellStyle name="Note 2 3 3 15 4 4 3" xfId="18981" xr:uid="{00000000-0005-0000-0000-0000134A0000}"/>
    <cellStyle name="Note 2 3 3 15 4 5" xfId="18982" xr:uid="{00000000-0005-0000-0000-0000144A0000}"/>
    <cellStyle name="Note 2 3 3 15 4 5 2" xfId="18983" xr:uid="{00000000-0005-0000-0000-0000154A0000}"/>
    <cellStyle name="Note 2 3 3 15 4 6" xfId="18984" xr:uid="{00000000-0005-0000-0000-0000164A0000}"/>
    <cellStyle name="Note 2 3 3 15 4 6 2" xfId="18985" xr:uid="{00000000-0005-0000-0000-0000174A0000}"/>
    <cellStyle name="Note 2 3 3 15 4 7" xfId="18986" xr:uid="{00000000-0005-0000-0000-0000184A0000}"/>
    <cellStyle name="Note 2 3 3 15 5" xfId="18987" xr:uid="{00000000-0005-0000-0000-0000194A0000}"/>
    <cellStyle name="Note 2 3 3 15 5 2" xfId="18988" xr:uid="{00000000-0005-0000-0000-00001A4A0000}"/>
    <cellStyle name="Note 2 3 3 15 5 2 2" xfId="18989" xr:uid="{00000000-0005-0000-0000-00001B4A0000}"/>
    <cellStyle name="Note 2 3 3 15 5 2 2 2" xfId="18990" xr:uid="{00000000-0005-0000-0000-00001C4A0000}"/>
    <cellStyle name="Note 2 3 3 15 5 2 2 2 2" xfId="18991" xr:uid="{00000000-0005-0000-0000-00001D4A0000}"/>
    <cellStyle name="Note 2 3 3 15 5 2 2 3" xfId="18992" xr:uid="{00000000-0005-0000-0000-00001E4A0000}"/>
    <cellStyle name="Note 2 3 3 15 5 2 3" xfId="18993" xr:uid="{00000000-0005-0000-0000-00001F4A0000}"/>
    <cellStyle name="Note 2 3 3 15 5 2 3 2" xfId="18994" xr:uid="{00000000-0005-0000-0000-0000204A0000}"/>
    <cellStyle name="Note 2 3 3 15 5 2 4" xfId="18995" xr:uid="{00000000-0005-0000-0000-0000214A0000}"/>
    <cellStyle name="Note 2 3 3 15 5 3" xfId="18996" xr:uid="{00000000-0005-0000-0000-0000224A0000}"/>
    <cellStyle name="Note 2 3 3 15 5 3 2" xfId="18997" xr:uid="{00000000-0005-0000-0000-0000234A0000}"/>
    <cellStyle name="Note 2 3 3 15 5 3 2 2" xfId="18998" xr:uid="{00000000-0005-0000-0000-0000244A0000}"/>
    <cellStyle name="Note 2 3 3 15 5 3 3" xfId="18999" xr:uid="{00000000-0005-0000-0000-0000254A0000}"/>
    <cellStyle name="Note 2 3 3 15 5 4" xfId="19000" xr:uid="{00000000-0005-0000-0000-0000264A0000}"/>
    <cellStyle name="Note 2 3 3 15 5 4 2" xfId="19001" xr:uid="{00000000-0005-0000-0000-0000274A0000}"/>
    <cellStyle name="Note 2 3 3 15 5 4 2 2" xfId="19002" xr:uid="{00000000-0005-0000-0000-0000284A0000}"/>
    <cellStyle name="Note 2 3 3 15 5 4 3" xfId="19003" xr:uid="{00000000-0005-0000-0000-0000294A0000}"/>
    <cellStyle name="Note 2 3 3 15 5 5" xfId="19004" xr:uid="{00000000-0005-0000-0000-00002A4A0000}"/>
    <cellStyle name="Note 2 3 3 15 5 5 2" xfId="19005" xr:uid="{00000000-0005-0000-0000-00002B4A0000}"/>
    <cellStyle name="Note 2 3 3 15 5 6" xfId="19006" xr:uid="{00000000-0005-0000-0000-00002C4A0000}"/>
    <cellStyle name="Note 2 3 3 15 5 6 2" xfId="19007" xr:uid="{00000000-0005-0000-0000-00002D4A0000}"/>
    <cellStyle name="Note 2 3 3 15 5 7" xfId="19008" xr:uid="{00000000-0005-0000-0000-00002E4A0000}"/>
    <cellStyle name="Note 2 3 3 15 6" xfId="19009" xr:uid="{00000000-0005-0000-0000-00002F4A0000}"/>
    <cellStyle name="Note 2 3 3 15 6 2" xfId="19010" xr:uid="{00000000-0005-0000-0000-0000304A0000}"/>
    <cellStyle name="Note 2 3 3 15 6 2 2" xfId="19011" xr:uid="{00000000-0005-0000-0000-0000314A0000}"/>
    <cellStyle name="Note 2 3 3 15 6 2 2 2" xfId="19012" xr:uid="{00000000-0005-0000-0000-0000324A0000}"/>
    <cellStyle name="Note 2 3 3 15 6 2 3" xfId="19013" xr:uid="{00000000-0005-0000-0000-0000334A0000}"/>
    <cellStyle name="Note 2 3 3 15 6 3" xfId="19014" xr:uid="{00000000-0005-0000-0000-0000344A0000}"/>
    <cellStyle name="Note 2 3 3 15 6 3 2" xfId="19015" xr:uid="{00000000-0005-0000-0000-0000354A0000}"/>
    <cellStyle name="Note 2 3 3 15 6 4" xfId="19016" xr:uid="{00000000-0005-0000-0000-0000364A0000}"/>
    <cellStyle name="Note 2 3 3 15 7" xfId="19017" xr:uid="{00000000-0005-0000-0000-0000374A0000}"/>
    <cellStyle name="Note 2 3 3 15 7 2" xfId="19018" xr:uid="{00000000-0005-0000-0000-0000384A0000}"/>
    <cellStyle name="Note 2 3 3 15 7 2 2" xfId="19019" xr:uid="{00000000-0005-0000-0000-0000394A0000}"/>
    <cellStyle name="Note 2 3 3 15 7 3" xfId="19020" xr:uid="{00000000-0005-0000-0000-00003A4A0000}"/>
    <cellStyle name="Note 2 3 3 15 8" xfId="19021" xr:uid="{00000000-0005-0000-0000-00003B4A0000}"/>
    <cellStyle name="Note 2 3 3 15 8 2" xfId="19022" xr:uid="{00000000-0005-0000-0000-00003C4A0000}"/>
    <cellStyle name="Note 2 3 3 15 8 2 2" xfId="19023" xr:uid="{00000000-0005-0000-0000-00003D4A0000}"/>
    <cellStyle name="Note 2 3 3 15 8 3" xfId="19024" xr:uid="{00000000-0005-0000-0000-00003E4A0000}"/>
    <cellStyle name="Note 2 3 3 15 9" xfId="19025" xr:uid="{00000000-0005-0000-0000-00003F4A0000}"/>
    <cellStyle name="Note 2 3 3 15 9 2" xfId="19026" xr:uid="{00000000-0005-0000-0000-0000404A0000}"/>
    <cellStyle name="Note 2 3 3 16" xfId="19027" xr:uid="{00000000-0005-0000-0000-0000414A0000}"/>
    <cellStyle name="Note 2 3 3 17" xfId="19028" xr:uid="{00000000-0005-0000-0000-0000424A0000}"/>
    <cellStyle name="Note 2 3 3 2" xfId="19029" xr:uid="{00000000-0005-0000-0000-0000434A0000}"/>
    <cellStyle name="Note 2 3 3 2 10" xfId="19030" xr:uid="{00000000-0005-0000-0000-0000444A0000}"/>
    <cellStyle name="Note 2 3 3 2 10 2" xfId="19031" xr:uid="{00000000-0005-0000-0000-0000454A0000}"/>
    <cellStyle name="Note 2 3 3 2 11" xfId="19032" xr:uid="{00000000-0005-0000-0000-0000464A0000}"/>
    <cellStyle name="Note 2 3 3 2 11 2" xfId="19033" xr:uid="{00000000-0005-0000-0000-0000474A0000}"/>
    <cellStyle name="Note 2 3 3 2 12" xfId="19034" xr:uid="{00000000-0005-0000-0000-0000484A0000}"/>
    <cellStyle name="Note 2 3 3 2 2" xfId="19035" xr:uid="{00000000-0005-0000-0000-0000494A0000}"/>
    <cellStyle name="Note 2 3 3 2 2 2" xfId="19036" xr:uid="{00000000-0005-0000-0000-00004A4A0000}"/>
    <cellStyle name="Note 2 3 3 2 2 2 2" xfId="19037" xr:uid="{00000000-0005-0000-0000-00004B4A0000}"/>
    <cellStyle name="Note 2 3 3 2 2 2 2 2" xfId="19038" xr:uid="{00000000-0005-0000-0000-00004C4A0000}"/>
    <cellStyle name="Note 2 3 3 2 2 2 2 2 2" xfId="19039" xr:uid="{00000000-0005-0000-0000-00004D4A0000}"/>
    <cellStyle name="Note 2 3 3 2 2 2 2 3" xfId="19040" xr:uid="{00000000-0005-0000-0000-00004E4A0000}"/>
    <cellStyle name="Note 2 3 3 2 2 2 3" xfId="19041" xr:uid="{00000000-0005-0000-0000-00004F4A0000}"/>
    <cellStyle name="Note 2 3 3 2 2 2 3 2" xfId="19042" xr:uid="{00000000-0005-0000-0000-0000504A0000}"/>
    <cellStyle name="Note 2 3 3 2 2 2 4" xfId="19043" xr:uid="{00000000-0005-0000-0000-0000514A0000}"/>
    <cellStyle name="Note 2 3 3 2 2 3" xfId="19044" xr:uid="{00000000-0005-0000-0000-0000524A0000}"/>
    <cellStyle name="Note 2 3 3 2 2 3 2" xfId="19045" xr:uid="{00000000-0005-0000-0000-0000534A0000}"/>
    <cellStyle name="Note 2 3 3 2 2 3 2 2" xfId="19046" xr:uid="{00000000-0005-0000-0000-0000544A0000}"/>
    <cellStyle name="Note 2 3 3 2 2 3 3" xfId="19047" xr:uid="{00000000-0005-0000-0000-0000554A0000}"/>
    <cellStyle name="Note 2 3 3 2 2 4" xfId="19048" xr:uid="{00000000-0005-0000-0000-0000564A0000}"/>
    <cellStyle name="Note 2 3 3 2 2 4 2" xfId="19049" xr:uid="{00000000-0005-0000-0000-0000574A0000}"/>
    <cellStyle name="Note 2 3 3 2 2 4 2 2" xfId="19050" xr:uid="{00000000-0005-0000-0000-0000584A0000}"/>
    <cellStyle name="Note 2 3 3 2 2 4 3" xfId="19051" xr:uid="{00000000-0005-0000-0000-0000594A0000}"/>
    <cellStyle name="Note 2 3 3 2 2 5" xfId="19052" xr:uid="{00000000-0005-0000-0000-00005A4A0000}"/>
    <cellStyle name="Note 2 3 3 2 2 5 2" xfId="19053" xr:uid="{00000000-0005-0000-0000-00005B4A0000}"/>
    <cellStyle name="Note 2 3 3 2 2 6" xfId="19054" xr:uid="{00000000-0005-0000-0000-00005C4A0000}"/>
    <cellStyle name="Note 2 3 3 2 2 6 2" xfId="19055" xr:uid="{00000000-0005-0000-0000-00005D4A0000}"/>
    <cellStyle name="Note 2 3 3 2 2 7" xfId="19056" xr:uid="{00000000-0005-0000-0000-00005E4A0000}"/>
    <cellStyle name="Note 2 3 3 2 3" xfId="19057" xr:uid="{00000000-0005-0000-0000-00005F4A0000}"/>
    <cellStyle name="Note 2 3 3 2 3 2" xfId="19058" xr:uid="{00000000-0005-0000-0000-0000604A0000}"/>
    <cellStyle name="Note 2 3 3 2 3 2 2" xfId="19059" xr:uid="{00000000-0005-0000-0000-0000614A0000}"/>
    <cellStyle name="Note 2 3 3 2 3 2 2 2" xfId="19060" xr:uid="{00000000-0005-0000-0000-0000624A0000}"/>
    <cellStyle name="Note 2 3 3 2 3 2 2 2 2" xfId="19061" xr:uid="{00000000-0005-0000-0000-0000634A0000}"/>
    <cellStyle name="Note 2 3 3 2 3 2 2 3" xfId="19062" xr:uid="{00000000-0005-0000-0000-0000644A0000}"/>
    <cellStyle name="Note 2 3 3 2 3 2 3" xfId="19063" xr:uid="{00000000-0005-0000-0000-0000654A0000}"/>
    <cellStyle name="Note 2 3 3 2 3 2 3 2" xfId="19064" xr:uid="{00000000-0005-0000-0000-0000664A0000}"/>
    <cellStyle name="Note 2 3 3 2 3 2 4" xfId="19065" xr:uid="{00000000-0005-0000-0000-0000674A0000}"/>
    <cellStyle name="Note 2 3 3 2 3 3" xfId="19066" xr:uid="{00000000-0005-0000-0000-0000684A0000}"/>
    <cellStyle name="Note 2 3 3 2 3 3 2" xfId="19067" xr:uid="{00000000-0005-0000-0000-0000694A0000}"/>
    <cellStyle name="Note 2 3 3 2 3 3 2 2" xfId="19068" xr:uid="{00000000-0005-0000-0000-00006A4A0000}"/>
    <cellStyle name="Note 2 3 3 2 3 3 3" xfId="19069" xr:uid="{00000000-0005-0000-0000-00006B4A0000}"/>
    <cellStyle name="Note 2 3 3 2 3 4" xfId="19070" xr:uid="{00000000-0005-0000-0000-00006C4A0000}"/>
    <cellStyle name="Note 2 3 3 2 3 4 2" xfId="19071" xr:uid="{00000000-0005-0000-0000-00006D4A0000}"/>
    <cellStyle name="Note 2 3 3 2 3 4 2 2" xfId="19072" xr:uid="{00000000-0005-0000-0000-00006E4A0000}"/>
    <cellStyle name="Note 2 3 3 2 3 4 3" xfId="19073" xr:uid="{00000000-0005-0000-0000-00006F4A0000}"/>
    <cellStyle name="Note 2 3 3 2 3 5" xfId="19074" xr:uid="{00000000-0005-0000-0000-0000704A0000}"/>
    <cellStyle name="Note 2 3 3 2 3 5 2" xfId="19075" xr:uid="{00000000-0005-0000-0000-0000714A0000}"/>
    <cellStyle name="Note 2 3 3 2 3 6" xfId="19076" xr:uid="{00000000-0005-0000-0000-0000724A0000}"/>
    <cellStyle name="Note 2 3 3 2 3 6 2" xfId="19077" xr:uid="{00000000-0005-0000-0000-0000734A0000}"/>
    <cellStyle name="Note 2 3 3 2 3 7" xfId="19078" xr:uid="{00000000-0005-0000-0000-0000744A0000}"/>
    <cellStyle name="Note 2 3 3 2 4" xfId="19079" xr:uid="{00000000-0005-0000-0000-0000754A0000}"/>
    <cellStyle name="Note 2 3 3 2 4 2" xfId="19080" xr:uid="{00000000-0005-0000-0000-0000764A0000}"/>
    <cellStyle name="Note 2 3 3 2 4 2 2" xfId="19081" xr:uid="{00000000-0005-0000-0000-0000774A0000}"/>
    <cellStyle name="Note 2 3 3 2 4 2 2 2" xfId="19082" xr:uid="{00000000-0005-0000-0000-0000784A0000}"/>
    <cellStyle name="Note 2 3 3 2 4 2 2 2 2" xfId="19083" xr:uid="{00000000-0005-0000-0000-0000794A0000}"/>
    <cellStyle name="Note 2 3 3 2 4 2 2 3" xfId="19084" xr:uid="{00000000-0005-0000-0000-00007A4A0000}"/>
    <cellStyle name="Note 2 3 3 2 4 2 3" xfId="19085" xr:uid="{00000000-0005-0000-0000-00007B4A0000}"/>
    <cellStyle name="Note 2 3 3 2 4 2 3 2" xfId="19086" xr:uid="{00000000-0005-0000-0000-00007C4A0000}"/>
    <cellStyle name="Note 2 3 3 2 4 2 4" xfId="19087" xr:uid="{00000000-0005-0000-0000-00007D4A0000}"/>
    <cellStyle name="Note 2 3 3 2 4 3" xfId="19088" xr:uid="{00000000-0005-0000-0000-00007E4A0000}"/>
    <cellStyle name="Note 2 3 3 2 4 3 2" xfId="19089" xr:uid="{00000000-0005-0000-0000-00007F4A0000}"/>
    <cellStyle name="Note 2 3 3 2 4 3 2 2" xfId="19090" xr:uid="{00000000-0005-0000-0000-0000804A0000}"/>
    <cellStyle name="Note 2 3 3 2 4 3 3" xfId="19091" xr:uid="{00000000-0005-0000-0000-0000814A0000}"/>
    <cellStyle name="Note 2 3 3 2 4 4" xfId="19092" xr:uid="{00000000-0005-0000-0000-0000824A0000}"/>
    <cellStyle name="Note 2 3 3 2 4 4 2" xfId="19093" xr:uid="{00000000-0005-0000-0000-0000834A0000}"/>
    <cellStyle name="Note 2 3 3 2 4 4 2 2" xfId="19094" xr:uid="{00000000-0005-0000-0000-0000844A0000}"/>
    <cellStyle name="Note 2 3 3 2 4 4 3" xfId="19095" xr:uid="{00000000-0005-0000-0000-0000854A0000}"/>
    <cellStyle name="Note 2 3 3 2 4 5" xfId="19096" xr:uid="{00000000-0005-0000-0000-0000864A0000}"/>
    <cellStyle name="Note 2 3 3 2 4 5 2" xfId="19097" xr:uid="{00000000-0005-0000-0000-0000874A0000}"/>
    <cellStyle name="Note 2 3 3 2 4 6" xfId="19098" xr:uid="{00000000-0005-0000-0000-0000884A0000}"/>
    <cellStyle name="Note 2 3 3 2 4 6 2" xfId="19099" xr:uid="{00000000-0005-0000-0000-0000894A0000}"/>
    <cellStyle name="Note 2 3 3 2 4 7" xfId="19100" xr:uid="{00000000-0005-0000-0000-00008A4A0000}"/>
    <cellStyle name="Note 2 3 3 2 5" xfId="19101" xr:uid="{00000000-0005-0000-0000-00008B4A0000}"/>
    <cellStyle name="Note 2 3 3 2 5 2" xfId="19102" xr:uid="{00000000-0005-0000-0000-00008C4A0000}"/>
    <cellStyle name="Note 2 3 3 2 5 2 2" xfId="19103" xr:uid="{00000000-0005-0000-0000-00008D4A0000}"/>
    <cellStyle name="Note 2 3 3 2 5 2 2 2" xfId="19104" xr:uid="{00000000-0005-0000-0000-00008E4A0000}"/>
    <cellStyle name="Note 2 3 3 2 5 2 2 2 2" xfId="19105" xr:uid="{00000000-0005-0000-0000-00008F4A0000}"/>
    <cellStyle name="Note 2 3 3 2 5 2 2 3" xfId="19106" xr:uid="{00000000-0005-0000-0000-0000904A0000}"/>
    <cellStyle name="Note 2 3 3 2 5 2 3" xfId="19107" xr:uid="{00000000-0005-0000-0000-0000914A0000}"/>
    <cellStyle name="Note 2 3 3 2 5 2 3 2" xfId="19108" xr:uid="{00000000-0005-0000-0000-0000924A0000}"/>
    <cellStyle name="Note 2 3 3 2 5 2 4" xfId="19109" xr:uid="{00000000-0005-0000-0000-0000934A0000}"/>
    <cellStyle name="Note 2 3 3 2 5 3" xfId="19110" xr:uid="{00000000-0005-0000-0000-0000944A0000}"/>
    <cellStyle name="Note 2 3 3 2 5 3 2" xfId="19111" xr:uid="{00000000-0005-0000-0000-0000954A0000}"/>
    <cellStyle name="Note 2 3 3 2 5 3 2 2" xfId="19112" xr:uid="{00000000-0005-0000-0000-0000964A0000}"/>
    <cellStyle name="Note 2 3 3 2 5 3 3" xfId="19113" xr:uid="{00000000-0005-0000-0000-0000974A0000}"/>
    <cellStyle name="Note 2 3 3 2 5 4" xfId="19114" xr:uid="{00000000-0005-0000-0000-0000984A0000}"/>
    <cellStyle name="Note 2 3 3 2 5 4 2" xfId="19115" xr:uid="{00000000-0005-0000-0000-0000994A0000}"/>
    <cellStyle name="Note 2 3 3 2 5 4 2 2" xfId="19116" xr:uid="{00000000-0005-0000-0000-00009A4A0000}"/>
    <cellStyle name="Note 2 3 3 2 5 4 3" xfId="19117" xr:uid="{00000000-0005-0000-0000-00009B4A0000}"/>
    <cellStyle name="Note 2 3 3 2 5 5" xfId="19118" xr:uid="{00000000-0005-0000-0000-00009C4A0000}"/>
    <cellStyle name="Note 2 3 3 2 5 5 2" xfId="19119" xr:uid="{00000000-0005-0000-0000-00009D4A0000}"/>
    <cellStyle name="Note 2 3 3 2 5 6" xfId="19120" xr:uid="{00000000-0005-0000-0000-00009E4A0000}"/>
    <cellStyle name="Note 2 3 3 2 5 6 2" xfId="19121" xr:uid="{00000000-0005-0000-0000-00009F4A0000}"/>
    <cellStyle name="Note 2 3 3 2 5 7" xfId="19122" xr:uid="{00000000-0005-0000-0000-0000A04A0000}"/>
    <cellStyle name="Note 2 3 3 2 6" xfId="19123" xr:uid="{00000000-0005-0000-0000-0000A14A0000}"/>
    <cellStyle name="Note 2 3 3 2 6 2" xfId="19124" xr:uid="{00000000-0005-0000-0000-0000A24A0000}"/>
    <cellStyle name="Note 2 3 3 2 6 2 2" xfId="19125" xr:uid="{00000000-0005-0000-0000-0000A34A0000}"/>
    <cellStyle name="Note 2 3 3 2 6 2 2 2" xfId="19126" xr:uid="{00000000-0005-0000-0000-0000A44A0000}"/>
    <cellStyle name="Note 2 3 3 2 6 2 2 2 2" xfId="19127" xr:uid="{00000000-0005-0000-0000-0000A54A0000}"/>
    <cellStyle name="Note 2 3 3 2 6 2 2 3" xfId="19128" xr:uid="{00000000-0005-0000-0000-0000A64A0000}"/>
    <cellStyle name="Note 2 3 3 2 6 2 3" xfId="19129" xr:uid="{00000000-0005-0000-0000-0000A74A0000}"/>
    <cellStyle name="Note 2 3 3 2 6 2 3 2" xfId="19130" xr:uid="{00000000-0005-0000-0000-0000A84A0000}"/>
    <cellStyle name="Note 2 3 3 2 6 2 4" xfId="19131" xr:uid="{00000000-0005-0000-0000-0000A94A0000}"/>
    <cellStyle name="Note 2 3 3 2 6 3" xfId="19132" xr:uid="{00000000-0005-0000-0000-0000AA4A0000}"/>
    <cellStyle name="Note 2 3 3 2 6 3 2" xfId="19133" xr:uid="{00000000-0005-0000-0000-0000AB4A0000}"/>
    <cellStyle name="Note 2 3 3 2 6 3 2 2" xfId="19134" xr:uid="{00000000-0005-0000-0000-0000AC4A0000}"/>
    <cellStyle name="Note 2 3 3 2 6 3 3" xfId="19135" xr:uid="{00000000-0005-0000-0000-0000AD4A0000}"/>
    <cellStyle name="Note 2 3 3 2 6 4" xfId="19136" xr:uid="{00000000-0005-0000-0000-0000AE4A0000}"/>
    <cellStyle name="Note 2 3 3 2 6 4 2" xfId="19137" xr:uid="{00000000-0005-0000-0000-0000AF4A0000}"/>
    <cellStyle name="Note 2 3 3 2 6 4 2 2" xfId="19138" xr:uid="{00000000-0005-0000-0000-0000B04A0000}"/>
    <cellStyle name="Note 2 3 3 2 6 4 3" xfId="19139" xr:uid="{00000000-0005-0000-0000-0000B14A0000}"/>
    <cellStyle name="Note 2 3 3 2 6 5" xfId="19140" xr:uid="{00000000-0005-0000-0000-0000B24A0000}"/>
    <cellStyle name="Note 2 3 3 2 6 5 2" xfId="19141" xr:uid="{00000000-0005-0000-0000-0000B34A0000}"/>
    <cellStyle name="Note 2 3 3 2 6 6" xfId="19142" xr:uid="{00000000-0005-0000-0000-0000B44A0000}"/>
    <cellStyle name="Note 2 3 3 2 6 6 2" xfId="19143" xr:uid="{00000000-0005-0000-0000-0000B54A0000}"/>
    <cellStyle name="Note 2 3 3 2 6 7" xfId="19144" xr:uid="{00000000-0005-0000-0000-0000B64A0000}"/>
    <cellStyle name="Note 2 3 3 2 7" xfId="19145" xr:uid="{00000000-0005-0000-0000-0000B74A0000}"/>
    <cellStyle name="Note 2 3 3 2 7 2" xfId="19146" xr:uid="{00000000-0005-0000-0000-0000B84A0000}"/>
    <cellStyle name="Note 2 3 3 2 7 2 2" xfId="19147" xr:uid="{00000000-0005-0000-0000-0000B94A0000}"/>
    <cellStyle name="Note 2 3 3 2 7 2 2 2" xfId="19148" xr:uid="{00000000-0005-0000-0000-0000BA4A0000}"/>
    <cellStyle name="Note 2 3 3 2 7 2 3" xfId="19149" xr:uid="{00000000-0005-0000-0000-0000BB4A0000}"/>
    <cellStyle name="Note 2 3 3 2 7 3" xfId="19150" xr:uid="{00000000-0005-0000-0000-0000BC4A0000}"/>
    <cellStyle name="Note 2 3 3 2 7 3 2" xfId="19151" xr:uid="{00000000-0005-0000-0000-0000BD4A0000}"/>
    <cellStyle name="Note 2 3 3 2 7 4" xfId="19152" xr:uid="{00000000-0005-0000-0000-0000BE4A0000}"/>
    <cellStyle name="Note 2 3 3 2 8" xfId="19153" xr:uid="{00000000-0005-0000-0000-0000BF4A0000}"/>
    <cellStyle name="Note 2 3 3 2 8 2" xfId="19154" xr:uid="{00000000-0005-0000-0000-0000C04A0000}"/>
    <cellStyle name="Note 2 3 3 2 8 2 2" xfId="19155" xr:uid="{00000000-0005-0000-0000-0000C14A0000}"/>
    <cellStyle name="Note 2 3 3 2 8 3" xfId="19156" xr:uid="{00000000-0005-0000-0000-0000C24A0000}"/>
    <cellStyle name="Note 2 3 3 2 9" xfId="19157" xr:uid="{00000000-0005-0000-0000-0000C34A0000}"/>
    <cellStyle name="Note 2 3 3 2 9 2" xfId="19158" xr:uid="{00000000-0005-0000-0000-0000C44A0000}"/>
    <cellStyle name="Note 2 3 3 2 9 2 2" xfId="19159" xr:uid="{00000000-0005-0000-0000-0000C54A0000}"/>
    <cellStyle name="Note 2 3 3 2 9 3" xfId="19160" xr:uid="{00000000-0005-0000-0000-0000C64A0000}"/>
    <cellStyle name="Note 2 3 3 3" xfId="19161" xr:uid="{00000000-0005-0000-0000-0000C74A0000}"/>
    <cellStyle name="Note 2 3 3 3 10" xfId="19162" xr:uid="{00000000-0005-0000-0000-0000C84A0000}"/>
    <cellStyle name="Note 2 3 3 3 10 2" xfId="19163" xr:uid="{00000000-0005-0000-0000-0000C94A0000}"/>
    <cellStyle name="Note 2 3 3 3 11" xfId="19164" xr:uid="{00000000-0005-0000-0000-0000CA4A0000}"/>
    <cellStyle name="Note 2 3 3 3 11 2" xfId="19165" xr:uid="{00000000-0005-0000-0000-0000CB4A0000}"/>
    <cellStyle name="Note 2 3 3 3 12" xfId="19166" xr:uid="{00000000-0005-0000-0000-0000CC4A0000}"/>
    <cellStyle name="Note 2 3 3 3 2" xfId="19167" xr:uid="{00000000-0005-0000-0000-0000CD4A0000}"/>
    <cellStyle name="Note 2 3 3 3 2 2" xfId="19168" xr:uid="{00000000-0005-0000-0000-0000CE4A0000}"/>
    <cellStyle name="Note 2 3 3 3 2 2 2" xfId="19169" xr:uid="{00000000-0005-0000-0000-0000CF4A0000}"/>
    <cellStyle name="Note 2 3 3 3 2 2 2 2" xfId="19170" xr:uid="{00000000-0005-0000-0000-0000D04A0000}"/>
    <cellStyle name="Note 2 3 3 3 2 2 2 2 2" xfId="19171" xr:uid="{00000000-0005-0000-0000-0000D14A0000}"/>
    <cellStyle name="Note 2 3 3 3 2 2 2 3" xfId="19172" xr:uid="{00000000-0005-0000-0000-0000D24A0000}"/>
    <cellStyle name="Note 2 3 3 3 2 2 3" xfId="19173" xr:uid="{00000000-0005-0000-0000-0000D34A0000}"/>
    <cellStyle name="Note 2 3 3 3 2 2 3 2" xfId="19174" xr:uid="{00000000-0005-0000-0000-0000D44A0000}"/>
    <cellStyle name="Note 2 3 3 3 2 2 4" xfId="19175" xr:uid="{00000000-0005-0000-0000-0000D54A0000}"/>
    <cellStyle name="Note 2 3 3 3 2 3" xfId="19176" xr:uid="{00000000-0005-0000-0000-0000D64A0000}"/>
    <cellStyle name="Note 2 3 3 3 2 3 2" xfId="19177" xr:uid="{00000000-0005-0000-0000-0000D74A0000}"/>
    <cellStyle name="Note 2 3 3 3 2 3 2 2" xfId="19178" xr:uid="{00000000-0005-0000-0000-0000D84A0000}"/>
    <cellStyle name="Note 2 3 3 3 2 3 3" xfId="19179" xr:uid="{00000000-0005-0000-0000-0000D94A0000}"/>
    <cellStyle name="Note 2 3 3 3 2 4" xfId="19180" xr:uid="{00000000-0005-0000-0000-0000DA4A0000}"/>
    <cellStyle name="Note 2 3 3 3 2 4 2" xfId="19181" xr:uid="{00000000-0005-0000-0000-0000DB4A0000}"/>
    <cellStyle name="Note 2 3 3 3 2 4 2 2" xfId="19182" xr:uid="{00000000-0005-0000-0000-0000DC4A0000}"/>
    <cellStyle name="Note 2 3 3 3 2 4 3" xfId="19183" xr:uid="{00000000-0005-0000-0000-0000DD4A0000}"/>
    <cellStyle name="Note 2 3 3 3 2 5" xfId="19184" xr:uid="{00000000-0005-0000-0000-0000DE4A0000}"/>
    <cellStyle name="Note 2 3 3 3 2 5 2" xfId="19185" xr:uid="{00000000-0005-0000-0000-0000DF4A0000}"/>
    <cellStyle name="Note 2 3 3 3 2 6" xfId="19186" xr:uid="{00000000-0005-0000-0000-0000E04A0000}"/>
    <cellStyle name="Note 2 3 3 3 2 6 2" xfId="19187" xr:uid="{00000000-0005-0000-0000-0000E14A0000}"/>
    <cellStyle name="Note 2 3 3 3 2 7" xfId="19188" xr:uid="{00000000-0005-0000-0000-0000E24A0000}"/>
    <cellStyle name="Note 2 3 3 3 3" xfId="19189" xr:uid="{00000000-0005-0000-0000-0000E34A0000}"/>
    <cellStyle name="Note 2 3 3 3 3 2" xfId="19190" xr:uid="{00000000-0005-0000-0000-0000E44A0000}"/>
    <cellStyle name="Note 2 3 3 3 3 2 2" xfId="19191" xr:uid="{00000000-0005-0000-0000-0000E54A0000}"/>
    <cellStyle name="Note 2 3 3 3 3 2 2 2" xfId="19192" xr:uid="{00000000-0005-0000-0000-0000E64A0000}"/>
    <cellStyle name="Note 2 3 3 3 3 2 2 2 2" xfId="19193" xr:uid="{00000000-0005-0000-0000-0000E74A0000}"/>
    <cellStyle name="Note 2 3 3 3 3 2 2 3" xfId="19194" xr:uid="{00000000-0005-0000-0000-0000E84A0000}"/>
    <cellStyle name="Note 2 3 3 3 3 2 3" xfId="19195" xr:uid="{00000000-0005-0000-0000-0000E94A0000}"/>
    <cellStyle name="Note 2 3 3 3 3 2 3 2" xfId="19196" xr:uid="{00000000-0005-0000-0000-0000EA4A0000}"/>
    <cellStyle name="Note 2 3 3 3 3 2 4" xfId="19197" xr:uid="{00000000-0005-0000-0000-0000EB4A0000}"/>
    <cellStyle name="Note 2 3 3 3 3 3" xfId="19198" xr:uid="{00000000-0005-0000-0000-0000EC4A0000}"/>
    <cellStyle name="Note 2 3 3 3 3 3 2" xfId="19199" xr:uid="{00000000-0005-0000-0000-0000ED4A0000}"/>
    <cellStyle name="Note 2 3 3 3 3 3 2 2" xfId="19200" xr:uid="{00000000-0005-0000-0000-0000EE4A0000}"/>
    <cellStyle name="Note 2 3 3 3 3 3 3" xfId="19201" xr:uid="{00000000-0005-0000-0000-0000EF4A0000}"/>
    <cellStyle name="Note 2 3 3 3 3 4" xfId="19202" xr:uid="{00000000-0005-0000-0000-0000F04A0000}"/>
    <cellStyle name="Note 2 3 3 3 3 4 2" xfId="19203" xr:uid="{00000000-0005-0000-0000-0000F14A0000}"/>
    <cellStyle name="Note 2 3 3 3 3 4 2 2" xfId="19204" xr:uid="{00000000-0005-0000-0000-0000F24A0000}"/>
    <cellStyle name="Note 2 3 3 3 3 4 3" xfId="19205" xr:uid="{00000000-0005-0000-0000-0000F34A0000}"/>
    <cellStyle name="Note 2 3 3 3 3 5" xfId="19206" xr:uid="{00000000-0005-0000-0000-0000F44A0000}"/>
    <cellStyle name="Note 2 3 3 3 3 5 2" xfId="19207" xr:uid="{00000000-0005-0000-0000-0000F54A0000}"/>
    <cellStyle name="Note 2 3 3 3 3 6" xfId="19208" xr:uid="{00000000-0005-0000-0000-0000F64A0000}"/>
    <cellStyle name="Note 2 3 3 3 3 6 2" xfId="19209" xr:uid="{00000000-0005-0000-0000-0000F74A0000}"/>
    <cellStyle name="Note 2 3 3 3 3 7" xfId="19210" xr:uid="{00000000-0005-0000-0000-0000F84A0000}"/>
    <cellStyle name="Note 2 3 3 3 4" xfId="19211" xr:uid="{00000000-0005-0000-0000-0000F94A0000}"/>
    <cellStyle name="Note 2 3 3 3 4 2" xfId="19212" xr:uid="{00000000-0005-0000-0000-0000FA4A0000}"/>
    <cellStyle name="Note 2 3 3 3 4 2 2" xfId="19213" xr:uid="{00000000-0005-0000-0000-0000FB4A0000}"/>
    <cellStyle name="Note 2 3 3 3 4 2 2 2" xfId="19214" xr:uid="{00000000-0005-0000-0000-0000FC4A0000}"/>
    <cellStyle name="Note 2 3 3 3 4 2 2 2 2" xfId="19215" xr:uid="{00000000-0005-0000-0000-0000FD4A0000}"/>
    <cellStyle name="Note 2 3 3 3 4 2 2 3" xfId="19216" xr:uid="{00000000-0005-0000-0000-0000FE4A0000}"/>
    <cellStyle name="Note 2 3 3 3 4 2 3" xfId="19217" xr:uid="{00000000-0005-0000-0000-0000FF4A0000}"/>
    <cellStyle name="Note 2 3 3 3 4 2 3 2" xfId="19218" xr:uid="{00000000-0005-0000-0000-0000004B0000}"/>
    <cellStyle name="Note 2 3 3 3 4 2 4" xfId="19219" xr:uid="{00000000-0005-0000-0000-0000014B0000}"/>
    <cellStyle name="Note 2 3 3 3 4 3" xfId="19220" xr:uid="{00000000-0005-0000-0000-0000024B0000}"/>
    <cellStyle name="Note 2 3 3 3 4 3 2" xfId="19221" xr:uid="{00000000-0005-0000-0000-0000034B0000}"/>
    <cellStyle name="Note 2 3 3 3 4 3 2 2" xfId="19222" xr:uid="{00000000-0005-0000-0000-0000044B0000}"/>
    <cellStyle name="Note 2 3 3 3 4 3 3" xfId="19223" xr:uid="{00000000-0005-0000-0000-0000054B0000}"/>
    <cellStyle name="Note 2 3 3 3 4 4" xfId="19224" xr:uid="{00000000-0005-0000-0000-0000064B0000}"/>
    <cellStyle name="Note 2 3 3 3 4 4 2" xfId="19225" xr:uid="{00000000-0005-0000-0000-0000074B0000}"/>
    <cellStyle name="Note 2 3 3 3 4 4 2 2" xfId="19226" xr:uid="{00000000-0005-0000-0000-0000084B0000}"/>
    <cellStyle name="Note 2 3 3 3 4 4 3" xfId="19227" xr:uid="{00000000-0005-0000-0000-0000094B0000}"/>
    <cellStyle name="Note 2 3 3 3 4 5" xfId="19228" xr:uid="{00000000-0005-0000-0000-00000A4B0000}"/>
    <cellStyle name="Note 2 3 3 3 4 5 2" xfId="19229" xr:uid="{00000000-0005-0000-0000-00000B4B0000}"/>
    <cellStyle name="Note 2 3 3 3 4 6" xfId="19230" xr:uid="{00000000-0005-0000-0000-00000C4B0000}"/>
    <cellStyle name="Note 2 3 3 3 4 6 2" xfId="19231" xr:uid="{00000000-0005-0000-0000-00000D4B0000}"/>
    <cellStyle name="Note 2 3 3 3 4 7" xfId="19232" xr:uid="{00000000-0005-0000-0000-00000E4B0000}"/>
    <cellStyle name="Note 2 3 3 3 5" xfId="19233" xr:uid="{00000000-0005-0000-0000-00000F4B0000}"/>
    <cellStyle name="Note 2 3 3 3 5 2" xfId="19234" xr:uid="{00000000-0005-0000-0000-0000104B0000}"/>
    <cellStyle name="Note 2 3 3 3 5 2 2" xfId="19235" xr:uid="{00000000-0005-0000-0000-0000114B0000}"/>
    <cellStyle name="Note 2 3 3 3 5 2 2 2" xfId="19236" xr:uid="{00000000-0005-0000-0000-0000124B0000}"/>
    <cellStyle name="Note 2 3 3 3 5 2 2 2 2" xfId="19237" xr:uid="{00000000-0005-0000-0000-0000134B0000}"/>
    <cellStyle name="Note 2 3 3 3 5 2 2 3" xfId="19238" xr:uid="{00000000-0005-0000-0000-0000144B0000}"/>
    <cellStyle name="Note 2 3 3 3 5 2 3" xfId="19239" xr:uid="{00000000-0005-0000-0000-0000154B0000}"/>
    <cellStyle name="Note 2 3 3 3 5 2 3 2" xfId="19240" xr:uid="{00000000-0005-0000-0000-0000164B0000}"/>
    <cellStyle name="Note 2 3 3 3 5 2 4" xfId="19241" xr:uid="{00000000-0005-0000-0000-0000174B0000}"/>
    <cellStyle name="Note 2 3 3 3 5 3" xfId="19242" xr:uid="{00000000-0005-0000-0000-0000184B0000}"/>
    <cellStyle name="Note 2 3 3 3 5 3 2" xfId="19243" xr:uid="{00000000-0005-0000-0000-0000194B0000}"/>
    <cellStyle name="Note 2 3 3 3 5 3 2 2" xfId="19244" xr:uid="{00000000-0005-0000-0000-00001A4B0000}"/>
    <cellStyle name="Note 2 3 3 3 5 3 3" xfId="19245" xr:uid="{00000000-0005-0000-0000-00001B4B0000}"/>
    <cellStyle name="Note 2 3 3 3 5 4" xfId="19246" xr:uid="{00000000-0005-0000-0000-00001C4B0000}"/>
    <cellStyle name="Note 2 3 3 3 5 4 2" xfId="19247" xr:uid="{00000000-0005-0000-0000-00001D4B0000}"/>
    <cellStyle name="Note 2 3 3 3 5 4 2 2" xfId="19248" xr:uid="{00000000-0005-0000-0000-00001E4B0000}"/>
    <cellStyle name="Note 2 3 3 3 5 4 3" xfId="19249" xr:uid="{00000000-0005-0000-0000-00001F4B0000}"/>
    <cellStyle name="Note 2 3 3 3 5 5" xfId="19250" xr:uid="{00000000-0005-0000-0000-0000204B0000}"/>
    <cellStyle name="Note 2 3 3 3 5 5 2" xfId="19251" xr:uid="{00000000-0005-0000-0000-0000214B0000}"/>
    <cellStyle name="Note 2 3 3 3 5 6" xfId="19252" xr:uid="{00000000-0005-0000-0000-0000224B0000}"/>
    <cellStyle name="Note 2 3 3 3 5 6 2" xfId="19253" xr:uid="{00000000-0005-0000-0000-0000234B0000}"/>
    <cellStyle name="Note 2 3 3 3 5 7" xfId="19254" xr:uid="{00000000-0005-0000-0000-0000244B0000}"/>
    <cellStyle name="Note 2 3 3 3 6" xfId="19255" xr:uid="{00000000-0005-0000-0000-0000254B0000}"/>
    <cellStyle name="Note 2 3 3 3 6 2" xfId="19256" xr:uid="{00000000-0005-0000-0000-0000264B0000}"/>
    <cellStyle name="Note 2 3 3 3 6 2 2" xfId="19257" xr:uid="{00000000-0005-0000-0000-0000274B0000}"/>
    <cellStyle name="Note 2 3 3 3 6 2 2 2" xfId="19258" xr:uid="{00000000-0005-0000-0000-0000284B0000}"/>
    <cellStyle name="Note 2 3 3 3 6 2 2 2 2" xfId="19259" xr:uid="{00000000-0005-0000-0000-0000294B0000}"/>
    <cellStyle name="Note 2 3 3 3 6 2 2 3" xfId="19260" xr:uid="{00000000-0005-0000-0000-00002A4B0000}"/>
    <cellStyle name="Note 2 3 3 3 6 2 3" xfId="19261" xr:uid="{00000000-0005-0000-0000-00002B4B0000}"/>
    <cellStyle name="Note 2 3 3 3 6 2 3 2" xfId="19262" xr:uid="{00000000-0005-0000-0000-00002C4B0000}"/>
    <cellStyle name="Note 2 3 3 3 6 2 4" xfId="19263" xr:uid="{00000000-0005-0000-0000-00002D4B0000}"/>
    <cellStyle name="Note 2 3 3 3 6 3" xfId="19264" xr:uid="{00000000-0005-0000-0000-00002E4B0000}"/>
    <cellStyle name="Note 2 3 3 3 6 3 2" xfId="19265" xr:uid="{00000000-0005-0000-0000-00002F4B0000}"/>
    <cellStyle name="Note 2 3 3 3 6 3 2 2" xfId="19266" xr:uid="{00000000-0005-0000-0000-0000304B0000}"/>
    <cellStyle name="Note 2 3 3 3 6 3 3" xfId="19267" xr:uid="{00000000-0005-0000-0000-0000314B0000}"/>
    <cellStyle name="Note 2 3 3 3 6 4" xfId="19268" xr:uid="{00000000-0005-0000-0000-0000324B0000}"/>
    <cellStyle name="Note 2 3 3 3 6 4 2" xfId="19269" xr:uid="{00000000-0005-0000-0000-0000334B0000}"/>
    <cellStyle name="Note 2 3 3 3 6 4 2 2" xfId="19270" xr:uid="{00000000-0005-0000-0000-0000344B0000}"/>
    <cellStyle name="Note 2 3 3 3 6 4 3" xfId="19271" xr:uid="{00000000-0005-0000-0000-0000354B0000}"/>
    <cellStyle name="Note 2 3 3 3 6 5" xfId="19272" xr:uid="{00000000-0005-0000-0000-0000364B0000}"/>
    <cellStyle name="Note 2 3 3 3 6 5 2" xfId="19273" xr:uid="{00000000-0005-0000-0000-0000374B0000}"/>
    <cellStyle name="Note 2 3 3 3 6 6" xfId="19274" xr:uid="{00000000-0005-0000-0000-0000384B0000}"/>
    <cellStyle name="Note 2 3 3 3 6 6 2" xfId="19275" xr:uid="{00000000-0005-0000-0000-0000394B0000}"/>
    <cellStyle name="Note 2 3 3 3 6 7" xfId="19276" xr:uid="{00000000-0005-0000-0000-00003A4B0000}"/>
    <cellStyle name="Note 2 3 3 3 7" xfId="19277" xr:uid="{00000000-0005-0000-0000-00003B4B0000}"/>
    <cellStyle name="Note 2 3 3 3 7 2" xfId="19278" xr:uid="{00000000-0005-0000-0000-00003C4B0000}"/>
    <cellStyle name="Note 2 3 3 3 7 2 2" xfId="19279" xr:uid="{00000000-0005-0000-0000-00003D4B0000}"/>
    <cellStyle name="Note 2 3 3 3 7 2 2 2" xfId="19280" xr:uid="{00000000-0005-0000-0000-00003E4B0000}"/>
    <cellStyle name="Note 2 3 3 3 7 2 3" xfId="19281" xr:uid="{00000000-0005-0000-0000-00003F4B0000}"/>
    <cellStyle name="Note 2 3 3 3 7 3" xfId="19282" xr:uid="{00000000-0005-0000-0000-0000404B0000}"/>
    <cellStyle name="Note 2 3 3 3 7 3 2" xfId="19283" xr:uid="{00000000-0005-0000-0000-0000414B0000}"/>
    <cellStyle name="Note 2 3 3 3 7 4" xfId="19284" xr:uid="{00000000-0005-0000-0000-0000424B0000}"/>
    <cellStyle name="Note 2 3 3 3 8" xfId="19285" xr:uid="{00000000-0005-0000-0000-0000434B0000}"/>
    <cellStyle name="Note 2 3 3 3 8 2" xfId="19286" xr:uid="{00000000-0005-0000-0000-0000444B0000}"/>
    <cellStyle name="Note 2 3 3 3 8 2 2" xfId="19287" xr:uid="{00000000-0005-0000-0000-0000454B0000}"/>
    <cellStyle name="Note 2 3 3 3 8 3" xfId="19288" xr:uid="{00000000-0005-0000-0000-0000464B0000}"/>
    <cellStyle name="Note 2 3 3 3 9" xfId="19289" xr:uid="{00000000-0005-0000-0000-0000474B0000}"/>
    <cellStyle name="Note 2 3 3 3 9 2" xfId="19290" xr:uid="{00000000-0005-0000-0000-0000484B0000}"/>
    <cellStyle name="Note 2 3 3 3 9 2 2" xfId="19291" xr:uid="{00000000-0005-0000-0000-0000494B0000}"/>
    <cellStyle name="Note 2 3 3 3 9 3" xfId="19292" xr:uid="{00000000-0005-0000-0000-00004A4B0000}"/>
    <cellStyle name="Note 2 3 3 4" xfId="19293" xr:uid="{00000000-0005-0000-0000-00004B4B0000}"/>
    <cellStyle name="Note 2 3 3 4 10" xfId="19294" xr:uid="{00000000-0005-0000-0000-00004C4B0000}"/>
    <cellStyle name="Note 2 3 3 4 10 2" xfId="19295" xr:uid="{00000000-0005-0000-0000-00004D4B0000}"/>
    <cellStyle name="Note 2 3 3 4 11" xfId="19296" xr:uid="{00000000-0005-0000-0000-00004E4B0000}"/>
    <cellStyle name="Note 2 3 3 4 11 2" xfId="19297" xr:uid="{00000000-0005-0000-0000-00004F4B0000}"/>
    <cellStyle name="Note 2 3 3 4 12" xfId="19298" xr:uid="{00000000-0005-0000-0000-0000504B0000}"/>
    <cellStyle name="Note 2 3 3 4 2" xfId="19299" xr:uid="{00000000-0005-0000-0000-0000514B0000}"/>
    <cellStyle name="Note 2 3 3 4 2 2" xfId="19300" xr:uid="{00000000-0005-0000-0000-0000524B0000}"/>
    <cellStyle name="Note 2 3 3 4 2 2 2" xfId="19301" xr:uid="{00000000-0005-0000-0000-0000534B0000}"/>
    <cellStyle name="Note 2 3 3 4 2 2 2 2" xfId="19302" xr:uid="{00000000-0005-0000-0000-0000544B0000}"/>
    <cellStyle name="Note 2 3 3 4 2 2 2 2 2" xfId="19303" xr:uid="{00000000-0005-0000-0000-0000554B0000}"/>
    <cellStyle name="Note 2 3 3 4 2 2 2 3" xfId="19304" xr:uid="{00000000-0005-0000-0000-0000564B0000}"/>
    <cellStyle name="Note 2 3 3 4 2 2 3" xfId="19305" xr:uid="{00000000-0005-0000-0000-0000574B0000}"/>
    <cellStyle name="Note 2 3 3 4 2 2 3 2" xfId="19306" xr:uid="{00000000-0005-0000-0000-0000584B0000}"/>
    <cellStyle name="Note 2 3 3 4 2 2 4" xfId="19307" xr:uid="{00000000-0005-0000-0000-0000594B0000}"/>
    <cellStyle name="Note 2 3 3 4 2 3" xfId="19308" xr:uid="{00000000-0005-0000-0000-00005A4B0000}"/>
    <cellStyle name="Note 2 3 3 4 2 3 2" xfId="19309" xr:uid="{00000000-0005-0000-0000-00005B4B0000}"/>
    <cellStyle name="Note 2 3 3 4 2 3 2 2" xfId="19310" xr:uid="{00000000-0005-0000-0000-00005C4B0000}"/>
    <cellStyle name="Note 2 3 3 4 2 3 3" xfId="19311" xr:uid="{00000000-0005-0000-0000-00005D4B0000}"/>
    <cellStyle name="Note 2 3 3 4 2 4" xfId="19312" xr:uid="{00000000-0005-0000-0000-00005E4B0000}"/>
    <cellStyle name="Note 2 3 3 4 2 4 2" xfId="19313" xr:uid="{00000000-0005-0000-0000-00005F4B0000}"/>
    <cellStyle name="Note 2 3 3 4 2 4 2 2" xfId="19314" xr:uid="{00000000-0005-0000-0000-0000604B0000}"/>
    <cellStyle name="Note 2 3 3 4 2 4 3" xfId="19315" xr:uid="{00000000-0005-0000-0000-0000614B0000}"/>
    <cellStyle name="Note 2 3 3 4 2 5" xfId="19316" xr:uid="{00000000-0005-0000-0000-0000624B0000}"/>
    <cellStyle name="Note 2 3 3 4 2 5 2" xfId="19317" xr:uid="{00000000-0005-0000-0000-0000634B0000}"/>
    <cellStyle name="Note 2 3 3 4 2 6" xfId="19318" xr:uid="{00000000-0005-0000-0000-0000644B0000}"/>
    <cellStyle name="Note 2 3 3 4 2 6 2" xfId="19319" xr:uid="{00000000-0005-0000-0000-0000654B0000}"/>
    <cellStyle name="Note 2 3 3 4 2 7" xfId="19320" xr:uid="{00000000-0005-0000-0000-0000664B0000}"/>
    <cellStyle name="Note 2 3 3 4 3" xfId="19321" xr:uid="{00000000-0005-0000-0000-0000674B0000}"/>
    <cellStyle name="Note 2 3 3 4 3 2" xfId="19322" xr:uid="{00000000-0005-0000-0000-0000684B0000}"/>
    <cellStyle name="Note 2 3 3 4 3 2 2" xfId="19323" xr:uid="{00000000-0005-0000-0000-0000694B0000}"/>
    <cellStyle name="Note 2 3 3 4 3 2 2 2" xfId="19324" xr:uid="{00000000-0005-0000-0000-00006A4B0000}"/>
    <cellStyle name="Note 2 3 3 4 3 2 2 2 2" xfId="19325" xr:uid="{00000000-0005-0000-0000-00006B4B0000}"/>
    <cellStyle name="Note 2 3 3 4 3 2 2 3" xfId="19326" xr:uid="{00000000-0005-0000-0000-00006C4B0000}"/>
    <cellStyle name="Note 2 3 3 4 3 2 3" xfId="19327" xr:uid="{00000000-0005-0000-0000-00006D4B0000}"/>
    <cellStyle name="Note 2 3 3 4 3 2 3 2" xfId="19328" xr:uid="{00000000-0005-0000-0000-00006E4B0000}"/>
    <cellStyle name="Note 2 3 3 4 3 2 4" xfId="19329" xr:uid="{00000000-0005-0000-0000-00006F4B0000}"/>
    <cellStyle name="Note 2 3 3 4 3 3" xfId="19330" xr:uid="{00000000-0005-0000-0000-0000704B0000}"/>
    <cellStyle name="Note 2 3 3 4 3 3 2" xfId="19331" xr:uid="{00000000-0005-0000-0000-0000714B0000}"/>
    <cellStyle name="Note 2 3 3 4 3 3 2 2" xfId="19332" xr:uid="{00000000-0005-0000-0000-0000724B0000}"/>
    <cellStyle name="Note 2 3 3 4 3 3 3" xfId="19333" xr:uid="{00000000-0005-0000-0000-0000734B0000}"/>
    <cellStyle name="Note 2 3 3 4 3 4" xfId="19334" xr:uid="{00000000-0005-0000-0000-0000744B0000}"/>
    <cellStyle name="Note 2 3 3 4 3 4 2" xfId="19335" xr:uid="{00000000-0005-0000-0000-0000754B0000}"/>
    <cellStyle name="Note 2 3 3 4 3 4 2 2" xfId="19336" xr:uid="{00000000-0005-0000-0000-0000764B0000}"/>
    <cellStyle name="Note 2 3 3 4 3 4 3" xfId="19337" xr:uid="{00000000-0005-0000-0000-0000774B0000}"/>
    <cellStyle name="Note 2 3 3 4 3 5" xfId="19338" xr:uid="{00000000-0005-0000-0000-0000784B0000}"/>
    <cellStyle name="Note 2 3 3 4 3 5 2" xfId="19339" xr:uid="{00000000-0005-0000-0000-0000794B0000}"/>
    <cellStyle name="Note 2 3 3 4 3 6" xfId="19340" xr:uid="{00000000-0005-0000-0000-00007A4B0000}"/>
    <cellStyle name="Note 2 3 3 4 3 6 2" xfId="19341" xr:uid="{00000000-0005-0000-0000-00007B4B0000}"/>
    <cellStyle name="Note 2 3 3 4 3 7" xfId="19342" xr:uid="{00000000-0005-0000-0000-00007C4B0000}"/>
    <cellStyle name="Note 2 3 3 4 4" xfId="19343" xr:uid="{00000000-0005-0000-0000-00007D4B0000}"/>
    <cellStyle name="Note 2 3 3 4 4 2" xfId="19344" xr:uid="{00000000-0005-0000-0000-00007E4B0000}"/>
    <cellStyle name="Note 2 3 3 4 4 2 2" xfId="19345" xr:uid="{00000000-0005-0000-0000-00007F4B0000}"/>
    <cellStyle name="Note 2 3 3 4 4 2 2 2" xfId="19346" xr:uid="{00000000-0005-0000-0000-0000804B0000}"/>
    <cellStyle name="Note 2 3 3 4 4 2 2 2 2" xfId="19347" xr:uid="{00000000-0005-0000-0000-0000814B0000}"/>
    <cellStyle name="Note 2 3 3 4 4 2 2 3" xfId="19348" xr:uid="{00000000-0005-0000-0000-0000824B0000}"/>
    <cellStyle name="Note 2 3 3 4 4 2 3" xfId="19349" xr:uid="{00000000-0005-0000-0000-0000834B0000}"/>
    <cellStyle name="Note 2 3 3 4 4 2 3 2" xfId="19350" xr:uid="{00000000-0005-0000-0000-0000844B0000}"/>
    <cellStyle name="Note 2 3 3 4 4 2 4" xfId="19351" xr:uid="{00000000-0005-0000-0000-0000854B0000}"/>
    <cellStyle name="Note 2 3 3 4 4 3" xfId="19352" xr:uid="{00000000-0005-0000-0000-0000864B0000}"/>
    <cellStyle name="Note 2 3 3 4 4 3 2" xfId="19353" xr:uid="{00000000-0005-0000-0000-0000874B0000}"/>
    <cellStyle name="Note 2 3 3 4 4 3 2 2" xfId="19354" xr:uid="{00000000-0005-0000-0000-0000884B0000}"/>
    <cellStyle name="Note 2 3 3 4 4 3 3" xfId="19355" xr:uid="{00000000-0005-0000-0000-0000894B0000}"/>
    <cellStyle name="Note 2 3 3 4 4 4" xfId="19356" xr:uid="{00000000-0005-0000-0000-00008A4B0000}"/>
    <cellStyle name="Note 2 3 3 4 4 4 2" xfId="19357" xr:uid="{00000000-0005-0000-0000-00008B4B0000}"/>
    <cellStyle name="Note 2 3 3 4 4 4 2 2" xfId="19358" xr:uid="{00000000-0005-0000-0000-00008C4B0000}"/>
    <cellStyle name="Note 2 3 3 4 4 4 3" xfId="19359" xr:uid="{00000000-0005-0000-0000-00008D4B0000}"/>
    <cellStyle name="Note 2 3 3 4 4 5" xfId="19360" xr:uid="{00000000-0005-0000-0000-00008E4B0000}"/>
    <cellStyle name="Note 2 3 3 4 4 5 2" xfId="19361" xr:uid="{00000000-0005-0000-0000-00008F4B0000}"/>
    <cellStyle name="Note 2 3 3 4 4 6" xfId="19362" xr:uid="{00000000-0005-0000-0000-0000904B0000}"/>
    <cellStyle name="Note 2 3 3 4 4 6 2" xfId="19363" xr:uid="{00000000-0005-0000-0000-0000914B0000}"/>
    <cellStyle name="Note 2 3 3 4 4 7" xfId="19364" xr:uid="{00000000-0005-0000-0000-0000924B0000}"/>
    <cellStyle name="Note 2 3 3 4 5" xfId="19365" xr:uid="{00000000-0005-0000-0000-0000934B0000}"/>
    <cellStyle name="Note 2 3 3 4 5 2" xfId="19366" xr:uid="{00000000-0005-0000-0000-0000944B0000}"/>
    <cellStyle name="Note 2 3 3 4 5 2 2" xfId="19367" xr:uid="{00000000-0005-0000-0000-0000954B0000}"/>
    <cellStyle name="Note 2 3 3 4 5 2 2 2" xfId="19368" xr:uid="{00000000-0005-0000-0000-0000964B0000}"/>
    <cellStyle name="Note 2 3 3 4 5 2 2 2 2" xfId="19369" xr:uid="{00000000-0005-0000-0000-0000974B0000}"/>
    <cellStyle name="Note 2 3 3 4 5 2 2 3" xfId="19370" xr:uid="{00000000-0005-0000-0000-0000984B0000}"/>
    <cellStyle name="Note 2 3 3 4 5 2 3" xfId="19371" xr:uid="{00000000-0005-0000-0000-0000994B0000}"/>
    <cellStyle name="Note 2 3 3 4 5 2 3 2" xfId="19372" xr:uid="{00000000-0005-0000-0000-00009A4B0000}"/>
    <cellStyle name="Note 2 3 3 4 5 2 4" xfId="19373" xr:uid="{00000000-0005-0000-0000-00009B4B0000}"/>
    <cellStyle name="Note 2 3 3 4 5 3" xfId="19374" xr:uid="{00000000-0005-0000-0000-00009C4B0000}"/>
    <cellStyle name="Note 2 3 3 4 5 3 2" xfId="19375" xr:uid="{00000000-0005-0000-0000-00009D4B0000}"/>
    <cellStyle name="Note 2 3 3 4 5 3 2 2" xfId="19376" xr:uid="{00000000-0005-0000-0000-00009E4B0000}"/>
    <cellStyle name="Note 2 3 3 4 5 3 3" xfId="19377" xr:uid="{00000000-0005-0000-0000-00009F4B0000}"/>
    <cellStyle name="Note 2 3 3 4 5 4" xfId="19378" xr:uid="{00000000-0005-0000-0000-0000A04B0000}"/>
    <cellStyle name="Note 2 3 3 4 5 4 2" xfId="19379" xr:uid="{00000000-0005-0000-0000-0000A14B0000}"/>
    <cellStyle name="Note 2 3 3 4 5 4 2 2" xfId="19380" xr:uid="{00000000-0005-0000-0000-0000A24B0000}"/>
    <cellStyle name="Note 2 3 3 4 5 4 3" xfId="19381" xr:uid="{00000000-0005-0000-0000-0000A34B0000}"/>
    <cellStyle name="Note 2 3 3 4 5 5" xfId="19382" xr:uid="{00000000-0005-0000-0000-0000A44B0000}"/>
    <cellStyle name="Note 2 3 3 4 5 5 2" xfId="19383" xr:uid="{00000000-0005-0000-0000-0000A54B0000}"/>
    <cellStyle name="Note 2 3 3 4 5 6" xfId="19384" xr:uid="{00000000-0005-0000-0000-0000A64B0000}"/>
    <cellStyle name="Note 2 3 3 4 5 6 2" xfId="19385" xr:uid="{00000000-0005-0000-0000-0000A74B0000}"/>
    <cellStyle name="Note 2 3 3 4 5 7" xfId="19386" xr:uid="{00000000-0005-0000-0000-0000A84B0000}"/>
    <cellStyle name="Note 2 3 3 4 6" xfId="19387" xr:uid="{00000000-0005-0000-0000-0000A94B0000}"/>
    <cellStyle name="Note 2 3 3 4 6 2" xfId="19388" xr:uid="{00000000-0005-0000-0000-0000AA4B0000}"/>
    <cellStyle name="Note 2 3 3 4 6 2 2" xfId="19389" xr:uid="{00000000-0005-0000-0000-0000AB4B0000}"/>
    <cellStyle name="Note 2 3 3 4 6 2 2 2" xfId="19390" xr:uid="{00000000-0005-0000-0000-0000AC4B0000}"/>
    <cellStyle name="Note 2 3 3 4 6 2 2 2 2" xfId="19391" xr:uid="{00000000-0005-0000-0000-0000AD4B0000}"/>
    <cellStyle name="Note 2 3 3 4 6 2 2 3" xfId="19392" xr:uid="{00000000-0005-0000-0000-0000AE4B0000}"/>
    <cellStyle name="Note 2 3 3 4 6 2 3" xfId="19393" xr:uid="{00000000-0005-0000-0000-0000AF4B0000}"/>
    <cellStyle name="Note 2 3 3 4 6 2 3 2" xfId="19394" xr:uid="{00000000-0005-0000-0000-0000B04B0000}"/>
    <cellStyle name="Note 2 3 3 4 6 2 4" xfId="19395" xr:uid="{00000000-0005-0000-0000-0000B14B0000}"/>
    <cellStyle name="Note 2 3 3 4 6 3" xfId="19396" xr:uid="{00000000-0005-0000-0000-0000B24B0000}"/>
    <cellStyle name="Note 2 3 3 4 6 3 2" xfId="19397" xr:uid="{00000000-0005-0000-0000-0000B34B0000}"/>
    <cellStyle name="Note 2 3 3 4 6 3 2 2" xfId="19398" xr:uid="{00000000-0005-0000-0000-0000B44B0000}"/>
    <cellStyle name="Note 2 3 3 4 6 3 3" xfId="19399" xr:uid="{00000000-0005-0000-0000-0000B54B0000}"/>
    <cellStyle name="Note 2 3 3 4 6 4" xfId="19400" xr:uid="{00000000-0005-0000-0000-0000B64B0000}"/>
    <cellStyle name="Note 2 3 3 4 6 4 2" xfId="19401" xr:uid="{00000000-0005-0000-0000-0000B74B0000}"/>
    <cellStyle name="Note 2 3 3 4 6 4 2 2" xfId="19402" xr:uid="{00000000-0005-0000-0000-0000B84B0000}"/>
    <cellStyle name="Note 2 3 3 4 6 4 3" xfId="19403" xr:uid="{00000000-0005-0000-0000-0000B94B0000}"/>
    <cellStyle name="Note 2 3 3 4 6 5" xfId="19404" xr:uid="{00000000-0005-0000-0000-0000BA4B0000}"/>
    <cellStyle name="Note 2 3 3 4 6 5 2" xfId="19405" xr:uid="{00000000-0005-0000-0000-0000BB4B0000}"/>
    <cellStyle name="Note 2 3 3 4 6 6" xfId="19406" xr:uid="{00000000-0005-0000-0000-0000BC4B0000}"/>
    <cellStyle name="Note 2 3 3 4 6 6 2" xfId="19407" xr:uid="{00000000-0005-0000-0000-0000BD4B0000}"/>
    <cellStyle name="Note 2 3 3 4 6 7" xfId="19408" xr:uid="{00000000-0005-0000-0000-0000BE4B0000}"/>
    <cellStyle name="Note 2 3 3 4 7" xfId="19409" xr:uid="{00000000-0005-0000-0000-0000BF4B0000}"/>
    <cellStyle name="Note 2 3 3 4 7 2" xfId="19410" xr:uid="{00000000-0005-0000-0000-0000C04B0000}"/>
    <cellStyle name="Note 2 3 3 4 7 2 2" xfId="19411" xr:uid="{00000000-0005-0000-0000-0000C14B0000}"/>
    <cellStyle name="Note 2 3 3 4 7 2 2 2" xfId="19412" xr:uid="{00000000-0005-0000-0000-0000C24B0000}"/>
    <cellStyle name="Note 2 3 3 4 7 2 3" xfId="19413" xr:uid="{00000000-0005-0000-0000-0000C34B0000}"/>
    <cellStyle name="Note 2 3 3 4 7 3" xfId="19414" xr:uid="{00000000-0005-0000-0000-0000C44B0000}"/>
    <cellStyle name="Note 2 3 3 4 7 3 2" xfId="19415" xr:uid="{00000000-0005-0000-0000-0000C54B0000}"/>
    <cellStyle name="Note 2 3 3 4 7 4" xfId="19416" xr:uid="{00000000-0005-0000-0000-0000C64B0000}"/>
    <cellStyle name="Note 2 3 3 4 8" xfId="19417" xr:uid="{00000000-0005-0000-0000-0000C74B0000}"/>
    <cellStyle name="Note 2 3 3 4 8 2" xfId="19418" xr:uid="{00000000-0005-0000-0000-0000C84B0000}"/>
    <cellStyle name="Note 2 3 3 4 8 2 2" xfId="19419" xr:uid="{00000000-0005-0000-0000-0000C94B0000}"/>
    <cellStyle name="Note 2 3 3 4 8 3" xfId="19420" xr:uid="{00000000-0005-0000-0000-0000CA4B0000}"/>
    <cellStyle name="Note 2 3 3 4 9" xfId="19421" xr:uid="{00000000-0005-0000-0000-0000CB4B0000}"/>
    <cellStyle name="Note 2 3 3 4 9 2" xfId="19422" xr:uid="{00000000-0005-0000-0000-0000CC4B0000}"/>
    <cellStyle name="Note 2 3 3 4 9 2 2" xfId="19423" xr:uid="{00000000-0005-0000-0000-0000CD4B0000}"/>
    <cellStyle name="Note 2 3 3 4 9 3" xfId="19424" xr:uid="{00000000-0005-0000-0000-0000CE4B0000}"/>
    <cellStyle name="Note 2 3 3 5" xfId="19425" xr:uid="{00000000-0005-0000-0000-0000CF4B0000}"/>
    <cellStyle name="Note 2 3 3 5 10" xfId="19426" xr:uid="{00000000-0005-0000-0000-0000D04B0000}"/>
    <cellStyle name="Note 2 3 3 5 10 2" xfId="19427" xr:uid="{00000000-0005-0000-0000-0000D14B0000}"/>
    <cellStyle name="Note 2 3 3 5 11" xfId="19428" xr:uid="{00000000-0005-0000-0000-0000D24B0000}"/>
    <cellStyle name="Note 2 3 3 5 11 2" xfId="19429" xr:uid="{00000000-0005-0000-0000-0000D34B0000}"/>
    <cellStyle name="Note 2 3 3 5 12" xfId="19430" xr:uid="{00000000-0005-0000-0000-0000D44B0000}"/>
    <cellStyle name="Note 2 3 3 5 2" xfId="19431" xr:uid="{00000000-0005-0000-0000-0000D54B0000}"/>
    <cellStyle name="Note 2 3 3 5 2 2" xfId="19432" xr:uid="{00000000-0005-0000-0000-0000D64B0000}"/>
    <cellStyle name="Note 2 3 3 5 2 2 2" xfId="19433" xr:uid="{00000000-0005-0000-0000-0000D74B0000}"/>
    <cellStyle name="Note 2 3 3 5 2 2 2 2" xfId="19434" xr:uid="{00000000-0005-0000-0000-0000D84B0000}"/>
    <cellStyle name="Note 2 3 3 5 2 2 2 2 2" xfId="19435" xr:uid="{00000000-0005-0000-0000-0000D94B0000}"/>
    <cellStyle name="Note 2 3 3 5 2 2 2 3" xfId="19436" xr:uid="{00000000-0005-0000-0000-0000DA4B0000}"/>
    <cellStyle name="Note 2 3 3 5 2 2 3" xfId="19437" xr:uid="{00000000-0005-0000-0000-0000DB4B0000}"/>
    <cellStyle name="Note 2 3 3 5 2 2 3 2" xfId="19438" xr:uid="{00000000-0005-0000-0000-0000DC4B0000}"/>
    <cellStyle name="Note 2 3 3 5 2 2 4" xfId="19439" xr:uid="{00000000-0005-0000-0000-0000DD4B0000}"/>
    <cellStyle name="Note 2 3 3 5 2 3" xfId="19440" xr:uid="{00000000-0005-0000-0000-0000DE4B0000}"/>
    <cellStyle name="Note 2 3 3 5 2 3 2" xfId="19441" xr:uid="{00000000-0005-0000-0000-0000DF4B0000}"/>
    <cellStyle name="Note 2 3 3 5 2 3 2 2" xfId="19442" xr:uid="{00000000-0005-0000-0000-0000E04B0000}"/>
    <cellStyle name="Note 2 3 3 5 2 3 3" xfId="19443" xr:uid="{00000000-0005-0000-0000-0000E14B0000}"/>
    <cellStyle name="Note 2 3 3 5 2 4" xfId="19444" xr:uid="{00000000-0005-0000-0000-0000E24B0000}"/>
    <cellStyle name="Note 2 3 3 5 2 4 2" xfId="19445" xr:uid="{00000000-0005-0000-0000-0000E34B0000}"/>
    <cellStyle name="Note 2 3 3 5 2 4 2 2" xfId="19446" xr:uid="{00000000-0005-0000-0000-0000E44B0000}"/>
    <cellStyle name="Note 2 3 3 5 2 4 3" xfId="19447" xr:uid="{00000000-0005-0000-0000-0000E54B0000}"/>
    <cellStyle name="Note 2 3 3 5 2 5" xfId="19448" xr:uid="{00000000-0005-0000-0000-0000E64B0000}"/>
    <cellStyle name="Note 2 3 3 5 2 5 2" xfId="19449" xr:uid="{00000000-0005-0000-0000-0000E74B0000}"/>
    <cellStyle name="Note 2 3 3 5 2 6" xfId="19450" xr:uid="{00000000-0005-0000-0000-0000E84B0000}"/>
    <cellStyle name="Note 2 3 3 5 2 6 2" xfId="19451" xr:uid="{00000000-0005-0000-0000-0000E94B0000}"/>
    <cellStyle name="Note 2 3 3 5 2 7" xfId="19452" xr:uid="{00000000-0005-0000-0000-0000EA4B0000}"/>
    <cellStyle name="Note 2 3 3 5 3" xfId="19453" xr:uid="{00000000-0005-0000-0000-0000EB4B0000}"/>
    <cellStyle name="Note 2 3 3 5 3 2" xfId="19454" xr:uid="{00000000-0005-0000-0000-0000EC4B0000}"/>
    <cellStyle name="Note 2 3 3 5 3 2 2" xfId="19455" xr:uid="{00000000-0005-0000-0000-0000ED4B0000}"/>
    <cellStyle name="Note 2 3 3 5 3 2 2 2" xfId="19456" xr:uid="{00000000-0005-0000-0000-0000EE4B0000}"/>
    <cellStyle name="Note 2 3 3 5 3 2 2 2 2" xfId="19457" xr:uid="{00000000-0005-0000-0000-0000EF4B0000}"/>
    <cellStyle name="Note 2 3 3 5 3 2 2 3" xfId="19458" xr:uid="{00000000-0005-0000-0000-0000F04B0000}"/>
    <cellStyle name="Note 2 3 3 5 3 2 3" xfId="19459" xr:uid="{00000000-0005-0000-0000-0000F14B0000}"/>
    <cellStyle name="Note 2 3 3 5 3 2 3 2" xfId="19460" xr:uid="{00000000-0005-0000-0000-0000F24B0000}"/>
    <cellStyle name="Note 2 3 3 5 3 2 4" xfId="19461" xr:uid="{00000000-0005-0000-0000-0000F34B0000}"/>
    <cellStyle name="Note 2 3 3 5 3 3" xfId="19462" xr:uid="{00000000-0005-0000-0000-0000F44B0000}"/>
    <cellStyle name="Note 2 3 3 5 3 3 2" xfId="19463" xr:uid="{00000000-0005-0000-0000-0000F54B0000}"/>
    <cellStyle name="Note 2 3 3 5 3 3 2 2" xfId="19464" xr:uid="{00000000-0005-0000-0000-0000F64B0000}"/>
    <cellStyle name="Note 2 3 3 5 3 3 3" xfId="19465" xr:uid="{00000000-0005-0000-0000-0000F74B0000}"/>
    <cellStyle name="Note 2 3 3 5 3 4" xfId="19466" xr:uid="{00000000-0005-0000-0000-0000F84B0000}"/>
    <cellStyle name="Note 2 3 3 5 3 4 2" xfId="19467" xr:uid="{00000000-0005-0000-0000-0000F94B0000}"/>
    <cellStyle name="Note 2 3 3 5 3 4 2 2" xfId="19468" xr:uid="{00000000-0005-0000-0000-0000FA4B0000}"/>
    <cellStyle name="Note 2 3 3 5 3 4 3" xfId="19469" xr:uid="{00000000-0005-0000-0000-0000FB4B0000}"/>
    <cellStyle name="Note 2 3 3 5 3 5" xfId="19470" xr:uid="{00000000-0005-0000-0000-0000FC4B0000}"/>
    <cellStyle name="Note 2 3 3 5 3 5 2" xfId="19471" xr:uid="{00000000-0005-0000-0000-0000FD4B0000}"/>
    <cellStyle name="Note 2 3 3 5 3 6" xfId="19472" xr:uid="{00000000-0005-0000-0000-0000FE4B0000}"/>
    <cellStyle name="Note 2 3 3 5 3 6 2" xfId="19473" xr:uid="{00000000-0005-0000-0000-0000FF4B0000}"/>
    <cellStyle name="Note 2 3 3 5 3 7" xfId="19474" xr:uid="{00000000-0005-0000-0000-0000004C0000}"/>
    <cellStyle name="Note 2 3 3 5 4" xfId="19475" xr:uid="{00000000-0005-0000-0000-0000014C0000}"/>
    <cellStyle name="Note 2 3 3 5 4 2" xfId="19476" xr:uid="{00000000-0005-0000-0000-0000024C0000}"/>
    <cellStyle name="Note 2 3 3 5 4 2 2" xfId="19477" xr:uid="{00000000-0005-0000-0000-0000034C0000}"/>
    <cellStyle name="Note 2 3 3 5 4 2 2 2" xfId="19478" xr:uid="{00000000-0005-0000-0000-0000044C0000}"/>
    <cellStyle name="Note 2 3 3 5 4 2 2 2 2" xfId="19479" xr:uid="{00000000-0005-0000-0000-0000054C0000}"/>
    <cellStyle name="Note 2 3 3 5 4 2 2 3" xfId="19480" xr:uid="{00000000-0005-0000-0000-0000064C0000}"/>
    <cellStyle name="Note 2 3 3 5 4 2 3" xfId="19481" xr:uid="{00000000-0005-0000-0000-0000074C0000}"/>
    <cellStyle name="Note 2 3 3 5 4 2 3 2" xfId="19482" xr:uid="{00000000-0005-0000-0000-0000084C0000}"/>
    <cellStyle name="Note 2 3 3 5 4 2 4" xfId="19483" xr:uid="{00000000-0005-0000-0000-0000094C0000}"/>
    <cellStyle name="Note 2 3 3 5 4 3" xfId="19484" xr:uid="{00000000-0005-0000-0000-00000A4C0000}"/>
    <cellStyle name="Note 2 3 3 5 4 3 2" xfId="19485" xr:uid="{00000000-0005-0000-0000-00000B4C0000}"/>
    <cellStyle name="Note 2 3 3 5 4 3 2 2" xfId="19486" xr:uid="{00000000-0005-0000-0000-00000C4C0000}"/>
    <cellStyle name="Note 2 3 3 5 4 3 3" xfId="19487" xr:uid="{00000000-0005-0000-0000-00000D4C0000}"/>
    <cellStyle name="Note 2 3 3 5 4 4" xfId="19488" xr:uid="{00000000-0005-0000-0000-00000E4C0000}"/>
    <cellStyle name="Note 2 3 3 5 4 4 2" xfId="19489" xr:uid="{00000000-0005-0000-0000-00000F4C0000}"/>
    <cellStyle name="Note 2 3 3 5 4 4 2 2" xfId="19490" xr:uid="{00000000-0005-0000-0000-0000104C0000}"/>
    <cellStyle name="Note 2 3 3 5 4 4 3" xfId="19491" xr:uid="{00000000-0005-0000-0000-0000114C0000}"/>
    <cellStyle name="Note 2 3 3 5 4 5" xfId="19492" xr:uid="{00000000-0005-0000-0000-0000124C0000}"/>
    <cellStyle name="Note 2 3 3 5 4 5 2" xfId="19493" xr:uid="{00000000-0005-0000-0000-0000134C0000}"/>
    <cellStyle name="Note 2 3 3 5 4 6" xfId="19494" xr:uid="{00000000-0005-0000-0000-0000144C0000}"/>
    <cellStyle name="Note 2 3 3 5 4 6 2" xfId="19495" xr:uid="{00000000-0005-0000-0000-0000154C0000}"/>
    <cellStyle name="Note 2 3 3 5 4 7" xfId="19496" xr:uid="{00000000-0005-0000-0000-0000164C0000}"/>
    <cellStyle name="Note 2 3 3 5 5" xfId="19497" xr:uid="{00000000-0005-0000-0000-0000174C0000}"/>
    <cellStyle name="Note 2 3 3 5 5 2" xfId="19498" xr:uid="{00000000-0005-0000-0000-0000184C0000}"/>
    <cellStyle name="Note 2 3 3 5 5 2 2" xfId="19499" xr:uid="{00000000-0005-0000-0000-0000194C0000}"/>
    <cellStyle name="Note 2 3 3 5 5 2 2 2" xfId="19500" xr:uid="{00000000-0005-0000-0000-00001A4C0000}"/>
    <cellStyle name="Note 2 3 3 5 5 2 2 2 2" xfId="19501" xr:uid="{00000000-0005-0000-0000-00001B4C0000}"/>
    <cellStyle name="Note 2 3 3 5 5 2 2 3" xfId="19502" xr:uid="{00000000-0005-0000-0000-00001C4C0000}"/>
    <cellStyle name="Note 2 3 3 5 5 2 3" xfId="19503" xr:uid="{00000000-0005-0000-0000-00001D4C0000}"/>
    <cellStyle name="Note 2 3 3 5 5 2 3 2" xfId="19504" xr:uid="{00000000-0005-0000-0000-00001E4C0000}"/>
    <cellStyle name="Note 2 3 3 5 5 2 4" xfId="19505" xr:uid="{00000000-0005-0000-0000-00001F4C0000}"/>
    <cellStyle name="Note 2 3 3 5 5 3" xfId="19506" xr:uid="{00000000-0005-0000-0000-0000204C0000}"/>
    <cellStyle name="Note 2 3 3 5 5 3 2" xfId="19507" xr:uid="{00000000-0005-0000-0000-0000214C0000}"/>
    <cellStyle name="Note 2 3 3 5 5 3 2 2" xfId="19508" xr:uid="{00000000-0005-0000-0000-0000224C0000}"/>
    <cellStyle name="Note 2 3 3 5 5 3 3" xfId="19509" xr:uid="{00000000-0005-0000-0000-0000234C0000}"/>
    <cellStyle name="Note 2 3 3 5 5 4" xfId="19510" xr:uid="{00000000-0005-0000-0000-0000244C0000}"/>
    <cellStyle name="Note 2 3 3 5 5 4 2" xfId="19511" xr:uid="{00000000-0005-0000-0000-0000254C0000}"/>
    <cellStyle name="Note 2 3 3 5 5 4 2 2" xfId="19512" xr:uid="{00000000-0005-0000-0000-0000264C0000}"/>
    <cellStyle name="Note 2 3 3 5 5 4 3" xfId="19513" xr:uid="{00000000-0005-0000-0000-0000274C0000}"/>
    <cellStyle name="Note 2 3 3 5 5 5" xfId="19514" xr:uid="{00000000-0005-0000-0000-0000284C0000}"/>
    <cellStyle name="Note 2 3 3 5 5 5 2" xfId="19515" xr:uid="{00000000-0005-0000-0000-0000294C0000}"/>
    <cellStyle name="Note 2 3 3 5 5 6" xfId="19516" xr:uid="{00000000-0005-0000-0000-00002A4C0000}"/>
    <cellStyle name="Note 2 3 3 5 5 6 2" xfId="19517" xr:uid="{00000000-0005-0000-0000-00002B4C0000}"/>
    <cellStyle name="Note 2 3 3 5 5 7" xfId="19518" xr:uid="{00000000-0005-0000-0000-00002C4C0000}"/>
    <cellStyle name="Note 2 3 3 5 6" xfId="19519" xr:uid="{00000000-0005-0000-0000-00002D4C0000}"/>
    <cellStyle name="Note 2 3 3 5 6 2" xfId="19520" xr:uid="{00000000-0005-0000-0000-00002E4C0000}"/>
    <cellStyle name="Note 2 3 3 5 6 2 2" xfId="19521" xr:uid="{00000000-0005-0000-0000-00002F4C0000}"/>
    <cellStyle name="Note 2 3 3 5 6 2 2 2" xfId="19522" xr:uid="{00000000-0005-0000-0000-0000304C0000}"/>
    <cellStyle name="Note 2 3 3 5 6 2 2 2 2" xfId="19523" xr:uid="{00000000-0005-0000-0000-0000314C0000}"/>
    <cellStyle name="Note 2 3 3 5 6 2 2 3" xfId="19524" xr:uid="{00000000-0005-0000-0000-0000324C0000}"/>
    <cellStyle name="Note 2 3 3 5 6 2 3" xfId="19525" xr:uid="{00000000-0005-0000-0000-0000334C0000}"/>
    <cellStyle name="Note 2 3 3 5 6 2 3 2" xfId="19526" xr:uid="{00000000-0005-0000-0000-0000344C0000}"/>
    <cellStyle name="Note 2 3 3 5 6 2 4" xfId="19527" xr:uid="{00000000-0005-0000-0000-0000354C0000}"/>
    <cellStyle name="Note 2 3 3 5 6 3" xfId="19528" xr:uid="{00000000-0005-0000-0000-0000364C0000}"/>
    <cellStyle name="Note 2 3 3 5 6 3 2" xfId="19529" xr:uid="{00000000-0005-0000-0000-0000374C0000}"/>
    <cellStyle name="Note 2 3 3 5 6 3 2 2" xfId="19530" xr:uid="{00000000-0005-0000-0000-0000384C0000}"/>
    <cellStyle name="Note 2 3 3 5 6 3 3" xfId="19531" xr:uid="{00000000-0005-0000-0000-0000394C0000}"/>
    <cellStyle name="Note 2 3 3 5 6 4" xfId="19532" xr:uid="{00000000-0005-0000-0000-00003A4C0000}"/>
    <cellStyle name="Note 2 3 3 5 6 4 2" xfId="19533" xr:uid="{00000000-0005-0000-0000-00003B4C0000}"/>
    <cellStyle name="Note 2 3 3 5 6 4 2 2" xfId="19534" xr:uid="{00000000-0005-0000-0000-00003C4C0000}"/>
    <cellStyle name="Note 2 3 3 5 6 4 3" xfId="19535" xr:uid="{00000000-0005-0000-0000-00003D4C0000}"/>
    <cellStyle name="Note 2 3 3 5 6 5" xfId="19536" xr:uid="{00000000-0005-0000-0000-00003E4C0000}"/>
    <cellStyle name="Note 2 3 3 5 6 5 2" xfId="19537" xr:uid="{00000000-0005-0000-0000-00003F4C0000}"/>
    <cellStyle name="Note 2 3 3 5 6 6" xfId="19538" xr:uid="{00000000-0005-0000-0000-0000404C0000}"/>
    <cellStyle name="Note 2 3 3 5 6 6 2" xfId="19539" xr:uid="{00000000-0005-0000-0000-0000414C0000}"/>
    <cellStyle name="Note 2 3 3 5 6 7" xfId="19540" xr:uid="{00000000-0005-0000-0000-0000424C0000}"/>
    <cellStyle name="Note 2 3 3 5 7" xfId="19541" xr:uid="{00000000-0005-0000-0000-0000434C0000}"/>
    <cellStyle name="Note 2 3 3 5 7 2" xfId="19542" xr:uid="{00000000-0005-0000-0000-0000444C0000}"/>
    <cellStyle name="Note 2 3 3 5 7 2 2" xfId="19543" xr:uid="{00000000-0005-0000-0000-0000454C0000}"/>
    <cellStyle name="Note 2 3 3 5 7 2 2 2" xfId="19544" xr:uid="{00000000-0005-0000-0000-0000464C0000}"/>
    <cellStyle name="Note 2 3 3 5 7 2 3" xfId="19545" xr:uid="{00000000-0005-0000-0000-0000474C0000}"/>
    <cellStyle name="Note 2 3 3 5 7 3" xfId="19546" xr:uid="{00000000-0005-0000-0000-0000484C0000}"/>
    <cellStyle name="Note 2 3 3 5 7 3 2" xfId="19547" xr:uid="{00000000-0005-0000-0000-0000494C0000}"/>
    <cellStyle name="Note 2 3 3 5 7 4" xfId="19548" xr:uid="{00000000-0005-0000-0000-00004A4C0000}"/>
    <cellStyle name="Note 2 3 3 5 8" xfId="19549" xr:uid="{00000000-0005-0000-0000-00004B4C0000}"/>
    <cellStyle name="Note 2 3 3 5 8 2" xfId="19550" xr:uid="{00000000-0005-0000-0000-00004C4C0000}"/>
    <cellStyle name="Note 2 3 3 5 8 2 2" xfId="19551" xr:uid="{00000000-0005-0000-0000-00004D4C0000}"/>
    <cellStyle name="Note 2 3 3 5 8 3" xfId="19552" xr:uid="{00000000-0005-0000-0000-00004E4C0000}"/>
    <cellStyle name="Note 2 3 3 5 9" xfId="19553" xr:uid="{00000000-0005-0000-0000-00004F4C0000}"/>
    <cellStyle name="Note 2 3 3 5 9 2" xfId="19554" xr:uid="{00000000-0005-0000-0000-0000504C0000}"/>
    <cellStyle name="Note 2 3 3 5 9 2 2" xfId="19555" xr:uid="{00000000-0005-0000-0000-0000514C0000}"/>
    <cellStyle name="Note 2 3 3 5 9 3" xfId="19556" xr:uid="{00000000-0005-0000-0000-0000524C0000}"/>
    <cellStyle name="Note 2 3 3 6" xfId="19557" xr:uid="{00000000-0005-0000-0000-0000534C0000}"/>
    <cellStyle name="Note 2 3 3 6 10" xfId="19558" xr:uid="{00000000-0005-0000-0000-0000544C0000}"/>
    <cellStyle name="Note 2 3 3 6 10 2" xfId="19559" xr:uid="{00000000-0005-0000-0000-0000554C0000}"/>
    <cellStyle name="Note 2 3 3 6 11" xfId="19560" xr:uid="{00000000-0005-0000-0000-0000564C0000}"/>
    <cellStyle name="Note 2 3 3 6 11 2" xfId="19561" xr:uid="{00000000-0005-0000-0000-0000574C0000}"/>
    <cellStyle name="Note 2 3 3 6 12" xfId="19562" xr:uid="{00000000-0005-0000-0000-0000584C0000}"/>
    <cellStyle name="Note 2 3 3 6 2" xfId="19563" xr:uid="{00000000-0005-0000-0000-0000594C0000}"/>
    <cellStyle name="Note 2 3 3 6 2 2" xfId="19564" xr:uid="{00000000-0005-0000-0000-00005A4C0000}"/>
    <cellStyle name="Note 2 3 3 6 2 2 2" xfId="19565" xr:uid="{00000000-0005-0000-0000-00005B4C0000}"/>
    <cellStyle name="Note 2 3 3 6 2 2 2 2" xfId="19566" xr:uid="{00000000-0005-0000-0000-00005C4C0000}"/>
    <cellStyle name="Note 2 3 3 6 2 2 2 2 2" xfId="19567" xr:uid="{00000000-0005-0000-0000-00005D4C0000}"/>
    <cellStyle name="Note 2 3 3 6 2 2 2 3" xfId="19568" xr:uid="{00000000-0005-0000-0000-00005E4C0000}"/>
    <cellStyle name="Note 2 3 3 6 2 2 3" xfId="19569" xr:uid="{00000000-0005-0000-0000-00005F4C0000}"/>
    <cellStyle name="Note 2 3 3 6 2 2 3 2" xfId="19570" xr:uid="{00000000-0005-0000-0000-0000604C0000}"/>
    <cellStyle name="Note 2 3 3 6 2 2 4" xfId="19571" xr:uid="{00000000-0005-0000-0000-0000614C0000}"/>
    <cellStyle name="Note 2 3 3 6 2 3" xfId="19572" xr:uid="{00000000-0005-0000-0000-0000624C0000}"/>
    <cellStyle name="Note 2 3 3 6 2 3 2" xfId="19573" xr:uid="{00000000-0005-0000-0000-0000634C0000}"/>
    <cellStyle name="Note 2 3 3 6 2 3 2 2" xfId="19574" xr:uid="{00000000-0005-0000-0000-0000644C0000}"/>
    <cellStyle name="Note 2 3 3 6 2 3 3" xfId="19575" xr:uid="{00000000-0005-0000-0000-0000654C0000}"/>
    <cellStyle name="Note 2 3 3 6 2 4" xfId="19576" xr:uid="{00000000-0005-0000-0000-0000664C0000}"/>
    <cellStyle name="Note 2 3 3 6 2 4 2" xfId="19577" xr:uid="{00000000-0005-0000-0000-0000674C0000}"/>
    <cellStyle name="Note 2 3 3 6 2 4 2 2" xfId="19578" xr:uid="{00000000-0005-0000-0000-0000684C0000}"/>
    <cellStyle name="Note 2 3 3 6 2 4 3" xfId="19579" xr:uid="{00000000-0005-0000-0000-0000694C0000}"/>
    <cellStyle name="Note 2 3 3 6 2 5" xfId="19580" xr:uid="{00000000-0005-0000-0000-00006A4C0000}"/>
    <cellStyle name="Note 2 3 3 6 2 5 2" xfId="19581" xr:uid="{00000000-0005-0000-0000-00006B4C0000}"/>
    <cellStyle name="Note 2 3 3 6 2 6" xfId="19582" xr:uid="{00000000-0005-0000-0000-00006C4C0000}"/>
    <cellStyle name="Note 2 3 3 6 2 6 2" xfId="19583" xr:uid="{00000000-0005-0000-0000-00006D4C0000}"/>
    <cellStyle name="Note 2 3 3 6 2 7" xfId="19584" xr:uid="{00000000-0005-0000-0000-00006E4C0000}"/>
    <cellStyle name="Note 2 3 3 6 3" xfId="19585" xr:uid="{00000000-0005-0000-0000-00006F4C0000}"/>
    <cellStyle name="Note 2 3 3 6 3 2" xfId="19586" xr:uid="{00000000-0005-0000-0000-0000704C0000}"/>
    <cellStyle name="Note 2 3 3 6 3 2 2" xfId="19587" xr:uid="{00000000-0005-0000-0000-0000714C0000}"/>
    <cellStyle name="Note 2 3 3 6 3 2 2 2" xfId="19588" xr:uid="{00000000-0005-0000-0000-0000724C0000}"/>
    <cellStyle name="Note 2 3 3 6 3 2 2 2 2" xfId="19589" xr:uid="{00000000-0005-0000-0000-0000734C0000}"/>
    <cellStyle name="Note 2 3 3 6 3 2 2 3" xfId="19590" xr:uid="{00000000-0005-0000-0000-0000744C0000}"/>
    <cellStyle name="Note 2 3 3 6 3 2 3" xfId="19591" xr:uid="{00000000-0005-0000-0000-0000754C0000}"/>
    <cellStyle name="Note 2 3 3 6 3 2 3 2" xfId="19592" xr:uid="{00000000-0005-0000-0000-0000764C0000}"/>
    <cellStyle name="Note 2 3 3 6 3 2 4" xfId="19593" xr:uid="{00000000-0005-0000-0000-0000774C0000}"/>
    <cellStyle name="Note 2 3 3 6 3 3" xfId="19594" xr:uid="{00000000-0005-0000-0000-0000784C0000}"/>
    <cellStyle name="Note 2 3 3 6 3 3 2" xfId="19595" xr:uid="{00000000-0005-0000-0000-0000794C0000}"/>
    <cellStyle name="Note 2 3 3 6 3 3 2 2" xfId="19596" xr:uid="{00000000-0005-0000-0000-00007A4C0000}"/>
    <cellStyle name="Note 2 3 3 6 3 3 3" xfId="19597" xr:uid="{00000000-0005-0000-0000-00007B4C0000}"/>
    <cellStyle name="Note 2 3 3 6 3 4" xfId="19598" xr:uid="{00000000-0005-0000-0000-00007C4C0000}"/>
    <cellStyle name="Note 2 3 3 6 3 4 2" xfId="19599" xr:uid="{00000000-0005-0000-0000-00007D4C0000}"/>
    <cellStyle name="Note 2 3 3 6 3 4 2 2" xfId="19600" xr:uid="{00000000-0005-0000-0000-00007E4C0000}"/>
    <cellStyle name="Note 2 3 3 6 3 4 3" xfId="19601" xr:uid="{00000000-0005-0000-0000-00007F4C0000}"/>
    <cellStyle name="Note 2 3 3 6 3 5" xfId="19602" xr:uid="{00000000-0005-0000-0000-0000804C0000}"/>
    <cellStyle name="Note 2 3 3 6 3 5 2" xfId="19603" xr:uid="{00000000-0005-0000-0000-0000814C0000}"/>
    <cellStyle name="Note 2 3 3 6 3 6" xfId="19604" xr:uid="{00000000-0005-0000-0000-0000824C0000}"/>
    <cellStyle name="Note 2 3 3 6 3 6 2" xfId="19605" xr:uid="{00000000-0005-0000-0000-0000834C0000}"/>
    <cellStyle name="Note 2 3 3 6 3 7" xfId="19606" xr:uid="{00000000-0005-0000-0000-0000844C0000}"/>
    <cellStyle name="Note 2 3 3 6 4" xfId="19607" xr:uid="{00000000-0005-0000-0000-0000854C0000}"/>
    <cellStyle name="Note 2 3 3 6 4 2" xfId="19608" xr:uid="{00000000-0005-0000-0000-0000864C0000}"/>
    <cellStyle name="Note 2 3 3 6 4 2 2" xfId="19609" xr:uid="{00000000-0005-0000-0000-0000874C0000}"/>
    <cellStyle name="Note 2 3 3 6 4 2 2 2" xfId="19610" xr:uid="{00000000-0005-0000-0000-0000884C0000}"/>
    <cellStyle name="Note 2 3 3 6 4 2 2 2 2" xfId="19611" xr:uid="{00000000-0005-0000-0000-0000894C0000}"/>
    <cellStyle name="Note 2 3 3 6 4 2 2 3" xfId="19612" xr:uid="{00000000-0005-0000-0000-00008A4C0000}"/>
    <cellStyle name="Note 2 3 3 6 4 2 3" xfId="19613" xr:uid="{00000000-0005-0000-0000-00008B4C0000}"/>
    <cellStyle name="Note 2 3 3 6 4 2 3 2" xfId="19614" xr:uid="{00000000-0005-0000-0000-00008C4C0000}"/>
    <cellStyle name="Note 2 3 3 6 4 2 4" xfId="19615" xr:uid="{00000000-0005-0000-0000-00008D4C0000}"/>
    <cellStyle name="Note 2 3 3 6 4 3" xfId="19616" xr:uid="{00000000-0005-0000-0000-00008E4C0000}"/>
    <cellStyle name="Note 2 3 3 6 4 3 2" xfId="19617" xr:uid="{00000000-0005-0000-0000-00008F4C0000}"/>
    <cellStyle name="Note 2 3 3 6 4 3 2 2" xfId="19618" xr:uid="{00000000-0005-0000-0000-0000904C0000}"/>
    <cellStyle name="Note 2 3 3 6 4 3 3" xfId="19619" xr:uid="{00000000-0005-0000-0000-0000914C0000}"/>
    <cellStyle name="Note 2 3 3 6 4 4" xfId="19620" xr:uid="{00000000-0005-0000-0000-0000924C0000}"/>
    <cellStyle name="Note 2 3 3 6 4 4 2" xfId="19621" xr:uid="{00000000-0005-0000-0000-0000934C0000}"/>
    <cellStyle name="Note 2 3 3 6 4 4 2 2" xfId="19622" xr:uid="{00000000-0005-0000-0000-0000944C0000}"/>
    <cellStyle name="Note 2 3 3 6 4 4 3" xfId="19623" xr:uid="{00000000-0005-0000-0000-0000954C0000}"/>
    <cellStyle name="Note 2 3 3 6 4 5" xfId="19624" xr:uid="{00000000-0005-0000-0000-0000964C0000}"/>
    <cellStyle name="Note 2 3 3 6 4 5 2" xfId="19625" xr:uid="{00000000-0005-0000-0000-0000974C0000}"/>
    <cellStyle name="Note 2 3 3 6 4 6" xfId="19626" xr:uid="{00000000-0005-0000-0000-0000984C0000}"/>
    <cellStyle name="Note 2 3 3 6 4 6 2" xfId="19627" xr:uid="{00000000-0005-0000-0000-0000994C0000}"/>
    <cellStyle name="Note 2 3 3 6 4 7" xfId="19628" xr:uid="{00000000-0005-0000-0000-00009A4C0000}"/>
    <cellStyle name="Note 2 3 3 6 5" xfId="19629" xr:uid="{00000000-0005-0000-0000-00009B4C0000}"/>
    <cellStyle name="Note 2 3 3 6 5 2" xfId="19630" xr:uid="{00000000-0005-0000-0000-00009C4C0000}"/>
    <cellStyle name="Note 2 3 3 6 5 2 2" xfId="19631" xr:uid="{00000000-0005-0000-0000-00009D4C0000}"/>
    <cellStyle name="Note 2 3 3 6 5 2 2 2" xfId="19632" xr:uid="{00000000-0005-0000-0000-00009E4C0000}"/>
    <cellStyle name="Note 2 3 3 6 5 2 2 2 2" xfId="19633" xr:uid="{00000000-0005-0000-0000-00009F4C0000}"/>
    <cellStyle name="Note 2 3 3 6 5 2 2 3" xfId="19634" xr:uid="{00000000-0005-0000-0000-0000A04C0000}"/>
    <cellStyle name="Note 2 3 3 6 5 2 3" xfId="19635" xr:uid="{00000000-0005-0000-0000-0000A14C0000}"/>
    <cellStyle name="Note 2 3 3 6 5 2 3 2" xfId="19636" xr:uid="{00000000-0005-0000-0000-0000A24C0000}"/>
    <cellStyle name="Note 2 3 3 6 5 2 4" xfId="19637" xr:uid="{00000000-0005-0000-0000-0000A34C0000}"/>
    <cellStyle name="Note 2 3 3 6 5 3" xfId="19638" xr:uid="{00000000-0005-0000-0000-0000A44C0000}"/>
    <cellStyle name="Note 2 3 3 6 5 3 2" xfId="19639" xr:uid="{00000000-0005-0000-0000-0000A54C0000}"/>
    <cellStyle name="Note 2 3 3 6 5 3 2 2" xfId="19640" xr:uid="{00000000-0005-0000-0000-0000A64C0000}"/>
    <cellStyle name="Note 2 3 3 6 5 3 3" xfId="19641" xr:uid="{00000000-0005-0000-0000-0000A74C0000}"/>
    <cellStyle name="Note 2 3 3 6 5 4" xfId="19642" xr:uid="{00000000-0005-0000-0000-0000A84C0000}"/>
    <cellStyle name="Note 2 3 3 6 5 4 2" xfId="19643" xr:uid="{00000000-0005-0000-0000-0000A94C0000}"/>
    <cellStyle name="Note 2 3 3 6 5 4 2 2" xfId="19644" xr:uid="{00000000-0005-0000-0000-0000AA4C0000}"/>
    <cellStyle name="Note 2 3 3 6 5 4 3" xfId="19645" xr:uid="{00000000-0005-0000-0000-0000AB4C0000}"/>
    <cellStyle name="Note 2 3 3 6 5 5" xfId="19646" xr:uid="{00000000-0005-0000-0000-0000AC4C0000}"/>
    <cellStyle name="Note 2 3 3 6 5 5 2" xfId="19647" xr:uid="{00000000-0005-0000-0000-0000AD4C0000}"/>
    <cellStyle name="Note 2 3 3 6 5 6" xfId="19648" xr:uid="{00000000-0005-0000-0000-0000AE4C0000}"/>
    <cellStyle name="Note 2 3 3 6 5 6 2" xfId="19649" xr:uid="{00000000-0005-0000-0000-0000AF4C0000}"/>
    <cellStyle name="Note 2 3 3 6 5 7" xfId="19650" xr:uid="{00000000-0005-0000-0000-0000B04C0000}"/>
    <cellStyle name="Note 2 3 3 6 6" xfId="19651" xr:uid="{00000000-0005-0000-0000-0000B14C0000}"/>
    <cellStyle name="Note 2 3 3 6 6 2" xfId="19652" xr:uid="{00000000-0005-0000-0000-0000B24C0000}"/>
    <cellStyle name="Note 2 3 3 6 6 2 2" xfId="19653" xr:uid="{00000000-0005-0000-0000-0000B34C0000}"/>
    <cellStyle name="Note 2 3 3 6 6 2 2 2" xfId="19654" xr:uid="{00000000-0005-0000-0000-0000B44C0000}"/>
    <cellStyle name="Note 2 3 3 6 6 2 2 2 2" xfId="19655" xr:uid="{00000000-0005-0000-0000-0000B54C0000}"/>
    <cellStyle name="Note 2 3 3 6 6 2 2 3" xfId="19656" xr:uid="{00000000-0005-0000-0000-0000B64C0000}"/>
    <cellStyle name="Note 2 3 3 6 6 2 3" xfId="19657" xr:uid="{00000000-0005-0000-0000-0000B74C0000}"/>
    <cellStyle name="Note 2 3 3 6 6 2 3 2" xfId="19658" xr:uid="{00000000-0005-0000-0000-0000B84C0000}"/>
    <cellStyle name="Note 2 3 3 6 6 2 4" xfId="19659" xr:uid="{00000000-0005-0000-0000-0000B94C0000}"/>
    <cellStyle name="Note 2 3 3 6 6 3" xfId="19660" xr:uid="{00000000-0005-0000-0000-0000BA4C0000}"/>
    <cellStyle name="Note 2 3 3 6 6 3 2" xfId="19661" xr:uid="{00000000-0005-0000-0000-0000BB4C0000}"/>
    <cellStyle name="Note 2 3 3 6 6 3 2 2" xfId="19662" xr:uid="{00000000-0005-0000-0000-0000BC4C0000}"/>
    <cellStyle name="Note 2 3 3 6 6 3 3" xfId="19663" xr:uid="{00000000-0005-0000-0000-0000BD4C0000}"/>
    <cellStyle name="Note 2 3 3 6 6 4" xfId="19664" xr:uid="{00000000-0005-0000-0000-0000BE4C0000}"/>
    <cellStyle name="Note 2 3 3 6 6 4 2" xfId="19665" xr:uid="{00000000-0005-0000-0000-0000BF4C0000}"/>
    <cellStyle name="Note 2 3 3 6 6 4 2 2" xfId="19666" xr:uid="{00000000-0005-0000-0000-0000C04C0000}"/>
    <cellStyle name="Note 2 3 3 6 6 4 3" xfId="19667" xr:uid="{00000000-0005-0000-0000-0000C14C0000}"/>
    <cellStyle name="Note 2 3 3 6 6 5" xfId="19668" xr:uid="{00000000-0005-0000-0000-0000C24C0000}"/>
    <cellStyle name="Note 2 3 3 6 6 5 2" xfId="19669" xr:uid="{00000000-0005-0000-0000-0000C34C0000}"/>
    <cellStyle name="Note 2 3 3 6 6 6" xfId="19670" xr:uid="{00000000-0005-0000-0000-0000C44C0000}"/>
    <cellStyle name="Note 2 3 3 6 6 6 2" xfId="19671" xr:uid="{00000000-0005-0000-0000-0000C54C0000}"/>
    <cellStyle name="Note 2 3 3 6 6 7" xfId="19672" xr:uid="{00000000-0005-0000-0000-0000C64C0000}"/>
    <cellStyle name="Note 2 3 3 6 7" xfId="19673" xr:uid="{00000000-0005-0000-0000-0000C74C0000}"/>
    <cellStyle name="Note 2 3 3 6 7 2" xfId="19674" xr:uid="{00000000-0005-0000-0000-0000C84C0000}"/>
    <cellStyle name="Note 2 3 3 6 7 2 2" xfId="19675" xr:uid="{00000000-0005-0000-0000-0000C94C0000}"/>
    <cellStyle name="Note 2 3 3 6 7 2 2 2" xfId="19676" xr:uid="{00000000-0005-0000-0000-0000CA4C0000}"/>
    <cellStyle name="Note 2 3 3 6 7 2 3" xfId="19677" xr:uid="{00000000-0005-0000-0000-0000CB4C0000}"/>
    <cellStyle name="Note 2 3 3 6 7 3" xfId="19678" xr:uid="{00000000-0005-0000-0000-0000CC4C0000}"/>
    <cellStyle name="Note 2 3 3 6 7 3 2" xfId="19679" xr:uid="{00000000-0005-0000-0000-0000CD4C0000}"/>
    <cellStyle name="Note 2 3 3 6 7 4" xfId="19680" xr:uid="{00000000-0005-0000-0000-0000CE4C0000}"/>
    <cellStyle name="Note 2 3 3 6 8" xfId="19681" xr:uid="{00000000-0005-0000-0000-0000CF4C0000}"/>
    <cellStyle name="Note 2 3 3 6 8 2" xfId="19682" xr:uid="{00000000-0005-0000-0000-0000D04C0000}"/>
    <cellStyle name="Note 2 3 3 6 8 2 2" xfId="19683" xr:uid="{00000000-0005-0000-0000-0000D14C0000}"/>
    <cellStyle name="Note 2 3 3 6 8 3" xfId="19684" xr:uid="{00000000-0005-0000-0000-0000D24C0000}"/>
    <cellStyle name="Note 2 3 3 6 9" xfId="19685" xr:uid="{00000000-0005-0000-0000-0000D34C0000}"/>
    <cellStyle name="Note 2 3 3 6 9 2" xfId="19686" xr:uid="{00000000-0005-0000-0000-0000D44C0000}"/>
    <cellStyle name="Note 2 3 3 6 9 2 2" xfId="19687" xr:uid="{00000000-0005-0000-0000-0000D54C0000}"/>
    <cellStyle name="Note 2 3 3 6 9 3" xfId="19688" xr:uid="{00000000-0005-0000-0000-0000D64C0000}"/>
    <cellStyle name="Note 2 3 3 7" xfId="19689" xr:uid="{00000000-0005-0000-0000-0000D74C0000}"/>
    <cellStyle name="Note 2 3 3 7 10" xfId="19690" xr:uid="{00000000-0005-0000-0000-0000D84C0000}"/>
    <cellStyle name="Note 2 3 3 7 10 2" xfId="19691" xr:uid="{00000000-0005-0000-0000-0000D94C0000}"/>
    <cellStyle name="Note 2 3 3 7 11" xfId="19692" xr:uid="{00000000-0005-0000-0000-0000DA4C0000}"/>
    <cellStyle name="Note 2 3 3 7 11 2" xfId="19693" xr:uid="{00000000-0005-0000-0000-0000DB4C0000}"/>
    <cellStyle name="Note 2 3 3 7 12" xfId="19694" xr:uid="{00000000-0005-0000-0000-0000DC4C0000}"/>
    <cellStyle name="Note 2 3 3 7 2" xfId="19695" xr:uid="{00000000-0005-0000-0000-0000DD4C0000}"/>
    <cellStyle name="Note 2 3 3 7 2 2" xfId="19696" xr:uid="{00000000-0005-0000-0000-0000DE4C0000}"/>
    <cellStyle name="Note 2 3 3 7 2 2 2" xfId="19697" xr:uid="{00000000-0005-0000-0000-0000DF4C0000}"/>
    <cellStyle name="Note 2 3 3 7 2 2 2 2" xfId="19698" xr:uid="{00000000-0005-0000-0000-0000E04C0000}"/>
    <cellStyle name="Note 2 3 3 7 2 2 2 2 2" xfId="19699" xr:uid="{00000000-0005-0000-0000-0000E14C0000}"/>
    <cellStyle name="Note 2 3 3 7 2 2 2 3" xfId="19700" xr:uid="{00000000-0005-0000-0000-0000E24C0000}"/>
    <cellStyle name="Note 2 3 3 7 2 2 3" xfId="19701" xr:uid="{00000000-0005-0000-0000-0000E34C0000}"/>
    <cellStyle name="Note 2 3 3 7 2 2 3 2" xfId="19702" xr:uid="{00000000-0005-0000-0000-0000E44C0000}"/>
    <cellStyle name="Note 2 3 3 7 2 2 4" xfId="19703" xr:uid="{00000000-0005-0000-0000-0000E54C0000}"/>
    <cellStyle name="Note 2 3 3 7 2 3" xfId="19704" xr:uid="{00000000-0005-0000-0000-0000E64C0000}"/>
    <cellStyle name="Note 2 3 3 7 2 3 2" xfId="19705" xr:uid="{00000000-0005-0000-0000-0000E74C0000}"/>
    <cellStyle name="Note 2 3 3 7 2 3 2 2" xfId="19706" xr:uid="{00000000-0005-0000-0000-0000E84C0000}"/>
    <cellStyle name="Note 2 3 3 7 2 3 3" xfId="19707" xr:uid="{00000000-0005-0000-0000-0000E94C0000}"/>
    <cellStyle name="Note 2 3 3 7 2 4" xfId="19708" xr:uid="{00000000-0005-0000-0000-0000EA4C0000}"/>
    <cellStyle name="Note 2 3 3 7 2 4 2" xfId="19709" xr:uid="{00000000-0005-0000-0000-0000EB4C0000}"/>
    <cellStyle name="Note 2 3 3 7 2 4 2 2" xfId="19710" xr:uid="{00000000-0005-0000-0000-0000EC4C0000}"/>
    <cellStyle name="Note 2 3 3 7 2 4 3" xfId="19711" xr:uid="{00000000-0005-0000-0000-0000ED4C0000}"/>
    <cellStyle name="Note 2 3 3 7 2 5" xfId="19712" xr:uid="{00000000-0005-0000-0000-0000EE4C0000}"/>
    <cellStyle name="Note 2 3 3 7 2 5 2" xfId="19713" xr:uid="{00000000-0005-0000-0000-0000EF4C0000}"/>
    <cellStyle name="Note 2 3 3 7 2 6" xfId="19714" xr:uid="{00000000-0005-0000-0000-0000F04C0000}"/>
    <cellStyle name="Note 2 3 3 7 2 6 2" xfId="19715" xr:uid="{00000000-0005-0000-0000-0000F14C0000}"/>
    <cellStyle name="Note 2 3 3 7 2 7" xfId="19716" xr:uid="{00000000-0005-0000-0000-0000F24C0000}"/>
    <cellStyle name="Note 2 3 3 7 3" xfId="19717" xr:uid="{00000000-0005-0000-0000-0000F34C0000}"/>
    <cellStyle name="Note 2 3 3 7 3 2" xfId="19718" xr:uid="{00000000-0005-0000-0000-0000F44C0000}"/>
    <cellStyle name="Note 2 3 3 7 3 2 2" xfId="19719" xr:uid="{00000000-0005-0000-0000-0000F54C0000}"/>
    <cellStyle name="Note 2 3 3 7 3 2 2 2" xfId="19720" xr:uid="{00000000-0005-0000-0000-0000F64C0000}"/>
    <cellStyle name="Note 2 3 3 7 3 2 2 2 2" xfId="19721" xr:uid="{00000000-0005-0000-0000-0000F74C0000}"/>
    <cellStyle name="Note 2 3 3 7 3 2 2 3" xfId="19722" xr:uid="{00000000-0005-0000-0000-0000F84C0000}"/>
    <cellStyle name="Note 2 3 3 7 3 2 3" xfId="19723" xr:uid="{00000000-0005-0000-0000-0000F94C0000}"/>
    <cellStyle name="Note 2 3 3 7 3 2 3 2" xfId="19724" xr:uid="{00000000-0005-0000-0000-0000FA4C0000}"/>
    <cellStyle name="Note 2 3 3 7 3 2 4" xfId="19725" xr:uid="{00000000-0005-0000-0000-0000FB4C0000}"/>
    <cellStyle name="Note 2 3 3 7 3 3" xfId="19726" xr:uid="{00000000-0005-0000-0000-0000FC4C0000}"/>
    <cellStyle name="Note 2 3 3 7 3 3 2" xfId="19727" xr:uid="{00000000-0005-0000-0000-0000FD4C0000}"/>
    <cellStyle name="Note 2 3 3 7 3 3 2 2" xfId="19728" xr:uid="{00000000-0005-0000-0000-0000FE4C0000}"/>
    <cellStyle name="Note 2 3 3 7 3 3 3" xfId="19729" xr:uid="{00000000-0005-0000-0000-0000FF4C0000}"/>
    <cellStyle name="Note 2 3 3 7 3 4" xfId="19730" xr:uid="{00000000-0005-0000-0000-0000004D0000}"/>
    <cellStyle name="Note 2 3 3 7 3 4 2" xfId="19731" xr:uid="{00000000-0005-0000-0000-0000014D0000}"/>
    <cellStyle name="Note 2 3 3 7 3 4 2 2" xfId="19732" xr:uid="{00000000-0005-0000-0000-0000024D0000}"/>
    <cellStyle name="Note 2 3 3 7 3 4 3" xfId="19733" xr:uid="{00000000-0005-0000-0000-0000034D0000}"/>
    <cellStyle name="Note 2 3 3 7 3 5" xfId="19734" xr:uid="{00000000-0005-0000-0000-0000044D0000}"/>
    <cellStyle name="Note 2 3 3 7 3 5 2" xfId="19735" xr:uid="{00000000-0005-0000-0000-0000054D0000}"/>
    <cellStyle name="Note 2 3 3 7 3 6" xfId="19736" xr:uid="{00000000-0005-0000-0000-0000064D0000}"/>
    <cellStyle name="Note 2 3 3 7 3 6 2" xfId="19737" xr:uid="{00000000-0005-0000-0000-0000074D0000}"/>
    <cellStyle name="Note 2 3 3 7 3 7" xfId="19738" xr:uid="{00000000-0005-0000-0000-0000084D0000}"/>
    <cellStyle name="Note 2 3 3 7 4" xfId="19739" xr:uid="{00000000-0005-0000-0000-0000094D0000}"/>
    <cellStyle name="Note 2 3 3 7 4 2" xfId="19740" xr:uid="{00000000-0005-0000-0000-00000A4D0000}"/>
    <cellStyle name="Note 2 3 3 7 4 2 2" xfId="19741" xr:uid="{00000000-0005-0000-0000-00000B4D0000}"/>
    <cellStyle name="Note 2 3 3 7 4 2 2 2" xfId="19742" xr:uid="{00000000-0005-0000-0000-00000C4D0000}"/>
    <cellStyle name="Note 2 3 3 7 4 2 2 2 2" xfId="19743" xr:uid="{00000000-0005-0000-0000-00000D4D0000}"/>
    <cellStyle name="Note 2 3 3 7 4 2 2 3" xfId="19744" xr:uid="{00000000-0005-0000-0000-00000E4D0000}"/>
    <cellStyle name="Note 2 3 3 7 4 2 3" xfId="19745" xr:uid="{00000000-0005-0000-0000-00000F4D0000}"/>
    <cellStyle name="Note 2 3 3 7 4 2 3 2" xfId="19746" xr:uid="{00000000-0005-0000-0000-0000104D0000}"/>
    <cellStyle name="Note 2 3 3 7 4 2 4" xfId="19747" xr:uid="{00000000-0005-0000-0000-0000114D0000}"/>
    <cellStyle name="Note 2 3 3 7 4 3" xfId="19748" xr:uid="{00000000-0005-0000-0000-0000124D0000}"/>
    <cellStyle name="Note 2 3 3 7 4 3 2" xfId="19749" xr:uid="{00000000-0005-0000-0000-0000134D0000}"/>
    <cellStyle name="Note 2 3 3 7 4 3 2 2" xfId="19750" xr:uid="{00000000-0005-0000-0000-0000144D0000}"/>
    <cellStyle name="Note 2 3 3 7 4 3 3" xfId="19751" xr:uid="{00000000-0005-0000-0000-0000154D0000}"/>
    <cellStyle name="Note 2 3 3 7 4 4" xfId="19752" xr:uid="{00000000-0005-0000-0000-0000164D0000}"/>
    <cellStyle name="Note 2 3 3 7 4 4 2" xfId="19753" xr:uid="{00000000-0005-0000-0000-0000174D0000}"/>
    <cellStyle name="Note 2 3 3 7 4 4 2 2" xfId="19754" xr:uid="{00000000-0005-0000-0000-0000184D0000}"/>
    <cellStyle name="Note 2 3 3 7 4 4 3" xfId="19755" xr:uid="{00000000-0005-0000-0000-0000194D0000}"/>
    <cellStyle name="Note 2 3 3 7 4 5" xfId="19756" xr:uid="{00000000-0005-0000-0000-00001A4D0000}"/>
    <cellStyle name="Note 2 3 3 7 4 5 2" xfId="19757" xr:uid="{00000000-0005-0000-0000-00001B4D0000}"/>
    <cellStyle name="Note 2 3 3 7 4 6" xfId="19758" xr:uid="{00000000-0005-0000-0000-00001C4D0000}"/>
    <cellStyle name="Note 2 3 3 7 4 6 2" xfId="19759" xr:uid="{00000000-0005-0000-0000-00001D4D0000}"/>
    <cellStyle name="Note 2 3 3 7 4 7" xfId="19760" xr:uid="{00000000-0005-0000-0000-00001E4D0000}"/>
    <cellStyle name="Note 2 3 3 7 5" xfId="19761" xr:uid="{00000000-0005-0000-0000-00001F4D0000}"/>
    <cellStyle name="Note 2 3 3 7 5 2" xfId="19762" xr:uid="{00000000-0005-0000-0000-0000204D0000}"/>
    <cellStyle name="Note 2 3 3 7 5 2 2" xfId="19763" xr:uid="{00000000-0005-0000-0000-0000214D0000}"/>
    <cellStyle name="Note 2 3 3 7 5 2 2 2" xfId="19764" xr:uid="{00000000-0005-0000-0000-0000224D0000}"/>
    <cellStyle name="Note 2 3 3 7 5 2 2 2 2" xfId="19765" xr:uid="{00000000-0005-0000-0000-0000234D0000}"/>
    <cellStyle name="Note 2 3 3 7 5 2 2 3" xfId="19766" xr:uid="{00000000-0005-0000-0000-0000244D0000}"/>
    <cellStyle name="Note 2 3 3 7 5 2 3" xfId="19767" xr:uid="{00000000-0005-0000-0000-0000254D0000}"/>
    <cellStyle name="Note 2 3 3 7 5 2 3 2" xfId="19768" xr:uid="{00000000-0005-0000-0000-0000264D0000}"/>
    <cellStyle name="Note 2 3 3 7 5 2 4" xfId="19769" xr:uid="{00000000-0005-0000-0000-0000274D0000}"/>
    <cellStyle name="Note 2 3 3 7 5 3" xfId="19770" xr:uid="{00000000-0005-0000-0000-0000284D0000}"/>
    <cellStyle name="Note 2 3 3 7 5 3 2" xfId="19771" xr:uid="{00000000-0005-0000-0000-0000294D0000}"/>
    <cellStyle name="Note 2 3 3 7 5 3 2 2" xfId="19772" xr:uid="{00000000-0005-0000-0000-00002A4D0000}"/>
    <cellStyle name="Note 2 3 3 7 5 3 3" xfId="19773" xr:uid="{00000000-0005-0000-0000-00002B4D0000}"/>
    <cellStyle name="Note 2 3 3 7 5 4" xfId="19774" xr:uid="{00000000-0005-0000-0000-00002C4D0000}"/>
    <cellStyle name="Note 2 3 3 7 5 4 2" xfId="19775" xr:uid="{00000000-0005-0000-0000-00002D4D0000}"/>
    <cellStyle name="Note 2 3 3 7 5 4 2 2" xfId="19776" xr:uid="{00000000-0005-0000-0000-00002E4D0000}"/>
    <cellStyle name="Note 2 3 3 7 5 4 3" xfId="19777" xr:uid="{00000000-0005-0000-0000-00002F4D0000}"/>
    <cellStyle name="Note 2 3 3 7 5 5" xfId="19778" xr:uid="{00000000-0005-0000-0000-0000304D0000}"/>
    <cellStyle name="Note 2 3 3 7 5 5 2" xfId="19779" xr:uid="{00000000-0005-0000-0000-0000314D0000}"/>
    <cellStyle name="Note 2 3 3 7 5 6" xfId="19780" xr:uid="{00000000-0005-0000-0000-0000324D0000}"/>
    <cellStyle name="Note 2 3 3 7 5 6 2" xfId="19781" xr:uid="{00000000-0005-0000-0000-0000334D0000}"/>
    <cellStyle name="Note 2 3 3 7 5 7" xfId="19782" xr:uid="{00000000-0005-0000-0000-0000344D0000}"/>
    <cellStyle name="Note 2 3 3 7 6" xfId="19783" xr:uid="{00000000-0005-0000-0000-0000354D0000}"/>
    <cellStyle name="Note 2 3 3 7 6 2" xfId="19784" xr:uid="{00000000-0005-0000-0000-0000364D0000}"/>
    <cellStyle name="Note 2 3 3 7 6 2 2" xfId="19785" xr:uid="{00000000-0005-0000-0000-0000374D0000}"/>
    <cellStyle name="Note 2 3 3 7 6 2 2 2" xfId="19786" xr:uid="{00000000-0005-0000-0000-0000384D0000}"/>
    <cellStyle name="Note 2 3 3 7 6 2 2 2 2" xfId="19787" xr:uid="{00000000-0005-0000-0000-0000394D0000}"/>
    <cellStyle name="Note 2 3 3 7 6 2 2 3" xfId="19788" xr:uid="{00000000-0005-0000-0000-00003A4D0000}"/>
    <cellStyle name="Note 2 3 3 7 6 2 3" xfId="19789" xr:uid="{00000000-0005-0000-0000-00003B4D0000}"/>
    <cellStyle name="Note 2 3 3 7 6 2 3 2" xfId="19790" xr:uid="{00000000-0005-0000-0000-00003C4D0000}"/>
    <cellStyle name="Note 2 3 3 7 6 2 4" xfId="19791" xr:uid="{00000000-0005-0000-0000-00003D4D0000}"/>
    <cellStyle name="Note 2 3 3 7 6 3" xfId="19792" xr:uid="{00000000-0005-0000-0000-00003E4D0000}"/>
    <cellStyle name="Note 2 3 3 7 6 3 2" xfId="19793" xr:uid="{00000000-0005-0000-0000-00003F4D0000}"/>
    <cellStyle name="Note 2 3 3 7 6 3 2 2" xfId="19794" xr:uid="{00000000-0005-0000-0000-0000404D0000}"/>
    <cellStyle name="Note 2 3 3 7 6 3 3" xfId="19795" xr:uid="{00000000-0005-0000-0000-0000414D0000}"/>
    <cellStyle name="Note 2 3 3 7 6 4" xfId="19796" xr:uid="{00000000-0005-0000-0000-0000424D0000}"/>
    <cellStyle name="Note 2 3 3 7 6 4 2" xfId="19797" xr:uid="{00000000-0005-0000-0000-0000434D0000}"/>
    <cellStyle name="Note 2 3 3 7 6 4 2 2" xfId="19798" xr:uid="{00000000-0005-0000-0000-0000444D0000}"/>
    <cellStyle name="Note 2 3 3 7 6 4 3" xfId="19799" xr:uid="{00000000-0005-0000-0000-0000454D0000}"/>
    <cellStyle name="Note 2 3 3 7 6 5" xfId="19800" xr:uid="{00000000-0005-0000-0000-0000464D0000}"/>
    <cellStyle name="Note 2 3 3 7 6 5 2" xfId="19801" xr:uid="{00000000-0005-0000-0000-0000474D0000}"/>
    <cellStyle name="Note 2 3 3 7 6 6" xfId="19802" xr:uid="{00000000-0005-0000-0000-0000484D0000}"/>
    <cellStyle name="Note 2 3 3 7 6 6 2" xfId="19803" xr:uid="{00000000-0005-0000-0000-0000494D0000}"/>
    <cellStyle name="Note 2 3 3 7 6 7" xfId="19804" xr:uid="{00000000-0005-0000-0000-00004A4D0000}"/>
    <cellStyle name="Note 2 3 3 7 7" xfId="19805" xr:uid="{00000000-0005-0000-0000-00004B4D0000}"/>
    <cellStyle name="Note 2 3 3 7 7 2" xfId="19806" xr:uid="{00000000-0005-0000-0000-00004C4D0000}"/>
    <cellStyle name="Note 2 3 3 7 7 2 2" xfId="19807" xr:uid="{00000000-0005-0000-0000-00004D4D0000}"/>
    <cellStyle name="Note 2 3 3 7 7 2 2 2" xfId="19808" xr:uid="{00000000-0005-0000-0000-00004E4D0000}"/>
    <cellStyle name="Note 2 3 3 7 7 2 3" xfId="19809" xr:uid="{00000000-0005-0000-0000-00004F4D0000}"/>
    <cellStyle name="Note 2 3 3 7 7 3" xfId="19810" xr:uid="{00000000-0005-0000-0000-0000504D0000}"/>
    <cellStyle name="Note 2 3 3 7 7 3 2" xfId="19811" xr:uid="{00000000-0005-0000-0000-0000514D0000}"/>
    <cellStyle name="Note 2 3 3 7 7 4" xfId="19812" xr:uid="{00000000-0005-0000-0000-0000524D0000}"/>
    <cellStyle name="Note 2 3 3 7 8" xfId="19813" xr:uid="{00000000-0005-0000-0000-0000534D0000}"/>
    <cellStyle name="Note 2 3 3 7 8 2" xfId="19814" xr:uid="{00000000-0005-0000-0000-0000544D0000}"/>
    <cellStyle name="Note 2 3 3 7 8 2 2" xfId="19815" xr:uid="{00000000-0005-0000-0000-0000554D0000}"/>
    <cellStyle name="Note 2 3 3 7 8 3" xfId="19816" xr:uid="{00000000-0005-0000-0000-0000564D0000}"/>
    <cellStyle name="Note 2 3 3 7 9" xfId="19817" xr:uid="{00000000-0005-0000-0000-0000574D0000}"/>
    <cellStyle name="Note 2 3 3 7 9 2" xfId="19818" xr:uid="{00000000-0005-0000-0000-0000584D0000}"/>
    <cellStyle name="Note 2 3 3 7 9 2 2" xfId="19819" xr:uid="{00000000-0005-0000-0000-0000594D0000}"/>
    <cellStyle name="Note 2 3 3 7 9 3" xfId="19820" xr:uid="{00000000-0005-0000-0000-00005A4D0000}"/>
    <cellStyle name="Note 2 3 3 8" xfId="19821" xr:uid="{00000000-0005-0000-0000-00005B4D0000}"/>
    <cellStyle name="Note 2 3 3 8 10" xfId="19822" xr:uid="{00000000-0005-0000-0000-00005C4D0000}"/>
    <cellStyle name="Note 2 3 3 8 10 2" xfId="19823" xr:uid="{00000000-0005-0000-0000-00005D4D0000}"/>
    <cellStyle name="Note 2 3 3 8 11" xfId="19824" xr:uid="{00000000-0005-0000-0000-00005E4D0000}"/>
    <cellStyle name="Note 2 3 3 8 11 2" xfId="19825" xr:uid="{00000000-0005-0000-0000-00005F4D0000}"/>
    <cellStyle name="Note 2 3 3 8 12" xfId="19826" xr:uid="{00000000-0005-0000-0000-0000604D0000}"/>
    <cellStyle name="Note 2 3 3 8 2" xfId="19827" xr:uid="{00000000-0005-0000-0000-0000614D0000}"/>
    <cellStyle name="Note 2 3 3 8 2 2" xfId="19828" xr:uid="{00000000-0005-0000-0000-0000624D0000}"/>
    <cellStyle name="Note 2 3 3 8 2 2 2" xfId="19829" xr:uid="{00000000-0005-0000-0000-0000634D0000}"/>
    <cellStyle name="Note 2 3 3 8 2 2 2 2" xfId="19830" xr:uid="{00000000-0005-0000-0000-0000644D0000}"/>
    <cellStyle name="Note 2 3 3 8 2 2 2 2 2" xfId="19831" xr:uid="{00000000-0005-0000-0000-0000654D0000}"/>
    <cellStyle name="Note 2 3 3 8 2 2 2 3" xfId="19832" xr:uid="{00000000-0005-0000-0000-0000664D0000}"/>
    <cellStyle name="Note 2 3 3 8 2 2 3" xfId="19833" xr:uid="{00000000-0005-0000-0000-0000674D0000}"/>
    <cellStyle name="Note 2 3 3 8 2 2 3 2" xfId="19834" xr:uid="{00000000-0005-0000-0000-0000684D0000}"/>
    <cellStyle name="Note 2 3 3 8 2 2 4" xfId="19835" xr:uid="{00000000-0005-0000-0000-0000694D0000}"/>
    <cellStyle name="Note 2 3 3 8 2 3" xfId="19836" xr:uid="{00000000-0005-0000-0000-00006A4D0000}"/>
    <cellStyle name="Note 2 3 3 8 2 3 2" xfId="19837" xr:uid="{00000000-0005-0000-0000-00006B4D0000}"/>
    <cellStyle name="Note 2 3 3 8 2 3 2 2" xfId="19838" xr:uid="{00000000-0005-0000-0000-00006C4D0000}"/>
    <cellStyle name="Note 2 3 3 8 2 3 3" xfId="19839" xr:uid="{00000000-0005-0000-0000-00006D4D0000}"/>
    <cellStyle name="Note 2 3 3 8 2 4" xfId="19840" xr:uid="{00000000-0005-0000-0000-00006E4D0000}"/>
    <cellStyle name="Note 2 3 3 8 2 4 2" xfId="19841" xr:uid="{00000000-0005-0000-0000-00006F4D0000}"/>
    <cellStyle name="Note 2 3 3 8 2 4 2 2" xfId="19842" xr:uid="{00000000-0005-0000-0000-0000704D0000}"/>
    <cellStyle name="Note 2 3 3 8 2 4 3" xfId="19843" xr:uid="{00000000-0005-0000-0000-0000714D0000}"/>
    <cellStyle name="Note 2 3 3 8 2 5" xfId="19844" xr:uid="{00000000-0005-0000-0000-0000724D0000}"/>
    <cellStyle name="Note 2 3 3 8 2 5 2" xfId="19845" xr:uid="{00000000-0005-0000-0000-0000734D0000}"/>
    <cellStyle name="Note 2 3 3 8 2 6" xfId="19846" xr:uid="{00000000-0005-0000-0000-0000744D0000}"/>
    <cellStyle name="Note 2 3 3 8 2 6 2" xfId="19847" xr:uid="{00000000-0005-0000-0000-0000754D0000}"/>
    <cellStyle name="Note 2 3 3 8 2 7" xfId="19848" xr:uid="{00000000-0005-0000-0000-0000764D0000}"/>
    <cellStyle name="Note 2 3 3 8 3" xfId="19849" xr:uid="{00000000-0005-0000-0000-0000774D0000}"/>
    <cellStyle name="Note 2 3 3 8 3 2" xfId="19850" xr:uid="{00000000-0005-0000-0000-0000784D0000}"/>
    <cellStyle name="Note 2 3 3 8 3 2 2" xfId="19851" xr:uid="{00000000-0005-0000-0000-0000794D0000}"/>
    <cellStyle name="Note 2 3 3 8 3 2 2 2" xfId="19852" xr:uid="{00000000-0005-0000-0000-00007A4D0000}"/>
    <cellStyle name="Note 2 3 3 8 3 2 2 2 2" xfId="19853" xr:uid="{00000000-0005-0000-0000-00007B4D0000}"/>
    <cellStyle name="Note 2 3 3 8 3 2 2 3" xfId="19854" xr:uid="{00000000-0005-0000-0000-00007C4D0000}"/>
    <cellStyle name="Note 2 3 3 8 3 2 3" xfId="19855" xr:uid="{00000000-0005-0000-0000-00007D4D0000}"/>
    <cellStyle name="Note 2 3 3 8 3 2 3 2" xfId="19856" xr:uid="{00000000-0005-0000-0000-00007E4D0000}"/>
    <cellStyle name="Note 2 3 3 8 3 2 4" xfId="19857" xr:uid="{00000000-0005-0000-0000-00007F4D0000}"/>
    <cellStyle name="Note 2 3 3 8 3 3" xfId="19858" xr:uid="{00000000-0005-0000-0000-0000804D0000}"/>
    <cellStyle name="Note 2 3 3 8 3 3 2" xfId="19859" xr:uid="{00000000-0005-0000-0000-0000814D0000}"/>
    <cellStyle name="Note 2 3 3 8 3 3 2 2" xfId="19860" xr:uid="{00000000-0005-0000-0000-0000824D0000}"/>
    <cellStyle name="Note 2 3 3 8 3 3 3" xfId="19861" xr:uid="{00000000-0005-0000-0000-0000834D0000}"/>
    <cellStyle name="Note 2 3 3 8 3 4" xfId="19862" xr:uid="{00000000-0005-0000-0000-0000844D0000}"/>
    <cellStyle name="Note 2 3 3 8 3 4 2" xfId="19863" xr:uid="{00000000-0005-0000-0000-0000854D0000}"/>
    <cellStyle name="Note 2 3 3 8 3 4 2 2" xfId="19864" xr:uid="{00000000-0005-0000-0000-0000864D0000}"/>
    <cellStyle name="Note 2 3 3 8 3 4 3" xfId="19865" xr:uid="{00000000-0005-0000-0000-0000874D0000}"/>
    <cellStyle name="Note 2 3 3 8 3 5" xfId="19866" xr:uid="{00000000-0005-0000-0000-0000884D0000}"/>
    <cellStyle name="Note 2 3 3 8 3 5 2" xfId="19867" xr:uid="{00000000-0005-0000-0000-0000894D0000}"/>
    <cellStyle name="Note 2 3 3 8 3 6" xfId="19868" xr:uid="{00000000-0005-0000-0000-00008A4D0000}"/>
    <cellStyle name="Note 2 3 3 8 3 6 2" xfId="19869" xr:uid="{00000000-0005-0000-0000-00008B4D0000}"/>
    <cellStyle name="Note 2 3 3 8 3 7" xfId="19870" xr:uid="{00000000-0005-0000-0000-00008C4D0000}"/>
    <cellStyle name="Note 2 3 3 8 4" xfId="19871" xr:uid="{00000000-0005-0000-0000-00008D4D0000}"/>
    <cellStyle name="Note 2 3 3 8 4 2" xfId="19872" xr:uid="{00000000-0005-0000-0000-00008E4D0000}"/>
    <cellStyle name="Note 2 3 3 8 4 2 2" xfId="19873" xr:uid="{00000000-0005-0000-0000-00008F4D0000}"/>
    <cellStyle name="Note 2 3 3 8 4 2 2 2" xfId="19874" xr:uid="{00000000-0005-0000-0000-0000904D0000}"/>
    <cellStyle name="Note 2 3 3 8 4 2 2 2 2" xfId="19875" xr:uid="{00000000-0005-0000-0000-0000914D0000}"/>
    <cellStyle name="Note 2 3 3 8 4 2 2 3" xfId="19876" xr:uid="{00000000-0005-0000-0000-0000924D0000}"/>
    <cellStyle name="Note 2 3 3 8 4 2 3" xfId="19877" xr:uid="{00000000-0005-0000-0000-0000934D0000}"/>
    <cellStyle name="Note 2 3 3 8 4 2 3 2" xfId="19878" xr:uid="{00000000-0005-0000-0000-0000944D0000}"/>
    <cellStyle name="Note 2 3 3 8 4 2 4" xfId="19879" xr:uid="{00000000-0005-0000-0000-0000954D0000}"/>
    <cellStyle name="Note 2 3 3 8 4 3" xfId="19880" xr:uid="{00000000-0005-0000-0000-0000964D0000}"/>
    <cellStyle name="Note 2 3 3 8 4 3 2" xfId="19881" xr:uid="{00000000-0005-0000-0000-0000974D0000}"/>
    <cellStyle name="Note 2 3 3 8 4 3 2 2" xfId="19882" xr:uid="{00000000-0005-0000-0000-0000984D0000}"/>
    <cellStyle name="Note 2 3 3 8 4 3 3" xfId="19883" xr:uid="{00000000-0005-0000-0000-0000994D0000}"/>
    <cellStyle name="Note 2 3 3 8 4 4" xfId="19884" xr:uid="{00000000-0005-0000-0000-00009A4D0000}"/>
    <cellStyle name="Note 2 3 3 8 4 4 2" xfId="19885" xr:uid="{00000000-0005-0000-0000-00009B4D0000}"/>
    <cellStyle name="Note 2 3 3 8 4 4 2 2" xfId="19886" xr:uid="{00000000-0005-0000-0000-00009C4D0000}"/>
    <cellStyle name="Note 2 3 3 8 4 4 3" xfId="19887" xr:uid="{00000000-0005-0000-0000-00009D4D0000}"/>
    <cellStyle name="Note 2 3 3 8 4 5" xfId="19888" xr:uid="{00000000-0005-0000-0000-00009E4D0000}"/>
    <cellStyle name="Note 2 3 3 8 4 5 2" xfId="19889" xr:uid="{00000000-0005-0000-0000-00009F4D0000}"/>
    <cellStyle name="Note 2 3 3 8 4 6" xfId="19890" xr:uid="{00000000-0005-0000-0000-0000A04D0000}"/>
    <cellStyle name="Note 2 3 3 8 4 6 2" xfId="19891" xr:uid="{00000000-0005-0000-0000-0000A14D0000}"/>
    <cellStyle name="Note 2 3 3 8 4 7" xfId="19892" xr:uid="{00000000-0005-0000-0000-0000A24D0000}"/>
    <cellStyle name="Note 2 3 3 8 5" xfId="19893" xr:uid="{00000000-0005-0000-0000-0000A34D0000}"/>
    <cellStyle name="Note 2 3 3 8 5 2" xfId="19894" xr:uid="{00000000-0005-0000-0000-0000A44D0000}"/>
    <cellStyle name="Note 2 3 3 8 5 2 2" xfId="19895" xr:uid="{00000000-0005-0000-0000-0000A54D0000}"/>
    <cellStyle name="Note 2 3 3 8 5 2 2 2" xfId="19896" xr:uid="{00000000-0005-0000-0000-0000A64D0000}"/>
    <cellStyle name="Note 2 3 3 8 5 2 2 2 2" xfId="19897" xr:uid="{00000000-0005-0000-0000-0000A74D0000}"/>
    <cellStyle name="Note 2 3 3 8 5 2 2 3" xfId="19898" xr:uid="{00000000-0005-0000-0000-0000A84D0000}"/>
    <cellStyle name="Note 2 3 3 8 5 2 3" xfId="19899" xr:uid="{00000000-0005-0000-0000-0000A94D0000}"/>
    <cellStyle name="Note 2 3 3 8 5 2 3 2" xfId="19900" xr:uid="{00000000-0005-0000-0000-0000AA4D0000}"/>
    <cellStyle name="Note 2 3 3 8 5 2 4" xfId="19901" xr:uid="{00000000-0005-0000-0000-0000AB4D0000}"/>
    <cellStyle name="Note 2 3 3 8 5 3" xfId="19902" xr:uid="{00000000-0005-0000-0000-0000AC4D0000}"/>
    <cellStyle name="Note 2 3 3 8 5 3 2" xfId="19903" xr:uid="{00000000-0005-0000-0000-0000AD4D0000}"/>
    <cellStyle name="Note 2 3 3 8 5 3 2 2" xfId="19904" xr:uid="{00000000-0005-0000-0000-0000AE4D0000}"/>
    <cellStyle name="Note 2 3 3 8 5 3 3" xfId="19905" xr:uid="{00000000-0005-0000-0000-0000AF4D0000}"/>
    <cellStyle name="Note 2 3 3 8 5 4" xfId="19906" xr:uid="{00000000-0005-0000-0000-0000B04D0000}"/>
    <cellStyle name="Note 2 3 3 8 5 4 2" xfId="19907" xr:uid="{00000000-0005-0000-0000-0000B14D0000}"/>
    <cellStyle name="Note 2 3 3 8 5 4 2 2" xfId="19908" xr:uid="{00000000-0005-0000-0000-0000B24D0000}"/>
    <cellStyle name="Note 2 3 3 8 5 4 3" xfId="19909" xr:uid="{00000000-0005-0000-0000-0000B34D0000}"/>
    <cellStyle name="Note 2 3 3 8 5 5" xfId="19910" xr:uid="{00000000-0005-0000-0000-0000B44D0000}"/>
    <cellStyle name="Note 2 3 3 8 5 5 2" xfId="19911" xr:uid="{00000000-0005-0000-0000-0000B54D0000}"/>
    <cellStyle name="Note 2 3 3 8 5 6" xfId="19912" xr:uid="{00000000-0005-0000-0000-0000B64D0000}"/>
    <cellStyle name="Note 2 3 3 8 5 6 2" xfId="19913" xr:uid="{00000000-0005-0000-0000-0000B74D0000}"/>
    <cellStyle name="Note 2 3 3 8 5 7" xfId="19914" xr:uid="{00000000-0005-0000-0000-0000B84D0000}"/>
    <cellStyle name="Note 2 3 3 8 6" xfId="19915" xr:uid="{00000000-0005-0000-0000-0000B94D0000}"/>
    <cellStyle name="Note 2 3 3 8 6 2" xfId="19916" xr:uid="{00000000-0005-0000-0000-0000BA4D0000}"/>
    <cellStyle name="Note 2 3 3 8 6 2 2" xfId="19917" xr:uid="{00000000-0005-0000-0000-0000BB4D0000}"/>
    <cellStyle name="Note 2 3 3 8 6 2 2 2" xfId="19918" xr:uid="{00000000-0005-0000-0000-0000BC4D0000}"/>
    <cellStyle name="Note 2 3 3 8 6 2 2 2 2" xfId="19919" xr:uid="{00000000-0005-0000-0000-0000BD4D0000}"/>
    <cellStyle name="Note 2 3 3 8 6 2 2 3" xfId="19920" xr:uid="{00000000-0005-0000-0000-0000BE4D0000}"/>
    <cellStyle name="Note 2 3 3 8 6 2 3" xfId="19921" xr:uid="{00000000-0005-0000-0000-0000BF4D0000}"/>
    <cellStyle name="Note 2 3 3 8 6 2 3 2" xfId="19922" xr:uid="{00000000-0005-0000-0000-0000C04D0000}"/>
    <cellStyle name="Note 2 3 3 8 6 2 4" xfId="19923" xr:uid="{00000000-0005-0000-0000-0000C14D0000}"/>
    <cellStyle name="Note 2 3 3 8 6 3" xfId="19924" xr:uid="{00000000-0005-0000-0000-0000C24D0000}"/>
    <cellStyle name="Note 2 3 3 8 6 3 2" xfId="19925" xr:uid="{00000000-0005-0000-0000-0000C34D0000}"/>
    <cellStyle name="Note 2 3 3 8 6 3 2 2" xfId="19926" xr:uid="{00000000-0005-0000-0000-0000C44D0000}"/>
    <cellStyle name="Note 2 3 3 8 6 3 3" xfId="19927" xr:uid="{00000000-0005-0000-0000-0000C54D0000}"/>
    <cellStyle name="Note 2 3 3 8 6 4" xfId="19928" xr:uid="{00000000-0005-0000-0000-0000C64D0000}"/>
    <cellStyle name="Note 2 3 3 8 6 4 2" xfId="19929" xr:uid="{00000000-0005-0000-0000-0000C74D0000}"/>
    <cellStyle name="Note 2 3 3 8 6 4 2 2" xfId="19930" xr:uid="{00000000-0005-0000-0000-0000C84D0000}"/>
    <cellStyle name="Note 2 3 3 8 6 4 3" xfId="19931" xr:uid="{00000000-0005-0000-0000-0000C94D0000}"/>
    <cellStyle name="Note 2 3 3 8 6 5" xfId="19932" xr:uid="{00000000-0005-0000-0000-0000CA4D0000}"/>
    <cellStyle name="Note 2 3 3 8 6 5 2" xfId="19933" xr:uid="{00000000-0005-0000-0000-0000CB4D0000}"/>
    <cellStyle name="Note 2 3 3 8 6 6" xfId="19934" xr:uid="{00000000-0005-0000-0000-0000CC4D0000}"/>
    <cellStyle name="Note 2 3 3 8 6 6 2" xfId="19935" xr:uid="{00000000-0005-0000-0000-0000CD4D0000}"/>
    <cellStyle name="Note 2 3 3 8 6 7" xfId="19936" xr:uid="{00000000-0005-0000-0000-0000CE4D0000}"/>
    <cellStyle name="Note 2 3 3 8 7" xfId="19937" xr:uid="{00000000-0005-0000-0000-0000CF4D0000}"/>
    <cellStyle name="Note 2 3 3 8 7 2" xfId="19938" xr:uid="{00000000-0005-0000-0000-0000D04D0000}"/>
    <cellStyle name="Note 2 3 3 8 7 2 2" xfId="19939" xr:uid="{00000000-0005-0000-0000-0000D14D0000}"/>
    <cellStyle name="Note 2 3 3 8 7 2 2 2" xfId="19940" xr:uid="{00000000-0005-0000-0000-0000D24D0000}"/>
    <cellStyle name="Note 2 3 3 8 7 2 3" xfId="19941" xr:uid="{00000000-0005-0000-0000-0000D34D0000}"/>
    <cellStyle name="Note 2 3 3 8 7 3" xfId="19942" xr:uid="{00000000-0005-0000-0000-0000D44D0000}"/>
    <cellStyle name="Note 2 3 3 8 7 3 2" xfId="19943" xr:uid="{00000000-0005-0000-0000-0000D54D0000}"/>
    <cellStyle name="Note 2 3 3 8 7 4" xfId="19944" xr:uid="{00000000-0005-0000-0000-0000D64D0000}"/>
    <cellStyle name="Note 2 3 3 8 8" xfId="19945" xr:uid="{00000000-0005-0000-0000-0000D74D0000}"/>
    <cellStyle name="Note 2 3 3 8 8 2" xfId="19946" xr:uid="{00000000-0005-0000-0000-0000D84D0000}"/>
    <cellStyle name="Note 2 3 3 8 8 2 2" xfId="19947" xr:uid="{00000000-0005-0000-0000-0000D94D0000}"/>
    <cellStyle name="Note 2 3 3 8 8 3" xfId="19948" xr:uid="{00000000-0005-0000-0000-0000DA4D0000}"/>
    <cellStyle name="Note 2 3 3 8 9" xfId="19949" xr:uid="{00000000-0005-0000-0000-0000DB4D0000}"/>
    <cellStyle name="Note 2 3 3 8 9 2" xfId="19950" xr:uid="{00000000-0005-0000-0000-0000DC4D0000}"/>
    <cellStyle name="Note 2 3 3 8 9 2 2" xfId="19951" xr:uid="{00000000-0005-0000-0000-0000DD4D0000}"/>
    <cellStyle name="Note 2 3 3 8 9 3" xfId="19952" xr:uid="{00000000-0005-0000-0000-0000DE4D0000}"/>
    <cellStyle name="Note 2 3 3 9" xfId="19953" xr:uid="{00000000-0005-0000-0000-0000DF4D0000}"/>
    <cellStyle name="Note 2 3 3 9 10" xfId="19954" xr:uid="{00000000-0005-0000-0000-0000E04D0000}"/>
    <cellStyle name="Note 2 3 3 9 10 2" xfId="19955" xr:uid="{00000000-0005-0000-0000-0000E14D0000}"/>
    <cellStyle name="Note 2 3 3 9 11" xfId="19956" xr:uid="{00000000-0005-0000-0000-0000E24D0000}"/>
    <cellStyle name="Note 2 3 3 9 11 2" xfId="19957" xr:uid="{00000000-0005-0000-0000-0000E34D0000}"/>
    <cellStyle name="Note 2 3 3 9 12" xfId="19958" xr:uid="{00000000-0005-0000-0000-0000E44D0000}"/>
    <cellStyle name="Note 2 3 3 9 2" xfId="19959" xr:uid="{00000000-0005-0000-0000-0000E54D0000}"/>
    <cellStyle name="Note 2 3 3 9 2 2" xfId="19960" xr:uid="{00000000-0005-0000-0000-0000E64D0000}"/>
    <cellStyle name="Note 2 3 3 9 2 2 2" xfId="19961" xr:uid="{00000000-0005-0000-0000-0000E74D0000}"/>
    <cellStyle name="Note 2 3 3 9 2 2 2 2" xfId="19962" xr:uid="{00000000-0005-0000-0000-0000E84D0000}"/>
    <cellStyle name="Note 2 3 3 9 2 2 2 2 2" xfId="19963" xr:uid="{00000000-0005-0000-0000-0000E94D0000}"/>
    <cellStyle name="Note 2 3 3 9 2 2 2 3" xfId="19964" xr:uid="{00000000-0005-0000-0000-0000EA4D0000}"/>
    <cellStyle name="Note 2 3 3 9 2 2 3" xfId="19965" xr:uid="{00000000-0005-0000-0000-0000EB4D0000}"/>
    <cellStyle name="Note 2 3 3 9 2 2 3 2" xfId="19966" xr:uid="{00000000-0005-0000-0000-0000EC4D0000}"/>
    <cellStyle name="Note 2 3 3 9 2 2 4" xfId="19967" xr:uid="{00000000-0005-0000-0000-0000ED4D0000}"/>
    <cellStyle name="Note 2 3 3 9 2 3" xfId="19968" xr:uid="{00000000-0005-0000-0000-0000EE4D0000}"/>
    <cellStyle name="Note 2 3 3 9 2 3 2" xfId="19969" xr:uid="{00000000-0005-0000-0000-0000EF4D0000}"/>
    <cellStyle name="Note 2 3 3 9 2 3 2 2" xfId="19970" xr:uid="{00000000-0005-0000-0000-0000F04D0000}"/>
    <cellStyle name="Note 2 3 3 9 2 3 3" xfId="19971" xr:uid="{00000000-0005-0000-0000-0000F14D0000}"/>
    <cellStyle name="Note 2 3 3 9 2 4" xfId="19972" xr:uid="{00000000-0005-0000-0000-0000F24D0000}"/>
    <cellStyle name="Note 2 3 3 9 2 4 2" xfId="19973" xr:uid="{00000000-0005-0000-0000-0000F34D0000}"/>
    <cellStyle name="Note 2 3 3 9 2 4 2 2" xfId="19974" xr:uid="{00000000-0005-0000-0000-0000F44D0000}"/>
    <cellStyle name="Note 2 3 3 9 2 4 3" xfId="19975" xr:uid="{00000000-0005-0000-0000-0000F54D0000}"/>
    <cellStyle name="Note 2 3 3 9 2 5" xfId="19976" xr:uid="{00000000-0005-0000-0000-0000F64D0000}"/>
    <cellStyle name="Note 2 3 3 9 2 5 2" xfId="19977" xr:uid="{00000000-0005-0000-0000-0000F74D0000}"/>
    <cellStyle name="Note 2 3 3 9 2 6" xfId="19978" xr:uid="{00000000-0005-0000-0000-0000F84D0000}"/>
    <cellStyle name="Note 2 3 3 9 2 6 2" xfId="19979" xr:uid="{00000000-0005-0000-0000-0000F94D0000}"/>
    <cellStyle name="Note 2 3 3 9 2 7" xfId="19980" xr:uid="{00000000-0005-0000-0000-0000FA4D0000}"/>
    <cellStyle name="Note 2 3 3 9 3" xfId="19981" xr:uid="{00000000-0005-0000-0000-0000FB4D0000}"/>
    <cellStyle name="Note 2 3 3 9 3 2" xfId="19982" xr:uid="{00000000-0005-0000-0000-0000FC4D0000}"/>
    <cellStyle name="Note 2 3 3 9 3 2 2" xfId="19983" xr:uid="{00000000-0005-0000-0000-0000FD4D0000}"/>
    <cellStyle name="Note 2 3 3 9 3 2 2 2" xfId="19984" xr:uid="{00000000-0005-0000-0000-0000FE4D0000}"/>
    <cellStyle name="Note 2 3 3 9 3 2 2 2 2" xfId="19985" xr:uid="{00000000-0005-0000-0000-0000FF4D0000}"/>
    <cellStyle name="Note 2 3 3 9 3 2 2 3" xfId="19986" xr:uid="{00000000-0005-0000-0000-0000004E0000}"/>
    <cellStyle name="Note 2 3 3 9 3 2 3" xfId="19987" xr:uid="{00000000-0005-0000-0000-0000014E0000}"/>
    <cellStyle name="Note 2 3 3 9 3 2 3 2" xfId="19988" xr:uid="{00000000-0005-0000-0000-0000024E0000}"/>
    <cellStyle name="Note 2 3 3 9 3 2 4" xfId="19989" xr:uid="{00000000-0005-0000-0000-0000034E0000}"/>
    <cellStyle name="Note 2 3 3 9 3 3" xfId="19990" xr:uid="{00000000-0005-0000-0000-0000044E0000}"/>
    <cellStyle name="Note 2 3 3 9 3 3 2" xfId="19991" xr:uid="{00000000-0005-0000-0000-0000054E0000}"/>
    <cellStyle name="Note 2 3 3 9 3 3 2 2" xfId="19992" xr:uid="{00000000-0005-0000-0000-0000064E0000}"/>
    <cellStyle name="Note 2 3 3 9 3 3 3" xfId="19993" xr:uid="{00000000-0005-0000-0000-0000074E0000}"/>
    <cellStyle name="Note 2 3 3 9 3 4" xfId="19994" xr:uid="{00000000-0005-0000-0000-0000084E0000}"/>
    <cellStyle name="Note 2 3 3 9 3 4 2" xfId="19995" xr:uid="{00000000-0005-0000-0000-0000094E0000}"/>
    <cellStyle name="Note 2 3 3 9 3 4 2 2" xfId="19996" xr:uid="{00000000-0005-0000-0000-00000A4E0000}"/>
    <cellStyle name="Note 2 3 3 9 3 4 3" xfId="19997" xr:uid="{00000000-0005-0000-0000-00000B4E0000}"/>
    <cellStyle name="Note 2 3 3 9 3 5" xfId="19998" xr:uid="{00000000-0005-0000-0000-00000C4E0000}"/>
    <cellStyle name="Note 2 3 3 9 3 5 2" xfId="19999" xr:uid="{00000000-0005-0000-0000-00000D4E0000}"/>
    <cellStyle name="Note 2 3 3 9 3 6" xfId="20000" xr:uid="{00000000-0005-0000-0000-00000E4E0000}"/>
    <cellStyle name="Note 2 3 3 9 3 6 2" xfId="20001" xr:uid="{00000000-0005-0000-0000-00000F4E0000}"/>
    <cellStyle name="Note 2 3 3 9 3 7" xfId="20002" xr:uid="{00000000-0005-0000-0000-0000104E0000}"/>
    <cellStyle name="Note 2 3 3 9 4" xfId="20003" xr:uid="{00000000-0005-0000-0000-0000114E0000}"/>
    <cellStyle name="Note 2 3 3 9 4 2" xfId="20004" xr:uid="{00000000-0005-0000-0000-0000124E0000}"/>
    <cellStyle name="Note 2 3 3 9 4 2 2" xfId="20005" xr:uid="{00000000-0005-0000-0000-0000134E0000}"/>
    <cellStyle name="Note 2 3 3 9 4 2 2 2" xfId="20006" xr:uid="{00000000-0005-0000-0000-0000144E0000}"/>
    <cellStyle name="Note 2 3 3 9 4 2 2 2 2" xfId="20007" xr:uid="{00000000-0005-0000-0000-0000154E0000}"/>
    <cellStyle name="Note 2 3 3 9 4 2 2 3" xfId="20008" xr:uid="{00000000-0005-0000-0000-0000164E0000}"/>
    <cellStyle name="Note 2 3 3 9 4 2 3" xfId="20009" xr:uid="{00000000-0005-0000-0000-0000174E0000}"/>
    <cellStyle name="Note 2 3 3 9 4 2 3 2" xfId="20010" xr:uid="{00000000-0005-0000-0000-0000184E0000}"/>
    <cellStyle name="Note 2 3 3 9 4 2 4" xfId="20011" xr:uid="{00000000-0005-0000-0000-0000194E0000}"/>
    <cellStyle name="Note 2 3 3 9 4 3" xfId="20012" xr:uid="{00000000-0005-0000-0000-00001A4E0000}"/>
    <cellStyle name="Note 2 3 3 9 4 3 2" xfId="20013" xr:uid="{00000000-0005-0000-0000-00001B4E0000}"/>
    <cellStyle name="Note 2 3 3 9 4 3 2 2" xfId="20014" xr:uid="{00000000-0005-0000-0000-00001C4E0000}"/>
    <cellStyle name="Note 2 3 3 9 4 3 3" xfId="20015" xr:uid="{00000000-0005-0000-0000-00001D4E0000}"/>
    <cellStyle name="Note 2 3 3 9 4 4" xfId="20016" xr:uid="{00000000-0005-0000-0000-00001E4E0000}"/>
    <cellStyle name="Note 2 3 3 9 4 4 2" xfId="20017" xr:uid="{00000000-0005-0000-0000-00001F4E0000}"/>
    <cellStyle name="Note 2 3 3 9 4 4 2 2" xfId="20018" xr:uid="{00000000-0005-0000-0000-0000204E0000}"/>
    <cellStyle name="Note 2 3 3 9 4 4 3" xfId="20019" xr:uid="{00000000-0005-0000-0000-0000214E0000}"/>
    <cellStyle name="Note 2 3 3 9 4 5" xfId="20020" xr:uid="{00000000-0005-0000-0000-0000224E0000}"/>
    <cellStyle name="Note 2 3 3 9 4 5 2" xfId="20021" xr:uid="{00000000-0005-0000-0000-0000234E0000}"/>
    <cellStyle name="Note 2 3 3 9 4 6" xfId="20022" xr:uid="{00000000-0005-0000-0000-0000244E0000}"/>
    <cellStyle name="Note 2 3 3 9 4 6 2" xfId="20023" xr:uid="{00000000-0005-0000-0000-0000254E0000}"/>
    <cellStyle name="Note 2 3 3 9 4 7" xfId="20024" xr:uid="{00000000-0005-0000-0000-0000264E0000}"/>
    <cellStyle name="Note 2 3 3 9 5" xfId="20025" xr:uid="{00000000-0005-0000-0000-0000274E0000}"/>
    <cellStyle name="Note 2 3 3 9 5 2" xfId="20026" xr:uid="{00000000-0005-0000-0000-0000284E0000}"/>
    <cellStyle name="Note 2 3 3 9 5 2 2" xfId="20027" xr:uid="{00000000-0005-0000-0000-0000294E0000}"/>
    <cellStyle name="Note 2 3 3 9 5 2 2 2" xfId="20028" xr:uid="{00000000-0005-0000-0000-00002A4E0000}"/>
    <cellStyle name="Note 2 3 3 9 5 2 2 2 2" xfId="20029" xr:uid="{00000000-0005-0000-0000-00002B4E0000}"/>
    <cellStyle name="Note 2 3 3 9 5 2 2 3" xfId="20030" xr:uid="{00000000-0005-0000-0000-00002C4E0000}"/>
    <cellStyle name="Note 2 3 3 9 5 2 3" xfId="20031" xr:uid="{00000000-0005-0000-0000-00002D4E0000}"/>
    <cellStyle name="Note 2 3 3 9 5 2 3 2" xfId="20032" xr:uid="{00000000-0005-0000-0000-00002E4E0000}"/>
    <cellStyle name="Note 2 3 3 9 5 2 4" xfId="20033" xr:uid="{00000000-0005-0000-0000-00002F4E0000}"/>
    <cellStyle name="Note 2 3 3 9 5 3" xfId="20034" xr:uid="{00000000-0005-0000-0000-0000304E0000}"/>
    <cellStyle name="Note 2 3 3 9 5 3 2" xfId="20035" xr:uid="{00000000-0005-0000-0000-0000314E0000}"/>
    <cellStyle name="Note 2 3 3 9 5 3 2 2" xfId="20036" xr:uid="{00000000-0005-0000-0000-0000324E0000}"/>
    <cellStyle name="Note 2 3 3 9 5 3 3" xfId="20037" xr:uid="{00000000-0005-0000-0000-0000334E0000}"/>
    <cellStyle name="Note 2 3 3 9 5 4" xfId="20038" xr:uid="{00000000-0005-0000-0000-0000344E0000}"/>
    <cellStyle name="Note 2 3 3 9 5 4 2" xfId="20039" xr:uid="{00000000-0005-0000-0000-0000354E0000}"/>
    <cellStyle name="Note 2 3 3 9 5 4 2 2" xfId="20040" xr:uid="{00000000-0005-0000-0000-0000364E0000}"/>
    <cellStyle name="Note 2 3 3 9 5 4 3" xfId="20041" xr:uid="{00000000-0005-0000-0000-0000374E0000}"/>
    <cellStyle name="Note 2 3 3 9 5 5" xfId="20042" xr:uid="{00000000-0005-0000-0000-0000384E0000}"/>
    <cellStyle name="Note 2 3 3 9 5 5 2" xfId="20043" xr:uid="{00000000-0005-0000-0000-0000394E0000}"/>
    <cellStyle name="Note 2 3 3 9 5 6" xfId="20044" xr:uid="{00000000-0005-0000-0000-00003A4E0000}"/>
    <cellStyle name="Note 2 3 3 9 5 6 2" xfId="20045" xr:uid="{00000000-0005-0000-0000-00003B4E0000}"/>
    <cellStyle name="Note 2 3 3 9 5 7" xfId="20046" xr:uid="{00000000-0005-0000-0000-00003C4E0000}"/>
    <cellStyle name="Note 2 3 3 9 6" xfId="20047" xr:uid="{00000000-0005-0000-0000-00003D4E0000}"/>
    <cellStyle name="Note 2 3 3 9 6 2" xfId="20048" xr:uid="{00000000-0005-0000-0000-00003E4E0000}"/>
    <cellStyle name="Note 2 3 3 9 6 2 2" xfId="20049" xr:uid="{00000000-0005-0000-0000-00003F4E0000}"/>
    <cellStyle name="Note 2 3 3 9 6 2 2 2" xfId="20050" xr:uid="{00000000-0005-0000-0000-0000404E0000}"/>
    <cellStyle name="Note 2 3 3 9 6 2 2 2 2" xfId="20051" xr:uid="{00000000-0005-0000-0000-0000414E0000}"/>
    <cellStyle name="Note 2 3 3 9 6 2 2 3" xfId="20052" xr:uid="{00000000-0005-0000-0000-0000424E0000}"/>
    <cellStyle name="Note 2 3 3 9 6 2 3" xfId="20053" xr:uid="{00000000-0005-0000-0000-0000434E0000}"/>
    <cellStyle name="Note 2 3 3 9 6 2 3 2" xfId="20054" xr:uid="{00000000-0005-0000-0000-0000444E0000}"/>
    <cellStyle name="Note 2 3 3 9 6 2 4" xfId="20055" xr:uid="{00000000-0005-0000-0000-0000454E0000}"/>
    <cellStyle name="Note 2 3 3 9 6 3" xfId="20056" xr:uid="{00000000-0005-0000-0000-0000464E0000}"/>
    <cellStyle name="Note 2 3 3 9 6 3 2" xfId="20057" xr:uid="{00000000-0005-0000-0000-0000474E0000}"/>
    <cellStyle name="Note 2 3 3 9 6 3 2 2" xfId="20058" xr:uid="{00000000-0005-0000-0000-0000484E0000}"/>
    <cellStyle name="Note 2 3 3 9 6 3 3" xfId="20059" xr:uid="{00000000-0005-0000-0000-0000494E0000}"/>
    <cellStyle name="Note 2 3 3 9 6 4" xfId="20060" xr:uid="{00000000-0005-0000-0000-00004A4E0000}"/>
    <cellStyle name="Note 2 3 3 9 6 4 2" xfId="20061" xr:uid="{00000000-0005-0000-0000-00004B4E0000}"/>
    <cellStyle name="Note 2 3 3 9 6 4 2 2" xfId="20062" xr:uid="{00000000-0005-0000-0000-00004C4E0000}"/>
    <cellStyle name="Note 2 3 3 9 6 4 3" xfId="20063" xr:uid="{00000000-0005-0000-0000-00004D4E0000}"/>
    <cellStyle name="Note 2 3 3 9 6 5" xfId="20064" xr:uid="{00000000-0005-0000-0000-00004E4E0000}"/>
    <cellStyle name="Note 2 3 3 9 6 5 2" xfId="20065" xr:uid="{00000000-0005-0000-0000-00004F4E0000}"/>
    <cellStyle name="Note 2 3 3 9 6 6" xfId="20066" xr:uid="{00000000-0005-0000-0000-0000504E0000}"/>
    <cellStyle name="Note 2 3 3 9 6 6 2" xfId="20067" xr:uid="{00000000-0005-0000-0000-0000514E0000}"/>
    <cellStyle name="Note 2 3 3 9 6 7" xfId="20068" xr:uid="{00000000-0005-0000-0000-0000524E0000}"/>
    <cellStyle name="Note 2 3 3 9 7" xfId="20069" xr:uid="{00000000-0005-0000-0000-0000534E0000}"/>
    <cellStyle name="Note 2 3 3 9 7 2" xfId="20070" xr:uid="{00000000-0005-0000-0000-0000544E0000}"/>
    <cellStyle name="Note 2 3 3 9 7 2 2" xfId="20071" xr:uid="{00000000-0005-0000-0000-0000554E0000}"/>
    <cellStyle name="Note 2 3 3 9 7 2 2 2" xfId="20072" xr:uid="{00000000-0005-0000-0000-0000564E0000}"/>
    <cellStyle name="Note 2 3 3 9 7 2 3" xfId="20073" xr:uid="{00000000-0005-0000-0000-0000574E0000}"/>
    <cellStyle name="Note 2 3 3 9 7 3" xfId="20074" xr:uid="{00000000-0005-0000-0000-0000584E0000}"/>
    <cellStyle name="Note 2 3 3 9 7 3 2" xfId="20075" xr:uid="{00000000-0005-0000-0000-0000594E0000}"/>
    <cellStyle name="Note 2 3 3 9 7 4" xfId="20076" xr:uid="{00000000-0005-0000-0000-00005A4E0000}"/>
    <cellStyle name="Note 2 3 3 9 8" xfId="20077" xr:uid="{00000000-0005-0000-0000-00005B4E0000}"/>
    <cellStyle name="Note 2 3 3 9 8 2" xfId="20078" xr:uid="{00000000-0005-0000-0000-00005C4E0000}"/>
    <cellStyle name="Note 2 3 3 9 8 2 2" xfId="20079" xr:uid="{00000000-0005-0000-0000-00005D4E0000}"/>
    <cellStyle name="Note 2 3 3 9 8 3" xfId="20080" xr:uid="{00000000-0005-0000-0000-00005E4E0000}"/>
    <cellStyle name="Note 2 3 3 9 9" xfId="20081" xr:uid="{00000000-0005-0000-0000-00005F4E0000}"/>
    <cellStyle name="Note 2 3 3 9 9 2" xfId="20082" xr:uid="{00000000-0005-0000-0000-0000604E0000}"/>
    <cellStyle name="Note 2 3 3 9 9 2 2" xfId="20083" xr:uid="{00000000-0005-0000-0000-0000614E0000}"/>
    <cellStyle name="Note 2 3 3 9 9 3" xfId="20084" xr:uid="{00000000-0005-0000-0000-0000624E0000}"/>
    <cellStyle name="Note 2 3 4" xfId="20085" xr:uid="{00000000-0005-0000-0000-0000634E0000}"/>
    <cellStyle name="Note 2 3 4 2" xfId="20086" xr:uid="{00000000-0005-0000-0000-0000644E0000}"/>
    <cellStyle name="Note 2 3 4 3" xfId="20087" xr:uid="{00000000-0005-0000-0000-0000654E0000}"/>
    <cellStyle name="Note 2 3 5" xfId="20088" xr:uid="{00000000-0005-0000-0000-0000664E0000}"/>
    <cellStyle name="Note 2 3 5 10" xfId="20089" xr:uid="{00000000-0005-0000-0000-0000674E0000}"/>
    <cellStyle name="Note 2 3 5 10 2" xfId="20090" xr:uid="{00000000-0005-0000-0000-0000684E0000}"/>
    <cellStyle name="Note 2 3 5 11" xfId="20091" xr:uid="{00000000-0005-0000-0000-0000694E0000}"/>
    <cellStyle name="Note 2 3 5 11 2" xfId="20092" xr:uid="{00000000-0005-0000-0000-00006A4E0000}"/>
    <cellStyle name="Note 2 3 5 12" xfId="20093" xr:uid="{00000000-0005-0000-0000-00006B4E0000}"/>
    <cellStyle name="Note 2 3 5 2" xfId="20094" xr:uid="{00000000-0005-0000-0000-00006C4E0000}"/>
    <cellStyle name="Note 2 3 5 2 2" xfId="20095" xr:uid="{00000000-0005-0000-0000-00006D4E0000}"/>
    <cellStyle name="Note 2 3 5 2 2 2" xfId="20096" xr:uid="{00000000-0005-0000-0000-00006E4E0000}"/>
    <cellStyle name="Note 2 3 5 2 2 2 2" xfId="20097" xr:uid="{00000000-0005-0000-0000-00006F4E0000}"/>
    <cellStyle name="Note 2 3 5 2 2 2 2 2" xfId="20098" xr:uid="{00000000-0005-0000-0000-0000704E0000}"/>
    <cellStyle name="Note 2 3 5 2 2 2 3" xfId="20099" xr:uid="{00000000-0005-0000-0000-0000714E0000}"/>
    <cellStyle name="Note 2 3 5 2 2 3" xfId="20100" xr:uid="{00000000-0005-0000-0000-0000724E0000}"/>
    <cellStyle name="Note 2 3 5 2 2 3 2" xfId="20101" xr:uid="{00000000-0005-0000-0000-0000734E0000}"/>
    <cellStyle name="Note 2 3 5 2 2 4" xfId="20102" xr:uid="{00000000-0005-0000-0000-0000744E0000}"/>
    <cellStyle name="Note 2 3 5 2 3" xfId="20103" xr:uid="{00000000-0005-0000-0000-0000754E0000}"/>
    <cellStyle name="Note 2 3 5 2 3 2" xfId="20104" xr:uid="{00000000-0005-0000-0000-0000764E0000}"/>
    <cellStyle name="Note 2 3 5 2 3 2 2" xfId="20105" xr:uid="{00000000-0005-0000-0000-0000774E0000}"/>
    <cellStyle name="Note 2 3 5 2 3 3" xfId="20106" xr:uid="{00000000-0005-0000-0000-0000784E0000}"/>
    <cellStyle name="Note 2 3 5 2 4" xfId="20107" xr:uid="{00000000-0005-0000-0000-0000794E0000}"/>
    <cellStyle name="Note 2 3 5 2 4 2" xfId="20108" xr:uid="{00000000-0005-0000-0000-00007A4E0000}"/>
    <cellStyle name="Note 2 3 5 2 4 2 2" xfId="20109" xr:uid="{00000000-0005-0000-0000-00007B4E0000}"/>
    <cellStyle name="Note 2 3 5 2 4 3" xfId="20110" xr:uid="{00000000-0005-0000-0000-00007C4E0000}"/>
    <cellStyle name="Note 2 3 5 2 5" xfId="20111" xr:uid="{00000000-0005-0000-0000-00007D4E0000}"/>
    <cellStyle name="Note 2 3 5 2 5 2" xfId="20112" xr:uid="{00000000-0005-0000-0000-00007E4E0000}"/>
    <cellStyle name="Note 2 3 5 2 6" xfId="20113" xr:uid="{00000000-0005-0000-0000-00007F4E0000}"/>
    <cellStyle name="Note 2 3 5 2 6 2" xfId="20114" xr:uid="{00000000-0005-0000-0000-0000804E0000}"/>
    <cellStyle name="Note 2 3 5 2 7" xfId="20115" xr:uid="{00000000-0005-0000-0000-0000814E0000}"/>
    <cellStyle name="Note 2 3 5 3" xfId="20116" xr:uid="{00000000-0005-0000-0000-0000824E0000}"/>
    <cellStyle name="Note 2 3 5 3 2" xfId="20117" xr:uid="{00000000-0005-0000-0000-0000834E0000}"/>
    <cellStyle name="Note 2 3 5 3 2 2" xfId="20118" xr:uid="{00000000-0005-0000-0000-0000844E0000}"/>
    <cellStyle name="Note 2 3 5 3 2 2 2" xfId="20119" xr:uid="{00000000-0005-0000-0000-0000854E0000}"/>
    <cellStyle name="Note 2 3 5 3 2 2 2 2" xfId="20120" xr:uid="{00000000-0005-0000-0000-0000864E0000}"/>
    <cellStyle name="Note 2 3 5 3 2 2 3" xfId="20121" xr:uid="{00000000-0005-0000-0000-0000874E0000}"/>
    <cellStyle name="Note 2 3 5 3 2 3" xfId="20122" xr:uid="{00000000-0005-0000-0000-0000884E0000}"/>
    <cellStyle name="Note 2 3 5 3 2 3 2" xfId="20123" xr:uid="{00000000-0005-0000-0000-0000894E0000}"/>
    <cellStyle name="Note 2 3 5 3 2 4" xfId="20124" xr:uid="{00000000-0005-0000-0000-00008A4E0000}"/>
    <cellStyle name="Note 2 3 5 3 3" xfId="20125" xr:uid="{00000000-0005-0000-0000-00008B4E0000}"/>
    <cellStyle name="Note 2 3 5 3 3 2" xfId="20126" xr:uid="{00000000-0005-0000-0000-00008C4E0000}"/>
    <cellStyle name="Note 2 3 5 3 3 2 2" xfId="20127" xr:uid="{00000000-0005-0000-0000-00008D4E0000}"/>
    <cellStyle name="Note 2 3 5 3 3 3" xfId="20128" xr:uid="{00000000-0005-0000-0000-00008E4E0000}"/>
    <cellStyle name="Note 2 3 5 3 4" xfId="20129" xr:uid="{00000000-0005-0000-0000-00008F4E0000}"/>
    <cellStyle name="Note 2 3 5 3 4 2" xfId="20130" xr:uid="{00000000-0005-0000-0000-0000904E0000}"/>
    <cellStyle name="Note 2 3 5 3 4 2 2" xfId="20131" xr:uid="{00000000-0005-0000-0000-0000914E0000}"/>
    <cellStyle name="Note 2 3 5 3 4 3" xfId="20132" xr:uid="{00000000-0005-0000-0000-0000924E0000}"/>
    <cellStyle name="Note 2 3 5 3 5" xfId="20133" xr:uid="{00000000-0005-0000-0000-0000934E0000}"/>
    <cellStyle name="Note 2 3 5 3 5 2" xfId="20134" xr:uid="{00000000-0005-0000-0000-0000944E0000}"/>
    <cellStyle name="Note 2 3 5 3 6" xfId="20135" xr:uid="{00000000-0005-0000-0000-0000954E0000}"/>
    <cellStyle name="Note 2 3 5 3 6 2" xfId="20136" xr:uid="{00000000-0005-0000-0000-0000964E0000}"/>
    <cellStyle name="Note 2 3 5 3 7" xfId="20137" xr:uid="{00000000-0005-0000-0000-0000974E0000}"/>
    <cellStyle name="Note 2 3 5 4" xfId="20138" xr:uid="{00000000-0005-0000-0000-0000984E0000}"/>
    <cellStyle name="Note 2 3 5 4 2" xfId="20139" xr:uid="{00000000-0005-0000-0000-0000994E0000}"/>
    <cellStyle name="Note 2 3 5 4 2 2" xfId="20140" xr:uid="{00000000-0005-0000-0000-00009A4E0000}"/>
    <cellStyle name="Note 2 3 5 4 2 2 2" xfId="20141" xr:uid="{00000000-0005-0000-0000-00009B4E0000}"/>
    <cellStyle name="Note 2 3 5 4 2 2 2 2" xfId="20142" xr:uid="{00000000-0005-0000-0000-00009C4E0000}"/>
    <cellStyle name="Note 2 3 5 4 2 2 3" xfId="20143" xr:uid="{00000000-0005-0000-0000-00009D4E0000}"/>
    <cellStyle name="Note 2 3 5 4 2 3" xfId="20144" xr:uid="{00000000-0005-0000-0000-00009E4E0000}"/>
    <cellStyle name="Note 2 3 5 4 2 3 2" xfId="20145" xr:uid="{00000000-0005-0000-0000-00009F4E0000}"/>
    <cellStyle name="Note 2 3 5 4 2 4" xfId="20146" xr:uid="{00000000-0005-0000-0000-0000A04E0000}"/>
    <cellStyle name="Note 2 3 5 4 3" xfId="20147" xr:uid="{00000000-0005-0000-0000-0000A14E0000}"/>
    <cellStyle name="Note 2 3 5 4 3 2" xfId="20148" xr:uid="{00000000-0005-0000-0000-0000A24E0000}"/>
    <cellStyle name="Note 2 3 5 4 3 2 2" xfId="20149" xr:uid="{00000000-0005-0000-0000-0000A34E0000}"/>
    <cellStyle name="Note 2 3 5 4 3 3" xfId="20150" xr:uid="{00000000-0005-0000-0000-0000A44E0000}"/>
    <cellStyle name="Note 2 3 5 4 4" xfId="20151" xr:uid="{00000000-0005-0000-0000-0000A54E0000}"/>
    <cellStyle name="Note 2 3 5 4 4 2" xfId="20152" xr:uid="{00000000-0005-0000-0000-0000A64E0000}"/>
    <cellStyle name="Note 2 3 5 4 4 2 2" xfId="20153" xr:uid="{00000000-0005-0000-0000-0000A74E0000}"/>
    <cellStyle name="Note 2 3 5 4 4 3" xfId="20154" xr:uid="{00000000-0005-0000-0000-0000A84E0000}"/>
    <cellStyle name="Note 2 3 5 4 5" xfId="20155" xr:uid="{00000000-0005-0000-0000-0000A94E0000}"/>
    <cellStyle name="Note 2 3 5 4 5 2" xfId="20156" xr:uid="{00000000-0005-0000-0000-0000AA4E0000}"/>
    <cellStyle name="Note 2 3 5 4 6" xfId="20157" xr:uid="{00000000-0005-0000-0000-0000AB4E0000}"/>
    <cellStyle name="Note 2 3 5 4 6 2" xfId="20158" xr:uid="{00000000-0005-0000-0000-0000AC4E0000}"/>
    <cellStyle name="Note 2 3 5 4 7" xfId="20159" xr:uid="{00000000-0005-0000-0000-0000AD4E0000}"/>
    <cellStyle name="Note 2 3 5 5" xfId="20160" xr:uid="{00000000-0005-0000-0000-0000AE4E0000}"/>
    <cellStyle name="Note 2 3 5 5 2" xfId="20161" xr:uid="{00000000-0005-0000-0000-0000AF4E0000}"/>
    <cellStyle name="Note 2 3 5 5 2 2" xfId="20162" xr:uid="{00000000-0005-0000-0000-0000B04E0000}"/>
    <cellStyle name="Note 2 3 5 5 2 2 2" xfId="20163" xr:uid="{00000000-0005-0000-0000-0000B14E0000}"/>
    <cellStyle name="Note 2 3 5 5 2 2 2 2" xfId="20164" xr:uid="{00000000-0005-0000-0000-0000B24E0000}"/>
    <cellStyle name="Note 2 3 5 5 2 2 3" xfId="20165" xr:uid="{00000000-0005-0000-0000-0000B34E0000}"/>
    <cellStyle name="Note 2 3 5 5 2 3" xfId="20166" xr:uid="{00000000-0005-0000-0000-0000B44E0000}"/>
    <cellStyle name="Note 2 3 5 5 2 3 2" xfId="20167" xr:uid="{00000000-0005-0000-0000-0000B54E0000}"/>
    <cellStyle name="Note 2 3 5 5 2 4" xfId="20168" xr:uid="{00000000-0005-0000-0000-0000B64E0000}"/>
    <cellStyle name="Note 2 3 5 5 3" xfId="20169" xr:uid="{00000000-0005-0000-0000-0000B74E0000}"/>
    <cellStyle name="Note 2 3 5 5 3 2" xfId="20170" xr:uid="{00000000-0005-0000-0000-0000B84E0000}"/>
    <cellStyle name="Note 2 3 5 5 3 2 2" xfId="20171" xr:uid="{00000000-0005-0000-0000-0000B94E0000}"/>
    <cellStyle name="Note 2 3 5 5 3 3" xfId="20172" xr:uid="{00000000-0005-0000-0000-0000BA4E0000}"/>
    <cellStyle name="Note 2 3 5 5 4" xfId="20173" xr:uid="{00000000-0005-0000-0000-0000BB4E0000}"/>
    <cellStyle name="Note 2 3 5 5 4 2" xfId="20174" xr:uid="{00000000-0005-0000-0000-0000BC4E0000}"/>
    <cellStyle name="Note 2 3 5 5 4 2 2" xfId="20175" xr:uid="{00000000-0005-0000-0000-0000BD4E0000}"/>
    <cellStyle name="Note 2 3 5 5 4 3" xfId="20176" xr:uid="{00000000-0005-0000-0000-0000BE4E0000}"/>
    <cellStyle name="Note 2 3 5 5 5" xfId="20177" xr:uid="{00000000-0005-0000-0000-0000BF4E0000}"/>
    <cellStyle name="Note 2 3 5 5 5 2" xfId="20178" xr:uid="{00000000-0005-0000-0000-0000C04E0000}"/>
    <cellStyle name="Note 2 3 5 5 6" xfId="20179" xr:uid="{00000000-0005-0000-0000-0000C14E0000}"/>
    <cellStyle name="Note 2 3 5 5 6 2" xfId="20180" xr:uid="{00000000-0005-0000-0000-0000C24E0000}"/>
    <cellStyle name="Note 2 3 5 5 7" xfId="20181" xr:uid="{00000000-0005-0000-0000-0000C34E0000}"/>
    <cellStyle name="Note 2 3 5 6" xfId="20182" xr:uid="{00000000-0005-0000-0000-0000C44E0000}"/>
    <cellStyle name="Note 2 3 5 6 2" xfId="20183" xr:uid="{00000000-0005-0000-0000-0000C54E0000}"/>
    <cellStyle name="Note 2 3 5 6 2 2" xfId="20184" xr:uid="{00000000-0005-0000-0000-0000C64E0000}"/>
    <cellStyle name="Note 2 3 5 6 2 2 2" xfId="20185" xr:uid="{00000000-0005-0000-0000-0000C74E0000}"/>
    <cellStyle name="Note 2 3 5 6 2 2 2 2" xfId="20186" xr:uid="{00000000-0005-0000-0000-0000C84E0000}"/>
    <cellStyle name="Note 2 3 5 6 2 2 3" xfId="20187" xr:uid="{00000000-0005-0000-0000-0000C94E0000}"/>
    <cellStyle name="Note 2 3 5 6 2 3" xfId="20188" xr:uid="{00000000-0005-0000-0000-0000CA4E0000}"/>
    <cellStyle name="Note 2 3 5 6 2 3 2" xfId="20189" xr:uid="{00000000-0005-0000-0000-0000CB4E0000}"/>
    <cellStyle name="Note 2 3 5 6 2 4" xfId="20190" xr:uid="{00000000-0005-0000-0000-0000CC4E0000}"/>
    <cellStyle name="Note 2 3 5 6 3" xfId="20191" xr:uid="{00000000-0005-0000-0000-0000CD4E0000}"/>
    <cellStyle name="Note 2 3 5 6 3 2" xfId="20192" xr:uid="{00000000-0005-0000-0000-0000CE4E0000}"/>
    <cellStyle name="Note 2 3 5 6 3 2 2" xfId="20193" xr:uid="{00000000-0005-0000-0000-0000CF4E0000}"/>
    <cellStyle name="Note 2 3 5 6 3 3" xfId="20194" xr:uid="{00000000-0005-0000-0000-0000D04E0000}"/>
    <cellStyle name="Note 2 3 5 6 4" xfId="20195" xr:uid="{00000000-0005-0000-0000-0000D14E0000}"/>
    <cellStyle name="Note 2 3 5 6 4 2" xfId="20196" xr:uid="{00000000-0005-0000-0000-0000D24E0000}"/>
    <cellStyle name="Note 2 3 5 6 4 2 2" xfId="20197" xr:uid="{00000000-0005-0000-0000-0000D34E0000}"/>
    <cellStyle name="Note 2 3 5 6 4 3" xfId="20198" xr:uid="{00000000-0005-0000-0000-0000D44E0000}"/>
    <cellStyle name="Note 2 3 5 6 5" xfId="20199" xr:uid="{00000000-0005-0000-0000-0000D54E0000}"/>
    <cellStyle name="Note 2 3 5 6 5 2" xfId="20200" xr:uid="{00000000-0005-0000-0000-0000D64E0000}"/>
    <cellStyle name="Note 2 3 5 6 6" xfId="20201" xr:uid="{00000000-0005-0000-0000-0000D74E0000}"/>
    <cellStyle name="Note 2 3 5 6 6 2" xfId="20202" xr:uid="{00000000-0005-0000-0000-0000D84E0000}"/>
    <cellStyle name="Note 2 3 5 6 7" xfId="20203" xr:uid="{00000000-0005-0000-0000-0000D94E0000}"/>
    <cellStyle name="Note 2 3 5 7" xfId="20204" xr:uid="{00000000-0005-0000-0000-0000DA4E0000}"/>
    <cellStyle name="Note 2 3 5 7 2" xfId="20205" xr:uid="{00000000-0005-0000-0000-0000DB4E0000}"/>
    <cellStyle name="Note 2 3 5 7 2 2" xfId="20206" xr:uid="{00000000-0005-0000-0000-0000DC4E0000}"/>
    <cellStyle name="Note 2 3 5 7 2 2 2" xfId="20207" xr:uid="{00000000-0005-0000-0000-0000DD4E0000}"/>
    <cellStyle name="Note 2 3 5 7 2 3" xfId="20208" xr:uid="{00000000-0005-0000-0000-0000DE4E0000}"/>
    <cellStyle name="Note 2 3 5 7 3" xfId="20209" xr:uid="{00000000-0005-0000-0000-0000DF4E0000}"/>
    <cellStyle name="Note 2 3 5 7 3 2" xfId="20210" xr:uid="{00000000-0005-0000-0000-0000E04E0000}"/>
    <cellStyle name="Note 2 3 5 7 4" xfId="20211" xr:uid="{00000000-0005-0000-0000-0000E14E0000}"/>
    <cellStyle name="Note 2 3 5 8" xfId="20212" xr:uid="{00000000-0005-0000-0000-0000E24E0000}"/>
    <cellStyle name="Note 2 3 5 8 2" xfId="20213" xr:uid="{00000000-0005-0000-0000-0000E34E0000}"/>
    <cellStyle name="Note 2 3 5 8 2 2" xfId="20214" xr:uid="{00000000-0005-0000-0000-0000E44E0000}"/>
    <cellStyle name="Note 2 3 5 8 3" xfId="20215" xr:uid="{00000000-0005-0000-0000-0000E54E0000}"/>
    <cellStyle name="Note 2 3 5 9" xfId="20216" xr:uid="{00000000-0005-0000-0000-0000E64E0000}"/>
    <cellStyle name="Note 2 3 5 9 2" xfId="20217" xr:uid="{00000000-0005-0000-0000-0000E74E0000}"/>
    <cellStyle name="Note 2 3 5 9 2 2" xfId="20218" xr:uid="{00000000-0005-0000-0000-0000E84E0000}"/>
    <cellStyle name="Note 2 3 5 9 3" xfId="20219" xr:uid="{00000000-0005-0000-0000-0000E94E0000}"/>
    <cellStyle name="Note 2 3 6" xfId="20220" xr:uid="{00000000-0005-0000-0000-0000EA4E0000}"/>
    <cellStyle name="Note 2 3 6 10" xfId="20221" xr:uid="{00000000-0005-0000-0000-0000EB4E0000}"/>
    <cellStyle name="Note 2 3 6 10 2" xfId="20222" xr:uid="{00000000-0005-0000-0000-0000EC4E0000}"/>
    <cellStyle name="Note 2 3 6 11" xfId="20223" xr:uid="{00000000-0005-0000-0000-0000ED4E0000}"/>
    <cellStyle name="Note 2 3 6 11 2" xfId="20224" xr:uid="{00000000-0005-0000-0000-0000EE4E0000}"/>
    <cellStyle name="Note 2 3 6 12" xfId="20225" xr:uid="{00000000-0005-0000-0000-0000EF4E0000}"/>
    <cellStyle name="Note 2 3 6 2" xfId="20226" xr:uid="{00000000-0005-0000-0000-0000F04E0000}"/>
    <cellStyle name="Note 2 3 6 2 2" xfId="20227" xr:uid="{00000000-0005-0000-0000-0000F14E0000}"/>
    <cellStyle name="Note 2 3 6 2 2 2" xfId="20228" xr:uid="{00000000-0005-0000-0000-0000F24E0000}"/>
    <cellStyle name="Note 2 3 6 2 2 2 2" xfId="20229" xr:uid="{00000000-0005-0000-0000-0000F34E0000}"/>
    <cellStyle name="Note 2 3 6 2 2 2 2 2" xfId="20230" xr:uid="{00000000-0005-0000-0000-0000F44E0000}"/>
    <cellStyle name="Note 2 3 6 2 2 2 3" xfId="20231" xr:uid="{00000000-0005-0000-0000-0000F54E0000}"/>
    <cellStyle name="Note 2 3 6 2 2 3" xfId="20232" xr:uid="{00000000-0005-0000-0000-0000F64E0000}"/>
    <cellStyle name="Note 2 3 6 2 2 3 2" xfId="20233" xr:uid="{00000000-0005-0000-0000-0000F74E0000}"/>
    <cellStyle name="Note 2 3 6 2 2 4" xfId="20234" xr:uid="{00000000-0005-0000-0000-0000F84E0000}"/>
    <cellStyle name="Note 2 3 6 2 3" xfId="20235" xr:uid="{00000000-0005-0000-0000-0000F94E0000}"/>
    <cellStyle name="Note 2 3 6 2 3 2" xfId="20236" xr:uid="{00000000-0005-0000-0000-0000FA4E0000}"/>
    <cellStyle name="Note 2 3 6 2 3 2 2" xfId="20237" xr:uid="{00000000-0005-0000-0000-0000FB4E0000}"/>
    <cellStyle name="Note 2 3 6 2 3 3" xfId="20238" xr:uid="{00000000-0005-0000-0000-0000FC4E0000}"/>
    <cellStyle name="Note 2 3 6 2 4" xfId="20239" xr:uid="{00000000-0005-0000-0000-0000FD4E0000}"/>
    <cellStyle name="Note 2 3 6 2 4 2" xfId="20240" xr:uid="{00000000-0005-0000-0000-0000FE4E0000}"/>
    <cellStyle name="Note 2 3 6 2 4 2 2" xfId="20241" xr:uid="{00000000-0005-0000-0000-0000FF4E0000}"/>
    <cellStyle name="Note 2 3 6 2 4 3" xfId="20242" xr:uid="{00000000-0005-0000-0000-0000004F0000}"/>
    <cellStyle name="Note 2 3 6 2 5" xfId="20243" xr:uid="{00000000-0005-0000-0000-0000014F0000}"/>
    <cellStyle name="Note 2 3 6 2 5 2" xfId="20244" xr:uid="{00000000-0005-0000-0000-0000024F0000}"/>
    <cellStyle name="Note 2 3 6 2 6" xfId="20245" xr:uid="{00000000-0005-0000-0000-0000034F0000}"/>
    <cellStyle name="Note 2 3 6 2 6 2" xfId="20246" xr:uid="{00000000-0005-0000-0000-0000044F0000}"/>
    <cellStyle name="Note 2 3 6 2 7" xfId="20247" xr:uid="{00000000-0005-0000-0000-0000054F0000}"/>
    <cellStyle name="Note 2 3 6 3" xfId="20248" xr:uid="{00000000-0005-0000-0000-0000064F0000}"/>
    <cellStyle name="Note 2 3 6 3 2" xfId="20249" xr:uid="{00000000-0005-0000-0000-0000074F0000}"/>
    <cellStyle name="Note 2 3 6 3 2 2" xfId="20250" xr:uid="{00000000-0005-0000-0000-0000084F0000}"/>
    <cellStyle name="Note 2 3 6 3 2 2 2" xfId="20251" xr:uid="{00000000-0005-0000-0000-0000094F0000}"/>
    <cellStyle name="Note 2 3 6 3 2 2 2 2" xfId="20252" xr:uid="{00000000-0005-0000-0000-00000A4F0000}"/>
    <cellStyle name="Note 2 3 6 3 2 2 3" xfId="20253" xr:uid="{00000000-0005-0000-0000-00000B4F0000}"/>
    <cellStyle name="Note 2 3 6 3 2 3" xfId="20254" xr:uid="{00000000-0005-0000-0000-00000C4F0000}"/>
    <cellStyle name="Note 2 3 6 3 2 3 2" xfId="20255" xr:uid="{00000000-0005-0000-0000-00000D4F0000}"/>
    <cellStyle name="Note 2 3 6 3 2 4" xfId="20256" xr:uid="{00000000-0005-0000-0000-00000E4F0000}"/>
    <cellStyle name="Note 2 3 6 3 3" xfId="20257" xr:uid="{00000000-0005-0000-0000-00000F4F0000}"/>
    <cellStyle name="Note 2 3 6 3 3 2" xfId="20258" xr:uid="{00000000-0005-0000-0000-0000104F0000}"/>
    <cellStyle name="Note 2 3 6 3 3 2 2" xfId="20259" xr:uid="{00000000-0005-0000-0000-0000114F0000}"/>
    <cellStyle name="Note 2 3 6 3 3 3" xfId="20260" xr:uid="{00000000-0005-0000-0000-0000124F0000}"/>
    <cellStyle name="Note 2 3 6 3 4" xfId="20261" xr:uid="{00000000-0005-0000-0000-0000134F0000}"/>
    <cellStyle name="Note 2 3 6 3 4 2" xfId="20262" xr:uid="{00000000-0005-0000-0000-0000144F0000}"/>
    <cellStyle name="Note 2 3 6 3 4 2 2" xfId="20263" xr:uid="{00000000-0005-0000-0000-0000154F0000}"/>
    <cellStyle name="Note 2 3 6 3 4 3" xfId="20264" xr:uid="{00000000-0005-0000-0000-0000164F0000}"/>
    <cellStyle name="Note 2 3 6 3 5" xfId="20265" xr:uid="{00000000-0005-0000-0000-0000174F0000}"/>
    <cellStyle name="Note 2 3 6 3 5 2" xfId="20266" xr:uid="{00000000-0005-0000-0000-0000184F0000}"/>
    <cellStyle name="Note 2 3 6 3 6" xfId="20267" xr:uid="{00000000-0005-0000-0000-0000194F0000}"/>
    <cellStyle name="Note 2 3 6 3 6 2" xfId="20268" xr:uid="{00000000-0005-0000-0000-00001A4F0000}"/>
    <cellStyle name="Note 2 3 6 3 7" xfId="20269" xr:uid="{00000000-0005-0000-0000-00001B4F0000}"/>
    <cellStyle name="Note 2 3 6 4" xfId="20270" xr:uid="{00000000-0005-0000-0000-00001C4F0000}"/>
    <cellStyle name="Note 2 3 6 4 2" xfId="20271" xr:uid="{00000000-0005-0000-0000-00001D4F0000}"/>
    <cellStyle name="Note 2 3 6 4 2 2" xfId="20272" xr:uid="{00000000-0005-0000-0000-00001E4F0000}"/>
    <cellStyle name="Note 2 3 6 4 2 2 2" xfId="20273" xr:uid="{00000000-0005-0000-0000-00001F4F0000}"/>
    <cellStyle name="Note 2 3 6 4 2 2 2 2" xfId="20274" xr:uid="{00000000-0005-0000-0000-0000204F0000}"/>
    <cellStyle name="Note 2 3 6 4 2 2 3" xfId="20275" xr:uid="{00000000-0005-0000-0000-0000214F0000}"/>
    <cellStyle name="Note 2 3 6 4 2 3" xfId="20276" xr:uid="{00000000-0005-0000-0000-0000224F0000}"/>
    <cellStyle name="Note 2 3 6 4 2 3 2" xfId="20277" xr:uid="{00000000-0005-0000-0000-0000234F0000}"/>
    <cellStyle name="Note 2 3 6 4 2 4" xfId="20278" xr:uid="{00000000-0005-0000-0000-0000244F0000}"/>
    <cellStyle name="Note 2 3 6 4 3" xfId="20279" xr:uid="{00000000-0005-0000-0000-0000254F0000}"/>
    <cellStyle name="Note 2 3 6 4 3 2" xfId="20280" xr:uid="{00000000-0005-0000-0000-0000264F0000}"/>
    <cellStyle name="Note 2 3 6 4 3 2 2" xfId="20281" xr:uid="{00000000-0005-0000-0000-0000274F0000}"/>
    <cellStyle name="Note 2 3 6 4 3 3" xfId="20282" xr:uid="{00000000-0005-0000-0000-0000284F0000}"/>
    <cellStyle name="Note 2 3 6 4 4" xfId="20283" xr:uid="{00000000-0005-0000-0000-0000294F0000}"/>
    <cellStyle name="Note 2 3 6 4 4 2" xfId="20284" xr:uid="{00000000-0005-0000-0000-00002A4F0000}"/>
    <cellStyle name="Note 2 3 6 4 4 2 2" xfId="20285" xr:uid="{00000000-0005-0000-0000-00002B4F0000}"/>
    <cellStyle name="Note 2 3 6 4 4 3" xfId="20286" xr:uid="{00000000-0005-0000-0000-00002C4F0000}"/>
    <cellStyle name="Note 2 3 6 4 5" xfId="20287" xr:uid="{00000000-0005-0000-0000-00002D4F0000}"/>
    <cellStyle name="Note 2 3 6 4 5 2" xfId="20288" xr:uid="{00000000-0005-0000-0000-00002E4F0000}"/>
    <cellStyle name="Note 2 3 6 4 6" xfId="20289" xr:uid="{00000000-0005-0000-0000-00002F4F0000}"/>
    <cellStyle name="Note 2 3 6 4 6 2" xfId="20290" xr:uid="{00000000-0005-0000-0000-0000304F0000}"/>
    <cellStyle name="Note 2 3 6 4 7" xfId="20291" xr:uid="{00000000-0005-0000-0000-0000314F0000}"/>
    <cellStyle name="Note 2 3 6 5" xfId="20292" xr:uid="{00000000-0005-0000-0000-0000324F0000}"/>
    <cellStyle name="Note 2 3 6 5 2" xfId="20293" xr:uid="{00000000-0005-0000-0000-0000334F0000}"/>
    <cellStyle name="Note 2 3 6 5 2 2" xfId="20294" xr:uid="{00000000-0005-0000-0000-0000344F0000}"/>
    <cellStyle name="Note 2 3 6 5 2 2 2" xfId="20295" xr:uid="{00000000-0005-0000-0000-0000354F0000}"/>
    <cellStyle name="Note 2 3 6 5 2 2 2 2" xfId="20296" xr:uid="{00000000-0005-0000-0000-0000364F0000}"/>
    <cellStyle name="Note 2 3 6 5 2 2 3" xfId="20297" xr:uid="{00000000-0005-0000-0000-0000374F0000}"/>
    <cellStyle name="Note 2 3 6 5 2 3" xfId="20298" xr:uid="{00000000-0005-0000-0000-0000384F0000}"/>
    <cellStyle name="Note 2 3 6 5 2 3 2" xfId="20299" xr:uid="{00000000-0005-0000-0000-0000394F0000}"/>
    <cellStyle name="Note 2 3 6 5 2 4" xfId="20300" xr:uid="{00000000-0005-0000-0000-00003A4F0000}"/>
    <cellStyle name="Note 2 3 6 5 3" xfId="20301" xr:uid="{00000000-0005-0000-0000-00003B4F0000}"/>
    <cellStyle name="Note 2 3 6 5 3 2" xfId="20302" xr:uid="{00000000-0005-0000-0000-00003C4F0000}"/>
    <cellStyle name="Note 2 3 6 5 3 2 2" xfId="20303" xr:uid="{00000000-0005-0000-0000-00003D4F0000}"/>
    <cellStyle name="Note 2 3 6 5 3 3" xfId="20304" xr:uid="{00000000-0005-0000-0000-00003E4F0000}"/>
    <cellStyle name="Note 2 3 6 5 4" xfId="20305" xr:uid="{00000000-0005-0000-0000-00003F4F0000}"/>
    <cellStyle name="Note 2 3 6 5 4 2" xfId="20306" xr:uid="{00000000-0005-0000-0000-0000404F0000}"/>
    <cellStyle name="Note 2 3 6 5 4 2 2" xfId="20307" xr:uid="{00000000-0005-0000-0000-0000414F0000}"/>
    <cellStyle name="Note 2 3 6 5 4 3" xfId="20308" xr:uid="{00000000-0005-0000-0000-0000424F0000}"/>
    <cellStyle name="Note 2 3 6 5 5" xfId="20309" xr:uid="{00000000-0005-0000-0000-0000434F0000}"/>
    <cellStyle name="Note 2 3 6 5 5 2" xfId="20310" xr:uid="{00000000-0005-0000-0000-0000444F0000}"/>
    <cellStyle name="Note 2 3 6 5 6" xfId="20311" xr:uid="{00000000-0005-0000-0000-0000454F0000}"/>
    <cellStyle name="Note 2 3 6 5 6 2" xfId="20312" xr:uid="{00000000-0005-0000-0000-0000464F0000}"/>
    <cellStyle name="Note 2 3 6 5 7" xfId="20313" xr:uid="{00000000-0005-0000-0000-0000474F0000}"/>
    <cellStyle name="Note 2 3 6 6" xfId="20314" xr:uid="{00000000-0005-0000-0000-0000484F0000}"/>
    <cellStyle name="Note 2 3 6 6 2" xfId="20315" xr:uid="{00000000-0005-0000-0000-0000494F0000}"/>
    <cellStyle name="Note 2 3 6 6 2 2" xfId="20316" xr:uid="{00000000-0005-0000-0000-00004A4F0000}"/>
    <cellStyle name="Note 2 3 6 6 2 2 2" xfId="20317" xr:uid="{00000000-0005-0000-0000-00004B4F0000}"/>
    <cellStyle name="Note 2 3 6 6 2 2 2 2" xfId="20318" xr:uid="{00000000-0005-0000-0000-00004C4F0000}"/>
    <cellStyle name="Note 2 3 6 6 2 2 3" xfId="20319" xr:uid="{00000000-0005-0000-0000-00004D4F0000}"/>
    <cellStyle name="Note 2 3 6 6 2 3" xfId="20320" xr:uid="{00000000-0005-0000-0000-00004E4F0000}"/>
    <cellStyle name="Note 2 3 6 6 2 3 2" xfId="20321" xr:uid="{00000000-0005-0000-0000-00004F4F0000}"/>
    <cellStyle name="Note 2 3 6 6 2 4" xfId="20322" xr:uid="{00000000-0005-0000-0000-0000504F0000}"/>
    <cellStyle name="Note 2 3 6 6 3" xfId="20323" xr:uid="{00000000-0005-0000-0000-0000514F0000}"/>
    <cellStyle name="Note 2 3 6 6 3 2" xfId="20324" xr:uid="{00000000-0005-0000-0000-0000524F0000}"/>
    <cellStyle name="Note 2 3 6 6 3 2 2" xfId="20325" xr:uid="{00000000-0005-0000-0000-0000534F0000}"/>
    <cellStyle name="Note 2 3 6 6 3 3" xfId="20326" xr:uid="{00000000-0005-0000-0000-0000544F0000}"/>
    <cellStyle name="Note 2 3 6 6 4" xfId="20327" xr:uid="{00000000-0005-0000-0000-0000554F0000}"/>
    <cellStyle name="Note 2 3 6 6 4 2" xfId="20328" xr:uid="{00000000-0005-0000-0000-0000564F0000}"/>
    <cellStyle name="Note 2 3 6 6 4 2 2" xfId="20329" xr:uid="{00000000-0005-0000-0000-0000574F0000}"/>
    <cellStyle name="Note 2 3 6 6 4 3" xfId="20330" xr:uid="{00000000-0005-0000-0000-0000584F0000}"/>
    <cellStyle name="Note 2 3 6 6 5" xfId="20331" xr:uid="{00000000-0005-0000-0000-0000594F0000}"/>
    <cellStyle name="Note 2 3 6 6 5 2" xfId="20332" xr:uid="{00000000-0005-0000-0000-00005A4F0000}"/>
    <cellStyle name="Note 2 3 6 6 6" xfId="20333" xr:uid="{00000000-0005-0000-0000-00005B4F0000}"/>
    <cellStyle name="Note 2 3 6 6 6 2" xfId="20334" xr:uid="{00000000-0005-0000-0000-00005C4F0000}"/>
    <cellStyle name="Note 2 3 6 6 7" xfId="20335" xr:uid="{00000000-0005-0000-0000-00005D4F0000}"/>
    <cellStyle name="Note 2 3 6 7" xfId="20336" xr:uid="{00000000-0005-0000-0000-00005E4F0000}"/>
    <cellStyle name="Note 2 3 6 7 2" xfId="20337" xr:uid="{00000000-0005-0000-0000-00005F4F0000}"/>
    <cellStyle name="Note 2 3 6 7 2 2" xfId="20338" xr:uid="{00000000-0005-0000-0000-0000604F0000}"/>
    <cellStyle name="Note 2 3 6 7 2 2 2" xfId="20339" xr:uid="{00000000-0005-0000-0000-0000614F0000}"/>
    <cellStyle name="Note 2 3 6 7 2 3" xfId="20340" xr:uid="{00000000-0005-0000-0000-0000624F0000}"/>
    <cellStyle name="Note 2 3 6 7 3" xfId="20341" xr:uid="{00000000-0005-0000-0000-0000634F0000}"/>
    <cellStyle name="Note 2 3 6 7 3 2" xfId="20342" xr:uid="{00000000-0005-0000-0000-0000644F0000}"/>
    <cellStyle name="Note 2 3 6 7 4" xfId="20343" xr:uid="{00000000-0005-0000-0000-0000654F0000}"/>
    <cellStyle name="Note 2 3 6 8" xfId="20344" xr:uid="{00000000-0005-0000-0000-0000664F0000}"/>
    <cellStyle name="Note 2 3 6 8 2" xfId="20345" xr:uid="{00000000-0005-0000-0000-0000674F0000}"/>
    <cellStyle name="Note 2 3 6 8 2 2" xfId="20346" xr:uid="{00000000-0005-0000-0000-0000684F0000}"/>
    <cellStyle name="Note 2 3 6 8 3" xfId="20347" xr:uid="{00000000-0005-0000-0000-0000694F0000}"/>
    <cellStyle name="Note 2 3 6 9" xfId="20348" xr:uid="{00000000-0005-0000-0000-00006A4F0000}"/>
    <cellStyle name="Note 2 3 6 9 2" xfId="20349" xr:uid="{00000000-0005-0000-0000-00006B4F0000}"/>
    <cellStyle name="Note 2 3 6 9 2 2" xfId="20350" xr:uid="{00000000-0005-0000-0000-00006C4F0000}"/>
    <cellStyle name="Note 2 3 6 9 3" xfId="20351" xr:uid="{00000000-0005-0000-0000-00006D4F0000}"/>
    <cellStyle name="Note 2 3 7" xfId="20352" xr:uid="{00000000-0005-0000-0000-00006E4F0000}"/>
    <cellStyle name="Note 2 3 7 10" xfId="20353" xr:uid="{00000000-0005-0000-0000-00006F4F0000}"/>
    <cellStyle name="Note 2 3 7 10 2" xfId="20354" xr:uid="{00000000-0005-0000-0000-0000704F0000}"/>
    <cellStyle name="Note 2 3 7 11" xfId="20355" xr:uid="{00000000-0005-0000-0000-0000714F0000}"/>
    <cellStyle name="Note 2 3 7 11 2" xfId="20356" xr:uid="{00000000-0005-0000-0000-0000724F0000}"/>
    <cellStyle name="Note 2 3 7 12" xfId="20357" xr:uid="{00000000-0005-0000-0000-0000734F0000}"/>
    <cellStyle name="Note 2 3 7 2" xfId="20358" xr:uid="{00000000-0005-0000-0000-0000744F0000}"/>
    <cellStyle name="Note 2 3 7 2 2" xfId="20359" xr:uid="{00000000-0005-0000-0000-0000754F0000}"/>
    <cellStyle name="Note 2 3 7 2 2 2" xfId="20360" xr:uid="{00000000-0005-0000-0000-0000764F0000}"/>
    <cellStyle name="Note 2 3 7 2 2 2 2" xfId="20361" xr:uid="{00000000-0005-0000-0000-0000774F0000}"/>
    <cellStyle name="Note 2 3 7 2 2 2 2 2" xfId="20362" xr:uid="{00000000-0005-0000-0000-0000784F0000}"/>
    <cellStyle name="Note 2 3 7 2 2 2 3" xfId="20363" xr:uid="{00000000-0005-0000-0000-0000794F0000}"/>
    <cellStyle name="Note 2 3 7 2 2 3" xfId="20364" xr:uid="{00000000-0005-0000-0000-00007A4F0000}"/>
    <cellStyle name="Note 2 3 7 2 2 3 2" xfId="20365" xr:uid="{00000000-0005-0000-0000-00007B4F0000}"/>
    <cellStyle name="Note 2 3 7 2 2 4" xfId="20366" xr:uid="{00000000-0005-0000-0000-00007C4F0000}"/>
    <cellStyle name="Note 2 3 7 2 3" xfId="20367" xr:uid="{00000000-0005-0000-0000-00007D4F0000}"/>
    <cellStyle name="Note 2 3 7 2 3 2" xfId="20368" xr:uid="{00000000-0005-0000-0000-00007E4F0000}"/>
    <cellStyle name="Note 2 3 7 2 3 2 2" xfId="20369" xr:uid="{00000000-0005-0000-0000-00007F4F0000}"/>
    <cellStyle name="Note 2 3 7 2 3 3" xfId="20370" xr:uid="{00000000-0005-0000-0000-0000804F0000}"/>
    <cellStyle name="Note 2 3 7 2 4" xfId="20371" xr:uid="{00000000-0005-0000-0000-0000814F0000}"/>
    <cellStyle name="Note 2 3 7 2 4 2" xfId="20372" xr:uid="{00000000-0005-0000-0000-0000824F0000}"/>
    <cellStyle name="Note 2 3 7 2 4 2 2" xfId="20373" xr:uid="{00000000-0005-0000-0000-0000834F0000}"/>
    <cellStyle name="Note 2 3 7 2 4 3" xfId="20374" xr:uid="{00000000-0005-0000-0000-0000844F0000}"/>
    <cellStyle name="Note 2 3 7 2 5" xfId="20375" xr:uid="{00000000-0005-0000-0000-0000854F0000}"/>
    <cellStyle name="Note 2 3 7 2 5 2" xfId="20376" xr:uid="{00000000-0005-0000-0000-0000864F0000}"/>
    <cellStyle name="Note 2 3 7 2 6" xfId="20377" xr:uid="{00000000-0005-0000-0000-0000874F0000}"/>
    <cellStyle name="Note 2 3 7 2 6 2" xfId="20378" xr:uid="{00000000-0005-0000-0000-0000884F0000}"/>
    <cellStyle name="Note 2 3 7 2 7" xfId="20379" xr:uid="{00000000-0005-0000-0000-0000894F0000}"/>
    <cellStyle name="Note 2 3 7 3" xfId="20380" xr:uid="{00000000-0005-0000-0000-00008A4F0000}"/>
    <cellStyle name="Note 2 3 7 3 2" xfId="20381" xr:uid="{00000000-0005-0000-0000-00008B4F0000}"/>
    <cellStyle name="Note 2 3 7 3 2 2" xfId="20382" xr:uid="{00000000-0005-0000-0000-00008C4F0000}"/>
    <cellStyle name="Note 2 3 7 3 2 2 2" xfId="20383" xr:uid="{00000000-0005-0000-0000-00008D4F0000}"/>
    <cellStyle name="Note 2 3 7 3 2 2 2 2" xfId="20384" xr:uid="{00000000-0005-0000-0000-00008E4F0000}"/>
    <cellStyle name="Note 2 3 7 3 2 2 3" xfId="20385" xr:uid="{00000000-0005-0000-0000-00008F4F0000}"/>
    <cellStyle name="Note 2 3 7 3 2 3" xfId="20386" xr:uid="{00000000-0005-0000-0000-0000904F0000}"/>
    <cellStyle name="Note 2 3 7 3 2 3 2" xfId="20387" xr:uid="{00000000-0005-0000-0000-0000914F0000}"/>
    <cellStyle name="Note 2 3 7 3 2 4" xfId="20388" xr:uid="{00000000-0005-0000-0000-0000924F0000}"/>
    <cellStyle name="Note 2 3 7 3 3" xfId="20389" xr:uid="{00000000-0005-0000-0000-0000934F0000}"/>
    <cellStyle name="Note 2 3 7 3 3 2" xfId="20390" xr:uid="{00000000-0005-0000-0000-0000944F0000}"/>
    <cellStyle name="Note 2 3 7 3 3 2 2" xfId="20391" xr:uid="{00000000-0005-0000-0000-0000954F0000}"/>
    <cellStyle name="Note 2 3 7 3 3 3" xfId="20392" xr:uid="{00000000-0005-0000-0000-0000964F0000}"/>
    <cellStyle name="Note 2 3 7 3 4" xfId="20393" xr:uid="{00000000-0005-0000-0000-0000974F0000}"/>
    <cellStyle name="Note 2 3 7 3 4 2" xfId="20394" xr:uid="{00000000-0005-0000-0000-0000984F0000}"/>
    <cellStyle name="Note 2 3 7 3 4 2 2" xfId="20395" xr:uid="{00000000-0005-0000-0000-0000994F0000}"/>
    <cellStyle name="Note 2 3 7 3 4 3" xfId="20396" xr:uid="{00000000-0005-0000-0000-00009A4F0000}"/>
    <cellStyle name="Note 2 3 7 3 5" xfId="20397" xr:uid="{00000000-0005-0000-0000-00009B4F0000}"/>
    <cellStyle name="Note 2 3 7 3 5 2" xfId="20398" xr:uid="{00000000-0005-0000-0000-00009C4F0000}"/>
    <cellStyle name="Note 2 3 7 3 6" xfId="20399" xr:uid="{00000000-0005-0000-0000-00009D4F0000}"/>
    <cellStyle name="Note 2 3 7 3 6 2" xfId="20400" xr:uid="{00000000-0005-0000-0000-00009E4F0000}"/>
    <cellStyle name="Note 2 3 7 3 7" xfId="20401" xr:uid="{00000000-0005-0000-0000-00009F4F0000}"/>
    <cellStyle name="Note 2 3 7 4" xfId="20402" xr:uid="{00000000-0005-0000-0000-0000A04F0000}"/>
    <cellStyle name="Note 2 3 7 4 2" xfId="20403" xr:uid="{00000000-0005-0000-0000-0000A14F0000}"/>
    <cellStyle name="Note 2 3 7 4 2 2" xfId="20404" xr:uid="{00000000-0005-0000-0000-0000A24F0000}"/>
    <cellStyle name="Note 2 3 7 4 2 2 2" xfId="20405" xr:uid="{00000000-0005-0000-0000-0000A34F0000}"/>
    <cellStyle name="Note 2 3 7 4 2 2 2 2" xfId="20406" xr:uid="{00000000-0005-0000-0000-0000A44F0000}"/>
    <cellStyle name="Note 2 3 7 4 2 2 3" xfId="20407" xr:uid="{00000000-0005-0000-0000-0000A54F0000}"/>
    <cellStyle name="Note 2 3 7 4 2 3" xfId="20408" xr:uid="{00000000-0005-0000-0000-0000A64F0000}"/>
    <cellStyle name="Note 2 3 7 4 2 3 2" xfId="20409" xr:uid="{00000000-0005-0000-0000-0000A74F0000}"/>
    <cellStyle name="Note 2 3 7 4 2 4" xfId="20410" xr:uid="{00000000-0005-0000-0000-0000A84F0000}"/>
    <cellStyle name="Note 2 3 7 4 3" xfId="20411" xr:uid="{00000000-0005-0000-0000-0000A94F0000}"/>
    <cellStyle name="Note 2 3 7 4 3 2" xfId="20412" xr:uid="{00000000-0005-0000-0000-0000AA4F0000}"/>
    <cellStyle name="Note 2 3 7 4 3 2 2" xfId="20413" xr:uid="{00000000-0005-0000-0000-0000AB4F0000}"/>
    <cellStyle name="Note 2 3 7 4 3 3" xfId="20414" xr:uid="{00000000-0005-0000-0000-0000AC4F0000}"/>
    <cellStyle name="Note 2 3 7 4 4" xfId="20415" xr:uid="{00000000-0005-0000-0000-0000AD4F0000}"/>
    <cellStyle name="Note 2 3 7 4 4 2" xfId="20416" xr:uid="{00000000-0005-0000-0000-0000AE4F0000}"/>
    <cellStyle name="Note 2 3 7 4 4 2 2" xfId="20417" xr:uid="{00000000-0005-0000-0000-0000AF4F0000}"/>
    <cellStyle name="Note 2 3 7 4 4 3" xfId="20418" xr:uid="{00000000-0005-0000-0000-0000B04F0000}"/>
    <cellStyle name="Note 2 3 7 4 5" xfId="20419" xr:uid="{00000000-0005-0000-0000-0000B14F0000}"/>
    <cellStyle name="Note 2 3 7 4 5 2" xfId="20420" xr:uid="{00000000-0005-0000-0000-0000B24F0000}"/>
    <cellStyle name="Note 2 3 7 4 6" xfId="20421" xr:uid="{00000000-0005-0000-0000-0000B34F0000}"/>
    <cellStyle name="Note 2 3 7 4 6 2" xfId="20422" xr:uid="{00000000-0005-0000-0000-0000B44F0000}"/>
    <cellStyle name="Note 2 3 7 4 7" xfId="20423" xr:uid="{00000000-0005-0000-0000-0000B54F0000}"/>
    <cellStyle name="Note 2 3 7 5" xfId="20424" xr:uid="{00000000-0005-0000-0000-0000B64F0000}"/>
    <cellStyle name="Note 2 3 7 5 2" xfId="20425" xr:uid="{00000000-0005-0000-0000-0000B74F0000}"/>
    <cellStyle name="Note 2 3 7 5 2 2" xfId="20426" xr:uid="{00000000-0005-0000-0000-0000B84F0000}"/>
    <cellStyle name="Note 2 3 7 5 2 2 2" xfId="20427" xr:uid="{00000000-0005-0000-0000-0000B94F0000}"/>
    <cellStyle name="Note 2 3 7 5 2 2 2 2" xfId="20428" xr:uid="{00000000-0005-0000-0000-0000BA4F0000}"/>
    <cellStyle name="Note 2 3 7 5 2 2 3" xfId="20429" xr:uid="{00000000-0005-0000-0000-0000BB4F0000}"/>
    <cellStyle name="Note 2 3 7 5 2 3" xfId="20430" xr:uid="{00000000-0005-0000-0000-0000BC4F0000}"/>
    <cellStyle name="Note 2 3 7 5 2 3 2" xfId="20431" xr:uid="{00000000-0005-0000-0000-0000BD4F0000}"/>
    <cellStyle name="Note 2 3 7 5 2 4" xfId="20432" xr:uid="{00000000-0005-0000-0000-0000BE4F0000}"/>
    <cellStyle name="Note 2 3 7 5 3" xfId="20433" xr:uid="{00000000-0005-0000-0000-0000BF4F0000}"/>
    <cellStyle name="Note 2 3 7 5 3 2" xfId="20434" xr:uid="{00000000-0005-0000-0000-0000C04F0000}"/>
    <cellStyle name="Note 2 3 7 5 3 2 2" xfId="20435" xr:uid="{00000000-0005-0000-0000-0000C14F0000}"/>
    <cellStyle name="Note 2 3 7 5 3 3" xfId="20436" xr:uid="{00000000-0005-0000-0000-0000C24F0000}"/>
    <cellStyle name="Note 2 3 7 5 4" xfId="20437" xr:uid="{00000000-0005-0000-0000-0000C34F0000}"/>
    <cellStyle name="Note 2 3 7 5 4 2" xfId="20438" xr:uid="{00000000-0005-0000-0000-0000C44F0000}"/>
    <cellStyle name="Note 2 3 7 5 4 2 2" xfId="20439" xr:uid="{00000000-0005-0000-0000-0000C54F0000}"/>
    <cellStyle name="Note 2 3 7 5 4 3" xfId="20440" xr:uid="{00000000-0005-0000-0000-0000C64F0000}"/>
    <cellStyle name="Note 2 3 7 5 5" xfId="20441" xr:uid="{00000000-0005-0000-0000-0000C74F0000}"/>
    <cellStyle name="Note 2 3 7 5 5 2" xfId="20442" xr:uid="{00000000-0005-0000-0000-0000C84F0000}"/>
    <cellStyle name="Note 2 3 7 5 6" xfId="20443" xr:uid="{00000000-0005-0000-0000-0000C94F0000}"/>
    <cellStyle name="Note 2 3 7 5 6 2" xfId="20444" xr:uid="{00000000-0005-0000-0000-0000CA4F0000}"/>
    <cellStyle name="Note 2 3 7 5 7" xfId="20445" xr:uid="{00000000-0005-0000-0000-0000CB4F0000}"/>
    <cellStyle name="Note 2 3 7 6" xfId="20446" xr:uid="{00000000-0005-0000-0000-0000CC4F0000}"/>
    <cellStyle name="Note 2 3 7 6 2" xfId="20447" xr:uid="{00000000-0005-0000-0000-0000CD4F0000}"/>
    <cellStyle name="Note 2 3 7 6 2 2" xfId="20448" xr:uid="{00000000-0005-0000-0000-0000CE4F0000}"/>
    <cellStyle name="Note 2 3 7 6 2 2 2" xfId="20449" xr:uid="{00000000-0005-0000-0000-0000CF4F0000}"/>
    <cellStyle name="Note 2 3 7 6 2 2 2 2" xfId="20450" xr:uid="{00000000-0005-0000-0000-0000D04F0000}"/>
    <cellStyle name="Note 2 3 7 6 2 2 3" xfId="20451" xr:uid="{00000000-0005-0000-0000-0000D14F0000}"/>
    <cellStyle name="Note 2 3 7 6 2 3" xfId="20452" xr:uid="{00000000-0005-0000-0000-0000D24F0000}"/>
    <cellStyle name="Note 2 3 7 6 2 3 2" xfId="20453" xr:uid="{00000000-0005-0000-0000-0000D34F0000}"/>
    <cellStyle name="Note 2 3 7 6 2 4" xfId="20454" xr:uid="{00000000-0005-0000-0000-0000D44F0000}"/>
    <cellStyle name="Note 2 3 7 6 3" xfId="20455" xr:uid="{00000000-0005-0000-0000-0000D54F0000}"/>
    <cellStyle name="Note 2 3 7 6 3 2" xfId="20456" xr:uid="{00000000-0005-0000-0000-0000D64F0000}"/>
    <cellStyle name="Note 2 3 7 6 3 2 2" xfId="20457" xr:uid="{00000000-0005-0000-0000-0000D74F0000}"/>
    <cellStyle name="Note 2 3 7 6 3 3" xfId="20458" xr:uid="{00000000-0005-0000-0000-0000D84F0000}"/>
    <cellStyle name="Note 2 3 7 6 4" xfId="20459" xr:uid="{00000000-0005-0000-0000-0000D94F0000}"/>
    <cellStyle name="Note 2 3 7 6 4 2" xfId="20460" xr:uid="{00000000-0005-0000-0000-0000DA4F0000}"/>
    <cellStyle name="Note 2 3 7 6 4 2 2" xfId="20461" xr:uid="{00000000-0005-0000-0000-0000DB4F0000}"/>
    <cellStyle name="Note 2 3 7 6 4 3" xfId="20462" xr:uid="{00000000-0005-0000-0000-0000DC4F0000}"/>
    <cellStyle name="Note 2 3 7 6 5" xfId="20463" xr:uid="{00000000-0005-0000-0000-0000DD4F0000}"/>
    <cellStyle name="Note 2 3 7 6 5 2" xfId="20464" xr:uid="{00000000-0005-0000-0000-0000DE4F0000}"/>
    <cellStyle name="Note 2 3 7 6 6" xfId="20465" xr:uid="{00000000-0005-0000-0000-0000DF4F0000}"/>
    <cellStyle name="Note 2 3 7 6 6 2" xfId="20466" xr:uid="{00000000-0005-0000-0000-0000E04F0000}"/>
    <cellStyle name="Note 2 3 7 6 7" xfId="20467" xr:uid="{00000000-0005-0000-0000-0000E14F0000}"/>
    <cellStyle name="Note 2 3 7 7" xfId="20468" xr:uid="{00000000-0005-0000-0000-0000E24F0000}"/>
    <cellStyle name="Note 2 3 7 7 2" xfId="20469" xr:uid="{00000000-0005-0000-0000-0000E34F0000}"/>
    <cellStyle name="Note 2 3 7 7 2 2" xfId="20470" xr:uid="{00000000-0005-0000-0000-0000E44F0000}"/>
    <cellStyle name="Note 2 3 7 7 2 2 2" xfId="20471" xr:uid="{00000000-0005-0000-0000-0000E54F0000}"/>
    <cellStyle name="Note 2 3 7 7 2 3" xfId="20472" xr:uid="{00000000-0005-0000-0000-0000E64F0000}"/>
    <cellStyle name="Note 2 3 7 7 3" xfId="20473" xr:uid="{00000000-0005-0000-0000-0000E74F0000}"/>
    <cellStyle name="Note 2 3 7 7 3 2" xfId="20474" xr:uid="{00000000-0005-0000-0000-0000E84F0000}"/>
    <cellStyle name="Note 2 3 7 7 4" xfId="20475" xr:uid="{00000000-0005-0000-0000-0000E94F0000}"/>
    <cellStyle name="Note 2 3 7 8" xfId="20476" xr:uid="{00000000-0005-0000-0000-0000EA4F0000}"/>
    <cellStyle name="Note 2 3 7 8 2" xfId="20477" xr:uid="{00000000-0005-0000-0000-0000EB4F0000}"/>
    <cellStyle name="Note 2 3 7 8 2 2" xfId="20478" xr:uid="{00000000-0005-0000-0000-0000EC4F0000}"/>
    <cellStyle name="Note 2 3 7 8 3" xfId="20479" xr:uid="{00000000-0005-0000-0000-0000ED4F0000}"/>
    <cellStyle name="Note 2 3 7 9" xfId="20480" xr:uid="{00000000-0005-0000-0000-0000EE4F0000}"/>
    <cellStyle name="Note 2 3 7 9 2" xfId="20481" xr:uid="{00000000-0005-0000-0000-0000EF4F0000}"/>
    <cellStyle name="Note 2 3 7 9 2 2" xfId="20482" xr:uid="{00000000-0005-0000-0000-0000F04F0000}"/>
    <cellStyle name="Note 2 3 7 9 3" xfId="20483" xr:uid="{00000000-0005-0000-0000-0000F14F0000}"/>
    <cellStyle name="Note 2 3 8" xfId="20484" xr:uid="{00000000-0005-0000-0000-0000F24F0000}"/>
    <cellStyle name="Note 2 3 8 10" xfId="20485" xr:uid="{00000000-0005-0000-0000-0000F34F0000}"/>
    <cellStyle name="Note 2 3 8 10 2" xfId="20486" xr:uid="{00000000-0005-0000-0000-0000F44F0000}"/>
    <cellStyle name="Note 2 3 8 11" xfId="20487" xr:uid="{00000000-0005-0000-0000-0000F54F0000}"/>
    <cellStyle name="Note 2 3 8 11 2" xfId="20488" xr:uid="{00000000-0005-0000-0000-0000F64F0000}"/>
    <cellStyle name="Note 2 3 8 12" xfId="20489" xr:uid="{00000000-0005-0000-0000-0000F74F0000}"/>
    <cellStyle name="Note 2 3 8 2" xfId="20490" xr:uid="{00000000-0005-0000-0000-0000F84F0000}"/>
    <cellStyle name="Note 2 3 8 2 2" xfId="20491" xr:uid="{00000000-0005-0000-0000-0000F94F0000}"/>
    <cellStyle name="Note 2 3 8 2 2 2" xfId="20492" xr:uid="{00000000-0005-0000-0000-0000FA4F0000}"/>
    <cellStyle name="Note 2 3 8 2 2 2 2" xfId="20493" xr:uid="{00000000-0005-0000-0000-0000FB4F0000}"/>
    <cellStyle name="Note 2 3 8 2 2 2 2 2" xfId="20494" xr:uid="{00000000-0005-0000-0000-0000FC4F0000}"/>
    <cellStyle name="Note 2 3 8 2 2 2 3" xfId="20495" xr:uid="{00000000-0005-0000-0000-0000FD4F0000}"/>
    <cellStyle name="Note 2 3 8 2 2 3" xfId="20496" xr:uid="{00000000-0005-0000-0000-0000FE4F0000}"/>
    <cellStyle name="Note 2 3 8 2 2 3 2" xfId="20497" xr:uid="{00000000-0005-0000-0000-0000FF4F0000}"/>
    <cellStyle name="Note 2 3 8 2 2 4" xfId="20498" xr:uid="{00000000-0005-0000-0000-000000500000}"/>
    <cellStyle name="Note 2 3 8 2 3" xfId="20499" xr:uid="{00000000-0005-0000-0000-000001500000}"/>
    <cellStyle name="Note 2 3 8 2 3 2" xfId="20500" xr:uid="{00000000-0005-0000-0000-000002500000}"/>
    <cellStyle name="Note 2 3 8 2 3 2 2" xfId="20501" xr:uid="{00000000-0005-0000-0000-000003500000}"/>
    <cellStyle name="Note 2 3 8 2 3 3" xfId="20502" xr:uid="{00000000-0005-0000-0000-000004500000}"/>
    <cellStyle name="Note 2 3 8 2 4" xfId="20503" xr:uid="{00000000-0005-0000-0000-000005500000}"/>
    <cellStyle name="Note 2 3 8 2 4 2" xfId="20504" xr:uid="{00000000-0005-0000-0000-000006500000}"/>
    <cellStyle name="Note 2 3 8 2 4 2 2" xfId="20505" xr:uid="{00000000-0005-0000-0000-000007500000}"/>
    <cellStyle name="Note 2 3 8 2 4 3" xfId="20506" xr:uid="{00000000-0005-0000-0000-000008500000}"/>
    <cellStyle name="Note 2 3 8 2 5" xfId="20507" xr:uid="{00000000-0005-0000-0000-000009500000}"/>
    <cellStyle name="Note 2 3 8 2 5 2" xfId="20508" xr:uid="{00000000-0005-0000-0000-00000A500000}"/>
    <cellStyle name="Note 2 3 8 2 6" xfId="20509" xr:uid="{00000000-0005-0000-0000-00000B500000}"/>
    <cellStyle name="Note 2 3 8 2 6 2" xfId="20510" xr:uid="{00000000-0005-0000-0000-00000C500000}"/>
    <cellStyle name="Note 2 3 8 2 7" xfId="20511" xr:uid="{00000000-0005-0000-0000-00000D500000}"/>
    <cellStyle name="Note 2 3 8 3" xfId="20512" xr:uid="{00000000-0005-0000-0000-00000E500000}"/>
    <cellStyle name="Note 2 3 8 3 2" xfId="20513" xr:uid="{00000000-0005-0000-0000-00000F500000}"/>
    <cellStyle name="Note 2 3 8 3 2 2" xfId="20514" xr:uid="{00000000-0005-0000-0000-000010500000}"/>
    <cellStyle name="Note 2 3 8 3 2 2 2" xfId="20515" xr:uid="{00000000-0005-0000-0000-000011500000}"/>
    <cellStyle name="Note 2 3 8 3 2 2 2 2" xfId="20516" xr:uid="{00000000-0005-0000-0000-000012500000}"/>
    <cellStyle name="Note 2 3 8 3 2 2 3" xfId="20517" xr:uid="{00000000-0005-0000-0000-000013500000}"/>
    <cellStyle name="Note 2 3 8 3 2 3" xfId="20518" xr:uid="{00000000-0005-0000-0000-000014500000}"/>
    <cellStyle name="Note 2 3 8 3 2 3 2" xfId="20519" xr:uid="{00000000-0005-0000-0000-000015500000}"/>
    <cellStyle name="Note 2 3 8 3 2 4" xfId="20520" xr:uid="{00000000-0005-0000-0000-000016500000}"/>
    <cellStyle name="Note 2 3 8 3 3" xfId="20521" xr:uid="{00000000-0005-0000-0000-000017500000}"/>
    <cellStyle name="Note 2 3 8 3 3 2" xfId="20522" xr:uid="{00000000-0005-0000-0000-000018500000}"/>
    <cellStyle name="Note 2 3 8 3 3 2 2" xfId="20523" xr:uid="{00000000-0005-0000-0000-000019500000}"/>
    <cellStyle name="Note 2 3 8 3 3 3" xfId="20524" xr:uid="{00000000-0005-0000-0000-00001A500000}"/>
    <cellStyle name="Note 2 3 8 3 4" xfId="20525" xr:uid="{00000000-0005-0000-0000-00001B500000}"/>
    <cellStyle name="Note 2 3 8 3 4 2" xfId="20526" xr:uid="{00000000-0005-0000-0000-00001C500000}"/>
    <cellStyle name="Note 2 3 8 3 4 2 2" xfId="20527" xr:uid="{00000000-0005-0000-0000-00001D500000}"/>
    <cellStyle name="Note 2 3 8 3 4 3" xfId="20528" xr:uid="{00000000-0005-0000-0000-00001E500000}"/>
    <cellStyle name="Note 2 3 8 3 5" xfId="20529" xr:uid="{00000000-0005-0000-0000-00001F500000}"/>
    <cellStyle name="Note 2 3 8 3 5 2" xfId="20530" xr:uid="{00000000-0005-0000-0000-000020500000}"/>
    <cellStyle name="Note 2 3 8 3 6" xfId="20531" xr:uid="{00000000-0005-0000-0000-000021500000}"/>
    <cellStyle name="Note 2 3 8 3 6 2" xfId="20532" xr:uid="{00000000-0005-0000-0000-000022500000}"/>
    <cellStyle name="Note 2 3 8 3 7" xfId="20533" xr:uid="{00000000-0005-0000-0000-000023500000}"/>
    <cellStyle name="Note 2 3 8 4" xfId="20534" xr:uid="{00000000-0005-0000-0000-000024500000}"/>
    <cellStyle name="Note 2 3 8 4 2" xfId="20535" xr:uid="{00000000-0005-0000-0000-000025500000}"/>
    <cellStyle name="Note 2 3 8 4 2 2" xfId="20536" xr:uid="{00000000-0005-0000-0000-000026500000}"/>
    <cellStyle name="Note 2 3 8 4 2 2 2" xfId="20537" xr:uid="{00000000-0005-0000-0000-000027500000}"/>
    <cellStyle name="Note 2 3 8 4 2 2 2 2" xfId="20538" xr:uid="{00000000-0005-0000-0000-000028500000}"/>
    <cellStyle name="Note 2 3 8 4 2 2 3" xfId="20539" xr:uid="{00000000-0005-0000-0000-000029500000}"/>
    <cellStyle name="Note 2 3 8 4 2 3" xfId="20540" xr:uid="{00000000-0005-0000-0000-00002A500000}"/>
    <cellStyle name="Note 2 3 8 4 2 3 2" xfId="20541" xr:uid="{00000000-0005-0000-0000-00002B500000}"/>
    <cellStyle name="Note 2 3 8 4 2 4" xfId="20542" xr:uid="{00000000-0005-0000-0000-00002C500000}"/>
    <cellStyle name="Note 2 3 8 4 3" xfId="20543" xr:uid="{00000000-0005-0000-0000-00002D500000}"/>
    <cellStyle name="Note 2 3 8 4 3 2" xfId="20544" xr:uid="{00000000-0005-0000-0000-00002E500000}"/>
    <cellStyle name="Note 2 3 8 4 3 2 2" xfId="20545" xr:uid="{00000000-0005-0000-0000-00002F500000}"/>
    <cellStyle name="Note 2 3 8 4 3 3" xfId="20546" xr:uid="{00000000-0005-0000-0000-000030500000}"/>
    <cellStyle name="Note 2 3 8 4 4" xfId="20547" xr:uid="{00000000-0005-0000-0000-000031500000}"/>
    <cellStyle name="Note 2 3 8 4 4 2" xfId="20548" xr:uid="{00000000-0005-0000-0000-000032500000}"/>
    <cellStyle name="Note 2 3 8 4 4 2 2" xfId="20549" xr:uid="{00000000-0005-0000-0000-000033500000}"/>
    <cellStyle name="Note 2 3 8 4 4 3" xfId="20550" xr:uid="{00000000-0005-0000-0000-000034500000}"/>
    <cellStyle name="Note 2 3 8 4 5" xfId="20551" xr:uid="{00000000-0005-0000-0000-000035500000}"/>
    <cellStyle name="Note 2 3 8 4 5 2" xfId="20552" xr:uid="{00000000-0005-0000-0000-000036500000}"/>
    <cellStyle name="Note 2 3 8 4 6" xfId="20553" xr:uid="{00000000-0005-0000-0000-000037500000}"/>
    <cellStyle name="Note 2 3 8 4 6 2" xfId="20554" xr:uid="{00000000-0005-0000-0000-000038500000}"/>
    <cellStyle name="Note 2 3 8 4 7" xfId="20555" xr:uid="{00000000-0005-0000-0000-000039500000}"/>
    <cellStyle name="Note 2 3 8 5" xfId="20556" xr:uid="{00000000-0005-0000-0000-00003A500000}"/>
    <cellStyle name="Note 2 3 8 5 2" xfId="20557" xr:uid="{00000000-0005-0000-0000-00003B500000}"/>
    <cellStyle name="Note 2 3 8 5 2 2" xfId="20558" xr:uid="{00000000-0005-0000-0000-00003C500000}"/>
    <cellStyle name="Note 2 3 8 5 2 2 2" xfId="20559" xr:uid="{00000000-0005-0000-0000-00003D500000}"/>
    <cellStyle name="Note 2 3 8 5 2 2 2 2" xfId="20560" xr:uid="{00000000-0005-0000-0000-00003E500000}"/>
    <cellStyle name="Note 2 3 8 5 2 2 3" xfId="20561" xr:uid="{00000000-0005-0000-0000-00003F500000}"/>
    <cellStyle name="Note 2 3 8 5 2 3" xfId="20562" xr:uid="{00000000-0005-0000-0000-000040500000}"/>
    <cellStyle name="Note 2 3 8 5 2 3 2" xfId="20563" xr:uid="{00000000-0005-0000-0000-000041500000}"/>
    <cellStyle name="Note 2 3 8 5 2 4" xfId="20564" xr:uid="{00000000-0005-0000-0000-000042500000}"/>
    <cellStyle name="Note 2 3 8 5 3" xfId="20565" xr:uid="{00000000-0005-0000-0000-000043500000}"/>
    <cellStyle name="Note 2 3 8 5 3 2" xfId="20566" xr:uid="{00000000-0005-0000-0000-000044500000}"/>
    <cellStyle name="Note 2 3 8 5 3 2 2" xfId="20567" xr:uid="{00000000-0005-0000-0000-000045500000}"/>
    <cellStyle name="Note 2 3 8 5 3 3" xfId="20568" xr:uid="{00000000-0005-0000-0000-000046500000}"/>
    <cellStyle name="Note 2 3 8 5 4" xfId="20569" xr:uid="{00000000-0005-0000-0000-000047500000}"/>
    <cellStyle name="Note 2 3 8 5 4 2" xfId="20570" xr:uid="{00000000-0005-0000-0000-000048500000}"/>
    <cellStyle name="Note 2 3 8 5 4 2 2" xfId="20571" xr:uid="{00000000-0005-0000-0000-000049500000}"/>
    <cellStyle name="Note 2 3 8 5 4 3" xfId="20572" xr:uid="{00000000-0005-0000-0000-00004A500000}"/>
    <cellStyle name="Note 2 3 8 5 5" xfId="20573" xr:uid="{00000000-0005-0000-0000-00004B500000}"/>
    <cellStyle name="Note 2 3 8 5 5 2" xfId="20574" xr:uid="{00000000-0005-0000-0000-00004C500000}"/>
    <cellStyle name="Note 2 3 8 5 6" xfId="20575" xr:uid="{00000000-0005-0000-0000-00004D500000}"/>
    <cellStyle name="Note 2 3 8 5 6 2" xfId="20576" xr:uid="{00000000-0005-0000-0000-00004E500000}"/>
    <cellStyle name="Note 2 3 8 5 7" xfId="20577" xr:uid="{00000000-0005-0000-0000-00004F500000}"/>
    <cellStyle name="Note 2 3 8 6" xfId="20578" xr:uid="{00000000-0005-0000-0000-000050500000}"/>
    <cellStyle name="Note 2 3 8 6 2" xfId="20579" xr:uid="{00000000-0005-0000-0000-000051500000}"/>
    <cellStyle name="Note 2 3 8 6 2 2" xfId="20580" xr:uid="{00000000-0005-0000-0000-000052500000}"/>
    <cellStyle name="Note 2 3 8 6 2 2 2" xfId="20581" xr:uid="{00000000-0005-0000-0000-000053500000}"/>
    <cellStyle name="Note 2 3 8 6 2 2 2 2" xfId="20582" xr:uid="{00000000-0005-0000-0000-000054500000}"/>
    <cellStyle name="Note 2 3 8 6 2 2 3" xfId="20583" xr:uid="{00000000-0005-0000-0000-000055500000}"/>
    <cellStyle name="Note 2 3 8 6 2 3" xfId="20584" xr:uid="{00000000-0005-0000-0000-000056500000}"/>
    <cellStyle name="Note 2 3 8 6 2 3 2" xfId="20585" xr:uid="{00000000-0005-0000-0000-000057500000}"/>
    <cellStyle name="Note 2 3 8 6 2 4" xfId="20586" xr:uid="{00000000-0005-0000-0000-000058500000}"/>
    <cellStyle name="Note 2 3 8 6 3" xfId="20587" xr:uid="{00000000-0005-0000-0000-000059500000}"/>
    <cellStyle name="Note 2 3 8 6 3 2" xfId="20588" xr:uid="{00000000-0005-0000-0000-00005A500000}"/>
    <cellStyle name="Note 2 3 8 6 3 2 2" xfId="20589" xr:uid="{00000000-0005-0000-0000-00005B500000}"/>
    <cellStyle name="Note 2 3 8 6 3 3" xfId="20590" xr:uid="{00000000-0005-0000-0000-00005C500000}"/>
    <cellStyle name="Note 2 3 8 6 4" xfId="20591" xr:uid="{00000000-0005-0000-0000-00005D500000}"/>
    <cellStyle name="Note 2 3 8 6 4 2" xfId="20592" xr:uid="{00000000-0005-0000-0000-00005E500000}"/>
    <cellStyle name="Note 2 3 8 6 4 2 2" xfId="20593" xr:uid="{00000000-0005-0000-0000-00005F500000}"/>
    <cellStyle name="Note 2 3 8 6 4 3" xfId="20594" xr:uid="{00000000-0005-0000-0000-000060500000}"/>
    <cellStyle name="Note 2 3 8 6 5" xfId="20595" xr:uid="{00000000-0005-0000-0000-000061500000}"/>
    <cellStyle name="Note 2 3 8 6 5 2" xfId="20596" xr:uid="{00000000-0005-0000-0000-000062500000}"/>
    <cellStyle name="Note 2 3 8 6 6" xfId="20597" xr:uid="{00000000-0005-0000-0000-000063500000}"/>
    <cellStyle name="Note 2 3 8 6 6 2" xfId="20598" xr:uid="{00000000-0005-0000-0000-000064500000}"/>
    <cellStyle name="Note 2 3 8 6 7" xfId="20599" xr:uid="{00000000-0005-0000-0000-000065500000}"/>
    <cellStyle name="Note 2 3 8 7" xfId="20600" xr:uid="{00000000-0005-0000-0000-000066500000}"/>
    <cellStyle name="Note 2 3 8 7 2" xfId="20601" xr:uid="{00000000-0005-0000-0000-000067500000}"/>
    <cellStyle name="Note 2 3 8 7 2 2" xfId="20602" xr:uid="{00000000-0005-0000-0000-000068500000}"/>
    <cellStyle name="Note 2 3 8 7 2 2 2" xfId="20603" xr:uid="{00000000-0005-0000-0000-000069500000}"/>
    <cellStyle name="Note 2 3 8 7 2 3" xfId="20604" xr:uid="{00000000-0005-0000-0000-00006A500000}"/>
    <cellStyle name="Note 2 3 8 7 3" xfId="20605" xr:uid="{00000000-0005-0000-0000-00006B500000}"/>
    <cellStyle name="Note 2 3 8 7 3 2" xfId="20606" xr:uid="{00000000-0005-0000-0000-00006C500000}"/>
    <cellStyle name="Note 2 3 8 7 4" xfId="20607" xr:uid="{00000000-0005-0000-0000-00006D500000}"/>
    <cellStyle name="Note 2 3 8 8" xfId="20608" xr:uid="{00000000-0005-0000-0000-00006E500000}"/>
    <cellStyle name="Note 2 3 8 8 2" xfId="20609" xr:uid="{00000000-0005-0000-0000-00006F500000}"/>
    <cellStyle name="Note 2 3 8 8 2 2" xfId="20610" xr:uid="{00000000-0005-0000-0000-000070500000}"/>
    <cellStyle name="Note 2 3 8 8 3" xfId="20611" xr:uid="{00000000-0005-0000-0000-000071500000}"/>
    <cellStyle name="Note 2 3 8 9" xfId="20612" xr:uid="{00000000-0005-0000-0000-000072500000}"/>
    <cellStyle name="Note 2 3 8 9 2" xfId="20613" xr:uid="{00000000-0005-0000-0000-000073500000}"/>
    <cellStyle name="Note 2 3 8 9 2 2" xfId="20614" xr:uid="{00000000-0005-0000-0000-000074500000}"/>
    <cellStyle name="Note 2 3 8 9 3" xfId="20615" xr:uid="{00000000-0005-0000-0000-000075500000}"/>
    <cellStyle name="Note 2 3 9" xfId="20616" xr:uid="{00000000-0005-0000-0000-000076500000}"/>
    <cellStyle name="Note 2 3 9 10" xfId="20617" xr:uid="{00000000-0005-0000-0000-000077500000}"/>
    <cellStyle name="Note 2 3 9 10 2" xfId="20618" xr:uid="{00000000-0005-0000-0000-000078500000}"/>
    <cellStyle name="Note 2 3 9 11" xfId="20619" xr:uid="{00000000-0005-0000-0000-000079500000}"/>
    <cellStyle name="Note 2 3 9 11 2" xfId="20620" xr:uid="{00000000-0005-0000-0000-00007A500000}"/>
    <cellStyle name="Note 2 3 9 12" xfId="20621" xr:uid="{00000000-0005-0000-0000-00007B500000}"/>
    <cellStyle name="Note 2 3 9 2" xfId="20622" xr:uid="{00000000-0005-0000-0000-00007C500000}"/>
    <cellStyle name="Note 2 3 9 2 2" xfId="20623" xr:uid="{00000000-0005-0000-0000-00007D500000}"/>
    <cellStyle name="Note 2 3 9 2 2 2" xfId="20624" xr:uid="{00000000-0005-0000-0000-00007E500000}"/>
    <cellStyle name="Note 2 3 9 2 2 2 2" xfId="20625" xr:uid="{00000000-0005-0000-0000-00007F500000}"/>
    <cellStyle name="Note 2 3 9 2 2 2 2 2" xfId="20626" xr:uid="{00000000-0005-0000-0000-000080500000}"/>
    <cellStyle name="Note 2 3 9 2 2 2 3" xfId="20627" xr:uid="{00000000-0005-0000-0000-000081500000}"/>
    <cellStyle name="Note 2 3 9 2 2 3" xfId="20628" xr:uid="{00000000-0005-0000-0000-000082500000}"/>
    <cellStyle name="Note 2 3 9 2 2 3 2" xfId="20629" xr:uid="{00000000-0005-0000-0000-000083500000}"/>
    <cellStyle name="Note 2 3 9 2 2 4" xfId="20630" xr:uid="{00000000-0005-0000-0000-000084500000}"/>
    <cellStyle name="Note 2 3 9 2 3" xfId="20631" xr:uid="{00000000-0005-0000-0000-000085500000}"/>
    <cellStyle name="Note 2 3 9 2 3 2" xfId="20632" xr:uid="{00000000-0005-0000-0000-000086500000}"/>
    <cellStyle name="Note 2 3 9 2 3 2 2" xfId="20633" xr:uid="{00000000-0005-0000-0000-000087500000}"/>
    <cellStyle name="Note 2 3 9 2 3 3" xfId="20634" xr:uid="{00000000-0005-0000-0000-000088500000}"/>
    <cellStyle name="Note 2 3 9 2 4" xfId="20635" xr:uid="{00000000-0005-0000-0000-000089500000}"/>
    <cellStyle name="Note 2 3 9 2 4 2" xfId="20636" xr:uid="{00000000-0005-0000-0000-00008A500000}"/>
    <cellStyle name="Note 2 3 9 2 4 2 2" xfId="20637" xr:uid="{00000000-0005-0000-0000-00008B500000}"/>
    <cellStyle name="Note 2 3 9 2 4 3" xfId="20638" xr:uid="{00000000-0005-0000-0000-00008C500000}"/>
    <cellStyle name="Note 2 3 9 2 5" xfId="20639" xr:uid="{00000000-0005-0000-0000-00008D500000}"/>
    <cellStyle name="Note 2 3 9 2 5 2" xfId="20640" xr:uid="{00000000-0005-0000-0000-00008E500000}"/>
    <cellStyle name="Note 2 3 9 2 6" xfId="20641" xr:uid="{00000000-0005-0000-0000-00008F500000}"/>
    <cellStyle name="Note 2 3 9 2 6 2" xfId="20642" xr:uid="{00000000-0005-0000-0000-000090500000}"/>
    <cellStyle name="Note 2 3 9 2 7" xfId="20643" xr:uid="{00000000-0005-0000-0000-000091500000}"/>
    <cellStyle name="Note 2 3 9 3" xfId="20644" xr:uid="{00000000-0005-0000-0000-000092500000}"/>
    <cellStyle name="Note 2 3 9 3 2" xfId="20645" xr:uid="{00000000-0005-0000-0000-000093500000}"/>
    <cellStyle name="Note 2 3 9 3 2 2" xfId="20646" xr:uid="{00000000-0005-0000-0000-000094500000}"/>
    <cellStyle name="Note 2 3 9 3 2 2 2" xfId="20647" xr:uid="{00000000-0005-0000-0000-000095500000}"/>
    <cellStyle name="Note 2 3 9 3 2 2 2 2" xfId="20648" xr:uid="{00000000-0005-0000-0000-000096500000}"/>
    <cellStyle name="Note 2 3 9 3 2 2 3" xfId="20649" xr:uid="{00000000-0005-0000-0000-000097500000}"/>
    <cellStyle name="Note 2 3 9 3 2 3" xfId="20650" xr:uid="{00000000-0005-0000-0000-000098500000}"/>
    <cellStyle name="Note 2 3 9 3 2 3 2" xfId="20651" xr:uid="{00000000-0005-0000-0000-000099500000}"/>
    <cellStyle name="Note 2 3 9 3 2 4" xfId="20652" xr:uid="{00000000-0005-0000-0000-00009A500000}"/>
    <cellStyle name="Note 2 3 9 3 3" xfId="20653" xr:uid="{00000000-0005-0000-0000-00009B500000}"/>
    <cellStyle name="Note 2 3 9 3 3 2" xfId="20654" xr:uid="{00000000-0005-0000-0000-00009C500000}"/>
    <cellStyle name="Note 2 3 9 3 3 2 2" xfId="20655" xr:uid="{00000000-0005-0000-0000-00009D500000}"/>
    <cellStyle name="Note 2 3 9 3 3 3" xfId="20656" xr:uid="{00000000-0005-0000-0000-00009E500000}"/>
    <cellStyle name="Note 2 3 9 3 4" xfId="20657" xr:uid="{00000000-0005-0000-0000-00009F500000}"/>
    <cellStyle name="Note 2 3 9 3 4 2" xfId="20658" xr:uid="{00000000-0005-0000-0000-0000A0500000}"/>
    <cellStyle name="Note 2 3 9 3 4 2 2" xfId="20659" xr:uid="{00000000-0005-0000-0000-0000A1500000}"/>
    <cellStyle name="Note 2 3 9 3 4 3" xfId="20660" xr:uid="{00000000-0005-0000-0000-0000A2500000}"/>
    <cellStyle name="Note 2 3 9 3 5" xfId="20661" xr:uid="{00000000-0005-0000-0000-0000A3500000}"/>
    <cellStyle name="Note 2 3 9 3 5 2" xfId="20662" xr:uid="{00000000-0005-0000-0000-0000A4500000}"/>
    <cellStyle name="Note 2 3 9 3 6" xfId="20663" xr:uid="{00000000-0005-0000-0000-0000A5500000}"/>
    <cellStyle name="Note 2 3 9 3 6 2" xfId="20664" xr:uid="{00000000-0005-0000-0000-0000A6500000}"/>
    <cellStyle name="Note 2 3 9 3 7" xfId="20665" xr:uid="{00000000-0005-0000-0000-0000A7500000}"/>
    <cellStyle name="Note 2 3 9 4" xfId="20666" xr:uid="{00000000-0005-0000-0000-0000A8500000}"/>
    <cellStyle name="Note 2 3 9 4 2" xfId="20667" xr:uid="{00000000-0005-0000-0000-0000A9500000}"/>
    <cellStyle name="Note 2 3 9 4 2 2" xfId="20668" xr:uid="{00000000-0005-0000-0000-0000AA500000}"/>
    <cellStyle name="Note 2 3 9 4 2 2 2" xfId="20669" xr:uid="{00000000-0005-0000-0000-0000AB500000}"/>
    <cellStyle name="Note 2 3 9 4 2 2 2 2" xfId="20670" xr:uid="{00000000-0005-0000-0000-0000AC500000}"/>
    <cellStyle name="Note 2 3 9 4 2 2 3" xfId="20671" xr:uid="{00000000-0005-0000-0000-0000AD500000}"/>
    <cellStyle name="Note 2 3 9 4 2 3" xfId="20672" xr:uid="{00000000-0005-0000-0000-0000AE500000}"/>
    <cellStyle name="Note 2 3 9 4 2 3 2" xfId="20673" xr:uid="{00000000-0005-0000-0000-0000AF500000}"/>
    <cellStyle name="Note 2 3 9 4 2 4" xfId="20674" xr:uid="{00000000-0005-0000-0000-0000B0500000}"/>
    <cellStyle name="Note 2 3 9 4 3" xfId="20675" xr:uid="{00000000-0005-0000-0000-0000B1500000}"/>
    <cellStyle name="Note 2 3 9 4 3 2" xfId="20676" xr:uid="{00000000-0005-0000-0000-0000B2500000}"/>
    <cellStyle name="Note 2 3 9 4 3 2 2" xfId="20677" xr:uid="{00000000-0005-0000-0000-0000B3500000}"/>
    <cellStyle name="Note 2 3 9 4 3 3" xfId="20678" xr:uid="{00000000-0005-0000-0000-0000B4500000}"/>
    <cellStyle name="Note 2 3 9 4 4" xfId="20679" xr:uid="{00000000-0005-0000-0000-0000B5500000}"/>
    <cellStyle name="Note 2 3 9 4 4 2" xfId="20680" xr:uid="{00000000-0005-0000-0000-0000B6500000}"/>
    <cellStyle name="Note 2 3 9 4 4 2 2" xfId="20681" xr:uid="{00000000-0005-0000-0000-0000B7500000}"/>
    <cellStyle name="Note 2 3 9 4 4 3" xfId="20682" xr:uid="{00000000-0005-0000-0000-0000B8500000}"/>
    <cellStyle name="Note 2 3 9 4 5" xfId="20683" xr:uid="{00000000-0005-0000-0000-0000B9500000}"/>
    <cellStyle name="Note 2 3 9 4 5 2" xfId="20684" xr:uid="{00000000-0005-0000-0000-0000BA500000}"/>
    <cellStyle name="Note 2 3 9 4 6" xfId="20685" xr:uid="{00000000-0005-0000-0000-0000BB500000}"/>
    <cellStyle name="Note 2 3 9 4 6 2" xfId="20686" xr:uid="{00000000-0005-0000-0000-0000BC500000}"/>
    <cellStyle name="Note 2 3 9 4 7" xfId="20687" xr:uid="{00000000-0005-0000-0000-0000BD500000}"/>
    <cellStyle name="Note 2 3 9 5" xfId="20688" xr:uid="{00000000-0005-0000-0000-0000BE500000}"/>
    <cellStyle name="Note 2 3 9 5 2" xfId="20689" xr:uid="{00000000-0005-0000-0000-0000BF500000}"/>
    <cellStyle name="Note 2 3 9 5 2 2" xfId="20690" xr:uid="{00000000-0005-0000-0000-0000C0500000}"/>
    <cellStyle name="Note 2 3 9 5 2 2 2" xfId="20691" xr:uid="{00000000-0005-0000-0000-0000C1500000}"/>
    <cellStyle name="Note 2 3 9 5 2 2 2 2" xfId="20692" xr:uid="{00000000-0005-0000-0000-0000C2500000}"/>
    <cellStyle name="Note 2 3 9 5 2 2 3" xfId="20693" xr:uid="{00000000-0005-0000-0000-0000C3500000}"/>
    <cellStyle name="Note 2 3 9 5 2 3" xfId="20694" xr:uid="{00000000-0005-0000-0000-0000C4500000}"/>
    <cellStyle name="Note 2 3 9 5 2 3 2" xfId="20695" xr:uid="{00000000-0005-0000-0000-0000C5500000}"/>
    <cellStyle name="Note 2 3 9 5 2 4" xfId="20696" xr:uid="{00000000-0005-0000-0000-0000C6500000}"/>
    <cellStyle name="Note 2 3 9 5 3" xfId="20697" xr:uid="{00000000-0005-0000-0000-0000C7500000}"/>
    <cellStyle name="Note 2 3 9 5 3 2" xfId="20698" xr:uid="{00000000-0005-0000-0000-0000C8500000}"/>
    <cellStyle name="Note 2 3 9 5 3 2 2" xfId="20699" xr:uid="{00000000-0005-0000-0000-0000C9500000}"/>
    <cellStyle name="Note 2 3 9 5 3 3" xfId="20700" xr:uid="{00000000-0005-0000-0000-0000CA500000}"/>
    <cellStyle name="Note 2 3 9 5 4" xfId="20701" xr:uid="{00000000-0005-0000-0000-0000CB500000}"/>
    <cellStyle name="Note 2 3 9 5 4 2" xfId="20702" xr:uid="{00000000-0005-0000-0000-0000CC500000}"/>
    <cellStyle name="Note 2 3 9 5 4 2 2" xfId="20703" xr:uid="{00000000-0005-0000-0000-0000CD500000}"/>
    <cellStyle name="Note 2 3 9 5 4 3" xfId="20704" xr:uid="{00000000-0005-0000-0000-0000CE500000}"/>
    <cellStyle name="Note 2 3 9 5 5" xfId="20705" xr:uid="{00000000-0005-0000-0000-0000CF500000}"/>
    <cellStyle name="Note 2 3 9 5 5 2" xfId="20706" xr:uid="{00000000-0005-0000-0000-0000D0500000}"/>
    <cellStyle name="Note 2 3 9 5 6" xfId="20707" xr:uid="{00000000-0005-0000-0000-0000D1500000}"/>
    <cellStyle name="Note 2 3 9 5 6 2" xfId="20708" xr:uid="{00000000-0005-0000-0000-0000D2500000}"/>
    <cellStyle name="Note 2 3 9 5 7" xfId="20709" xr:uid="{00000000-0005-0000-0000-0000D3500000}"/>
    <cellStyle name="Note 2 3 9 6" xfId="20710" xr:uid="{00000000-0005-0000-0000-0000D4500000}"/>
    <cellStyle name="Note 2 3 9 6 2" xfId="20711" xr:uid="{00000000-0005-0000-0000-0000D5500000}"/>
    <cellStyle name="Note 2 3 9 6 2 2" xfId="20712" xr:uid="{00000000-0005-0000-0000-0000D6500000}"/>
    <cellStyle name="Note 2 3 9 6 2 2 2" xfId="20713" xr:uid="{00000000-0005-0000-0000-0000D7500000}"/>
    <cellStyle name="Note 2 3 9 6 2 2 2 2" xfId="20714" xr:uid="{00000000-0005-0000-0000-0000D8500000}"/>
    <cellStyle name="Note 2 3 9 6 2 2 3" xfId="20715" xr:uid="{00000000-0005-0000-0000-0000D9500000}"/>
    <cellStyle name="Note 2 3 9 6 2 3" xfId="20716" xr:uid="{00000000-0005-0000-0000-0000DA500000}"/>
    <cellStyle name="Note 2 3 9 6 2 3 2" xfId="20717" xr:uid="{00000000-0005-0000-0000-0000DB500000}"/>
    <cellStyle name="Note 2 3 9 6 2 4" xfId="20718" xr:uid="{00000000-0005-0000-0000-0000DC500000}"/>
    <cellStyle name="Note 2 3 9 6 3" xfId="20719" xr:uid="{00000000-0005-0000-0000-0000DD500000}"/>
    <cellStyle name="Note 2 3 9 6 3 2" xfId="20720" xr:uid="{00000000-0005-0000-0000-0000DE500000}"/>
    <cellStyle name="Note 2 3 9 6 3 2 2" xfId="20721" xr:uid="{00000000-0005-0000-0000-0000DF500000}"/>
    <cellStyle name="Note 2 3 9 6 3 3" xfId="20722" xr:uid="{00000000-0005-0000-0000-0000E0500000}"/>
    <cellStyle name="Note 2 3 9 6 4" xfId="20723" xr:uid="{00000000-0005-0000-0000-0000E1500000}"/>
    <cellStyle name="Note 2 3 9 6 4 2" xfId="20724" xr:uid="{00000000-0005-0000-0000-0000E2500000}"/>
    <cellStyle name="Note 2 3 9 6 4 2 2" xfId="20725" xr:uid="{00000000-0005-0000-0000-0000E3500000}"/>
    <cellStyle name="Note 2 3 9 6 4 3" xfId="20726" xr:uid="{00000000-0005-0000-0000-0000E4500000}"/>
    <cellStyle name="Note 2 3 9 6 5" xfId="20727" xr:uid="{00000000-0005-0000-0000-0000E5500000}"/>
    <cellStyle name="Note 2 3 9 6 5 2" xfId="20728" xr:uid="{00000000-0005-0000-0000-0000E6500000}"/>
    <cellStyle name="Note 2 3 9 6 6" xfId="20729" xr:uid="{00000000-0005-0000-0000-0000E7500000}"/>
    <cellStyle name="Note 2 3 9 6 6 2" xfId="20730" xr:uid="{00000000-0005-0000-0000-0000E8500000}"/>
    <cellStyle name="Note 2 3 9 6 7" xfId="20731" xr:uid="{00000000-0005-0000-0000-0000E9500000}"/>
    <cellStyle name="Note 2 3 9 7" xfId="20732" xr:uid="{00000000-0005-0000-0000-0000EA500000}"/>
    <cellStyle name="Note 2 3 9 7 2" xfId="20733" xr:uid="{00000000-0005-0000-0000-0000EB500000}"/>
    <cellStyle name="Note 2 3 9 7 2 2" xfId="20734" xr:uid="{00000000-0005-0000-0000-0000EC500000}"/>
    <cellStyle name="Note 2 3 9 7 2 2 2" xfId="20735" xr:uid="{00000000-0005-0000-0000-0000ED500000}"/>
    <cellStyle name="Note 2 3 9 7 2 3" xfId="20736" xr:uid="{00000000-0005-0000-0000-0000EE500000}"/>
    <cellStyle name="Note 2 3 9 7 3" xfId="20737" xr:uid="{00000000-0005-0000-0000-0000EF500000}"/>
    <cellStyle name="Note 2 3 9 7 3 2" xfId="20738" xr:uid="{00000000-0005-0000-0000-0000F0500000}"/>
    <cellStyle name="Note 2 3 9 7 4" xfId="20739" xr:uid="{00000000-0005-0000-0000-0000F1500000}"/>
    <cellStyle name="Note 2 3 9 8" xfId="20740" xr:uid="{00000000-0005-0000-0000-0000F2500000}"/>
    <cellStyle name="Note 2 3 9 8 2" xfId="20741" xr:uid="{00000000-0005-0000-0000-0000F3500000}"/>
    <cellStyle name="Note 2 3 9 8 2 2" xfId="20742" xr:uid="{00000000-0005-0000-0000-0000F4500000}"/>
    <cellStyle name="Note 2 3 9 8 3" xfId="20743" xr:uid="{00000000-0005-0000-0000-0000F5500000}"/>
    <cellStyle name="Note 2 3 9 9" xfId="20744" xr:uid="{00000000-0005-0000-0000-0000F6500000}"/>
    <cellStyle name="Note 2 3 9 9 2" xfId="20745" xr:uid="{00000000-0005-0000-0000-0000F7500000}"/>
    <cellStyle name="Note 2 3 9 9 2 2" xfId="20746" xr:uid="{00000000-0005-0000-0000-0000F8500000}"/>
    <cellStyle name="Note 2 3 9 9 3" xfId="20747" xr:uid="{00000000-0005-0000-0000-0000F9500000}"/>
    <cellStyle name="Note 2 4" xfId="20748" xr:uid="{00000000-0005-0000-0000-0000FA500000}"/>
    <cellStyle name="Note 2 4 2" xfId="20749" xr:uid="{00000000-0005-0000-0000-0000FB500000}"/>
    <cellStyle name="Note 2 4 3" xfId="20750" xr:uid="{00000000-0005-0000-0000-0000FC500000}"/>
    <cellStyle name="Note 2 4 4" xfId="20751" xr:uid="{00000000-0005-0000-0000-0000FD500000}"/>
    <cellStyle name="Note 2 4 5" xfId="20752" xr:uid="{00000000-0005-0000-0000-0000FE500000}"/>
    <cellStyle name="Note 2 5" xfId="20753" xr:uid="{00000000-0005-0000-0000-0000FF500000}"/>
    <cellStyle name="Note 2 5 2" xfId="20754" xr:uid="{00000000-0005-0000-0000-000000510000}"/>
    <cellStyle name="Note 2 5 3" xfId="20755" xr:uid="{00000000-0005-0000-0000-000001510000}"/>
    <cellStyle name="Note 2 6" xfId="20756" xr:uid="{00000000-0005-0000-0000-000002510000}"/>
    <cellStyle name="Note 2 6 2" xfId="20757" xr:uid="{00000000-0005-0000-0000-000003510000}"/>
    <cellStyle name="Note 2 7" xfId="20758" xr:uid="{00000000-0005-0000-0000-000004510000}"/>
    <cellStyle name="Note 2 8" xfId="20759" xr:uid="{00000000-0005-0000-0000-000005510000}"/>
    <cellStyle name="Note 2 9" xfId="20760" xr:uid="{00000000-0005-0000-0000-000006510000}"/>
    <cellStyle name="Note 3" xfId="290" xr:uid="{00000000-0005-0000-0000-000007510000}"/>
    <cellStyle name="Note 3 2" xfId="20762" xr:uid="{00000000-0005-0000-0000-000008510000}"/>
    <cellStyle name="Note 3 2 2" xfId="20763" xr:uid="{00000000-0005-0000-0000-000009510000}"/>
    <cellStyle name="Note 3 2 3" xfId="20764" xr:uid="{00000000-0005-0000-0000-00000A510000}"/>
    <cellStyle name="Note 3 2 4" xfId="20765" xr:uid="{00000000-0005-0000-0000-00000B510000}"/>
    <cellStyle name="Note 3 2 5" xfId="20766" xr:uid="{00000000-0005-0000-0000-00000C510000}"/>
    <cellStyle name="Note 3 3" xfId="20767" xr:uid="{00000000-0005-0000-0000-00000D510000}"/>
    <cellStyle name="Note 3 3 2" xfId="20768" xr:uid="{00000000-0005-0000-0000-00000E510000}"/>
    <cellStyle name="Note 3 3 2 2" xfId="20769" xr:uid="{00000000-0005-0000-0000-00000F510000}"/>
    <cellStyle name="Note 3 3 2 3" xfId="20770" xr:uid="{00000000-0005-0000-0000-000010510000}"/>
    <cellStyle name="Note 3 3 3" xfId="20771" xr:uid="{00000000-0005-0000-0000-000011510000}"/>
    <cellStyle name="Note 3 3 4" xfId="20772" xr:uid="{00000000-0005-0000-0000-000012510000}"/>
    <cellStyle name="Note 3 4" xfId="20773" xr:uid="{00000000-0005-0000-0000-000013510000}"/>
    <cellStyle name="Note 3 4 2" xfId="20774" xr:uid="{00000000-0005-0000-0000-000014510000}"/>
    <cellStyle name="Note 3 5" xfId="20775" xr:uid="{00000000-0005-0000-0000-000015510000}"/>
    <cellStyle name="Note 3 6" xfId="20776" xr:uid="{00000000-0005-0000-0000-000016510000}"/>
    <cellStyle name="Note 3 7" xfId="20777" xr:uid="{00000000-0005-0000-0000-000017510000}"/>
    <cellStyle name="Note 3 8" xfId="20761" xr:uid="{00000000-0005-0000-0000-000018510000}"/>
    <cellStyle name="Note 4" xfId="291" xr:uid="{00000000-0005-0000-0000-000019510000}"/>
    <cellStyle name="Note 4 2" xfId="20779" xr:uid="{00000000-0005-0000-0000-00001A510000}"/>
    <cellStyle name="Note 4 2 2" xfId="20780" xr:uid="{00000000-0005-0000-0000-00001B510000}"/>
    <cellStyle name="Note 4 2 3" xfId="20781" xr:uid="{00000000-0005-0000-0000-00001C510000}"/>
    <cellStyle name="Note 4 2 4" xfId="20782" xr:uid="{00000000-0005-0000-0000-00001D510000}"/>
    <cellStyle name="Note 4 3" xfId="20783" xr:uid="{00000000-0005-0000-0000-00001E510000}"/>
    <cellStyle name="Note 4 3 2" xfId="20784" xr:uid="{00000000-0005-0000-0000-00001F510000}"/>
    <cellStyle name="Note 4 3 3" xfId="20785" xr:uid="{00000000-0005-0000-0000-000020510000}"/>
    <cellStyle name="Note 4 3 4" xfId="20786" xr:uid="{00000000-0005-0000-0000-000021510000}"/>
    <cellStyle name="Note 4 4" xfId="20787" xr:uid="{00000000-0005-0000-0000-000022510000}"/>
    <cellStyle name="Note 4 4 2" xfId="20788" xr:uid="{00000000-0005-0000-0000-000023510000}"/>
    <cellStyle name="Note 4 5" xfId="20789" xr:uid="{00000000-0005-0000-0000-000024510000}"/>
    <cellStyle name="Note 4 6" xfId="20790" xr:uid="{00000000-0005-0000-0000-000025510000}"/>
    <cellStyle name="Note 4 7" xfId="20791" xr:uid="{00000000-0005-0000-0000-000026510000}"/>
    <cellStyle name="Note 4 8" xfId="20792" xr:uid="{00000000-0005-0000-0000-000027510000}"/>
    <cellStyle name="Note 4 9" xfId="20778" xr:uid="{00000000-0005-0000-0000-000028510000}"/>
    <cellStyle name="Note 5" xfId="292" xr:uid="{00000000-0005-0000-0000-000029510000}"/>
    <cellStyle name="Note 5 10" xfId="20793" xr:uid="{00000000-0005-0000-0000-00002A510000}"/>
    <cellStyle name="Note 5 2" xfId="20794" xr:uid="{00000000-0005-0000-0000-00002B510000}"/>
    <cellStyle name="Note 5 2 2" xfId="20795" xr:uid="{00000000-0005-0000-0000-00002C510000}"/>
    <cellStyle name="Note 5 2 2 2" xfId="20796" xr:uid="{00000000-0005-0000-0000-00002D510000}"/>
    <cellStyle name="Note 5 2 2 3" xfId="20797" xr:uid="{00000000-0005-0000-0000-00002E510000}"/>
    <cellStyle name="Note 5 2 3" xfId="20798" xr:uid="{00000000-0005-0000-0000-00002F510000}"/>
    <cellStyle name="Note 5 2 3 2" xfId="20799" xr:uid="{00000000-0005-0000-0000-000030510000}"/>
    <cellStyle name="Note 5 2 3 2 2" xfId="20800" xr:uid="{00000000-0005-0000-0000-000031510000}"/>
    <cellStyle name="Note 5 2 3 3" xfId="20801" xr:uid="{00000000-0005-0000-0000-000032510000}"/>
    <cellStyle name="Note 5 2 4" xfId="20802" xr:uid="{00000000-0005-0000-0000-000033510000}"/>
    <cellStyle name="Note 5 2 4 2" xfId="20803" xr:uid="{00000000-0005-0000-0000-000034510000}"/>
    <cellStyle name="Note 5 2 5" xfId="20804" xr:uid="{00000000-0005-0000-0000-000035510000}"/>
    <cellStyle name="Note 5 2 6" xfId="20805" xr:uid="{00000000-0005-0000-0000-000036510000}"/>
    <cellStyle name="Note 5 2 7" xfId="20806" xr:uid="{00000000-0005-0000-0000-000037510000}"/>
    <cellStyle name="Note 5 2 8" xfId="20807" xr:uid="{00000000-0005-0000-0000-000038510000}"/>
    <cellStyle name="Note 5 3" xfId="20808" xr:uid="{00000000-0005-0000-0000-000039510000}"/>
    <cellStyle name="Note 5 3 2" xfId="20809" xr:uid="{00000000-0005-0000-0000-00003A510000}"/>
    <cellStyle name="Note 5 3 2 2" xfId="20810" xr:uid="{00000000-0005-0000-0000-00003B510000}"/>
    <cellStyle name="Note 5 3 3" xfId="20811" xr:uid="{00000000-0005-0000-0000-00003C510000}"/>
    <cellStyle name="Note 5 4" xfId="20812" xr:uid="{00000000-0005-0000-0000-00003D510000}"/>
    <cellStyle name="Note 5 4 2" xfId="20813" xr:uid="{00000000-0005-0000-0000-00003E510000}"/>
    <cellStyle name="Note 5 4 3" xfId="20814" xr:uid="{00000000-0005-0000-0000-00003F510000}"/>
    <cellStyle name="Note 5 5" xfId="20815" xr:uid="{00000000-0005-0000-0000-000040510000}"/>
    <cellStyle name="Note 5 5 2" xfId="20816" xr:uid="{00000000-0005-0000-0000-000041510000}"/>
    <cellStyle name="Note 5 5 3" xfId="20817" xr:uid="{00000000-0005-0000-0000-000042510000}"/>
    <cellStyle name="Note 5 6" xfId="20818" xr:uid="{00000000-0005-0000-0000-000043510000}"/>
    <cellStyle name="Note 5 7" xfId="20819" xr:uid="{00000000-0005-0000-0000-000044510000}"/>
    <cellStyle name="Note 5 8" xfId="20820" xr:uid="{00000000-0005-0000-0000-000045510000}"/>
    <cellStyle name="Note 5 9" xfId="20821" xr:uid="{00000000-0005-0000-0000-000046510000}"/>
    <cellStyle name="Note 6" xfId="20822" xr:uid="{00000000-0005-0000-0000-000047510000}"/>
    <cellStyle name="Note 6 2" xfId="20823" xr:uid="{00000000-0005-0000-0000-000048510000}"/>
    <cellStyle name="Note 6 2 2" xfId="20824" xr:uid="{00000000-0005-0000-0000-000049510000}"/>
    <cellStyle name="Note 6 3" xfId="20825" xr:uid="{00000000-0005-0000-0000-00004A510000}"/>
    <cellStyle name="Note 6 4" xfId="20826" xr:uid="{00000000-0005-0000-0000-00004B510000}"/>
    <cellStyle name="Note 6 5" xfId="20827" xr:uid="{00000000-0005-0000-0000-00004C510000}"/>
    <cellStyle name="Note 6 6" xfId="20828" xr:uid="{00000000-0005-0000-0000-00004D510000}"/>
    <cellStyle name="Note 7" xfId="20829" xr:uid="{00000000-0005-0000-0000-00004E510000}"/>
    <cellStyle name="Note 7 2" xfId="20830" xr:uid="{00000000-0005-0000-0000-00004F510000}"/>
    <cellStyle name="Note 7 3" xfId="20831" xr:uid="{00000000-0005-0000-0000-000050510000}"/>
    <cellStyle name="Note 7 4" xfId="20832" xr:uid="{00000000-0005-0000-0000-000051510000}"/>
    <cellStyle name="Note 7 5" xfId="20833" xr:uid="{00000000-0005-0000-0000-000052510000}"/>
    <cellStyle name="Note 8" xfId="20834" xr:uid="{00000000-0005-0000-0000-000053510000}"/>
    <cellStyle name="Note 8 2" xfId="20835" xr:uid="{00000000-0005-0000-0000-000054510000}"/>
    <cellStyle name="Note 9" xfId="20836" xr:uid="{00000000-0005-0000-0000-000055510000}"/>
    <cellStyle name="Output 10" xfId="20837" xr:uid="{00000000-0005-0000-0000-000056510000}"/>
    <cellStyle name="Output 11" xfId="20838" xr:uid="{00000000-0005-0000-0000-000057510000}"/>
    <cellStyle name="Output 2" xfId="293" xr:uid="{00000000-0005-0000-0000-000058510000}"/>
    <cellStyle name="Output 2 2" xfId="294" xr:uid="{00000000-0005-0000-0000-000059510000}"/>
    <cellStyle name="Output 2 2 2" xfId="20841" xr:uid="{00000000-0005-0000-0000-00005A510000}"/>
    <cellStyle name="Output 2 2 3" xfId="20842" xr:uid="{00000000-0005-0000-0000-00005B510000}"/>
    <cellStyle name="Output 2 2 4" xfId="20843" xr:uid="{00000000-0005-0000-0000-00005C510000}"/>
    <cellStyle name="Output 2 2 5" xfId="20844" xr:uid="{00000000-0005-0000-0000-00005D510000}"/>
    <cellStyle name="Output 2 2 6" xfId="20840" xr:uid="{00000000-0005-0000-0000-00005E510000}"/>
    <cellStyle name="Output 2 3" xfId="20845" xr:uid="{00000000-0005-0000-0000-00005F510000}"/>
    <cellStyle name="Output 2 3 10" xfId="20846" xr:uid="{00000000-0005-0000-0000-000060510000}"/>
    <cellStyle name="Output 2 3 10 10" xfId="20847" xr:uid="{00000000-0005-0000-0000-000061510000}"/>
    <cellStyle name="Output 2 3 10 10 2" xfId="20848" xr:uid="{00000000-0005-0000-0000-000062510000}"/>
    <cellStyle name="Output 2 3 10 11" xfId="20849" xr:uid="{00000000-0005-0000-0000-000063510000}"/>
    <cellStyle name="Output 2 3 10 11 2" xfId="20850" xr:uid="{00000000-0005-0000-0000-000064510000}"/>
    <cellStyle name="Output 2 3 10 12" xfId="20851" xr:uid="{00000000-0005-0000-0000-000065510000}"/>
    <cellStyle name="Output 2 3 10 2" xfId="20852" xr:uid="{00000000-0005-0000-0000-000066510000}"/>
    <cellStyle name="Output 2 3 10 2 2" xfId="20853" xr:uid="{00000000-0005-0000-0000-000067510000}"/>
    <cellStyle name="Output 2 3 10 2 2 2" xfId="20854" xr:uid="{00000000-0005-0000-0000-000068510000}"/>
    <cellStyle name="Output 2 3 10 2 2 2 2" xfId="20855" xr:uid="{00000000-0005-0000-0000-000069510000}"/>
    <cellStyle name="Output 2 3 10 2 2 2 2 2" xfId="20856" xr:uid="{00000000-0005-0000-0000-00006A510000}"/>
    <cellStyle name="Output 2 3 10 2 2 2 3" xfId="20857" xr:uid="{00000000-0005-0000-0000-00006B510000}"/>
    <cellStyle name="Output 2 3 10 2 2 3" xfId="20858" xr:uid="{00000000-0005-0000-0000-00006C510000}"/>
    <cellStyle name="Output 2 3 10 2 2 3 2" xfId="20859" xr:uid="{00000000-0005-0000-0000-00006D510000}"/>
    <cellStyle name="Output 2 3 10 2 2 4" xfId="20860" xr:uid="{00000000-0005-0000-0000-00006E510000}"/>
    <cellStyle name="Output 2 3 10 2 3" xfId="20861" xr:uid="{00000000-0005-0000-0000-00006F510000}"/>
    <cellStyle name="Output 2 3 10 2 3 2" xfId="20862" xr:uid="{00000000-0005-0000-0000-000070510000}"/>
    <cellStyle name="Output 2 3 10 2 3 2 2" xfId="20863" xr:uid="{00000000-0005-0000-0000-000071510000}"/>
    <cellStyle name="Output 2 3 10 2 3 3" xfId="20864" xr:uid="{00000000-0005-0000-0000-000072510000}"/>
    <cellStyle name="Output 2 3 10 2 4" xfId="20865" xr:uid="{00000000-0005-0000-0000-000073510000}"/>
    <cellStyle name="Output 2 3 10 2 4 2" xfId="20866" xr:uid="{00000000-0005-0000-0000-000074510000}"/>
    <cellStyle name="Output 2 3 10 2 4 2 2" xfId="20867" xr:uid="{00000000-0005-0000-0000-000075510000}"/>
    <cellStyle name="Output 2 3 10 2 4 3" xfId="20868" xr:uid="{00000000-0005-0000-0000-000076510000}"/>
    <cellStyle name="Output 2 3 10 2 5" xfId="20869" xr:uid="{00000000-0005-0000-0000-000077510000}"/>
    <cellStyle name="Output 2 3 10 2 5 2" xfId="20870" xr:uid="{00000000-0005-0000-0000-000078510000}"/>
    <cellStyle name="Output 2 3 10 2 6" xfId="20871" xr:uid="{00000000-0005-0000-0000-000079510000}"/>
    <cellStyle name="Output 2 3 10 2 6 2" xfId="20872" xr:uid="{00000000-0005-0000-0000-00007A510000}"/>
    <cellStyle name="Output 2 3 10 2 7" xfId="20873" xr:uid="{00000000-0005-0000-0000-00007B510000}"/>
    <cellStyle name="Output 2 3 10 3" xfId="20874" xr:uid="{00000000-0005-0000-0000-00007C510000}"/>
    <cellStyle name="Output 2 3 10 3 2" xfId="20875" xr:uid="{00000000-0005-0000-0000-00007D510000}"/>
    <cellStyle name="Output 2 3 10 3 2 2" xfId="20876" xr:uid="{00000000-0005-0000-0000-00007E510000}"/>
    <cellStyle name="Output 2 3 10 3 2 2 2" xfId="20877" xr:uid="{00000000-0005-0000-0000-00007F510000}"/>
    <cellStyle name="Output 2 3 10 3 2 2 2 2" xfId="20878" xr:uid="{00000000-0005-0000-0000-000080510000}"/>
    <cellStyle name="Output 2 3 10 3 2 2 3" xfId="20879" xr:uid="{00000000-0005-0000-0000-000081510000}"/>
    <cellStyle name="Output 2 3 10 3 2 3" xfId="20880" xr:uid="{00000000-0005-0000-0000-000082510000}"/>
    <cellStyle name="Output 2 3 10 3 2 3 2" xfId="20881" xr:uid="{00000000-0005-0000-0000-000083510000}"/>
    <cellStyle name="Output 2 3 10 3 2 4" xfId="20882" xr:uid="{00000000-0005-0000-0000-000084510000}"/>
    <cellStyle name="Output 2 3 10 3 3" xfId="20883" xr:uid="{00000000-0005-0000-0000-000085510000}"/>
    <cellStyle name="Output 2 3 10 3 3 2" xfId="20884" xr:uid="{00000000-0005-0000-0000-000086510000}"/>
    <cellStyle name="Output 2 3 10 3 3 2 2" xfId="20885" xr:uid="{00000000-0005-0000-0000-000087510000}"/>
    <cellStyle name="Output 2 3 10 3 3 3" xfId="20886" xr:uid="{00000000-0005-0000-0000-000088510000}"/>
    <cellStyle name="Output 2 3 10 3 4" xfId="20887" xr:uid="{00000000-0005-0000-0000-000089510000}"/>
    <cellStyle name="Output 2 3 10 3 4 2" xfId="20888" xr:uid="{00000000-0005-0000-0000-00008A510000}"/>
    <cellStyle name="Output 2 3 10 3 4 2 2" xfId="20889" xr:uid="{00000000-0005-0000-0000-00008B510000}"/>
    <cellStyle name="Output 2 3 10 3 4 3" xfId="20890" xr:uid="{00000000-0005-0000-0000-00008C510000}"/>
    <cellStyle name="Output 2 3 10 3 5" xfId="20891" xr:uid="{00000000-0005-0000-0000-00008D510000}"/>
    <cellStyle name="Output 2 3 10 3 5 2" xfId="20892" xr:uid="{00000000-0005-0000-0000-00008E510000}"/>
    <cellStyle name="Output 2 3 10 3 6" xfId="20893" xr:uid="{00000000-0005-0000-0000-00008F510000}"/>
    <cellStyle name="Output 2 3 10 3 6 2" xfId="20894" xr:uid="{00000000-0005-0000-0000-000090510000}"/>
    <cellStyle name="Output 2 3 10 3 7" xfId="20895" xr:uid="{00000000-0005-0000-0000-000091510000}"/>
    <cellStyle name="Output 2 3 10 4" xfId="20896" xr:uid="{00000000-0005-0000-0000-000092510000}"/>
    <cellStyle name="Output 2 3 10 4 2" xfId="20897" xr:uid="{00000000-0005-0000-0000-000093510000}"/>
    <cellStyle name="Output 2 3 10 4 2 2" xfId="20898" xr:uid="{00000000-0005-0000-0000-000094510000}"/>
    <cellStyle name="Output 2 3 10 4 2 2 2" xfId="20899" xr:uid="{00000000-0005-0000-0000-000095510000}"/>
    <cellStyle name="Output 2 3 10 4 2 2 2 2" xfId="20900" xr:uid="{00000000-0005-0000-0000-000096510000}"/>
    <cellStyle name="Output 2 3 10 4 2 2 3" xfId="20901" xr:uid="{00000000-0005-0000-0000-000097510000}"/>
    <cellStyle name="Output 2 3 10 4 2 3" xfId="20902" xr:uid="{00000000-0005-0000-0000-000098510000}"/>
    <cellStyle name="Output 2 3 10 4 2 3 2" xfId="20903" xr:uid="{00000000-0005-0000-0000-000099510000}"/>
    <cellStyle name="Output 2 3 10 4 2 4" xfId="20904" xr:uid="{00000000-0005-0000-0000-00009A510000}"/>
    <cellStyle name="Output 2 3 10 4 3" xfId="20905" xr:uid="{00000000-0005-0000-0000-00009B510000}"/>
    <cellStyle name="Output 2 3 10 4 3 2" xfId="20906" xr:uid="{00000000-0005-0000-0000-00009C510000}"/>
    <cellStyle name="Output 2 3 10 4 3 2 2" xfId="20907" xr:uid="{00000000-0005-0000-0000-00009D510000}"/>
    <cellStyle name="Output 2 3 10 4 3 3" xfId="20908" xr:uid="{00000000-0005-0000-0000-00009E510000}"/>
    <cellStyle name="Output 2 3 10 4 4" xfId="20909" xr:uid="{00000000-0005-0000-0000-00009F510000}"/>
    <cellStyle name="Output 2 3 10 4 4 2" xfId="20910" xr:uid="{00000000-0005-0000-0000-0000A0510000}"/>
    <cellStyle name="Output 2 3 10 4 4 2 2" xfId="20911" xr:uid="{00000000-0005-0000-0000-0000A1510000}"/>
    <cellStyle name="Output 2 3 10 4 4 3" xfId="20912" xr:uid="{00000000-0005-0000-0000-0000A2510000}"/>
    <cellStyle name="Output 2 3 10 4 5" xfId="20913" xr:uid="{00000000-0005-0000-0000-0000A3510000}"/>
    <cellStyle name="Output 2 3 10 4 5 2" xfId="20914" xr:uid="{00000000-0005-0000-0000-0000A4510000}"/>
    <cellStyle name="Output 2 3 10 4 6" xfId="20915" xr:uid="{00000000-0005-0000-0000-0000A5510000}"/>
    <cellStyle name="Output 2 3 10 4 6 2" xfId="20916" xr:uid="{00000000-0005-0000-0000-0000A6510000}"/>
    <cellStyle name="Output 2 3 10 4 7" xfId="20917" xr:uid="{00000000-0005-0000-0000-0000A7510000}"/>
    <cellStyle name="Output 2 3 10 5" xfId="20918" xr:uid="{00000000-0005-0000-0000-0000A8510000}"/>
    <cellStyle name="Output 2 3 10 5 2" xfId="20919" xr:uid="{00000000-0005-0000-0000-0000A9510000}"/>
    <cellStyle name="Output 2 3 10 5 2 2" xfId="20920" xr:uid="{00000000-0005-0000-0000-0000AA510000}"/>
    <cellStyle name="Output 2 3 10 5 2 2 2" xfId="20921" xr:uid="{00000000-0005-0000-0000-0000AB510000}"/>
    <cellStyle name="Output 2 3 10 5 2 2 2 2" xfId="20922" xr:uid="{00000000-0005-0000-0000-0000AC510000}"/>
    <cellStyle name="Output 2 3 10 5 2 2 3" xfId="20923" xr:uid="{00000000-0005-0000-0000-0000AD510000}"/>
    <cellStyle name="Output 2 3 10 5 2 3" xfId="20924" xr:uid="{00000000-0005-0000-0000-0000AE510000}"/>
    <cellStyle name="Output 2 3 10 5 2 3 2" xfId="20925" xr:uid="{00000000-0005-0000-0000-0000AF510000}"/>
    <cellStyle name="Output 2 3 10 5 2 4" xfId="20926" xr:uid="{00000000-0005-0000-0000-0000B0510000}"/>
    <cellStyle name="Output 2 3 10 5 3" xfId="20927" xr:uid="{00000000-0005-0000-0000-0000B1510000}"/>
    <cellStyle name="Output 2 3 10 5 3 2" xfId="20928" xr:uid="{00000000-0005-0000-0000-0000B2510000}"/>
    <cellStyle name="Output 2 3 10 5 3 2 2" xfId="20929" xr:uid="{00000000-0005-0000-0000-0000B3510000}"/>
    <cellStyle name="Output 2 3 10 5 3 3" xfId="20930" xr:uid="{00000000-0005-0000-0000-0000B4510000}"/>
    <cellStyle name="Output 2 3 10 5 4" xfId="20931" xr:uid="{00000000-0005-0000-0000-0000B5510000}"/>
    <cellStyle name="Output 2 3 10 5 4 2" xfId="20932" xr:uid="{00000000-0005-0000-0000-0000B6510000}"/>
    <cellStyle name="Output 2 3 10 5 4 2 2" xfId="20933" xr:uid="{00000000-0005-0000-0000-0000B7510000}"/>
    <cellStyle name="Output 2 3 10 5 4 3" xfId="20934" xr:uid="{00000000-0005-0000-0000-0000B8510000}"/>
    <cellStyle name="Output 2 3 10 5 5" xfId="20935" xr:uid="{00000000-0005-0000-0000-0000B9510000}"/>
    <cellStyle name="Output 2 3 10 5 5 2" xfId="20936" xr:uid="{00000000-0005-0000-0000-0000BA510000}"/>
    <cellStyle name="Output 2 3 10 5 6" xfId="20937" xr:uid="{00000000-0005-0000-0000-0000BB510000}"/>
    <cellStyle name="Output 2 3 10 5 6 2" xfId="20938" xr:uid="{00000000-0005-0000-0000-0000BC510000}"/>
    <cellStyle name="Output 2 3 10 5 7" xfId="20939" xr:uid="{00000000-0005-0000-0000-0000BD510000}"/>
    <cellStyle name="Output 2 3 10 6" xfId="20940" xr:uid="{00000000-0005-0000-0000-0000BE510000}"/>
    <cellStyle name="Output 2 3 10 6 2" xfId="20941" xr:uid="{00000000-0005-0000-0000-0000BF510000}"/>
    <cellStyle name="Output 2 3 10 6 2 2" xfId="20942" xr:uid="{00000000-0005-0000-0000-0000C0510000}"/>
    <cellStyle name="Output 2 3 10 6 2 2 2" xfId="20943" xr:uid="{00000000-0005-0000-0000-0000C1510000}"/>
    <cellStyle name="Output 2 3 10 6 2 2 2 2" xfId="20944" xr:uid="{00000000-0005-0000-0000-0000C2510000}"/>
    <cellStyle name="Output 2 3 10 6 2 2 3" xfId="20945" xr:uid="{00000000-0005-0000-0000-0000C3510000}"/>
    <cellStyle name="Output 2 3 10 6 2 3" xfId="20946" xr:uid="{00000000-0005-0000-0000-0000C4510000}"/>
    <cellStyle name="Output 2 3 10 6 2 3 2" xfId="20947" xr:uid="{00000000-0005-0000-0000-0000C5510000}"/>
    <cellStyle name="Output 2 3 10 6 2 4" xfId="20948" xr:uid="{00000000-0005-0000-0000-0000C6510000}"/>
    <cellStyle name="Output 2 3 10 6 3" xfId="20949" xr:uid="{00000000-0005-0000-0000-0000C7510000}"/>
    <cellStyle name="Output 2 3 10 6 3 2" xfId="20950" xr:uid="{00000000-0005-0000-0000-0000C8510000}"/>
    <cellStyle name="Output 2 3 10 6 3 2 2" xfId="20951" xr:uid="{00000000-0005-0000-0000-0000C9510000}"/>
    <cellStyle name="Output 2 3 10 6 3 3" xfId="20952" xr:uid="{00000000-0005-0000-0000-0000CA510000}"/>
    <cellStyle name="Output 2 3 10 6 4" xfId="20953" xr:uid="{00000000-0005-0000-0000-0000CB510000}"/>
    <cellStyle name="Output 2 3 10 6 4 2" xfId="20954" xr:uid="{00000000-0005-0000-0000-0000CC510000}"/>
    <cellStyle name="Output 2 3 10 6 4 2 2" xfId="20955" xr:uid="{00000000-0005-0000-0000-0000CD510000}"/>
    <cellStyle name="Output 2 3 10 6 4 3" xfId="20956" xr:uid="{00000000-0005-0000-0000-0000CE510000}"/>
    <cellStyle name="Output 2 3 10 6 5" xfId="20957" xr:uid="{00000000-0005-0000-0000-0000CF510000}"/>
    <cellStyle name="Output 2 3 10 6 5 2" xfId="20958" xr:uid="{00000000-0005-0000-0000-0000D0510000}"/>
    <cellStyle name="Output 2 3 10 6 6" xfId="20959" xr:uid="{00000000-0005-0000-0000-0000D1510000}"/>
    <cellStyle name="Output 2 3 10 6 6 2" xfId="20960" xr:uid="{00000000-0005-0000-0000-0000D2510000}"/>
    <cellStyle name="Output 2 3 10 6 7" xfId="20961" xr:uid="{00000000-0005-0000-0000-0000D3510000}"/>
    <cellStyle name="Output 2 3 10 7" xfId="20962" xr:uid="{00000000-0005-0000-0000-0000D4510000}"/>
    <cellStyle name="Output 2 3 10 7 2" xfId="20963" xr:uid="{00000000-0005-0000-0000-0000D5510000}"/>
    <cellStyle name="Output 2 3 10 7 2 2" xfId="20964" xr:uid="{00000000-0005-0000-0000-0000D6510000}"/>
    <cellStyle name="Output 2 3 10 7 2 2 2" xfId="20965" xr:uid="{00000000-0005-0000-0000-0000D7510000}"/>
    <cellStyle name="Output 2 3 10 7 2 3" xfId="20966" xr:uid="{00000000-0005-0000-0000-0000D8510000}"/>
    <cellStyle name="Output 2 3 10 7 3" xfId="20967" xr:uid="{00000000-0005-0000-0000-0000D9510000}"/>
    <cellStyle name="Output 2 3 10 7 3 2" xfId="20968" xr:uid="{00000000-0005-0000-0000-0000DA510000}"/>
    <cellStyle name="Output 2 3 10 7 4" xfId="20969" xr:uid="{00000000-0005-0000-0000-0000DB510000}"/>
    <cellStyle name="Output 2 3 10 8" xfId="20970" xr:uid="{00000000-0005-0000-0000-0000DC510000}"/>
    <cellStyle name="Output 2 3 10 8 2" xfId="20971" xr:uid="{00000000-0005-0000-0000-0000DD510000}"/>
    <cellStyle name="Output 2 3 10 8 2 2" xfId="20972" xr:uid="{00000000-0005-0000-0000-0000DE510000}"/>
    <cellStyle name="Output 2 3 10 8 3" xfId="20973" xr:uid="{00000000-0005-0000-0000-0000DF510000}"/>
    <cellStyle name="Output 2 3 10 9" xfId="20974" xr:uid="{00000000-0005-0000-0000-0000E0510000}"/>
    <cellStyle name="Output 2 3 10 9 2" xfId="20975" xr:uid="{00000000-0005-0000-0000-0000E1510000}"/>
    <cellStyle name="Output 2 3 10 9 2 2" xfId="20976" xr:uid="{00000000-0005-0000-0000-0000E2510000}"/>
    <cellStyle name="Output 2 3 10 9 3" xfId="20977" xr:uid="{00000000-0005-0000-0000-0000E3510000}"/>
    <cellStyle name="Output 2 3 11" xfId="20978" xr:uid="{00000000-0005-0000-0000-0000E4510000}"/>
    <cellStyle name="Output 2 3 11 10" xfId="20979" xr:uid="{00000000-0005-0000-0000-0000E5510000}"/>
    <cellStyle name="Output 2 3 11 10 2" xfId="20980" xr:uid="{00000000-0005-0000-0000-0000E6510000}"/>
    <cellStyle name="Output 2 3 11 11" xfId="20981" xr:uid="{00000000-0005-0000-0000-0000E7510000}"/>
    <cellStyle name="Output 2 3 11 11 2" xfId="20982" xr:uid="{00000000-0005-0000-0000-0000E8510000}"/>
    <cellStyle name="Output 2 3 11 12" xfId="20983" xr:uid="{00000000-0005-0000-0000-0000E9510000}"/>
    <cellStyle name="Output 2 3 11 2" xfId="20984" xr:uid="{00000000-0005-0000-0000-0000EA510000}"/>
    <cellStyle name="Output 2 3 11 2 2" xfId="20985" xr:uid="{00000000-0005-0000-0000-0000EB510000}"/>
    <cellStyle name="Output 2 3 11 2 2 2" xfId="20986" xr:uid="{00000000-0005-0000-0000-0000EC510000}"/>
    <cellStyle name="Output 2 3 11 2 2 2 2" xfId="20987" xr:uid="{00000000-0005-0000-0000-0000ED510000}"/>
    <cellStyle name="Output 2 3 11 2 2 2 2 2" xfId="20988" xr:uid="{00000000-0005-0000-0000-0000EE510000}"/>
    <cellStyle name="Output 2 3 11 2 2 2 3" xfId="20989" xr:uid="{00000000-0005-0000-0000-0000EF510000}"/>
    <cellStyle name="Output 2 3 11 2 2 3" xfId="20990" xr:uid="{00000000-0005-0000-0000-0000F0510000}"/>
    <cellStyle name="Output 2 3 11 2 2 3 2" xfId="20991" xr:uid="{00000000-0005-0000-0000-0000F1510000}"/>
    <cellStyle name="Output 2 3 11 2 2 4" xfId="20992" xr:uid="{00000000-0005-0000-0000-0000F2510000}"/>
    <cellStyle name="Output 2 3 11 2 3" xfId="20993" xr:uid="{00000000-0005-0000-0000-0000F3510000}"/>
    <cellStyle name="Output 2 3 11 2 3 2" xfId="20994" xr:uid="{00000000-0005-0000-0000-0000F4510000}"/>
    <cellStyle name="Output 2 3 11 2 3 2 2" xfId="20995" xr:uid="{00000000-0005-0000-0000-0000F5510000}"/>
    <cellStyle name="Output 2 3 11 2 3 3" xfId="20996" xr:uid="{00000000-0005-0000-0000-0000F6510000}"/>
    <cellStyle name="Output 2 3 11 2 4" xfId="20997" xr:uid="{00000000-0005-0000-0000-0000F7510000}"/>
    <cellStyle name="Output 2 3 11 2 4 2" xfId="20998" xr:uid="{00000000-0005-0000-0000-0000F8510000}"/>
    <cellStyle name="Output 2 3 11 2 4 2 2" xfId="20999" xr:uid="{00000000-0005-0000-0000-0000F9510000}"/>
    <cellStyle name="Output 2 3 11 2 4 3" xfId="21000" xr:uid="{00000000-0005-0000-0000-0000FA510000}"/>
    <cellStyle name="Output 2 3 11 2 5" xfId="21001" xr:uid="{00000000-0005-0000-0000-0000FB510000}"/>
    <cellStyle name="Output 2 3 11 2 5 2" xfId="21002" xr:uid="{00000000-0005-0000-0000-0000FC510000}"/>
    <cellStyle name="Output 2 3 11 2 6" xfId="21003" xr:uid="{00000000-0005-0000-0000-0000FD510000}"/>
    <cellStyle name="Output 2 3 11 2 6 2" xfId="21004" xr:uid="{00000000-0005-0000-0000-0000FE510000}"/>
    <cellStyle name="Output 2 3 11 2 7" xfId="21005" xr:uid="{00000000-0005-0000-0000-0000FF510000}"/>
    <cellStyle name="Output 2 3 11 3" xfId="21006" xr:uid="{00000000-0005-0000-0000-000000520000}"/>
    <cellStyle name="Output 2 3 11 3 2" xfId="21007" xr:uid="{00000000-0005-0000-0000-000001520000}"/>
    <cellStyle name="Output 2 3 11 3 2 2" xfId="21008" xr:uid="{00000000-0005-0000-0000-000002520000}"/>
    <cellStyle name="Output 2 3 11 3 2 2 2" xfId="21009" xr:uid="{00000000-0005-0000-0000-000003520000}"/>
    <cellStyle name="Output 2 3 11 3 2 2 2 2" xfId="21010" xr:uid="{00000000-0005-0000-0000-000004520000}"/>
    <cellStyle name="Output 2 3 11 3 2 2 3" xfId="21011" xr:uid="{00000000-0005-0000-0000-000005520000}"/>
    <cellStyle name="Output 2 3 11 3 2 3" xfId="21012" xr:uid="{00000000-0005-0000-0000-000006520000}"/>
    <cellStyle name="Output 2 3 11 3 2 3 2" xfId="21013" xr:uid="{00000000-0005-0000-0000-000007520000}"/>
    <cellStyle name="Output 2 3 11 3 2 4" xfId="21014" xr:uid="{00000000-0005-0000-0000-000008520000}"/>
    <cellStyle name="Output 2 3 11 3 3" xfId="21015" xr:uid="{00000000-0005-0000-0000-000009520000}"/>
    <cellStyle name="Output 2 3 11 3 3 2" xfId="21016" xr:uid="{00000000-0005-0000-0000-00000A520000}"/>
    <cellStyle name="Output 2 3 11 3 3 2 2" xfId="21017" xr:uid="{00000000-0005-0000-0000-00000B520000}"/>
    <cellStyle name="Output 2 3 11 3 3 3" xfId="21018" xr:uid="{00000000-0005-0000-0000-00000C520000}"/>
    <cellStyle name="Output 2 3 11 3 4" xfId="21019" xr:uid="{00000000-0005-0000-0000-00000D520000}"/>
    <cellStyle name="Output 2 3 11 3 4 2" xfId="21020" xr:uid="{00000000-0005-0000-0000-00000E520000}"/>
    <cellStyle name="Output 2 3 11 3 4 2 2" xfId="21021" xr:uid="{00000000-0005-0000-0000-00000F520000}"/>
    <cellStyle name="Output 2 3 11 3 4 3" xfId="21022" xr:uid="{00000000-0005-0000-0000-000010520000}"/>
    <cellStyle name="Output 2 3 11 3 5" xfId="21023" xr:uid="{00000000-0005-0000-0000-000011520000}"/>
    <cellStyle name="Output 2 3 11 3 5 2" xfId="21024" xr:uid="{00000000-0005-0000-0000-000012520000}"/>
    <cellStyle name="Output 2 3 11 3 6" xfId="21025" xr:uid="{00000000-0005-0000-0000-000013520000}"/>
    <cellStyle name="Output 2 3 11 3 6 2" xfId="21026" xr:uid="{00000000-0005-0000-0000-000014520000}"/>
    <cellStyle name="Output 2 3 11 3 7" xfId="21027" xr:uid="{00000000-0005-0000-0000-000015520000}"/>
    <cellStyle name="Output 2 3 11 4" xfId="21028" xr:uid="{00000000-0005-0000-0000-000016520000}"/>
    <cellStyle name="Output 2 3 11 4 2" xfId="21029" xr:uid="{00000000-0005-0000-0000-000017520000}"/>
    <cellStyle name="Output 2 3 11 4 2 2" xfId="21030" xr:uid="{00000000-0005-0000-0000-000018520000}"/>
    <cellStyle name="Output 2 3 11 4 2 2 2" xfId="21031" xr:uid="{00000000-0005-0000-0000-000019520000}"/>
    <cellStyle name="Output 2 3 11 4 2 2 2 2" xfId="21032" xr:uid="{00000000-0005-0000-0000-00001A520000}"/>
    <cellStyle name="Output 2 3 11 4 2 2 3" xfId="21033" xr:uid="{00000000-0005-0000-0000-00001B520000}"/>
    <cellStyle name="Output 2 3 11 4 2 3" xfId="21034" xr:uid="{00000000-0005-0000-0000-00001C520000}"/>
    <cellStyle name="Output 2 3 11 4 2 3 2" xfId="21035" xr:uid="{00000000-0005-0000-0000-00001D520000}"/>
    <cellStyle name="Output 2 3 11 4 2 4" xfId="21036" xr:uid="{00000000-0005-0000-0000-00001E520000}"/>
    <cellStyle name="Output 2 3 11 4 3" xfId="21037" xr:uid="{00000000-0005-0000-0000-00001F520000}"/>
    <cellStyle name="Output 2 3 11 4 3 2" xfId="21038" xr:uid="{00000000-0005-0000-0000-000020520000}"/>
    <cellStyle name="Output 2 3 11 4 3 2 2" xfId="21039" xr:uid="{00000000-0005-0000-0000-000021520000}"/>
    <cellStyle name="Output 2 3 11 4 3 3" xfId="21040" xr:uid="{00000000-0005-0000-0000-000022520000}"/>
    <cellStyle name="Output 2 3 11 4 4" xfId="21041" xr:uid="{00000000-0005-0000-0000-000023520000}"/>
    <cellStyle name="Output 2 3 11 4 4 2" xfId="21042" xr:uid="{00000000-0005-0000-0000-000024520000}"/>
    <cellStyle name="Output 2 3 11 4 4 2 2" xfId="21043" xr:uid="{00000000-0005-0000-0000-000025520000}"/>
    <cellStyle name="Output 2 3 11 4 4 3" xfId="21044" xr:uid="{00000000-0005-0000-0000-000026520000}"/>
    <cellStyle name="Output 2 3 11 4 5" xfId="21045" xr:uid="{00000000-0005-0000-0000-000027520000}"/>
    <cellStyle name="Output 2 3 11 4 5 2" xfId="21046" xr:uid="{00000000-0005-0000-0000-000028520000}"/>
    <cellStyle name="Output 2 3 11 4 6" xfId="21047" xr:uid="{00000000-0005-0000-0000-000029520000}"/>
    <cellStyle name="Output 2 3 11 4 6 2" xfId="21048" xr:uid="{00000000-0005-0000-0000-00002A520000}"/>
    <cellStyle name="Output 2 3 11 4 7" xfId="21049" xr:uid="{00000000-0005-0000-0000-00002B520000}"/>
    <cellStyle name="Output 2 3 11 5" xfId="21050" xr:uid="{00000000-0005-0000-0000-00002C520000}"/>
    <cellStyle name="Output 2 3 11 5 2" xfId="21051" xr:uid="{00000000-0005-0000-0000-00002D520000}"/>
    <cellStyle name="Output 2 3 11 5 2 2" xfId="21052" xr:uid="{00000000-0005-0000-0000-00002E520000}"/>
    <cellStyle name="Output 2 3 11 5 2 2 2" xfId="21053" xr:uid="{00000000-0005-0000-0000-00002F520000}"/>
    <cellStyle name="Output 2 3 11 5 2 2 2 2" xfId="21054" xr:uid="{00000000-0005-0000-0000-000030520000}"/>
    <cellStyle name="Output 2 3 11 5 2 2 3" xfId="21055" xr:uid="{00000000-0005-0000-0000-000031520000}"/>
    <cellStyle name="Output 2 3 11 5 2 3" xfId="21056" xr:uid="{00000000-0005-0000-0000-000032520000}"/>
    <cellStyle name="Output 2 3 11 5 2 3 2" xfId="21057" xr:uid="{00000000-0005-0000-0000-000033520000}"/>
    <cellStyle name="Output 2 3 11 5 2 4" xfId="21058" xr:uid="{00000000-0005-0000-0000-000034520000}"/>
    <cellStyle name="Output 2 3 11 5 3" xfId="21059" xr:uid="{00000000-0005-0000-0000-000035520000}"/>
    <cellStyle name="Output 2 3 11 5 3 2" xfId="21060" xr:uid="{00000000-0005-0000-0000-000036520000}"/>
    <cellStyle name="Output 2 3 11 5 3 2 2" xfId="21061" xr:uid="{00000000-0005-0000-0000-000037520000}"/>
    <cellStyle name="Output 2 3 11 5 3 3" xfId="21062" xr:uid="{00000000-0005-0000-0000-000038520000}"/>
    <cellStyle name="Output 2 3 11 5 4" xfId="21063" xr:uid="{00000000-0005-0000-0000-000039520000}"/>
    <cellStyle name="Output 2 3 11 5 4 2" xfId="21064" xr:uid="{00000000-0005-0000-0000-00003A520000}"/>
    <cellStyle name="Output 2 3 11 5 4 2 2" xfId="21065" xr:uid="{00000000-0005-0000-0000-00003B520000}"/>
    <cellStyle name="Output 2 3 11 5 4 3" xfId="21066" xr:uid="{00000000-0005-0000-0000-00003C520000}"/>
    <cellStyle name="Output 2 3 11 5 5" xfId="21067" xr:uid="{00000000-0005-0000-0000-00003D520000}"/>
    <cellStyle name="Output 2 3 11 5 5 2" xfId="21068" xr:uid="{00000000-0005-0000-0000-00003E520000}"/>
    <cellStyle name="Output 2 3 11 5 6" xfId="21069" xr:uid="{00000000-0005-0000-0000-00003F520000}"/>
    <cellStyle name="Output 2 3 11 5 6 2" xfId="21070" xr:uid="{00000000-0005-0000-0000-000040520000}"/>
    <cellStyle name="Output 2 3 11 5 7" xfId="21071" xr:uid="{00000000-0005-0000-0000-000041520000}"/>
    <cellStyle name="Output 2 3 11 6" xfId="21072" xr:uid="{00000000-0005-0000-0000-000042520000}"/>
    <cellStyle name="Output 2 3 11 6 2" xfId="21073" xr:uid="{00000000-0005-0000-0000-000043520000}"/>
    <cellStyle name="Output 2 3 11 6 2 2" xfId="21074" xr:uid="{00000000-0005-0000-0000-000044520000}"/>
    <cellStyle name="Output 2 3 11 6 2 2 2" xfId="21075" xr:uid="{00000000-0005-0000-0000-000045520000}"/>
    <cellStyle name="Output 2 3 11 6 2 2 2 2" xfId="21076" xr:uid="{00000000-0005-0000-0000-000046520000}"/>
    <cellStyle name="Output 2 3 11 6 2 2 3" xfId="21077" xr:uid="{00000000-0005-0000-0000-000047520000}"/>
    <cellStyle name="Output 2 3 11 6 2 3" xfId="21078" xr:uid="{00000000-0005-0000-0000-000048520000}"/>
    <cellStyle name="Output 2 3 11 6 2 3 2" xfId="21079" xr:uid="{00000000-0005-0000-0000-000049520000}"/>
    <cellStyle name="Output 2 3 11 6 2 4" xfId="21080" xr:uid="{00000000-0005-0000-0000-00004A520000}"/>
    <cellStyle name="Output 2 3 11 6 3" xfId="21081" xr:uid="{00000000-0005-0000-0000-00004B520000}"/>
    <cellStyle name="Output 2 3 11 6 3 2" xfId="21082" xr:uid="{00000000-0005-0000-0000-00004C520000}"/>
    <cellStyle name="Output 2 3 11 6 3 2 2" xfId="21083" xr:uid="{00000000-0005-0000-0000-00004D520000}"/>
    <cellStyle name="Output 2 3 11 6 3 3" xfId="21084" xr:uid="{00000000-0005-0000-0000-00004E520000}"/>
    <cellStyle name="Output 2 3 11 6 4" xfId="21085" xr:uid="{00000000-0005-0000-0000-00004F520000}"/>
    <cellStyle name="Output 2 3 11 6 4 2" xfId="21086" xr:uid="{00000000-0005-0000-0000-000050520000}"/>
    <cellStyle name="Output 2 3 11 6 4 2 2" xfId="21087" xr:uid="{00000000-0005-0000-0000-000051520000}"/>
    <cellStyle name="Output 2 3 11 6 4 3" xfId="21088" xr:uid="{00000000-0005-0000-0000-000052520000}"/>
    <cellStyle name="Output 2 3 11 6 5" xfId="21089" xr:uid="{00000000-0005-0000-0000-000053520000}"/>
    <cellStyle name="Output 2 3 11 6 5 2" xfId="21090" xr:uid="{00000000-0005-0000-0000-000054520000}"/>
    <cellStyle name="Output 2 3 11 6 6" xfId="21091" xr:uid="{00000000-0005-0000-0000-000055520000}"/>
    <cellStyle name="Output 2 3 11 6 6 2" xfId="21092" xr:uid="{00000000-0005-0000-0000-000056520000}"/>
    <cellStyle name="Output 2 3 11 6 7" xfId="21093" xr:uid="{00000000-0005-0000-0000-000057520000}"/>
    <cellStyle name="Output 2 3 11 7" xfId="21094" xr:uid="{00000000-0005-0000-0000-000058520000}"/>
    <cellStyle name="Output 2 3 11 7 2" xfId="21095" xr:uid="{00000000-0005-0000-0000-000059520000}"/>
    <cellStyle name="Output 2 3 11 7 2 2" xfId="21096" xr:uid="{00000000-0005-0000-0000-00005A520000}"/>
    <cellStyle name="Output 2 3 11 7 2 2 2" xfId="21097" xr:uid="{00000000-0005-0000-0000-00005B520000}"/>
    <cellStyle name="Output 2 3 11 7 2 3" xfId="21098" xr:uid="{00000000-0005-0000-0000-00005C520000}"/>
    <cellStyle name="Output 2 3 11 7 3" xfId="21099" xr:uid="{00000000-0005-0000-0000-00005D520000}"/>
    <cellStyle name="Output 2 3 11 7 3 2" xfId="21100" xr:uid="{00000000-0005-0000-0000-00005E520000}"/>
    <cellStyle name="Output 2 3 11 7 4" xfId="21101" xr:uid="{00000000-0005-0000-0000-00005F520000}"/>
    <cellStyle name="Output 2 3 11 8" xfId="21102" xr:uid="{00000000-0005-0000-0000-000060520000}"/>
    <cellStyle name="Output 2 3 11 8 2" xfId="21103" xr:uid="{00000000-0005-0000-0000-000061520000}"/>
    <cellStyle name="Output 2 3 11 8 2 2" xfId="21104" xr:uid="{00000000-0005-0000-0000-000062520000}"/>
    <cellStyle name="Output 2 3 11 8 3" xfId="21105" xr:uid="{00000000-0005-0000-0000-000063520000}"/>
    <cellStyle name="Output 2 3 11 9" xfId="21106" xr:uid="{00000000-0005-0000-0000-000064520000}"/>
    <cellStyle name="Output 2 3 11 9 2" xfId="21107" xr:uid="{00000000-0005-0000-0000-000065520000}"/>
    <cellStyle name="Output 2 3 11 9 2 2" xfId="21108" xr:uid="{00000000-0005-0000-0000-000066520000}"/>
    <cellStyle name="Output 2 3 11 9 3" xfId="21109" xr:uid="{00000000-0005-0000-0000-000067520000}"/>
    <cellStyle name="Output 2 3 12" xfId="21110" xr:uid="{00000000-0005-0000-0000-000068520000}"/>
    <cellStyle name="Output 2 3 12 10" xfId="21111" xr:uid="{00000000-0005-0000-0000-000069520000}"/>
    <cellStyle name="Output 2 3 12 10 2" xfId="21112" xr:uid="{00000000-0005-0000-0000-00006A520000}"/>
    <cellStyle name="Output 2 3 12 11" xfId="21113" xr:uid="{00000000-0005-0000-0000-00006B520000}"/>
    <cellStyle name="Output 2 3 12 11 2" xfId="21114" xr:uid="{00000000-0005-0000-0000-00006C520000}"/>
    <cellStyle name="Output 2 3 12 12" xfId="21115" xr:uid="{00000000-0005-0000-0000-00006D520000}"/>
    <cellStyle name="Output 2 3 12 2" xfId="21116" xr:uid="{00000000-0005-0000-0000-00006E520000}"/>
    <cellStyle name="Output 2 3 12 2 2" xfId="21117" xr:uid="{00000000-0005-0000-0000-00006F520000}"/>
    <cellStyle name="Output 2 3 12 2 2 2" xfId="21118" xr:uid="{00000000-0005-0000-0000-000070520000}"/>
    <cellStyle name="Output 2 3 12 2 2 2 2" xfId="21119" xr:uid="{00000000-0005-0000-0000-000071520000}"/>
    <cellStyle name="Output 2 3 12 2 2 2 2 2" xfId="21120" xr:uid="{00000000-0005-0000-0000-000072520000}"/>
    <cellStyle name="Output 2 3 12 2 2 2 3" xfId="21121" xr:uid="{00000000-0005-0000-0000-000073520000}"/>
    <cellStyle name="Output 2 3 12 2 2 3" xfId="21122" xr:uid="{00000000-0005-0000-0000-000074520000}"/>
    <cellStyle name="Output 2 3 12 2 2 3 2" xfId="21123" xr:uid="{00000000-0005-0000-0000-000075520000}"/>
    <cellStyle name="Output 2 3 12 2 2 4" xfId="21124" xr:uid="{00000000-0005-0000-0000-000076520000}"/>
    <cellStyle name="Output 2 3 12 2 3" xfId="21125" xr:uid="{00000000-0005-0000-0000-000077520000}"/>
    <cellStyle name="Output 2 3 12 2 3 2" xfId="21126" xr:uid="{00000000-0005-0000-0000-000078520000}"/>
    <cellStyle name="Output 2 3 12 2 3 2 2" xfId="21127" xr:uid="{00000000-0005-0000-0000-000079520000}"/>
    <cellStyle name="Output 2 3 12 2 3 3" xfId="21128" xr:uid="{00000000-0005-0000-0000-00007A520000}"/>
    <cellStyle name="Output 2 3 12 2 4" xfId="21129" xr:uid="{00000000-0005-0000-0000-00007B520000}"/>
    <cellStyle name="Output 2 3 12 2 4 2" xfId="21130" xr:uid="{00000000-0005-0000-0000-00007C520000}"/>
    <cellStyle name="Output 2 3 12 2 4 2 2" xfId="21131" xr:uid="{00000000-0005-0000-0000-00007D520000}"/>
    <cellStyle name="Output 2 3 12 2 4 3" xfId="21132" xr:uid="{00000000-0005-0000-0000-00007E520000}"/>
    <cellStyle name="Output 2 3 12 2 5" xfId="21133" xr:uid="{00000000-0005-0000-0000-00007F520000}"/>
    <cellStyle name="Output 2 3 12 2 5 2" xfId="21134" xr:uid="{00000000-0005-0000-0000-000080520000}"/>
    <cellStyle name="Output 2 3 12 2 6" xfId="21135" xr:uid="{00000000-0005-0000-0000-000081520000}"/>
    <cellStyle name="Output 2 3 12 2 6 2" xfId="21136" xr:uid="{00000000-0005-0000-0000-000082520000}"/>
    <cellStyle name="Output 2 3 12 2 7" xfId="21137" xr:uid="{00000000-0005-0000-0000-000083520000}"/>
    <cellStyle name="Output 2 3 12 3" xfId="21138" xr:uid="{00000000-0005-0000-0000-000084520000}"/>
    <cellStyle name="Output 2 3 12 3 2" xfId="21139" xr:uid="{00000000-0005-0000-0000-000085520000}"/>
    <cellStyle name="Output 2 3 12 3 2 2" xfId="21140" xr:uid="{00000000-0005-0000-0000-000086520000}"/>
    <cellStyle name="Output 2 3 12 3 2 2 2" xfId="21141" xr:uid="{00000000-0005-0000-0000-000087520000}"/>
    <cellStyle name="Output 2 3 12 3 2 2 2 2" xfId="21142" xr:uid="{00000000-0005-0000-0000-000088520000}"/>
    <cellStyle name="Output 2 3 12 3 2 2 3" xfId="21143" xr:uid="{00000000-0005-0000-0000-000089520000}"/>
    <cellStyle name="Output 2 3 12 3 2 3" xfId="21144" xr:uid="{00000000-0005-0000-0000-00008A520000}"/>
    <cellStyle name="Output 2 3 12 3 2 3 2" xfId="21145" xr:uid="{00000000-0005-0000-0000-00008B520000}"/>
    <cellStyle name="Output 2 3 12 3 2 4" xfId="21146" xr:uid="{00000000-0005-0000-0000-00008C520000}"/>
    <cellStyle name="Output 2 3 12 3 3" xfId="21147" xr:uid="{00000000-0005-0000-0000-00008D520000}"/>
    <cellStyle name="Output 2 3 12 3 3 2" xfId="21148" xr:uid="{00000000-0005-0000-0000-00008E520000}"/>
    <cellStyle name="Output 2 3 12 3 3 2 2" xfId="21149" xr:uid="{00000000-0005-0000-0000-00008F520000}"/>
    <cellStyle name="Output 2 3 12 3 3 3" xfId="21150" xr:uid="{00000000-0005-0000-0000-000090520000}"/>
    <cellStyle name="Output 2 3 12 3 4" xfId="21151" xr:uid="{00000000-0005-0000-0000-000091520000}"/>
    <cellStyle name="Output 2 3 12 3 4 2" xfId="21152" xr:uid="{00000000-0005-0000-0000-000092520000}"/>
    <cellStyle name="Output 2 3 12 3 4 2 2" xfId="21153" xr:uid="{00000000-0005-0000-0000-000093520000}"/>
    <cellStyle name="Output 2 3 12 3 4 3" xfId="21154" xr:uid="{00000000-0005-0000-0000-000094520000}"/>
    <cellStyle name="Output 2 3 12 3 5" xfId="21155" xr:uid="{00000000-0005-0000-0000-000095520000}"/>
    <cellStyle name="Output 2 3 12 3 5 2" xfId="21156" xr:uid="{00000000-0005-0000-0000-000096520000}"/>
    <cellStyle name="Output 2 3 12 3 6" xfId="21157" xr:uid="{00000000-0005-0000-0000-000097520000}"/>
    <cellStyle name="Output 2 3 12 3 6 2" xfId="21158" xr:uid="{00000000-0005-0000-0000-000098520000}"/>
    <cellStyle name="Output 2 3 12 3 7" xfId="21159" xr:uid="{00000000-0005-0000-0000-000099520000}"/>
    <cellStyle name="Output 2 3 12 4" xfId="21160" xr:uid="{00000000-0005-0000-0000-00009A520000}"/>
    <cellStyle name="Output 2 3 12 4 2" xfId="21161" xr:uid="{00000000-0005-0000-0000-00009B520000}"/>
    <cellStyle name="Output 2 3 12 4 2 2" xfId="21162" xr:uid="{00000000-0005-0000-0000-00009C520000}"/>
    <cellStyle name="Output 2 3 12 4 2 2 2" xfId="21163" xr:uid="{00000000-0005-0000-0000-00009D520000}"/>
    <cellStyle name="Output 2 3 12 4 2 2 2 2" xfId="21164" xr:uid="{00000000-0005-0000-0000-00009E520000}"/>
    <cellStyle name="Output 2 3 12 4 2 2 3" xfId="21165" xr:uid="{00000000-0005-0000-0000-00009F520000}"/>
    <cellStyle name="Output 2 3 12 4 2 3" xfId="21166" xr:uid="{00000000-0005-0000-0000-0000A0520000}"/>
    <cellStyle name="Output 2 3 12 4 2 3 2" xfId="21167" xr:uid="{00000000-0005-0000-0000-0000A1520000}"/>
    <cellStyle name="Output 2 3 12 4 2 4" xfId="21168" xr:uid="{00000000-0005-0000-0000-0000A2520000}"/>
    <cellStyle name="Output 2 3 12 4 3" xfId="21169" xr:uid="{00000000-0005-0000-0000-0000A3520000}"/>
    <cellStyle name="Output 2 3 12 4 3 2" xfId="21170" xr:uid="{00000000-0005-0000-0000-0000A4520000}"/>
    <cellStyle name="Output 2 3 12 4 3 2 2" xfId="21171" xr:uid="{00000000-0005-0000-0000-0000A5520000}"/>
    <cellStyle name="Output 2 3 12 4 3 3" xfId="21172" xr:uid="{00000000-0005-0000-0000-0000A6520000}"/>
    <cellStyle name="Output 2 3 12 4 4" xfId="21173" xr:uid="{00000000-0005-0000-0000-0000A7520000}"/>
    <cellStyle name="Output 2 3 12 4 4 2" xfId="21174" xr:uid="{00000000-0005-0000-0000-0000A8520000}"/>
    <cellStyle name="Output 2 3 12 4 4 2 2" xfId="21175" xr:uid="{00000000-0005-0000-0000-0000A9520000}"/>
    <cellStyle name="Output 2 3 12 4 4 3" xfId="21176" xr:uid="{00000000-0005-0000-0000-0000AA520000}"/>
    <cellStyle name="Output 2 3 12 4 5" xfId="21177" xr:uid="{00000000-0005-0000-0000-0000AB520000}"/>
    <cellStyle name="Output 2 3 12 4 5 2" xfId="21178" xr:uid="{00000000-0005-0000-0000-0000AC520000}"/>
    <cellStyle name="Output 2 3 12 4 6" xfId="21179" xr:uid="{00000000-0005-0000-0000-0000AD520000}"/>
    <cellStyle name="Output 2 3 12 4 6 2" xfId="21180" xr:uid="{00000000-0005-0000-0000-0000AE520000}"/>
    <cellStyle name="Output 2 3 12 4 7" xfId="21181" xr:uid="{00000000-0005-0000-0000-0000AF520000}"/>
    <cellStyle name="Output 2 3 12 5" xfId="21182" xr:uid="{00000000-0005-0000-0000-0000B0520000}"/>
    <cellStyle name="Output 2 3 12 5 2" xfId="21183" xr:uid="{00000000-0005-0000-0000-0000B1520000}"/>
    <cellStyle name="Output 2 3 12 5 2 2" xfId="21184" xr:uid="{00000000-0005-0000-0000-0000B2520000}"/>
    <cellStyle name="Output 2 3 12 5 2 2 2" xfId="21185" xr:uid="{00000000-0005-0000-0000-0000B3520000}"/>
    <cellStyle name="Output 2 3 12 5 2 2 2 2" xfId="21186" xr:uid="{00000000-0005-0000-0000-0000B4520000}"/>
    <cellStyle name="Output 2 3 12 5 2 2 3" xfId="21187" xr:uid="{00000000-0005-0000-0000-0000B5520000}"/>
    <cellStyle name="Output 2 3 12 5 2 3" xfId="21188" xr:uid="{00000000-0005-0000-0000-0000B6520000}"/>
    <cellStyle name="Output 2 3 12 5 2 3 2" xfId="21189" xr:uid="{00000000-0005-0000-0000-0000B7520000}"/>
    <cellStyle name="Output 2 3 12 5 2 4" xfId="21190" xr:uid="{00000000-0005-0000-0000-0000B8520000}"/>
    <cellStyle name="Output 2 3 12 5 3" xfId="21191" xr:uid="{00000000-0005-0000-0000-0000B9520000}"/>
    <cellStyle name="Output 2 3 12 5 3 2" xfId="21192" xr:uid="{00000000-0005-0000-0000-0000BA520000}"/>
    <cellStyle name="Output 2 3 12 5 3 2 2" xfId="21193" xr:uid="{00000000-0005-0000-0000-0000BB520000}"/>
    <cellStyle name="Output 2 3 12 5 3 3" xfId="21194" xr:uid="{00000000-0005-0000-0000-0000BC520000}"/>
    <cellStyle name="Output 2 3 12 5 4" xfId="21195" xr:uid="{00000000-0005-0000-0000-0000BD520000}"/>
    <cellStyle name="Output 2 3 12 5 4 2" xfId="21196" xr:uid="{00000000-0005-0000-0000-0000BE520000}"/>
    <cellStyle name="Output 2 3 12 5 4 2 2" xfId="21197" xr:uid="{00000000-0005-0000-0000-0000BF520000}"/>
    <cellStyle name="Output 2 3 12 5 4 3" xfId="21198" xr:uid="{00000000-0005-0000-0000-0000C0520000}"/>
    <cellStyle name="Output 2 3 12 5 5" xfId="21199" xr:uid="{00000000-0005-0000-0000-0000C1520000}"/>
    <cellStyle name="Output 2 3 12 5 5 2" xfId="21200" xr:uid="{00000000-0005-0000-0000-0000C2520000}"/>
    <cellStyle name="Output 2 3 12 5 6" xfId="21201" xr:uid="{00000000-0005-0000-0000-0000C3520000}"/>
    <cellStyle name="Output 2 3 12 5 6 2" xfId="21202" xr:uid="{00000000-0005-0000-0000-0000C4520000}"/>
    <cellStyle name="Output 2 3 12 5 7" xfId="21203" xr:uid="{00000000-0005-0000-0000-0000C5520000}"/>
    <cellStyle name="Output 2 3 12 6" xfId="21204" xr:uid="{00000000-0005-0000-0000-0000C6520000}"/>
    <cellStyle name="Output 2 3 12 6 2" xfId="21205" xr:uid="{00000000-0005-0000-0000-0000C7520000}"/>
    <cellStyle name="Output 2 3 12 6 2 2" xfId="21206" xr:uid="{00000000-0005-0000-0000-0000C8520000}"/>
    <cellStyle name="Output 2 3 12 6 2 2 2" xfId="21207" xr:uid="{00000000-0005-0000-0000-0000C9520000}"/>
    <cellStyle name="Output 2 3 12 6 2 2 2 2" xfId="21208" xr:uid="{00000000-0005-0000-0000-0000CA520000}"/>
    <cellStyle name="Output 2 3 12 6 2 2 3" xfId="21209" xr:uid="{00000000-0005-0000-0000-0000CB520000}"/>
    <cellStyle name="Output 2 3 12 6 2 3" xfId="21210" xr:uid="{00000000-0005-0000-0000-0000CC520000}"/>
    <cellStyle name="Output 2 3 12 6 2 3 2" xfId="21211" xr:uid="{00000000-0005-0000-0000-0000CD520000}"/>
    <cellStyle name="Output 2 3 12 6 2 4" xfId="21212" xr:uid="{00000000-0005-0000-0000-0000CE520000}"/>
    <cellStyle name="Output 2 3 12 6 3" xfId="21213" xr:uid="{00000000-0005-0000-0000-0000CF520000}"/>
    <cellStyle name="Output 2 3 12 6 3 2" xfId="21214" xr:uid="{00000000-0005-0000-0000-0000D0520000}"/>
    <cellStyle name="Output 2 3 12 6 3 2 2" xfId="21215" xr:uid="{00000000-0005-0000-0000-0000D1520000}"/>
    <cellStyle name="Output 2 3 12 6 3 3" xfId="21216" xr:uid="{00000000-0005-0000-0000-0000D2520000}"/>
    <cellStyle name="Output 2 3 12 6 4" xfId="21217" xr:uid="{00000000-0005-0000-0000-0000D3520000}"/>
    <cellStyle name="Output 2 3 12 6 4 2" xfId="21218" xr:uid="{00000000-0005-0000-0000-0000D4520000}"/>
    <cellStyle name="Output 2 3 12 6 4 2 2" xfId="21219" xr:uid="{00000000-0005-0000-0000-0000D5520000}"/>
    <cellStyle name="Output 2 3 12 6 4 3" xfId="21220" xr:uid="{00000000-0005-0000-0000-0000D6520000}"/>
    <cellStyle name="Output 2 3 12 6 5" xfId="21221" xr:uid="{00000000-0005-0000-0000-0000D7520000}"/>
    <cellStyle name="Output 2 3 12 6 5 2" xfId="21222" xr:uid="{00000000-0005-0000-0000-0000D8520000}"/>
    <cellStyle name="Output 2 3 12 6 6" xfId="21223" xr:uid="{00000000-0005-0000-0000-0000D9520000}"/>
    <cellStyle name="Output 2 3 12 6 6 2" xfId="21224" xr:uid="{00000000-0005-0000-0000-0000DA520000}"/>
    <cellStyle name="Output 2 3 12 6 7" xfId="21225" xr:uid="{00000000-0005-0000-0000-0000DB520000}"/>
    <cellStyle name="Output 2 3 12 7" xfId="21226" xr:uid="{00000000-0005-0000-0000-0000DC520000}"/>
    <cellStyle name="Output 2 3 12 7 2" xfId="21227" xr:uid="{00000000-0005-0000-0000-0000DD520000}"/>
    <cellStyle name="Output 2 3 12 7 2 2" xfId="21228" xr:uid="{00000000-0005-0000-0000-0000DE520000}"/>
    <cellStyle name="Output 2 3 12 7 2 2 2" xfId="21229" xr:uid="{00000000-0005-0000-0000-0000DF520000}"/>
    <cellStyle name="Output 2 3 12 7 2 3" xfId="21230" xr:uid="{00000000-0005-0000-0000-0000E0520000}"/>
    <cellStyle name="Output 2 3 12 7 3" xfId="21231" xr:uid="{00000000-0005-0000-0000-0000E1520000}"/>
    <cellStyle name="Output 2 3 12 7 3 2" xfId="21232" xr:uid="{00000000-0005-0000-0000-0000E2520000}"/>
    <cellStyle name="Output 2 3 12 7 4" xfId="21233" xr:uid="{00000000-0005-0000-0000-0000E3520000}"/>
    <cellStyle name="Output 2 3 12 8" xfId="21234" xr:uid="{00000000-0005-0000-0000-0000E4520000}"/>
    <cellStyle name="Output 2 3 12 8 2" xfId="21235" xr:uid="{00000000-0005-0000-0000-0000E5520000}"/>
    <cellStyle name="Output 2 3 12 8 2 2" xfId="21236" xr:uid="{00000000-0005-0000-0000-0000E6520000}"/>
    <cellStyle name="Output 2 3 12 8 3" xfId="21237" xr:uid="{00000000-0005-0000-0000-0000E7520000}"/>
    <cellStyle name="Output 2 3 12 9" xfId="21238" xr:uid="{00000000-0005-0000-0000-0000E8520000}"/>
    <cellStyle name="Output 2 3 12 9 2" xfId="21239" xr:uid="{00000000-0005-0000-0000-0000E9520000}"/>
    <cellStyle name="Output 2 3 12 9 2 2" xfId="21240" xr:uid="{00000000-0005-0000-0000-0000EA520000}"/>
    <cellStyle name="Output 2 3 12 9 3" xfId="21241" xr:uid="{00000000-0005-0000-0000-0000EB520000}"/>
    <cellStyle name="Output 2 3 13" xfId="21242" xr:uid="{00000000-0005-0000-0000-0000EC520000}"/>
    <cellStyle name="Output 2 3 13 10" xfId="21243" xr:uid="{00000000-0005-0000-0000-0000ED520000}"/>
    <cellStyle name="Output 2 3 13 10 2" xfId="21244" xr:uid="{00000000-0005-0000-0000-0000EE520000}"/>
    <cellStyle name="Output 2 3 13 11" xfId="21245" xr:uid="{00000000-0005-0000-0000-0000EF520000}"/>
    <cellStyle name="Output 2 3 13 11 2" xfId="21246" xr:uid="{00000000-0005-0000-0000-0000F0520000}"/>
    <cellStyle name="Output 2 3 13 12" xfId="21247" xr:uid="{00000000-0005-0000-0000-0000F1520000}"/>
    <cellStyle name="Output 2 3 13 2" xfId="21248" xr:uid="{00000000-0005-0000-0000-0000F2520000}"/>
    <cellStyle name="Output 2 3 13 2 2" xfId="21249" xr:uid="{00000000-0005-0000-0000-0000F3520000}"/>
    <cellStyle name="Output 2 3 13 2 2 2" xfId="21250" xr:uid="{00000000-0005-0000-0000-0000F4520000}"/>
    <cellStyle name="Output 2 3 13 2 2 2 2" xfId="21251" xr:uid="{00000000-0005-0000-0000-0000F5520000}"/>
    <cellStyle name="Output 2 3 13 2 2 2 2 2" xfId="21252" xr:uid="{00000000-0005-0000-0000-0000F6520000}"/>
    <cellStyle name="Output 2 3 13 2 2 2 3" xfId="21253" xr:uid="{00000000-0005-0000-0000-0000F7520000}"/>
    <cellStyle name="Output 2 3 13 2 2 3" xfId="21254" xr:uid="{00000000-0005-0000-0000-0000F8520000}"/>
    <cellStyle name="Output 2 3 13 2 2 3 2" xfId="21255" xr:uid="{00000000-0005-0000-0000-0000F9520000}"/>
    <cellStyle name="Output 2 3 13 2 2 4" xfId="21256" xr:uid="{00000000-0005-0000-0000-0000FA520000}"/>
    <cellStyle name="Output 2 3 13 2 3" xfId="21257" xr:uid="{00000000-0005-0000-0000-0000FB520000}"/>
    <cellStyle name="Output 2 3 13 2 3 2" xfId="21258" xr:uid="{00000000-0005-0000-0000-0000FC520000}"/>
    <cellStyle name="Output 2 3 13 2 3 2 2" xfId="21259" xr:uid="{00000000-0005-0000-0000-0000FD520000}"/>
    <cellStyle name="Output 2 3 13 2 3 3" xfId="21260" xr:uid="{00000000-0005-0000-0000-0000FE520000}"/>
    <cellStyle name="Output 2 3 13 2 4" xfId="21261" xr:uid="{00000000-0005-0000-0000-0000FF520000}"/>
    <cellStyle name="Output 2 3 13 2 4 2" xfId="21262" xr:uid="{00000000-0005-0000-0000-000000530000}"/>
    <cellStyle name="Output 2 3 13 2 4 2 2" xfId="21263" xr:uid="{00000000-0005-0000-0000-000001530000}"/>
    <cellStyle name="Output 2 3 13 2 4 3" xfId="21264" xr:uid="{00000000-0005-0000-0000-000002530000}"/>
    <cellStyle name="Output 2 3 13 2 5" xfId="21265" xr:uid="{00000000-0005-0000-0000-000003530000}"/>
    <cellStyle name="Output 2 3 13 2 5 2" xfId="21266" xr:uid="{00000000-0005-0000-0000-000004530000}"/>
    <cellStyle name="Output 2 3 13 2 6" xfId="21267" xr:uid="{00000000-0005-0000-0000-000005530000}"/>
    <cellStyle name="Output 2 3 13 2 6 2" xfId="21268" xr:uid="{00000000-0005-0000-0000-000006530000}"/>
    <cellStyle name="Output 2 3 13 2 7" xfId="21269" xr:uid="{00000000-0005-0000-0000-000007530000}"/>
    <cellStyle name="Output 2 3 13 3" xfId="21270" xr:uid="{00000000-0005-0000-0000-000008530000}"/>
    <cellStyle name="Output 2 3 13 3 2" xfId="21271" xr:uid="{00000000-0005-0000-0000-000009530000}"/>
    <cellStyle name="Output 2 3 13 3 2 2" xfId="21272" xr:uid="{00000000-0005-0000-0000-00000A530000}"/>
    <cellStyle name="Output 2 3 13 3 2 2 2" xfId="21273" xr:uid="{00000000-0005-0000-0000-00000B530000}"/>
    <cellStyle name="Output 2 3 13 3 2 2 2 2" xfId="21274" xr:uid="{00000000-0005-0000-0000-00000C530000}"/>
    <cellStyle name="Output 2 3 13 3 2 2 3" xfId="21275" xr:uid="{00000000-0005-0000-0000-00000D530000}"/>
    <cellStyle name="Output 2 3 13 3 2 3" xfId="21276" xr:uid="{00000000-0005-0000-0000-00000E530000}"/>
    <cellStyle name="Output 2 3 13 3 2 3 2" xfId="21277" xr:uid="{00000000-0005-0000-0000-00000F530000}"/>
    <cellStyle name="Output 2 3 13 3 2 4" xfId="21278" xr:uid="{00000000-0005-0000-0000-000010530000}"/>
    <cellStyle name="Output 2 3 13 3 3" xfId="21279" xr:uid="{00000000-0005-0000-0000-000011530000}"/>
    <cellStyle name="Output 2 3 13 3 3 2" xfId="21280" xr:uid="{00000000-0005-0000-0000-000012530000}"/>
    <cellStyle name="Output 2 3 13 3 3 2 2" xfId="21281" xr:uid="{00000000-0005-0000-0000-000013530000}"/>
    <cellStyle name="Output 2 3 13 3 3 3" xfId="21282" xr:uid="{00000000-0005-0000-0000-000014530000}"/>
    <cellStyle name="Output 2 3 13 3 4" xfId="21283" xr:uid="{00000000-0005-0000-0000-000015530000}"/>
    <cellStyle name="Output 2 3 13 3 4 2" xfId="21284" xr:uid="{00000000-0005-0000-0000-000016530000}"/>
    <cellStyle name="Output 2 3 13 3 4 2 2" xfId="21285" xr:uid="{00000000-0005-0000-0000-000017530000}"/>
    <cellStyle name="Output 2 3 13 3 4 3" xfId="21286" xr:uid="{00000000-0005-0000-0000-000018530000}"/>
    <cellStyle name="Output 2 3 13 3 5" xfId="21287" xr:uid="{00000000-0005-0000-0000-000019530000}"/>
    <cellStyle name="Output 2 3 13 3 5 2" xfId="21288" xr:uid="{00000000-0005-0000-0000-00001A530000}"/>
    <cellStyle name="Output 2 3 13 3 6" xfId="21289" xr:uid="{00000000-0005-0000-0000-00001B530000}"/>
    <cellStyle name="Output 2 3 13 3 6 2" xfId="21290" xr:uid="{00000000-0005-0000-0000-00001C530000}"/>
    <cellStyle name="Output 2 3 13 3 7" xfId="21291" xr:uid="{00000000-0005-0000-0000-00001D530000}"/>
    <cellStyle name="Output 2 3 13 4" xfId="21292" xr:uid="{00000000-0005-0000-0000-00001E530000}"/>
    <cellStyle name="Output 2 3 13 4 2" xfId="21293" xr:uid="{00000000-0005-0000-0000-00001F530000}"/>
    <cellStyle name="Output 2 3 13 4 2 2" xfId="21294" xr:uid="{00000000-0005-0000-0000-000020530000}"/>
    <cellStyle name="Output 2 3 13 4 2 2 2" xfId="21295" xr:uid="{00000000-0005-0000-0000-000021530000}"/>
    <cellStyle name="Output 2 3 13 4 2 2 2 2" xfId="21296" xr:uid="{00000000-0005-0000-0000-000022530000}"/>
    <cellStyle name="Output 2 3 13 4 2 2 3" xfId="21297" xr:uid="{00000000-0005-0000-0000-000023530000}"/>
    <cellStyle name="Output 2 3 13 4 2 3" xfId="21298" xr:uid="{00000000-0005-0000-0000-000024530000}"/>
    <cellStyle name="Output 2 3 13 4 2 3 2" xfId="21299" xr:uid="{00000000-0005-0000-0000-000025530000}"/>
    <cellStyle name="Output 2 3 13 4 2 4" xfId="21300" xr:uid="{00000000-0005-0000-0000-000026530000}"/>
    <cellStyle name="Output 2 3 13 4 3" xfId="21301" xr:uid="{00000000-0005-0000-0000-000027530000}"/>
    <cellStyle name="Output 2 3 13 4 3 2" xfId="21302" xr:uid="{00000000-0005-0000-0000-000028530000}"/>
    <cellStyle name="Output 2 3 13 4 3 2 2" xfId="21303" xr:uid="{00000000-0005-0000-0000-000029530000}"/>
    <cellStyle name="Output 2 3 13 4 3 3" xfId="21304" xr:uid="{00000000-0005-0000-0000-00002A530000}"/>
    <cellStyle name="Output 2 3 13 4 4" xfId="21305" xr:uid="{00000000-0005-0000-0000-00002B530000}"/>
    <cellStyle name="Output 2 3 13 4 4 2" xfId="21306" xr:uid="{00000000-0005-0000-0000-00002C530000}"/>
    <cellStyle name="Output 2 3 13 4 4 2 2" xfId="21307" xr:uid="{00000000-0005-0000-0000-00002D530000}"/>
    <cellStyle name="Output 2 3 13 4 4 3" xfId="21308" xr:uid="{00000000-0005-0000-0000-00002E530000}"/>
    <cellStyle name="Output 2 3 13 4 5" xfId="21309" xr:uid="{00000000-0005-0000-0000-00002F530000}"/>
    <cellStyle name="Output 2 3 13 4 5 2" xfId="21310" xr:uid="{00000000-0005-0000-0000-000030530000}"/>
    <cellStyle name="Output 2 3 13 4 6" xfId="21311" xr:uid="{00000000-0005-0000-0000-000031530000}"/>
    <cellStyle name="Output 2 3 13 4 6 2" xfId="21312" xr:uid="{00000000-0005-0000-0000-000032530000}"/>
    <cellStyle name="Output 2 3 13 4 7" xfId="21313" xr:uid="{00000000-0005-0000-0000-000033530000}"/>
    <cellStyle name="Output 2 3 13 5" xfId="21314" xr:uid="{00000000-0005-0000-0000-000034530000}"/>
    <cellStyle name="Output 2 3 13 5 2" xfId="21315" xr:uid="{00000000-0005-0000-0000-000035530000}"/>
    <cellStyle name="Output 2 3 13 5 2 2" xfId="21316" xr:uid="{00000000-0005-0000-0000-000036530000}"/>
    <cellStyle name="Output 2 3 13 5 2 2 2" xfId="21317" xr:uid="{00000000-0005-0000-0000-000037530000}"/>
    <cellStyle name="Output 2 3 13 5 2 2 2 2" xfId="21318" xr:uid="{00000000-0005-0000-0000-000038530000}"/>
    <cellStyle name="Output 2 3 13 5 2 2 3" xfId="21319" xr:uid="{00000000-0005-0000-0000-000039530000}"/>
    <cellStyle name="Output 2 3 13 5 2 3" xfId="21320" xr:uid="{00000000-0005-0000-0000-00003A530000}"/>
    <cellStyle name="Output 2 3 13 5 2 3 2" xfId="21321" xr:uid="{00000000-0005-0000-0000-00003B530000}"/>
    <cellStyle name="Output 2 3 13 5 2 4" xfId="21322" xr:uid="{00000000-0005-0000-0000-00003C530000}"/>
    <cellStyle name="Output 2 3 13 5 3" xfId="21323" xr:uid="{00000000-0005-0000-0000-00003D530000}"/>
    <cellStyle name="Output 2 3 13 5 3 2" xfId="21324" xr:uid="{00000000-0005-0000-0000-00003E530000}"/>
    <cellStyle name="Output 2 3 13 5 3 2 2" xfId="21325" xr:uid="{00000000-0005-0000-0000-00003F530000}"/>
    <cellStyle name="Output 2 3 13 5 3 3" xfId="21326" xr:uid="{00000000-0005-0000-0000-000040530000}"/>
    <cellStyle name="Output 2 3 13 5 4" xfId="21327" xr:uid="{00000000-0005-0000-0000-000041530000}"/>
    <cellStyle name="Output 2 3 13 5 4 2" xfId="21328" xr:uid="{00000000-0005-0000-0000-000042530000}"/>
    <cellStyle name="Output 2 3 13 5 4 2 2" xfId="21329" xr:uid="{00000000-0005-0000-0000-000043530000}"/>
    <cellStyle name="Output 2 3 13 5 4 3" xfId="21330" xr:uid="{00000000-0005-0000-0000-000044530000}"/>
    <cellStyle name="Output 2 3 13 5 5" xfId="21331" xr:uid="{00000000-0005-0000-0000-000045530000}"/>
    <cellStyle name="Output 2 3 13 5 5 2" xfId="21332" xr:uid="{00000000-0005-0000-0000-000046530000}"/>
    <cellStyle name="Output 2 3 13 5 6" xfId="21333" xr:uid="{00000000-0005-0000-0000-000047530000}"/>
    <cellStyle name="Output 2 3 13 5 6 2" xfId="21334" xr:uid="{00000000-0005-0000-0000-000048530000}"/>
    <cellStyle name="Output 2 3 13 5 7" xfId="21335" xr:uid="{00000000-0005-0000-0000-000049530000}"/>
    <cellStyle name="Output 2 3 13 6" xfId="21336" xr:uid="{00000000-0005-0000-0000-00004A530000}"/>
    <cellStyle name="Output 2 3 13 6 2" xfId="21337" xr:uid="{00000000-0005-0000-0000-00004B530000}"/>
    <cellStyle name="Output 2 3 13 6 2 2" xfId="21338" xr:uid="{00000000-0005-0000-0000-00004C530000}"/>
    <cellStyle name="Output 2 3 13 6 2 2 2" xfId="21339" xr:uid="{00000000-0005-0000-0000-00004D530000}"/>
    <cellStyle name="Output 2 3 13 6 2 2 2 2" xfId="21340" xr:uid="{00000000-0005-0000-0000-00004E530000}"/>
    <cellStyle name="Output 2 3 13 6 2 2 3" xfId="21341" xr:uid="{00000000-0005-0000-0000-00004F530000}"/>
    <cellStyle name="Output 2 3 13 6 2 3" xfId="21342" xr:uid="{00000000-0005-0000-0000-000050530000}"/>
    <cellStyle name="Output 2 3 13 6 2 3 2" xfId="21343" xr:uid="{00000000-0005-0000-0000-000051530000}"/>
    <cellStyle name="Output 2 3 13 6 2 4" xfId="21344" xr:uid="{00000000-0005-0000-0000-000052530000}"/>
    <cellStyle name="Output 2 3 13 6 3" xfId="21345" xr:uid="{00000000-0005-0000-0000-000053530000}"/>
    <cellStyle name="Output 2 3 13 6 3 2" xfId="21346" xr:uid="{00000000-0005-0000-0000-000054530000}"/>
    <cellStyle name="Output 2 3 13 6 3 2 2" xfId="21347" xr:uid="{00000000-0005-0000-0000-000055530000}"/>
    <cellStyle name="Output 2 3 13 6 3 3" xfId="21348" xr:uid="{00000000-0005-0000-0000-000056530000}"/>
    <cellStyle name="Output 2 3 13 6 4" xfId="21349" xr:uid="{00000000-0005-0000-0000-000057530000}"/>
    <cellStyle name="Output 2 3 13 6 4 2" xfId="21350" xr:uid="{00000000-0005-0000-0000-000058530000}"/>
    <cellStyle name="Output 2 3 13 6 4 2 2" xfId="21351" xr:uid="{00000000-0005-0000-0000-000059530000}"/>
    <cellStyle name="Output 2 3 13 6 4 3" xfId="21352" xr:uid="{00000000-0005-0000-0000-00005A530000}"/>
    <cellStyle name="Output 2 3 13 6 5" xfId="21353" xr:uid="{00000000-0005-0000-0000-00005B530000}"/>
    <cellStyle name="Output 2 3 13 6 5 2" xfId="21354" xr:uid="{00000000-0005-0000-0000-00005C530000}"/>
    <cellStyle name="Output 2 3 13 6 6" xfId="21355" xr:uid="{00000000-0005-0000-0000-00005D530000}"/>
    <cellStyle name="Output 2 3 13 6 6 2" xfId="21356" xr:uid="{00000000-0005-0000-0000-00005E530000}"/>
    <cellStyle name="Output 2 3 13 6 7" xfId="21357" xr:uid="{00000000-0005-0000-0000-00005F530000}"/>
    <cellStyle name="Output 2 3 13 7" xfId="21358" xr:uid="{00000000-0005-0000-0000-000060530000}"/>
    <cellStyle name="Output 2 3 13 7 2" xfId="21359" xr:uid="{00000000-0005-0000-0000-000061530000}"/>
    <cellStyle name="Output 2 3 13 7 2 2" xfId="21360" xr:uid="{00000000-0005-0000-0000-000062530000}"/>
    <cellStyle name="Output 2 3 13 7 2 2 2" xfId="21361" xr:uid="{00000000-0005-0000-0000-000063530000}"/>
    <cellStyle name="Output 2 3 13 7 2 3" xfId="21362" xr:uid="{00000000-0005-0000-0000-000064530000}"/>
    <cellStyle name="Output 2 3 13 7 3" xfId="21363" xr:uid="{00000000-0005-0000-0000-000065530000}"/>
    <cellStyle name="Output 2 3 13 7 3 2" xfId="21364" xr:uid="{00000000-0005-0000-0000-000066530000}"/>
    <cellStyle name="Output 2 3 13 7 4" xfId="21365" xr:uid="{00000000-0005-0000-0000-000067530000}"/>
    <cellStyle name="Output 2 3 13 8" xfId="21366" xr:uid="{00000000-0005-0000-0000-000068530000}"/>
    <cellStyle name="Output 2 3 13 8 2" xfId="21367" xr:uid="{00000000-0005-0000-0000-000069530000}"/>
    <cellStyle name="Output 2 3 13 8 2 2" xfId="21368" xr:uid="{00000000-0005-0000-0000-00006A530000}"/>
    <cellStyle name="Output 2 3 13 8 3" xfId="21369" xr:uid="{00000000-0005-0000-0000-00006B530000}"/>
    <cellStyle name="Output 2 3 13 9" xfId="21370" xr:uid="{00000000-0005-0000-0000-00006C530000}"/>
    <cellStyle name="Output 2 3 13 9 2" xfId="21371" xr:uid="{00000000-0005-0000-0000-00006D530000}"/>
    <cellStyle name="Output 2 3 13 9 2 2" xfId="21372" xr:uid="{00000000-0005-0000-0000-00006E530000}"/>
    <cellStyle name="Output 2 3 13 9 3" xfId="21373" xr:uid="{00000000-0005-0000-0000-00006F530000}"/>
    <cellStyle name="Output 2 3 14" xfId="21374" xr:uid="{00000000-0005-0000-0000-000070530000}"/>
    <cellStyle name="Output 2 3 14 10" xfId="21375" xr:uid="{00000000-0005-0000-0000-000071530000}"/>
    <cellStyle name="Output 2 3 14 10 2" xfId="21376" xr:uid="{00000000-0005-0000-0000-000072530000}"/>
    <cellStyle name="Output 2 3 14 11" xfId="21377" xr:uid="{00000000-0005-0000-0000-000073530000}"/>
    <cellStyle name="Output 2 3 14 11 2" xfId="21378" xr:uid="{00000000-0005-0000-0000-000074530000}"/>
    <cellStyle name="Output 2 3 14 12" xfId="21379" xr:uid="{00000000-0005-0000-0000-000075530000}"/>
    <cellStyle name="Output 2 3 14 2" xfId="21380" xr:uid="{00000000-0005-0000-0000-000076530000}"/>
    <cellStyle name="Output 2 3 14 2 2" xfId="21381" xr:uid="{00000000-0005-0000-0000-000077530000}"/>
    <cellStyle name="Output 2 3 14 2 2 2" xfId="21382" xr:uid="{00000000-0005-0000-0000-000078530000}"/>
    <cellStyle name="Output 2 3 14 2 2 2 2" xfId="21383" xr:uid="{00000000-0005-0000-0000-000079530000}"/>
    <cellStyle name="Output 2 3 14 2 2 2 2 2" xfId="21384" xr:uid="{00000000-0005-0000-0000-00007A530000}"/>
    <cellStyle name="Output 2 3 14 2 2 2 3" xfId="21385" xr:uid="{00000000-0005-0000-0000-00007B530000}"/>
    <cellStyle name="Output 2 3 14 2 2 3" xfId="21386" xr:uid="{00000000-0005-0000-0000-00007C530000}"/>
    <cellStyle name="Output 2 3 14 2 2 3 2" xfId="21387" xr:uid="{00000000-0005-0000-0000-00007D530000}"/>
    <cellStyle name="Output 2 3 14 2 2 4" xfId="21388" xr:uid="{00000000-0005-0000-0000-00007E530000}"/>
    <cellStyle name="Output 2 3 14 2 3" xfId="21389" xr:uid="{00000000-0005-0000-0000-00007F530000}"/>
    <cellStyle name="Output 2 3 14 2 3 2" xfId="21390" xr:uid="{00000000-0005-0000-0000-000080530000}"/>
    <cellStyle name="Output 2 3 14 2 3 2 2" xfId="21391" xr:uid="{00000000-0005-0000-0000-000081530000}"/>
    <cellStyle name="Output 2 3 14 2 3 3" xfId="21392" xr:uid="{00000000-0005-0000-0000-000082530000}"/>
    <cellStyle name="Output 2 3 14 2 4" xfId="21393" xr:uid="{00000000-0005-0000-0000-000083530000}"/>
    <cellStyle name="Output 2 3 14 2 4 2" xfId="21394" xr:uid="{00000000-0005-0000-0000-000084530000}"/>
    <cellStyle name="Output 2 3 14 2 4 2 2" xfId="21395" xr:uid="{00000000-0005-0000-0000-000085530000}"/>
    <cellStyle name="Output 2 3 14 2 4 3" xfId="21396" xr:uid="{00000000-0005-0000-0000-000086530000}"/>
    <cellStyle name="Output 2 3 14 2 5" xfId="21397" xr:uid="{00000000-0005-0000-0000-000087530000}"/>
    <cellStyle name="Output 2 3 14 2 5 2" xfId="21398" xr:uid="{00000000-0005-0000-0000-000088530000}"/>
    <cellStyle name="Output 2 3 14 2 6" xfId="21399" xr:uid="{00000000-0005-0000-0000-000089530000}"/>
    <cellStyle name="Output 2 3 14 2 6 2" xfId="21400" xr:uid="{00000000-0005-0000-0000-00008A530000}"/>
    <cellStyle name="Output 2 3 14 2 7" xfId="21401" xr:uid="{00000000-0005-0000-0000-00008B530000}"/>
    <cellStyle name="Output 2 3 14 3" xfId="21402" xr:uid="{00000000-0005-0000-0000-00008C530000}"/>
    <cellStyle name="Output 2 3 14 3 2" xfId="21403" xr:uid="{00000000-0005-0000-0000-00008D530000}"/>
    <cellStyle name="Output 2 3 14 3 2 2" xfId="21404" xr:uid="{00000000-0005-0000-0000-00008E530000}"/>
    <cellStyle name="Output 2 3 14 3 2 2 2" xfId="21405" xr:uid="{00000000-0005-0000-0000-00008F530000}"/>
    <cellStyle name="Output 2 3 14 3 2 2 2 2" xfId="21406" xr:uid="{00000000-0005-0000-0000-000090530000}"/>
    <cellStyle name="Output 2 3 14 3 2 2 3" xfId="21407" xr:uid="{00000000-0005-0000-0000-000091530000}"/>
    <cellStyle name="Output 2 3 14 3 2 3" xfId="21408" xr:uid="{00000000-0005-0000-0000-000092530000}"/>
    <cellStyle name="Output 2 3 14 3 2 3 2" xfId="21409" xr:uid="{00000000-0005-0000-0000-000093530000}"/>
    <cellStyle name="Output 2 3 14 3 2 4" xfId="21410" xr:uid="{00000000-0005-0000-0000-000094530000}"/>
    <cellStyle name="Output 2 3 14 3 3" xfId="21411" xr:uid="{00000000-0005-0000-0000-000095530000}"/>
    <cellStyle name="Output 2 3 14 3 3 2" xfId="21412" xr:uid="{00000000-0005-0000-0000-000096530000}"/>
    <cellStyle name="Output 2 3 14 3 3 2 2" xfId="21413" xr:uid="{00000000-0005-0000-0000-000097530000}"/>
    <cellStyle name="Output 2 3 14 3 3 3" xfId="21414" xr:uid="{00000000-0005-0000-0000-000098530000}"/>
    <cellStyle name="Output 2 3 14 3 4" xfId="21415" xr:uid="{00000000-0005-0000-0000-000099530000}"/>
    <cellStyle name="Output 2 3 14 3 4 2" xfId="21416" xr:uid="{00000000-0005-0000-0000-00009A530000}"/>
    <cellStyle name="Output 2 3 14 3 4 2 2" xfId="21417" xr:uid="{00000000-0005-0000-0000-00009B530000}"/>
    <cellStyle name="Output 2 3 14 3 4 3" xfId="21418" xr:uid="{00000000-0005-0000-0000-00009C530000}"/>
    <cellStyle name="Output 2 3 14 3 5" xfId="21419" xr:uid="{00000000-0005-0000-0000-00009D530000}"/>
    <cellStyle name="Output 2 3 14 3 5 2" xfId="21420" xr:uid="{00000000-0005-0000-0000-00009E530000}"/>
    <cellStyle name="Output 2 3 14 3 6" xfId="21421" xr:uid="{00000000-0005-0000-0000-00009F530000}"/>
    <cellStyle name="Output 2 3 14 3 6 2" xfId="21422" xr:uid="{00000000-0005-0000-0000-0000A0530000}"/>
    <cellStyle name="Output 2 3 14 3 7" xfId="21423" xr:uid="{00000000-0005-0000-0000-0000A1530000}"/>
    <cellStyle name="Output 2 3 14 4" xfId="21424" xr:uid="{00000000-0005-0000-0000-0000A2530000}"/>
    <cellStyle name="Output 2 3 14 4 2" xfId="21425" xr:uid="{00000000-0005-0000-0000-0000A3530000}"/>
    <cellStyle name="Output 2 3 14 4 2 2" xfId="21426" xr:uid="{00000000-0005-0000-0000-0000A4530000}"/>
    <cellStyle name="Output 2 3 14 4 2 2 2" xfId="21427" xr:uid="{00000000-0005-0000-0000-0000A5530000}"/>
    <cellStyle name="Output 2 3 14 4 2 2 2 2" xfId="21428" xr:uid="{00000000-0005-0000-0000-0000A6530000}"/>
    <cellStyle name="Output 2 3 14 4 2 2 3" xfId="21429" xr:uid="{00000000-0005-0000-0000-0000A7530000}"/>
    <cellStyle name="Output 2 3 14 4 2 3" xfId="21430" xr:uid="{00000000-0005-0000-0000-0000A8530000}"/>
    <cellStyle name="Output 2 3 14 4 2 3 2" xfId="21431" xr:uid="{00000000-0005-0000-0000-0000A9530000}"/>
    <cellStyle name="Output 2 3 14 4 2 4" xfId="21432" xr:uid="{00000000-0005-0000-0000-0000AA530000}"/>
    <cellStyle name="Output 2 3 14 4 3" xfId="21433" xr:uid="{00000000-0005-0000-0000-0000AB530000}"/>
    <cellStyle name="Output 2 3 14 4 3 2" xfId="21434" xr:uid="{00000000-0005-0000-0000-0000AC530000}"/>
    <cellStyle name="Output 2 3 14 4 3 2 2" xfId="21435" xr:uid="{00000000-0005-0000-0000-0000AD530000}"/>
    <cellStyle name="Output 2 3 14 4 3 3" xfId="21436" xr:uid="{00000000-0005-0000-0000-0000AE530000}"/>
    <cellStyle name="Output 2 3 14 4 4" xfId="21437" xr:uid="{00000000-0005-0000-0000-0000AF530000}"/>
    <cellStyle name="Output 2 3 14 4 4 2" xfId="21438" xr:uid="{00000000-0005-0000-0000-0000B0530000}"/>
    <cellStyle name="Output 2 3 14 4 4 2 2" xfId="21439" xr:uid="{00000000-0005-0000-0000-0000B1530000}"/>
    <cellStyle name="Output 2 3 14 4 4 3" xfId="21440" xr:uid="{00000000-0005-0000-0000-0000B2530000}"/>
    <cellStyle name="Output 2 3 14 4 5" xfId="21441" xr:uid="{00000000-0005-0000-0000-0000B3530000}"/>
    <cellStyle name="Output 2 3 14 4 5 2" xfId="21442" xr:uid="{00000000-0005-0000-0000-0000B4530000}"/>
    <cellStyle name="Output 2 3 14 4 6" xfId="21443" xr:uid="{00000000-0005-0000-0000-0000B5530000}"/>
    <cellStyle name="Output 2 3 14 4 6 2" xfId="21444" xr:uid="{00000000-0005-0000-0000-0000B6530000}"/>
    <cellStyle name="Output 2 3 14 4 7" xfId="21445" xr:uid="{00000000-0005-0000-0000-0000B7530000}"/>
    <cellStyle name="Output 2 3 14 5" xfId="21446" xr:uid="{00000000-0005-0000-0000-0000B8530000}"/>
    <cellStyle name="Output 2 3 14 5 2" xfId="21447" xr:uid="{00000000-0005-0000-0000-0000B9530000}"/>
    <cellStyle name="Output 2 3 14 5 2 2" xfId="21448" xr:uid="{00000000-0005-0000-0000-0000BA530000}"/>
    <cellStyle name="Output 2 3 14 5 2 2 2" xfId="21449" xr:uid="{00000000-0005-0000-0000-0000BB530000}"/>
    <cellStyle name="Output 2 3 14 5 2 2 2 2" xfId="21450" xr:uid="{00000000-0005-0000-0000-0000BC530000}"/>
    <cellStyle name="Output 2 3 14 5 2 2 3" xfId="21451" xr:uid="{00000000-0005-0000-0000-0000BD530000}"/>
    <cellStyle name="Output 2 3 14 5 2 3" xfId="21452" xr:uid="{00000000-0005-0000-0000-0000BE530000}"/>
    <cellStyle name="Output 2 3 14 5 2 3 2" xfId="21453" xr:uid="{00000000-0005-0000-0000-0000BF530000}"/>
    <cellStyle name="Output 2 3 14 5 2 4" xfId="21454" xr:uid="{00000000-0005-0000-0000-0000C0530000}"/>
    <cellStyle name="Output 2 3 14 5 3" xfId="21455" xr:uid="{00000000-0005-0000-0000-0000C1530000}"/>
    <cellStyle name="Output 2 3 14 5 3 2" xfId="21456" xr:uid="{00000000-0005-0000-0000-0000C2530000}"/>
    <cellStyle name="Output 2 3 14 5 3 2 2" xfId="21457" xr:uid="{00000000-0005-0000-0000-0000C3530000}"/>
    <cellStyle name="Output 2 3 14 5 3 3" xfId="21458" xr:uid="{00000000-0005-0000-0000-0000C4530000}"/>
    <cellStyle name="Output 2 3 14 5 4" xfId="21459" xr:uid="{00000000-0005-0000-0000-0000C5530000}"/>
    <cellStyle name="Output 2 3 14 5 4 2" xfId="21460" xr:uid="{00000000-0005-0000-0000-0000C6530000}"/>
    <cellStyle name="Output 2 3 14 5 4 2 2" xfId="21461" xr:uid="{00000000-0005-0000-0000-0000C7530000}"/>
    <cellStyle name="Output 2 3 14 5 4 3" xfId="21462" xr:uid="{00000000-0005-0000-0000-0000C8530000}"/>
    <cellStyle name="Output 2 3 14 5 5" xfId="21463" xr:uid="{00000000-0005-0000-0000-0000C9530000}"/>
    <cellStyle name="Output 2 3 14 5 5 2" xfId="21464" xr:uid="{00000000-0005-0000-0000-0000CA530000}"/>
    <cellStyle name="Output 2 3 14 5 6" xfId="21465" xr:uid="{00000000-0005-0000-0000-0000CB530000}"/>
    <cellStyle name="Output 2 3 14 5 6 2" xfId="21466" xr:uid="{00000000-0005-0000-0000-0000CC530000}"/>
    <cellStyle name="Output 2 3 14 5 7" xfId="21467" xr:uid="{00000000-0005-0000-0000-0000CD530000}"/>
    <cellStyle name="Output 2 3 14 6" xfId="21468" xr:uid="{00000000-0005-0000-0000-0000CE530000}"/>
    <cellStyle name="Output 2 3 14 6 2" xfId="21469" xr:uid="{00000000-0005-0000-0000-0000CF530000}"/>
    <cellStyle name="Output 2 3 14 6 2 2" xfId="21470" xr:uid="{00000000-0005-0000-0000-0000D0530000}"/>
    <cellStyle name="Output 2 3 14 6 2 2 2" xfId="21471" xr:uid="{00000000-0005-0000-0000-0000D1530000}"/>
    <cellStyle name="Output 2 3 14 6 2 2 2 2" xfId="21472" xr:uid="{00000000-0005-0000-0000-0000D2530000}"/>
    <cellStyle name="Output 2 3 14 6 2 2 3" xfId="21473" xr:uid="{00000000-0005-0000-0000-0000D3530000}"/>
    <cellStyle name="Output 2 3 14 6 2 3" xfId="21474" xr:uid="{00000000-0005-0000-0000-0000D4530000}"/>
    <cellStyle name="Output 2 3 14 6 2 3 2" xfId="21475" xr:uid="{00000000-0005-0000-0000-0000D5530000}"/>
    <cellStyle name="Output 2 3 14 6 2 4" xfId="21476" xr:uid="{00000000-0005-0000-0000-0000D6530000}"/>
    <cellStyle name="Output 2 3 14 6 3" xfId="21477" xr:uid="{00000000-0005-0000-0000-0000D7530000}"/>
    <cellStyle name="Output 2 3 14 6 3 2" xfId="21478" xr:uid="{00000000-0005-0000-0000-0000D8530000}"/>
    <cellStyle name="Output 2 3 14 6 3 2 2" xfId="21479" xr:uid="{00000000-0005-0000-0000-0000D9530000}"/>
    <cellStyle name="Output 2 3 14 6 3 3" xfId="21480" xr:uid="{00000000-0005-0000-0000-0000DA530000}"/>
    <cellStyle name="Output 2 3 14 6 4" xfId="21481" xr:uid="{00000000-0005-0000-0000-0000DB530000}"/>
    <cellStyle name="Output 2 3 14 6 4 2" xfId="21482" xr:uid="{00000000-0005-0000-0000-0000DC530000}"/>
    <cellStyle name="Output 2 3 14 6 4 2 2" xfId="21483" xr:uid="{00000000-0005-0000-0000-0000DD530000}"/>
    <cellStyle name="Output 2 3 14 6 4 3" xfId="21484" xr:uid="{00000000-0005-0000-0000-0000DE530000}"/>
    <cellStyle name="Output 2 3 14 6 5" xfId="21485" xr:uid="{00000000-0005-0000-0000-0000DF530000}"/>
    <cellStyle name="Output 2 3 14 6 5 2" xfId="21486" xr:uid="{00000000-0005-0000-0000-0000E0530000}"/>
    <cellStyle name="Output 2 3 14 6 6" xfId="21487" xr:uid="{00000000-0005-0000-0000-0000E1530000}"/>
    <cellStyle name="Output 2 3 14 6 6 2" xfId="21488" xr:uid="{00000000-0005-0000-0000-0000E2530000}"/>
    <cellStyle name="Output 2 3 14 6 7" xfId="21489" xr:uid="{00000000-0005-0000-0000-0000E3530000}"/>
    <cellStyle name="Output 2 3 14 7" xfId="21490" xr:uid="{00000000-0005-0000-0000-0000E4530000}"/>
    <cellStyle name="Output 2 3 14 7 2" xfId="21491" xr:uid="{00000000-0005-0000-0000-0000E5530000}"/>
    <cellStyle name="Output 2 3 14 7 2 2" xfId="21492" xr:uid="{00000000-0005-0000-0000-0000E6530000}"/>
    <cellStyle name="Output 2 3 14 7 2 2 2" xfId="21493" xr:uid="{00000000-0005-0000-0000-0000E7530000}"/>
    <cellStyle name="Output 2 3 14 7 2 3" xfId="21494" xr:uid="{00000000-0005-0000-0000-0000E8530000}"/>
    <cellStyle name="Output 2 3 14 7 3" xfId="21495" xr:uid="{00000000-0005-0000-0000-0000E9530000}"/>
    <cellStyle name="Output 2 3 14 7 3 2" xfId="21496" xr:uid="{00000000-0005-0000-0000-0000EA530000}"/>
    <cellStyle name="Output 2 3 14 7 4" xfId="21497" xr:uid="{00000000-0005-0000-0000-0000EB530000}"/>
    <cellStyle name="Output 2 3 14 8" xfId="21498" xr:uid="{00000000-0005-0000-0000-0000EC530000}"/>
    <cellStyle name="Output 2 3 14 8 2" xfId="21499" xr:uid="{00000000-0005-0000-0000-0000ED530000}"/>
    <cellStyle name="Output 2 3 14 8 2 2" xfId="21500" xr:uid="{00000000-0005-0000-0000-0000EE530000}"/>
    <cellStyle name="Output 2 3 14 8 3" xfId="21501" xr:uid="{00000000-0005-0000-0000-0000EF530000}"/>
    <cellStyle name="Output 2 3 14 9" xfId="21502" xr:uid="{00000000-0005-0000-0000-0000F0530000}"/>
    <cellStyle name="Output 2 3 14 9 2" xfId="21503" xr:uid="{00000000-0005-0000-0000-0000F1530000}"/>
    <cellStyle name="Output 2 3 14 9 2 2" xfId="21504" xr:uid="{00000000-0005-0000-0000-0000F2530000}"/>
    <cellStyle name="Output 2 3 14 9 3" xfId="21505" xr:uid="{00000000-0005-0000-0000-0000F3530000}"/>
    <cellStyle name="Output 2 3 15" xfId="21506" xr:uid="{00000000-0005-0000-0000-0000F4530000}"/>
    <cellStyle name="Output 2 3 15 10" xfId="21507" xr:uid="{00000000-0005-0000-0000-0000F5530000}"/>
    <cellStyle name="Output 2 3 15 10 2" xfId="21508" xr:uid="{00000000-0005-0000-0000-0000F6530000}"/>
    <cellStyle name="Output 2 3 15 11" xfId="21509" xr:uid="{00000000-0005-0000-0000-0000F7530000}"/>
    <cellStyle name="Output 2 3 15 11 2" xfId="21510" xr:uid="{00000000-0005-0000-0000-0000F8530000}"/>
    <cellStyle name="Output 2 3 15 12" xfId="21511" xr:uid="{00000000-0005-0000-0000-0000F9530000}"/>
    <cellStyle name="Output 2 3 15 2" xfId="21512" xr:uid="{00000000-0005-0000-0000-0000FA530000}"/>
    <cellStyle name="Output 2 3 15 2 2" xfId="21513" xr:uid="{00000000-0005-0000-0000-0000FB530000}"/>
    <cellStyle name="Output 2 3 15 2 2 2" xfId="21514" xr:uid="{00000000-0005-0000-0000-0000FC530000}"/>
    <cellStyle name="Output 2 3 15 2 2 2 2" xfId="21515" xr:uid="{00000000-0005-0000-0000-0000FD530000}"/>
    <cellStyle name="Output 2 3 15 2 2 2 2 2" xfId="21516" xr:uid="{00000000-0005-0000-0000-0000FE530000}"/>
    <cellStyle name="Output 2 3 15 2 2 2 3" xfId="21517" xr:uid="{00000000-0005-0000-0000-0000FF530000}"/>
    <cellStyle name="Output 2 3 15 2 2 3" xfId="21518" xr:uid="{00000000-0005-0000-0000-000000540000}"/>
    <cellStyle name="Output 2 3 15 2 2 3 2" xfId="21519" xr:uid="{00000000-0005-0000-0000-000001540000}"/>
    <cellStyle name="Output 2 3 15 2 2 4" xfId="21520" xr:uid="{00000000-0005-0000-0000-000002540000}"/>
    <cellStyle name="Output 2 3 15 2 3" xfId="21521" xr:uid="{00000000-0005-0000-0000-000003540000}"/>
    <cellStyle name="Output 2 3 15 2 3 2" xfId="21522" xr:uid="{00000000-0005-0000-0000-000004540000}"/>
    <cellStyle name="Output 2 3 15 2 3 2 2" xfId="21523" xr:uid="{00000000-0005-0000-0000-000005540000}"/>
    <cellStyle name="Output 2 3 15 2 3 3" xfId="21524" xr:uid="{00000000-0005-0000-0000-000006540000}"/>
    <cellStyle name="Output 2 3 15 2 4" xfId="21525" xr:uid="{00000000-0005-0000-0000-000007540000}"/>
    <cellStyle name="Output 2 3 15 2 4 2" xfId="21526" xr:uid="{00000000-0005-0000-0000-000008540000}"/>
    <cellStyle name="Output 2 3 15 2 4 2 2" xfId="21527" xr:uid="{00000000-0005-0000-0000-000009540000}"/>
    <cellStyle name="Output 2 3 15 2 4 3" xfId="21528" xr:uid="{00000000-0005-0000-0000-00000A540000}"/>
    <cellStyle name="Output 2 3 15 2 5" xfId="21529" xr:uid="{00000000-0005-0000-0000-00000B540000}"/>
    <cellStyle name="Output 2 3 15 2 5 2" xfId="21530" xr:uid="{00000000-0005-0000-0000-00000C540000}"/>
    <cellStyle name="Output 2 3 15 2 6" xfId="21531" xr:uid="{00000000-0005-0000-0000-00000D540000}"/>
    <cellStyle name="Output 2 3 15 2 6 2" xfId="21532" xr:uid="{00000000-0005-0000-0000-00000E540000}"/>
    <cellStyle name="Output 2 3 15 2 7" xfId="21533" xr:uid="{00000000-0005-0000-0000-00000F540000}"/>
    <cellStyle name="Output 2 3 15 3" xfId="21534" xr:uid="{00000000-0005-0000-0000-000010540000}"/>
    <cellStyle name="Output 2 3 15 3 2" xfId="21535" xr:uid="{00000000-0005-0000-0000-000011540000}"/>
    <cellStyle name="Output 2 3 15 3 2 2" xfId="21536" xr:uid="{00000000-0005-0000-0000-000012540000}"/>
    <cellStyle name="Output 2 3 15 3 2 2 2" xfId="21537" xr:uid="{00000000-0005-0000-0000-000013540000}"/>
    <cellStyle name="Output 2 3 15 3 2 2 2 2" xfId="21538" xr:uid="{00000000-0005-0000-0000-000014540000}"/>
    <cellStyle name="Output 2 3 15 3 2 2 3" xfId="21539" xr:uid="{00000000-0005-0000-0000-000015540000}"/>
    <cellStyle name="Output 2 3 15 3 2 3" xfId="21540" xr:uid="{00000000-0005-0000-0000-000016540000}"/>
    <cellStyle name="Output 2 3 15 3 2 3 2" xfId="21541" xr:uid="{00000000-0005-0000-0000-000017540000}"/>
    <cellStyle name="Output 2 3 15 3 2 4" xfId="21542" xr:uid="{00000000-0005-0000-0000-000018540000}"/>
    <cellStyle name="Output 2 3 15 3 3" xfId="21543" xr:uid="{00000000-0005-0000-0000-000019540000}"/>
    <cellStyle name="Output 2 3 15 3 3 2" xfId="21544" xr:uid="{00000000-0005-0000-0000-00001A540000}"/>
    <cellStyle name="Output 2 3 15 3 3 2 2" xfId="21545" xr:uid="{00000000-0005-0000-0000-00001B540000}"/>
    <cellStyle name="Output 2 3 15 3 3 3" xfId="21546" xr:uid="{00000000-0005-0000-0000-00001C540000}"/>
    <cellStyle name="Output 2 3 15 3 4" xfId="21547" xr:uid="{00000000-0005-0000-0000-00001D540000}"/>
    <cellStyle name="Output 2 3 15 3 4 2" xfId="21548" xr:uid="{00000000-0005-0000-0000-00001E540000}"/>
    <cellStyle name="Output 2 3 15 3 4 2 2" xfId="21549" xr:uid="{00000000-0005-0000-0000-00001F540000}"/>
    <cellStyle name="Output 2 3 15 3 4 3" xfId="21550" xr:uid="{00000000-0005-0000-0000-000020540000}"/>
    <cellStyle name="Output 2 3 15 3 5" xfId="21551" xr:uid="{00000000-0005-0000-0000-000021540000}"/>
    <cellStyle name="Output 2 3 15 3 5 2" xfId="21552" xr:uid="{00000000-0005-0000-0000-000022540000}"/>
    <cellStyle name="Output 2 3 15 3 6" xfId="21553" xr:uid="{00000000-0005-0000-0000-000023540000}"/>
    <cellStyle name="Output 2 3 15 3 6 2" xfId="21554" xr:uid="{00000000-0005-0000-0000-000024540000}"/>
    <cellStyle name="Output 2 3 15 3 7" xfId="21555" xr:uid="{00000000-0005-0000-0000-000025540000}"/>
    <cellStyle name="Output 2 3 15 4" xfId="21556" xr:uid="{00000000-0005-0000-0000-000026540000}"/>
    <cellStyle name="Output 2 3 15 4 2" xfId="21557" xr:uid="{00000000-0005-0000-0000-000027540000}"/>
    <cellStyle name="Output 2 3 15 4 2 2" xfId="21558" xr:uid="{00000000-0005-0000-0000-000028540000}"/>
    <cellStyle name="Output 2 3 15 4 2 2 2" xfId="21559" xr:uid="{00000000-0005-0000-0000-000029540000}"/>
    <cellStyle name="Output 2 3 15 4 2 2 2 2" xfId="21560" xr:uid="{00000000-0005-0000-0000-00002A540000}"/>
    <cellStyle name="Output 2 3 15 4 2 2 3" xfId="21561" xr:uid="{00000000-0005-0000-0000-00002B540000}"/>
    <cellStyle name="Output 2 3 15 4 2 3" xfId="21562" xr:uid="{00000000-0005-0000-0000-00002C540000}"/>
    <cellStyle name="Output 2 3 15 4 2 3 2" xfId="21563" xr:uid="{00000000-0005-0000-0000-00002D540000}"/>
    <cellStyle name="Output 2 3 15 4 2 4" xfId="21564" xr:uid="{00000000-0005-0000-0000-00002E540000}"/>
    <cellStyle name="Output 2 3 15 4 3" xfId="21565" xr:uid="{00000000-0005-0000-0000-00002F540000}"/>
    <cellStyle name="Output 2 3 15 4 3 2" xfId="21566" xr:uid="{00000000-0005-0000-0000-000030540000}"/>
    <cellStyle name="Output 2 3 15 4 3 2 2" xfId="21567" xr:uid="{00000000-0005-0000-0000-000031540000}"/>
    <cellStyle name="Output 2 3 15 4 3 3" xfId="21568" xr:uid="{00000000-0005-0000-0000-000032540000}"/>
    <cellStyle name="Output 2 3 15 4 4" xfId="21569" xr:uid="{00000000-0005-0000-0000-000033540000}"/>
    <cellStyle name="Output 2 3 15 4 4 2" xfId="21570" xr:uid="{00000000-0005-0000-0000-000034540000}"/>
    <cellStyle name="Output 2 3 15 4 4 2 2" xfId="21571" xr:uid="{00000000-0005-0000-0000-000035540000}"/>
    <cellStyle name="Output 2 3 15 4 4 3" xfId="21572" xr:uid="{00000000-0005-0000-0000-000036540000}"/>
    <cellStyle name="Output 2 3 15 4 5" xfId="21573" xr:uid="{00000000-0005-0000-0000-000037540000}"/>
    <cellStyle name="Output 2 3 15 4 5 2" xfId="21574" xr:uid="{00000000-0005-0000-0000-000038540000}"/>
    <cellStyle name="Output 2 3 15 4 6" xfId="21575" xr:uid="{00000000-0005-0000-0000-000039540000}"/>
    <cellStyle name="Output 2 3 15 4 6 2" xfId="21576" xr:uid="{00000000-0005-0000-0000-00003A540000}"/>
    <cellStyle name="Output 2 3 15 4 7" xfId="21577" xr:uid="{00000000-0005-0000-0000-00003B540000}"/>
    <cellStyle name="Output 2 3 15 5" xfId="21578" xr:uid="{00000000-0005-0000-0000-00003C540000}"/>
    <cellStyle name="Output 2 3 15 5 2" xfId="21579" xr:uid="{00000000-0005-0000-0000-00003D540000}"/>
    <cellStyle name="Output 2 3 15 5 2 2" xfId="21580" xr:uid="{00000000-0005-0000-0000-00003E540000}"/>
    <cellStyle name="Output 2 3 15 5 2 2 2" xfId="21581" xr:uid="{00000000-0005-0000-0000-00003F540000}"/>
    <cellStyle name="Output 2 3 15 5 2 2 2 2" xfId="21582" xr:uid="{00000000-0005-0000-0000-000040540000}"/>
    <cellStyle name="Output 2 3 15 5 2 2 3" xfId="21583" xr:uid="{00000000-0005-0000-0000-000041540000}"/>
    <cellStyle name="Output 2 3 15 5 2 3" xfId="21584" xr:uid="{00000000-0005-0000-0000-000042540000}"/>
    <cellStyle name="Output 2 3 15 5 2 3 2" xfId="21585" xr:uid="{00000000-0005-0000-0000-000043540000}"/>
    <cellStyle name="Output 2 3 15 5 2 4" xfId="21586" xr:uid="{00000000-0005-0000-0000-000044540000}"/>
    <cellStyle name="Output 2 3 15 5 3" xfId="21587" xr:uid="{00000000-0005-0000-0000-000045540000}"/>
    <cellStyle name="Output 2 3 15 5 3 2" xfId="21588" xr:uid="{00000000-0005-0000-0000-000046540000}"/>
    <cellStyle name="Output 2 3 15 5 3 2 2" xfId="21589" xr:uid="{00000000-0005-0000-0000-000047540000}"/>
    <cellStyle name="Output 2 3 15 5 3 3" xfId="21590" xr:uid="{00000000-0005-0000-0000-000048540000}"/>
    <cellStyle name="Output 2 3 15 5 4" xfId="21591" xr:uid="{00000000-0005-0000-0000-000049540000}"/>
    <cellStyle name="Output 2 3 15 5 4 2" xfId="21592" xr:uid="{00000000-0005-0000-0000-00004A540000}"/>
    <cellStyle name="Output 2 3 15 5 4 2 2" xfId="21593" xr:uid="{00000000-0005-0000-0000-00004B540000}"/>
    <cellStyle name="Output 2 3 15 5 4 3" xfId="21594" xr:uid="{00000000-0005-0000-0000-00004C540000}"/>
    <cellStyle name="Output 2 3 15 5 5" xfId="21595" xr:uid="{00000000-0005-0000-0000-00004D540000}"/>
    <cellStyle name="Output 2 3 15 5 5 2" xfId="21596" xr:uid="{00000000-0005-0000-0000-00004E540000}"/>
    <cellStyle name="Output 2 3 15 5 6" xfId="21597" xr:uid="{00000000-0005-0000-0000-00004F540000}"/>
    <cellStyle name="Output 2 3 15 5 6 2" xfId="21598" xr:uid="{00000000-0005-0000-0000-000050540000}"/>
    <cellStyle name="Output 2 3 15 5 7" xfId="21599" xr:uid="{00000000-0005-0000-0000-000051540000}"/>
    <cellStyle name="Output 2 3 15 6" xfId="21600" xr:uid="{00000000-0005-0000-0000-000052540000}"/>
    <cellStyle name="Output 2 3 15 6 2" xfId="21601" xr:uid="{00000000-0005-0000-0000-000053540000}"/>
    <cellStyle name="Output 2 3 15 6 2 2" xfId="21602" xr:uid="{00000000-0005-0000-0000-000054540000}"/>
    <cellStyle name="Output 2 3 15 6 2 2 2" xfId="21603" xr:uid="{00000000-0005-0000-0000-000055540000}"/>
    <cellStyle name="Output 2 3 15 6 2 2 2 2" xfId="21604" xr:uid="{00000000-0005-0000-0000-000056540000}"/>
    <cellStyle name="Output 2 3 15 6 2 2 3" xfId="21605" xr:uid="{00000000-0005-0000-0000-000057540000}"/>
    <cellStyle name="Output 2 3 15 6 2 3" xfId="21606" xr:uid="{00000000-0005-0000-0000-000058540000}"/>
    <cellStyle name="Output 2 3 15 6 2 3 2" xfId="21607" xr:uid="{00000000-0005-0000-0000-000059540000}"/>
    <cellStyle name="Output 2 3 15 6 2 4" xfId="21608" xr:uid="{00000000-0005-0000-0000-00005A540000}"/>
    <cellStyle name="Output 2 3 15 6 3" xfId="21609" xr:uid="{00000000-0005-0000-0000-00005B540000}"/>
    <cellStyle name="Output 2 3 15 6 3 2" xfId="21610" xr:uid="{00000000-0005-0000-0000-00005C540000}"/>
    <cellStyle name="Output 2 3 15 6 3 2 2" xfId="21611" xr:uid="{00000000-0005-0000-0000-00005D540000}"/>
    <cellStyle name="Output 2 3 15 6 3 3" xfId="21612" xr:uid="{00000000-0005-0000-0000-00005E540000}"/>
    <cellStyle name="Output 2 3 15 6 4" xfId="21613" xr:uid="{00000000-0005-0000-0000-00005F540000}"/>
    <cellStyle name="Output 2 3 15 6 4 2" xfId="21614" xr:uid="{00000000-0005-0000-0000-000060540000}"/>
    <cellStyle name="Output 2 3 15 6 4 2 2" xfId="21615" xr:uid="{00000000-0005-0000-0000-000061540000}"/>
    <cellStyle name="Output 2 3 15 6 4 3" xfId="21616" xr:uid="{00000000-0005-0000-0000-000062540000}"/>
    <cellStyle name="Output 2 3 15 6 5" xfId="21617" xr:uid="{00000000-0005-0000-0000-000063540000}"/>
    <cellStyle name="Output 2 3 15 6 5 2" xfId="21618" xr:uid="{00000000-0005-0000-0000-000064540000}"/>
    <cellStyle name="Output 2 3 15 6 6" xfId="21619" xr:uid="{00000000-0005-0000-0000-000065540000}"/>
    <cellStyle name="Output 2 3 15 6 6 2" xfId="21620" xr:uid="{00000000-0005-0000-0000-000066540000}"/>
    <cellStyle name="Output 2 3 15 6 7" xfId="21621" xr:uid="{00000000-0005-0000-0000-000067540000}"/>
    <cellStyle name="Output 2 3 15 7" xfId="21622" xr:uid="{00000000-0005-0000-0000-000068540000}"/>
    <cellStyle name="Output 2 3 15 7 2" xfId="21623" xr:uid="{00000000-0005-0000-0000-000069540000}"/>
    <cellStyle name="Output 2 3 15 7 2 2" xfId="21624" xr:uid="{00000000-0005-0000-0000-00006A540000}"/>
    <cellStyle name="Output 2 3 15 7 2 2 2" xfId="21625" xr:uid="{00000000-0005-0000-0000-00006B540000}"/>
    <cellStyle name="Output 2 3 15 7 2 3" xfId="21626" xr:uid="{00000000-0005-0000-0000-00006C540000}"/>
    <cellStyle name="Output 2 3 15 7 3" xfId="21627" xr:uid="{00000000-0005-0000-0000-00006D540000}"/>
    <cellStyle name="Output 2 3 15 7 3 2" xfId="21628" xr:uid="{00000000-0005-0000-0000-00006E540000}"/>
    <cellStyle name="Output 2 3 15 7 4" xfId="21629" xr:uid="{00000000-0005-0000-0000-00006F540000}"/>
    <cellStyle name="Output 2 3 15 8" xfId="21630" xr:uid="{00000000-0005-0000-0000-000070540000}"/>
    <cellStyle name="Output 2 3 15 8 2" xfId="21631" xr:uid="{00000000-0005-0000-0000-000071540000}"/>
    <cellStyle name="Output 2 3 15 8 2 2" xfId="21632" xr:uid="{00000000-0005-0000-0000-000072540000}"/>
    <cellStyle name="Output 2 3 15 8 3" xfId="21633" xr:uid="{00000000-0005-0000-0000-000073540000}"/>
    <cellStyle name="Output 2 3 15 9" xfId="21634" xr:uid="{00000000-0005-0000-0000-000074540000}"/>
    <cellStyle name="Output 2 3 15 9 2" xfId="21635" xr:uid="{00000000-0005-0000-0000-000075540000}"/>
    <cellStyle name="Output 2 3 15 9 2 2" xfId="21636" xr:uid="{00000000-0005-0000-0000-000076540000}"/>
    <cellStyle name="Output 2 3 15 9 3" xfId="21637" xr:uid="{00000000-0005-0000-0000-000077540000}"/>
    <cellStyle name="Output 2 3 16" xfId="21638" xr:uid="{00000000-0005-0000-0000-000078540000}"/>
    <cellStyle name="Output 2 3 16 10" xfId="21639" xr:uid="{00000000-0005-0000-0000-000079540000}"/>
    <cellStyle name="Output 2 3 16 10 2" xfId="21640" xr:uid="{00000000-0005-0000-0000-00007A540000}"/>
    <cellStyle name="Output 2 3 16 11" xfId="21641" xr:uid="{00000000-0005-0000-0000-00007B540000}"/>
    <cellStyle name="Output 2 3 16 11 2" xfId="21642" xr:uid="{00000000-0005-0000-0000-00007C540000}"/>
    <cellStyle name="Output 2 3 16 12" xfId="21643" xr:uid="{00000000-0005-0000-0000-00007D540000}"/>
    <cellStyle name="Output 2 3 16 2" xfId="21644" xr:uid="{00000000-0005-0000-0000-00007E540000}"/>
    <cellStyle name="Output 2 3 16 2 2" xfId="21645" xr:uid="{00000000-0005-0000-0000-00007F540000}"/>
    <cellStyle name="Output 2 3 16 2 2 2" xfId="21646" xr:uid="{00000000-0005-0000-0000-000080540000}"/>
    <cellStyle name="Output 2 3 16 2 2 2 2" xfId="21647" xr:uid="{00000000-0005-0000-0000-000081540000}"/>
    <cellStyle name="Output 2 3 16 2 2 2 2 2" xfId="21648" xr:uid="{00000000-0005-0000-0000-000082540000}"/>
    <cellStyle name="Output 2 3 16 2 2 2 3" xfId="21649" xr:uid="{00000000-0005-0000-0000-000083540000}"/>
    <cellStyle name="Output 2 3 16 2 2 3" xfId="21650" xr:uid="{00000000-0005-0000-0000-000084540000}"/>
    <cellStyle name="Output 2 3 16 2 2 3 2" xfId="21651" xr:uid="{00000000-0005-0000-0000-000085540000}"/>
    <cellStyle name="Output 2 3 16 2 2 4" xfId="21652" xr:uid="{00000000-0005-0000-0000-000086540000}"/>
    <cellStyle name="Output 2 3 16 2 3" xfId="21653" xr:uid="{00000000-0005-0000-0000-000087540000}"/>
    <cellStyle name="Output 2 3 16 2 3 2" xfId="21654" xr:uid="{00000000-0005-0000-0000-000088540000}"/>
    <cellStyle name="Output 2 3 16 2 3 2 2" xfId="21655" xr:uid="{00000000-0005-0000-0000-000089540000}"/>
    <cellStyle name="Output 2 3 16 2 3 3" xfId="21656" xr:uid="{00000000-0005-0000-0000-00008A540000}"/>
    <cellStyle name="Output 2 3 16 2 4" xfId="21657" xr:uid="{00000000-0005-0000-0000-00008B540000}"/>
    <cellStyle name="Output 2 3 16 2 4 2" xfId="21658" xr:uid="{00000000-0005-0000-0000-00008C540000}"/>
    <cellStyle name="Output 2 3 16 2 4 2 2" xfId="21659" xr:uid="{00000000-0005-0000-0000-00008D540000}"/>
    <cellStyle name="Output 2 3 16 2 4 3" xfId="21660" xr:uid="{00000000-0005-0000-0000-00008E540000}"/>
    <cellStyle name="Output 2 3 16 2 5" xfId="21661" xr:uid="{00000000-0005-0000-0000-00008F540000}"/>
    <cellStyle name="Output 2 3 16 2 5 2" xfId="21662" xr:uid="{00000000-0005-0000-0000-000090540000}"/>
    <cellStyle name="Output 2 3 16 2 6" xfId="21663" xr:uid="{00000000-0005-0000-0000-000091540000}"/>
    <cellStyle name="Output 2 3 16 2 6 2" xfId="21664" xr:uid="{00000000-0005-0000-0000-000092540000}"/>
    <cellStyle name="Output 2 3 16 2 7" xfId="21665" xr:uid="{00000000-0005-0000-0000-000093540000}"/>
    <cellStyle name="Output 2 3 16 3" xfId="21666" xr:uid="{00000000-0005-0000-0000-000094540000}"/>
    <cellStyle name="Output 2 3 16 3 2" xfId="21667" xr:uid="{00000000-0005-0000-0000-000095540000}"/>
    <cellStyle name="Output 2 3 16 3 2 2" xfId="21668" xr:uid="{00000000-0005-0000-0000-000096540000}"/>
    <cellStyle name="Output 2 3 16 3 2 2 2" xfId="21669" xr:uid="{00000000-0005-0000-0000-000097540000}"/>
    <cellStyle name="Output 2 3 16 3 2 2 2 2" xfId="21670" xr:uid="{00000000-0005-0000-0000-000098540000}"/>
    <cellStyle name="Output 2 3 16 3 2 2 3" xfId="21671" xr:uid="{00000000-0005-0000-0000-000099540000}"/>
    <cellStyle name="Output 2 3 16 3 2 3" xfId="21672" xr:uid="{00000000-0005-0000-0000-00009A540000}"/>
    <cellStyle name="Output 2 3 16 3 2 3 2" xfId="21673" xr:uid="{00000000-0005-0000-0000-00009B540000}"/>
    <cellStyle name="Output 2 3 16 3 2 4" xfId="21674" xr:uid="{00000000-0005-0000-0000-00009C540000}"/>
    <cellStyle name="Output 2 3 16 3 3" xfId="21675" xr:uid="{00000000-0005-0000-0000-00009D540000}"/>
    <cellStyle name="Output 2 3 16 3 3 2" xfId="21676" xr:uid="{00000000-0005-0000-0000-00009E540000}"/>
    <cellStyle name="Output 2 3 16 3 3 2 2" xfId="21677" xr:uid="{00000000-0005-0000-0000-00009F540000}"/>
    <cellStyle name="Output 2 3 16 3 3 3" xfId="21678" xr:uid="{00000000-0005-0000-0000-0000A0540000}"/>
    <cellStyle name="Output 2 3 16 3 4" xfId="21679" xr:uid="{00000000-0005-0000-0000-0000A1540000}"/>
    <cellStyle name="Output 2 3 16 3 4 2" xfId="21680" xr:uid="{00000000-0005-0000-0000-0000A2540000}"/>
    <cellStyle name="Output 2 3 16 3 4 2 2" xfId="21681" xr:uid="{00000000-0005-0000-0000-0000A3540000}"/>
    <cellStyle name="Output 2 3 16 3 4 3" xfId="21682" xr:uid="{00000000-0005-0000-0000-0000A4540000}"/>
    <cellStyle name="Output 2 3 16 3 5" xfId="21683" xr:uid="{00000000-0005-0000-0000-0000A5540000}"/>
    <cellStyle name="Output 2 3 16 3 5 2" xfId="21684" xr:uid="{00000000-0005-0000-0000-0000A6540000}"/>
    <cellStyle name="Output 2 3 16 3 6" xfId="21685" xr:uid="{00000000-0005-0000-0000-0000A7540000}"/>
    <cellStyle name="Output 2 3 16 3 6 2" xfId="21686" xr:uid="{00000000-0005-0000-0000-0000A8540000}"/>
    <cellStyle name="Output 2 3 16 3 7" xfId="21687" xr:uid="{00000000-0005-0000-0000-0000A9540000}"/>
    <cellStyle name="Output 2 3 16 4" xfId="21688" xr:uid="{00000000-0005-0000-0000-0000AA540000}"/>
    <cellStyle name="Output 2 3 16 4 2" xfId="21689" xr:uid="{00000000-0005-0000-0000-0000AB540000}"/>
    <cellStyle name="Output 2 3 16 4 2 2" xfId="21690" xr:uid="{00000000-0005-0000-0000-0000AC540000}"/>
    <cellStyle name="Output 2 3 16 4 2 2 2" xfId="21691" xr:uid="{00000000-0005-0000-0000-0000AD540000}"/>
    <cellStyle name="Output 2 3 16 4 2 2 2 2" xfId="21692" xr:uid="{00000000-0005-0000-0000-0000AE540000}"/>
    <cellStyle name="Output 2 3 16 4 2 2 3" xfId="21693" xr:uid="{00000000-0005-0000-0000-0000AF540000}"/>
    <cellStyle name="Output 2 3 16 4 2 3" xfId="21694" xr:uid="{00000000-0005-0000-0000-0000B0540000}"/>
    <cellStyle name="Output 2 3 16 4 2 3 2" xfId="21695" xr:uid="{00000000-0005-0000-0000-0000B1540000}"/>
    <cellStyle name="Output 2 3 16 4 2 4" xfId="21696" xr:uid="{00000000-0005-0000-0000-0000B2540000}"/>
    <cellStyle name="Output 2 3 16 4 3" xfId="21697" xr:uid="{00000000-0005-0000-0000-0000B3540000}"/>
    <cellStyle name="Output 2 3 16 4 3 2" xfId="21698" xr:uid="{00000000-0005-0000-0000-0000B4540000}"/>
    <cellStyle name="Output 2 3 16 4 3 2 2" xfId="21699" xr:uid="{00000000-0005-0000-0000-0000B5540000}"/>
    <cellStyle name="Output 2 3 16 4 3 3" xfId="21700" xr:uid="{00000000-0005-0000-0000-0000B6540000}"/>
    <cellStyle name="Output 2 3 16 4 4" xfId="21701" xr:uid="{00000000-0005-0000-0000-0000B7540000}"/>
    <cellStyle name="Output 2 3 16 4 4 2" xfId="21702" xr:uid="{00000000-0005-0000-0000-0000B8540000}"/>
    <cellStyle name="Output 2 3 16 4 4 2 2" xfId="21703" xr:uid="{00000000-0005-0000-0000-0000B9540000}"/>
    <cellStyle name="Output 2 3 16 4 4 3" xfId="21704" xr:uid="{00000000-0005-0000-0000-0000BA540000}"/>
    <cellStyle name="Output 2 3 16 4 5" xfId="21705" xr:uid="{00000000-0005-0000-0000-0000BB540000}"/>
    <cellStyle name="Output 2 3 16 4 5 2" xfId="21706" xr:uid="{00000000-0005-0000-0000-0000BC540000}"/>
    <cellStyle name="Output 2 3 16 4 6" xfId="21707" xr:uid="{00000000-0005-0000-0000-0000BD540000}"/>
    <cellStyle name="Output 2 3 16 4 6 2" xfId="21708" xr:uid="{00000000-0005-0000-0000-0000BE540000}"/>
    <cellStyle name="Output 2 3 16 4 7" xfId="21709" xr:uid="{00000000-0005-0000-0000-0000BF540000}"/>
    <cellStyle name="Output 2 3 16 5" xfId="21710" xr:uid="{00000000-0005-0000-0000-0000C0540000}"/>
    <cellStyle name="Output 2 3 16 5 2" xfId="21711" xr:uid="{00000000-0005-0000-0000-0000C1540000}"/>
    <cellStyle name="Output 2 3 16 5 2 2" xfId="21712" xr:uid="{00000000-0005-0000-0000-0000C2540000}"/>
    <cellStyle name="Output 2 3 16 5 2 2 2" xfId="21713" xr:uid="{00000000-0005-0000-0000-0000C3540000}"/>
    <cellStyle name="Output 2 3 16 5 2 2 2 2" xfId="21714" xr:uid="{00000000-0005-0000-0000-0000C4540000}"/>
    <cellStyle name="Output 2 3 16 5 2 2 3" xfId="21715" xr:uid="{00000000-0005-0000-0000-0000C5540000}"/>
    <cellStyle name="Output 2 3 16 5 2 3" xfId="21716" xr:uid="{00000000-0005-0000-0000-0000C6540000}"/>
    <cellStyle name="Output 2 3 16 5 2 3 2" xfId="21717" xr:uid="{00000000-0005-0000-0000-0000C7540000}"/>
    <cellStyle name="Output 2 3 16 5 2 4" xfId="21718" xr:uid="{00000000-0005-0000-0000-0000C8540000}"/>
    <cellStyle name="Output 2 3 16 5 3" xfId="21719" xr:uid="{00000000-0005-0000-0000-0000C9540000}"/>
    <cellStyle name="Output 2 3 16 5 3 2" xfId="21720" xr:uid="{00000000-0005-0000-0000-0000CA540000}"/>
    <cellStyle name="Output 2 3 16 5 3 2 2" xfId="21721" xr:uid="{00000000-0005-0000-0000-0000CB540000}"/>
    <cellStyle name="Output 2 3 16 5 3 3" xfId="21722" xr:uid="{00000000-0005-0000-0000-0000CC540000}"/>
    <cellStyle name="Output 2 3 16 5 4" xfId="21723" xr:uid="{00000000-0005-0000-0000-0000CD540000}"/>
    <cellStyle name="Output 2 3 16 5 4 2" xfId="21724" xr:uid="{00000000-0005-0000-0000-0000CE540000}"/>
    <cellStyle name="Output 2 3 16 5 4 2 2" xfId="21725" xr:uid="{00000000-0005-0000-0000-0000CF540000}"/>
    <cellStyle name="Output 2 3 16 5 4 3" xfId="21726" xr:uid="{00000000-0005-0000-0000-0000D0540000}"/>
    <cellStyle name="Output 2 3 16 5 5" xfId="21727" xr:uid="{00000000-0005-0000-0000-0000D1540000}"/>
    <cellStyle name="Output 2 3 16 5 5 2" xfId="21728" xr:uid="{00000000-0005-0000-0000-0000D2540000}"/>
    <cellStyle name="Output 2 3 16 5 6" xfId="21729" xr:uid="{00000000-0005-0000-0000-0000D3540000}"/>
    <cellStyle name="Output 2 3 16 5 6 2" xfId="21730" xr:uid="{00000000-0005-0000-0000-0000D4540000}"/>
    <cellStyle name="Output 2 3 16 5 7" xfId="21731" xr:uid="{00000000-0005-0000-0000-0000D5540000}"/>
    <cellStyle name="Output 2 3 16 6" xfId="21732" xr:uid="{00000000-0005-0000-0000-0000D6540000}"/>
    <cellStyle name="Output 2 3 16 6 2" xfId="21733" xr:uid="{00000000-0005-0000-0000-0000D7540000}"/>
    <cellStyle name="Output 2 3 16 6 2 2" xfId="21734" xr:uid="{00000000-0005-0000-0000-0000D8540000}"/>
    <cellStyle name="Output 2 3 16 6 2 2 2" xfId="21735" xr:uid="{00000000-0005-0000-0000-0000D9540000}"/>
    <cellStyle name="Output 2 3 16 6 2 2 2 2" xfId="21736" xr:uid="{00000000-0005-0000-0000-0000DA540000}"/>
    <cellStyle name="Output 2 3 16 6 2 2 3" xfId="21737" xr:uid="{00000000-0005-0000-0000-0000DB540000}"/>
    <cellStyle name="Output 2 3 16 6 2 3" xfId="21738" xr:uid="{00000000-0005-0000-0000-0000DC540000}"/>
    <cellStyle name="Output 2 3 16 6 2 3 2" xfId="21739" xr:uid="{00000000-0005-0000-0000-0000DD540000}"/>
    <cellStyle name="Output 2 3 16 6 2 4" xfId="21740" xr:uid="{00000000-0005-0000-0000-0000DE540000}"/>
    <cellStyle name="Output 2 3 16 6 3" xfId="21741" xr:uid="{00000000-0005-0000-0000-0000DF540000}"/>
    <cellStyle name="Output 2 3 16 6 3 2" xfId="21742" xr:uid="{00000000-0005-0000-0000-0000E0540000}"/>
    <cellStyle name="Output 2 3 16 6 3 2 2" xfId="21743" xr:uid="{00000000-0005-0000-0000-0000E1540000}"/>
    <cellStyle name="Output 2 3 16 6 3 3" xfId="21744" xr:uid="{00000000-0005-0000-0000-0000E2540000}"/>
    <cellStyle name="Output 2 3 16 6 4" xfId="21745" xr:uid="{00000000-0005-0000-0000-0000E3540000}"/>
    <cellStyle name="Output 2 3 16 6 4 2" xfId="21746" xr:uid="{00000000-0005-0000-0000-0000E4540000}"/>
    <cellStyle name="Output 2 3 16 6 4 2 2" xfId="21747" xr:uid="{00000000-0005-0000-0000-0000E5540000}"/>
    <cellStyle name="Output 2 3 16 6 4 3" xfId="21748" xr:uid="{00000000-0005-0000-0000-0000E6540000}"/>
    <cellStyle name="Output 2 3 16 6 5" xfId="21749" xr:uid="{00000000-0005-0000-0000-0000E7540000}"/>
    <cellStyle name="Output 2 3 16 6 5 2" xfId="21750" xr:uid="{00000000-0005-0000-0000-0000E8540000}"/>
    <cellStyle name="Output 2 3 16 6 6" xfId="21751" xr:uid="{00000000-0005-0000-0000-0000E9540000}"/>
    <cellStyle name="Output 2 3 16 6 6 2" xfId="21752" xr:uid="{00000000-0005-0000-0000-0000EA540000}"/>
    <cellStyle name="Output 2 3 16 6 7" xfId="21753" xr:uid="{00000000-0005-0000-0000-0000EB540000}"/>
    <cellStyle name="Output 2 3 16 7" xfId="21754" xr:uid="{00000000-0005-0000-0000-0000EC540000}"/>
    <cellStyle name="Output 2 3 16 7 2" xfId="21755" xr:uid="{00000000-0005-0000-0000-0000ED540000}"/>
    <cellStyle name="Output 2 3 16 7 2 2" xfId="21756" xr:uid="{00000000-0005-0000-0000-0000EE540000}"/>
    <cellStyle name="Output 2 3 16 7 2 2 2" xfId="21757" xr:uid="{00000000-0005-0000-0000-0000EF540000}"/>
    <cellStyle name="Output 2 3 16 7 2 3" xfId="21758" xr:uid="{00000000-0005-0000-0000-0000F0540000}"/>
    <cellStyle name="Output 2 3 16 7 3" xfId="21759" xr:uid="{00000000-0005-0000-0000-0000F1540000}"/>
    <cellStyle name="Output 2 3 16 7 3 2" xfId="21760" xr:uid="{00000000-0005-0000-0000-0000F2540000}"/>
    <cellStyle name="Output 2 3 16 7 4" xfId="21761" xr:uid="{00000000-0005-0000-0000-0000F3540000}"/>
    <cellStyle name="Output 2 3 16 8" xfId="21762" xr:uid="{00000000-0005-0000-0000-0000F4540000}"/>
    <cellStyle name="Output 2 3 16 8 2" xfId="21763" xr:uid="{00000000-0005-0000-0000-0000F5540000}"/>
    <cellStyle name="Output 2 3 16 8 2 2" xfId="21764" xr:uid="{00000000-0005-0000-0000-0000F6540000}"/>
    <cellStyle name="Output 2 3 16 8 3" xfId="21765" xr:uid="{00000000-0005-0000-0000-0000F7540000}"/>
    <cellStyle name="Output 2 3 16 9" xfId="21766" xr:uid="{00000000-0005-0000-0000-0000F8540000}"/>
    <cellStyle name="Output 2 3 16 9 2" xfId="21767" xr:uid="{00000000-0005-0000-0000-0000F9540000}"/>
    <cellStyle name="Output 2 3 16 9 2 2" xfId="21768" xr:uid="{00000000-0005-0000-0000-0000FA540000}"/>
    <cellStyle name="Output 2 3 16 9 3" xfId="21769" xr:uid="{00000000-0005-0000-0000-0000FB540000}"/>
    <cellStyle name="Output 2 3 17" xfId="21770" xr:uid="{00000000-0005-0000-0000-0000FC540000}"/>
    <cellStyle name="Output 2 3 17 10" xfId="21771" xr:uid="{00000000-0005-0000-0000-0000FD540000}"/>
    <cellStyle name="Output 2 3 17 10 2" xfId="21772" xr:uid="{00000000-0005-0000-0000-0000FE540000}"/>
    <cellStyle name="Output 2 3 17 11" xfId="21773" xr:uid="{00000000-0005-0000-0000-0000FF540000}"/>
    <cellStyle name="Output 2 3 17 11 2" xfId="21774" xr:uid="{00000000-0005-0000-0000-000000550000}"/>
    <cellStyle name="Output 2 3 17 12" xfId="21775" xr:uid="{00000000-0005-0000-0000-000001550000}"/>
    <cellStyle name="Output 2 3 17 2" xfId="21776" xr:uid="{00000000-0005-0000-0000-000002550000}"/>
    <cellStyle name="Output 2 3 17 2 2" xfId="21777" xr:uid="{00000000-0005-0000-0000-000003550000}"/>
    <cellStyle name="Output 2 3 17 2 2 2" xfId="21778" xr:uid="{00000000-0005-0000-0000-000004550000}"/>
    <cellStyle name="Output 2 3 17 2 2 2 2" xfId="21779" xr:uid="{00000000-0005-0000-0000-000005550000}"/>
    <cellStyle name="Output 2 3 17 2 2 2 2 2" xfId="21780" xr:uid="{00000000-0005-0000-0000-000006550000}"/>
    <cellStyle name="Output 2 3 17 2 2 2 3" xfId="21781" xr:uid="{00000000-0005-0000-0000-000007550000}"/>
    <cellStyle name="Output 2 3 17 2 2 3" xfId="21782" xr:uid="{00000000-0005-0000-0000-000008550000}"/>
    <cellStyle name="Output 2 3 17 2 2 3 2" xfId="21783" xr:uid="{00000000-0005-0000-0000-000009550000}"/>
    <cellStyle name="Output 2 3 17 2 2 4" xfId="21784" xr:uid="{00000000-0005-0000-0000-00000A550000}"/>
    <cellStyle name="Output 2 3 17 2 3" xfId="21785" xr:uid="{00000000-0005-0000-0000-00000B550000}"/>
    <cellStyle name="Output 2 3 17 2 3 2" xfId="21786" xr:uid="{00000000-0005-0000-0000-00000C550000}"/>
    <cellStyle name="Output 2 3 17 2 3 2 2" xfId="21787" xr:uid="{00000000-0005-0000-0000-00000D550000}"/>
    <cellStyle name="Output 2 3 17 2 3 3" xfId="21788" xr:uid="{00000000-0005-0000-0000-00000E550000}"/>
    <cellStyle name="Output 2 3 17 2 4" xfId="21789" xr:uid="{00000000-0005-0000-0000-00000F550000}"/>
    <cellStyle name="Output 2 3 17 2 4 2" xfId="21790" xr:uid="{00000000-0005-0000-0000-000010550000}"/>
    <cellStyle name="Output 2 3 17 2 4 2 2" xfId="21791" xr:uid="{00000000-0005-0000-0000-000011550000}"/>
    <cellStyle name="Output 2 3 17 2 4 3" xfId="21792" xr:uid="{00000000-0005-0000-0000-000012550000}"/>
    <cellStyle name="Output 2 3 17 2 5" xfId="21793" xr:uid="{00000000-0005-0000-0000-000013550000}"/>
    <cellStyle name="Output 2 3 17 2 5 2" xfId="21794" xr:uid="{00000000-0005-0000-0000-000014550000}"/>
    <cellStyle name="Output 2 3 17 2 6" xfId="21795" xr:uid="{00000000-0005-0000-0000-000015550000}"/>
    <cellStyle name="Output 2 3 17 2 6 2" xfId="21796" xr:uid="{00000000-0005-0000-0000-000016550000}"/>
    <cellStyle name="Output 2 3 17 2 7" xfId="21797" xr:uid="{00000000-0005-0000-0000-000017550000}"/>
    <cellStyle name="Output 2 3 17 3" xfId="21798" xr:uid="{00000000-0005-0000-0000-000018550000}"/>
    <cellStyle name="Output 2 3 17 3 2" xfId="21799" xr:uid="{00000000-0005-0000-0000-000019550000}"/>
    <cellStyle name="Output 2 3 17 3 2 2" xfId="21800" xr:uid="{00000000-0005-0000-0000-00001A550000}"/>
    <cellStyle name="Output 2 3 17 3 2 2 2" xfId="21801" xr:uid="{00000000-0005-0000-0000-00001B550000}"/>
    <cellStyle name="Output 2 3 17 3 2 2 2 2" xfId="21802" xr:uid="{00000000-0005-0000-0000-00001C550000}"/>
    <cellStyle name="Output 2 3 17 3 2 2 3" xfId="21803" xr:uid="{00000000-0005-0000-0000-00001D550000}"/>
    <cellStyle name="Output 2 3 17 3 2 3" xfId="21804" xr:uid="{00000000-0005-0000-0000-00001E550000}"/>
    <cellStyle name="Output 2 3 17 3 2 3 2" xfId="21805" xr:uid="{00000000-0005-0000-0000-00001F550000}"/>
    <cellStyle name="Output 2 3 17 3 2 4" xfId="21806" xr:uid="{00000000-0005-0000-0000-000020550000}"/>
    <cellStyle name="Output 2 3 17 3 3" xfId="21807" xr:uid="{00000000-0005-0000-0000-000021550000}"/>
    <cellStyle name="Output 2 3 17 3 3 2" xfId="21808" xr:uid="{00000000-0005-0000-0000-000022550000}"/>
    <cellStyle name="Output 2 3 17 3 3 2 2" xfId="21809" xr:uid="{00000000-0005-0000-0000-000023550000}"/>
    <cellStyle name="Output 2 3 17 3 3 3" xfId="21810" xr:uid="{00000000-0005-0000-0000-000024550000}"/>
    <cellStyle name="Output 2 3 17 3 4" xfId="21811" xr:uid="{00000000-0005-0000-0000-000025550000}"/>
    <cellStyle name="Output 2 3 17 3 4 2" xfId="21812" xr:uid="{00000000-0005-0000-0000-000026550000}"/>
    <cellStyle name="Output 2 3 17 3 4 2 2" xfId="21813" xr:uid="{00000000-0005-0000-0000-000027550000}"/>
    <cellStyle name="Output 2 3 17 3 4 3" xfId="21814" xr:uid="{00000000-0005-0000-0000-000028550000}"/>
    <cellStyle name="Output 2 3 17 3 5" xfId="21815" xr:uid="{00000000-0005-0000-0000-000029550000}"/>
    <cellStyle name="Output 2 3 17 3 5 2" xfId="21816" xr:uid="{00000000-0005-0000-0000-00002A550000}"/>
    <cellStyle name="Output 2 3 17 3 6" xfId="21817" xr:uid="{00000000-0005-0000-0000-00002B550000}"/>
    <cellStyle name="Output 2 3 17 3 6 2" xfId="21818" xr:uid="{00000000-0005-0000-0000-00002C550000}"/>
    <cellStyle name="Output 2 3 17 3 7" xfId="21819" xr:uid="{00000000-0005-0000-0000-00002D550000}"/>
    <cellStyle name="Output 2 3 17 4" xfId="21820" xr:uid="{00000000-0005-0000-0000-00002E550000}"/>
    <cellStyle name="Output 2 3 17 4 2" xfId="21821" xr:uid="{00000000-0005-0000-0000-00002F550000}"/>
    <cellStyle name="Output 2 3 17 4 2 2" xfId="21822" xr:uid="{00000000-0005-0000-0000-000030550000}"/>
    <cellStyle name="Output 2 3 17 4 2 2 2" xfId="21823" xr:uid="{00000000-0005-0000-0000-000031550000}"/>
    <cellStyle name="Output 2 3 17 4 2 2 2 2" xfId="21824" xr:uid="{00000000-0005-0000-0000-000032550000}"/>
    <cellStyle name="Output 2 3 17 4 2 2 3" xfId="21825" xr:uid="{00000000-0005-0000-0000-000033550000}"/>
    <cellStyle name="Output 2 3 17 4 2 3" xfId="21826" xr:uid="{00000000-0005-0000-0000-000034550000}"/>
    <cellStyle name="Output 2 3 17 4 2 3 2" xfId="21827" xr:uid="{00000000-0005-0000-0000-000035550000}"/>
    <cellStyle name="Output 2 3 17 4 2 4" xfId="21828" xr:uid="{00000000-0005-0000-0000-000036550000}"/>
    <cellStyle name="Output 2 3 17 4 3" xfId="21829" xr:uid="{00000000-0005-0000-0000-000037550000}"/>
    <cellStyle name="Output 2 3 17 4 3 2" xfId="21830" xr:uid="{00000000-0005-0000-0000-000038550000}"/>
    <cellStyle name="Output 2 3 17 4 3 2 2" xfId="21831" xr:uid="{00000000-0005-0000-0000-000039550000}"/>
    <cellStyle name="Output 2 3 17 4 3 3" xfId="21832" xr:uid="{00000000-0005-0000-0000-00003A550000}"/>
    <cellStyle name="Output 2 3 17 4 4" xfId="21833" xr:uid="{00000000-0005-0000-0000-00003B550000}"/>
    <cellStyle name="Output 2 3 17 4 4 2" xfId="21834" xr:uid="{00000000-0005-0000-0000-00003C550000}"/>
    <cellStyle name="Output 2 3 17 4 4 2 2" xfId="21835" xr:uid="{00000000-0005-0000-0000-00003D550000}"/>
    <cellStyle name="Output 2 3 17 4 4 3" xfId="21836" xr:uid="{00000000-0005-0000-0000-00003E550000}"/>
    <cellStyle name="Output 2 3 17 4 5" xfId="21837" xr:uid="{00000000-0005-0000-0000-00003F550000}"/>
    <cellStyle name="Output 2 3 17 4 5 2" xfId="21838" xr:uid="{00000000-0005-0000-0000-000040550000}"/>
    <cellStyle name="Output 2 3 17 4 6" xfId="21839" xr:uid="{00000000-0005-0000-0000-000041550000}"/>
    <cellStyle name="Output 2 3 17 4 6 2" xfId="21840" xr:uid="{00000000-0005-0000-0000-000042550000}"/>
    <cellStyle name="Output 2 3 17 4 7" xfId="21841" xr:uid="{00000000-0005-0000-0000-000043550000}"/>
    <cellStyle name="Output 2 3 17 5" xfId="21842" xr:uid="{00000000-0005-0000-0000-000044550000}"/>
    <cellStyle name="Output 2 3 17 5 2" xfId="21843" xr:uid="{00000000-0005-0000-0000-000045550000}"/>
    <cellStyle name="Output 2 3 17 5 2 2" xfId="21844" xr:uid="{00000000-0005-0000-0000-000046550000}"/>
    <cellStyle name="Output 2 3 17 5 2 2 2" xfId="21845" xr:uid="{00000000-0005-0000-0000-000047550000}"/>
    <cellStyle name="Output 2 3 17 5 2 2 2 2" xfId="21846" xr:uid="{00000000-0005-0000-0000-000048550000}"/>
    <cellStyle name="Output 2 3 17 5 2 2 3" xfId="21847" xr:uid="{00000000-0005-0000-0000-000049550000}"/>
    <cellStyle name="Output 2 3 17 5 2 3" xfId="21848" xr:uid="{00000000-0005-0000-0000-00004A550000}"/>
    <cellStyle name="Output 2 3 17 5 2 3 2" xfId="21849" xr:uid="{00000000-0005-0000-0000-00004B550000}"/>
    <cellStyle name="Output 2 3 17 5 2 4" xfId="21850" xr:uid="{00000000-0005-0000-0000-00004C550000}"/>
    <cellStyle name="Output 2 3 17 5 3" xfId="21851" xr:uid="{00000000-0005-0000-0000-00004D550000}"/>
    <cellStyle name="Output 2 3 17 5 3 2" xfId="21852" xr:uid="{00000000-0005-0000-0000-00004E550000}"/>
    <cellStyle name="Output 2 3 17 5 3 2 2" xfId="21853" xr:uid="{00000000-0005-0000-0000-00004F550000}"/>
    <cellStyle name="Output 2 3 17 5 3 3" xfId="21854" xr:uid="{00000000-0005-0000-0000-000050550000}"/>
    <cellStyle name="Output 2 3 17 5 4" xfId="21855" xr:uid="{00000000-0005-0000-0000-000051550000}"/>
    <cellStyle name="Output 2 3 17 5 4 2" xfId="21856" xr:uid="{00000000-0005-0000-0000-000052550000}"/>
    <cellStyle name="Output 2 3 17 5 4 2 2" xfId="21857" xr:uid="{00000000-0005-0000-0000-000053550000}"/>
    <cellStyle name="Output 2 3 17 5 4 3" xfId="21858" xr:uid="{00000000-0005-0000-0000-000054550000}"/>
    <cellStyle name="Output 2 3 17 5 5" xfId="21859" xr:uid="{00000000-0005-0000-0000-000055550000}"/>
    <cellStyle name="Output 2 3 17 5 5 2" xfId="21860" xr:uid="{00000000-0005-0000-0000-000056550000}"/>
    <cellStyle name="Output 2 3 17 5 6" xfId="21861" xr:uid="{00000000-0005-0000-0000-000057550000}"/>
    <cellStyle name="Output 2 3 17 5 6 2" xfId="21862" xr:uid="{00000000-0005-0000-0000-000058550000}"/>
    <cellStyle name="Output 2 3 17 5 7" xfId="21863" xr:uid="{00000000-0005-0000-0000-000059550000}"/>
    <cellStyle name="Output 2 3 17 6" xfId="21864" xr:uid="{00000000-0005-0000-0000-00005A550000}"/>
    <cellStyle name="Output 2 3 17 6 2" xfId="21865" xr:uid="{00000000-0005-0000-0000-00005B550000}"/>
    <cellStyle name="Output 2 3 17 6 2 2" xfId="21866" xr:uid="{00000000-0005-0000-0000-00005C550000}"/>
    <cellStyle name="Output 2 3 17 6 2 2 2" xfId="21867" xr:uid="{00000000-0005-0000-0000-00005D550000}"/>
    <cellStyle name="Output 2 3 17 6 2 2 2 2" xfId="21868" xr:uid="{00000000-0005-0000-0000-00005E550000}"/>
    <cellStyle name="Output 2 3 17 6 2 2 3" xfId="21869" xr:uid="{00000000-0005-0000-0000-00005F550000}"/>
    <cellStyle name="Output 2 3 17 6 2 3" xfId="21870" xr:uid="{00000000-0005-0000-0000-000060550000}"/>
    <cellStyle name="Output 2 3 17 6 2 3 2" xfId="21871" xr:uid="{00000000-0005-0000-0000-000061550000}"/>
    <cellStyle name="Output 2 3 17 6 2 4" xfId="21872" xr:uid="{00000000-0005-0000-0000-000062550000}"/>
    <cellStyle name="Output 2 3 17 6 3" xfId="21873" xr:uid="{00000000-0005-0000-0000-000063550000}"/>
    <cellStyle name="Output 2 3 17 6 3 2" xfId="21874" xr:uid="{00000000-0005-0000-0000-000064550000}"/>
    <cellStyle name="Output 2 3 17 6 3 2 2" xfId="21875" xr:uid="{00000000-0005-0000-0000-000065550000}"/>
    <cellStyle name="Output 2 3 17 6 3 3" xfId="21876" xr:uid="{00000000-0005-0000-0000-000066550000}"/>
    <cellStyle name="Output 2 3 17 6 4" xfId="21877" xr:uid="{00000000-0005-0000-0000-000067550000}"/>
    <cellStyle name="Output 2 3 17 6 4 2" xfId="21878" xr:uid="{00000000-0005-0000-0000-000068550000}"/>
    <cellStyle name="Output 2 3 17 6 4 2 2" xfId="21879" xr:uid="{00000000-0005-0000-0000-000069550000}"/>
    <cellStyle name="Output 2 3 17 6 4 3" xfId="21880" xr:uid="{00000000-0005-0000-0000-00006A550000}"/>
    <cellStyle name="Output 2 3 17 6 5" xfId="21881" xr:uid="{00000000-0005-0000-0000-00006B550000}"/>
    <cellStyle name="Output 2 3 17 6 5 2" xfId="21882" xr:uid="{00000000-0005-0000-0000-00006C550000}"/>
    <cellStyle name="Output 2 3 17 6 6" xfId="21883" xr:uid="{00000000-0005-0000-0000-00006D550000}"/>
    <cellStyle name="Output 2 3 17 6 6 2" xfId="21884" xr:uid="{00000000-0005-0000-0000-00006E550000}"/>
    <cellStyle name="Output 2 3 17 6 7" xfId="21885" xr:uid="{00000000-0005-0000-0000-00006F550000}"/>
    <cellStyle name="Output 2 3 17 7" xfId="21886" xr:uid="{00000000-0005-0000-0000-000070550000}"/>
    <cellStyle name="Output 2 3 17 7 2" xfId="21887" xr:uid="{00000000-0005-0000-0000-000071550000}"/>
    <cellStyle name="Output 2 3 17 7 2 2" xfId="21888" xr:uid="{00000000-0005-0000-0000-000072550000}"/>
    <cellStyle name="Output 2 3 17 7 2 2 2" xfId="21889" xr:uid="{00000000-0005-0000-0000-000073550000}"/>
    <cellStyle name="Output 2 3 17 7 2 3" xfId="21890" xr:uid="{00000000-0005-0000-0000-000074550000}"/>
    <cellStyle name="Output 2 3 17 7 3" xfId="21891" xr:uid="{00000000-0005-0000-0000-000075550000}"/>
    <cellStyle name="Output 2 3 17 7 3 2" xfId="21892" xr:uid="{00000000-0005-0000-0000-000076550000}"/>
    <cellStyle name="Output 2 3 17 7 4" xfId="21893" xr:uid="{00000000-0005-0000-0000-000077550000}"/>
    <cellStyle name="Output 2 3 17 8" xfId="21894" xr:uid="{00000000-0005-0000-0000-000078550000}"/>
    <cellStyle name="Output 2 3 17 8 2" xfId="21895" xr:uid="{00000000-0005-0000-0000-000079550000}"/>
    <cellStyle name="Output 2 3 17 8 2 2" xfId="21896" xr:uid="{00000000-0005-0000-0000-00007A550000}"/>
    <cellStyle name="Output 2 3 17 8 3" xfId="21897" xr:uid="{00000000-0005-0000-0000-00007B550000}"/>
    <cellStyle name="Output 2 3 17 9" xfId="21898" xr:uid="{00000000-0005-0000-0000-00007C550000}"/>
    <cellStyle name="Output 2 3 17 9 2" xfId="21899" xr:uid="{00000000-0005-0000-0000-00007D550000}"/>
    <cellStyle name="Output 2 3 17 9 2 2" xfId="21900" xr:uid="{00000000-0005-0000-0000-00007E550000}"/>
    <cellStyle name="Output 2 3 17 9 3" xfId="21901" xr:uid="{00000000-0005-0000-0000-00007F550000}"/>
    <cellStyle name="Output 2 3 18" xfId="21902" xr:uid="{00000000-0005-0000-0000-000080550000}"/>
    <cellStyle name="Output 2 3 18 10" xfId="21903" xr:uid="{00000000-0005-0000-0000-000081550000}"/>
    <cellStyle name="Output 2 3 18 10 2" xfId="21904" xr:uid="{00000000-0005-0000-0000-000082550000}"/>
    <cellStyle name="Output 2 3 18 11" xfId="21905" xr:uid="{00000000-0005-0000-0000-000083550000}"/>
    <cellStyle name="Output 2 3 18 2" xfId="21906" xr:uid="{00000000-0005-0000-0000-000084550000}"/>
    <cellStyle name="Output 2 3 18 2 2" xfId="21907" xr:uid="{00000000-0005-0000-0000-000085550000}"/>
    <cellStyle name="Output 2 3 18 2 2 2" xfId="21908" xr:uid="{00000000-0005-0000-0000-000086550000}"/>
    <cellStyle name="Output 2 3 18 2 2 2 2" xfId="21909" xr:uid="{00000000-0005-0000-0000-000087550000}"/>
    <cellStyle name="Output 2 3 18 2 2 2 2 2" xfId="21910" xr:uid="{00000000-0005-0000-0000-000088550000}"/>
    <cellStyle name="Output 2 3 18 2 2 2 3" xfId="21911" xr:uid="{00000000-0005-0000-0000-000089550000}"/>
    <cellStyle name="Output 2 3 18 2 2 3" xfId="21912" xr:uid="{00000000-0005-0000-0000-00008A550000}"/>
    <cellStyle name="Output 2 3 18 2 2 3 2" xfId="21913" xr:uid="{00000000-0005-0000-0000-00008B550000}"/>
    <cellStyle name="Output 2 3 18 2 2 4" xfId="21914" xr:uid="{00000000-0005-0000-0000-00008C550000}"/>
    <cellStyle name="Output 2 3 18 2 3" xfId="21915" xr:uid="{00000000-0005-0000-0000-00008D550000}"/>
    <cellStyle name="Output 2 3 18 2 3 2" xfId="21916" xr:uid="{00000000-0005-0000-0000-00008E550000}"/>
    <cellStyle name="Output 2 3 18 2 3 2 2" xfId="21917" xr:uid="{00000000-0005-0000-0000-00008F550000}"/>
    <cellStyle name="Output 2 3 18 2 3 3" xfId="21918" xr:uid="{00000000-0005-0000-0000-000090550000}"/>
    <cellStyle name="Output 2 3 18 2 4" xfId="21919" xr:uid="{00000000-0005-0000-0000-000091550000}"/>
    <cellStyle name="Output 2 3 18 2 4 2" xfId="21920" xr:uid="{00000000-0005-0000-0000-000092550000}"/>
    <cellStyle name="Output 2 3 18 2 4 2 2" xfId="21921" xr:uid="{00000000-0005-0000-0000-000093550000}"/>
    <cellStyle name="Output 2 3 18 2 4 3" xfId="21922" xr:uid="{00000000-0005-0000-0000-000094550000}"/>
    <cellStyle name="Output 2 3 18 2 5" xfId="21923" xr:uid="{00000000-0005-0000-0000-000095550000}"/>
    <cellStyle name="Output 2 3 18 2 5 2" xfId="21924" xr:uid="{00000000-0005-0000-0000-000096550000}"/>
    <cellStyle name="Output 2 3 18 2 6" xfId="21925" xr:uid="{00000000-0005-0000-0000-000097550000}"/>
    <cellStyle name="Output 2 3 18 2 6 2" xfId="21926" xr:uid="{00000000-0005-0000-0000-000098550000}"/>
    <cellStyle name="Output 2 3 18 2 7" xfId="21927" xr:uid="{00000000-0005-0000-0000-000099550000}"/>
    <cellStyle name="Output 2 3 18 3" xfId="21928" xr:uid="{00000000-0005-0000-0000-00009A550000}"/>
    <cellStyle name="Output 2 3 18 3 2" xfId="21929" xr:uid="{00000000-0005-0000-0000-00009B550000}"/>
    <cellStyle name="Output 2 3 18 3 2 2" xfId="21930" xr:uid="{00000000-0005-0000-0000-00009C550000}"/>
    <cellStyle name="Output 2 3 18 3 2 2 2" xfId="21931" xr:uid="{00000000-0005-0000-0000-00009D550000}"/>
    <cellStyle name="Output 2 3 18 3 2 2 2 2" xfId="21932" xr:uid="{00000000-0005-0000-0000-00009E550000}"/>
    <cellStyle name="Output 2 3 18 3 2 2 3" xfId="21933" xr:uid="{00000000-0005-0000-0000-00009F550000}"/>
    <cellStyle name="Output 2 3 18 3 2 3" xfId="21934" xr:uid="{00000000-0005-0000-0000-0000A0550000}"/>
    <cellStyle name="Output 2 3 18 3 2 3 2" xfId="21935" xr:uid="{00000000-0005-0000-0000-0000A1550000}"/>
    <cellStyle name="Output 2 3 18 3 2 4" xfId="21936" xr:uid="{00000000-0005-0000-0000-0000A2550000}"/>
    <cellStyle name="Output 2 3 18 3 3" xfId="21937" xr:uid="{00000000-0005-0000-0000-0000A3550000}"/>
    <cellStyle name="Output 2 3 18 3 3 2" xfId="21938" xr:uid="{00000000-0005-0000-0000-0000A4550000}"/>
    <cellStyle name="Output 2 3 18 3 3 2 2" xfId="21939" xr:uid="{00000000-0005-0000-0000-0000A5550000}"/>
    <cellStyle name="Output 2 3 18 3 3 3" xfId="21940" xr:uid="{00000000-0005-0000-0000-0000A6550000}"/>
    <cellStyle name="Output 2 3 18 3 4" xfId="21941" xr:uid="{00000000-0005-0000-0000-0000A7550000}"/>
    <cellStyle name="Output 2 3 18 3 4 2" xfId="21942" xr:uid="{00000000-0005-0000-0000-0000A8550000}"/>
    <cellStyle name="Output 2 3 18 3 4 2 2" xfId="21943" xr:uid="{00000000-0005-0000-0000-0000A9550000}"/>
    <cellStyle name="Output 2 3 18 3 4 3" xfId="21944" xr:uid="{00000000-0005-0000-0000-0000AA550000}"/>
    <cellStyle name="Output 2 3 18 3 5" xfId="21945" xr:uid="{00000000-0005-0000-0000-0000AB550000}"/>
    <cellStyle name="Output 2 3 18 3 5 2" xfId="21946" xr:uid="{00000000-0005-0000-0000-0000AC550000}"/>
    <cellStyle name="Output 2 3 18 3 6" xfId="21947" xr:uid="{00000000-0005-0000-0000-0000AD550000}"/>
    <cellStyle name="Output 2 3 18 3 6 2" xfId="21948" xr:uid="{00000000-0005-0000-0000-0000AE550000}"/>
    <cellStyle name="Output 2 3 18 3 7" xfId="21949" xr:uid="{00000000-0005-0000-0000-0000AF550000}"/>
    <cellStyle name="Output 2 3 18 4" xfId="21950" xr:uid="{00000000-0005-0000-0000-0000B0550000}"/>
    <cellStyle name="Output 2 3 18 4 2" xfId="21951" xr:uid="{00000000-0005-0000-0000-0000B1550000}"/>
    <cellStyle name="Output 2 3 18 4 2 2" xfId="21952" xr:uid="{00000000-0005-0000-0000-0000B2550000}"/>
    <cellStyle name="Output 2 3 18 4 2 2 2" xfId="21953" xr:uid="{00000000-0005-0000-0000-0000B3550000}"/>
    <cellStyle name="Output 2 3 18 4 2 2 2 2" xfId="21954" xr:uid="{00000000-0005-0000-0000-0000B4550000}"/>
    <cellStyle name="Output 2 3 18 4 2 2 3" xfId="21955" xr:uid="{00000000-0005-0000-0000-0000B5550000}"/>
    <cellStyle name="Output 2 3 18 4 2 3" xfId="21956" xr:uid="{00000000-0005-0000-0000-0000B6550000}"/>
    <cellStyle name="Output 2 3 18 4 2 3 2" xfId="21957" xr:uid="{00000000-0005-0000-0000-0000B7550000}"/>
    <cellStyle name="Output 2 3 18 4 2 4" xfId="21958" xr:uid="{00000000-0005-0000-0000-0000B8550000}"/>
    <cellStyle name="Output 2 3 18 4 3" xfId="21959" xr:uid="{00000000-0005-0000-0000-0000B9550000}"/>
    <cellStyle name="Output 2 3 18 4 3 2" xfId="21960" xr:uid="{00000000-0005-0000-0000-0000BA550000}"/>
    <cellStyle name="Output 2 3 18 4 3 2 2" xfId="21961" xr:uid="{00000000-0005-0000-0000-0000BB550000}"/>
    <cellStyle name="Output 2 3 18 4 3 3" xfId="21962" xr:uid="{00000000-0005-0000-0000-0000BC550000}"/>
    <cellStyle name="Output 2 3 18 4 4" xfId="21963" xr:uid="{00000000-0005-0000-0000-0000BD550000}"/>
    <cellStyle name="Output 2 3 18 4 4 2" xfId="21964" xr:uid="{00000000-0005-0000-0000-0000BE550000}"/>
    <cellStyle name="Output 2 3 18 4 4 2 2" xfId="21965" xr:uid="{00000000-0005-0000-0000-0000BF550000}"/>
    <cellStyle name="Output 2 3 18 4 4 3" xfId="21966" xr:uid="{00000000-0005-0000-0000-0000C0550000}"/>
    <cellStyle name="Output 2 3 18 4 5" xfId="21967" xr:uid="{00000000-0005-0000-0000-0000C1550000}"/>
    <cellStyle name="Output 2 3 18 4 5 2" xfId="21968" xr:uid="{00000000-0005-0000-0000-0000C2550000}"/>
    <cellStyle name="Output 2 3 18 4 6" xfId="21969" xr:uid="{00000000-0005-0000-0000-0000C3550000}"/>
    <cellStyle name="Output 2 3 18 4 6 2" xfId="21970" xr:uid="{00000000-0005-0000-0000-0000C4550000}"/>
    <cellStyle name="Output 2 3 18 4 7" xfId="21971" xr:uid="{00000000-0005-0000-0000-0000C5550000}"/>
    <cellStyle name="Output 2 3 18 5" xfId="21972" xr:uid="{00000000-0005-0000-0000-0000C6550000}"/>
    <cellStyle name="Output 2 3 18 5 2" xfId="21973" xr:uid="{00000000-0005-0000-0000-0000C7550000}"/>
    <cellStyle name="Output 2 3 18 5 2 2" xfId="21974" xr:uid="{00000000-0005-0000-0000-0000C8550000}"/>
    <cellStyle name="Output 2 3 18 5 2 2 2" xfId="21975" xr:uid="{00000000-0005-0000-0000-0000C9550000}"/>
    <cellStyle name="Output 2 3 18 5 2 2 2 2" xfId="21976" xr:uid="{00000000-0005-0000-0000-0000CA550000}"/>
    <cellStyle name="Output 2 3 18 5 2 2 3" xfId="21977" xr:uid="{00000000-0005-0000-0000-0000CB550000}"/>
    <cellStyle name="Output 2 3 18 5 2 3" xfId="21978" xr:uid="{00000000-0005-0000-0000-0000CC550000}"/>
    <cellStyle name="Output 2 3 18 5 2 3 2" xfId="21979" xr:uid="{00000000-0005-0000-0000-0000CD550000}"/>
    <cellStyle name="Output 2 3 18 5 2 4" xfId="21980" xr:uid="{00000000-0005-0000-0000-0000CE550000}"/>
    <cellStyle name="Output 2 3 18 5 3" xfId="21981" xr:uid="{00000000-0005-0000-0000-0000CF550000}"/>
    <cellStyle name="Output 2 3 18 5 3 2" xfId="21982" xr:uid="{00000000-0005-0000-0000-0000D0550000}"/>
    <cellStyle name="Output 2 3 18 5 3 2 2" xfId="21983" xr:uid="{00000000-0005-0000-0000-0000D1550000}"/>
    <cellStyle name="Output 2 3 18 5 3 3" xfId="21984" xr:uid="{00000000-0005-0000-0000-0000D2550000}"/>
    <cellStyle name="Output 2 3 18 5 4" xfId="21985" xr:uid="{00000000-0005-0000-0000-0000D3550000}"/>
    <cellStyle name="Output 2 3 18 5 4 2" xfId="21986" xr:uid="{00000000-0005-0000-0000-0000D4550000}"/>
    <cellStyle name="Output 2 3 18 5 4 2 2" xfId="21987" xr:uid="{00000000-0005-0000-0000-0000D5550000}"/>
    <cellStyle name="Output 2 3 18 5 4 3" xfId="21988" xr:uid="{00000000-0005-0000-0000-0000D6550000}"/>
    <cellStyle name="Output 2 3 18 5 5" xfId="21989" xr:uid="{00000000-0005-0000-0000-0000D7550000}"/>
    <cellStyle name="Output 2 3 18 5 5 2" xfId="21990" xr:uid="{00000000-0005-0000-0000-0000D8550000}"/>
    <cellStyle name="Output 2 3 18 5 6" xfId="21991" xr:uid="{00000000-0005-0000-0000-0000D9550000}"/>
    <cellStyle name="Output 2 3 18 5 6 2" xfId="21992" xr:uid="{00000000-0005-0000-0000-0000DA550000}"/>
    <cellStyle name="Output 2 3 18 5 7" xfId="21993" xr:uid="{00000000-0005-0000-0000-0000DB550000}"/>
    <cellStyle name="Output 2 3 18 6" xfId="21994" xr:uid="{00000000-0005-0000-0000-0000DC550000}"/>
    <cellStyle name="Output 2 3 18 6 2" xfId="21995" xr:uid="{00000000-0005-0000-0000-0000DD550000}"/>
    <cellStyle name="Output 2 3 18 6 2 2" xfId="21996" xr:uid="{00000000-0005-0000-0000-0000DE550000}"/>
    <cellStyle name="Output 2 3 18 6 2 2 2" xfId="21997" xr:uid="{00000000-0005-0000-0000-0000DF550000}"/>
    <cellStyle name="Output 2 3 18 6 2 3" xfId="21998" xr:uid="{00000000-0005-0000-0000-0000E0550000}"/>
    <cellStyle name="Output 2 3 18 6 3" xfId="21999" xr:uid="{00000000-0005-0000-0000-0000E1550000}"/>
    <cellStyle name="Output 2 3 18 6 3 2" xfId="22000" xr:uid="{00000000-0005-0000-0000-0000E2550000}"/>
    <cellStyle name="Output 2 3 18 6 4" xfId="22001" xr:uid="{00000000-0005-0000-0000-0000E3550000}"/>
    <cellStyle name="Output 2 3 18 7" xfId="22002" xr:uid="{00000000-0005-0000-0000-0000E4550000}"/>
    <cellStyle name="Output 2 3 18 7 2" xfId="22003" xr:uid="{00000000-0005-0000-0000-0000E5550000}"/>
    <cellStyle name="Output 2 3 18 7 2 2" xfId="22004" xr:uid="{00000000-0005-0000-0000-0000E6550000}"/>
    <cellStyle name="Output 2 3 18 7 3" xfId="22005" xr:uid="{00000000-0005-0000-0000-0000E7550000}"/>
    <cellStyle name="Output 2 3 18 8" xfId="22006" xr:uid="{00000000-0005-0000-0000-0000E8550000}"/>
    <cellStyle name="Output 2 3 18 8 2" xfId="22007" xr:uid="{00000000-0005-0000-0000-0000E9550000}"/>
    <cellStyle name="Output 2 3 18 8 2 2" xfId="22008" xr:uid="{00000000-0005-0000-0000-0000EA550000}"/>
    <cellStyle name="Output 2 3 18 8 3" xfId="22009" xr:uid="{00000000-0005-0000-0000-0000EB550000}"/>
    <cellStyle name="Output 2 3 18 9" xfId="22010" xr:uid="{00000000-0005-0000-0000-0000EC550000}"/>
    <cellStyle name="Output 2 3 18 9 2" xfId="22011" xr:uid="{00000000-0005-0000-0000-0000ED550000}"/>
    <cellStyle name="Output 2 3 19" xfId="22012" xr:uid="{00000000-0005-0000-0000-0000EE550000}"/>
    <cellStyle name="Output 2 3 2" xfId="22013" xr:uid="{00000000-0005-0000-0000-0000EF550000}"/>
    <cellStyle name="Output 2 3 2 2" xfId="22014" xr:uid="{00000000-0005-0000-0000-0000F0550000}"/>
    <cellStyle name="Output 2 3 2 2 2" xfId="22015" xr:uid="{00000000-0005-0000-0000-0000F1550000}"/>
    <cellStyle name="Output 2 3 2 2 3" xfId="22016" xr:uid="{00000000-0005-0000-0000-0000F2550000}"/>
    <cellStyle name="Output 2 3 2 3" xfId="22017" xr:uid="{00000000-0005-0000-0000-0000F3550000}"/>
    <cellStyle name="Output 2 3 2 3 10" xfId="22018" xr:uid="{00000000-0005-0000-0000-0000F4550000}"/>
    <cellStyle name="Output 2 3 2 3 10 10" xfId="22019" xr:uid="{00000000-0005-0000-0000-0000F5550000}"/>
    <cellStyle name="Output 2 3 2 3 10 10 2" xfId="22020" xr:uid="{00000000-0005-0000-0000-0000F6550000}"/>
    <cellStyle name="Output 2 3 2 3 10 11" xfId="22021" xr:uid="{00000000-0005-0000-0000-0000F7550000}"/>
    <cellStyle name="Output 2 3 2 3 10 11 2" xfId="22022" xr:uid="{00000000-0005-0000-0000-0000F8550000}"/>
    <cellStyle name="Output 2 3 2 3 10 12" xfId="22023" xr:uid="{00000000-0005-0000-0000-0000F9550000}"/>
    <cellStyle name="Output 2 3 2 3 10 2" xfId="22024" xr:uid="{00000000-0005-0000-0000-0000FA550000}"/>
    <cellStyle name="Output 2 3 2 3 10 2 2" xfId="22025" xr:uid="{00000000-0005-0000-0000-0000FB550000}"/>
    <cellStyle name="Output 2 3 2 3 10 2 2 2" xfId="22026" xr:uid="{00000000-0005-0000-0000-0000FC550000}"/>
    <cellStyle name="Output 2 3 2 3 10 2 2 2 2" xfId="22027" xr:uid="{00000000-0005-0000-0000-0000FD550000}"/>
    <cellStyle name="Output 2 3 2 3 10 2 2 2 2 2" xfId="22028" xr:uid="{00000000-0005-0000-0000-0000FE550000}"/>
    <cellStyle name="Output 2 3 2 3 10 2 2 2 3" xfId="22029" xr:uid="{00000000-0005-0000-0000-0000FF550000}"/>
    <cellStyle name="Output 2 3 2 3 10 2 2 3" xfId="22030" xr:uid="{00000000-0005-0000-0000-000000560000}"/>
    <cellStyle name="Output 2 3 2 3 10 2 2 3 2" xfId="22031" xr:uid="{00000000-0005-0000-0000-000001560000}"/>
    <cellStyle name="Output 2 3 2 3 10 2 2 4" xfId="22032" xr:uid="{00000000-0005-0000-0000-000002560000}"/>
    <cellStyle name="Output 2 3 2 3 10 2 3" xfId="22033" xr:uid="{00000000-0005-0000-0000-000003560000}"/>
    <cellStyle name="Output 2 3 2 3 10 2 3 2" xfId="22034" xr:uid="{00000000-0005-0000-0000-000004560000}"/>
    <cellStyle name="Output 2 3 2 3 10 2 3 2 2" xfId="22035" xr:uid="{00000000-0005-0000-0000-000005560000}"/>
    <cellStyle name="Output 2 3 2 3 10 2 3 3" xfId="22036" xr:uid="{00000000-0005-0000-0000-000006560000}"/>
    <cellStyle name="Output 2 3 2 3 10 2 4" xfId="22037" xr:uid="{00000000-0005-0000-0000-000007560000}"/>
    <cellStyle name="Output 2 3 2 3 10 2 4 2" xfId="22038" xr:uid="{00000000-0005-0000-0000-000008560000}"/>
    <cellStyle name="Output 2 3 2 3 10 2 4 2 2" xfId="22039" xr:uid="{00000000-0005-0000-0000-000009560000}"/>
    <cellStyle name="Output 2 3 2 3 10 2 4 3" xfId="22040" xr:uid="{00000000-0005-0000-0000-00000A560000}"/>
    <cellStyle name="Output 2 3 2 3 10 2 5" xfId="22041" xr:uid="{00000000-0005-0000-0000-00000B560000}"/>
    <cellStyle name="Output 2 3 2 3 10 2 5 2" xfId="22042" xr:uid="{00000000-0005-0000-0000-00000C560000}"/>
    <cellStyle name="Output 2 3 2 3 10 2 6" xfId="22043" xr:uid="{00000000-0005-0000-0000-00000D560000}"/>
    <cellStyle name="Output 2 3 2 3 10 2 6 2" xfId="22044" xr:uid="{00000000-0005-0000-0000-00000E560000}"/>
    <cellStyle name="Output 2 3 2 3 10 2 7" xfId="22045" xr:uid="{00000000-0005-0000-0000-00000F560000}"/>
    <cellStyle name="Output 2 3 2 3 10 3" xfId="22046" xr:uid="{00000000-0005-0000-0000-000010560000}"/>
    <cellStyle name="Output 2 3 2 3 10 3 2" xfId="22047" xr:uid="{00000000-0005-0000-0000-000011560000}"/>
    <cellStyle name="Output 2 3 2 3 10 3 2 2" xfId="22048" xr:uid="{00000000-0005-0000-0000-000012560000}"/>
    <cellStyle name="Output 2 3 2 3 10 3 2 2 2" xfId="22049" xr:uid="{00000000-0005-0000-0000-000013560000}"/>
    <cellStyle name="Output 2 3 2 3 10 3 2 2 2 2" xfId="22050" xr:uid="{00000000-0005-0000-0000-000014560000}"/>
    <cellStyle name="Output 2 3 2 3 10 3 2 2 3" xfId="22051" xr:uid="{00000000-0005-0000-0000-000015560000}"/>
    <cellStyle name="Output 2 3 2 3 10 3 2 3" xfId="22052" xr:uid="{00000000-0005-0000-0000-000016560000}"/>
    <cellStyle name="Output 2 3 2 3 10 3 2 3 2" xfId="22053" xr:uid="{00000000-0005-0000-0000-000017560000}"/>
    <cellStyle name="Output 2 3 2 3 10 3 2 4" xfId="22054" xr:uid="{00000000-0005-0000-0000-000018560000}"/>
    <cellStyle name="Output 2 3 2 3 10 3 3" xfId="22055" xr:uid="{00000000-0005-0000-0000-000019560000}"/>
    <cellStyle name="Output 2 3 2 3 10 3 3 2" xfId="22056" xr:uid="{00000000-0005-0000-0000-00001A560000}"/>
    <cellStyle name="Output 2 3 2 3 10 3 3 2 2" xfId="22057" xr:uid="{00000000-0005-0000-0000-00001B560000}"/>
    <cellStyle name="Output 2 3 2 3 10 3 3 3" xfId="22058" xr:uid="{00000000-0005-0000-0000-00001C560000}"/>
    <cellStyle name="Output 2 3 2 3 10 3 4" xfId="22059" xr:uid="{00000000-0005-0000-0000-00001D560000}"/>
    <cellStyle name="Output 2 3 2 3 10 3 4 2" xfId="22060" xr:uid="{00000000-0005-0000-0000-00001E560000}"/>
    <cellStyle name="Output 2 3 2 3 10 3 4 2 2" xfId="22061" xr:uid="{00000000-0005-0000-0000-00001F560000}"/>
    <cellStyle name="Output 2 3 2 3 10 3 4 3" xfId="22062" xr:uid="{00000000-0005-0000-0000-000020560000}"/>
    <cellStyle name="Output 2 3 2 3 10 3 5" xfId="22063" xr:uid="{00000000-0005-0000-0000-000021560000}"/>
    <cellStyle name="Output 2 3 2 3 10 3 5 2" xfId="22064" xr:uid="{00000000-0005-0000-0000-000022560000}"/>
    <cellStyle name="Output 2 3 2 3 10 3 6" xfId="22065" xr:uid="{00000000-0005-0000-0000-000023560000}"/>
    <cellStyle name="Output 2 3 2 3 10 3 6 2" xfId="22066" xr:uid="{00000000-0005-0000-0000-000024560000}"/>
    <cellStyle name="Output 2 3 2 3 10 3 7" xfId="22067" xr:uid="{00000000-0005-0000-0000-000025560000}"/>
    <cellStyle name="Output 2 3 2 3 10 4" xfId="22068" xr:uid="{00000000-0005-0000-0000-000026560000}"/>
    <cellStyle name="Output 2 3 2 3 10 4 2" xfId="22069" xr:uid="{00000000-0005-0000-0000-000027560000}"/>
    <cellStyle name="Output 2 3 2 3 10 4 2 2" xfId="22070" xr:uid="{00000000-0005-0000-0000-000028560000}"/>
    <cellStyle name="Output 2 3 2 3 10 4 2 2 2" xfId="22071" xr:uid="{00000000-0005-0000-0000-000029560000}"/>
    <cellStyle name="Output 2 3 2 3 10 4 2 2 2 2" xfId="22072" xr:uid="{00000000-0005-0000-0000-00002A560000}"/>
    <cellStyle name="Output 2 3 2 3 10 4 2 2 3" xfId="22073" xr:uid="{00000000-0005-0000-0000-00002B560000}"/>
    <cellStyle name="Output 2 3 2 3 10 4 2 3" xfId="22074" xr:uid="{00000000-0005-0000-0000-00002C560000}"/>
    <cellStyle name="Output 2 3 2 3 10 4 2 3 2" xfId="22075" xr:uid="{00000000-0005-0000-0000-00002D560000}"/>
    <cellStyle name="Output 2 3 2 3 10 4 2 4" xfId="22076" xr:uid="{00000000-0005-0000-0000-00002E560000}"/>
    <cellStyle name="Output 2 3 2 3 10 4 3" xfId="22077" xr:uid="{00000000-0005-0000-0000-00002F560000}"/>
    <cellStyle name="Output 2 3 2 3 10 4 3 2" xfId="22078" xr:uid="{00000000-0005-0000-0000-000030560000}"/>
    <cellStyle name="Output 2 3 2 3 10 4 3 2 2" xfId="22079" xr:uid="{00000000-0005-0000-0000-000031560000}"/>
    <cellStyle name="Output 2 3 2 3 10 4 3 3" xfId="22080" xr:uid="{00000000-0005-0000-0000-000032560000}"/>
    <cellStyle name="Output 2 3 2 3 10 4 4" xfId="22081" xr:uid="{00000000-0005-0000-0000-000033560000}"/>
    <cellStyle name="Output 2 3 2 3 10 4 4 2" xfId="22082" xr:uid="{00000000-0005-0000-0000-000034560000}"/>
    <cellStyle name="Output 2 3 2 3 10 4 4 2 2" xfId="22083" xr:uid="{00000000-0005-0000-0000-000035560000}"/>
    <cellStyle name="Output 2 3 2 3 10 4 4 3" xfId="22084" xr:uid="{00000000-0005-0000-0000-000036560000}"/>
    <cellStyle name="Output 2 3 2 3 10 4 5" xfId="22085" xr:uid="{00000000-0005-0000-0000-000037560000}"/>
    <cellStyle name="Output 2 3 2 3 10 4 5 2" xfId="22086" xr:uid="{00000000-0005-0000-0000-000038560000}"/>
    <cellStyle name="Output 2 3 2 3 10 4 6" xfId="22087" xr:uid="{00000000-0005-0000-0000-000039560000}"/>
    <cellStyle name="Output 2 3 2 3 10 4 6 2" xfId="22088" xr:uid="{00000000-0005-0000-0000-00003A560000}"/>
    <cellStyle name="Output 2 3 2 3 10 4 7" xfId="22089" xr:uid="{00000000-0005-0000-0000-00003B560000}"/>
    <cellStyle name="Output 2 3 2 3 10 5" xfId="22090" xr:uid="{00000000-0005-0000-0000-00003C560000}"/>
    <cellStyle name="Output 2 3 2 3 10 5 2" xfId="22091" xr:uid="{00000000-0005-0000-0000-00003D560000}"/>
    <cellStyle name="Output 2 3 2 3 10 5 2 2" xfId="22092" xr:uid="{00000000-0005-0000-0000-00003E560000}"/>
    <cellStyle name="Output 2 3 2 3 10 5 2 2 2" xfId="22093" xr:uid="{00000000-0005-0000-0000-00003F560000}"/>
    <cellStyle name="Output 2 3 2 3 10 5 2 2 2 2" xfId="22094" xr:uid="{00000000-0005-0000-0000-000040560000}"/>
    <cellStyle name="Output 2 3 2 3 10 5 2 2 3" xfId="22095" xr:uid="{00000000-0005-0000-0000-000041560000}"/>
    <cellStyle name="Output 2 3 2 3 10 5 2 3" xfId="22096" xr:uid="{00000000-0005-0000-0000-000042560000}"/>
    <cellStyle name="Output 2 3 2 3 10 5 2 3 2" xfId="22097" xr:uid="{00000000-0005-0000-0000-000043560000}"/>
    <cellStyle name="Output 2 3 2 3 10 5 2 4" xfId="22098" xr:uid="{00000000-0005-0000-0000-000044560000}"/>
    <cellStyle name="Output 2 3 2 3 10 5 3" xfId="22099" xr:uid="{00000000-0005-0000-0000-000045560000}"/>
    <cellStyle name="Output 2 3 2 3 10 5 3 2" xfId="22100" xr:uid="{00000000-0005-0000-0000-000046560000}"/>
    <cellStyle name="Output 2 3 2 3 10 5 3 2 2" xfId="22101" xr:uid="{00000000-0005-0000-0000-000047560000}"/>
    <cellStyle name="Output 2 3 2 3 10 5 3 3" xfId="22102" xr:uid="{00000000-0005-0000-0000-000048560000}"/>
    <cellStyle name="Output 2 3 2 3 10 5 4" xfId="22103" xr:uid="{00000000-0005-0000-0000-000049560000}"/>
    <cellStyle name="Output 2 3 2 3 10 5 4 2" xfId="22104" xr:uid="{00000000-0005-0000-0000-00004A560000}"/>
    <cellStyle name="Output 2 3 2 3 10 5 4 2 2" xfId="22105" xr:uid="{00000000-0005-0000-0000-00004B560000}"/>
    <cellStyle name="Output 2 3 2 3 10 5 4 3" xfId="22106" xr:uid="{00000000-0005-0000-0000-00004C560000}"/>
    <cellStyle name="Output 2 3 2 3 10 5 5" xfId="22107" xr:uid="{00000000-0005-0000-0000-00004D560000}"/>
    <cellStyle name="Output 2 3 2 3 10 5 5 2" xfId="22108" xr:uid="{00000000-0005-0000-0000-00004E560000}"/>
    <cellStyle name="Output 2 3 2 3 10 5 6" xfId="22109" xr:uid="{00000000-0005-0000-0000-00004F560000}"/>
    <cellStyle name="Output 2 3 2 3 10 5 6 2" xfId="22110" xr:uid="{00000000-0005-0000-0000-000050560000}"/>
    <cellStyle name="Output 2 3 2 3 10 5 7" xfId="22111" xr:uid="{00000000-0005-0000-0000-000051560000}"/>
    <cellStyle name="Output 2 3 2 3 10 6" xfId="22112" xr:uid="{00000000-0005-0000-0000-000052560000}"/>
    <cellStyle name="Output 2 3 2 3 10 6 2" xfId="22113" xr:uid="{00000000-0005-0000-0000-000053560000}"/>
    <cellStyle name="Output 2 3 2 3 10 6 2 2" xfId="22114" xr:uid="{00000000-0005-0000-0000-000054560000}"/>
    <cellStyle name="Output 2 3 2 3 10 6 2 2 2" xfId="22115" xr:uid="{00000000-0005-0000-0000-000055560000}"/>
    <cellStyle name="Output 2 3 2 3 10 6 2 2 2 2" xfId="22116" xr:uid="{00000000-0005-0000-0000-000056560000}"/>
    <cellStyle name="Output 2 3 2 3 10 6 2 2 3" xfId="22117" xr:uid="{00000000-0005-0000-0000-000057560000}"/>
    <cellStyle name="Output 2 3 2 3 10 6 2 3" xfId="22118" xr:uid="{00000000-0005-0000-0000-000058560000}"/>
    <cellStyle name="Output 2 3 2 3 10 6 2 3 2" xfId="22119" xr:uid="{00000000-0005-0000-0000-000059560000}"/>
    <cellStyle name="Output 2 3 2 3 10 6 2 4" xfId="22120" xr:uid="{00000000-0005-0000-0000-00005A560000}"/>
    <cellStyle name="Output 2 3 2 3 10 6 3" xfId="22121" xr:uid="{00000000-0005-0000-0000-00005B560000}"/>
    <cellStyle name="Output 2 3 2 3 10 6 3 2" xfId="22122" xr:uid="{00000000-0005-0000-0000-00005C560000}"/>
    <cellStyle name="Output 2 3 2 3 10 6 3 2 2" xfId="22123" xr:uid="{00000000-0005-0000-0000-00005D560000}"/>
    <cellStyle name="Output 2 3 2 3 10 6 3 3" xfId="22124" xr:uid="{00000000-0005-0000-0000-00005E560000}"/>
    <cellStyle name="Output 2 3 2 3 10 6 4" xfId="22125" xr:uid="{00000000-0005-0000-0000-00005F560000}"/>
    <cellStyle name="Output 2 3 2 3 10 6 4 2" xfId="22126" xr:uid="{00000000-0005-0000-0000-000060560000}"/>
    <cellStyle name="Output 2 3 2 3 10 6 4 2 2" xfId="22127" xr:uid="{00000000-0005-0000-0000-000061560000}"/>
    <cellStyle name="Output 2 3 2 3 10 6 4 3" xfId="22128" xr:uid="{00000000-0005-0000-0000-000062560000}"/>
    <cellStyle name="Output 2 3 2 3 10 6 5" xfId="22129" xr:uid="{00000000-0005-0000-0000-000063560000}"/>
    <cellStyle name="Output 2 3 2 3 10 6 5 2" xfId="22130" xr:uid="{00000000-0005-0000-0000-000064560000}"/>
    <cellStyle name="Output 2 3 2 3 10 6 6" xfId="22131" xr:uid="{00000000-0005-0000-0000-000065560000}"/>
    <cellStyle name="Output 2 3 2 3 10 6 6 2" xfId="22132" xr:uid="{00000000-0005-0000-0000-000066560000}"/>
    <cellStyle name="Output 2 3 2 3 10 6 7" xfId="22133" xr:uid="{00000000-0005-0000-0000-000067560000}"/>
    <cellStyle name="Output 2 3 2 3 10 7" xfId="22134" xr:uid="{00000000-0005-0000-0000-000068560000}"/>
    <cellStyle name="Output 2 3 2 3 10 7 2" xfId="22135" xr:uid="{00000000-0005-0000-0000-000069560000}"/>
    <cellStyle name="Output 2 3 2 3 10 7 2 2" xfId="22136" xr:uid="{00000000-0005-0000-0000-00006A560000}"/>
    <cellStyle name="Output 2 3 2 3 10 7 2 2 2" xfId="22137" xr:uid="{00000000-0005-0000-0000-00006B560000}"/>
    <cellStyle name="Output 2 3 2 3 10 7 2 3" xfId="22138" xr:uid="{00000000-0005-0000-0000-00006C560000}"/>
    <cellStyle name="Output 2 3 2 3 10 7 3" xfId="22139" xr:uid="{00000000-0005-0000-0000-00006D560000}"/>
    <cellStyle name="Output 2 3 2 3 10 7 3 2" xfId="22140" xr:uid="{00000000-0005-0000-0000-00006E560000}"/>
    <cellStyle name="Output 2 3 2 3 10 7 4" xfId="22141" xr:uid="{00000000-0005-0000-0000-00006F560000}"/>
    <cellStyle name="Output 2 3 2 3 10 8" xfId="22142" xr:uid="{00000000-0005-0000-0000-000070560000}"/>
    <cellStyle name="Output 2 3 2 3 10 8 2" xfId="22143" xr:uid="{00000000-0005-0000-0000-000071560000}"/>
    <cellStyle name="Output 2 3 2 3 10 8 2 2" xfId="22144" xr:uid="{00000000-0005-0000-0000-000072560000}"/>
    <cellStyle name="Output 2 3 2 3 10 8 3" xfId="22145" xr:uid="{00000000-0005-0000-0000-000073560000}"/>
    <cellStyle name="Output 2 3 2 3 10 9" xfId="22146" xr:uid="{00000000-0005-0000-0000-000074560000}"/>
    <cellStyle name="Output 2 3 2 3 10 9 2" xfId="22147" xr:uid="{00000000-0005-0000-0000-000075560000}"/>
    <cellStyle name="Output 2 3 2 3 10 9 2 2" xfId="22148" xr:uid="{00000000-0005-0000-0000-000076560000}"/>
    <cellStyle name="Output 2 3 2 3 10 9 3" xfId="22149" xr:uid="{00000000-0005-0000-0000-000077560000}"/>
    <cellStyle name="Output 2 3 2 3 11" xfId="22150" xr:uid="{00000000-0005-0000-0000-000078560000}"/>
    <cellStyle name="Output 2 3 2 3 11 10" xfId="22151" xr:uid="{00000000-0005-0000-0000-000079560000}"/>
    <cellStyle name="Output 2 3 2 3 11 10 2" xfId="22152" xr:uid="{00000000-0005-0000-0000-00007A560000}"/>
    <cellStyle name="Output 2 3 2 3 11 11" xfId="22153" xr:uid="{00000000-0005-0000-0000-00007B560000}"/>
    <cellStyle name="Output 2 3 2 3 11 11 2" xfId="22154" xr:uid="{00000000-0005-0000-0000-00007C560000}"/>
    <cellStyle name="Output 2 3 2 3 11 12" xfId="22155" xr:uid="{00000000-0005-0000-0000-00007D560000}"/>
    <cellStyle name="Output 2 3 2 3 11 2" xfId="22156" xr:uid="{00000000-0005-0000-0000-00007E560000}"/>
    <cellStyle name="Output 2 3 2 3 11 2 2" xfId="22157" xr:uid="{00000000-0005-0000-0000-00007F560000}"/>
    <cellStyle name="Output 2 3 2 3 11 2 2 2" xfId="22158" xr:uid="{00000000-0005-0000-0000-000080560000}"/>
    <cellStyle name="Output 2 3 2 3 11 2 2 2 2" xfId="22159" xr:uid="{00000000-0005-0000-0000-000081560000}"/>
    <cellStyle name="Output 2 3 2 3 11 2 2 2 2 2" xfId="22160" xr:uid="{00000000-0005-0000-0000-000082560000}"/>
    <cellStyle name="Output 2 3 2 3 11 2 2 2 3" xfId="22161" xr:uid="{00000000-0005-0000-0000-000083560000}"/>
    <cellStyle name="Output 2 3 2 3 11 2 2 3" xfId="22162" xr:uid="{00000000-0005-0000-0000-000084560000}"/>
    <cellStyle name="Output 2 3 2 3 11 2 2 3 2" xfId="22163" xr:uid="{00000000-0005-0000-0000-000085560000}"/>
    <cellStyle name="Output 2 3 2 3 11 2 2 4" xfId="22164" xr:uid="{00000000-0005-0000-0000-000086560000}"/>
    <cellStyle name="Output 2 3 2 3 11 2 3" xfId="22165" xr:uid="{00000000-0005-0000-0000-000087560000}"/>
    <cellStyle name="Output 2 3 2 3 11 2 3 2" xfId="22166" xr:uid="{00000000-0005-0000-0000-000088560000}"/>
    <cellStyle name="Output 2 3 2 3 11 2 3 2 2" xfId="22167" xr:uid="{00000000-0005-0000-0000-000089560000}"/>
    <cellStyle name="Output 2 3 2 3 11 2 3 3" xfId="22168" xr:uid="{00000000-0005-0000-0000-00008A560000}"/>
    <cellStyle name="Output 2 3 2 3 11 2 4" xfId="22169" xr:uid="{00000000-0005-0000-0000-00008B560000}"/>
    <cellStyle name="Output 2 3 2 3 11 2 4 2" xfId="22170" xr:uid="{00000000-0005-0000-0000-00008C560000}"/>
    <cellStyle name="Output 2 3 2 3 11 2 4 2 2" xfId="22171" xr:uid="{00000000-0005-0000-0000-00008D560000}"/>
    <cellStyle name="Output 2 3 2 3 11 2 4 3" xfId="22172" xr:uid="{00000000-0005-0000-0000-00008E560000}"/>
    <cellStyle name="Output 2 3 2 3 11 2 5" xfId="22173" xr:uid="{00000000-0005-0000-0000-00008F560000}"/>
    <cellStyle name="Output 2 3 2 3 11 2 5 2" xfId="22174" xr:uid="{00000000-0005-0000-0000-000090560000}"/>
    <cellStyle name="Output 2 3 2 3 11 2 6" xfId="22175" xr:uid="{00000000-0005-0000-0000-000091560000}"/>
    <cellStyle name="Output 2 3 2 3 11 2 6 2" xfId="22176" xr:uid="{00000000-0005-0000-0000-000092560000}"/>
    <cellStyle name="Output 2 3 2 3 11 2 7" xfId="22177" xr:uid="{00000000-0005-0000-0000-000093560000}"/>
    <cellStyle name="Output 2 3 2 3 11 3" xfId="22178" xr:uid="{00000000-0005-0000-0000-000094560000}"/>
    <cellStyle name="Output 2 3 2 3 11 3 2" xfId="22179" xr:uid="{00000000-0005-0000-0000-000095560000}"/>
    <cellStyle name="Output 2 3 2 3 11 3 2 2" xfId="22180" xr:uid="{00000000-0005-0000-0000-000096560000}"/>
    <cellStyle name="Output 2 3 2 3 11 3 2 2 2" xfId="22181" xr:uid="{00000000-0005-0000-0000-000097560000}"/>
    <cellStyle name="Output 2 3 2 3 11 3 2 2 2 2" xfId="22182" xr:uid="{00000000-0005-0000-0000-000098560000}"/>
    <cellStyle name="Output 2 3 2 3 11 3 2 2 3" xfId="22183" xr:uid="{00000000-0005-0000-0000-000099560000}"/>
    <cellStyle name="Output 2 3 2 3 11 3 2 3" xfId="22184" xr:uid="{00000000-0005-0000-0000-00009A560000}"/>
    <cellStyle name="Output 2 3 2 3 11 3 2 3 2" xfId="22185" xr:uid="{00000000-0005-0000-0000-00009B560000}"/>
    <cellStyle name="Output 2 3 2 3 11 3 2 4" xfId="22186" xr:uid="{00000000-0005-0000-0000-00009C560000}"/>
    <cellStyle name="Output 2 3 2 3 11 3 3" xfId="22187" xr:uid="{00000000-0005-0000-0000-00009D560000}"/>
    <cellStyle name="Output 2 3 2 3 11 3 3 2" xfId="22188" xr:uid="{00000000-0005-0000-0000-00009E560000}"/>
    <cellStyle name="Output 2 3 2 3 11 3 3 2 2" xfId="22189" xr:uid="{00000000-0005-0000-0000-00009F560000}"/>
    <cellStyle name="Output 2 3 2 3 11 3 3 3" xfId="22190" xr:uid="{00000000-0005-0000-0000-0000A0560000}"/>
    <cellStyle name="Output 2 3 2 3 11 3 4" xfId="22191" xr:uid="{00000000-0005-0000-0000-0000A1560000}"/>
    <cellStyle name="Output 2 3 2 3 11 3 4 2" xfId="22192" xr:uid="{00000000-0005-0000-0000-0000A2560000}"/>
    <cellStyle name="Output 2 3 2 3 11 3 4 2 2" xfId="22193" xr:uid="{00000000-0005-0000-0000-0000A3560000}"/>
    <cellStyle name="Output 2 3 2 3 11 3 4 3" xfId="22194" xr:uid="{00000000-0005-0000-0000-0000A4560000}"/>
    <cellStyle name="Output 2 3 2 3 11 3 5" xfId="22195" xr:uid="{00000000-0005-0000-0000-0000A5560000}"/>
    <cellStyle name="Output 2 3 2 3 11 3 5 2" xfId="22196" xr:uid="{00000000-0005-0000-0000-0000A6560000}"/>
    <cellStyle name="Output 2 3 2 3 11 3 6" xfId="22197" xr:uid="{00000000-0005-0000-0000-0000A7560000}"/>
    <cellStyle name="Output 2 3 2 3 11 3 6 2" xfId="22198" xr:uid="{00000000-0005-0000-0000-0000A8560000}"/>
    <cellStyle name="Output 2 3 2 3 11 3 7" xfId="22199" xr:uid="{00000000-0005-0000-0000-0000A9560000}"/>
    <cellStyle name="Output 2 3 2 3 11 4" xfId="22200" xr:uid="{00000000-0005-0000-0000-0000AA560000}"/>
    <cellStyle name="Output 2 3 2 3 11 4 2" xfId="22201" xr:uid="{00000000-0005-0000-0000-0000AB560000}"/>
    <cellStyle name="Output 2 3 2 3 11 4 2 2" xfId="22202" xr:uid="{00000000-0005-0000-0000-0000AC560000}"/>
    <cellStyle name="Output 2 3 2 3 11 4 2 2 2" xfId="22203" xr:uid="{00000000-0005-0000-0000-0000AD560000}"/>
    <cellStyle name="Output 2 3 2 3 11 4 2 2 2 2" xfId="22204" xr:uid="{00000000-0005-0000-0000-0000AE560000}"/>
    <cellStyle name="Output 2 3 2 3 11 4 2 2 3" xfId="22205" xr:uid="{00000000-0005-0000-0000-0000AF560000}"/>
    <cellStyle name="Output 2 3 2 3 11 4 2 3" xfId="22206" xr:uid="{00000000-0005-0000-0000-0000B0560000}"/>
    <cellStyle name="Output 2 3 2 3 11 4 2 3 2" xfId="22207" xr:uid="{00000000-0005-0000-0000-0000B1560000}"/>
    <cellStyle name="Output 2 3 2 3 11 4 2 4" xfId="22208" xr:uid="{00000000-0005-0000-0000-0000B2560000}"/>
    <cellStyle name="Output 2 3 2 3 11 4 3" xfId="22209" xr:uid="{00000000-0005-0000-0000-0000B3560000}"/>
    <cellStyle name="Output 2 3 2 3 11 4 3 2" xfId="22210" xr:uid="{00000000-0005-0000-0000-0000B4560000}"/>
    <cellStyle name="Output 2 3 2 3 11 4 3 2 2" xfId="22211" xr:uid="{00000000-0005-0000-0000-0000B5560000}"/>
    <cellStyle name="Output 2 3 2 3 11 4 3 3" xfId="22212" xr:uid="{00000000-0005-0000-0000-0000B6560000}"/>
    <cellStyle name="Output 2 3 2 3 11 4 4" xfId="22213" xr:uid="{00000000-0005-0000-0000-0000B7560000}"/>
    <cellStyle name="Output 2 3 2 3 11 4 4 2" xfId="22214" xr:uid="{00000000-0005-0000-0000-0000B8560000}"/>
    <cellStyle name="Output 2 3 2 3 11 4 4 2 2" xfId="22215" xr:uid="{00000000-0005-0000-0000-0000B9560000}"/>
    <cellStyle name="Output 2 3 2 3 11 4 4 3" xfId="22216" xr:uid="{00000000-0005-0000-0000-0000BA560000}"/>
    <cellStyle name="Output 2 3 2 3 11 4 5" xfId="22217" xr:uid="{00000000-0005-0000-0000-0000BB560000}"/>
    <cellStyle name="Output 2 3 2 3 11 4 5 2" xfId="22218" xr:uid="{00000000-0005-0000-0000-0000BC560000}"/>
    <cellStyle name="Output 2 3 2 3 11 4 6" xfId="22219" xr:uid="{00000000-0005-0000-0000-0000BD560000}"/>
    <cellStyle name="Output 2 3 2 3 11 4 6 2" xfId="22220" xr:uid="{00000000-0005-0000-0000-0000BE560000}"/>
    <cellStyle name="Output 2 3 2 3 11 4 7" xfId="22221" xr:uid="{00000000-0005-0000-0000-0000BF560000}"/>
    <cellStyle name="Output 2 3 2 3 11 5" xfId="22222" xr:uid="{00000000-0005-0000-0000-0000C0560000}"/>
    <cellStyle name="Output 2 3 2 3 11 5 2" xfId="22223" xr:uid="{00000000-0005-0000-0000-0000C1560000}"/>
    <cellStyle name="Output 2 3 2 3 11 5 2 2" xfId="22224" xr:uid="{00000000-0005-0000-0000-0000C2560000}"/>
    <cellStyle name="Output 2 3 2 3 11 5 2 2 2" xfId="22225" xr:uid="{00000000-0005-0000-0000-0000C3560000}"/>
    <cellStyle name="Output 2 3 2 3 11 5 2 2 2 2" xfId="22226" xr:uid="{00000000-0005-0000-0000-0000C4560000}"/>
    <cellStyle name="Output 2 3 2 3 11 5 2 2 3" xfId="22227" xr:uid="{00000000-0005-0000-0000-0000C5560000}"/>
    <cellStyle name="Output 2 3 2 3 11 5 2 3" xfId="22228" xr:uid="{00000000-0005-0000-0000-0000C6560000}"/>
    <cellStyle name="Output 2 3 2 3 11 5 2 3 2" xfId="22229" xr:uid="{00000000-0005-0000-0000-0000C7560000}"/>
    <cellStyle name="Output 2 3 2 3 11 5 2 4" xfId="22230" xr:uid="{00000000-0005-0000-0000-0000C8560000}"/>
    <cellStyle name="Output 2 3 2 3 11 5 3" xfId="22231" xr:uid="{00000000-0005-0000-0000-0000C9560000}"/>
    <cellStyle name="Output 2 3 2 3 11 5 3 2" xfId="22232" xr:uid="{00000000-0005-0000-0000-0000CA560000}"/>
    <cellStyle name="Output 2 3 2 3 11 5 3 2 2" xfId="22233" xr:uid="{00000000-0005-0000-0000-0000CB560000}"/>
    <cellStyle name="Output 2 3 2 3 11 5 3 3" xfId="22234" xr:uid="{00000000-0005-0000-0000-0000CC560000}"/>
    <cellStyle name="Output 2 3 2 3 11 5 4" xfId="22235" xr:uid="{00000000-0005-0000-0000-0000CD560000}"/>
    <cellStyle name="Output 2 3 2 3 11 5 4 2" xfId="22236" xr:uid="{00000000-0005-0000-0000-0000CE560000}"/>
    <cellStyle name="Output 2 3 2 3 11 5 4 2 2" xfId="22237" xr:uid="{00000000-0005-0000-0000-0000CF560000}"/>
    <cellStyle name="Output 2 3 2 3 11 5 4 3" xfId="22238" xr:uid="{00000000-0005-0000-0000-0000D0560000}"/>
    <cellStyle name="Output 2 3 2 3 11 5 5" xfId="22239" xr:uid="{00000000-0005-0000-0000-0000D1560000}"/>
    <cellStyle name="Output 2 3 2 3 11 5 5 2" xfId="22240" xr:uid="{00000000-0005-0000-0000-0000D2560000}"/>
    <cellStyle name="Output 2 3 2 3 11 5 6" xfId="22241" xr:uid="{00000000-0005-0000-0000-0000D3560000}"/>
    <cellStyle name="Output 2 3 2 3 11 5 6 2" xfId="22242" xr:uid="{00000000-0005-0000-0000-0000D4560000}"/>
    <cellStyle name="Output 2 3 2 3 11 5 7" xfId="22243" xr:uid="{00000000-0005-0000-0000-0000D5560000}"/>
    <cellStyle name="Output 2 3 2 3 11 6" xfId="22244" xr:uid="{00000000-0005-0000-0000-0000D6560000}"/>
    <cellStyle name="Output 2 3 2 3 11 6 2" xfId="22245" xr:uid="{00000000-0005-0000-0000-0000D7560000}"/>
    <cellStyle name="Output 2 3 2 3 11 6 2 2" xfId="22246" xr:uid="{00000000-0005-0000-0000-0000D8560000}"/>
    <cellStyle name="Output 2 3 2 3 11 6 2 2 2" xfId="22247" xr:uid="{00000000-0005-0000-0000-0000D9560000}"/>
    <cellStyle name="Output 2 3 2 3 11 6 2 2 2 2" xfId="22248" xr:uid="{00000000-0005-0000-0000-0000DA560000}"/>
    <cellStyle name="Output 2 3 2 3 11 6 2 2 3" xfId="22249" xr:uid="{00000000-0005-0000-0000-0000DB560000}"/>
    <cellStyle name="Output 2 3 2 3 11 6 2 3" xfId="22250" xr:uid="{00000000-0005-0000-0000-0000DC560000}"/>
    <cellStyle name="Output 2 3 2 3 11 6 2 3 2" xfId="22251" xr:uid="{00000000-0005-0000-0000-0000DD560000}"/>
    <cellStyle name="Output 2 3 2 3 11 6 2 4" xfId="22252" xr:uid="{00000000-0005-0000-0000-0000DE560000}"/>
    <cellStyle name="Output 2 3 2 3 11 6 3" xfId="22253" xr:uid="{00000000-0005-0000-0000-0000DF560000}"/>
    <cellStyle name="Output 2 3 2 3 11 6 3 2" xfId="22254" xr:uid="{00000000-0005-0000-0000-0000E0560000}"/>
    <cellStyle name="Output 2 3 2 3 11 6 3 2 2" xfId="22255" xr:uid="{00000000-0005-0000-0000-0000E1560000}"/>
    <cellStyle name="Output 2 3 2 3 11 6 3 3" xfId="22256" xr:uid="{00000000-0005-0000-0000-0000E2560000}"/>
    <cellStyle name="Output 2 3 2 3 11 6 4" xfId="22257" xr:uid="{00000000-0005-0000-0000-0000E3560000}"/>
    <cellStyle name="Output 2 3 2 3 11 6 4 2" xfId="22258" xr:uid="{00000000-0005-0000-0000-0000E4560000}"/>
    <cellStyle name="Output 2 3 2 3 11 6 4 2 2" xfId="22259" xr:uid="{00000000-0005-0000-0000-0000E5560000}"/>
    <cellStyle name="Output 2 3 2 3 11 6 4 3" xfId="22260" xr:uid="{00000000-0005-0000-0000-0000E6560000}"/>
    <cellStyle name="Output 2 3 2 3 11 6 5" xfId="22261" xr:uid="{00000000-0005-0000-0000-0000E7560000}"/>
    <cellStyle name="Output 2 3 2 3 11 6 5 2" xfId="22262" xr:uid="{00000000-0005-0000-0000-0000E8560000}"/>
    <cellStyle name="Output 2 3 2 3 11 6 6" xfId="22263" xr:uid="{00000000-0005-0000-0000-0000E9560000}"/>
    <cellStyle name="Output 2 3 2 3 11 6 6 2" xfId="22264" xr:uid="{00000000-0005-0000-0000-0000EA560000}"/>
    <cellStyle name="Output 2 3 2 3 11 6 7" xfId="22265" xr:uid="{00000000-0005-0000-0000-0000EB560000}"/>
    <cellStyle name="Output 2 3 2 3 11 7" xfId="22266" xr:uid="{00000000-0005-0000-0000-0000EC560000}"/>
    <cellStyle name="Output 2 3 2 3 11 7 2" xfId="22267" xr:uid="{00000000-0005-0000-0000-0000ED560000}"/>
    <cellStyle name="Output 2 3 2 3 11 7 2 2" xfId="22268" xr:uid="{00000000-0005-0000-0000-0000EE560000}"/>
    <cellStyle name="Output 2 3 2 3 11 7 2 2 2" xfId="22269" xr:uid="{00000000-0005-0000-0000-0000EF560000}"/>
    <cellStyle name="Output 2 3 2 3 11 7 2 3" xfId="22270" xr:uid="{00000000-0005-0000-0000-0000F0560000}"/>
    <cellStyle name="Output 2 3 2 3 11 7 3" xfId="22271" xr:uid="{00000000-0005-0000-0000-0000F1560000}"/>
    <cellStyle name="Output 2 3 2 3 11 7 3 2" xfId="22272" xr:uid="{00000000-0005-0000-0000-0000F2560000}"/>
    <cellStyle name="Output 2 3 2 3 11 7 4" xfId="22273" xr:uid="{00000000-0005-0000-0000-0000F3560000}"/>
    <cellStyle name="Output 2 3 2 3 11 8" xfId="22274" xr:uid="{00000000-0005-0000-0000-0000F4560000}"/>
    <cellStyle name="Output 2 3 2 3 11 8 2" xfId="22275" xr:uid="{00000000-0005-0000-0000-0000F5560000}"/>
    <cellStyle name="Output 2 3 2 3 11 8 2 2" xfId="22276" xr:uid="{00000000-0005-0000-0000-0000F6560000}"/>
    <cellStyle name="Output 2 3 2 3 11 8 3" xfId="22277" xr:uid="{00000000-0005-0000-0000-0000F7560000}"/>
    <cellStyle name="Output 2 3 2 3 11 9" xfId="22278" xr:uid="{00000000-0005-0000-0000-0000F8560000}"/>
    <cellStyle name="Output 2 3 2 3 11 9 2" xfId="22279" xr:uid="{00000000-0005-0000-0000-0000F9560000}"/>
    <cellStyle name="Output 2 3 2 3 11 9 2 2" xfId="22280" xr:uid="{00000000-0005-0000-0000-0000FA560000}"/>
    <cellStyle name="Output 2 3 2 3 11 9 3" xfId="22281" xr:uid="{00000000-0005-0000-0000-0000FB560000}"/>
    <cellStyle name="Output 2 3 2 3 12" xfId="22282" xr:uid="{00000000-0005-0000-0000-0000FC560000}"/>
    <cellStyle name="Output 2 3 2 3 12 10" xfId="22283" xr:uid="{00000000-0005-0000-0000-0000FD560000}"/>
    <cellStyle name="Output 2 3 2 3 12 10 2" xfId="22284" xr:uid="{00000000-0005-0000-0000-0000FE560000}"/>
    <cellStyle name="Output 2 3 2 3 12 11" xfId="22285" xr:uid="{00000000-0005-0000-0000-0000FF560000}"/>
    <cellStyle name="Output 2 3 2 3 12 11 2" xfId="22286" xr:uid="{00000000-0005-0000-0000-000000570000}"/>
    <cellStyle name="Output 2 3 2 3 12 12" xfId="22287" xr:uid="{00000000-0005-0000-0000-000001570000}"/>
    <cellStyle name="Output 2 3 2 3 12 2" xfId="22288" xr:uid="{00000000-0005-0000-0000-000002570000}"/>
    <cellStyle name="Output 2 3 2 3 12 2 2" xfId="22289" xr:uid="{00000000-0005-0000-0000-000003570000}"/>
    <cellStyle name="Output 2 3 2 3 12 2 2 2" xfId="22290" xr:uid="{00000000-0005-0000-0000-000004570000}"/>
    <cellStyle name="Output 2 3 2 3 12 2 2 2 2" xfId="22291" xr:uid="{00000000-0005-0000-0000-000005570000}"/>
    <cellStyle name="Output 2 3 2 3 12 2 2 2 2 2" xfId="22292" xr:uid="{00000000-0005-0000-0000-000006570000}"/>
    <cellStyle name="Output 2 3 2 3 12 2 2 2 3" xfId="22293" xr:uid="{00000000-0005-0000-0000-000007570000}"/>
    <cellStyle name="Output 2 3 2 3 12 2 2 3" xfId="22294" xr:uid="{00000000-0005-0000-0000-000008570000}"/>
    <cellStyle name="Output 2 3 2 3 12 2 2 3 2" xfId="22295" xr:uid="{00000000-0005-0000-0000-000009570000}"/>
    <cellStyle name="Output 2 3 2 3 12 2 2 4" xfId="22296" xr:uid="{00000000-0005-0000-0000-00000A570000}"/>
    <cellStyle name="Output 2 3 2 3 12 2 3" xfId="22297" xr:uid="{00000000-0005-0000-0000-00000B570000}"/>
    <cellStyle name="Output 2 3 2 3 12 2 3 2" xfId="22298" xr:uid="{00000000-0005-0000-0000-00000C570000}"/>
    <cellStyle name="Output 2 3 2 3 12 2 3 2 2" xfId="22299" xr:uid="{00000000-0005-0000-0000-00000D570000}"/>
    <cellStyle name="Output 2 3 2 3 12 2 3 3" xfId="22300" xr:uid="{00000000-0005-0000-0000-00000E570000}"/>
    <cellStyle name="Output 2 3 2 3 12 2 4" xfId="22301" xr:uid="{00000000-0005-0000-0000-00000F570000}"/>
    <cellStyle name="Output 2 3 2 3 12 2 4 2" xfId="22302" xr:uid="{00000000-0005-0000-0000-000010570000}"/>
    <cellStyle name="Output 2 3 2 3 12 2 4 2 2" xfId="22303" xr:uid="{00000000-0005-0000-0000-000011570000}"/>
    <cellStyle name="Output 2 3 2 3 12 2 4 3" xfId="22304" xr:uid="{00000000-0005-0000-0000-000012570000}"/>
    <cellStyle name="Output 2 3 2 3 12 2 5" xfId="22305" xr:uid="{00000000-0005-0000-0000-000013570000}"/>
    <cellStyle name="Output 2 3 2 3 12 2 5 2" xfId="22306" xr:uid="{00000000-0005-0000-0000-000014570000}"/>
    <cellStyle name="Output 2 3 2 3 12 2 6" xfId="22307" xr:uid="{00000000-0005-0000-0000-000015570000}"/>
    <cellStyle name="Output 2 3 2 3 12 2 6 2" xfId="22308" xr:uid="{00000000-0005-0000-0000-000016570000}"/>
    <cellStyle name="Output 2 3 2 3 12 2 7" xfId="22309" xr:uid="{00000000-0005-0000-0000-000017570000}"/>
    <cellStyle name="Output 2 3 2 3 12 3" xfId="22310" xr:uid="{00000000-0005-0000-0000-000018570000}"/>
    <cellStyle name="Output 2 3 2 3 12 3 2" xfId="22311" xr:uid="{00000000-0005-0000-0000-000019570000}"/>
    <cellStyle name="Output 2 3 2 3 12 3 2 2" xfId="22312" xr:uid="{00000000-0005-0000-0000-00001A570000}"/>
    <cellStyle name="Output 2 3 2 3 12 3 2 2 2" xfId="22313" xr:uid="{00000000-0005-0000-0000-00001B570000}"/>
    <cellStyle name="Output 2 3 2 3 12 3 2 2 2 2" xfId="22314" xr:uid="{00000000-0005-0000-0000-00001C570000}"/>
    <cellStyle name="Output 2 3 2 3 12 3 2 2 3" xfId="22315" xr:uid="{00000000-0005-0000-0000-00001D570000}"/>
    <cellStyle name="Output 2 3 2 3 12 3 2 3" xfId="22316" xr:uid="{00000000-0005-0000-0000-00001E570000}"/>
    <cellStyle name="Output 2 3 2 3 12 3 2 3 2" xfId="22317" xr:uid="{00000000-0005-0000-0000-00001F570000}"/>
    <cellStyle name="Output 2 3 2 3 12 3 2 4" xfId="22318" xr:uid="{00000000-0005-0000-0000-000020570000}"/>
    <cellStyle name="Output 2 3 2 3 12 3 3" xfId="22319" xr:uid="{00000000-0005-0000-0000-000021570000}"/>
    <cellStyle name="Output 2 3 2 3 12 3 3 2" xfId="22320" xr:uid="{00000000-0005-0000-0000-000022570000}"/>
    <cellStyle name="Output 2 3 2 3 12 3 3 2 2" xfId="22321" xr:uid="{00000000-0005-0000-0000-000023570000}"/>
    <cellStyle name="Output 2 3 2 3 12 3 3 3" xfId="22322" xr:uid="{00000000-0005-0000-0000-000024570000}"/>
    <cellStyle name="Output 2 3 2 3 12 3 4" xfId="22323" xr:uid="{00000000-0005-0000-0000-000025570000}"/>
    <cellStyle name="Output 2 3 2 3 12 3 4 2" xfId="22324" xr:uid="{00000000-0005-0000-0000-000026570000}"/>
    <cellStyle name="Output 2 3 2 3 12 3 4 2 2" xfId="22325" xr:uid="{00000000-0005-0000-0000-000027570000}"/>
    <cellStyle name="Output 2 3 2 3 12 3 4 3" xfId="22326" xr:uid="{00000000-0005-0000-0000-000028570000}"/>
    <cellStyle name="Output 2 3 2 3 12 3 5" xfId="22327" xr:uid="{00000000-0005-0000-0000-000029570000}"/>
    <cellStyle name="Output 2 3 2 3 12 3 5 2" xfId="22328" xr:uid="{00000000-0005-0000-0000-00002A570000}"/>
    <cellStyle name="Output 2 3 2 3 12 3 6" xfId="22329" xr:uid="{00000000-0005-0000-0000-00002B570000}"/>
    <cellStyle name="Output 2 3 2 3 12 3 6 2" xfId="22330" xr:uid="{00000000-0005-0000-0000-00002C570000}"/>
    <cellStyle name="Output 2 3 2 3 12 3 7" xfId="22331" xr:uid="{00000000-0005-0000-0000-00002D570000}"/>
    <cellStyle name="Output 2 3 2 3 12 4" xfId="22332" xr:uid="{00000000-0005-0000-0000-00002E570000}"/>
    <cellStyle name="Output 2 3 2 3 12 4 2" xfId="22333" xr:uid="{00000000-0005-0000-0000-00002F570000}"/>
    <cellStyle name="Output 2 3 2 3 12 4 2 2" xfId="22334" xr:uid="{00000000-0005-0000-0000-000030570000}"/>
    <cellStyle name="Output 2 3 2 3 12 4 2 2 2" xfId="22335" xr:uid="{00000000-0005-0000-0000-000031570000}"/>
    <cellStyle name="Output 2 3 2 3 12 4 2 2 2 2" xfId="22336" xr:uid="{00000000-0005-0000-0000-000032570000}"/>
    <cellStyle name="Output 2 3 2 3 12 4 2 2 3" xfId="22337" xr:uid="{00000000-0005-0000-0000-000033570000}"/>
    <cellStyle name="Output 2 3 2 3 12 4 2 3" xfId="22338" xr:uid="{00000000-0005-0000-0000-000034570000}"/>
    <cellStyle name="Output 2 3 2 3 12 4 2 3 2" xfId="22339" xr:uid="{00000000-0005-0000-0000-000035570000}"/>
    <cellStyle name="Output 2 3 2 3 12 4 2 4" xfId="22340" xr:uid="{00000000-0005-0000-0000-000036570000}"/>
    <cellStyle name="Output 2 3 2 3 12 4 3" xfId="22341" xr:uid="{00000000-0005-0000-0000-000037570000}"/>
    <cellStyle name="Output 2 3 2 3 12 4 3 2" xfId="22342" xr:uid="{00000000-0005-0000-0000-000038570000}"/>
    <cellStyle name="Output 2 3 2 3 12 4 3 2 2" xfId="22343" xr:uid="{00000000-0005-0000-0000-000039570000}"/>
    <cellStyle name="Output 2 3 2 3 12 4 3 3" xfId="22344" xr:uid="{00000000-0005-0000-0000-00003A570000}"/>
    <cellStyle name="Output 2 3 2 3 12 4 4" xfId="22345" xr:uid="{00000000-0005-0000-0000-00003B570000}"/>
    <cellStyle name="Output 2 3 2 3 12 4 4 2" xfId="22346" xr:uid="{00000000-0005-0000-0000-00003C570000}"/>
    <cellStyle name="Output 2 3 2 3 12 4 4 2 2" xfId="22347" xr:uid="{00000000-0005-0000-0000-00003D570000}"/>
    <cellStyle name="Output 2 3 2 3 12 4 4 3" xfId="22348" xr:uid="{00000000-0005-0000-0000-00003E570000}"/>
    <cellStyle name="Output 2 3 2 3 12 4 5" xfId="22349" xr:uid="{00000000-0005-0000-0000-00003F570000}"/>
    <cellStyle name="Output 2 3 2 3 12 4 5 2" xfId="22350" xr:uid="{00000000-0005-0000-0000-000040570000}"/>
    <cellStyle name="Output 2 3 2 3 12 4 6" xfId="22351" xr:uid="{00000000-0005-0000-0000-000041570000}"/>
    <cellStyle name="Output 2 3 2 3 12 4 6 2" xfId="22352" xr:uid="{00000000-0005-0000-0000-000042570000}"/>
    <cellStyle name="Output 2 3 2 3 12 4 7" xfId="22353" xr:uid="{00000000-0005-0000-0000-000043570000}"/>
    <cellStyle name="Output 2 3 2 3 12 5" xfId="22354" xr:uid="{00000000-0005-0000-0000-000044570000}"/>
    <cellStyle name="Output 2 3 2 3 12 5 2" xfId="22355" xr:uid="{00000000-0005-0000-0000-000045570000}"/>
    <cellStyle name="Output 2 3 2 3 12 5 2 2" xfId="22356" xr:uid="{00000000-0005-0000-0000-000046570000}"/>
    <cellStyle name="Output 2 3 2 3 12 5 2 2 2" xfId="22357" xr:uid="{00000000-0005-0000-0000-000047570000}"/>
    <cellStyle name="Output 2 3 2 3 12 5 2 2 2 2" xfId="22358" xr:uid="{00000000-0005-0000-0000-000048570000}"/>
    <cellStyle name="Output 2 3 2 3 12 5 2 2 3" xfId="22359" xr:uid="{00000000-0005-0000-0000-000049570000}"/>
    <cellStyle name="Output 2 3 2 3 12 5 2 3" xfId="22360" xr:uid="{00000000-0005-0000-0000-00004A570000}"/>
    <cellStyle name="Output 2 3 2 3 12 5 2 3 2" xfId="22361" xr:uid="{00000000-0005-0000-0000-00004B570000}"/>
    <cellStyle name="Output 2 3 2 3 12 5 2 4" xfId="22362" xr:uid="{00000000-0005-0000-0000-00004C570000}"/>
    <cellStyle name="Output 2 3 2 3 12 5 3" xfId="22363" xr:uid="{00000000-0005-0000-0000-00004D570000}"/>
    <cellStyle name="Output 2 3 2 3 12 5 3 2" xfId="22364" xr:uid="{00000000-0005-0000-0000-00004E570000}"/>
    <cellStyle name="Output 2 3 2 3 12 5 3 2 2" xfId="22365" xr:uid="{00000000-0005-0000-0000-00004F570000}"/>
    <cellStyle name="Output 2 3 2 3 12 5 3 3" xfId="22366" xr:uid="{00000000-0005-0000-0000-000050570000}"/>
    <cellStyle name="Output 2 3 2 3 12 5 4" xfId="22367" xr:uid="{00000000-0005-0000-0000-000051570000}"/>
    <cellStyle name="Output 2 3 2 3 12 5 4 2" xfId="22368" xr:uid="{00000000-0005-0000-0000-000052570000}"/>
    <cellStyle name="Output 2 3 2 3 12 5 4 2 2" xfId="22369" xr:uid="{00000000-0005-0000-0000-000053570000}"/>
    <cellStyle name="Output 2 3 2 3 12 5 4 3" xfId="22370" xr:uid="{00000000-0005-0000-0000-000054570000}"/>
    <cellStyle name="Output 2 3 2 3 12 5 5" xfId="22371" xr:uid="{00000000-0005-0000-0000-000055570000}"/>
    <cellStyle name="Output 2 3 2 3 12 5 5 2" xfId="22372" xr:uid="{00000000-0005-0000-0000-000056570000}"/>
    <cellStyle name="Output 2 3 2 3 12 5 6" xfId="22373" xr:uid="{00000000-0005-0000-0000-000057570000}"/>
    <cellStyle name="Output 2 3 2 3 12 5 6 2" xfId="22374" xr:uid="{00000000-0005-0000-0000-000058570000}"/>
    <cellStyle name="Output 2 3 2 3 12 5 7" xfId="22375" xr:uid="{00000000-0005-0000-0000-000059570000}"/>
    <cellStyle name="Output 2 3 2 3 12 6" xfId="22376" xr:uid="{00000000-0005-0000-0000-00005A570000}"/>
    <cellStyle name="Output 2 3 2 3 12 6 2" xfId="22377" xr:uid="{00000000-0005-0000-0000-00005B570000}"/>
    <cellStyle name="Output 2 3 2 3 12 6 2 2" xfId="22378" xr:uid="{00000000-0005-0000-0000-00005C570000}"/>
    <cellStyle name="Output 2 3 2 3 12 6 2 2 2" xfId="22379" xr:uid="{00000000-0005-0000-0000-00005D570000}"/>
    <cellStyle name="Output 2 3 2 3 12 6 2 2 2 2" xfId="22380" xr:uid="{00000000-0005-0000-0000-00005E570000}"/>
    <cellStyle name="Output 2 3 2 3 12 6 2 2 3" xfId="22381" xr:uid="{00000000-0005-0000-0000-00005F570000}"/>
    <cellStyle name="Output 2 3 2 3 12 6 2 3" xfId="22382" xr:uid="{00000000-0005-0000-0000-000060570000}"/>
    <cellStyle name="Output 2 3 2 3 12 6 2 3 2" xfId="22383" xr:uid="{00000000-0005-0000-0000-000061570000}"/>
    <cellStyle name="Output 2 3 2 3 12 6 2 4" xfId="22384" xr:uid="{00000000-0005-0000-0000-000062570000}"/>
    <cellStyle name="Output 2 3 2 3 12 6 3" xfId="22385" xr:uid="{00000000-0005-0000-0000-000063570000}"/>
    <cellStyle name="Output 2 3 2 3 12 6 3 2" xfId="22386" xr:uid="{00000000-0005-0000-0000-000064570000}"/>
    <cellStyle name="Output 2 3 2 3 12 6 3 2 2" xfId="22387" xr:uid="{00000000-0005-0000-0000-000065570000}"/>
    <cellStyle name="Output 2 3 2 3 12 6 3 3" xfId="22388" xr:uid="{00000000-0005-0000-0000-000066570000}"/>
    <cellStyle name="Output 2 3 2 3 12 6 4" xfId="22389" xr:uid="{00000000-0005-0000-0000-000067570000}"/>
    <cellStyle name="Output 2 3 2 3 12 6 4 2" xfId="22390" xr:uid="{00000000-0005-0000-0000-000068570000}"/>
    <cellStyle name="Output 2 3 2 3 12 6 4 2 2" xfId="22391" xr:uid="{00000000-0005-0000-0000-000069570000}"/>
    <cellStyle name="Output 2 3 2 3 12 6 4 3" xfId="22392" xr:uid="{00000000-0005-0000-0000-00006A570000}"/>
    <cellStyle name="Output 2 3 2 3 12 6 5" xfId="22393" xr:uid="{00000000-0005-0000-0000-00006B570000}"/>
    <cellStyle name="Output 2 3 2 3 12 6 5 2" xfId="22394" xr:uid="{00000000-0005-0000-0000-00006C570000}"/>
    <cellStyle name="Output 2 3 2 3 12 6 6" xfId="22395" xr:uid="{00000000-0005-0000-0000-00006D570000}"/>
    <cellStyle name="Output 2 3 2 3 12 6 6 2" xfId="22396" xr:uid="{00000000-0005-0000-0000-00006E570000}"/>
    <cellStyle name="Output 2 3 2 3 12 6 7" xfId="22397" xr:uid="{00000000-0005-0000-0000-00006F570000}"/>
    <cellStyle name="Output 2 3 2 3 12 7" xfId="22398" xr:uid="{00000000-0005-0000-0000-000070570000}"/>
    <cellStyle name="Output 2 3 2 3 12 7 2" xfId="22399" xr:uid="{00000000-0005-0000-0000-000071570000}"/>
    <cellStyle name="Output 2 3 2 3 12 7 2 2" xfId="22400" xr:uid="{00000000-0005-0000-0000-000072570000}"/>
    <cellStyle name="Output 2 3 2 3 12 7 2 2 2" xfId="22401" xr:uid="{00000000-0005-0000-0000-000073570000}"/>
    <cellStyle name="Output 2 3 2 3 12 7 2 3" xfId="22402" xr:uid="{00000000-0005-0000-0000-000074570000}"/>
    <cellStyle name="Output 2 3 2 3 12 7 3" xfId="22403" xr:uid="{00000000-0005-0000-0000-000075570000}"/>
    <cellStyle name="Output 2 3 2 3 12 7 3 2" xfId="22404" xr:uid="{00000000-0005-0000-0000-000076570000}"/>
    <cellStyle name="Output 2 3 2 3 12 7 4" xfId="22405" xr:uid="{00000000-0005-0000-0000-000077570000}"/>
    <cellStyle name="Output 2 3 2 3 12 8" xfId="22406" xr:uid="{00000000-0005-0000-0000-000078570000}"/>
    <cellStyle name="Output 2 3 2 3 12 8 2" xfId="22407" xr:uid="{00000000-0005-0000-0000-000079570000}"/>
    <cellStyle name="Output 2 3 2 3 12 8 2 2" xfId="22408" xr:uid="{00000000-0005-0000-0000-00007A570000}"/>
    <cellStyle name="Output 2 3 2 3 12 8 3" xfId="22409" xr:uid="{00000000-0005-0000-0000-00007B570000}"/>
    <cellStyle name="Output 2 3 2 3 12 9" xfId="22410" xr:uid="{00000000-0005-0000-0000-00007C570000}"/>
    <cellStyle name="Output 2 3 2 3 12 9 2" xfId="22411" xr:uid="{00000000-0005-0000-0000-00007D570000}"/>
    <cellStyle name="Output 2 3 2 3 12 9 2 2" xfId="22412" xr:uid="{00000000-0005-0000-0000-00007E570000}"/>
    <cellStyle name="Output 2 3 2 3 12 9 3" xfId="22413" xr:uid="{00000000-0005-0000-0000-00007F570000}"/>
    <cellStyle name="Output 2 3 2 3 13" xfId="22414" xr:uid="{00000000-0005-0000-0000-000080570000}"/>
    <cellStyle name="Output 2 3 2 3 13 10" xfId="22415" xr:uid="{00000000-0005-0000-0000-000081570000}"/>
    <cellStyle name="Output 2 3 2 3 13 10 2" xfId="22416" xr:uid="{00000000-0005-0000-0000-000082570000}"/>
    <cellStyle name="Output 2 3 2 3 13 11" xfId="22417" xr:uid="{00000000-0005-0000-0000-000083570000}"/>
    <cellStyle name="Output 2 3 2 3 13 11 2" xfId="22418" xr:uid="{00000000-0005-0000-0000-000084570000}"/>
    <cellStyle name="Output 2 3 2 3 13 12" xfId="22419" xr:uid="{00000000-0005-0000-0000-000085570000}"/>
    <cellStyle name="Output 2 3 2 3 13 2" xfId="22420" xr:uid="{00000000-0005-0000-0000-000086570000}"/>
    <cellStyle name="Output 2 3 2 3 13 2 2" xfId="22421" xr:uid="{00000000-0005-0000-0000-000087570000}"/>
    <cellStyle name="Output 2 3 2 3 13 2 2 2" xfId="22422" xr:uid="{00000000-0005-0000-0000-000088570000}"/>
    <cellStyle name="Output 2 3 2 3 13 2 2 2 2" xfId="22423" xr:uid="{00000000-0005-0000-0000-000089570000}"/>
    <cellStyle name="Output 2 3 2 3 13 2 2 2 2 2" xfId="22424" xr:uid="{00000000-0005-0000-0000-00008A570000}"/>
    <cellStyle name="Output 2 3 2 3 13 2 2 2 3" xfId="22425" xr:uid="{00000000-0005-0000-0000-00008B570000}"/>
    <cellStyle name="Output 2 3 2 3 13 2 2 3" xfId="22426" xr:uid="{00000000-0005-0000-0000-00008C570000}"/>
    <cellStyle name="Output 2 3 2 3 13 2 2 3 2" xfId="22427" xr:uid="{00000000-0005-0000-0000-00008D570000}"/>
    <cellStyle name="Output 2 3 2 3 13 2 2 4" xfId="22428" xr:uid="{00000000-0005-0000-0000-00008E570000}"/>
    <cellStyle name="Output 2 3 2 3 13 2 3" xfId="22429" xr:uid="{00000000-0005-0000-0000-00008F570000}"/>
    <cellStyle name="Output 2 3 2 3 13 2 3 2" xfId="22430" xr:uid="{00000000-0005-0000-0000-000090570000}"/>
    <cellStyle name="Output 2 3 2 3 13 2 3 2 2" xfId="22431" xr:uid="{00000000-0005-0000-0000-000091570000}"/>
    <cellStyle name="Output 2 3 2 3 13 2 3 3" xfId="22432" xr:uid="{00000000-0005-0000-0000-000092570000}"/>
    <cellStyle name="Output 2 3 2 3 13 2 4" xfId="22433" xr:uid="{00000000-0005-0000-0000-000093570000}"/>
    <cellStyle name="Output 2 3 2 3 13 2 4 2" xfId="22434" xr:uid="{00000000-0005-0000-0000-000094570000}"/>
    <cellStyle name="Output 2 3 2 3 13 2 4 2 2" xfId="22435" xr:uid="{00000000-0005-0000-0000-000095570000}"/>
    <cellStyle name="Output 2 3 2 3 13 2 4 3" xfId="22436" xr:uid="{00000000-0005-0000-0000-000096570000}"/>
    <cellStyle name="Output 2 3 2 3 13 2 5" xfId="22437" xr:uid="{00000000-0005-0000-0000-000097570000}"/>
    <cellStyle name="Output 2 3 2 3 13 2 5 2" xfId="22438" xr:uid="{00000000-0005-0000-0000-000098570000}"/>
    <cellStyle name="Output 2 3 2 3 13 2 6" xfId="22439" xr:uid="{00000000-0005-0000-0000-000099570000}"/>
    <cellStyle name="Output 2 3 2 3 13 2 6 2" xfId="22440" xr:uid="{00000000-0005-0000-0000-00009A570000}"/>
    <cellStyle name="Output 2 3 2 3 13 2 7" xfId="22441" xr:uid="{00000000-0005-0000-0000-00009B570000}"/>
    <cellStyle name="Output 2 3 2 3 13 3" xfId="22442" xr:uid="{00000000-0005-0000-0000-00009C570000}"/>
    <cellStyle name="Output 2 3 2 3 13 3 2" xfId="22443" xr:uid="{00000000-0005-0000-0000-00009D570000}"/>
    <cellStyle name="Output 2 3 2 3 13 3 2 2" xfId="22444" xr:uid="{00000000-0005-0000-0000-00009E570000}"/>
    <cellStyle name="Output 2 3 2 3 13 3 2 2 2" xfId="22445" xr:uid="{00000000-0005-0000-0000-00009F570000}"/>
    <cellStyle name="Output 2 3 2 3 13 3 2 2 2 2" xfId="22446" xr:uid="{00000000-0005-0000-0000-0000A0570000}"/>
    <cellStyle name="Output 2 3 2 3 13 3 2 2 3" xfId="22447" xr:uid="{00000000-0005-0000-0000-0000A1570000}"/>
    <cellStyle name="Output 2 3 2 3 13 3 2 3" xfId="22448" xr:uid="{00000000-0005-0000-0000-0000A2570000}"/>
    <cellStyle name="Output 2 3 2 3 13 3 2 3 2" xfId="22449" xr:uid="{00000000-0005-0000-0000-0000A3570000}"/>
    <cellStyle name="Output 2 3 2 3 13 3 2 4" xfId="22450" xr:uid="{00000000-0005-0000-0000-0000A4570000}"/>
    <cellStyle name="Output 2 3 2 3 13 3 3" xfId="22451" xr:uid="{00000000-0005-0000-0000-0000A5570000}"/>
    <cellStyle name="Output 2 3 2 3 13 3 3 2" xfId="22452" xr:uid="{00000000-0005-0000-0000-0000A6570000}"/>
    <cellStyle name="Output 2 3 2 3 13 3 3 2 2" xfId="22453" xr:uid="{00000000-0005-0000-0000-0000A7570000}"/>
    <cellStyle name="Output 2 3 2 3 13 3 3 3" xfId="22454" xr:uid="{00000000-0005-0000-0000-0000A8570000}"/>
    <cellStyle name="Output 2 3 2 3 13 3 4" xfId="22455" xr:uid="{00000000-0005-0000-0000-0000A9570000}"/>
    <cellStyle name="Output 2 3 2 3 13 3 4 2" xfId="22456" xr:uid="{00000000-0005-0000-0000-0000AA570000}"/>
    <cellStyle name="Output 2 3 2 3 13 3 4 2 2" xfId="22457" xr:uid="{00000000-0005-0000-0000-0000AB570000}"/>
    <cellStyle name="Output 2 3 2 3 13 3 4 3" xfId="22458" xr:uid="{00000000-0005-0000-0000-0000AC570000}"/>
    <cellStyle name="Output 2 3 2 3 13 3 5" xfId="22459" xr:uid="{00000000-0005-0000-0000-0000AD570000}"/>
    <cellStyle name="Output 2 3 2 3 13 3 5 2" xfId="22460" xr:uid="{00000000-0005-0000-0000-0000AE570000}"/>
    <cellStyle name="Output 2 3 2 3 13 3 6" xfId="22461" xr:uid="{00000000-0005-0000-0000-0000AF570000}"/>
    <cellStyle name="Output 2 3 2 3 13 3 6 2" xfId="22462" xr:uid="{00000000-0005-0000-0000-0000B0570000}"/>
    <cellStyle name="Output 2 3 2 3 13 3 7" xfId="22463" xr:uid="{00000000-0005-0000-0000-0000B1570000}"/>
    <cellStyle name="Output 2 3 2 3 13 4" xfId="22464" xr:uid="{00000000-0005-0000-0000-0000B2570000}"/>
    <cellStyle name="Output 2 3 2 3 13 4 2" xfId="22465" xr:uid="{00000000-0005-0000-0000-0000B3570000}"/>
    <cellStyle name="Output 2 3 2 3 13 4 2 2" xfId="22466" xr:uid="{00000000-0005-0000-0000-0000B4570000}"/>
    <cellStyle name="Output 2 3 2 3 13 4 2 2 2" xfId="22467" xr:uid="{00000000-0005-0000-0000-0000B5570000}"/>
    <cellStyle name="Output 2 3 2 3 13 4 2 2 2 2" xfId="22468" xr:uid="{00000000-0005-0000-0000-0000B6570000}"/>
    <cellStyle name="Output 2 3 2 3 13 4 2 2 3" xfId="22469" xr:uid="{00000000-0005-0000-0000-0000B7570000}"/>
    <cellStyle name="Output 2 3 2 3 13 4 2 3" xfId="22470" xr:uid="{00000000-0005-0000-0000-0000B8570000}"/>
    <cellStyle name="Output 2 3 2 3 13 4 2 3 2" xfId="22471" xr:uid="{00000000-0005-0000-0000-0000B9570000}"/>
    <cellStyle name="Output 2 3 2 3 13 4 2 4" xfId="22472" xr:uid="{00000000-0005-0000-0000-0000BA570000}"/>
    <cellStyle name="Output 2 3 2 3 13 4 3" xfId="22473" xr:uid="{00000000-0005-0000-0000-0000BB570000}"/>
    <cellStyle name="Output 2 3 2 3 13 4 3 2" xfId="22474" xr:uid="{00000000-0005-0000-0000-0000BC570000}"/>
    <cellStyle name="Output 2 3 2 3 13 4 3 2 2" xfId="22475" xr:uid="{00000000-0005-0000-0000-0000BD570000}"/>
    <cellStyle name="Output 2 3 2 3 13 4 3 3" xfId="22476" xr:uid="{00000000-0005-0000-0000-0000BE570000}"/>
    <cellStyle name="Output 2 3 2 3 13 4 4" xfId="22477" xr:uid="{00000000-0005-0000-0000-0000BF570000}"/>
    <cellStyle name="Output 2 3 2 3 13 4 4 2" xfId="22478" xr:uid="{00000000-0005-0000-0000-0000C0570000}"/>
    <cellStyle name="Output 2 3 2 3 13 4 4 2 2" xfId="22479" xr:uid="{00000000-0005-0000-0000-0000C1570000}"/>
    <cellStyle name="Output 2 3 2 3 13 4 4 3" xfId="22480" xr:uid="{00000000-0005-0000-0000-0000C2570000}"/>
    <cellStyle name="Output 2 3 2 3 13 4 5" xfId="22481" xr:uid="{00000000-0005-0000-0000-0000C3570000}"/>
    <cellStyle name="Output 2 3 2 3 13 4 5 2" xfId="22482" xr:uid="{00000000-0005-0000-0000-0000C4570000}"/>
    <cellStyle name="Output 2 3 2 3 13 4 6" xfId="22483" xr:uid="{00000000-0005-0000-0000-0000C5570000}"/>
    <cellStyle name="Output 2 3 2 3 13 4 6 2" xfId="22484" xr:uid="{00000000-0005-0000-0000-0000C6570000}"/>
    <cellStyle name="Output 2 3 2 3 13 4 7" xfId="22485" xr:uid="{00000000-0005-0000-0000-0000C7570000}"/>
    <cellStyle name="Output 2 3 2 3 13 5" xfId="22486" xr:uid="{00000000-0005-0000-0000-0000C8570000}"/>
    <cellStyle name="Output 2 3 2 3 13 5 2" xfId="22487" xr:uid="{00000000-0005-0000-0000-0000C9570000}"/>
    <cellStyle name="Output 2 3 2 3 13 5 2 2" xfId="22488" xr:uid="{00000000-0005-0000-0000-0000CA570000}"/>
    <cellStyle name="Output 2 3 2 3 13 5 2 2 2" xfId="22489" xr:uid="{00000000-0005-0000-0000-0000CB570000}"/>
    <cellStyle name="Output 2 3 2 3 13 5 2 2 2 2" xfId="22490" xr:uid="{00000000-0005-0000-0000-0000CC570000}"/>
    <cellStyle name="Output 2 3 2 3 13 5 2 2 3" xfId="22491" xr:uid="{00000000-0005-0000-0000-0000CD570000}"/>
    <cellStyle name="Output 2 3 2 3 13 5 2 3" xfId="22492" xr:uid="{00000000-0005-0000-0000-0000CE570000}"/>
    <cellStyle name="Output 2 3 2 3 13 5 2 3 2" xfId="22493" xr:uid="{00000000-0005-0000-0000-0000CF570000}"/>
    <cellStyle name="Output 2 3 2 3 13 5 2 4" xfId="22494" xr:uid="{00000000-0005-0000-0000-0000D0570000}"/>
    <cellStyle name="Output 2 3 2 3 13 5 3" xfId="22495" xr:uid="{00000000-0005-0000-0000-0000D1570000}"/>
    <cellStyle name="Output 2 3 2 3 13 5 3 2" xfId="22496" xr:uid="{00000000-0005-0000-0000-0000D2570000}"/>
    <cellStyle name="Output 2 3 2 3 13 5 3 2 2" xfId="22497" xr:uid="{00000000-0005-0000-0000-0000D3570000}"/>
    <cellStyle name="Output 2 3 2 3 13 5 3 3" xfId="22498" xr:uid="{00000000-0005-0000-0000-0000D4570000}"/>
    <cellStyle name="Output 2 3 2 3 13 5 4" xfId="22499" xr:uid="{00000000-0005-0000-0000-0000D5570000}"/>
    <cellStyle name="Output 2 3 2 3 13 5 4 2" xfId="22500" xr:uid="{00000000-0005-0000-0000-0000D6570000}"/>
    <cellStyle name="Output 2 3 2 3 13 5 4 2 2" xfId="22501" xr:uid="{00000000-0005-0000-0000-0000D7570000}"/>
    <cellStyle name="Output 2 3 2 3 13 5 4 3" xfId="22502" xr:uid="{00000000-0005-0000-0000-0000D8570000}"/>
    <cellStyle name="Output 2 3 2 3 13 5 5" xfId="22503" xr:uid="{00000000-0005-0000-0000-0000D9570000}"/>
    <cellStyle name="Output 2 3 2 3 13 5 5 2" xfId="22504" xr:uid="{00000000-0005-0000-0000-0000DA570000}"/>
    <cellStyle name="Output 2 3 2 3 13 5 6" xfId="22505" xr:uid="{00000000-0005-0000-0000-0000DB570000}"/>
    <cellStyle name="Output 2 3 2 3 13 5 6 2" xfId="22506" xr:uid="{00000000-0005-0000-0000-0000DC570000}"/>
    <cellStyle name="Output 2 3 2 3 13 5 7" xfId="22507" xr:uid="{00000000-0005-0000-0000-0000DD570000}"/>
    <cellStyle name="Output 2 3 2 3 13 6" xfId="22508" xr:uid="{00000000-0005-0000-0000-0000DE570000}"/>
    <cellStyle name="Output 2 3 2 3 13 6 2" xfId="22509" xr:uid="{00000000-0005-0000-0000-0000DF570000}"/>
    <cellStyle name="Output 2 3 2 3 13 6 2 2" xfId="22510" xr:uid="{00000000-0005-0000-0000-0000E0570000}"/>
    <cellStyle name="Output 2 3 2 3 13 6 2 2 2" xfId="22511" xr:uid="{00000000-0005-0000-0000-0000E1570000}"/>
    <cellStyle name="Output 2 3 2 3 13 6 2 2 2 2" xfId="22512" xr:uid="{00000000-0005-0000-0000-0000E2570000}"/>
    <cellStyle name="Output 2 3 2 3 13 6 2 2 3" xfId="22513" xr:uid="{00000000-0005-0000-0000-0000E3570000}"/>
    <cellStyle name="Output 2 3 2 3 13 6 2 3" xfId="22514" xr:uid="{00000000-0005-0000-0000-0000E4570000}"/>
    <cellStyle name="Output 2 3 2 3 13 6 2 3 2" xfId="22515" xr:uid="{00000000-0005-0000-0000-0000E5570000}"/>
    <cellStyle name="Output 2 3 2 3 13 6 2 4" xfId="22516" xr:uid="{00000000-0005-0000-0000-0000E6570000}"/>
    <cellStyle name="Output 2 3 2 3 13 6 3" xfId="22517" xr:uid="{00000000-0005-0000-0000-0000E7570000}"/>
    <cellStyle name="Output 2 3 2 3 13 6 3 2" xfId="22518" xr:uid="{00000000-0005-0000-0000-0000E8570000}"/>
    <cellStyle name="Output 2 3 2 3 13 6 3 2 2" xfId="22519" xr:uid="{00000000-0005-0000-0000-0000E9570000}"/>
    <cellStyle name="Output 2 3 2 3 13 6 3 3" xfId="22520" xr:uid="{00000000-0005-0000-0000-0000EA570000}"/>
    <cellStyle name="Output 2 3 2 3 13 6 4" xfId="22521" xr:uid="{00000000-0005-0000-0000-0000EB570000}"/>
    <cellStyle name="Output 2 3 2 3 13 6 4 2" xfId="22522" xr:uid="{00000000-0005-0000-0000-0000EC570000}"/>
    <cellStyle name="Output 2 3 2 3 13 6 4 2 2" xfId="22523" xr:uid="{00000000-0005-0000-0000-0000ED570000}"/>
    <cellStyle name="Output 2 3 2 3 13 6 4 3" xfId="22524" xr:uid="{00000000-0005-0000-0000-0000EE570000}"/>
    <cellStyle name="Output 2 3 2 3 13 6 5" xfId="22525" xr:uid="{00000000-0005-0000-0000-0000EF570000}"/>
    <cellStyle name="Output 2 3 2 3 13 6 5 2" xfId="22526" xr:uid="{00000000-0005-0000-0000-0000F0570000}"/>
    <cellStyle name="Output 2 3 2 3 13 6 6" xfId="22527" xr:uid="{00000000-0005-0000-0000-0000F1570000}"/>
    <cellStyle name="Output 2 3 2 3 13 6 6 2" xfId="22528" xr:uid="{00000000-0005-0000-0000-0000F2570000}"/>
    <cellStyle name="Output 2 3 2 3 13 6 7" xfId="22529" xr:uid="{00000000-0005-0000-0000-0000F3570000}"/>
    <cellStyle name="Output 2 3 2 3 13 7" xfId="22530" xr:uid="{00000000-0005-0000-0000-0000F4570000}"/>
    <cellStyle name="Output 2 3 2 3 13 7 2" xfId="22531" xr:uid="{00000000-0005-0000-0000-0000F5570000}"/>
    <cellStyle name="Output 2 3 2 3 13 7 2 2" xfId="22532" xr:uid="{00000000-0005-0000-0000-0000F6570000}"/>
    <cellStyle name="Output 2 3 2 3 13 7 2 2 2" xfId="22533" xr:uid="{00000000-0005-0000-0000-0000F7570000}"/>
    <cellStyle name="Output 2 3 2 3 13 7 2 3" xfId="22534" xr:uid="{00000000-0005-0000-0000-0000F8570000}"/>
    <cellStyle name="Output 2 3 2 3 13 7 3" xfId="22535" xr:uid="{00000000-0005-0000-0000-0000F9570000}"/>
    <cellStyle name="Output 2 3 2 3 13 7 3 2" xfId="22536" xr:uid="{00000000-0005-0000-0000-0000FA570000}"/>
    <cellStyle name="Output 2 3 2 3 13 7 4" xfId="22537" xr:uid="{00000000-0005-0000-0000-0000FB570000}"/>
    <cellStyle name="Output 2 3 2 3 13 8" xfId="22538" xr:uid="{00000000-0005-0000-0000-0000FC570000}"/>
    <cellStyle name="Output 2 3 2 3 13 8 2" xfId="22539" xr:uid="{00000000-0005-0000-0000-0000FD570000}"/>
    <cellStyle name="Output 2 3 2 3 13 8 2 2" xfId="22540" xr:uid="{00000000-0005-0000-0000-0000FE570000}"/>
    <cellStyle name="Output 2 3 2 3 13 8 3" xfId="22541" xr:uid="{00000000-0005-0000-0000-0000FF570000}"/>
    <cellStyle name="Output 2 3 2 3 13 9" xfId="22542" xr:uid="{00000000-0005-0000-0000-000000580000}"/>
    <cellStyle name="Output 2 3 2 3 13 9 2" xfId="22543" xr:uid="{00000000-0005-0000-0000-000001580000}"/>
    <cellStyle name="Output 2 3 2 3 13 9 2 2" xfId="22544" xr:uid="{00000000-0005-0000-0000-000002580000}"/>
    <cellStyle name="Output 2 3 2 3 13 9 3" xfId="22545" xr:uid="{00000000-0005-0000-0000-000003580000}"/>
    <cellStyle name="Output 2 3 2 3 14" xfId="22546" xr:uid="{00000000-0005-0000-0000-000004580000}"/>
    <cellStyle name="Output 2 3 2 3 14 10" xfId="22547" xr:uid="{00000000-0005-0000-0000-000005580000}"/>
    <cellStyle name="Output 2 3 2 3 14 10 2" xfId="22548" xr:uid="{00000000-0005-0000-0000-000006580000}"/>
    <cellStyle name="Output 2 3 2 3 14 11" xfId="22549" xr:uid="{00000000-0005-0000-0000-000007580000}"/>
    <cellStyle name="Output 2 3 2 3 14 11 2" xfId="22550" xr:uid="{00000000-0005-0000-0000-000008580000}"/>
    <cellStyle name="Output 2 3 2 3 14 12" xfId="22551" xr:uid="{00000000-0005-0000-0000-000009580000}"/>
    <cellStyle name="Output 2 3 2 3 14 2" xfId="22552" xr:uid="{00000000-0005-0000-0000-00000A580000}"/>
    <cellStyle name="Output 2 3 2 3 14 2 2" xfId="22553" xr:uid="{00000000-0005-0000-0000-00000B580000}"/>
    <cellStyle name="Output 2 3 2 3 14 2 2 2" xfId="22554" xr:uid="{00000000-0005-0000-0000-00000C580000}"/>
    <cellStyle name="Output 2 3 2 3 14 2 2 2 2" xfId="22555" xr:uid="{00000000-0005-0000-0000-00000D580000}"/>
    <cellStyle name="Output 2 3 2 3 14 2 2 2 2 2" xfId="22556" xr:uid="{00000000-0005-0000-0000-00000E580000}"/>
    <cellStyle name="Output 2 3 2 3 14 2 2 2 3" xfId="22557" xr:uid="{00000000-0005-0000-0000-00000F580000}"/>
    <cellStyle name="Output 2 3 2 3 14 2 2 3" xfId="22558" xr:uid="{00000000-0005-0000-0000-000010580000}"/>
    <cellStyle name="Output 2 3 2 3 14 2 2 3 2" xfId="22559" xr:uid="{00000000-0005-0000-0000-000011580000}"/>
    <cellStyle name="Output 2 3 2 3 14 2 2 4" xfId="22560" xr:uid="{00000000-0005-0000-0000-000012580000}"/>
    <cellStyle name="Output 2 3 2 3 14 2 3" xfId="22561" xr:uid="{00000000-0005-0000-0000-000013580000}"/>
    <cellStyle name="Output 2 3 2 3 14 2 3 2" xfId="22562" xr:uid="{00000000-0005-0000-0000-000014580000}"/>
    <cellStyle name="Output 2 3 2 3 14 2 3 2 2" xfId="22563" xr:uid="{00000000-0005-0000-0000-000015580000}"/>
    <cellStyle name="Output 2 3 2 3 14 2 3 3" xfId="22564" xr:uid="{00000000-0005-0000-0000-000016580000}"/>
    <cellStyle name="Output 2 3 2 3 14 2 4" xfId="22565" xr:uid="{00000000-0005-0000-0000-000017580000}"/>
    <cellStyle name="Output 2 3 2 3 14 2 4 2" xfId="22566" xr:uid="{00000000-0005-0000-0000-000018580000}"/>
    <cellStyle name="Output 2 3 2 3 14 2 4 2 2" xfId="22567" xr:uid="{00000000-0005-0000-0000-000019580000}"/>
    <cellStyle name="Output 2 3 2 3 14 2 4 3" xfId="22568" xr:uid="{00000000-0005-0000-0000-00001A580000}"/>
    <cellStyle name="Output 2 3 2 3 14 2 5" xfId="22569" xr:uid="{00000000-0005-0000-0000-00001B580000}"/>
    <cellStyle name="Output 2 3 2 3 14 2 5 2" xfId="22570" xr:uid="{00000000-0005-0000-0000-00001C580000}"/>
    <cellStyle name="Output 2 3 2 3 14 2 6" xfId="22571" xr:uid="{00000000-0005-0000-0000-00001D580000}"/>
    <cellStyle name="Output 2 3 2 3 14 2 6 2" xfId="22572" xr:uid="{00000000-0005-0000-0000-00001E580000}"/>
    <cellStyle name="Output 2 3 2 3 14 2 7" xfId="22573" xr:uid="{00000000-0005-0000-0000-00001F580000}"/>
    <cellStyle name="Output 2 3 2 3 14 3" xfId="22574" xr:uid="{00000000-0005-0000-0000-000020580000}"/>
    <cellStyle name="Output 2 3 2 3 14 3 2" xfId="22575" xr:uid="{00000000-0005-0000-0000-000021580000}"/>
    <cellStyle name="Output 2 3 2 3 14 3 2 2" xfId="22576" xr:uid="{00000000-0005-0000-0000-000022580000}"/>
    <cellStyle name="Output 2 3 2 3 14 3 2 2 2" xfId="22577" xr:uid="{00000000-0005-0000-0000-000023580000}"/>
    <cellStyle name="Output 2 3 2 3 14 3 2 2 2 2" xfId="22578" xr:uid="{00000000-0005-0000-0000-000024580000}"/>
    <cellStyle name="Output 2 3 2 3 14 3 2 2 3" xfId="22579" xr:uid="{00000000-0005-0000-0000-000025580000}"/>
    <cellStyle name="Output 2 3 2 3 14 3 2 3" xfId="22580" xr:uid="{00000000-0005-0000-0000-000026580000}"/>
    <cellStyle name="Output 2 3 2 3 14 3 2 3 2" xfId="22581" xr:uid="{00000000-0005-0000-0000-000027580000}"/>
    <cellStyle name="Output 2 3 2 3 14 3 2 4" xfId="22582" xr:uid="{00000000-0005-0000-0000-000028580000}"/>
    <cellStyle name="Output 2 3 2 3 14 3 3" xfId="22583" xr:uid="{00000000-0005-0000-0000-000029580000}"/>
    <cellStyle name="Output 2 3 2 3 14 3 3 2" xfId="22584" xr:uid="{00000000-0005-0000-0000-00002A580000}"/>
    <cellStyle name="Output 2 3 2 3 14 3 3 2 2" xfId="22585" xr:uid="{00000000-0005-0000-0000-00002B580000}"/>
    <cellStyle name="Output 2 3 2 3 14 3 3 3" xfId="22586" xr:uid="{00000000-0005-0000-0000-00002C580000}"/>
    <cellStyle name="Output 2 3 2 3 14 3 4" xfId="22587" xr:uid="{00000000-0005-0000-0000-00002D580000}"/>
    <cellStyle name="Output 2 3 2 3 14 3 4 2" xfId="22588" xr:uid="{00000000-0005-0000-0000-00002E580000}"/>
    <cellStyle name="Output 2 3 2 3 14 3 4 2 2" xfId="22589" xr:uid="{00000000-0005-0000-0000-00002F580000}"/>
    <cellStyle name="Output 2 3 2 3 14 3 4 3" xfId="22590" xr:uid="{00000000-0005-0000-0000-000030580000}"/>
    <cellStyle name="Output 2 3 2 3 14 3 5" xfId="22591" xr:uid="{00000000-0005-0000-0000-000031580000}"/>
    <cellStyle name="Output 2 3 2 3 14 3 5 2" xfId="22592" xr:uid="{00000000-0005-0000-0000-000032580000}"/>
    <cellStyle name="Output 2 3 2 3 14 3 6" xfId="22593" xr:uid="{00000000-0005-0000-0000-000033580000}"/>
    <cellStyle name="Output 2 3 2 3 14 3 6 2" xfId="22594" xr:uid="{00000000-0005-0000-0000-000034580000}"/>
    <cellStyle name="Output 2 3 2 3 14 3 7" xfId="22595" xr:uid="{00000000-0005-0000-0000-000035580000}"/>
    <cellStyle name="Output 2 3 2 3 14 4" xfId="22596" xr:uid="{00000000-0005-0000-0000-000036580000}"/>
    <cellStyle name="Output 2 3 2 3 14 4 2" xfId="22597" xr:uid="{00000000-0005-0000-0000-000037580000}"/>
    <cellStyle name="Output 2 3 2 3 14 4 2 2" xfId="22598" xr:uid="{00000000-0005-0000-0000-000038580000}"/>
    <cellStyle name="Output 2 3 2 3 14 4 2 2 2" xfId="22599" xr:uid="{00000000-0005-0000-0000-000039580000}"/>
    <cellStyle name="Output 2 3 2 3 14 4 2 2 2 2" xfId="22600" xr:uid="{00000000-0005-0000-0000-00003A580000}"/>
    <cellStyle name="Output 2 3 2 3 14 4 2 2 3" xfId="22601" xr:uid="{00000000-0005-0000-0000-00003B580000}"/>
    <cellStyle name="Output 2 3 2 3 14 4 2 3" xfId="22602" xr:uid="{00000000-0005-0000-0000-00003C580000}"/>
    <cellStyle name="Output 2 3 2 3 14 4 2 3 2" xfId="22603" xr:uid="{00000000-0005-0000-0000-00003D580000}"/>
    <cellStyle name="Output 2 3 2 3 14 4 2 4" xfId="22604" xr:uid="{00000000-0005-0000-0000-00003E580000}"/>
    <cellStyle name="Output 2 3 2 3 14 4 3" xfId="22605" xr:uid="{00000000-0005-0000-0000-00003F580000}"/>
    <cellStyle name="Output 2 3 2 3 14 4 3 2" xfId="22606" xr:uid="{00000000-0005-0000-0000-000040580000}"/>
    <cellStyle name="Output 2 3 2 3 14 4 3 2 2" xfId="22607" xr:uid="{00000000-0005-0000-0000-000041580000}"/>
    <cellStyle name="Output 2 3 2 3 14 4 3 3" xfId="22608" xr:uid="{00000000-0005-0000-0000-000042580000}"/>
    <cellStyle name="Output 2 3 2 3 14 4 4" xfId="22609" xr:uid="{00000000-0005-0000-0000-000043580000}"/>
    <cellStyle name="Output 2 3 2 3 14 4 4 2" xfId="22610" xr:uid="{00000000-0005-0000-0000-000044580000}"/>
    <cellStyle name="Output 2 3 2 3 14 4 4 2 2" xfId="22611" xr:uid="{00000000-0005-0000-0000-000045580000}"/>
    <cellStyle name="Output 2 3 2 3 14 4 4 3" xfId="22612" xr:uid="{00000000-0005-0000-0000-000046580000}"/>
    <cellStyle name="Output 2 3 2 3 14 4 5" xfId="22613" xr:uid="{00000000-0005-0000-0000-000047580000}"/>
    <cellStyle name="Output 2 3 2 3 14 4 5 2" xfId="22614" xr:uid="{00000000-0005-0000-0000-000048580000}"/>
    <cellStyle name="Output 2 3 2 3 14 4 6" xfId="22615" xr:uid="{00000000-0005-0000-0000-000049580000}"/>
    <cellStyle name="Output 2 3 2 3 14 4 6 2" xfId="22616" xr:uid="{00000000-0005-0000-0000-00004A580000}"/>
    <cellStyle name="Output 2 3 2 3 14 4 7" xfId="22617" xr:uid="{00000000-0005-0000-0000-00004B580000}"/>
    <cellStyle name="Output 2 3 2 3 14 5" xfId="22618" xr:uid="{00000000-0005-0000-0000-00004C580000}"/>
    <cellStyle name="Output 2 3 2 3 14 5 2" xfId="22619" xr:uid="{00000000-0005-0000-0000-00004D580000}"/>
    <cellStyle name="Output 2 3 2 3 14 5 2 2" xfId="22620" xr:uid="{00000000-0005-0000-0000-00004E580000}"/>
    <cellStyle name="Output 2 3 2 3 14 5 2 2 2" xfId="22621" xr:uid="{00000000-0005-0000-0000-00004F580000}"/>
    <cellStyle name="Output 2 3 2 3 14 5 2 2 2 2" xfId="22622" xr:uid="{00000000-0005-0000-0000-000050580000}"/>
    <cellStyle name="Output 2 3 2 3 14 5 2 2 3" xfId="22623" xr:uid="{00000000-0005-0000-0000-000051580000}"/>
    <cellStyle name="Output 2 3 2 3 14 5 2 3" xfId="22624" xr:uid="{00000000-0005-0000-0000-000052580000}"/>
    <cellStyle name="Output 2 3 2 3 14 5 2 3 2" xfId="22625" xr:uid="{00000000-0005-0000-0000-000053580000}"/>
    <cellStyle name="Output 2 3 2 3 14 5 2 4" xfId="22626" xr:uid="{00000000-0005-0000-0000-000054580000}"/>
    <cellStyle name="Output 2 3 2 3 14 5 3" xfId="22627" xr:uid="{00000000-0005-0000-0000-000055580000}"/>
    <cellStyle name="Output 2 3 2 3 14 5 3 2" xfId="22628" xr:uid="{00000000-0005-0000-0000-000056580000}"/>
    <cellStyle name="Output 2 3 2 3 14 5 3 2 2" xfId="22629" xr:uid="{00000000-0005-0000-0000-000057580000}"/>
    <cellStyle name="Output 2 3 2 3 14 5 3 3" xfId="22630" xr:uid="{00000000-0005-0000-0000-000058580000}"/>
    <cellStyle name="Output 2 3 2 3 14 5 4" xfId="22631" xr:uid="{00000000-0005-0000-0000-000059580000}"/>
    <cellStyle name="Output 2 3 2 3 14 5 4 2" xfId="22632" xr:uid="{00000000-0005-0000-0000-00005A580000}"/>
    <cellStyle name="Output 2 3 2 3 14 5 4 2 2" xfId="22633" xr:uid="{00000000-0005-0000-0000-00005B580000}"/>
    <cellStyle name="Output 2 3 2 3 14 5 4 3" xfId="22634" xr:uid="{00000000-0005-0000-0000-00005C580000}"/>
    <cellStyle name="Output 2 3 2 3 14 5 5" xfId="22635" xr:uid="{00000000-0005-0000-0000-00005D580000}"/>
    <cellStyle name="Output 2 3 2 3 14 5 5 2" xfId="22636" xr:uid="{00000000-0005-0000-0000-00005E580000}"/>
    <cellStyle name="Output 2 3 2 3 14 5 6" xfId="22637" xr:uid="{00000000-0005-0000-0000-00005F580000}"/>
    <cellStyle name="Output 2 3 2 3 14 5 6 2" xfId="22638" xr:uid="{00000000-0005-0000-0000-000060580000}"/>
    <cellStyle name="Output 2 3 2 3 14 5 7" xfId="22639" xr:uid="{00000000-0005-0000-0000-000061580000}"/>
    <cellStyle name="Output 2 3 2 3 14 6" xfId="22640" xr:uid="{00000000-0005-0000-0000-000062580000}"/>
    <cellStyle name="Output 2 3 2 3 14 6 2" xfId="22641" xr:uid="{00000000-0005-0000-0000-000063580000}"/>
    <cellStyle name="Output 2 3 2 3 14 6 2 2" xfId="22642" xr:uid="{00000000-0005-0000-0000-000064580000}"/>
    <cellStyle name="Output 2 3 2 3 14 6 2 2 2" xfId="22643" xr:uid="{00000000-0005-0000-0000-000065580000}"/>
    <cellStyle name="Output 2 3 2 3 14 6 2 2 2 2" xfId="22644" xr:uid="{00000000-0005-0000-0000-000066580000}"/>
    <cellStyle name="Output 2 3 2 3 14 6 2 2 3" xfId="22645" xr:uid="{00000000-0005-0000-0000-000067580000}"/>
    <cellStyle name="Output 2 3 2 3 14 6 2 3" xfId="22646" xr:uid="{00000000-0005-0000-0000-000068580000}"/>
    <cellStyle name="Output 2 3 2 3 14 6 2 3 2" xfId="22647" xr:uid="{00000000-0005-0000-0000-000069580000}"/>
    <cellStyle name="Output 2 3 2 3 14 6 2 4" xfId="22648" xr:uid="{00000000-0005-0000-0000-00006A580000}"/>
    <cellStyle name="Output 2 3 2 3 14 6 3" xfId="22649" xr:uid="{00000000-0005-0000-0000-00006B580000}"/>
    <cellStyle name="Output 2 3 2 3 14 6 3 2" xfId="22650" xr:uid="{00000000-0005-0000-0000-00006C580000}"/>
    <cellStyle name="Output 2 3 2 3 14 6 3 2 2" xfId="22651" xr:uid="{00000000-0005-0000-0000-00006D580000}"/>
    <cellStyle name="Output 2 3 2 3 14 6 3 3" xfId="22652" xr:uid="{00000000-0005-0000-0000-00006E580000}"/>
    <cellStyle name="Output 2 3 2 3 14 6 4" xfId="22653" xr:uid="{00000000-0005-0000-0000-00006F580000}"/>
    <cellStyle name="Output 2 3 2 3 14 6 4 2" xfId="22654" xr:uid="{00000000-0005-0000-0000-000070580000}"/>
    <cellStyle name="Output 2 3 2 3 14 6 4 2 2" xfId="22655" xr:uid="{00000000-0005-0000-0000-000071580000}"/>
    <cellStyle name="Output 2 3 2 3 14 6 4 3" xfId="22656" xr:uid="{00000000-0005-0000-0000-000072580000}"/>
    <cellStyle name="Output 2 3 2 3 14 6 5" xfId="22657" xr:uid="{00000000-0005-0000-0000-000073580000}"/>
    <cellStyle name="Output 2 3 2 3 14 6 5 2" xfId="22658" xr:uid="{00000000-0005-0000-0000-000074580000}"/>
    <cellStyle name="Output 2 3 2 3 14 6 6" xfId="22659" xr:uid="{00000000-0005-0000-0000-000075580000}"/>
    <cellStyle name="Output 2 3 2 3 14 6 6 2" xfId="22660" xr:uid="{00000000-0005-0000-0000-000076580000}"/>
    <cellStyle name="Output 2 3 2 3 14 6 7" xfId="22661" xr:uid="{00000000-0005-0000-0000-000077580000}"/>
    <cellStyle name="Output 2 3 2 3 14 7" xfId="22662" xr:uid="{00000000-0005-0000-0000-000078580000}"/>
    <cellStyle name="Output 2 3 2 3 14 7 2" xfId="22663" xr:uid="{00000000-0005-0000-0000-000079580000}"/>
    <cellStyle name="Output 2 3 2 3 14 7 2 2" xfId="22664" xr:uid="{00000000-0005-0000-0000-00007A580000}"/>
    <cellStyle name="Output 2 3 2 3 14 7 2 2 2" xfId="22665" xr:uid="{00000000-0005-0000-0000-00007B580000}"/>
    <cellStyle name="Output 2 3 2 3 14 7 2 3" xfId="22666" xr:uid="{00000000-0005-0000-0000-00007C580000}"/>
    <cellStyle name="Output 2 3 2 3 14 7 3" xfId="22667" xr:uid="{00000000-0005-0000-0000-00007D580000}"/>
    <cellStyle name="Output 2 3 2 3 14 7 3 2" xfId="22668" xr:uid="{00000000-0005-0000-0000-00007E580000}"/>
    <cellStyle name="Output 2 3 2 3 14 7 4" xfId="22669" xr:uid="{00000000-0005-0000-0000-00007F580000}"/>
    <cellStyle name="Output 2 3 2 3 14 8" xfId="22670" xr:uid="{00000000-0005-0000-0000-000080580000}"/>
    <cellStyle name="Output 2 3 2 3 14 8 2" xfId="22671" xr:uid="{00000000-0005-0000-0000-000081580000}"/>
    <cellStyle name="Output 2 3 2 3 14 8 2 2" xfId="22672" xr:uid="{00000000-0005-0000-0000-000082580000}"/>
    <cellStyle name="Output 2 3 2 3 14 8 3" xfId="22673" xr:uid="{00000000-0005-0000-0000-000083580000}"/>
    <cellStyle name="Output 2 3 2 3 14 9" xfId="22674" xr:uid="{00000000-0005-0000-0000-000084580000}"/>
    <cellStyle name="Output 2 3 2 3 14 9 2" xfId="22675" xr:uid="{00000000-0005-0000-0000-000085580000}"/>
    <cellStyle name="Output 2 3 2 3 14 9 2 2" xfId="22676" xr:uid="{00000000-0005-0000-0000-000086580000}"/>
    <cellStyle name="Output 2 3 2 3 14 9 3" xfId="22677" xr:uid="{00000000-0005-0000-0000-000087580000}"/>
    <cellStyle name="Output 2 3 2 3 15" xfId="22678" xr:uid="{00000000-0005-0000-0000-000088580000}"/>
    <cellStyle name="Output 2 3 2 3 15 10" xfId="22679" xr:uid="{00000000-0005-0000-0000-000089580000}"/>
    <cellStyle name="Output 2 3 2 3 15 10 2" xfId="22680" xr:uid="{00000000-0005-0000-0000-00008A580000}"/>
    <cellStyle name="Output 2 3 2 3 15 11" xfId="22681" xr:uid="{00000000-0005-0000-0000-00008B580000}"/>
    <cellStyle name="Output 2 3 2 3 15 2" xfId="22682" xr:uid="{00000000-0005-0000-0000-00008C580000}"/>
    <cellStyle name="Output 2 3 2 3 15 2 2" xfId="22683" xr:uid="{00000000-0005-0000-0000-00008D580000}"/>
    <cellStyle name="Output 2 3 2 3 15 2 2 2" xfId="22684" xr:uid="{00000000-0005-0000-0000-00008E580000}"/>
    <cellStyle name="Output 2 3 2 3 15 2 2 2 2" xfId="22685" xr:uid="{00000000-0005-0000-0000-00008F580000}"/>
    <cellStyle name="Output 2 3 2 3 15 2 2 2 2 2" xfId="22686" xr:uid="{00000000-0005-0000-0000-000090580000}"/>
    <cellStyle name="Output 2 3 2 3 15 2 2 2 3" xfId="22687" xr:uid="{00000000-0005-0000-0000-000091580000}"/>
    <cellStyle name="Output 2 3 2 3 15 2 2 3" xfId="22688" xr:uid="{00000000-0005-0000-0000-000092580000}"/>
    <cellStyle name="Output 2 3 2 3 15 2 2 3 2" xfId="22689" xr:uid="{00000000-0005-0000-0000-000093580000}"/>
    <cellStyle name="Output 2 3 2 3 15 2 2 4" xfId="22690" xr:uid="{00000000-0005-0000-0000-000094580000}"/>
    <cellStyle name="Output 2 3 2 3 15 2 3" xfId="22691" xr:uid="{00000000-0005-0000-0000-000095580000}"/>
    <cellStyle name="Output 2 3 2 3 15 2 3 2" xfId="22692" xr:uid="{00000000-0005-0000-0000-000096580000}"/>
    <cellStyle name="Output 2 3 2 3 15 2 3 2 2" xfId="22693" xr:uid="{00000000-0005-0000-0000-000097580000}"/>
    <cellStyle name="Output 2 3 2 3 15 2 3 3" xfId="22694" xr:uid="{00000000-0005-0000-0000-000098580000}"/>
    <cellStyle name="Output 2 3 2 3 15 2 4" xfId="22695" xr:uid="{00000000-0005-0000-0000-000099580000}"/>
    <cellStyle name="Output 2 3 2 3 15 2 4 2" xfId="22696" xr:uid="{00000000-0005-0000-0000-00009A580000}"/>
    <cellStyle name="Output 2 3 2 3 15 2 4 2 2" xfId="22697" xr:uid="{00000000-0005-0000-0000-00009B580000}"/>
    <cellStyle name="Output 2 3 2 3 15 2 4 3" xfId="22698" xr:uid="{00000000-0005-0000-0000-00009C580000}"/>
    <cellStyle name="Output 2 3 2 3 15 2 5" xfId="22699" xr:uid="{00000000-0005-0000-0000-00009D580000}"/>
    <cellStyle name="Output 2 3 2 3 15 2 5 2" xfId="22700" xr:uid="{00000000-0005-0000-0000-00009E580000}"/>
    <cellStyle name="Output 2 3 2 3 15 2 6" xfId="22701" xr:uid="{00000000-0005-0000-0000-00009F580000}"/>
    <cellStyle name="Output 2 3 2 3 15 2 6 2" xfId="22702" xr:uid="{00000000-0005-0000-0000-0000A0580000}"/>
    <cellStyle name="Output 2 3 2 3 15 2 7" xfId="22703" xr:uid="{00000000-0005-0000-0000-0000A1580000}"/>
    <cellStyle name="Output 2 3 2 3 15 3" xfId="22704" xr:uid="{00000000-0005-0000-0000-0000A2580000}"/>
    <cellStyle name="Output 2 3 2 3 15 3 2" xfId="22705" xr:uid="{00000000-0005-0000-0000-0000A3580000}"/>
    <cellStyle name="Output 2 3 2 3 15 3 2 2" xfId="22706" xr:uid="{00000000-0005-0000-0000-0000A4580000}"/>
    <cellStyle name="Output 2 3 2 3 15 3 2 2 2" xfId="22707" xr:uid="{00000000-0005-0000-0000-0000A5580000}"/>
    <cellStyle name="Output 2 3 2 3 15 3 2 2 2 2" xfId="22708" xr:uid="{00000000-0005-0000-0000-0000A6580000}"/>
    <cellStyle name="Output 2 3 2 3 15 3 2 2 3" xfId="22709" xr:uid="{00000000-0005-0000-0000-0000A7580000}"/>
    <cellStyle name="Output 2 3 2 3 15 3 2 3" xfId="22710" xr:uid="{00000000-0005-0000-0000-0000A8580000}"/>
    <cellStyle name="Output 2 3 2 3 15 3 2 3 2" xfId="22711" xr:uid="{00000000-0005-0000-0000-0000A9580000}"/>
    <cellStyle name="Output 2 3 2 3 15 3 2 4" xfId="22712" xr:uid="{00000000-0005-0000-0000-0000AA580000}"/>
    <cellStyle name="Output 2 3 2 3 15 3 3" xfId="22713" xr:uid="{00000000-0005-0000-0000-0000AB580000}"/>
    <cellStyle name="Output 2 3 2 3 15 3 3 2" xfId="22714" xr:uid="{00000000-0005-0000-0000-0000AC580000}"/>
    <cellStyle name="Output 2 3 2 3 15 3 3 2 2" xfId="22715" xr:uid="{00000000-0005-0000-0000-0000AD580000}"/>
    <cellStyle name="Output 2 3 2 3 15 3 3 3" xfId="22716" xr:uid="{00000000-0005-0000-0000-0000AE580000}"/>
    <cellStyle name="Output 2 3 2 3 15 3 4" xfId="22717" xr:uid="{00000000-0005-0000-0000-0000AF580000}"/>
    <cellStyle name="Output 2 3 2 3 15 3 4 2" xfId="22718" xr:uid="{00000000-0005-0000-0000-0000B0580000}"/>
    <cellStyle name="Output 2 3 2 3 15 3 4 2 2" xfId="22719" xr:uid="{00000000-0005-0000-0000-0000B1580000}"/>
    <cellStyle name="Output 2 3 2 3 15 3 4 3" xfId="22720" xr:uid="{00000000-0005-0000-0000-0000B2580000}"/>
    <cellStyle name="Output 2 3 2 3 15 3 5" xfId="22721" xr:uid="{00000000-0005-0000-0000-0000B3580000}"/>
    <cellStyle name="Output 2 3 2 3 15 3 5 2" xfId="22722" xr:uid="{00000000-0005-0000-0000-0000B4580000}"/>
    <cellStyle name="Output 2 3 2 3 15 3 6" xfId="22723" xr:uid="{00000000-0005-0000-0000-0000B5580000}"/>
    <cellStyle name="Output 2 3 2 3 15 3 6 2" xfId="22724" xr:uid="{00000000-0005-0000-0000-0000B6580000}"/>
    <cellStyle name="Output 2 3 2 3 15 3 7" xfId="22725" xr:uid="{00000000-0005-0000-0000-0000B7580000}"/>
    <cellStyle name="Output 2 3 2 3 15 4" xfId="22726" xr:uid="{00000000-0005-0000-0000-0000B8580000}"/>
    <cellStyle name="Output 2 3 2 3 15 4 2" xfId="22727" xr:uid="{00000000-0005-0000-0000-0000B9580000}"/>
    <cellStyle name="Output 2 3 2 3 15 4 2 2" xfId="22728" xr:uid="{00000000-0005-0000-0000-0000BA580000}"/>
    <cellStyle name="Output 2 3 2 3 15 4 2 2 2" xfId="22729" xr:uid="{00000000-0005-0000-0000-0000BB580000}"/>
    <cellStyle name="Output 2 3 2 3 15 4 2 2 2 2" xfId="22730" xr:uid="{00000000-0005-0000-0000-0000BC580000}"/>
    <cellStyle name="Output 2 3 2 3 15 4 2 2 3" xfId="22731" xr:uid="{00000000-0005-0000-0000-0000BD580000}"/>
    <cellStyle name="Output 2 3 2 3 15 4 2 3" xfId="22732" xr:uid="{00000000-0005-0000-0000-0000BE580000}"/>
    <cellStyle name="Output 2 3 2 3 15 4 2 3 2" xfId="22733" xr:uid="{00000000-0005-0000-0000-0000BF580000}"/>
    <cellStyle name="Output 2 3 2 3 15 4 2 4" xfId="22734" xr:uid="{00000000-0005-0000-0000-0000C0580000}"/>
    <cellStyle name="Output 2 3 2 3 15 4 3" xfId="22735" xr:uid="{00000000-0005-0000-0000-0000C1580000}"/>
    <cellStyle name="Output 2 3 2 3 15 4 3 2" xfId="22736" xr:uid="{00000000-0005-0000-0000-0000C2580000}"/>
    <cellStyle name="Output 2 3 2 3 15 4 3 2 2" xfId="22737" xr:uid="{00000000-0005-0000-0000-0000C3580000}"/>
    <cellStyle name="Output 2 3 2 3 15 4 3 3" xfId="22738" xr:uid="{00000000-0005-0000-0000-0000C4580000}"/>
    <cellStyle name="Output 2 3 2 3 15 4 4" xfId="22739" xr:uid="{00000000-0005-0000-0000-0000C5580000}"/>
    <cellStyle name="Output 2 3 2 3 15 4 4 2" xfId="22740" xr:uid="{00000000-0005-0000-0000-0000C6580000}"/>
    <cellStyle name="Output 2 3 2 3 15 4 4 2 2" xfId="22741" xr:uid="{00000000-0005-0000-0000-0000C7580000}"/>
    <cellStyle name="Output 2 3 2 3 15 4 4 3" xfId="22742" xr:uid="{00000000-0005-0000-0000-0000C8580000}"/>
    <cellStyle name="Output 2 3 2 3 15 4 5" xfId="22743" xr:uid="{00000000-0005-0000-0000-0000C9580000}"/>
    <cellStyle name="Output 2 3 2 3 15 4 5 2" xfId="22744" xr:uid="{00000000-0005-0000-0000-0000CA580000}"/>
    <cellStyle name="Output 2 3 2 3 15 4 6" xfId="22745" xr:uid="{00000000-0005-0000-0000-0000CB580000}"/>
    <cellStyle name="Output 2 3 2 3 15 4 6 2" xfId="22746" xr:uid="{00000000-0005-0000-0000-0000CC580000}"/>
    <cellStyle name="Output 2 3 2 3 15 4 7" xfId="22747" xr:uid="{00000000-0005-0000-0000-0000CD580000}"/>
    <cellStyle name="Output 2 3 2 3 15 5" xfId="22748" xr:uid="{00000000-0005-0000-0000-0000CE580000}"/>
    <cellStyle name="Output 2 3 2 3 15 5 2" xfId="22749" xr:uid="{00000000-0005-0000-0000-0000CF580000}"/>
    <cellStyle name="Output 2 3 2 3 15 5 2 2" xfId="22750" xr:uid="{00000000-0005-0000-0000-0000D0580000}"/>
    <cellStyle name="Output 2 3 2 3 15 5 2 2 2" xfId="22751" xr:uid="{00000000-0005-0000-0000-0000D1580000}"/>
    <cellStyle name="Output 2 3 2 3 15 5 2 2 2 2" xfId="22752" xr:uid="{00000000-0005-0000-0000-0000D2580000}"/>
    <cellStyle name="Output 2 3 2 3 15 5 2 2 3" xfId="22753" xr:uid="{00000000-0005-0000-0000-0000D3580000}"/>
    <cellStyle name="Output 2 3 2 3 15 5 2 3" xfId="22754" xr:uid="{00000000-0005-0000-0000-0000D4580000}"/>
    <cellStyle name="Output 2 3 2 3 15 5 2 3 2" xfId="22755" xr:uid="{00000000-0005-0000-0000-0000D5580000}"/>
    <cellStyle name="Output 2 3 2 3 15 5 2 4" xfId="22756" xr:uid="{00000000-0005-0000-0000-0000D6580000}"/>
    <cellStyle name="Output 2 3 2 3 15 5 3" xfId="22757" xr:uid="{00000000-0005-0000-0000-0000D7580000}"/>
    <cellStyle name="Output 2 3 2 3 15 5 3 2" xfId="22758" xr:uid="{00000000-0005-0000-0000-0000D8580000}"/>
    <cellStyle name="Output 2 3 2 3 15 5 3 2 2" xfId="22759" xr:uid="{00000000-0005-0000-0000-0000D9580000}"/>
    <cellStyle name="Output 2 3 2 3 15 5 3 3" xfId="22760" xr:uid="{00000000-0005-0000-0000-0000DA580000}"/>
    <cellStyle name="Output 2 3 2 3 15 5 4" xfId="22761" xr:uid="{00000000-0005-0000-0000-0000DB580000}"/>
    <cellStyle name="Output 2 3 2 3 15 5 4 2" xfId="22762" xr:uid="{00000000-0005-0000-0000-0000DC580000}"/>
    <cellStyle name="Output 2 3 2 3 15 5 4 2 2" xfId="22763" xr:uid="{00000000-0005-0000-0000-0000DD580000}"/>
    <cellStyle name="Output 2 3 2 3 15 5 4 3" xfId="22764" xr:uid="{00000000-0005-0000-0000-0000DE580000}"/>
    <cellStyle name="Output 2 3 2 3 15 5 5" xfId="22765" xr:uid="{00000000-0005-0000-0000-0000DF580000}"/>
    <cellStyle name="Output 2 3 2 3 15 5 5 2" xfId="22766" xr:uid="{00000000-0005-0000-0000-0000E0580000}"/>
    <cellStyle name="Output 2 3 2 3 15 5 6" xfId="22767" xr:uid="{00000000-0005-0000-0000-0000E1580000}"/>
    <cellStyle name="Output 2 3 2 3 15 5 6 2" xfId="22768" xr:uid="{00000000-0005-0000-0000-0000E2580000}"/>
    <cellStyle name="Output 2 3 2 3 15 5 7" xfId="22769" xr:uid="{00000000-0005-0000-0000-0000E3580000}"/>
    <cellStyle name="Output 2 3 2 3 15 6" xfId="22770" xr:uid="{00000000-0005-0000-0000-0000E4580000}"/>
    <cellStyle name="Output 2 3 2 3 15 6 2" xfId="22771" xr:uid="{00000000-0005-0000-0000-0000E5580000}"/>
    <cellStyle name="Output 2 3 2 3 15 6 2 2" xfId="22772" xr:uid="{00000000-0005-0000-0000-0000E6580000}"/>
    <cellStyle name="Output 2 3 2 3 15 6 2 2 2" xfId="22773" xr:uid="{00000000-0005-0000-0000-0000E7580000}"/>
    <cellStyle name="Output 2 3 2 3 15 6 2 3" xfId="22774" xr:uid="{00000000-0005-0000-0000-0000E8580000}"/>
    <cellStyle name="Output 2 3 2 3 15 6 3" xfId="22775" xr:uid="{00000000-0005-0000-0000-0000E9580000}"/>
    <cellStyle name="Output 2 3 2 3 15 6 3 2" xfId="22776" xr:uid="{00000000-0005-0000-0000-0000EA580000}"/>
    <cellStyle name="Output 2 3 2 3 15 6 4" xfId="22777" xr:uid="{00000000-0005-0000-0000-0000EB580000}"/>
    <cellStyle name="Output 2 3 2 3 15 7" xfId="22778" xr:uid="{00000000-0005-0000-0000-0000EC580000}"/>
    <cellStyle name="Output 2 3 2 3 15 7 2" xfId="22779" xr:uid="{00000000-0005-0000-0000-0000ED580000}"/>
    <cellStyle name="Output 2 3 2 3 15 7 2 2" xfId="22780" xr:uid="{00000000-0005-0000-0000-0000EE580000}"/>
    <cellStyle name="Output 2 3 2 3 15 7 3" xfId="22781" xr:uid="{00000000-0005-0000-0000-0000EF580000}"/>
    <cellStyle name="Output 2 3 2 3 15 8" xfId="22782" xr:uid="{00000000-0005-0000-0000-0000F0580000}"/>
    <cellStyle name="Output 2 3 2 3 15 8 2" xfId="22783" xr:uid="{00000000-0005-0000-0000-0000F1580000}"/>
    <cellStyle name="Output 2 3 2 3 15 8 2 2" xfId="22784" xr:uid="{00000000-0005-0000-0000-0000F2580000}"/>
    <cellStyle name="Output 2 3 2 3 15 8 3" xfId="22785" xr:uid="{00000000-0005-0000-0000-0000F3580000}"/>
    <cellStyle name="Output 2 3 2 3 15 9" xfId="22786" xr:uid="{00000000-0005-0000-0000-0000F4580000}"/>
    <cellStyle name="Output 2 3 2 3 15 9 2" xfId="22787" xr:uid="{00000000-0005-0000-0000-0000F5580000}"/>
    <cellStyle name="Output 2 3 2 3 16" xfId="22788" xr:uid="{00000000-0005-0000-0000-0000F6580000}"/>
    <cellStyle name="Output 2 3 2 3 17" xfId="22789" xr:uid="{00000000-0005-0000-0000-0000F7580000}"/>
    <cellStyle name="Output 2 3 2 3 2" xfId="22790" xr:uid="{00000000-0005-0000-0000-0000F8580000}"/>
    <cellStyle name="Output 2 3 2 3 2 10" xfId="22791" xr:uid="{00000000-0005-0000-0000-0000F9580000}"/>
    <cellStyle name="Output 2 3 2 3 2 10 2" xfId="22792" xr:uid="{00000000-0005-0000-0000-0000FA580000}"/>
    <cellStyle name="Output 2 3 2 3 2 11" xfId="22793" xr:uid="{00000000-0005-0000-0000-0000FB580000}"/>
    <cellStyle name="Output 2 3 2 3 2 11 2" xfId="22794" xr:uid="{00000000-0005-0000-0000-0000FC580000}"/>
    <cellStyle name="Output 2 3 2 3 2 12" xfId="22795" xr:uid="{00000000-0005-0000-0000-0000FD580000}"/>
    <cellStyle name="Output 2 3 2 3 2 2" xfId="22796" xr:uid="{00000000-0005-0000-0000-0000FE580000}"/>
    <cellStyle name="Output 2 3 2 3 2 2 2" xfId="22797" xr:uid="{00000000-0005-0000-0000-0000FF580000}"/>
    <cellStyle name="Output 2 3 2 3 2 2 2 2" xfId="22798" xr:uid="{00000000-0005-0000-0000-000000590000}"/>
    <cellStyle name="Output 2 3 2 3 2 2 2 2 2" xfId="22799" xr:uid="{00000000-0005-0000-0000-000001590000}"/>
    <cellStyle name="Output 2 3 2 3 2 2 2 2 2 2" xfId="22800" xr:uid="{00000000-0005-0000-0000-000002590000}"/>
    <cellStyle name="Output 2 3 2 3 2 2 2 2 3" xfId="22801" xr:uid="{00000000-0005-0000-0000-000003590000}"/>
    <cellStyle name="Output 2 3 2 3 2 2 2 3" xfId="22802" xr:uid="{00000000-0005-0000-0000-000004590000}"/>
    <cellStyle name="Output 2 3 2 3 2 2 2 3 2" xfId="22803" xr:uid="{00000000-0005-0000-0000-000005590000}"/>
    <cellStyle name="Output 2 3 2 3 2 2 2 4" xfId="22804" xr:uid="{00000000-0005-0000-0000-000006590000}"/>
    <cellStyle name="Output 2 3 2 3 2 2 3" xfId="22805" xr:uid="{00000000-0005-0000-0000-000007590000}"/>
    <cellStyle name="Output 2 3 2 3 2 2 3 2" xfId="22806" xr:uid="{00000000-0005-0000-0000-000008590000}"/>
    <cellStyle name="Output 2 3 2 3 2 2 3 2 2" xfId="22807" xr:uid="{00000000-0005-0000-0000-000009590000}"/>
    <cellStyle name="Output 2 3 2 3 2 2 3 3" xfId="22808" xr:uid="{00000000-0005-0000-0000-00000A590000}"/>
    <cellStyle name="Output 2 3 2 3 2 2 4" xfId="22809" xr:uid="{00000000-0005-0000-0000-00000B590000}"/>
    <cellStyle name="Output 2 3 2 3 2 2 4 2" xfId="22810" xr:uid="{00000000-0005-0000-0000-00000C590000}"/>
    <cellStyle name="Output 2 3 2 3 2 2 4 2 2" xfId="22811" xr:uid="{00000000-0005-0000-0000-00000D590000}"/>
    <cellStyle name="Output 2 3 2 3 2 2 4 3" xfId="22812" xr:uid="{00000000-0005-0000-0000-00000E590000}"/>
    <cellStyle name="Output 2 3 2 3 2 2 5" xfId="22813" xr:uid="{00000000-0005-0000-0000-00000F590000}"/>
    <cellStyle name="Output 2 3 2 3 2 2 5 2" xfId="22814" xr:uid="{00000000-0005-0000-0000-000010590000}"/>
    <cellStyle name="Output 2 3 2 3 2 2 6" xfId="22815" xr:uid="{00000000-0005-0000-0000-000011590000}"/>
    <cellStyle name="Output 2 3 2 3 2 2 6 2" xfId="22816" xr:uid="{00000000-0005-0000-0000-000012590000}"/>
    <cellStyle name="Output 2 3 2 3 2 2 7" xfId="22817" xr:uid="{00000000-0005-0000-0000-000013590000}"/>
    <cellStyle name="Output 2 3 2 3 2 3" xfId="22818" xr:uid="{00000000-0005-0000-0000-000014590000}"/>
    <cellStyle name="Output 2 3 2 3 2 3 2" xfId="22819" xr:uid="{00000000-0005-0000-0000-000015590000}"/>
    <cellStyle name="Output 2 3 2 3 2 3 2 2" xfId="22820" xr:uid="{00000000-0005-0000-0000-000016590000}"/>
    <cellStyle name="Output 2 3 2 3 2 3 2 2 2" xfId="22821" xr:uid="{00000000-0005-0000-0000-000017590000}"/>
    <cellStyle name="Output 2 3 2 3 2 3 2 2 2 2" xfId="22822" xr:uid="{00000000-0005-0000-0000-000018590000}"/>
    <cellStyle name="Output 2 3 2 3 2 3 2 2 3" xfId="22823" xr:uid="{00000000-0005-0000-0000-000019590000}"/>
    <cellStyle name="Output 2 3 2 3 2 3 2 3" xfId="22824" xr:uid="{00000000-0005-0000-0000-00001A590000}"/>
    <cellStyle name="Output 2 3 2 3 2 3 2 3 2" xfId="22825" xr:uid="{00000000-0005-0000-0000-00001B590000}"/>
    <cellStyle name="Output 2 3 2 3 2 3 2 4" xfId="22826" xr:uid="{00000000-0005-0000-0000-00001C590000}"/>
    <cellStyle name="Output 2 3 2 3 2 3 3" xfId="22827" xr:uid="{00000000-0005-0000-0000-00001D590000}"/>
    <cellStyle name="Output 2 3 2 3 2 3 3 2" xfId="22828" xr:uid="{00000000-0005-0000-0000-00001E590000}"/>
    <cellStyle name="Output 2 3 2 3 2 3 3 2 2" xfId="22829" xr:uid="{00000000-0005-0000-0000-00001F590000}"/>
    <cellStyle name="Output 2 3 2 3 2 3 3 3" xfId="22830" xr:uid="{00000000-0005-0000-0000-000020590000}"/>
    <cellStyle name="Output 2 3 2 3 2 3 4" xfId="22831" xr:uid="{00000000-0005-0000-0000-000021590000}"/>
    <cellStyle name="Output 2 3 2 3 2 3 4 2" xfId="22832" xr:uid="{00000000-0005-0000-0000-000022590000}"/>
    <cellStyle name="Output 2 3 2 3 2 3 4 2 2" xfId="22833" xr:uid="{00000000-0005-0000-0000-000023590000}"/>
    <cellStyle name="Output 2 3 2 3 2 3 4 3" xfId="22834" xr:uid="{00000000-0005-0000-0000-000024590000}"/>
    <cellStyle name="Output 2 3 2 3 2 3 5" xfId="22835" xr:uid="{00000000-0005-0000-0000-000025590000}"/>
    <cellStyle name="Output 2 3 2 3 2 3 5 2" xfId="22836" xr:uid="{00000000-0005-0000-0000-000026590000}"/>
    <cellStyle name="Output 2 3 2 3 2 3 6" xfId="22837" xr:uid="{00000000-0005-0000-0000-000027590000}"/>
    <cellStyle name="Output 2 3 2 3 2 3 6 2" xfId="22838" xr:uid="{00000000-0005-0000-0000-000028590000}"/>
    <cellStyle name="Output 2 3 2 3 2 3 7" xfId="22839" xr:uid="{00000000-0005-0000-0000-000029590000}"/>
    <cellStyle name="Output 2 3 2 3 2 4" xfId="22840" xr:uid="{00000000-0005-0000-0000-00002A590000}"/>
    <cellStyle name="Output 2 3 2 3 2 4 2" xfId="22841" xr:uid="{00000000-0005-0000-0000-00002B590000}"/>
    <cellStyle name="Output 2 3 2 3 2 4 2 2" xfId="22842" xr:uid="{00000000-0005-0000-0000-00002C590000}"/>
    <cellStyle name="Output 2 3 2 3 2 4 2 2 2" xfId="22843" xr:uid="{00000000-0005-0000-0000-00002D590000}"/>
    <cellStyle name="Output 2 3 2 3 2 4 2 2 2 2" xfId="22844" xr:uid="{00000000-0005-0000-0000-00002E590000}"/>
    <cellStyle name="Output 2 3 2 3 2 4 2 2 3" xfId="22845" xr:uid="{00000000-0005-0000-0000-00002F590000}"/>
    <cellStyle name="Output 2 3 2 3 2 4 2 3" xfId="22846" xr:uid="{00000000-0005-0000-0000-000030590000}"/>
    <cellStyle name="Output 2 3 2 3 2 4 2 3 2" xfId="22847" xr:uid="{00000000-0005-0000-0000-000031590000}"/>
    <cellStyle name="Output 2 3 2 3 2 4 2 4" xfId="22848" xr:uid="{00000000-0005-0000-0000-000032590000}"/>
    <cellStyle name="Output 2 3 2 3 2 4 3" xfId="22849" xr:uid="{00000000-0005-0000-0000-000033590000}"/>
    <cellStyle name="Output 2 3 2 3 2 4 3 2" xfId="22850" xr:uid="{00000000-0005-0000-0000-000034590000}"/>
    <cellStyle name="Output 2 3 2 3 2 4 3 2 2" xfId="22851" xr:uid="{00000000-0005-0000-0000-000035590000}"/>
    <cellStyle name="Output 2 3 2 3 2 4 3 3" xfId="22852" xr:uid="{00000000-0005-0000-0000-000036590000}"/>
    <cellStyle name="Output 2 3 2 3 2 4 4" xfId="22853" xr:uid="{00000000-0005-0000-0000-000037590000}"/>
    <cellStyle name="Output 2 3 2 3 2 4 4 2" xfId="22854" xr:uid="{00000000-0005-0000-0000-000038590000}"/>
    <cellStyle name="Output 2 3 2 3 2 4 4 2 2" xfId="22855" xr:uid="{00000000-0005-0000-0000-000039590000}"/>
    <cellStyle name="Output 2 3 2 3 2 4 4 3" xfId="22856" xr:uid="{00000000-0005-0000-0000-00003A590000}"/>
    <cellStyle name="Output 2 3 2 3 2 4 5" xfId="22857" xr:uid="{00000000-0005-0000-0000-00003B590000}"/>
    <cellStyle name="Output 2 3 2 3 2 4 5 2" xfId="22858" xr:uid="{00000000-0005-0000-0000-00003C590000}"/>
    <cellStyle name="Output 2 3 2 3 2 4 6" xfId="22859" xr:uid="{00000000-0005-0000-0000-00003D590000}"/>
    <cellStyle name="Output 2 3 2 3 2 4 6 2" xfId="22860" xr:uid="{00000000-0005-0000-0000-00003E590000}"/>
    <cellStyle name="Output 2 3 2 3 2 4 7" xfId="22861" xr:uid="{00000000-0005-0000-0000-00003F590000}"/>
    <cellStyle name="Output 2 3 2 3 2 5" xfId="22862" xr:uid="{00000000-0005-0000-0000-000040590000}"/>
    <cellStyle name="Output 2 3 2 3 2 5 2" xfId="22863" xr:uid="{00000000-0005-0000-0000-000041590000}"/>
    <cellStyle name="Output 2 3 2 3 2 5 2 2" xfId="22864" xr:uid="{00000000-0005-0000-0000-000042590000}"/>
    <cellStyle name="Output 2 3 2 3 2 5 2 2 2" xfId="22865" xr:uid="{00000000-0005-0000-0000-000043590000}"/>
    <cellStyle name="Output 2 3 2 3 2 5 2 2 2 2" xfId="22866" xr:uid="{00000000-0005-0000-0000-000044590000}"/>
    <cellStyle name="Output 2 3 2 3 2 5 2 2 3" xfId="22867" xr:uid="{00000000-0005-0000-0000-000045590000}"/>
    <cellStyle name="Output 2 3 2 3 2 5 2 3" xfId="22868" xr:uid="{00000000-0005-0000-0000-000046590000}"/>
    <cellStyle name="Output 2 3 2 3 2 5 2 3 2" xfId="22869" xr:uid="{00000000-0005-0000-0000-000047590000}"/>
    <cellStyle name="Output 2 3 2 3 2 5 2 4" xfId="22870" xr:uid="{00000000-0005-0000-0000-000048590000}"/>
    <cellStyle name="Output 2 3 2 3 2 5 3" xfId="22871" xr:uid="{00000000-0005-0000-0000-000049590000}"/>
    <cellStyle name="Output 2 3 2 3 2 5 3 2" xfId="22872" xr:uid="{00000000-0005-0000-0000-00004A590000}"/>
    <cellStyle name="Output 2 3 2 3 2 5 3 2 2" xfId="22873" xr:uid="{00000000-0005-0000-0000-00004B590000}"/>
    <cellStyle name="Output 2 3 2 3 2 5 3 3" xfId="22874" xr:uid="{00000000-0005-0000-0000-00004C590000}"/>
    <cellStyle name="Output 2 3 2 3 2 5 4" xfId="22875" xr:uid="{00000000-0005-0000-0000-00004D590000}"/>
    <cellStyle name="Output 2 3 2 3 2 5 4 2" xfId="22876" xr:uid="{00000000-0005-0000-0000-00004E590000}"/>
    <cellStyle name="Output 2 3 2 3 2 5 4 2 2" xfId="22877" xr:uid="{00000000-0005-0000-0000-00004F590000}"/>
    <cellStyle name="Output 2 3 2 3 2 5 4 3" xfId="22878" xr:uid="{00000000-0005-0000-0000-000050590000}"/>
    <cellStyle name="Output 2 3 2 3 2 5 5" xfId="22879" xr:uid="{00000000-0005-0000-0000-000051590000}"/>
    <cellStyle name="Output 2 3 2 3 2 5 5 2" xfId="22880" xr:uid="{00000000-0005-0000-0000-000052590000}"/>
    <cellStyle name="Output 2 3 2 3 2 5 6" xfId="22881" xr:uid="{00000000-0005-0000-0000-000053590000}"/>
    <cellStyle name="Output 2 3 2 3 2 5 6 2" xfId="22882" xr:uid="{00000000-0005-0000-0000-000054590000}"/>
    <cellStyle name="Output 2 3 2 3 2 5 7" xfId="22883" xr:uid="{00000000-0005-0000-0000-000055590000}"/>
    <cellStyle name="Output 2 3 2 3 2 6" xfId="22884" xr:uid="{00000000-0005-0000-0000-000056590000}"/>
    <cellStyle name="Output 2 3 2 3 2 6 2" xfId="22885" xr:uid="{00000000-0005-0000-0000-000057590000}"/>
    <cellStyle name="Output 2 3 2 3 2 6 2 2" xfId="22886" xr:uid="{00000000-0005-0000-0000-000058590000}"/>
    <cellStyle name="Output 2 3 2 3 2 6 2 2 2" xfId="22887" xr:uid="{00000000-0005-0000-0000-000059590000}"/>
    <cellStyle name="Output 2 3 2 3 2 6 2 2 2 2" xfId="22888" xr:uid="{00000000-0005-0000-0000-00005A590000}"/>
    <cellStyle name="Output 2 3 2 3 2 6 2 2 3" xfId="22889" xr:uid="{00000000-0005-0000-0000-00005B590000}"/>
    <cellStyle name="Output 2 3 2 3 2 6 2 3" xfId="22890" xr:uid="{00000000-0005-0000-0000-00005C590000}"/>
    <cellStyle name="Output 2 3 2 3 2 6 2 3 2" xfId="22891" xr:uid="{00000000-0005-0000-0000-00005D590000}"/>
    <cellStyle name="Output 2 3 2 3 2 6 2 4" xfId="22892" xr:uid="{00000000-0005-0000-0000-00005E590000}"/>
    <cellStyle name="Output 2 3 2 3 2 6 3" xfId="22893" xr:uid="{00000000-0005-0000-0000-00005F590000}"/>
    <cellStyle name="Output 2 3 2 3 2 6 3 2" xfId="22894" xr:uid="{00000000-0005-0000-0000-000060590000}"/>
    <cellStyle name="Output 2 3 2 3 2 6 3 2 2" xfId="22895" xr:uid="{00000000-0005-0000-0000-000061590000}"/>
    <cellStyle name="Output 2 3 2 3 2 6 3 3" xfId="22896" xr:uid="{00000000-0005-0000-0000-000062590000}"/>
    <cellStyle name="Output 2 3 2 3 2 6 4" xfId="22897" xr:uid="{00000000-0005-0000-0000-000063590000}"/>
    <cellStyle name="Output 2 3 2 3 2 6 4 2" xfId="22898" xr:uid="{00000000-0005-0000-0000-000064590000}"/>
    <cellStyle name="Output 2 3 2 3 2 6 4 2 2" xfId="22899" xr:uid="{00000000-0005-0000-0000-000065590000}"/>
    <cellStyle name="Output 2 3 2 3 2 6 4 3" xfId="22900" xr:uid="{00000000-0005-0000-0000-000066590000}"/>
    <cellStyle name="Output 2 3 2 3 2 6 5" xfId="22901" xr:uid="{00000000-0005-0000-0000-000067590000}"/>
    <cellStyle name="Output 2 3 2 3 2 6 5 2" xfId="22902" xr:uid="{00000000-0005-0000-0000-000068590000}"/>
    <cellStyle name="Output 2 3 2 3 2 6 6" xfId="22903" xr:uid="{00000000-0005-0000-0000-000069590000}"/>
    <cellStyle name="Output 2 3 2 3 2 6 6 2" xfId="22904" xr:uid="{00000000-0005-0000-0000-00006A590000}"/>
    <cellStyle name="Output 2 3 2 3 2 6 7" xfId="22905" xr:uid="{00000000-0005-0000-0000-00006B590000}"/>
    <cellStyle name="Output 2 3 2 3 2 7" xfId="22906" xr:uid="{00000000-0005-0000-0000-00006C590000}"/>
    <cellStyle name="Output 2 3 2 3 2 7 2" xfId="22907" xr:uid="{00000000-0005-0000-0000-00006D590000}"/>
    <cellStyle name="Output 2 3 2 3 2 7 2 2" xfId="22908" xr:uid="{00000000-0005-0000-0000-00006E590000}"/>
    <cellStyle name="Output 2 3 2 3 2 7 2 2 2" xfId="22909" xr:uid="{00000000-0005-0000-0000-00006F590000}"/>
    <cellStyle name="Output 2 3 2 3 2 7 2 3" xfId="22910" xr:uid="{00000000-0005-0000-0000-000070590000}"/>
    <cellStyle name="Output 2 3 2 3 2 7 3" xfId="22911" xr:uid="{00000000-0005-0000-0000-000071590000}"/>
    <cellStyle name="Output 2 3 2 3 2 7 3 2" xfId="22912" xr:uid="{00000000-0005-0000-0000-000072590000}"/>
    <cellStyle name="Output 2 3 2 3 2 7 4" xfId="22913" xr:uid="{00000000-0005-0000-0000-000073590000}"/>
    <cellStyle name="Output 2 3 2 3 2 8" xfId="22914" xr:uid="{00000000-0005-0000-0000-000074590000}"/>
    <cellStyle name="Output 2 3 2 3 2 8 2" xfId="22915" xr:uid="{00000000-0005-0000-0000-000075590000}"/>
    <cellStyle name="Output 2 3 2 3 2 8 2 2" xfId="22916" xr:uid="{00000000-0005-0000-0000-000076590000}"/>
    <cellStyle name="Output 2 3 2 3 2 8 3" xfId="22917" xr:uid="{00000000-0005-0000-0000-000077590000}"/>
    <cellStyle name="Output 2 3 2 3 2 9" xfId="22918" xr:uid="{00000000-0005-0000-0000-000078590000}"/>
    <cellStyle name="Output 2 3 2 3 2 9 2" xfId="22919" xr:uid="{00000000-0005-0000-0000-000079590000}"/>
    <cellStyle name="Output 2 3 2 3 2 9 2 2" xfId="22920" xr:uid="{00000000-0005-0000-0000-00007A590000}"/>
    <cellStyle name="Output 2 3 2 3 2 9 3" xfId="22921" xr:uid="{00000000-0005-0000-0000-00007B590000}"/>
    <cellStyle name="Output 2 3 2 3 3" xfId="22922" xr:uid="{00000000-0005-0000-0000-00007C590000}"/>
    <cellStyle name="Output 2 3 2 3 3 10" xfId="22923" xr:uid="{00000000-0005-0000-0000-00007D590000}"/>
    <cellStyle name="Output 2 3 2 3 3 10 2" xfId="22924" xr:uid="{00000000-0005-0000-0000-00007E590000}"/>
    <cellStyle name="Output 2 3 2 3 3 11" xfId="22925" xr:uid="{00000000-0005-0000-0000-00007F590000}"/>
    <cellStyle name="Output 2 3 2 3 3 11 2" xfId="22926" xr:uid="{00000000-0005-0000-0000-000080590000}"/>
    <cellStyle name="Output 2 3 2 3 3 12" xfId="22927" xr:uid="{00000000-0005-0000-0000-000081590000}"/>
    <cellStyle name="Output 2 3 2 3 3 2" xfId="22928" xr:uid="{00000000-0005-0000-0000-000082590000}"/>
    <cellStyle name="Output 2 3 2 3 3 2 2" xfId="22929" xr:uid="{00000000-0005-0000-0000-000083590000}"/>
    <cellStyle name="Output 2 3 2 3 3 2 2 2" xfId="22930" xr:uid="{00000000-0005-0000-0000-000084590000}"/>
    <cellStyle name="Output 2 3 2 3 3 2 2 2 2" xfId="22931" xr:uid="{00000000-0005-0000-0000-000085590000}"/>
    <cellStyle name="Output 2 3 2 3 3 2 2 2 2 2" xfId="22932" xr:uid="{00000000-0005-0000-0000-000086590000}"/>
    <cellStyle name="Output 2 3 2 3 3 2 2 2 3" xfId="22933" xr:uid="{00000000-0005-0000-0000-000087590000}"/>
    <cellStyle name="Output 2 3 2 3 3 2 2 3" xfId="22934" xr:uid="{00000000-0005-0000-0000-000088590000}"/>
    <cellStyle name="Output 2 3 2 3 3 2 2 3 2" xfId="22935" xr:uid="{00000000-0005-0000-0000-000089590000}"/>
    <cellStyle name="Output 2 3 2 3 3 2 2 4" xfId="22936" xr:uid="{00000000-0005-0000-0000-00008A590000}"/>
    <cellStyle name="Output 2 3 2 3 3 2 3" xfId="22937" xr:uid="{00000000-0005-0000-0000-00008B590000}"/>
    <cellStyle name="Output 2 3 2 3 3 2 3 2" xfId="22938" xr:uid="{00000000-0005-0000-0000-00008C590000}"/>
    <cellStyle name="Output 2 3 2 3 3 2 3 2 2" xfId="22939" xr:uid="{00000000-0005-0000-0000-00008D590000}"/>
    <cellStyle name="Output 2 3 2 3 3 2 3 3" xfId="22940" xr:uid="{00000000-0005-0000-0000-00008E590000}"/>
    <cellStyle name="Output 2 3 2 3 3 2 4" xfId="22941" xr:uid="{00000000-0005-0000-0000-00008F590000}"/>
    <cellStyle name="Output 2 3 2 3 3 2 4 2" xfId="22942" xr:uid="{00000000-0005-0000-0000-000090590000}"/>
    <cellStyle name="Output 2 3 2 3 3 2 4 2 2" xfId="22943" xr:uid="{00000000-0005-0000-0000-000091590000}"/>
    <cellStyle name="Output 2 3 2 3 3 2 4 3" xfId="22944" xr:uid="{00000000-0005-0000-0000-000092590000}"/>
    <cellStyle name="Output 2 3 2 3 3 2 5" xfId="22945" xr:uid="{00000000-0005-0000-0000-000093590000}"/>
    <cellStyle name="Output 2 3 2 3 3 2 5 2" xfId="22946" xr:uid="{00000000-0005-0000-0000-000094590000}"/>
    <cellStyle name="Output 2 3 2 3 3 2 6" xfId="22947" xr:uid="{00000000-0005-0000-0000-000095590000}"/>
    <cellStyle name="Output 2 3 2 3 3 2 6 2" xfId="22948" xr:uid="{00000000-0005-0000-0000-000096590000}"/>
    <cellStyle name="Output 2 3 2 3 3 2 7" xfId="22949" xr:uid="{00000000-0005-0000-0000-000097590000}"/>
    <cellStyle name="Output 2 3 2 3 3 3" xfId="22950" xr:uid="{00000000-0005-0000-0000-000098590000}"/>
    <cellStyle name="Output 2 3 2 3 3 3 2" xfId="22951" xr:uid="{00000000-0005-0000-0000-000099590000}"/>
    <cellStyle name="Output 2 3 2 3 3 3 2 2" xfId="22952" xr:uid="{00000000-0005-0000-0000-00009A590000}"/>
    <cellStyle name="Output 2 3 2 3 3 3 2 2 2" xfId="22953" xr:uid="{00000000-0005-0000-0000-00009B590000}"/>
    <cellStyle name="Output 2 3 2 3 3 3 2 2 2 2" xfId="22954" xr:uid="{00000000-0005-0000-0000-00009C590000}"/>
    <cellStyle name="Output 2 3 2 3 3 3 2 2 3" xfId="22955" xr:uid="{00000000-0005-0000-0000-00009D590000}"/>
    <cellStyle name="Output 2 3 2 3 3 3 2 3" xfId="22956" xr:uid="{00000000-0005-0000-0000-00009E590000}"/>
    <cellStyle name="Output 2 3 2 3 3 3 2 3 2" xfId="22957" xr:uid="{00000000-0005-0000-0000-00009F590000}"/>
    <cellStyle name="Output 2 3 2 3 3 3 2 4" xfId="22958" xr:uid="{00000000-0005-0000-0000-0000A0590000}"/>
    <cellStyle name="Output 2 3 2 3 3 3 3" xfId="22959" xr:uid="{00000000-0005-0000-0000-0000A1590000}"/>
    <cellStyle name="Output 2 3 2 3 3 3 3 2" xfId="22960" xr:uid="{00000000-0005-0000-0000-0000A2590000}"/>
    <cellStyle name="Output 2 3 2 3 3 3 3 2 2" xfId="22961" xr:uid="{00000000-0005-0000-0000-0000A3590000}"/>
    <cellStyle name="Output 2 3 2 3 3 3 3 3" xfId="22962" xr:uid="{00000000-0005-0000-0000-0000A4590000}"/>
    <cellStyle name="Output 2 3 2 3 3 3 4" xfId="22963" xr:uid="{00000000-0005-0000-0000-0000A5590000}"/>
    <cellStyle name="Output 2 3 2 3 3 3 4 2" xfId="22964" xr:uid="{00000000-0005-0000-0000-0000A6590000}"/>
    <cellStyle name="Output 2 3 2 3 3 3 4 2 2" xfId="22965" xr:uid="{00000000-0005-0000-0000-0000A7590000}"/>
    <cellStyle name="Output 2 3 2 3 3 3 4 3" xfId="22966" xr:uid="{00000000-0005-0000-0000-0000A8590000}"/>
    <cellStyle name="Output 2 3 2 3 3 3 5" xfId="22967" xr:uid="{00000000-0005-0000-0000-0000A9590000}"/>
    <cellStyle name="Output 2 3 2 3 3 3 5 2" xfId="22968" xr:uid="{00000000-0005-0000-0000-0000AA590000}"/>
    <cellStyle name="Output 2 3 2 3 3 3 6" xfId="22969" xr:uid="{00000000-0005-0000-0000-0000AB590000}"/>
    <cellStyle name="Output 2 3 2 3 3 3 6 2" xfId="22970" xr:uid="{00000000-0005-0000-0000-0000AC590000}"/>
    <cellStyle name="Output 2 3 2 3 3 3 7" xfId="22971" xr:uid="{00000000-0005-0000-0000-0000AD590000}"/>
    <cellStyle name="Output 2 3 2 3 3 4" xfId="22972" xr:uid="{00000000-0005-0000-0000-0000AE590000}"/>
    <cellStyle name="Output 2 3 2 3 3 4 2" xfId="22973" xr:uid="{00000000-0005-0000-0000-0000AF590000}"/>
    <cellStyle name="Output 2 3 2 3 3 4 2 2" xfId="22974" xr:uid="{00000000-0005-0000-0000-0000B0590000}"/>
    <cellStyle name="Output 2 3 2 3 3 4 2 2 2" xfId="22975" xr:uid="{00000000-0005-0000-0000-0000B1590000}"/>
    <cellStyle name="Output 2 3 2 3 3 4 2 2 2 2" xfId="22976" xr:uid="{00000000-0005-0000-0000-0000B2590000}"/>
    <cellStyle name="Output 2 3 2 3 3 4 2 2 3" xfId="22977" xr:uid="{00000000-0005-0000-0000-0000B3590000}"/>
    <cellStyle name="Output 2 3 2 3 3 4 2 3" xfId="22978" xr:uid="{00000000-0005-0000-0000-0000B4590000}"/>
    <cellStyle name="Output 2 3 2 3 3 4 2 3 2" xfId="22979" xr:uid="{00000000-0005-0000-0000-0000B5590000}"/>
    <cellStyle name="Output 2 3 2 3 3 4 2 4" xfId="22980" xr:uid="{00000000-0005-0000-0000-0000B6590000}"/>
    <cellStyle name="Output 2 3 2 3 3 4 3" xfId="22981" xr:uid="{00000000-0005-0000-0000-0000B7590000}"/>
    <cellStyle name="Output 2 3 2 3 3 4 3 2" xfId="22982" xr:uid="{00000000-0005-0000-0000-0000B8590000}"/>
    <cellStyle name="Output 2 3 2 3 3 4 3 2 2" xfId="22983" xr:uid="{00000000-0005-0000-0000-0000B9590000}"/>
    <cellStyle name="Output 2 3 2 3 3 4 3 3" xfId="22984" xr:uid="{00000000-0005-0000-0000-0000BA590000}"/>
    <cellStyle name="Output 2 3 2 3 3 4 4" xfId="22985" xr:uid="{00000000-0005-0000-0000-0000BB590000}"/>
    <cellStyle name="Output 2 3 2 3 3 4 4 2" xfId="22986" xr:uid="{00000000-0005-0000-0000-0000BC590000}"/>
    <cellStyle name="Output 2 3 2 3 3 4 4 2 2" xfId="22987" xr:uid="{00000000-0005-0000-0000-0000BD590000}"/>
    <cellStyle name="Output 2 3 2 3 3 4 4 3" xfId="22988" xr:uid="{00000000-0005-0000-0000-0000BE590000}"/>
    <cellStyle name="Output 2 3 2 3 3 4 5" xfId="22989" xr:uid="{00000000-0005-0000-0000-0000BF590000}"/>
    <cellStyle name="Output 2 3 2 3 3 4 5 2" xfId="22990" xr:uid="{00000000-0005-0000-0000-0000C0590000}"/>
    <cellStyle name="Output 2 3 2 3 3 4 6" xfId="22991" xr:uid="{00000000-0005-0000-0000-0000C1590000}"/>
    <cellStyle name="Output 2 3 2 3 3 4 6 2" xfId="22992" xr:uid="{00000000-0005-0000-0000-0000C2590000}"/>
    <cellStyle name="Output 2 3 2 3 3 4 7" xfId="22993" xr:uid="{00000000-0005-0000-0000-0000C3590000}"/>
    <cellStyle name="Output 2 3 2 3 3 5" xfId="22994" xr:uid="{00000000-0005-0000-0000-0000C4590000}"/>
    <cellStyle name="Output 2 3 2 3 3 5 2" xfId="22995" xr:uid="{00000000-0005-0000-0000-0000C5590000}"/>
    <cellStyle name="Output 2 3 2 3 3 5 2 2" xfId="22996" xr:uid="{00000000-0005-0000-0000-0000C6590000}"/>
    <cellStyle name="Output 2 3 2 3 3 5 2 2 2" xfId="22997" xr:uid="{00000000-0005-0000-0000-0000C7590000}"/>
    <cellStyle name="Output 2 3 2 3 3 5 2 2 2 2" xfId="22998" xr:uid="{00000000-0005-0000-0000-0000C8590000}"/>
    <cellStyle name="Output 2 3 2 3 3 5 2 2 3" xfId="22999" xr:uid="{00000000-0005-0000-0000-0000C9590000}"/>
    <cellStyle name="Output 2 3 2 3 3 5 2 3" xfId="23000" xr:uid="{00000000-0005-0000-0000-0000CA590000}"/>
    <cellStyle name="Output 2 3 2 3 3 5 2 3 2" xfId="23001" xr:uid="{00000000-0005-0000-0000-0000CB590000}"/>
    <cellStyle name="Output 2 3 2 3 3 5 2 4" xfId="23002" xr:uid="{00000000-0005-0000-0000-0000CC590000}"/>
    <cellStyle name="Output 2 3 2 3 3 5 3" xfId="23003" xr:uid="{00000000-0005-0000-0000-0000CD590000}"/>
    <cellStyle name="Output 2 3 2 3 3 5 3 2" xfId="23004" xr:uid="{00000000-0005-0000-0000-0000CE590000}"/>
    <cellStyle name="Output 2 3 2 3 3 5 3 2 2" xfId="23005" xr:uid="{00000000-0005-0000-0000-0000CF590000}"/>
    <cellStyle name="Output 2 3 2 3 3 5 3 3" xfId="23006" xr:uid="{00000000-0005-0000-0000-0000D0590000}"/>
    <cellStyle name="Output 2 3 2 3 3 5 4" xfId="23007" xr:uid="{00000000-0005-0000-0000-0000D1590000}"/>
    <cellStyle name="Output 2 3 2 3 3 5 4 2" xfId="23008" xr:uid="{00000000-0005-0000-0000-0000D2590000}"/>
    <cellStyle name="Output 2 3 2 3 3 5 4 2 2" xfId="23009" xr:uid="{00000000-0005-0000-0000-0000D3590000}"/>
    <cellStyle name="Output 2 3 2 3 3 5 4 3" xfId="23010" xr:uid="{00000000-0005-0000-0000-0000D4590000}"/>
    <cellStyle name="Output 2 3 2 3 3 5 5" xfId="23011" xr:uid="{00000000-0005-0000-0000-0000D5590000}"/>
    <cellStyle name="Output 2 3 2 3 3 5 5 2" xfId="23012" xr:uid="{00000000-0005-0000-0000-0000D6590000}"/>
    <cellStyle name="Output 2 3 2 3 3 5 6" xfId="23013" xr:uid="{00000000-0005-0000-0000-0000D7590000}"/>
    <cellStyle name="Output 2 3 2 3 3 5 6 2" xfId="23014" xr:uid="{00000000-0005-0000-0000-0000D8590000}"/>
    <cellStyle name="Output 2 3 2 3 3 5 7" xfId="23015" xr:uid="{00000000-0005-0000-0000-0000D9590000}"/>
    <cellStyle name="Output 2 3 2 3 3 6" xfId="23016" xr:uid="{00000000-0005-0000-0000-0000DA590000}"/>
    <cellStyle name="Output 2 3 2 3 3 6 2" xfId="23017" xr:uid="{00000000-0005-0000-0000-0000DB590000}"/>
    <cellStyle name="Output 2 3 2 3 3 6 2 2" xfId="23018" xr:uid="{00000000-0005-0000-0000-0000DC590000}"/>
    <cellStyle name="Output 2 3 2 3 3 6 2 2 2" xfId="23019" xr:uid="{00000000-0005-0000-0000-0000DD590000}"/>
    <cellStyle name="Output 2 3 2 3 3 6 2 2 2 2" xfId="23020" xr:uid="{00000000-0005-0000-0000-0000DE590000}"/>
    <cellStyle name="Output 2 3 2 3 3 6 2 2 3" xfId="23021" xr:uid="{00000000-0005-0000-0000-0000DF590000}"/>
    <cellStyle name="Output 2 3 2 3 3 6 2 3" xfId="23022" xr:uid="{00000000-0005-0000-0000-0000E0590000}"/>
    <cellStyle name="Output 2 3 2 3 3 6 2 3 2" xfId="23023" xr:uid="{00000000-0005-0000-0000-0000E1590000}"/>
    <cellStyle name="Output 2 3 2 3 3 6 2 4" xfId="23024" xr:uid="{00000000-0005-0000-0000-0000E2590000}"/>
    <cellStyle name="Output 2 3 2 3 3 6 3" xfId="23025" xr:uid="{00000000-0005-0000-0000-0000E3590000}"/>
    <cellStyle name="Output 2 3 2 3 3 6 3 2" xfId="23026" xr:uid="{00000000-0005-0000-0000-0000E4590000}"/>
    <cellStyle name="Output 2 3 2 3 3 6 3 2 2" xfId="23027" xr:uid="{00000000-0005-0000-0000-0000E5590000}"/>
    <cellStyle name="Output 2 3 2 3 3 6 3 3" xfId="23028" xr:uid="{00000000-0005-0000-0000-0000E6590000}"/>
    <cellStyle name="Output 2 3 2 3 3 6 4" xfId="23029" xr:uid="{00000000-0005-0000-0000-0000E7590000}"/>
    <cellStyle name="Output 2 3 2 3 3 6 4 2" xfId="23030" xr:uid="{00000000-0005-0000-0000-0000E8590000}"/>
    <cellStyle name="Output 2 3 2 3 3 6 4 2 2" xfId="23031" xr:uid="{00000000-0005-0000-0000-0000E9590000}"/>
    <cellStyle name="Output 2 3 2 3 3 6 4 3" xfId="23032" xr:uid="{00000000-0005-0000-0000-0000EA590000}"/>
    <cellStyle name="Output 2 3 2 3 3 6 5" xfId="23033" xr:uid="{00000000-0005-0000-0000-0000EB590000}"/>
    <cellStyle name="Output 2 3 2 3 3 6 5 2" xfId="23034" xr:uid="{00000000-0005-0000-0000-0000EC590000}"/>
    <cellStyle name="Output 2 3 2 3 3 6 6" xfId="23035" xr:uid="{00000000-0005-0000-0000-0000ED590000}"/>
    <cellStyle name="Output 2 3 2 3 3 6 6 2" xfId="23036" xr:uid="{00000000-0005-0000-0000-0000EE590000}"/>
    <cellStyle name="Output 2 3 2 3 3 6 7" xfId="23037" xr:uid="{00000000-0005-0000-0000-0000EF590000}"/>
    <cellStyle name="Output 2 3 2 3 3 7" xfId="23038" xr:uid="{00000000-0005-0000-0000-0000F0590000}"/>
    <cellStyle name="Output 2 3 2 3 3 7 2" xfId="23039" xr:uid="{00000000-0005-0000-0000-0000F1590000}"/>
    <cellStyle name="Output 2 3 2 3 3 7 2 2" xfId="23040" xr:uid="{00000000-0005-0000-0000-0000F2590000}"/>
    <cellStyle name="Output 2 3 2 3 3 7 2 2 2" xfId="23041" xr:uid="{00000000-0005-0000-0000-0000F3590000}"/>
    <cellStyle name="Output 2 3 2 3 3 7 2 3" xfId="23042" xr:uid="{00000000-0005-0000-0000-0000F4590000}"/>
    <cellStyle name="Output 2 3 2 3 3 7 3" xfId="23043" xr:uid="{00000000-0005-0000-0000-0000F5590000}"/>
    <cellStyle name="Output 2 3 2 3 3 7 3 2" xfId="23044" xr:uid="{00000000-0005-0000-0000-0000F6590000}"/>
    <cellStyle name="Output 2 3 2 3 3 7 4" xfId="23045" xr:uid="{00000000-0005-0000-0000-0000F7590000}"/>
    <cellStyle name="Output 2 3 2 3 3 8" xfId="23046" xr:uid="{00000000-0005-0000-0000-0000F8590000}"/>
    <cellStyle name="Output 2 3 2 3 3 8 2" xfId="23047" xr:uid="{00000000-0005-0000-0000-0000F9590000}"/>
    <cellStyle name="Output 2 3 2 3 3 8 2 2" xfId="23048" xr:uid="{00000000-0005-0000-0000-0000FA590000}"/>
    <cellStyle name="Output 2 3 2 3 3 8 3" xfId="23049" xr:uid="{00000000-0005-0000-0000-0000FB590000}"/>
    <cellStyle name="Output 2 3 2 3 3 9" xfId="23050" xr:uid="{00000000-0005-0000-0000-0000FC590000}"/>
    <cellStyle name="Output 2 3 2 3 3 9 2" xfId="23051" xr:uid="{00000000-0005-0000-0000-0000FD590000}"/>
    <cellStyle name="Output 2 3 2 3 3 9 2 2" xfId="23052" xr:uid="{00000000-0005-0000-0000-0000FE590000}"/>
    <cellStyle name="Output 2 3 2 3 3 9 3" xfId="23053" xr:uid="{00000000-0005-0000-0000-0000FF590000}"/>
    <cellStyle name="Output 2 3 2 3 4" xfId="23054" xr:uid="{00000000-0005-0000-0000-0000005A0000}"/>
    <cellStyle name="Output 2 3 2 3 4 10" xfId="23055" xr:uid="{00000000-0005-0000-0000-0000015A0000}"/>
    <cellStyle name="Output 2 3 2 3 4 10 2" xfId="23056" xr:uid="{00000000-0005-0000-0000-0000025A0000}"/>
    <cellStyle name="Output 2 3 2 3 4 11" xfId="23057" xr:uid="{00000000-0005-0000-0000-0000035A0000}"/>
    <cellStyle name="Output 2 3 2 3 4 11 2" xfId="23058" xr:uid="{00000000-0005-0000-0000-0000045A0000}"/>
    <cellStyle name="Output 2 3 2 3 4 12" xfId="23059" xr:uid="{00000000-0005-0000-0000-0000055A0000}"/>
    <cellStyle name="Output 2 3 2 3 4 2" xfId="23060" xr:uid="{00000000-0005-0000-0000-0000065A0000}"/>
    <cellStyle name="Output 2 3 2 3 4 2 2" xfId="23061" xr:uid="{00000000-0005-0000-0000-0000075A0000}"/>
    <cellStyle name="Output 2 3 2 3 4 2 2 2" xfId="23062" xr:uid="{00000000-0005-0000-0000-0000085A0000}"/>
    <cellStyle name="Output 2 3 2 3 4 2 2 2 2" xfId="23063" xr:uid="{00000000-0005-0000-0000-0000095A0000}"/>
    <cellStyle name="Output 2 3 2 3 4 2 2 2 2 2" xfId="23064" xr:uid="{00000000-0005-0000-0000-00000A5A0000}"/>
    <cellStyle name="Output 2 3 2 3 4 2 2 2 3" xfId="23065" xr:uid="{00000000-0005-0000-0000-00000B5A0000}"/>
    <cellStyle name="Output 2 3 2 3 4 2 2 3" xfId="23066" xr:uid="{00000000-0005-0000-0000-00000C5A0000}"/>
    <cellStyle name="Output 2 3 2 3 4 2 2 3 2" xfId="23067" xr:uid="{00000000-0005-0000-0000-00000D5A0000}"/>
    <cellStyle name="Output 2 3 2 3 4 2 2 4" xfId="23068" xr:uid="{00000000-0005-0000-0000-00000E5A0000}"/>
    <cellStyle name="Output 2 3 2 3 4 2 3" xfId="23069" xr:uid="{00000000-0005-0000-0000-00000F5A0000}"/>
    <cellStyle name="Output 2 3 2 3 4 2 3 2" xfId="23070" xr:uid="{00000000-0005-0000-0000-0000105A0000}"/>
    <cellStyle name="Output 2 3 2 3 4 2 3 2 2" xfId="23071" xr:uid="{00000000-0005-0000-0000-0000115A0000}"/>
    <cellStyle name="Output 2 3 2 3 4 2 3 3" xfId="23072" xr:uid="{00000000-0005-0000-0000-0000125A0000}"/>
    <cellStyle name="Output 2 3 2 3 4 2 4" xfId="23073" xr:uid="{00000000-0005-0000-0000-0000135A0000}"/>
    <cellStyle name="Output 2 3 2 3 4 2 4 2" xfId="23074" xr:uid="{00000000-0005-0000-0000-0000145A0000}"/>
    <cellStyle name="Output 2 3 2 3 4 2 4 2 2" xfId="23075" xr:uid="{00000000-0005-0000-0000-0000155A0000}"/>
    <cellStyle name="Output 2 3 2 3 4 2 4 3" xfId="23076" xr:uid="{00000000-0005-0000-0000-0000165A0000}"/>
    <cellStyle name="Output 2 3 2 3 4 2 5" xfId="23077" xr:uid="{00000000-0005-0000-0000-0000175A0000}"/>
    <cellStyle name="Output 2 3 2 3 4 2 5 2" xfId="23078" xr:uid="{00000000-0005-0000-0000-0000185A0000}"/>
    <cellStyle name="Output 2 3 2 3 4 2 6" xfId="23079" xr:uid="{00000000-0005-0000-0000-0000195A0000}"/>
    <cellStyle name="Output 2 3 2 3 4 2 6 2" xfId="23080" xr:uid="{00000000-0005-0000-0000-00001A5A0000}"/>
    <cellStyle name="Output 2 3 2 3 4 2 7" xfId="23081" xr:uid="{00000000-0005-0000-0000-00001B5A0000}"/>
    <cellStyle name="Output 2 3 2 3 4 3" xfId="23082" xr:uid="{00000000-0005-0000-0000-00001C5A0000}"/>
    <cellStyle name="Output 2 3 2 3 4 3 2" xfId="23083" xr:uid="{00000000-0005-0000-0000-00001D5A0000}"/>
    <cellStyle name="Output 2 3 2 3 4 3 2 2" xfId="23084" xr:uid="{00000000-0005-0000-0000-00001E5A0000}"/>
    <cellStyle name="Output 2 3 2 3 4 3 2 2 2" xfId="23085" xr:uid="{00000000-0005-0000-0000-00001F5A0000}"/>
    <cellStyle name="Output 2 3 2 3 4 3 2 2 2 2" xfId="23086" xr:uid="{00000000-0005-0000-0000-0000205A0000}"/>
    <cellStyle name="Output 2 3 2 3 4 3 2 2 3" xfId="23087" xr:uid="{00000000-0005-0000-0000-0000215A0000}"/>
    <cellStyle name="Output 2 3 2 3 4 3 2 3" xfId="23088" xr:uid="{00000000-0005-0000-0000-0000225A0000}"/>
    <cellStyle name="Output 2 3 2 3 4 3 2 3 2" xfId="23089" xr:uid="{00000000-0005-0000-0000-0000235A0000}"/>
    <cellStyle name="Output 2 3 2 3 4 3 2 4" xfId="23090" xr:uid="{00000000-0005-0000-0000-0000245A0000}"/>
    <cellStyle name="Output 2 3 2 3 4 3 3" xfId="23091" xr:uid="{00000000-0005-0000-0000-0000255A0000}"/>
    <cellStyle name="Output 2 3 2 3 4 3 3 2" xfId="23092" xr:uid="{00000000-0005-0000-0000-0000265A0000}"/>
    <cellStyle name="Output 2 3 2 3 4 3 3 2 2" xfId="23093" xr:uid="{00000000-0005-0000-0000-0000275A0000}"/>
    <cellStyle name="Output 2 3 2 3 4 3 3 3" xfId="23094" xr:uid="{00000000-0005-0000-0000-0000285A0000}"/>
    <cellStyle name="Output 2 3 2 3 4 3 4" xfId="23095" xr:uid="{00000000-0005-0000-0000-0000295A0000}"/>
    <cellStyle name="Output 2 3 2 3 4 3 4 2" xfId="23096" xr:uid="{00000000-0005-0000-0000-00002A5A0000}"/>
    <cellStyle name="Output 2 3 2 3 4 3 4 2 2" xfId="23097" xr:uid="{00000000-0005-0000-0000-00002B5A0000}"/>
    <cellStyle name="Output 2 3 2 3 4 3 4 3" xfId="23098" xr:uid="{00000000-0005-0000-0000-00002C5A0000}"/>
    <cellStyle name="Output 2 3 2 3 4 3 5" xfId="23099" xr:uid="{00000000-0005-0000-0000-00002D5A0000}"/>
    <cellStyle name="Output 2 3 2 3 4 3 5 2" xfId="23100" xr:uid="{00000000-0005-0000-0000-00002E5A0000}"/>
    <cellStyle name="Output 2 3 2 3 4 3 6" xfId="23101" xr:uid="{00000000-0005-0000-0000-00002F5A0000}"/>
    <cellStyle name="Output 2 3 2 3 4 3 6 2" xfId="23102" xr:uid="{00000000-0005-0000-0000-0000305A0000}"/>
    <cellStyle name="Output 2 3 2 3 4 3 7" xfId="23103" xr:uid="{00000000-0005-0000-0000-0000315A0000}"/>
    <cellStyle name="Output 2 3 2 3 4 4" xfId="23104" xr:uid="{00000000-0005-0000-0000-0000325A0000}"/>
    <cellStyle name="Output 2 3 2 3 4 4 2" xfId="23105" xr:uid="{00000000-0005-0000-0000-0000335A0000}"/>
    <cellStyle name="Output 2 3 2 3 4 4 2 2" xfId="23106" xr:uid="{00000000-0005-0000-0000-0000345A0000}"/>
    <cellStyle name="Output 2 3 2 3 4 4 2 2 2" xfId="23107" xr:uid="{00000000-0005-0000-0000-0000355A0000}"/>
    <cellStyle name="Output 2 3 2 3 4 4 2 2 2 2" xfId="23108" xr:uid="{00000000-0005-0000-0000-0000365A0000}"/>
    <cellStyle name="Output 2 3 2 3 4 4 2 2 3" xfId="23109" xr:uid="{00000000-0005-0000-0000-0000375A0000}"/>
    <cellStyle name="Output 2 3 2 3 4 4 2 3" xfId="23110" xr:uid="{00000000-0005-0000-0000-0000385A0000}"/>
    <cellStyle name="Output 2 3 2 3 4 4 2 3 2" xfId="23111" xr:uid="{00000000-0005-0000-0000-0000395A0000}"/>
    <cellStyle name="Output 2 3 2 3 4 4 2 4" xfId="23112" xr:uid="{00000000-0005-0000-0000-00003A5A0000}"/>
    <cellStyle name="Output 2 3 2 3 4 4 3" xfId="23113" xr:uid="{00000000-0005-0000-0000-00003B5A0000}"/>
    <cellStyle name="Output 2 3 2 3 4 4 3 2" xfId="23114" xr:uid="{00000000-0005-0000-0000-00003C5A0000}"/>
    <cellStyle name="Output 2 3 2 3 4 4 3 2 2" xfId="23115" xr:uid="{00000000-0005-0000-0000-00003D5A0000}"/>
    <cellStyle name="Output 2 3 2 3 4 4 3 3" xfId="23116" xr:uid="{00000000-0005-0000-0000-00003E5A0000}"/>
    <cellStyle name="Output 2 3 2 3 4 4 4" xfId="23117" xr:uid="{00000000-0005-0000-0000-00003F5A0000}"/>
    <cellStyle name="Output 2 3 2 3 4 4 4 2" xfId="23118" xr:uid="{00000000-0005-0000-0000-0000405A0000}"/>
    <cellStyle name="Output 2 3 2 3 4 4 4 2 2" xfId="23119" xr:uid="{00000000-0005-0000-0000-0000415A0000}"/>
    <cellStyle name="Output 2 3 2 3 4 4 4 3" xfId="23120" xr:uid="{00000000-0005-0000-0000-0000425A0000}"/>
    <cellStyle name="Output 2 3 2 3 4 4 5" xfId="23121" xr:uid="{00000000-0005-0000-0000-0000435A0000}"/>
    <cellStyle name="Output 2 3 2 3 4 4 5 2" xfId="23122" xr:uid="{00000000-0005-0000-0000-0000445A0000}"/>
    <cellStyle name="Output 2 3 2 3 4 4 6" xfId="23123" xr:uid="{00000000-0005-0000-0000-0000455A0000}"/>
    <cellStyle name="Output 2 3 2 3 4 4 6 2" xfId="23124" xr:uid="{00000000-0005-0000-0000-0000465A0000}"/>
    <cellStyle name="Output 2 3 2 3 4 4 7" xfId="23125" xr:uid="{00000000-0005-0000-0000-0000475A0000}"/>
    <cellStyle name="Output 2 3 2 3 4 5" xfId="23126" xr:uid="{00000000-0005-0000-0000-0000485A0000}"/>
    <cellStyle name="Output 2 3 2 3 4 5 2" xfId="23127" xr:uid="{00000000-0005-0000-0000-0000495A0000}"/>
    <cellStyle name="Output 2 3 2 3 4 5 2 2" xfId="23128" xr:uid="{00000000-0005-0000-0000-00004A5A0000}"/>
    <cellStyle name="Output 2 3 2 3 4 5 2 2 2" xfId="23129" xr:uid="{00000000-0005-0000-0000-00004B5A0000}"/>
    <cellStyle name="Output 2 3 2 3 4 5 2 2 2 2" xfId="23130" xr:uid="{00000000-0005-0000-0000-00004C5A0000}"/>
    <cellStyle name="Output 2 3 2 3 4 5 2 2 3" xfId="23131" xr:uid="{00000000-0005-0000-0000-00004D5A0000}"/>
    <cellStyle name="Output 2 3 2 3 4 5 2 3" xfId="23132" xr:uid="{00000000-0005-0000-0000-00004E5A0000}"/>
    <cellStyle name="Output 2 3 2 3 4 5 2 3 2" xfId="23133" xr:uid="{00000000-0005-0000-0000-00004F5A0000}"/>
    <cellStyle name="Output 2 3 2 3 4 5 2 4" xfId="23134" xr:uid="{00000000-0005-0000-0000-0000505A0000}"/>
    <cellStyle name="Output 2 3 2 3 4 5 3" xfId="23135" xr:uid="{00000000-0005-0000-0000-0000515A0000}"/>
    <cellStyle name="Output 2 3 2 3 4 5 3 2" xfId="23136" xr:uid="{00000000-0005-0000-0000-0000525A0000}"/>
    <cellStyle name="Output 2 3 2 3 4 5 3 2 2" xfId="23137" xr:uid="{00000000-0005-0000-0000-0000535A0000}"/>
    <cellStyle name="Output 2 3 2 3 4 5 3 3" xfId="23138" xr:uid="{00000000-0005-0000-0000-0000545A0000}"/>
    <cellStyle name="Output 2 3 2 3 4 5 4" xfId="23139" xr:uid="{00000000-0005-0000-0000-0000555A0000}"/>
    <cellStyle name="Output 2 3 2 3 4 5 4 2" xfId="23140" xr:uid="{00000000-0005-0000-0000-0000565A0000}"/>
    <cellStyle name="Output 2 3 2 3 4 5 4 2 2" xfId="23141" xr:uid="{00000000-0005-0000-0000-0000575A0000}"/>
    <cellStyle name="Output 2 3 2 3 4 5 4 3" xfId="23142" xr:uid="{00000000-0005-0000-0000-0000585A0000}"/>
    <cellStyle name="Output 2 3 2 3 4 5 5" xfId="23143" xr:uid="{00000000-0005-0000-0000-0000595A0000}"/>
    <cellStyle name="Output 2 3 2 3 4 5 5 2" xfId="23144" xr:uid="{00000000-0005-0000-0000-00005A5A0000}"/>
    <cellStyle name="Output 2 3 2 3 4 5 6" xfId="23145" xr:uid="{00000000-0005-0000-0000-00005B5A0000}"/>
    <cellStyle name="Output 2 3 2 3 4 5 6 2" xfId="23146" xr:uid="{00000000-0005-0000-0000-00005C5A0000}"/>
    <cellStyle name="Output 2 3 2 3 4 5 7" xfId="23147" xr:uid="{00000000-0005-0000-0000-00005D5A0000}"/>
    <cellStyle name="Output 2 3 2 3 4 6" xfId="23148" xr:uid="{00000000-0005-0000-0000-00005E5A0000}"/>
    <cellStyle name="Output 2 3 2 3 4 6 2" xfId="23149" xr:uid="{00000000-0005-0000-0000-00005F5A0000}"/>
    <cellStyle name="Output 2 3 2 3 4 6 2 2" xfId="23150" xr:uid="{00000000-0005-0000-0000-0000605A0000}"/>
    <cellStyle name="Output 2 3 2 3 4 6 2 2 2" xfId="23151" xr:uid="{00000000-0005-0000-0000-0000615A0000}"/>
    <cellStyle name="Output 2 3 2 3 4 6 2 2 2 2" xfId="23152" xr:uid="{00000000-0005-0000-0000-0000625A0000}"/>
    <cellStyle name="Output 2 3 2 3 4 6 2 2 3" xfId="23153" xr:uid="{00000000-0005-0000-0000-0000635A0000}"/>
    <cellStyle name="Output 2 3 2 3 4 6 2 3" xfId="23154" xr:uid="{00000000-0005-0000-0000-0000645A0000}"/>
    <cellStyle name="Output 2 3 2 3 4 6 2 3 2" xfId="23155" xr:uid="{00000000-0005-0000-0000-0000655A0000}"/>
    <cellStyle name="Output 2 3 2 3 4 6 2 4" xfId="23156" xr:uid="{00000000-0005-0000-0000-0000665A0000}"/>
    <cellStyle name="Output 2 3 2 3 4 6 3" xfId="23157" xr:uid="{00000000-0005-0000-0000-0000675A0000}"/>
    <cellStyle name="Output 2 3 2 3 4 6 3 2" xfId="23158" xr:uid="{00000000-0005-0000-0000-0000685A0000}"/>
    <cellStyle name="Output 2 3 2 3 4 6 3 2 2" xfId="23159" xr:uid="{00000000-0005-0000-0000-0000695A0000}"/>
    <cellStyle name="Output 2 3 2 3 4 6 3 3" xfId="23160" xr:uid="{00000000-0005-0000-0000-00006A5A0000}"/>
    <cellStyle name="Output 2 3 2 3 4 6 4" xfId="23161" xr:uid="{00000000-0005-0000-0000-00006B5A0000}"/>
    <cellStyle name="Output 2 3 2 3 4 6 4 2" xfId="23162" xr:uid="{00000000-0005-0000-0000-00006C5A0000}"/>
    <cellStyle name="Output 2 3 2 3 4 6 4 2 2" xfId="23163" xr:uid="{00000000-0005-0000-0000-00006D5A0000}"/>
    <cellStyle name="Output 2 3 2 3 4 6 4 3" xfId="23164" xr:uid="{00000000-0005-0000-0000-00006E5A0000}"/>
    <cellStyle name="Output 2 3 2 3 4 6 5" xfId="23165" xr:uid="{00000000-0005-0000-0000-00006F5A0000}"/>
    <cellStyle name="Output 2 3 2 3 4 6 5 2" xfId="23166" xr:uid="{00000000-0005-0000-0000-0000705A0000}"/>
    <cellStyle name="Output 2 3 2 3 4 6 6" xfId="23167" xr:uid="{00000000-0005-0000-0000-0000715A0000}"/>
    <cellStyle name="Output 2 3 2 3 4 6 6 2" xfId="23168" xr:uid="{00000000-0005-0000-0000-0000725A0000}"/>
    <cellStyle name="Output 2 3 2 3 4 6 7" xfId="23169" xr:uid="{00000000-0005-0000-0000-0000735A0000}"/>
    <cellStyle name="Output 2 3 2 3 4 7" xfId="23170" xr:uid="{00000000-0005-0000-0000-0000745A0000}"/>
    <cellStyle name="Output 2 3 2 3 4 7 2" xfId="23171" xr:uid="{00000000-0005-0000-0000-0000755A0000}"/>
    <cellStyle name="Output 2 3 2 3 4 7 2 2" xfId="23172" xr:uid="{00000000-0005-0000-0000-0000765A0000}"/>
    <cellStyle name="Output 2 3 2 3 4 7 2 2 2" xfId="23173" xr:uid="{00000000-0005-0000-0000-0000775A0000}"/>
    <cellStyle name="Output 2 3 2 3 4 7 2 3" xfId="23174" xr:uid="{00000000-0005-0000-0000-0000785A0000}"/>
    <cellStyle name="Output 2 3 2 3 4 7 3" xfId="23175" xr:uid="{00000000-0005-0000-0000-0000795A0000}"/>
    <cellStyle name="Output 2 3 2 3 4 7 3 2" xfId="23176" xr:uid="{00000000-0005-0000-0000-00007A5A0000}"/>
    <cellStyle name="Output 2 3 2 3 4 7 4" xfId="23177" xr:uid="{00000000-0005-0000-0000-00007B5A0000}"/>
    <cellStyle name="Output 2 3 2 3 4 8" xfId="23178" xr:uid="{00000000-0005-0000-0000-00007C5A0000}"/>
    <cellStyle name="Output 2 3 2 3 4 8 2" xfId="23179" xr:uid="{00000000-0005-0000-0000-00007D5A0000}"/>
    <cellStyle name="Output 2 3 2 3 4 8 2 2" xfId="23180" xr:uid="{00000000-0005-0000-0000-00007E5A0000}"/>
    <cellStyle name="Output 2 3 2 3 4 8 3" xfId="23181" xr:uid="{00000000-0005-0000-0000-00007F5A0000}"/>
    <cellStyle name="Output 2 3 2 3 4 9" xfId="23182" xr:uid="{00000000-0005-0000-0000-0000805A0000}"/>
    <cellStyle name="Output 2 3 2 3 4 9 2" xfId="23183" xr:uid="{00000000-0005-0000-0000-0000815A0000}"/>
    <cellStyle name="Output 2 3 2 3 4 9 2 2" xfId="23184" xr:uid="{00000000-0005-0000-0000-0000825A0000}"/>
    <cellStyle name="Output 2 3 2 3 4 9 3" xfId="23185" xr:uid="{00000000-0005-0000-0000-0000835A0000}"/>
    <cellStyle name="Output 2 3 2 3 5" xfId="23186" xr:uid="{00000000-0005-0000-0000-0000845A0000}"/>
    <cellStyle name="Output 2 3 2 3 5 10" xfId="23187" xr:uid="{00000000-0005-0000-0000-0000855A0000}"/>
    <cellStyle name="Output 2 3 2 3 5 10 2" xfId="23188" xr:uid="{00000000-0005-0000-0000-0000865A0000}"/>
    <cellStyle name="Output 2 3 2 3 5 11" xfId="23189" xr:uid="{00000000-0005-0000-0000-0000875A0000}"/>
    <cellStyle name="Output 2 3 2 3 5 11 2" xfId="23190" xr:uid="{00000000-0005-0000-0000-0000885A0000}"/>
    <cellStyle name="Output 2 3 2 3 5 12" xfId="23191" xr:uid="{00000000-0005-0000-0000-0000895A0000}"/>
    <cellStyle name="Output 2 3 2 3 5 2" xfId="23192" xr:uid="{00000000-0005-0000-0000-00008A5A0000}"/>
    <cellStyle name="Output 2 3 2 3 5 2 2" xfId="23193" xr:uid="{00000000-0005-0000-0000-00008B5A0000}"/>
    <cellStyle name="Output 2 3 2 3 5 2 2 2" xfId="23194" xr:uid="{00000000-0005-0000-0000-00008C5A0000}"/>
    <cellStyle name="Output 2 3 2 3 5 2 2 2 2" xfId="23195" xr:uid="{00000000-0005-0000-0000-00008D5A0000}"/>
    <cellStyle name="Output 2 3 2 3 5 2 2 2 2 2" xfId="23196" xr:uid="{00000000-0005-0000-0000-00008E5A0000}"/>
    <cellStyle name="Output 2 3 2 3 5 2 2 2 3" xfId="23197" xr:uid="{00000000-0005-0000-0000-00008F5A0000}"/>
    <cellStyle name="Output 2 3 2 3 5 2 2 3" xfId="23198" xr:uid="{00000000-0005-0000-0000-0000905A0000}"/>
    <cellStyle name="Output 2 3 2 3 5 2 2 3 2" xfId="23199" xr:uid="{00000000-0005-0000-0000-0000915A0000}"/>
    <cellStyle name="Output 2 3 2 3 5 2 2 4" xfId="23200" xr:uid="{00000000-0005-0000-0000-0000925A0000}"/>
    <cellStyle name="Output 2 3 2 3 5 2 3" xfId="23201" xr:uid="{00000000-0005-0000-0000-0000935A0000}"/>
    <cellStyle name="Output 2 3 2 3 5 2 3 2" xfId="23202" xr:uid="{00000000-0005-0000-0000-0000945A0000}"/>
    <cellStyle name="Output 2 3 2 3 5 2 3 2 2" xfId="23203" xr:uid="{00000000-0005-0000-0000-0000955A0000}"/>
    <cellStyle name="Output 2 3 2 3 5 2 3 3" xfId="23204" xr:uid="{00000000-0005-0000-0000-0000965A0000}"/>
    <cellStyle name="Output 2 3 2 3 5 2 4" xfId="23205" xr:uid="{00000000-0005-0000-0000-0000975A0000}"/>
    <cellStyle name="Output 2 3 2 3 5 2 4 2" xfId="23206" xr:uid="{00000000-0005-0000-0000-0000985A0000}"/>
    <cellStyle name="Output 2 3 2 3 5 2 4 2 2" xfId="23207" xr:uid="{00000000-0005-0000-0000-0000995A0000}"/>
    <cellStyle name="Output 2 3 2 3 5 2 4 3" xfId="23208" xr:uid="{00000000-0005-0000-0000-00009A5A0000}"/>
    <cellStyle name="Output 2 3 2 3 5 2 5" xfId="23209" xr:uid="{00000000-0005-0000-0000-00009B5A0000}"/>
    <cellStyle name="Output 2 3 2 3 5 2 5 2" xfId="23210" xr:uid="{00000000-0005-0000-0000-00009C5A0000}"/>
    <cellStyle name="Output 2 3 2 3 5 2 6" xfId="23211" xr:uid="{00000000-0005-0000-0000-00009D5A0000}"/>
    <cellStyle name="Output 2 3 2 3 5 2 6 2" xfId="23212" xr:uid="{00000000-0005-0000-0000-00009E5A0000}"/>
    <cellStyle name="Output 2 3 2 3 5 2 7" xfId="23213" xr:uid="{00000000-0005-0000-0000-00009F5A0000}"/>
    <cellStyle name="Output 2 3 2 3 5 3" xfId="23214" xr:uid="{00000000-0005-0000-0000-0000A05A0000}"/>
    <cellStyle name="Output 2 3 2 3 5 3 2" xfId="23215" xr:uid="{00000000-0005-0000-0000-0000A15A0000}"/>
    <cellStyle name="Output 2 3 2 3 5 3 2 2" xfId="23216" xr:uid="{00000000-0005-0000-0000-0000A25A0000}"/>
    <cellStyle name="Output 2 3 2 3 5 3 2 2 2" xfId="23217" xr:uid="{00000000-0005-0000-0000-0000A35A0000}"/>
    <cellStyle name="Output 2 3 2 3 5 3 2 2 2 2" xfId="23218" xr:uid="{00000000-0005-0000-0000-0000A45A0000}"/>
    <cellStyle name="Output 2 3 2 3 5 3 2 2 3" xfId="23219" xr:uid="{00000000-0005-0000-0000-0000A55A0000}"/>
    <cellStyle name="Output 2 3 2 3 5 3 2 3" xfId="23220" xr:uid="{00000000-0005-0000-0000-0000A65A0000}"/>
    <cellStyle name="Output 2 3 2 3 5 3 2 3 2" xfId="23221" xr:uid="{00000000-0005-0000-0000-0000A75A0000}"/>
    <cellStyle name="Output 2 3 2 3 5 3 2 4" xfId="23222" xr:uid="{00000000-0005-0000-0000-0000A85A0000}"/>
    <cellStyle name="Output 2 3 2 3 5 3 3" xfId="23223" xr:uid="{00000000-0005-0000-0000-0000A95A0000}"/>
    <cellStyle name="Output 2 3 2 3 5 3 3 2" xfId="23224" xr:uid="{00000000-0005-0000-0000-0000AA5A0000}"/>
    <cellStyle name="Output 2 3 2 3 5 3 3 2 2" xfId="23225" xr:uid="{00000000-0005-0000-0000-0000AB5A0000}"/>
    <cellStyle name="Output 2 3 2 3 5 3 3 3" xfId="23226" xr:uid="{00000000-0005-0000-0000-0000AC5A0000}"/>
    <cellStyle name="Output 2 3 2 3 5 3 4" xfId="23227" xr:uid="{00000000-0005-0000-0000-0000AD5A0000}"/>
    <cellStyle name="Output 2 3 2 3 5 3 4 2" xfId="23228" xr:uid="{00000000-0005-0000-0000-0000AE5A0000}"/>
    <cellStyle name="Output 2 3 2 3 5 3 4 2 2" xfId="23229" xr:uid="{00000000-0005-0000-0000-0000AF5A0000}"/>
    <cellStyle name="Output 2 3 2 3 5 3 4 3" xfId="23230" xr:uid="{00000000-0005-0000-0000-0000B05A0000}"/>
    <cellStyle name="Output 2 3 2 3 5 3 5" xfId="23231" xr:uid="{00000000-0005-0000-0000-0000B15A0000}"/>
    <cellStyle name="Output 2 3 2 3 5 3 5 2" xfId="23232" xr:uid="{00000000-0005-0000-0000-0000B25A0000}"/>
    <cellStyle name="Output 2 3 2 3 5 3 6" xfId="23233" xr:uid="{00000000-0005-0000-0000-0000B35A0000}"/>
    <cellStyle name="Output 2 3 2 3 5 3 6 2" xfId="23234" xr:uid="{00000000-0005-0000-0000-0000B45A0000}"/>
    <cellStyle name="Output 2 3 2 3 5 3 7" xfId="23235" xr:uid="{00000000-0005-0000-0000-0000B55A0000}"/>
    <cellStyle name="Output 2 3 2 3 5 4" xfId="23236" xr:uid="{00000000-0005-0000-0000-0000B65A0000}"/>
    <cellStyle name="Output 2 3 2 3 5 4 2" xfId="23237" xr:uid="{00000000-0005-0000-0000-0000B75A0000}"/>
    <cellStyle name="Output 2 3 2 3 5 4 2 2" xfId="23238" xr:uid="{00000000-0005-0000-0000-0000B85A0000}"/>
    <cellStyle name="Output 2 3 2 3 5 4 2 2 2" xfId="23239" xr:uid="{00000000-0005-0000-0000-0000B95A0000}"/>
    <cellStyle name="Output 2 3 2 3 5 4 2 2 2 2" xfId="23240" xr:uid="{00000000-0005-0000-0000-0000BA5A0000}"/>
    <cellStyle name="Output 2 3 2 3 5 4 2 2 3" xfId="23241" xr:uid="{00000000-0005-0000-0000-0000BB5A0000}"/>
    <cellStyle name="Output 2 3 2 3 5 4 2 3" xfId="23242" xr:uid="{00000000-0005-0000-0000-0000BC5A0000}"/>
    <cellStyle name="Output 2 3 2 3 5 4 2 3 2" xfId="23243" xr:uid="{00000000-0005-0000-0000-0000BD5A0000}"/>
    <cellStyle name="Output 2 3 2 3 5 4 2 4" xfId="23244" xr:uid="{00000000-0005-0000-0000-0000BE5A0000}"/>
    <cellStyle name="Output 2 3 2 3 5 4 3" xfId="23245" xr:uid="{00000000-0005-0000-0000-0000BF5A0000}"/>
    <cellStyle name="Output 2 3 2 3 5 4 3 2" xfId="23246" xr:uid="{00000000-0005-0000-0000-0000C05A0000}"/>
    <cellStyle name="Output 2 3 2 3 5 4 3 2 2" xfId="23247" xr:uid="{00000000-0005-0000-0000-0000C15A0000}"/>
    <cellStyle name="Output 2 3 2 3 5 4 3 3" xfId="23248" xr:uid="{00000000-0005-0000-0000-0000C25A0000}"/>
    <cellStyle name="Output 2 3 2 3 5 4 4" xfId="23249" xr:uid="{00000000-0005-0000-0000-0000C35A0000}"/>
    <cellStyle name="Output 2 3 2 3 5 4 4 2" xfId="23250" xr:uid="{00000000-0005-0000-0000-0000C45A0000}"/>
    <cellStyle name="Output 2 3 2 3 5 4 4 2 2" xfId="23251" xr:uid="{00000000-0005-0000-0000-0000C55A0000}"/>
    <cellStyle name="Output 2 3 2 3 5 4 4 3" xfId="23252" xr:uid="{00000000-0005-0000-0000-0000C65A0000}"/>
    <cellStyle name="Output 2 3 2 3 5 4 5" xfId="23253" xr:uid="{00000000-0005-0000-0000-0000C75A0000}"/>
    <cellStyle name="Output 2 3 2 3 5 4 5 2" xfId="23254" xr:uid="{00000000-0005-0000-0000-0000C85A0000}"/>
    <cellStyle name="Output 2 3 2 3 5 4 6" xfId="23255" xr:uid="{00000000-0005-0000-0000-0000C95A0000}"/>
    <cellStyle name="Output 2 3 2 3 5 4 6 2" xfId="23256" xr:uid="{00000000-0005-0000-0000-0000CA5A0000}"/>
    <cellStyle name="Output 2 3 2 3 5 4 7" xfId="23257" xr:uid="{00000000-0005-0000-0000-0000CB5A0000}"/>
    <cellStyle name="Output 2 3 2 3 5 5" xfId="23258" xr:uid="{00000000-0005-0000-0000-0000CC5A0000}"/>
    <cellStyle name="Output 2 3 2 3 5 5 2" xfId="23259" xr:uid="{00000000-0005-0000-0000-0000CD5A0000}"/>
    <cellStyle name="Output 2 3 2 3 5 5 2 2" xfId="23260" xr:uid="{00000000-0005-0000-0000-0000CE5A0000}"/>
    <cellStyle name="Output 2 3 2 3 5 5 2 2 2" xfId="23261" xr:uid="{00000000-0005-0000-0000-0000CF5A0000}"/>
    <cellStyle name="Output 2 3 2 3 5 5 2 2 2 2" xfId="23262" xr:uid="{00000000-0005-0000-0000-0000D05A0000}"/>
    <cellStyle name="Output 2 3 2 3 5 5 2 2 3" xfId="23263" xr:uid="{00000000-0005-0000-0000-0000D15A0000}"/>
    <cellStyle name="Output 2 3 2 3 5 5 2 3" xfId="23264" xr:uid="{00000000-0005-0000-0000-0000D25A0000}"/>
    <cellStyle name="Output 2 3 2 3 5 5 2 3 2" xfId="23265" xr:uid="{00000000-0005-0000-0000-0000D35A0000}"/>
    <cellStyle name="Output 2 3 2 3 5 5 2 4" xfId="23266" xr:uid="{00000000-0005-0000-0000-0000D45A0000}"/>
    <cellStyle name="Output 2 3 2 3 5 5 3" xfId="23267" xr:uid="{00000000-0005-0000-0000-0000D55A0000}"/>
    <cellStyle name="Output 2 3 2 3 5 5 3 2" xfId="23268" xr:uid="{00000000-0005-0000-0000-0000D65A0000}"/>
    <cellStyle name="Output 2 3 2 3 5 5 3 2 2" xfId="23269" xr:uid="{00000000-0005-0000-0000-0000D75A0000}"/>
    <cellStyle name="Output 2 3 2 3 5 5 3 3" xfId="23270" xr:uid="{00000000-0005-0000-0000-0000D85A0000}"/>
    <cellStyle name="Output 2 3 2 3 5 5 4" xfId="23271" xr:uid="{00000000-0005-0000-0000-0000D95A0000}"/>
    <cellStyle name="Output 2 3 2 3 5 5 4 2" xfId="23272" xr:uid="{00000000-0005-0000-0000-0000DA5A0000}"/>
    <cellStyle name="Output 2 3 2 3 5 5 4 2 2" xfId="23273" xr:uid="{00000000-0005-0000-0000-0000DB5A0000}"/>
    <cellStyle name="Output 2 3 2 3 5 5 4 3" xfId="23274" xr:uid="{00000000-0005-0000-0000-0000DC5A0000}"/>
    <cellStyle name="Output 2 3 2 3 5 5 5" xfId="23275" xr:uid="{00000000-0005-0000-0000-0000DD5A0000}"/>
    <cellStyle name="Output 2 3 2 3 5 5 5 2" xfId="23276" xr:uid="{00000000-0005-0000-0000-0000DE5A0000}"/>
    <cellStyle name="Output 2 3 2 3 5 5 6" xfId="23277" xr:uid="{00000000-0005-0000-0000-0000DF5A0000}"/>
    <cellStyle name="Output 2 3 2 3 5 5 6 2" xfId="23278" xr:uid="{00000000-0005-0000-0000-0000E05A0000}"/>
    <cellStyle name="Output 2 3 2 3 5 5 7" xfId="23279" xr:uid="{00000000-0005-0000-0000-0000E15A0000}"/>
    <cellStyle name="Output 2 3 2 3 5 6" xfId="23280" xr:uid="{00000000-0005-0000-0000-0000E25A0000}"/>
    <cellStyle name="Output 2 3 2 3 5 6 2" xfId="23281" xr:uid="{00000000-0005-0000-0000-0000E35A0000}"/>
    <cellStyle name="Output 2 3 2 3 5 6 2 2" xfId="23282" xr:uid="{00000000-0005-0000-0000-0000E45A0000}"/>
    <cellStyle name="Output 2 3 2 3 5 6 2 2 2" xfId="23283" xr:uid="{00000000-0005-0000-0000-0000E55A0000}"/>
    <cellStyle name="Output 2 3 2 3 5 6 2 2 2 2" xfId="23284" xr:uid="{00000000-0005-0000-0000-0000E65A0000}"/>
    <cellStyle name="Output 2 3 2 3 5 6 2 2 3" xfId="23285" xr:uid="{00000000-0005-0000-0000-0000E75A0000}"/>
    <cellStyle name="Output 2 3 2 3 5 6 2 3" xfId="23286" xr:uid="{00000000-0005-0000-0000-0000E85A0000}"/>
    <cellStyle name="Output 2 3 2 3 5 6 2 3 2" xfId="23287" xr:uid="{00000000-0005-0000-0000-0000E95A0000}"/>
    <cellStyle name="Output 2 3 2 3 5 6 2 4" xfId="23288" xr:uid="{00000000-0005-0000-0000-0000EA5A0000}"/>
    <cellStyle name="Output 2 3 2 3 5 6 3" xfId="23289" xr:uid="{00000000-0005-0000-0000-0000EB5A0000}"/>
    <cellStyle name="Output 2 3 2 3 5 6 3 2" xfId="23290" xr:uid="{00000000-0005-0000-0000-0000EC5A0000}"/>
    <cellStyle name="Output 2 3 2 3 5 6 3 2 2" xfId="23291" xr:uid="{00000000-0005-0000-0000-0000ED5A0000}"/>
    <cellStyle name="Output 2 3 2 3 5 6 3 3" xfId="23292" xr:uid="{00000000-0005-0000-0000-0000EE5A0000}"/>
    <cellStyle name="Output 2 3 2 3 5 6 4" xfId="23293" xr:uid="{00000000-0005-0000-0000-0000EF5A0000}"/>
    <cellStyle name="Output 2 3 2 3 5 6 4 2" xfId="23294" xr:uid="{00000000-0005-0000-0000-0000F05A0000}"/>
    <cellStyle name="Output 2 3 2 3 5 6 4 2 2" xfId="23295" xr:uid="{00000000-0005-0000-0000-0000F15A0000}"/>
    <cellStyle name="Output 2 3 2 3 5 6 4 3" xfId="23296" xr:uid="{00000000-0005-0000-0000-0000F25A0000}"/>
    <cellStyle name="Output 2 3 2 3 5 6 5" xfId="23297" xr:uid="{00000000-0005-0000-0000-0000F35A0000}"/>
    <cellStyle name="Output 2 3 2 3 5 6 5 2" xfId="23298" xr:uid="{00000000-0005-0000-0000-0000F45A0000}"/>
    <cellStyle name="Output 2 3 2 3 5 6 6" xfId="23299" xr:uid="{00000000-0005-0000-0000-0000F55A0000}"/>
    <cellStyle name="Output 2 3 2 3 5 6 6 2" xfId="23300" xr:uid="{00000000-0005-0000-0000-0000F65A0000}"/>
    <cellStyle name="Output 2 3 2 3 5 6 7" xfId="23301" xr:uid="{00000000-0005-0000-0000-0000F75A0000}"/>
    <cellStyle name="Output 2 3 2 3 5 7" xfId="23302" xr:uid="{00000000-0005-0000-0000-0000F85A0000}"/>
    <cellStyle name="Output 2 3 2 3 5 7 2" xfId="23303" xr:uid="{00000000-0005-0000-0000-0000F95A0000}"/>
    <cellStyle name="Output 2 3 2 3 5 7 2 2" xfId="23304" xr:uid="{00000000-0005-0000-0000-0000FA5A0000}"/>
    <cellStyle name="Output 2 3 2 3 5 7 2 2 2" xfId="23305" xr:uid="{00000000-0005-0000-0000-0000FB5A0000}"/>
    <cellStyle name="Output 2 3 2 3 5 7 2 3" xfId="23306" xr:uid="{00000000-0005-0000-0000-0000FC5A0000}"/>
    <cellStyle name="Output 2 3 2 3 5 7 3" xfId="23307" xr:uid="{00000000-0005-0000-0000-0000FD5A0000}"/>
    <cellStyle name="Output 2 3 2 3 5 7 3 2" xfId="23308" xr:uid="{00000000-0005-0000-0000-0000FE5A0000}"/>
    <cellStyle name="Output 2 3 2 3 5 7 4" xfId="23309" xr:uid="{00000000-0005-0000-0000-0000FF5A0000}"/>
    <cellStyle name="Output 2 3 2 3 5 8" xfId="23310" xr:uid="{00000000-0005-0000-0000-0000005B0000}"/>
    <cellStyle name="Output 2 3 2 3 5 8 2" xfId="23311" xr:uid="{00000000-0005-0000-0000-0000015B0000}"/>
    <cellStyle name="Output 2 3 2 3 5 8 2 2" xfId="23312" xr:uid="{00000000-0005-0000-0000-0000025B0000}"/>
    <cellStyle name="Output 2 3 2 3 5 8 3" xfId="23313" xr:uid="{00000000-0005-0000-0000-0000035B0000}"/>
    <cellStyle name="Output 2 3 2 3 5 9" xfId="23314" xr:uid="{00000000-0005-0000-0000-0000045B0000}"/>
    <cellStyle name="Output 2 3 2 3 5 9 2" xfId="23315" xr:uid="{00000000-0005-0000-0000-0000055B0000}"/>
    <cellStyle name="Output 2 3 2 3 5 9 2 2" xfId="23316" xr:uid="{00000000-0005-0000-0000-0000065B0000}"/>
    <cellStyle name="Output 2 3 2 3 5 9 3" xfId="23317" xr:uid="{00000000-0005-0000-0000-0000075B0000}"/>
    <cellStyle name="Output 2 3 2 3 6" xfId="23318" xr:uid="{00000000-0005-0000-0000-0000085B0000}"/>
    <cellStyle name="Output 2 3 2 3 6 10" xfId="23319" xr:uid="{00000000-0005-0000-0000-0000095B0000}"/>
    <cellStyle name="Output 2 3 2 3 6 10 2" xfId="23320" xr:uid="{00000000-0005-0000-0000-00000A5B0000}"/>
    <cellStyle name="Output 2 3 2 3 6 11" xfId="23321" xr:uid="{00000000-0005-0000-0000-00000B5B0000}"/>
    <cellStyle name="Output 2 3 2 3 6 11 2" xfId="23322" xr:uid="{00000000-0005-0000-0000-00000C5B0000}"/>
    <cellStyle name="Output 2 3 2 3 6 12" xfId="23323" xr:uid="{00000000-0005-0000-0000-00000D5B0000}"/>
    <cellStyle name="Output 2 3 2 3 6 2" xfId="23324" xr:uid="{00000000-0005-0000-0000-00000E5B0000}"/>
    <cellStyle name="Output 2 3 2 3 6 2 2" xfId="23325" xr:uid="{00000000-0005-0000-0000-00000F5B0000}"/>
    <cellStyle name="Output 2 3 2 3 6 2 2 2" xfId="23326" xr:uid="{00000000-0005-0000-0000-0000105B0000}"/>
    <cellStyle name="Output 2 3 2 3 6 2 2 2 2" xfId="23327" xr:uid="{00000000-0005-0000-0000-0000115B0000}"/>
    <cellStyle name="Output 2 3 2 3 6 2 2 2 2 2" xfId="23328" xr:uid="{00000000-0005-0000-0000-0000125B0000}"/>
    <cellStyle name="Output 2 3 2 3 6 2 2 2 3" xfId="23329" xr:uid="{00000000-0005-0000-0000-0000135B0000}"/>
    <cellStyle name="Output 2 3 2 3 6 2 2 3" xfId="23330" xr:uid="{00000000-0005-0000-0000-0000145B0000}"/>
    <cellStyle name="Output 2 3 2 3 6 2 2 3 2" xfId="23331" xr:uid="{00000000-0005-0000-0000-0000155B0000}"/>
    <cellStyle name="Output 2 3 2 3 6 2 2 4" xfId="23332" xr:uid="{00000000-0005-0000-0000-0000165B0000}"/>
    <cellStyle name="Output 2 3 2 3 6 2 3" xfId="23333" xr:uid="{00000000-0005-0000-0000-0000175B0000}"/>
    <cellStyle name="Output 2 3 2 3 6 2 3 2" xfId="23334" xr:uid="{00000000-0005-0000-0000-0000185B0000}"/>
    <cellStyle name="Output 2 3 2 3 6 2 3 2 2" xfId="23335" xr:uid="{00000000-0005-0000-0000-0000195B0000}"/>
    <cellStyle name="Output 2 3 2 3 6 2 3 3" xfId="23336" xr:uid="{00000000-0005-0000-0000-00001A5B0000}"/>
    <cellStyle name="Output 2 3 2 3 6 2 4" xfId="23337" xr:uid="{00000000-0005-0000-0000-00001B5B0000}"/>
    <cellStyle name="Output 2 3 2 3 6 2 4 2" xfId="23338" xr:uid="{00000000-0005-0000-0000-00001C5B0000}"/>
    <cellStyle name="Output 2 3 2 3 6 2 4 2 2" xfId="23339" xr:uid="{00000000-0005-0000-0000-00001D5B0000}"/>
    <cellStyle name="Output 2 3 2 3 6 2 4 3" xfId="23340" xr:uid="{00000000-0005-0000-0000-00001E5B0000}"/>
    <cellStyle name="Output 2 3 2 3 6 2 5" xfId="23341" xr:uid="{00000000-0005-0000-0000-00001F5B0000}"/>
    <cellStyle name="Output 2 3 2 3 6 2 5 2" xfId="23342" xr:uid="{00000000-0005-0000-0000-0000205B0000}"/>
    <cellStyle name="Output 2 3 2 3 6 2 6" xfId="23343" xr:uid="{00000000-0005-0000-0000-0000215B0000}"/>
    <cellStyle name="Output 2 3 2 3 6 2 6 2" xfId="23344" xr:uid="{00000000-0005-0000-0000-0000225B0000}"/>
    <cellStyle name="Output 2 3 2 3 6 2 7" xfId="23345" xr:uid="{00000000-0005-0000-0000-0000235B0000}"/>
    <cellStyle name="Output 2 3 2 3 6 3" xfId="23346" xr:uid="{00000000-0005-0000-0000-0000245B0000}"/>
    <cellStyle name="Output 2 3 2 3 6 3 2" xfId="23347" xr:uid="{00000000-0005-0000-0000-0000255B0000}"/>
    <cellStyle name="Output 2 3 2 3 6 3 2 2" xfId="23348" xr:uid="{00000000-0005-0000-0000-0000265B0000}"/>
    <cellStyle name="Output 2 3 2 3 6 3 2 2 2" xfId="23349" xr:uid="{00000000-0005-0000-0000-0000275B0000}"/>
    <cellStyle name="Output 2 3 2 3 6 3 2 2 2 2" xfId="23350" xr:uid="{00000000-0005-0000-0000-0000285B0000}"/>
    <cellStyle name="Output 2 3 2 3 6 3 2 2 3" xfId="23351" xr:uid="{00000000-0005-0000-0000-0000295B0000}"/>
    <cellStyle name="Output 2 3 2 3 6 3 2 3" xfId="23352" xr:uid="{00000000-0005-0000-0000-00002A5B0000}"/>
    <cellStyle name="Output 2 3 2 3 6 3 2 3 2" xfId="23353" xr:uid="{00000000-0005-0000-0000-00002B5B0000}"/>
    <cellStyle name="Output 2 3 2 3 6 3 2 4" xfId="23354" xr:uid="{00000000-0005-0000-0000-00002C5B0000}"/>
    <cellStyle name="Output 2 3 2 3 6 3 3" xfId="23355" xr:uid="{00000000-0005-0000-0000-00002D5B0000}"/>
    <cellStyle name="Output 2 3 2 3 6 3 3 2" xfId="23356" xr:uid="{00000000-0005-0000-0000-00002E5B0000}"/>
    <cellStyle name="Output 2 3 2 3 6 3 3 2 2" xfId="23357" xr:uid="{00000000-0005-0000-0000-00002F5B0000}"/>
    <cellStyle name="Output 2 3 2 3 6 3 3 3" xfId="23358" xr:uid="{00000000-0005-0000-0000-0000305B0000}"/>
    <cellStyle name="Output 2 3 2 3 6 3 4" xfId="23359" xr:uid="{00000000-0005-0000-0000-0000315B0000}"/>
    <cellStyle name="Output 2 3 2 3 6 3 4 2" xfId="23360" xr:uid="{00000000-0005-0000-0000-0000325B0000}"/>
    <cellStyle name="Output 2 3 2 3 6 3 4 2 2" xfId="23361" xr:uid="{00000000-0005-0000-0000-0000335B0000}"/>
    <cellStyle name="Output 2 3 2 3 6 3 4 3" xfId="23362" xr:uid="{00000000-0005-0000-0000-0000345B0000}"/>
    <cellStyle name="Output 2 3 2 3 6 3 5" xfId="23363" xr:uid="{00000000-0005-0000-0000-0000355B0000}"/>
    <cellStyle name="Output 2 3 2 3 6 3 5 2" xfId="23364" xr:uid="{00000000-0005-0000-0000-0000365B0000}"/>
    <cellStyle name="Output 2 3 2 3 6 3 6" xfId="23365" xr:uid="{00000000-0005-0000-0000-0000375B0000}"/>
    <cellStyle name="Output 2 3 2 3 6 3 6 2" xfId="23366" xr:uid="{00000000-0005-0000-0000-0000385B0000}"/>
    <cellStyle name="Output 2 3 2 3 6 3 7" xfId="23367" xr:uid="{00000000-0005-0000-0000-0000395B0000}"/>
    <cellStyle name="Output 2 3 2 3 6 4" xfId="23368" xr:uid="{00000000-0005-0000-0000-00003A5B0000}"/>
    <cellStyle name="Output 2 3 2 3 6 4 2" xfId="23369" xr:uid="{00000000-0005-0000-0000-00003B5B0000}"/>
    <cellStyle name="Output 2 3 2 3 6 4 2 2" xfId="23370" xr:uid="{00000000-0005-0000-0000-00003C5B0000}"/>
    <cellStyle name="Output 2 3 2 3 6 4 2 2 2" xfId="23371" xr:uid="{00000000-0005-0000-0000-00003D5B0000}"/>
    <cellStyle name="Output 2 3 2 3 6 4 2 2 2 2" xfId="23372" xr:uid="{00000000-0005-0000-0000-00003E5B0000}"/>
    <cellStyle name="Output 2 3 2 3 6 4 2 2 3" xfId="23373" xr:uid="{00000000-0005-0000-0000-00003F5B0000}"/>
    <cellStyle name="Output 2 3 2 3 6 4 2 3" xfId="23374" xr:uid="{00000000-0005-0000-0000-0000405B0000}"/>
    <cellStyle name="Output 2 3 2 3 6 4 2 3 2" xfId="23375" xr:uid="{00000000-0005-0000-0000-0000415B0000}"/>
    <cellStyle name="Output 2 3 2 3 6 4 2 4" xfId="23376" xr:uid="{00000000-0005-0000-0000-0000425B0000}"/>
    <cellStyle name="Output 2 3 2 3 6 4 3" xfId="23377" xr:uid="{00000000-0005-0000-0000-0000435B0000}"/>
    <cellStyle name="Output 2 3 2 3 6 4 3 2" xfId="23378" xr:uid="{00000000-0005-0000-0000-0000445B0000}"/>
    <cellStyle name="Output 2 3 2 3 6 4 3 2 2" xfId="23379" xr:uid="{00000000-0005-0000-0000-0000455B0000}"/>
    <cellStyle name="Output 2 3 2 3 6 4 3 3" xfId="23380" xr:uid="{00000000-0005-0000-0000-0000465B0000}"/>
    <cellStyle name="Output 2 3 2 3 6 4 4" xfId="23381" xr:uid="{00000000-0005-0000-0000-0000475B0000}"/>
    <cellStyle name="Output 2 3 2 3 6 4 4 2" xfId="23382" xr:uid="{00000000-0005-0000-0000-0000485B0000}"/>
    <cellStyle name="Output 2 3 2 3 6 4 4 2 2" xfId="23383" xr:uid="{00000000-0005-0000-0000-0000495B0000}"/>
    <cellStyle name="Output 2 3 2 3 6 4 4 3" xfId="23384" xr:uid="{00000000-0005-0000-0000-00004A5B0000}"/>
    <cellStyle name="Output 2 3 2 3 6 4 5" xfId="23385" xr:uid="{00000000-0005-0000-0000-00004B5B0000}"/>
    <cellStyle name="Output 2 3 2 3 6 4 5 2" xfId="23386" xr:uid="{00000000-0005-0000-0000-00004C5B0000}"/>
    <cellStyle name="Output 2 3 2 3 6 4 6" xfId="23387" xr:uid="{00000000-0005-0000-0000-00004D5B0000}"/>
    <cellStyle name="Output 2 3 2 3 6 4 6 2" xfId="23388" xr:uid="{00000000-0005-0000-0000-00004E5B0000}"/>
    <cellStyle name="Output 2 3 2 3 6 4 7" xfId="23389" xr:uid="{00000000-0005-0000-0000-00004F5B0000}"/>
    <cellStyle name="Output 2 3 2 3 6 5" xfId="23390" xr:uid="{00000000-0005-0000-0000-0000505B0000}"/>
    <cellStyle name="Output 2 3 2 3 6 5 2" xfId="23391" xr:uid="{00000000-0005-0000-0000-0000515B0000}"/>
    <cellStyle name="Output 2 3 2 3 6 5 2 2" xfId="23392" xr:uid="{00000000-0005-0000-0000-0000525B0000}"/>
    <cellStyle name="Output 2 3 2 3 6 5 2 2 2" xfId="23393" xr:uid="{00000000-0005-0000-0000-0000535B0000}"/>
    <cellStyle name="Output 2 3 2 3 6 5 2 2 2 2" xfId="23394" xr:uid="{00000000-0005-0000-0000-0000545B0000}"/>
    <cellStyle name="Output 2 3 2 3 6 5 2 2 3" xfId="23395" xr:uid="{00000000-0005-0000-0000-0000555B0000}"/>
    <cellStyle name="Output 2 3 2 3 6 5 2 3" xfId="23396" xr:uid="{00000000-0005-0000-0000-0000565B0000}"/>
    <cellStyle name="Output 2 3 2 3 6 5 2 3 2" xfId="23397" xr:uid="{00000000-0005-0000-0000-0000575B0000}"/>
    <cellStyle name="Output 2 3 2 3 6 5 2 4" xfId="23398" xr:uid="{00000000-0005-0000-0000-0000585B0000}"/>
    <cellStyle name="Output 2 3 2 3 6 5 3" xfId="23399" xr:uid="{00000000-0005-0000-0000-0000595B0000}"/>
    <cellStyle name="Output 2 3 2 3 6 5 3 2" xfId="23400" xr:uid="{00000000-0005-0000-0000-00005A5B0000}"/>
    <cellStyle name="Output 2 3 2 3 6 5 3 2 2" xfId="23401" xr:uid="{00000000-0005-0000-0000-00005B5B0000}"/>
    <cellStyle name="Output 2 3 2 3 6 5 3 3" xfId="23402" xr:uid="{00000000-0005-0000-0000-00005C5B0000}"/>
    <cellStyle name="Output 2 3 2 3 6 5 4" xfId="23403" xr:uid="{00000000-0005-0000-0000-00005D5B0000}"/>
    <cellStyle name="Output 2 3 2 3 6 5 4 2" xfId="23404" xr:uid="{00000000-0005-0000-0000-00005E5B0000}"/>
    <cellStyle name="Output 2 3 2 3 6 5 4 2 2" xfId="23405" xr:uid="{00000000-0005-0000-0000-00005F5B0000}"/>
    <cellStyle name="Output 2 3 2 3 6 5 4 3" xfId="23406" xr:uid="{00000000-0005-0000-0000-0000605B0000}"/>
    <cellStyle name="Output 2 3 2 3 6 5 5" xfId="23407" xr:uid="{00000000-0005-0000-0000-0000615B0000}"/>
    <cellStyle name="Output 2 3 2 3 6 5 5 2" xfId="23408" xr:uid="{00000000-0005-0000-0000-0000625B0000}"/>
    <cellStyle name="Output 2 3 2 3 6 5 6" xfId="23409" xr:uid="{00000000-0005-0000-0000-0000635B0000}"/>
    <cellStyle name="Output 2 3 2 3 6 5 6 2" xfId="23410" xr:uid="{00000000-0005-0000-0000-0000645B0000}"/>
    <cellStyle name="Output 2 3 2 3 6 5 7" xfId="23411" xr:uid="{00000000-0005-0000-0000-0000655B0000}"/>
    <cellStyle name="Output 2 3 2 3 6 6" xfId="23412" xr:uid="{00000000-0005-0000-0000-0000665B0000}"/>
    <cellStyle name="Output 2 3 2 3 6 6 2" xfId="23413" xr:uid="{00000000-0005-0000-0000-0000675B0000}"/>
    <cellStyle name="Output 2 3 2 3 6 6 2 2" xfId="23414" xr:uid="{00000000-0005-0000-0000-0000685B0000}"/>
    <cellStyle name="Output 2 3 2 3 6 6 2 2 2" xfId="23415" xr:uid="{00000000-0005-0000-0000-0000695B0000}"/>
    <cellStyle name="Output 2 3 2 3 6 6 2 2 2 2" xfId="23416" xr:uid="{00000000-0005-0000-0000-00006A5B0000}"/>
    <cellStyle name="Output 2 3 2 3 6 6 2 2 3" xfId="23417" xr:uid="{00000000-0005-0000-0000-00006B5B0000}"/>
    <cellStyle name="Output 2 3 2 3 6 6 2 3" xfId="23418" xr:uid="{00000000-0005-0000-0000-00006C5B0000}"/>
    <cellStyle name="Output 2 3 2 3 6 6 2 3 2" xfId="23419" xr:uid="{00000000-0005-0000-0000-00006D5B0000}"/>
    <cellStyle name="Output 2 3 2 3 6 6 2 4" xfId="23420" xr:uid="{00000000-0005-0000-0000-00006E5B0000}"/>
    <cellStyle name="Output 2 3 2 3 6 6 3" xfId="23421" xr:uid="{00000000-0005-0000-0000-00006F5B0000}"/>
    <cellStyle name="Output 2 3 2 3 6 6 3 2" xfId="23422" xr:uid="{00000000-0005-0000-0000-0000705B0000}"/>
    <cellStyle name="Output 2 3 2 3 6 6 3 2 2" xfId="23423" xr:uid="{00000000-0005-0000-0000-0000715B0000}"/>
    <cellStyle name="Output 2 3 2 3 6 6 3 3" xfId="23424" xr:uid="{00000000-0005-0000-0000-0000725B0000}"/>
    <cellStyle name="Output 2 3 2 3 6 6 4" xfId="23425" xr:uid="{00000000-0005-0000-0000-0000735B0000}"/>
    <cellStyle name="Output 2 3 2 3 6 6 4 2" xfId="23426" xr:uid="{00000000-0005-0000-0000-0000745B0000}"/>
    <cellStyle name="Output 2 3 2 3 6 6 4 2 2" xfId="23427" xr:uid="{00000000-0005-0000-0000-0000755B0000}"/>
    <cellStyle name="Output 2 3 2 3 6 6 4 3" xfId="23428" xr:uid="{00000000-0005-0000-0000-0000765B0000}"/>
    <cellStyle name="Output 2 3 2 3 6 6 5" xfId="23429" xr:uid="{00000000-0005-0000-0000-0000775B0000}"/>
    <cellStyle name="Output 2 3 2 3 6 6 5 2" xfId="23430" xr:uid="{00000000-0005-0000-0000-0000785B0000}"/>
    <cellStyle name="Output 2 3 2 3 6 6 6" xfId="23431" xr:uid="{00000000-0005-0000-0000-0000795B0000}"/>
    <cellStyle name="Output 2 3 2 3 6 6 6 2" xfId="23432" xr:uid="{00000000-0005-0000-0000-00007A5B0000}"/>
    <cellStyle name="Output 2 3 2 3 6 6 7" xfId="23433" xr:uid="{00000000-0005-0000-0000-00007B5B0000}"/>
    <cellStyle name="Output 2 3 2 3 6 7" xfId="23434" xr:uid="{00000000-0005-0000-0000-00007C5B0000}"/>
    <cellStyle name="Output 2 3 2 3 6 7 2" xfId="23435" xr:uid="{00000000-0005-0000-0000-00007D5B0000}"/>
    <cellStyle name="Output 2 3 2 3 6 7 2 2" xfId="23436" xr:uid="{00000000-0005-0000-0000-00007E5B0000}"/>
    <cellStyle name="Output 2 3 2 3 6 7 2 2 2" xfId="23437" xr:uid="{00000000-0005-0000-0000-00007F5B0000}"/>
    <cellStyle name="Output 2 3 2 3 6 7 2 3" xfId="23438" xr:uid="{00000000-0005-0000-0000-0000805B0000}"/>
    <cellStyle name="Output 2 3 2 3 6 7 3" xfId="23439" xr:uid="{00000000-0005-0000-0000-0000815B0000}"/>
    <cellStyle name="Output 2 3 2 3 6 7 3 2" xfId="23440" xr:uid="{00000000-0005-0000-0000-0000825B0000}"/>
    <cellStyle name="Output 2 3 2 3 6 7 4" xfId="23441" xr:uid="{00000000-0005-0000-0000-0000835B0000}"/>
    <cellStyle name="Output 2 3 2 3 6 8" xfId="23442" xr:uid="{00000000-0005-0000-0000-0000845B0000}"/>
    <cellStyle name="Output 2 3 2 3 6 8 2" xfId="23443" xr:uid="{00000000-0005-0000-0000-0000855B0000}"/>
    <cellStyle name="Output 2 3 2 3 6 8 2 2" xfId="23444" xr:uid="{00000000-0005-0000-0000-0000865B0000}"/>
    <cellStyle name="Output 2 3 2 3 6 8 3" xfId="23445" xr:uid="{00000000-0005-0000-0000-0000875B0000}"/>
    <cellStyle name="Output 2 3 2 3 6 9" xfId="23446" xr:uid="{00000000-0005-0000-0000-0000885B0000}"/>
    <cellStyle name="Output 2 3 2 3 6 9 2" xfId="23447" xr:uid="{00000000-0005-0000-0000-0000895B0000}"/>
    <cellStyle name="Output 2 3 2 3 6 9 2 2" xfId="23448" xr:uid="{00000000-0005-0000-0000-00008A5B0000}"/>
    <cellStyle name="Output 2 3 2 3 6 9 3" xfId="23449" xr:uid="{00000000-0005-0000-0000-00008B5B0000}"/>
    <cellStyle name="Output 2 3 2 3 7" xfId="23450" xr:uid="{00000000-0005-0000-0000-00008C5B0000}"/>
    <cellStyle name="Output 2 3 2 3 7 10" xfId="23451" xr:uid="{00000000-0005-0000-0000-00008D5B0000}"/>
    <cellStyle name="Output 2 3 2 3 7 10 2" xfId="23452" xr:uid="{00000000-0005-0000-0000-00008E5B0000}"/>
    <cellStyle name="Output 2 3 2 3 7 11" xfId="23453" xr:uid="{00000000-0005-0000-0000-00008F5B0000}"/>
    <cellStyle name="Output 2 3 2 3 7 11 2" xfId="23454" xr:uid="{00000000-0005-0000-0000-0000905B0000}"/>
    <cellStyle name="Output 2 3 2 3 7 12" xfId="23455" xr:uid="{00000000-0005-0000-0000-0000915B0000}"/>
    <cellStyle name="Output 2 3 2 3 7 2" xfId="23456" xr:uid="{00000000-0005-0000-0000-0000925B0000}"/>
    <cellStyle name="Output 2 3 2 3 7 2 2" xfId="23457" xr:uid="{00000000-0005-0000-0000-0000935B0000}"/>
    <cellStyle name="Output 2 3 2 3 7 2 2 2" xfId="23458" xr:uid="{00000000-0005-0000-0000-0000945B0000}"/>
    <cellStyle name="Output 2 3 2 3 7 2 2 2 2" xfId="23459" xr:uid="{00000000-0005-0000-0000-0000955B0000}"/>
    <cellStyle name="Output 2 3 2 3 7 2 2 2 2 2" xfId="23460" xr:uid="{00000000-0005-0000-0000-0000965B0000}"/>
    <cellStyle name="Output 2 3 2 3 7 2 2 2 3" xfId="23461" xr:uid="{00000000-0005-0000-0000-0000975B0000}"/>
    <cellStyle name="Output 2 3 2 3 7 2 2 3" xfId="23462" xr:uid="{00000000-0005-0000-0000-0000985B0000}"/>
    <cellStyle name="Output 2 3 2 3 7 2 2 3 2" xfId="23463" xr:uid="{00000000-0005-0000-0000-0000995B0000}"/>
    <cellStyle name="Output 2 3 2 3 7 2 2 4" xfId="23464" xr:uid="{00000000-0005-0000-0000-00009A5B0000}"/>
    <cellStyle name="Output 2 3 2 3 7 2 3" xfId="23465" xr:uid="{00000000-0005-0000-0000-00009B5B0000}"/>
    <cellStyle name="Output 2 3 2 3 7 2 3 2" xfId="23466" xr:uid="{00000000-0005-0000-0000-00009C5B0000}"/>
    <cellStyle name="Output 2 3 2 3 7 2 3 2 2" xfId="23467" xr:uid="{00000000-0005-0000-0000-00009D5B0000}"/>
    <cellStyle name="Output 2 3 2 3 7 2 3 3" xfId="23468" xr:uid="{00000000-0005-0000-0000-00009E5B0000}"/>
    <cellStyle name="Output 2 3 2 3 7 2 4" xfId="23469" xr:uid="{00000000-0005-0000-0000-00009F5B0000}"/>
    <cellStyle name="Output 2 3 2 3 7 2 4 2" xfId="23470" xr:uid="{00000000-0005-0000-0000-0000A05B0000}"/>
    <cellStyle name="Output 2 3 2 3 7 2 4 2 2" xfId="23471" xr:uid="{00000000-0005-0000-0000-0000A15B0000}"/>
    <cellStyle name="Output 2 3 2 3 7 2 4 3" xfId="23472" xr:uid="{00000000-0005-0000-0000-0000A25B0000}"/>
    <cellStyle name="Output 2 3 2 3 7 2 5" xfId="23473" xr:uid="{00000000-0005-0000-0000-0000A35B0000}"/>
    <cellStyle name="Output 2 3 2 3 7 2 5 2" xfId="23474" xr:uid="{00000000-0005-0000-0000-0000A45B0000}"/>
    <cellStyle name="Output 2 3 2 3 7 2 6" xfId="23475" xr:uid="{00000000-0005-0000-0000-0000A55B0000}"/>
    <cellStyle name="Output 2 3 2 3 7 2 6 2" xfId="23476" xr:uid="{00000000-0005-0000-0000-0000A65B0000}"/>
    <cellStyle name="Output 2 3 2 3 7 2 7" xfId="23477" xr:uid="{00000000-0005-0000-0000-0000A75B0000}"/>
    <cellStyle name="Output 2 3 2 3 7 3" xfId="23478" xr:uid="{00000000-0005-0000-0000-0000A85B0000}"/>
    <cellStyle name="Output 2 3 2 3 7 3 2" xfId="23479" xr:uid="{00000000-0005-0000-0000-0000A95B0000}"/>
    <cellStyle name="Output 2 3 2 3 7 3 2 2" xfId="23480" xr:uid="{00000000-0005-0000-0000-0000AA5B0000}"/>
    <cellStyle name="Output 2 3 2 3 7 3 2 2 2" xfId="23481" xr:uid="{00000000-0005-0000-0000-0000AB5B0000}"/>
    <cellStyle name="Output 2 3 2 3 7 3 2 2 2 2" xfId="23482" xr:uid="{00000000-0005-0000-0000-0000AC5B0000}"/>
    <cellStyle name="Output 2 3 2 3 7 3 2 2 3" xfId="23483" xr:uid="{00000000-0005-0000-0000-0000AD5B0000}"/>
    <cellStyle name="Output 2 3 2 3 7 3 2 3" xfId="23484" xr:uid="{00000000-0005-0000-0000-0000AE5B0000}"/>
    <cellStyle name="Output 2 3 2 3 7 3 2 3 2" xfId="23485" xr:uid="{00000000-0005-0000-0000-0000AF5B0000}"/>
    <cellStyle name="Output 2 3 2 3 7 3 2 4" xfId="23486" xr:uid="{00000000-0005-0000-0000-0000B05B0000}"/>
    <cellStyle name="Output 2 3 2 3 7 3 3" xfId="23487" xr:uid="{00000000-0005-0000-0000-0000B15B0000}"/>
    <cellStyle name="Output 2 3 2 3 7 3 3 2" xfId="23488" xr:uid="{00000000-0005-0000-0000-0000B25B0000}"/>
    <cellStyle name="Output 2 3 2 3 7 3 3 2 2" xfId="23489" xr:uid="{00000000-0005-0000-0000-0000B35B0000}"/>
    <cellStyle name="Output 2 3 2 3 7 3 3 3" xfId="23490" xr:uid="{00000000-0005-0000-0000-0000B45B0000}"/>
    <cellStyle name="Output 2 3 2 3 7 3 4" xfId="23491" xr:uid="{00000000-0005-0000-0000-0000B55B0000}"/>
    <cellStyle name="Output 2 3 2 3 7 3 4 2" xfId="23492" xr:uid="{00000000-0005-0000-0000-0000B65B0000}"/>
    <cellStyle name="Output 2 3 2 3 7 3 4 2 2" xfId="23493" xr:uid="{00000000-0005-0000-0000-0000B75B0000}"/>
    <cellStyle name="Output 2 3 2 3 7 3 4 3" xfId="23494" xr:uid="{00000000-0005-0000-0000-0000B85B0000}"/>
    <cellStyle name="Output 2 3 2 3 7 3 5" xfId="23495" xr:uid="{00000000-0005-0000-0000-0000B95B0000}"/>
    <cellStyle name="Output 2 3 2 3 7 3 5 2" xfId="23496" xr:uid="{00000000-0005-0000-0000-0000BA5B0000}"/>
    <cellStyle name="Output 2 3 2 3 7 3 6" xfId="23497" xr:uid="{00000000-0005-0000-0000-0000BB5B0000}"/>
    <cellStyle name="Output 2 3 2 3 7 3 6 2" xfId="23498" xr:uid="{00000000-0005-0000-0000-0000BC5B0000}"/>
    <cellStyle name="Output 2 3 2 3 7 3 7" xfId="23499" xr:uid="{00000000-0005-0000-0000-0000BD5B0000}"/>
    <cellStyle name="Output 2 3 2 3 7 4" xfId="23500" xr:uid="{00000000-0005-0000-0000-0000BE5B0000}"/>
    <cellStyle name="Output 2 3 2 3 7 4 2" xfId="23501" xr:uid="{00000000-0005-0000-0000-0000BF5B0000}"/>
    <cellStyle name="Output 2 3 2 3 7 4 2 2" xfId="23502" xr:uid="{00000000-0005-0000-0000-0000C05B0000}"/>
    <cellStyle name="Output 2 3 2 3 7 4 2 2 2" xfId="23503" xr:uid="{00000000-0005-0000-0000-0000C15B0000}"/>
    <cellStyle name="Output 2 3 2 3 7 4 2 2 2 2" xfId="23504" xr:uid="{00000000-0005-0000-0000-0000C25B0000}"/>
    <cellStyle name="Output 2 3 2 3 7 4 2 2 3" xfId="23505" xr:uid="{00000000-0005-0000-0000-0000C35B0000}"/>
    <cellStyle name="Output 2 3 2 3 7 4 2 3" xfId="23506" xr:uid="{00000000-0005-0000-0000-0000C45B0000}"/>
    <cellStyle name="Output 2 3 2 3 7 4 2 3 2" xfId="23507" xr:uid="{00000000-0005-0000-0000-0000C55B0000}"/>
    <cellStyle name="Output 2 3 2 3 7 4 2 4" xfId="23508" xr:uid="{00000000-0005-0000-0000-0000C65B0000}"/>
    <cellStyle name="Output 2 3 2 3 7 4 3" xfId="23509" xr:uid="{00000000-0005-0000-0000-0000C75B0000}"/>
    <cellStyle name="Output 2 3 2 3 7 4 3 2" xfId="23510" xr:uid="{00000000-0005-0000-0000-0000C85B0000}"/>
    <cellStyle name="Output 2 3 2 3 7 4 3 2 2" xfId="23511" xr:uid="{00000000-0005-0000-0000-0000C95B0000}"/>
    <cellStyle name="Output 2 3 2 3 7 4 3 3" xfId="23512" xr:uid="{00000000-0005-0000-0000-0000CA5B0000}"/>
    <cellStyle name="Output 2 3 2 3 7 4 4" xfId="23513" xr:uid="{00000000-0005-0000-0000-0000CB5B0000}"/>
    <cellStyle name="Output 2 3 2 3 7 4 4 2" xfId="23514" xr:uid="{00000000-0005-0000-0000-0000CC5B0000}"/>
    <cellStyle name="Output 2 3 2 3 7 4 4 2 2" xfId="23515" xr:uid="{00000000-0005-0000-0000-0000CD5B0000}"/>
    <cellStyle name="Output 2 3 2 3 7 4 4 3" xfId="23516" xr:uid="{00000000-0005-0000-0000-0000CE5B0000}"/>
    <cellStyle name="Output 2 3 2 3 7 4 5" xfId="23517" xr:uid="{00000000-0005-0000-0000-0000CF5B0000}"/>
    <cellStyle name="Output 2 3 2 3 7 4 5 2" xfId="23518" xr:uid="{00000000-0005-0000-0000-0000D05B0000}"/>
    <cellStyle name="Output 2 3 2 3 7 4 6" xfId="23519" xr:uid="{00000000-0005-0000-0000-0000D15B0000}"/>
    <cellStyle name="Output 2 3 2 3 7 4 6 2" xfId="23520" xr:uid="{00000000-0005-0000-0000-0000D25B0000}"/>
    <cellStyle name="Output 2 3 2 3 7 4 7" xfId="23521" xr:uid="{00000000-0005-0000-0000-0000D35B0000}"/>
    <cellStyle name="Output 2 3 2 3 7 5" xfId="23522" xr:uid="{00000000-0005-0000-0000-0000D45B0000}"/>
    <cellStyle name="Output 2 3 2 3 7 5 2" xfId="23523" xr:uid="{00000000-0005-0000-0000-0000D55B0000}"/>
    <cellStyle name="Output 2 3 2 3 7 5 2 2" xfId="23524" xr:uid="{00000000-0005-0000-0000-0000D65B0000}"/>
    <cellStyle name="Output 2 3 2 3 7 5 2 2 2" xfId="23525" xr:uid="{00000000-0005-0000-0000-0000D75B0000}"/>
    <cellStyle name="Output 2 3 2 3 7 5 2 2 2 2" xfId="23526" xr:uid="{00000000-0005-0000-0000-0000D85B0000}"/>
    <cellStyle name="Output 2 3 2 3 7 5 2 2 3" xfId="23527" xr:uid="{00000000-0005-0000-0000-0000D95B0000}"/>
    <cellStyle name="Output 2 3 2 3 7 5 2 3" xfId="23528" xr:uid="{00000000-0005-0000-0000-0000DA5B0000}"/>
    <cellStyle name="Output 2 3 2 3 7 5 2 3 2" xfId="23529" xr:uid="{00000000-0005-0000-0000-0000DB5B0000}"/>
    <cellStyle name="Output 2 3 2 3 7 5 2 4" xfId="23530" xr:uid="{00000000-0005-0000-0000-0000DC5B0000}"/>
    <cellStyle name="Output 2 3 2 3 7 5 3" xfId="23531" xr:uid="{00000000-0005-0000-0000-0000DD5B0000}"/>
    <cellStyle name="Output 2 3 2 3 7 5 3 2" xfId="23532" xr:uid="{00000000-0005-0000-0000-0000DE5B0000}"/>
    <cellStyle name="Output 2 3 2 3 7 5 3 2 2" xfId="23533" xr:uid="{00000000-0005-0000-0000-0000DF5B0000}"/>
    <cellStyle name="Output 2 3 2 3 7 5 3 3" xfId="23534" xr:uid="{00000000-0005-0000-0000-0000E05B0000}"/>
    <cellStyle name="Output 2 3 2 3 7 5 4" xfId="23535" xr:uid="{00000000-0005-0000-0000-0000E15B0000}"/>
    <cellStyle name="Output 2 3 2 3 7 5 4 2" xfId="23536" xr:uid="{00000000-0005-0000-0000-0000E25B0000}"/>
    <cellStyle name="Output 2 3 2 3 7 5 4 2 2" xfId="23537" xr:uid="{00000000-0005-0000-0000-0000E35B0000}"/>
    <cellStyle name="Output 2 3 2 3 7 5 4 3" xfId="23538" xr:uid="{00000000-0005-0000-0000-0000E45B0000}"/>
    <cellStyle name="Output 2 3 2 3 7 5 5" xfId="23539" xr:uid="{00000000-0005-0000-0000-0000E55B0000}"/>
    <cellStyle name="Output 2 3 2 3 7 5 5 2" xfId="23540" xr:uid="{00000000-0005-0000-0000-0000E65B0000}"/>
    <cellStyle name="Output 2 3 2 3 7 5 6" xfId="23541" xr:uid="{00000000-0005-0000-0000-0000E75B0000}"/>
    <cellStyle name="Output 2 3 2 3 7 5 6 2" xfId="23542" xr:uid="{00000000-0005-0000-0000-0000E85B0000}"/>
    <cellStyle name="Output 2 3 2 3 7 5 7" xfId="23543" xr:uid="{00000000-0005-0000-0000-0000E95B0000}"/>
    <cellStyle name="Output 2 3 2 3 7 6" xfId="23544" xr:uid="{00000000-0005-0000-0000-0000EA5B0000}"/>
    <cellStyle name="Output 2 3 2 3 7 6 2" xfId="23545" xr:uid="{00000000-0005-0000-0000-0000EB5B0000}"/>
    <cellStyle name="Output 2 3 2 3 7 6 2 2" xfId="23546" xr:uid="{00000000-0005-0000-0000-0000EC5B0000}"/>
    <cellStyle name="Output 2 3 2 3 7 6 2 2 2" xfId="23547" xr:uid="{00000000-0005-0000-0000-0000ED5B0000}"/>
    <cellStyle name="Output 2 3 2 3 7 6 2 2 2 2" xfId="23548" xr:uid="{00000000-0005-0000-0000-0000EE5B0000}"/>
    <cellStyle name="Output 2 3 2 3 7 6 2 2 3" xfId="23549" xr:uid="{00000000-0005-0000-0000-0000EF5B0000}"/>
    <cellStyle name="Output 2 3 2 3 7 6 2 3" xfId="23550" xr:uid="{00000000-0005-0000-0000-0000F05B0000}"/>
    <cellStyle name="Output 2 3 2 3 7 6 2 3 2" xfId="23551" xr:uid="{00000000-0005-0000-0000-0000F15B0000}"/>
    <cellStyle name="Output 2 3 2 3 7 6 2 4" xfId="23552" xr:uid="{00000000-0005-0000-0000-0000F25B0000}"/>
    <cellStyle name="Output 2 3 2 3 7 6 3" xfId="23553" xr:uid="{00000000-0005-0000-0000-0000F35B0000}"/>
    <cellStyle name="Output 2 3 2 3 7 6 3 2" xfId="23554" xr:uid="{00000000-0005-0000-0000-0000F45B0000}"/>
    <cellStyle name="Output 2 3 2 3 7 6 3 2 2" xfId="23555" xr:uid="{00000000-0005-0000-0000-0000F55B0000}"/>
    <cellStyle name="Output 2 3 2 3 7 6 3 3" xfId="23556" xr:uid="{00000000-0005-0000-0000-0000F65B0000}"/>
    <cellStyle name="Output 2 3 2 3 7 6 4" xfId="23557" xr:uid="{00000000-0005-0000-0000-0000F75B0000}"/>
    <cellStyle name="Output 2 3 2 3 7 6 4 2" xfId="23558" xr:uid="{00000000-0005-0000-0000-0000F85B0000}"/>
    <cellStyle name="Output 2 3 2 3 7 6 4 2 2" xfId="23559" xr:uid="{00000000-0005-0000-0000-0000F95B0000}"/>
    <cellStyle name="Output 2 3 2 3 7 6 4 3" xfId="23560" xr:uid="{00000000-0005-0000-0000-0000FA5B0000}"/>
    <cellStyle name="Output 2 3 2 3 7 6 5" xfId="23561" xr:uid="{00000000-0005-0000-0000-0000FB5B0000}"/>
    <cellStyle name="Output 2 3 2 3 7 6 5 2" xfId="23562" xr:uid="{00000000-0005-0000-0000-0000FC5B0000}"/>
    <cellStyle name="Output 2 3 2 3 7 6 6" xfId="23563" xr:uid="{00000000-0005-0000-0000-0000FD5B0000}"/>
    <cellStyle name="Output 2 3 2 3 7 6 6 2" xfId="23564" xr:uid="{00000000-0005-0000-0000-0000FE5B0000}"/>
    <cellStyle name="Output 2 3 2 3 7 6 7" xfId="23565" xr:uid="{00000000-0005-0000-0000-0000FF5B0000}"/>
    <cellStyle name="Output 2 3 2 3 7 7" xfId="23566" xr:uid="{00000000-0005-0000-0000-0000005C0000}"/>
    <cellStyle name="Output 2 3 2 3 7 7 2" xfId="23567" xr:uid="{00000000-0005-0000-0000-0000015C0000}"/>
    <cellStyle name="Output 2 3 2 3 7 7 2 2" xfId="23568" xr:uid="{00000000-0005-0000-0000-0000025C0000}"/>
    <cellStyle name="Output 2 3 2 3 7 7 2 2 2" xfId="23569" xr:uid="{00000000-0005-0000-0000-0000035C0000}"/>
    <cellStyle name="Output 2 3 2 3 7 7 2 3" xfId="23570" xr:uid="{00000000-0005-0000-0000-0000045C0000}"/>
    <cellStyle name="Output 2 3 2 3 7 7 3" xfId="23571" xr:uid="{00000000-0005-0000-0000-0000055C0000}"/>
    <cellStyle name="Output 2 3 2 3 7 7 3 2" xfId="23572" xr:uid="{00000000-0005-0000-0000-0000065C0000}"/>
    <cellStyle name="Output 2 3 2 3 7 7 4" xfId="23573" xr:uid="{00000000-0005-0000-0000-0000075C0000}"/>
    <cellStyle name="Output 2 3 2 3 7 8" xfId="23574" xr:uid="{00000000-0005-0000-0000-0000085C0000}"/>
    <cellStyle name="Output 2 3 2 3 7 8 2" xfId="23575" xr:uid="{00000000-0005-0000-0000-0000095C0000}"/>
    <cellStyle name="Output 2 3 2 3 7 8 2 2" xfId="23576" xr:uid="{00000000-0005-0000-0000-00000A5C0000}"/>
    <cellStyle name="Output 2 3 2 3 7 8 3" xfId="23577" xr:uid="{00000000-0005-0000-0000-00000B5C0000}"/>
    <cellStyle name="Output 2 3 2 3 7 9" xfId="23578" xr:uid="{00000000-0005-0000-0000-00000C5C0000}"/>
    <cellStyle name="Output 2 3 2 3 7 9 2" xfId="23579" xr:uid="{00000000-0005-0000-0000-00000D5C0000}"/>
    <cellStyle name="Output 2 3 2 3 7 9 2 2" xfId="23580" xr:uid="{00000000-0005-0000-0000-00000E5C0000}"/>
    <cellStyle name="Output 2 3 2 3 7 9 3" xfId="23581" xr:uid="{00000000-0005-0000-0000-00000F5C0000}"/>
    <cellStyle name="Output 2 3 2 3 8" xfId="23582" xr:uid="{00000000-0005-0000-0000-0000105C0000}"/>
    <cellStyle name="Output 2 3 2 3 8 10" xfId="23583" xr:uid="{00000000-0005-0000-0000-0000115C0000}"/>
    <cellStyle name="Output 2 3 2 3 8 10 2" xfId="23584" xr:uid="{00000000-0005-0000-0000-0000125C0000}"/>
    <cellStyle name="Output 2 3 2 3 8 11" xfId="23585" xr:uid="{00000000-0005-0000-0000-0000135C0000}"/>
    <cellStyle name="Output 2 3 2 3 8 11 2" xfId="23586" xr:uid="{00000000-0005-0000-0000-0000145C0000}"/>
    <cellStyle name="Output 2 3 2 3 8 12" xfId="23587" xr:uid="{00000000-0005-0000-0000-0000155C0000}"/>
    <cellStyle name="Output 2 3 2 3 8 2" xfId="23588" xr:uid="{00000000-0005-0000-0000-0000165C0000}"/>
    <cellStyle name="Output 2 3 2 3 8 2 2" xfId="23589" xr:uid="{00000000-0005-0000-0000-0000175C0000}"/>
    <cellStyle name="Output 2 3 2 3 8 2 2 2" xfId="23590" xr:uid="{00000000-0005-0000-0000-0000185C0000}"/>
    <cellStyle name="Output 2 3 2 3 8 2 2 2 2" xfId="23591" xr:uid="{00000000-0005-0000-0000-0000195C0000}"/>
    <cellStyle name="Output 2 3 2 3 8 2 2 2 2 2" xfId="23592" xr:uid="{00000000-0005-0000-0000-00001A5C0000}"/>
    <cellStyle name="Output 2 3 2 3 8 2 2 2 3" xfId="23593" xr:uid="{00000000-0005-0000-0000-00001B5C0000}"/>
    <cellStyle name="Output 2 3 2 3 8 2 2 3" xfId="23594" xr:uid="{00000000-0005-0000-0000-00001C5C0000}"/>
    <cellStyle name="Output 2 3 2 3 8 2 2 3 2" xfId="23595" xr:uid="{00000000-0005-0000-0000-00001D5C0000}"/>
    <cellStyle name="Output 2 3 2 3 8 2 2 4" xfId="23596" xr:uid="{00000000-0005-0000-0000-00001E5C0000}"/>
    <cellStyle name="Output 2 3 2 3 8 2 3" xfId="23597" xr:uid="{00000000-0005-0000-0000-00001F5C0000}"/>
    <cellStyle name="Output 2 3 2 3 8 2 3 2" xfId="23598" xr:uid="{00000000-0005-0000-0000-0000205C0000}"/>
    <cellStyle name="Output 2 3 2 3 8 2 3 2 2" xfId="23599" xr:uid="{00000000-0005-0000-0000-0000215C0000}"/>
    <cellStyle name="Output 2 3 2 3 8 2 3 3" xfId="23600" xr:uid="{00000000-0005-0000-0000-0000225C0000}"/>
    <cellStyle name="Output 2 3 2 3 8 2 4" xfId="23601" xr:uid="{00000000-0005-0000-0000-0000235C0000}"/>
    <cellStyle name="Output 2 3 2 3 8 2 4 2" xfId="23602" xr:uid="{00000000-0005-0000-0000-0000245C0000}"/>
    <cellStyle name="Output 2 3 2 3 8 2 4 2 2" xfId="23603" xr:uid="{00000000-0005-0000-0000-0000255C0000}"/>
    <cellStyle name="Output 2 3 2 3 8 2 4 3" xfId="23604" xr:uid="{00000000-0005-0000-0000-0000265C0000}"/>
    <cellStyle name="Output 2 3 2 3 8 2 5" xfId="23605" xr:uid="{00000000-0005-0000-0000-0000275C0000}"/>
    <cellStyle name="Output 2 3 2 3 8 2 5 2" xfId="23606" xr:uid="{00000000-0005-0000-0000-0000285C0000}"/>
    <cellStyle name="Output 2 3 2 3 8 2 6" xfId="23607" xr:uid="{00000000-0005-0000-0000-0000295C0000}"/>
    <cellStyle name="Output 2 3 2 3 8 2 6 2" xfId="23608" xr:uid="{00000000-0005-0000-0000-00002A5C0000}"/>
    <cellStyle name="Output 2 3 2 3 8 2 7" xfId="23609" xr:uid="{00000000-0005-0000-0000-00002B5C0000}"/>
    <cellStyle name="Output 2 3 2 3 8 3" xfId="23610" xr:uid="{00000000-0005-0000-0000-00002C5C0000}"/>
    <cellStyle name="Output 2 3 2 3 8 3 2" xfId="23611" xr:uid="{00000000-0005-0000-0000-00002D5C0000}"/>
    <cellStyle name="Output 2 3 2 3 8 3 2 2" xfId="23612" xr:uid="{00000000-0005-0000-0000-00002E5C0000}"/>
    <cellStyle name="Output 2 3 2 3 8 3 2 2 2" xfId="23613" xr:uid="{00000000-0005-0000-0000-00002F5C0000}"/>
    <cellStyle name="Output 2 3 2 3 8 3 2 2 2 2" xfId="23614" xr:uid="{00000000-0005-0000-0000-0000305C0000}"/>
    <cellStyle name="Output 2 3 2 3 8 3 2 2 3" xfId="23615" xr:uid="{00000000-0005-0000-0000-0000315C0000}"/>
    <cellStyle name="Output 2 3 2 3 8 3 2 3" xfId="23616" xr:uid="{00000000-0005-0000-0000-0000325C0000}"/>
    <cellStyle name="Output 2 3 2 3 8 3 2 3 2" xfId="23617" xr:uid="{00000000-0005-0000-0000-0000335C0000}"/>
    <cellStyle name="Output 2 3 2 3 8 3 2 4" xfId="23618" xr:uid="{00000000-0005-0000-0000-0000345C0000}"/>
    <cellStyle name="Output 2 3 2 3 8 3 3" xfId="23619" xr:uid="{00000000-0005-0000-0000-0000355C0000}"/>
    <cellStyle name="Output 2 3 2 3 8 3 3 2" xfId="23620" xr:uid="{00000000-0005-0000-0000-0000365C0000}"/>
    <cellStyle name="Output 2 3 2 3 8 3 3 2 2" xfId="23621" xr:uid="{00000000-0005-0000-0000-0000375C0000}"/>
    <cellStyle name="Output 2 3 2 3 8 3 3 3" xfId="23622" xr:uid="{00000000-0005-0000-0000-0000385C0000}"/>
    <cellStyle name="Output 2 3 2 3 8 3 4" xfId="23623" xr:uid="{00000000-0005-0000-0000-0000395C0000}"/>
    <cellStyle name="Output 2 3 2 3 8 3 4 2" xfId="23624" xr:uid="{00000000-0005-0000-0000-00003A5C0000}"/>
    <cellStyle name="Output 2 3 2 3 8 3 4 2 2" xfId="23625" xr:uid="{00000000-0005-0000-0000-00003B5C0000}"/>
    <cellStyle name="Output 2 3 2 3 8 3 4 3" xfId="23626" xr:uid="{00000000-0005-0000-0000-00003C5C0000}"/>
    <cellStyle name="Output 2 3 2 3 8 3 5" xfId="23627" xr:uid="{00000000-0005-0000-0000-00003D5C0000}"/>
    <cellStyle name="Output 2 3 2 3 8 3 5 2" xfId="23628" xr:uid="{00000000-0005-0000-0000-00003E5C0000}"/>
    <cellStyle name="Output 2 3 2 3 8 3 6" xfId="23629" xr:uid="{00000000-0005-0000-0000-00003F5C0000}"/>
    <cellStyle name="Output 2 3 2 3 8 3 6 2" xfId="23630" xr:uid="{00000000-0005-0000-0000-0000405C0000}"/>
    <cellStyle name="Output 2 3 2 3 8 3 7" xfId="23631" xr:uid="{00000000-0005-0000-0000-0000415C0000}"/>
    <cellStyle name="Output 2 3 2 3 8 4" xfId="23632" xr:uid="{00000000-0005-0000-0000-0000425C0000}"/>
    <cellStyle name="Output 2 3 2 3 8 4 2" xfId="23633" xr:uid="{00000000-0005-0000-0000-0000435C0000}"/>
    <cellStyle name="Output 2 3 2 3 8 4 2 2" xfId="23634" xr:uid="{00000000-0005-0000-0000-0000445C0000}"/>
    <cellStyle name="Output 2 3 2 3 8 4 2 2 2" xfId="23635" xr:uid="{00000000-0005-0000-0000-0000455C0000}"/>
    <cellStyle name="Output 2 3 2 3 8 4 2 2 2 2" xfId="23636" xr:uid="{00000000-0005-0000-0000-0000465C0000}"/>
    <cellStyle name="Output 2 3 2 3 8 4 2 2 3" xfId="23637" xr:uid="{00000000-0005-0000-0000-0000475C0000}"/>
    <cellStyle name="Output 2 3 2 3 8 4 2 3" xfId="23638" xr:uid="{00000000-0005-0000-0000-0000485C0000}"/>
    <cellStyle name="Output 2 3 2 3 8 4 2 3 2" xfId="23639" xr:uid="{00000000-0005-0000-0000-0000495C0000}"/>
    <cellStyle name="Output 2 3 2 3 8 4 2 4" xfId="23640" xr:uid="{00000000-0005-0000-0000-00004A5C0000}"/>
    <cellStyle name="Output 2 3 2 3 8 4 3" xfId="23641" xr:uid="{00000000-0005-0000-0000-00004B5C0000}"/>
    <cellStyle name="Output 2 3 2 3 8 4 3 2" xfId="23642" xr:uid="{00000000-0005-0000-0000-00004C5C0000}"/>
    <cellStyle name="Output 2 3 2 3 8 4 3 2 2" xfId="23643" xr:uid="{00000000-0005-0000-0000-00004D5C0000}"/>
    <cellStyle name="Output 2 3 2 3 8 4 3 3" xfId="23644" xr:uid="{00000000-0005-0000-0000-00004E5C0000}"/>
    <cellStyle name="Output 2 3 2 3 8 4 4" xfId="23645" xr:uid="{00000000-0005-0000-0000-00004F5C0000}"/>
    <cellStyle name="Output 2 3 2 3 8 4 4 2" xfId="23646" xr:uid="{00000000-0005-0000-0000-0000505C0000}"/>
    <cellStyle name="Output 2 3 2 3 8 4 4 2 2" xfId="23647" xr:uid="{00000000-0005-0000-0000-0000515C0000}"/>
    <cellStyle name="Output 2 3 2 3 8 4 4 3" xfId="23648" xr:uid="{00000000-0005-0000-0000-0000525C0000}"/>
    <cellStyle name="Output 2 3 2 3 8 4 5" xfId="23649" xr:uid="{00000000-0005-0000-0000-0000535C0000}"/>
    <cellStyle name="Output 2 3 2 3 8 4 5 2" xfId="23650" xr:uid="{00000000-0005-0000-0000-0000545C0000}"/>
    <cellStyle name="Output 2 3 2 3 8 4 6" xfId="23651" xr:uid="{00000000-0005-0000-0000-0000555C0000}"/>
    <cellStyle name="Output 2 3 2 3 8 4 6 2" xfId="23652" xr:uid="{00000000-0005-0000-0000-0000565C0000}"/>
    <cellStyle name="Output 2 3 2 3 8 4 7" xfId="23653" xr:uid="{00000000-0005-0000-0000-0000575C0000}"/>
    <cellStyle name="Output 2 3 2 3 8 5" xfId="23654" xr:uid="{00000000-0005-0000-0000-0000585C0000}"/>
    <cellStyle name="Output 2 3 2 3 8 5 2" xfId="23655" xr:uid="{00000000-0005-0000-0000-0000595C0000}"/>
    <cellStyle name="Output 2 3 2 3 8 5 2 2" xfId="23656" xr:uid="{00000000-0005-0000-0000-00005A5C0000}"/>
    <cellStyle name="Output 2 3 2 3 8 5 2 2 2" xfId="23657" xr:uid="{00000000-0005-0000-0000-00005B5C0000}"/>
    <cellStyle name="Output 2 3 2 3 8 5 2 2 2 2" xfId="23658" xr:uid="{00000000-0005-0000-0000-00005C5C0000}"/>
    <cellStyle name="Output 2 3 2 3 8 5 2 2 3" xfId="23659" xr:uid="{00000000-0005-0000-0000-00005D5C0000}"/>
    <cellStyle name="Output 2 3 2 3 8 5 2 3" xfId="23660" xr:uid="{00000000-0005-0000-0000-00005E5C0000}"/>
    <cellStyle name="Output 2 3 2 3 8 5 2 3 2" xfId="23661" xr:uid="{00000000-0005-0000-0000-00005F5C0000}"/>
    <cellStyle name="Output 2 3 2 3 8 5 2 4" xfId="23662" xr:uid="{00000000-0005-0000-0000-0000605C0000}"/>
    <cellStyle name="Output 2 3 2 3 8 5 3" xfId="23663" xr:uid="{00000000-0005-0000-0000-0000615C0000}"/>
    <cellStyle name="Output 2 3 2 3 8 5 3 2" xfId="23664" xr:uid="{00000000-0005-0000-0000-0000625C0000}"/>
    <cellStyle name="Output 2 3 2 3 8 5 3 2 2" xfId="23665" xr:uid="{00000000-0005-0000-0000-0000635C0000}"/>
    <cellStyle name="Output 2 3 2 3 8 5 3 3" xfId="23666" xr:uid="{00000000-0005-0000-0000-0000645C0000}"/>
    <cellStyle name="Output 2 3 2 3 8 5 4" xfId="23667" xr:uid="{00000000-0005-0000-0000-0000655C0000}"/>
    <cellStyle name="Output 2 3 2 3 8 5 4 2" xfId="23668" xr:uid="{00000000-0005-0000-0000-0000665C0000}"/>
    <cellStyle name="Output 2 3 2 3 8 5 4 2 2" xfId="23669" xr:uid="{00000000-0005-0000-0000-0000675C0000}"/>
    <cellStyle name="Output 2 3 2 3 8 5 4 3" xfId="23670" xr:uid="{00000000-0005-0000-0000-0000685C0000}"/>
    <cellStyle name="Output 2 3 2 3 8 5 5" xfId="23671" xr:uid="{00000000-0005-0000-0000-0000695C0000}"/>
    <cellStyle name="Output 2 3 2 3 8 5 5 2" xfId="23672" xr:uid="{00000000-0005-0000-0000-00006A5C0000}"/>
    <cellStyle name="Output 2 3 2 3 8 5 6" xfId="23673" xr:uid="{00000000-0005-0000-0000-00006B5C0000}"/>
    <cellStyle name="Output 2 3 2 3 8 5 6 2" xfId="23674" xr:uid="{00000000-0005-0000-0000-00006C5C0000}"/>
    <cellStyle name="Output 2 3 2 3 8 5 7" xfId="23675" xr:uid="{00000000-0005-0000-0000-00006D5C0000}"/>
    <cellStyle name="Output 2 3 2 3 8 6" xfId="23676" xr:uid="{00000000-0005-0000-0000-00006E5C0000}"/>
    <cellStyle name="Output 2 3 2 3 8 6 2" xfId="23677" xr:uid="{00000000-0005-0000-0000-00006F5C0000}"/>
    <cellStyle name="Output 2 3 2 3 8 6 2 2" xfId="23678" xr:uid="{00000000-0005-0000-0000-0000705C0000}"/>
    <cellStyle name="Output 2 3 2 3 8 6 2 2 2" xfId="23679" xr:uid="{00000000-0005-0000-0000-0000715C0000}"/>
    <cellStyle name="Output 2 3 2 3 8 6 2 2 2 2" xfId="23680" xr:uid="{00000000-0005-0000-0000-0000725C0000}"/>
    <cellStyle name="Output 2 3 2 3 8 6 2 2 3" xfId="23681" xr:uid="{00000000-0005-0000-0000-0000735C0000}"/>
    <cellStyle name="Output 2 3 2 3 8 6 2 3" xfId="23682" xr:uid="{00000000-0005-0000-0000-0000745C0000}"/>
    <cellStyle name="Output 2 3 2 3 8 6 2 3 2" xfId="23683" xr:uid="{00000000-0005-0000-0000-0000755C0000}"/>
    <cellStyle name="Output 2 3 2 3 8 6 2 4" xfId="23684" xr:uid="{00000000-0005-0000-0000-0000765C0000}"/>
    <cellStyle name="Output 2 3 2 3 8 6 3" xfId="23685" xr:uid="{00000000-0005-0000-0000-0000775C0000}"/>
    <cellStyle name="Output 2 3 2 3 8 6 3 2" xfId="23686" xr:uid="{00000000-0005-0000-0000-0000785C0000}"/>
    <cellStyle name="Output 2 3 2 3 8 6 3 2 2" xfId="23687" xr:uid="{00000000-0005-0000-0000-0000795C0000}"/>
    <cellStyle name="Output 2 3 2 3 8 6 3 3" xfId="23688" xr:uid="{00000000-0005-0000-0000-00007A5C0000}"/>
    <cellStyle name="Output 2 3 2 3 8 6 4" xfId="23689" xr:uid="{00000000-0005-0000-0000-00007B5C0000}"/>
    <cellStyle name="Output 2 3 2 3 8 6 4 2" xfId="23690" xr:uid="{00000000-0005-0000-0000-00007C5C0000}"/>
    <cellStyle name="Output 2 3 2 3 8 6 4 2 2" xfId="23691" xr:uid="{00000000-0005-0000-0000-00007D5C0000}"/>
    <cellStyle name="Output 2 3 2 3 8 6 4 3" xfId="23692" xr:uid="{00000000-0005-0000-0000-00007E5C0000}"/>
    <cellStyle name="Output 2 3 2 3 8 6 5" xfId="23693" xr:uid="{00000000-0005-0000-0000-00007F5C0000}"/>
    <cellStyle name="Output 2 3 2 3 8 6 5 2" xfId="23694" xr:uid="{00000000-0005-0000-0000-0000805C0000}"/>
    <cellStyle name="Output 2 3 2 3 8 6 6" xfId="23695" xr:uid="{00000000-0005-0000-0000-0000815C0000}"/>
    <cellStyle name="Output 2 3 2 3 8 6 6 2" xfId="23696" xr:uid="{00000000-0005-0000-0000-0000825C0000}"/>
    <cellStyle name="Output 2 3 2 3 8 6 7" xfId="23697" xr:uid="{00000000-0005-0000-0000-0000835C0000}"/>
    <cellStyle name="Output 2 3 2 3 8 7" xfId="23698" xr:uid="{00000000-0005-0000-0000-0000845C0000}"/>
    <cellStyle name="Output 2 3 2 3 8 7 2" xfId="23699" xr:uid="{00000000-0005-0000-0000-0000855C0000}"/>
    <cellStyle name="Output 2 3 2 3 8 7 2 2" xfId="23700" xr:uid="{00000000-0005-0000-0000-0000865C0000}"/>
    <cellStyle name="Output 2 3 2 3 8 7 2 2 2" xfId="23701" xr:uid="{00000000-0005-0000-0000-0000875C0000}"/>
    <cellStyle name="Output 2 3 2 3 8 7 2 3" xfId="23702" xr:uid="{00000000-0005-0000-0000-0000885C0000}"/>
    <cellStyle name="Output 2 3 2 3 8 7 3" xfId="23703" xr:uid="{00000000-0005-0000-0000-0000895C0000}"/>
    <cellStyle name="Output 2 3 2 3 8 7 3 2" xfId="23704" xr:uid="{00000000-0005-0000-0000-00008A5C0000}"/>
    <cellStyle name="Output 2 3 2 3 8 7 4" xfId="23705" xr:uid="{00000000-0005-0000-0000-00008B5C0000}"/>
    <cellStyle name="Output 2 3 2 3 8 8" xfId="23706" xr:uid="{00000000-0005-0000-0000-00008C5C0000}"/>
    <cellStyle name="Output 2 3 2 3 8 8 2" xfId="23707" xr:uid="{00000000-0005-0000-0000-00008D5C0000}"/>
    <cellStyle name="Output 2 3 2 3 8 8 2 2" xfId="23708" xr:uid="{00000000-0005-0000-0000-00008E5C0000}"/>
    <cellStyle name="Output 2 3 2 3 8 8 3" xfId="23709" xr:uid="{00000000-0005-0000-0000-00008F5C0000}"/>
    <cellStyle name="Output 2 3 2 3 8 9" xfId="23710" xr:uid="{00000000-0005-0000-0000-0000905C0000}"/>
    <cellStyle name="Output 2 3 2 3 8 9 2" xfId="23711" xr:uid="{00000000-0005-0000-0000-0000915C0000}"/>
    <cellStyle name="Output 2 3 2 3 8 9 2 2" xfId="23712" xr:uid="{00000000-0005-0000-0000-0000925C0000}"/>
    <cellStyle name="Output 2 3 2 3 8 9 3" xfId="23713" xr:uid="{00000000-0005-0000-0000-0000935C0000}"/>
    <cellStyle name="Output 2 3 2 3 9" xfId="23714" xr:uid="{00000000-0005-0000-0000-0000945C0000}"/>
    <cellStyle name="Output 2 3 2 3 9 10" xfId="23715" xr:uid="{00000000-0005-0000-0000-0000955C0000}"/>
    <cellStyle name="Output 2 3 2 3 9 10 2" xfId="23716" xr:uid="{00000000-0005-0000-0000-0000965C0000}"/>
    <cellStyle name="Output 2 3 2 3 9 11" xfId="23717" xr:uid="{00000000-0005-0000-0000-0000975C0000}"/>
    <cellStyle name="Output 2 3 2 3 9 11 2" xfId="23718" xr:uid="{00000000-0005-0000-0000-0000985C0000}"/>
    <cellStyle name="Output 2 3 2 3 9 12" xfId="23719" xr:uid="{00000000-0005-0000-0000-0000995C0000}"/>
    <cellStyle name="Output 2 3 2 3 9 2" xfId="23720" xr:uid="{00000000-0005-0000-0000-00009A5C0000}"/>
    <cellStyle name="Output 2 3 2 3 9 2 2" xfId="23721" xr:uid="{00000000-0005-0000-0000-00009B5C0000}"/>
    <cellStyle name="Output 2 3 2 3 9 2 2 2" xfId="23722" xr:uid="{00000000-0005-0000-0000-00009C5C0000}"/>
    <cellStyle name="Output 2 3 2 3 9 2 2 2 2" xfId="23723" xr:uid="{00000000-0005-0000-0000-00009D5C0000}"/>
    <cellStyle name="Output 2 3 2 3 9 2 2 2 2 2" xfId="23724" xr:uid="{00000000-0005-0000-0000-00009E5C0000}"/>
    <cellStyle name="Output 2 3 2 3 9 2 2 2 3" xfId="23725" xr:uid="{00000000-0005-0000-0000-00009F5C0000}"/>
    <cellStyle name="Output 2 3 2 3 9 2 2 3" xfId="23726" xr:uid="{00000000-0005-0000-0000-0000A05C0000}"/>
    <cellStyle name="Output 2 3 2 3 9 2 2 3 2" xfId="23727" xr:uid="{00000000-0005-0000-0000-0000A15C0000}"/>
    <cellStyle name="Output 2 3 2 3 9 2 2 4" xfId="23728" xr:uid="{00000000-0005-0000-0000-0000A25C0000}"/>
    <cellStyle name="Output 2 3 2 3 9 2 3" xfId="23729" xr:uid="{00000000-0005-0000-0000-0000A35C0000}"/>
    <cellStyle name="Output 2 3 2 3 9 2 3 2" xfId="23730" xr:uid="{00000000-0005-0000-0000-0000A45C0000}"/>
    <cellStyle name="Output 2 3 2 3 9 2 3 2 2" xfId="23731" xr:uid="{00000000-0005-0000-0000-0000A55C0000}"/>
    <cellStyle name="Output 2 3 2 3 9 2 3 3" xfId="23732" xr:uid="{00000000-0005-0000-0000-0000A65C0000}"/>
    <cellStyle name="Output 2 3 2 3 9 2 4" xfId="23733" xr:uid="{00000000-0005-0000-0000-0000A75C0000}"/>
    <cellStyle name="Output 2 3 2 3 9 2 4 2" xfId="23734" xr:uid="{00000000-0005-0000-0000-0000A85C0000}"/>
    <cellStyle name="Output 2 3 2 3 9 2 4 2 2" xfId="23735" xr:uid="{00000000-0005-0000-0000-0000A95C0000}"/>
    <cellStyle name="Output 2 3 2 3 9 2 4 3" xfId="23736" xr:uid="{00000000-0005-0000-0000-0000AA5C0000}"/>
    <cellStyle name="Output 2 3 2 3 9 2 5" xfId="23737" xr:uid="{00000000-0005-0000-0000-0000AB5C0000}"/>
    <cellStyle name="Output 2 3 2 3 9 2 5 2" xfId="23738" xr:uid="{00000000-0005-0000-0000-0000AC5C0000}"/>
    <cellStyle name="Output 2 3 2 3 9 2 6" xfId="23739" xr:uid="{00000000-0005-0000-0000-0000AD5C0000}"/>
    <cellStyle name="Output 2 3 2 3 9 2 6 2" xfId="23740" xr:uid="{00000000-0005-0000-0000-0000AE5C0000}"/>
    <cellStyle name="Output 2 3 2 3 9 2 7" xfId="23741" xr:uid="{00000000-0005-0000-0000-0000AF5C0000}"/>
    <cellStyle name="Output 2 3 2 3 9 3" xfId="23742" xr:uid="{00000000-0005-0000-0000-0000B05C0000}"/>
    <cellStyle name="Output 2 3 2 3 9 3 2" xfId="23743" xr:uid="{00000000-0005-0000-0000-0000B15C0000}"/>
    <cellStyle name="Output 2 3 2 3 9 3 2 2" xfId="23744" xr:uid="{00000000-0005-0000-0000-0000B25C0000}"/>
    <cellStyle name="Output 2 3 2 3 9 3 2 2 2" xfId="23745" xr:uid="{00000000-0005-0000-0000-0000B35C0000}"/>
    <cellStyle name="Output 2 3 2 3 9 3 2 2 2 2" xfId="23746" xr:uid="{00000000-0005-0000-0000-0000B45C0000}"/>
    <cellStyle name="Output 2 3 2 3 9 3 2 2 3" xfId="23747" xr:uid="{00000000-0005-0000-0000-0000B55C0000}"/>
    <cellStyle name="Output 2 3 2 3 9 3 2 3" xfId="23748" xr:uid="{00000000-0005-0000-0000-0000B65C0000}"/>
    <cellStyle name="Output 2 3 2 3 9 3 2 3 2" xfId="23749" xr:uid="{00000000-0005-0000-0000-0000B75C0000}"/>
    <cellStyle name="Output 2 3 2 3 9 3 2 4" xfId="23750" xr:uid="{00000000-0005-0000-0000-0000B85C0000}"/>
    <cellStyle name="Output 2 3 2 3 9 3 3" xfId="23751" xr:uid="{00000000-0005-0000-0000-0000B95C0000}"/>
    <cellStyle name="Output 2 3 2 3 9 3 3 2" xfId="23752" xr:uid="{00000000-0005-0000-0000-0000BA5C0000}"/>
    <cellStyle name="Output 2 3 2 3 9 3 3 2 2" xfId="23753" xr:uid="{00000000-0005-0000-0000-0000BB5C0000}"/>
    <cellStyle name="Output 2 3 2 3 9 3 3 3" xfId="23754" xr:uid="{00000000-0005-0000-0000-0000BC5C0000}"/>
    <cellStyle name="Output 2 3 2 3 9 3 4" xfId="23755" xr:uid="{00000000-0005-0000-0000-0000BD5C0000}"/>
    <cellStyle name="Output 2 3 2 3 9 3 4 2" xfId="23756" xr:uid="{00000000-0005-0000-0000-0000BE5C0000}"/>
    <cellStyle name="Output 2 3 2 3 9 3 4 2 2" xfId="23757" xr:uid="{00000000-0005-0000-0000-0000BF5C0000}"/>
    <cellStyle name="Output 2 3 2 3 9 3 4 3" xfId="23758" xr:uid="{00000000-0005-0000-0000-0000C05C0000}"/>
    <cellStyle name="Output 2 3 2 3 9 3 5" xfId="23759" xr:uid="{00000000-0005-0000-0000-0000C15C0000}"/>
    <cellStyle name="Output 2 3 2 3 9 3 5 2" xfId="23760" xr:uid="{00000000-0005-0000-0000-0000C25C0000}"/>
    <cellStyle name="Output 2 3 2 3 9 3 6" xfId="23761" xr:uid="{00000000-0005-0000-0000-0000C35C0000}"/>
    <cellStyle name="Output 2 3 2 3 9 3 6 2" xfId="23762" xr:uid="{00000000-0005-0000-0000-0000C45C0000}"/>
    <cellStyle name="Output 2 3 2 3 9 3 7" xfId="23763" xr:uid="{00000000-0005-0000-0000-0000C55C0000}"/>
    <cellStyle name="Output 2 3 2 3 9 4" xfId="23764" xr:uid="{00000000-0005-0000-0000-0000C65C0000}"/>
    <cellStyle name="Output 2 3 2 3 9 4 2" xfId="23765" xr:uid="{00000000-0005-0000-0000-0000C75C0000}"/>
    <cellStyle name="Output 2 3 2 3 9 4 2 2" xfId="23766" xr:uid="{00000000-0005-0000-0000-0000C85C0000}"/>
    <cellStyle name="Output 2 3 2 3 9 4 2 2 2" xfId="23767" xr:uid="{00000000-0005-0000-0000-0000C95C0000}"/>
    <cellStyle name="Output 2 3 2 3 9 4 2 2 2 2" xfId="23768" xr:uid="{00000000-0005-0000-0000-0000CA5C0000}"/>
    <cellStyle name="Output 2 3 2 3 9 4 2 2 3" xfId="23769" xr:uid="{00000000-0005-0000-0000-0000CB5C0000}"/>
    <cellStyle name="Output 2 3 2 3 9 4 2 3" xfId="23770" xr:uid="{00000000-0005-0000-0000-0000CC5C0000}"/>
    <cellStyle name="Output 2 3 2 3 9 4 2 3 2" xfId="23771" xr:uid="{00000000-0005-0000-0000-0000CD5C0000}"/>
    <cellStyle name="Output 2 3 2 3 9 4 2 4" xfId="23772" xr:uid="{00000000-0005-0000-0000-0000CE5C0000}"/>
    <cellStyle name="Output 2 3 2 3 9 4 3" xfId="23773" xr:uid="{00000000-0005-0000-0000-0000CF5C0000}"/>
    <cellStyle name="Output 2 3 2 3 9 4 3 2" xfId="23774" xr:uid="{00000000-0005-0000-0000-0000D05C0000}"/>
    <cellStyle name="Output 2 3 2 3 9 4 3 2 2" xfId="23775" xr:uid="{00000000-0005-0000-0000-0000D15C0000}"/>
    <cellStyle name="Output 2 3 2 3 9 4 3 3" xfId="23776" xr:uid="{00000000-0005-0000-0000-0000D25C0000}"/>
    <cellStyle name="Output 2 3 2 3 9 4 4" xfId="23777" xr:uid="{00000000-0005-0000-0000-0000D35C0000}"/>
    <cellStyle name="Output 2 3 2 3 9 4 4 2" xfId="23778" xr:uid="{00000000-0005-0000-0000-0000D45C0000}"/>
    <cellStyle name="Output 2 3 2 3 9 4 4 2 2" xfId="23779" xr:uid="{00000000-0005-0000-0000-0000D55C0000}"/>
    <cellStyle name="Output 2 3 2 3 9 4 4 3" xfId="23780" xr:uid="{00000000-0005-0000-0000-0000D65C0000}"/>
    <cellStyle name="Output 2 3 2 3 9 4 5" xfId="23781" xr:uid="{00000000-0005-0000-0000-0000D75C0000}"/>
    <cellStyle name="Output 2 3 2 3 9 4 5 2" xfId="23782" xr:uid="{00000000-0005-0000-0000-0000D85C0000}"/>
    <cellStyle name="Output 2 3 2 3 9 4 6" xfId="23783" xr:uid="{00000000-0005-0000-0000-0000D95C0000}"/>
    <cellStyle name="Output 2 3 2 3 9 4 6 2" xfId="23784" xr:uid="{00000000-0005-0000-0000-0000DA5C0000}"/>
    <cellStyle name="Output 2 3 2 3 9 4 7" xfId="23785" xr:uid="{00000000-0005-0000-0000-0000DB5C0000}"/>
    <cellStyle name="Output 2 3 2 3 9 5" xfId="23786" xr:uid="{00000000-0005-0000-0000-0000DC5C0000}"/>
    <cellStyle name="Output 2 3 2 3 9 5 2" xfId="23787" xr:uid="{00000000-0005-0000-0000-0000DD5C0000}"/>
    <cellStyle name="Output 2 3 2 3 9 5 2 2" xfId="23788" xr:uid="{00000000-0005-0000-0000-0000DE5C0000}"/>
    <cellStyle name="Output 2 3 2 3 9 5 2 2 2" xfId="23789" xr:uid="{00000000-0005-0000-0000-0000DF5C0000}"/>
    <cellStyle name="Output 2 3 2 3 9 5 2 2 2 2" xfId="23790" xr:uid="{00000000-0005-0000-0000-0000E05C0000}"/>
    <cellStyle name="Output 2 3 2 3 9 5 2 2 3" xfId="23791" xr:uid="{00000000-0005-0000-0000-0000E15C0000}"/>
    <cellStyle name="Output 2 3 2 3 9 5 2 3" xfId="23792" xr:uid="{00000000-0005-0000-0000-0000E25C0000}"/>
    <cellStyle name="Output 2 3 2 3 9 5 2 3 2" xfId="23793" xr:uid="{00000000-0005-0000-0000-0000E35C0000}"/>
    <cellStyle name="Output 2 3 2 3 9 5 2 4" xfId="23794" xr:uid="{00000000-0005-0000-0000-0000E45C0000}"/>
    <cellStyle name="Output 2 3 2 3 9 5 3" xfId="23795" xr:uid="{00000000-0005-0000-0000-0000E55C0000}"/>
    <cellStyle name="Output 2 3 2 3 9 5 3 2" xfId="23796" xr:uid="{00000000-0005-0000-0000-0000E65C0000}"/>
    <cellStyle name="Output 2 3 2 3 9 5 3 2 2" xfId="23797" xr:uid="{00000000-0005-0000-0000-0000E75C0000}"/>
    <cellStyle name="Output 2 3 2 3 9 5 3 3" xfId="23798" xr:uid="{00000000-0005-0000-0000-0000E85C0000}"/>
    <cellStyle name="Output 2 3 2 3 9 5 4" xfId="23799" xr:uid="{00000000-0005-0000-0000-0000E95C0000}"/>
    <cellStyle name="Output 2 3 2 3 9 5 4 2" xfId="23800" xr:uid="{00000000-0005-0000-0000-0000EA5C0000}"/>
    <cellStyle name="Output 2 3 2 3 9 5 4 2 2" xfId="23801" xr:uid="{00000000-0005-0000-0000-0000EB5C0000}"/>
    <cellStyle name="Output 2 3 2 3 9 5 4 3" xfId="23802" xr:uid="{00000000-0005-0000-0000-0000EC5C0000}"/>
    <cellStyle name="Output 2 3 2 3 9 5 5" xfId="23803" xr:uid="{00000000-0005-0000-0000-0000ED5C0000}"/>
    <cellStyle name="Output 2 3 2 3 9 5 5 2" xfId="23804" xr:uid="{00000000-0005-0000-0000-0000EE5C0000}"/>
    <cellStyle name="Output 2 3 2 3 9 5 6" xfId="23805" xr:uid="{00000000-0005-0000-0000-0000EF5C0000}"/>
    <cellStyle name="Output 2 3 2 3 9 5 6 2" xfId="23806" xr:uid="{00000000-0005-0000-0000-0000F05C0000}"/>
    <cellStyle name="Output 2 3 2 3 9 5 7" xfId="23807" xr:uid="{00000000-0005-0000-0000-0000F15C0000}"/>
    <cellStyle name="Output 2 3 2 3 9 6" xfId="23808" xr:uid="{00000000-0005-0000-0000-0000F25C0000}"/>
    <cellStyle name="Output 2 3 2 3 9 6 2" xfId="23809" xr:uid="{00000000-0005-0000-0000-0000F35C0000}"/>
    <cellStyle name="Output 2 3 2 3 9 6 2 2" xfId="23810" xr:uid="{00000000-0005-0000-0000-0000F45C0000}"/>
    <cellStyle name="Output 2 3 2 3 9 6 2 2 2" xfId="23811" xr:uid="{00000000-0005-0000-0000-0000F55C0000}"/>
    <cellStyle name="Output 2 3 2 3 9 6 2 2 2 2" xfId="23812" xr:uid="{00000000-0005-0000-0000-0000F65C0000}"/>
    <cellStyle name="Output 2 3 2 3 9 6 2 2 3" xfId="23813" xr:uid="{00000000-0005-0000-0000-0000F75C0000}"/>
    <cellStyle name="Output 2 3 2 3 9 6 2 3" xfId="23814" xr:uid="{00000000-0005-0000-0000-0000F85C0000}"/>
    <cellStyle name="Output 2 3 2 3 9 6 2 3 2" xfId="23815" xr:uid="{00000000-0005-0000-0000-0000F95C0000}"/>
    <cellStyle name="Output 2 3 2 3 9 6 2 4" xfId="23816" xr:uid="{00000000-0005-0000-0000-0000FA5C0000}"/>
    <cellStyle name="Output 2 3 2 3 9 6 3" xfId="23817" xr:uid="{00000000-0005-0000-0000-0000FB5C0000}"/>
    <cellStyle name="Output 2 3 2 3 9 6 3 2" xfId="23818" xr:uid="{00000000-0005-0000-0000-0000FC5C0000}"/>
    <cellStyle name="Output 2 3 2 3 9 6 3 2 2" xfId="23819" xr:uid="{00000000-0005-0000-0000-0000FD5C0000}"/>
    <cellStyle name="Output 2 3 2 3 9 6 3 3" xfId="23820" xr:uid="{00000000-0005-0000-0000-0000FE5C0000}"/>
    <cellStyle name="Output 2 3 2 3 9 6 4" xfId="23821" xr:uid="{00000000-0005-0000-0000-0000FF5C0000}"/>
    <cellStyle name="Output 2 3 2 3 9 6 4 2" xfId="23822" xr:uid="{00000000-0005-0000-0000-0000005D0000}"/>
    <cellStyle name="Output 2 3 2 3 9 6 4 2 2" xfId="23823" xr:uid="{00000000-0005-0000-0000-0000015D0000}"/>
    <cellStyle name="Output 2 3 2 3 9 6 4 3" xfId="23824" xr:uid="{00000000-0005-0000-0000-0000025D0000}"/>
    <cellStyle name="Output 2 3 2 3 9 6 5" xfId="23825" xr:uid="{00000000-0005-0000-0000-0000035D0000}"/>
    <cellStyle name="Output 2 3 2 3 9 6 5 2" xfId="23826" xr:uid="{00000000-0005-0000-0000-0000045D0000}"/>
    <cellStyle name="Output 2 3 2 3 9 6 6" xfId="23827" xr:uid="{00000000-0005-0000-0000-0000055D0000}"/>
    <cellStyle name="Output 2 3 2 3 9 6 6 2" xfId="23828" xr:uid="{00000000-0005-0000-0000-0000065D0000}"/>
    <cellStyle name="Output 2 3 2 3 9 6 7" xfId="23829" xr:uid="{00000000-0005-0000-0000-0000075D0000}"/>
    <cellStyle name="Output 2 3 2 3 9 7" xfId="23830" xr:uid="{00000000-0005-0000-0000-0000085D0000}"/>
    <cellStyle name="Output 2 3 2 3 9 7 2" xfId="23831" xr:uid="{00000000-0005-0000-0000-0000095D0000}"/>
    <cellStyle name="Output 2 3 2 3 9 7 2 2" xfId="23832" xr:uid="{00000000-0005-0000-0000-00000A5D0000}"/>
    <cellStyle name="Output 2 3 2 3 9 7 2 2 2" xfId="23833" xr:uid="{00000000-0005-0000-0000-00000B5D0000}"/>
    <cellStyle name="Output 2 3 2 3 9 7 2 3" xfId="23834" xr:uid="{00000000-0005-0000-0000-00000C5D0000}"/>
    <cellStyle name="Output 2 3 2 3 9 7 3" xfId="23835" xr:uid="{00000000-0005-0000-0000-00000D5D0000}"/>
    <cellStyle name="Output 2 3 2 3 9 7 3 2" xfId="23836" xr:uid="{00000000-0005-0000-0000-00000E5D0000}"/>
    <cellStyle name="Output 2 3 2 3 9 7 4" xfId="23837" xr:uid="{00000000-0005-0000-0000-00000F5D0000}"/>
    <cellStyle name="Output 2 3 2 3 9 8" xfId="23838" xr:uid="{00000000-0005-0000-0000-0000105D0000}"/>
    <cellStyle name="Output 2 3 2 3 9 8 2" xfId="23839" xr:uid="{00000000-0005-0000-0000-0000115D0000}"/>
    <cellStyle name="Output 2 3 2 3 9 8 2 2" xfId="23840" xr:uid="{00000000-0005-0000-0000-0000125D0000}"/>
    <cellStyle name="Output 2 3 2 3 9 8 3" xfId="23841" xr:uid="{00000000-0005-0000-0000-0000135D0000}"/>
    <cellStyle name="Output 2 3 2 3 9 9" xfId="23842" xr:uid="{00000000-0005-0000-0000-0000145D0000}"/>
    <cellStyle name="Output 2 3 2 3 9 9 2" xfId="23843" xr:uid="{00000000-0005-0000-0000-0000155D0000}"/>
    <cellStyle name="Output 2 3 2 3 9 9 2 2" xfId="23844" xr:uid="{00000000-0005-0000-0000-0000165D0000}"/>
    <cellStyle name="Output 2 3 2 3 9 9 3" xfId="23845" xr:uid="{00000000-0005-0000-0000-0000175D0000}"/>
    <cellStyle name="Output 2 3 2 4" xfId="23846" xr:uid="{00000000-0005-0000-0000-0000185D0000}"/>
    <cellStyle name="Output 2 3 2 5" xfId="23847" xr:uid="{00000000-0005-0000-0000-0000195D0000}"/>
    <cellStyle name="Output 2 3 20" xfId="23848" xr:uid="{00000000-0005-0000-0000-00001A5D0000}"/>
    <cellStyle name="Output 2 3 21" xfId="23849" xr:uid="{00000000-0005-0000-0000-00001B5D0000}"/>
    <cellStyle name="Output 2 3 22" xfId="23850" xr:uid="{00000000-0005-0000-0000-00001C5D0000}"/>
    <cellStyle name="Output 2 3 3" xfId="23851" xr:uid="{00000000-0005-0000-0000-00001D5D0000}"/>
    <cellStyle name="Output 2 3 3 10" xfId="23852" xr:uid="{00000000-0005-0000-0000-00001E5D0000}"/>
    <cellStyle name="Output 2 3 3 10 10" xfId="23853" xr:uid="{00000000-0005-0000-0000-00001F5D0000}"/>
    <cellStyle name="Output 2 3 3 10 10 2" xfId="23854" xr:uid="{00000000-0005-0000-0000-0000205D0000}"/>
    <cellStyle name="Output 2 3 3 10 11" xfId="23855" xr:uid="{00000000-0005-0000-0000-0000215D0000}"/>
    <cellStyle name="Output 2 3 3 10 11 2" xfId="23856" xr:uid="{00000000-0005-0000-0000-0000225D0000}"/>
    <cellStyle name="Output 2 3 3 10 12" xfId="23857" xr:uid="{00000000-0005-0000-0000-0000235D0000}"/>
    <cellStyle name="Output 2 3 3 10 2" xfId="23858" xr:uid="{00000000-0005-0000-0000-0000245D0000}"/>
    <cellStyle name="Output 2 3 3 10 2 2" xfId="23859" xr:uid="{00000000-0005-0000-0000-0000255D0000}"/>
    <cellStyle name="Output 2 3 3 10 2 2 2" xfId="23860" xr:uid="{00000000-0005-0000-0000-0000265D0000}"/>
    <cellStyle name="Output 2 3 3 10 2 2 2 2" xfId="23861" xr:uid="{00000000-0005-0000-0000-0000275D0000}"/>
    <cellStyle name="Output 2 3 3 10 2 2 2 2 2" xfId="23862" xr:uid="{00000000-0005-0000-0000-0000285D0000}"/>
    <cellStyle name="Output 2 3 3 10 2 2 2 3" xfId="23863" xr:uid="{00000000-0005-0000-0000-0000295D0000}"/>
    <cellStyle name="Output 2 3 3 10 2 2 3" xfId="23864" xr:uid="{00000000-0005-0000-0000-00002A5D0000}"/>
    <cellStyle name="Output 2 3 3 10 2 2 3 2" xfId="23865" xr:uid="{00000000-0005-0000-0000-00002B5D0000}"/>
    <cellStyle name="Output 2 3 3 10 2 2 4" xfId="23866" xr:uid="{00000000-0005-0000-0000-00002C5D0000}"/>
    <cellStyle name="Output 2 3 3 10 2 3" xfId="23867" xr:uid="{00000000-0005-0000-0000-00002D5D0000}"/>
    <cellStyle name="Output 2 3 3 10 2 3 2" xfId="23868" xr:uid="{00000000-0005-0000-0000-00002E5D0000}"/>
    <cellStyle name="Output 2 3 3 10 2 3 2 2" xfId="23869" xr:uid="{00000000-0005-0000-0000-00002F5D0000}"/>
    <cellStyle name="Output 2 3 3 10 2 3 3" xfId="23870" xr:uid="{00000000-0005-0000-0000-0000305D0000}"/>
    <cellStyle name="Output 2 3 3 10 2 4" xfId="23871" xr:uid="{00000000-0005-0000-0000-0000315D0000}"/>
    <cellStyle name="Output 2 3 3 10 2 4 2" xfId="23872" xr:uid="{00000000-0005-0000-0000-0000325D0000}"/>
    <cellStyle name="Output 2 3 3 10 2 4 2 2" xfId="23873" xr:uid="{00000000-0005-0000-0000-0000335D0000}"/>
    <cellStyle name="Output 2 3 3 10 2 4 3" xfId="23874" xr:uid="{00000000-0005-0000-0000-0000345D0000}"/>
    <cellStyle name="Output 2 3 3 10 2 5" xfId="23875" xr:uid="{00000000-0005-0000-0000-0000355D0000}"/>
    <cellStyle name="Output 2 3 3 10 2 5 2" xfId="23876" xr:uid="{00000000-0005-0000-0000-0000365D0000}"/>
    <cellStyle name="Output 2 3 3 10 2 6" xfId="23877" xr:uid="{00000000-0005-0000-0000-0000375D0000}"/>
    <cellStyle name="Output 2 3 3 10 2 6 2" xfId="23878" xr:uid="{00000000-0005-0000-0000-0000385D0000}"/>
    <cellStyle name="Output 2 3 3 10 2 7" xfId="23879" xr:uid="{00000000-0005-0000-0000-0000395D0000}"/>
    <cellStyle name="Output 2 3 3 10 3" xfId="23880" xr:uid="{00000000-0005-0000-0000-00003A5D0000}"/>
    <cellStyle name="Output 2 3 3 10 3 2" xfId="23881" xr:uid="{00000000-0005-0000-0000-00003B5D0000}"/>
    <cellStyle name="Output 2 3 3 10 3 2 2" xfId="23882" xr:uid="{00000000-0005-0000-0000-00003C5D0000}"/>
    <cellStyle name="Output 2 3 3 10 3 2 2 2" xfId="23883" xr:uid="{00000000-0005-0000-0000-00003D5D0000}"/>
    <cellStyle name="Output 2 3 3 10 3 2 2 2 2" xfId="23884" xr:uid="{00000000-0005-0000-0000-00003E5D0000}"/>
    <cellStyle name="Output 2 3 3 10 3 2 2 3" xfId="23885" xr:uid="{00000000-0005-0000-0000-00003F5D0000}"/>
    <cellStyle name="Output 2 3 3 10 3 2 3" xfId="23886" xr:uid="{00000000-0005-0000-0000-0000405D0000}"/>
    <cellStyle name="Output 2 3 3 10 3 2 3 2" xfId="23887" xr:uid="{00000000-0005-0000-0000-0000415D0000}"/>
    <cellStyle name="Output 2 3 3 10 3 2 4" xfId="23888" xr:uid="{00000000-0005-0000-0000-0000425D0000}"/>
    <cellStyle name="Output 2 3 3 10 3 3" xfId="23889" xr:uid="{00000000-0005-0000-0000-0000435D0000}"/>
    <cellStyle name="Output 2 3 3 10 3 3 2" xfId="23890" xr:uid="{00000000-0005-0000-0000-0000445D0000}"/>
    <cellStyle name="Output 2 3 3 10 3 3 2 2" xfId="23891" xr:uid="{00000000-0005-0000-0000-0000455D0000}"/>
    <cellStyle name="Output 2 3 3 10 3 3 3" xfId="23892" xr:uid="{00000000-0005-0000-0000-0000465D0000}"/>
    <cellStyle name="Output 2 3 3 10 3 4" xfId="23893" xr:uid="{00000000-0005-0000-0000-0000475D0000}"/>
    <cellStyle name="Output 2 3 3 10 3 4 2" xfId="23894" xr:uid="{00000000-0005-0000-0000-0000485D0000}"/>
    <cellStyle name="Output 2 3 3 10 3 4 2 2" xfId="23895" xr:uid="{00000000-0005-0000-0000-0000495D0000}"/>
    <cellStyle name="Output 2 3 3 10 3 4 3" xfId="23896" xr:uid="{00000000-0005-0000-0000-00004A5D0000}"/>
    <cellStyle name="Output 2 3 3 10 3 5" xfId="23897" xr:uid="{00000000-0005-0000-0000-00004B5D0000}"/>
    <cellStyle name="Output 2 3 3 10 3 5 2" xfId="23898" xr:uid="{00000000-0005-0000-0000-00004C5D0000}"/>
    <cellStyle name="Output 2 3 3 10 3 6" xfId="23899" xr:uid="{00000000-0005-0000-0000-00004D5D0000}"/>
    <cellStyle name="Output 2 3 3 10 3 6 2" xfId="23900" xr:uid="{00000000-0005-0000-0000-00004E5D0000}"/>
    <cellStyle name="Output 2 3 3 10 3 7" xfId="23901" xr:uid="{00000000-0005-0000-0000-00004F5D0000}"/>
    <cellStyle name="Output 2 3 3 10 4" xfId="23902" xr:uid="{00000000-0005-0000-0000-0000505D0000}"/>
    <cellStyle name="Output 2 3 3 10 4 2" xfId="23903" xr:uid="{00000000-0005-0000-0000-0000515D0000}"/>
    <cellStyle name="Output 2 3 3 10 4 2 2" xfId="23904" xr:uid="{00000000-0005-0000-0000-0000525D0000}"/>
    <cellStyle name="Output 2 3 3 10 4 2 2 2" xfId="23905" xr:uid="{00000000-0005-0000-0000-0000535D0000}"/>
    <cellStyle name="Output 2 3 3 10 4 2 2 2 2" xfId="23906" xr:uid="{00000000-0005-0000-0000-0000545D0000}"/>
    <cellStyle name="Output 2 3 3 10 4 2 2 3" xfId="23907" xr:uid="{00000000-0005-0000-0000-0000555D0000}"/>
    <cellStyle name="Output 2 3 3 10 4 2 3" xfId="23908" xr:uid="{00000000-0005-0000-0000-0000565D0000}"/>
    <cellStyle name="Output 2 3 3 10 4 2 3 2" xfId="23909" xr:uid="{00000000-0005-0000-0000-0000575D0000}"/>
    <cellStyle name="Output 2 3 3 10 4 2 4" xfId="23910" xr:uid="{00000000-0005-0000-0000-0000585D0000}"/>
    <cellStyle name="Output 2 3 3 10 4 3" xfId="23911" xr:uid="{00000000-0005-0000-0000-0000595D0000}"/>
    <cellStyle name="Output 2 3 3 10 4 3 2" xfId="23912" xr:uid="{00000000-0005-0000-0000-00005A5D0000}"/>
    <cellStyle name="Output 2 3 3 10 4 3 2 2" xfId="23913" xr:uid="{00000000-0005-0000-0000-00005B5D0000}"/>
    <cellStyle name="Output 2 3 3 10 4 3 3" xfId="23914" xr:uid="{00000000-0005-0000-0000-00005C5D0000}"/>
    <cellStyle name="Output 2 3 3 10 4 4" xfId="23915" xr:uid="{00000000-0005-0000-0000-00005D5D0000}"/>
    <cellStyle name="Output 2 3 3 10 4 4 2" xfId="23916" xr:uid="{00000000-0005-0000-0000-00005E5D0000}"/>
    <cellStyle name="Output 2 3 3 10 4 4 2 2" xfId="23917" xr:uid="{00000000-0005-0000-0000-00005F5D0000}"/>
    <cellStyle name="Output 2 3 3 10 4 4 3" xfId="23918" xr:uid="{00000000-0005-0000-0000-0000605D0000}"/>
    <cellStyle name="Output 2 3 3 10 4 5" xfId="23919" xr:uid="{00000000-0005-0000-0000-0000615D0000}"/>
    <cellStyle name="Output 2 3 3 10 4 5 2" xfId="23920" xr:uid="{00000000-0005-0000-0000-0000625D0000}"/>
    <cellStyle name="Output 2 3 3 10 4 6" xfId="23921" xr:uid="{00000000-0005-0000-0000-0000635D0000}"/>
    <cellStyle name="Output 2 3 3 10 4 6 2" xfId="23922" xr:uid="{00000000-0005-0000-0000-0000645D0000}"/>
    <cellStyle name="Output 2 3 3 10 4 7" xfId="23923" xr:uid="{00000000-0005-0000-0000-0000655D0000}"/>
    <cellStyle name="Output 2 3 3 10 5" xfId="23924" xr:uid="{00000000-0005-0000-0000-0000665D0000}"/>
    <cellStyle name="Output 2 3 3 10 5 2" xfId="23925" xr:uid="{00000000-0005-0000-0000-0000675D0000}"/>
    <cellStyle name="Output 2 3 3 10 5 2 2" xfId="23926" xr:uid="{00000000-0005-0000-0000-0000685D0000}"/>
    <cellStyle name="Output 2 3 3 10 5 2 2 2" xfId="23927" xr:uid="{00000000-0005-0000-0000-0000695D0000}"/>
    <cellStyle name="Output 2 3 3 10 5 2 2 2 2" xfId="23928" xr:uid="{00000000-0005-0000-0000-00006A5D0000}"/>
    <cellStyle name="Output 2 3 3 10 5 2 2 3" xfId="23929" xr:uid="{00000000-0005-0000-0000-00006B5D0000}"/>
    <cellStyle name="Output 2 3 3 10 5 2 3" xfId="23930" xr:uid="{00000000-0005-0000-0000-00006C5D0000}"/>
    <cellStyle name="Output 2 3 3 10 5 2 3 2" xfId="23931" xr:uid="{00000000-0005-0000-0000-00006D5D0000}"/>
    <cellStyle name="Output 2 3 3 10 5 2 4" xfId="23932" xr:uid="{00000000-0005-0000-0000-00006E5D0000}"/>
    <cellStyle name="Output 2 3 3 10 5 3" xfId="23933" xr:uid="{00000000-0005-0000-0000-00006F5D0000}"/>
    <cellStyle name="Output 2 3 3 10 5 3 2" xfId="23934" xr:uid="{00000000-0005-0000-0000-0000705D0000}"/>
    <cellStyle name="Output 2 3 3 10 5 3 2 2" xfId="23935" xr:uid="{00000000-0005-0000-0000-0000715D0000}"/>
    <cellStyle name="Output 2 3 3 10 5 3 3" xfId="23936" xr:uid="{00000000-0005-0000-0000-0000725D0000}"/>
    <cellStyle name="Output 2 3 3 10 5 4" xfId="23937" xr:uid="{00000000-0005-0000-0000-0000735D0000}"/>
    <cellStyle name="Output 2 3 3 10 5 4 2" xfId="23938" xr:uid="{00000000-0005-0000-0000-0000745D0000}"/>
    <cellStyle name="Output 2 3 3 10 5 4 2 2" xfId="23939" xr:uid="{00000000-0005-0000-0000-0000755D0000}"/>
    <cellStyle name="Output 2 3 3 10 5 4 3" xfId="23940" xr:uid="{00000000-0005-0000-0000-0000765D0000}"/>
    <cellStyle name="Output 2 3 3 10 5 5" xfId="23941" xr:uid="{00000000-0005-0000-0000-0000775D0000}"/>
    <cellStyle name="Output 2 3 3 10 5 5 2" xfId="23942" xr:uid="{00000000-0005-0000-0000-0000785D0000}"/>
    <cellStyle name="Output 2 3 3 10 5 6" xfId="23943" xr:uid="{00000000-0005-0000-0000-0000795D0000}"/>
    <cellStyle name="Output 2 3 3 10 5 6 2" xfId="23944" xr:uid="{00000000-0005-0000-0000-00007A5D0000}"/>
    <cellStyle name="Output 2 3 3 10 5 7" xfId="23945" xr:uid="{00000000-0005-0000-0000-00007B5D0000}"/>
    <cellStyle name="Output 2 3 3 10 6" xfId="23946" xr:uid="{00000000-0005-0000-0000-00007C5D0000}"/>
    <cellStyle name="Output 2 3 3 10 6 2" xfId="23947" xr:uid="{00000000-0005-0000-0000-00007D5D0000}"/>
    <cellStyle name="Output 2 3 3 10 6 2 2" xfId="23948" xr:uid="{00000000-0005-0000-0000-00007E5D0000}"/>
    <cellStyle name="Output 2 3 3 10 6 2 2 2" xfId="23949" xr:uid="{00000000-0005-0000-0000-00007F5D0000}"/>
    <cellStyle name="Output 2 3 3 10 6 2 2 2 2" xfId="23950" xr:uid="{00000000-0005-0000-0000-0000805D0000}"/>
    <cellStyle name="Output 2 3 3 10 6 2 2 3" xfId="23951" xr:uid="{00000000-0005-0000-0000-0000815D0000}"/>
    <cellStyle name="Output 2 3 3 10 6 2 3" xfId="23952" xr:uid="{00000000-0005-0000-0000-0000825D0000}"/>
    <cellStyle name="Output 2 3 3 10 6 2 3 2" xfId="23953" xr:uid="{00000000-0005-0000-0000-0000835D0000}"/>
    <cellStyle name="Output 2 3 3 10 6 2 4" xfId="23954" xr:uid="{00000000-0005-0000-0000-0000845D0000}"/>
    <cellStyle name="Output 2 3 3 10 6 3" xfId="23955" xr:uid="{00000000-0005-0000-0000-0000855D0000}"/>
    <cellStyle name="Output 2 3 3 10 6 3 2" xfId="23956" xr:uid="{00000000-0005-0000-0000-0000865D0000}"/>
    <cellStyle name="Output 2 3 3 10 6 3 2 2" xfId="23957" xr:uid="{00000000-0005-0000-0000-0000875D0000}"/>
    <cellStyle name="Output 2 3 3 10 6 3 3" xfId="23958" xr:uid="{00000000-0005-0000-0000-0000885D0000}"/>
    <cellStyle name="Output 2 3 3 10 6 4" xfId="23959" xr:uid="{00000000-0005-0000-0000-0000895D0000}"/>
    <cellStyle name="Output 2 3 3 10 6 4 2" xfId="23960" xr:uid="{00000000-0005-0000-0000-00008A5D0000}"/>
    <cellStyle name="Output 2 3 3 10 6 4 2 2" xfId="23961" xr:uid="{00000000-0005-0000-0000-00008B5D0000}"/>
    <cellStyle name="Output 2 3 3 10 6 4 3" xfId="23962" xr:uid="{00000000-0005-0000-0000-00008C5D0000}"/>
    <cellStyle name="Output 2 3 3 10 6 5" xfId="23963" xr:uid="{00000000-0005-0000-0000-00008D5D0000}"/>
    <cellStyle name="Output 2 3 3 10 6 5 2" xfId="23964" xr:uid="{00000000-0005-0000-0000-00008E5D0000}"/>
    <cellStyle name="Output 2 3 3 10 6 6" xfId="23965" xr:uid="{00000000-0005-0000-0000-00008F5D0000}"/>
    <cellStyle name="Output 2 3 3 10 6 6 2" xfId="23966" xr:uid="{00000000-0005-0000-0000-0000905D0000}"/>
    <cellStyle name="Output 2 3 3 10 6 7" xfId="23967" xr:uid="{00000000-0005-0000-0000-0000915D0000}"/>
    <cellStyle name="Output 2 3 3 10 7" xfId="23968" xr:uid="{00000000-0005-0000-0000-0000925D0000}"/>
    <cellStyle name="Output 2 3 3 10 7 2" xfId="23969" xr:uid="{00000000-0005-0000-0000-0000935D0000}"/>
    <cellStyle name="Output 2 3 3 10 7 2 2" xfId="23970" xr:uid="{00000000-0005-0000-0000-0000945D0000}"/>
    <cellStyle name="Output 2 3 3 10 7 2 2 2" xfId="23971" xr:uid="{00000000-0005-0000-0000-0000955D0000}"/>
    <cellStyle name="Output 2 3 3 10 7 2 3" xfId="23972" xr:uid="{00000000-0005-0000-0000-0000965D0000}"/>
    <cellStyle name="Output 2 3 3 10 7 3" xfId="23973" xr:uid="{00000000-0005-0000-0000-0000975D0000}"/>
    <cellStyle name="Output 2 3 3 10 7 3 2" xfId="23974" xr:uid="{00000000-0005-0000-0000-0000985D0000}"/>
    <cellStyle name="Output 2 3 3 10 7 4" xfId="23975" xr:uid="{00000000-0005-0000-0000-0000995D0000}"/>
    <cellStyle name="Output 2 3 3 10 8" xfId="23976" xr:uid="{00000000-0005-0000-0000-00009A5D0000}"/>
    <cellStyle name="Output 2 3 3 10 8 2" xfId="23977" xr:uid="{00000000-0005-0000-0000-00009B5D0000}"/>
    <cellStyle name="Output 2 3 3 10 8 2 2" xfId="23978" xr:uid="{00000000-0005-0000-0000-00009C5D0000}"/>
    <cellStyle name="Output 2 3 3 10 8 3" xfId="23979" xr:uid="{00000000-0005-0000-0000-00009D5D0000}"/>
    <cellStyle name="Output 2 3 3 10 9" xfId="23980" xr:uid="{00000000-0005-0000-0000-00009E5D0000}"/>
    <cellStyle name="Output 2 3 3 10 9 2" xfId="23981" xr:uid="{00000000-0005-0000-0000-00009F5D0000}"/>
    <cellStyle name="Output 2 3 3 10 9 2 2" xfId="23982" xr:uid="{00000000-0005-0000-0000-0000A05D0000}"/>
    <cellStyle name="Output 2 3 3 10 9 3" xfId="23983" xr:uid="{00000000-0005-0000-0000-0000A15D0000}"/>
    <cellStyle name="Output 2 3 3 11" xfId="23984" xr:uid="{00000000-0005-0000-0000-0000A25D0000}"/>
    <cellStyle name="Output 2 3 3 11 10" xfId="23985" xr:uid="{00000000-0005-0000-0000-0000A35D0000}"/>
    <cellStyle name="Output 2 3 3 11 10 2" xfId="23986" xr:uid="{00000000-0005-0000-0000-0000A45D0000}"/>
    <cellStyle name="Output 2 3 3 11 11" xfId="23987" xr:uid="{00000000-0005-0000-0000-0000A55D0000}"/>
    <cellStyle name="Output 2 3 3 11 11 2" xfId="23988" xr:uid="{00000000-0005-0000-0000-0000A65D0000}"/>
    <cellStyle name="Output 2 3 3 11 12" xfId="23989" xr:uid="{00000000-0005-0000-0000-0000A75D0000}"/>
    <cellStyle name="Output 2 3 3 11 2" xfId="23990" xr:uid="{00000000-0005-0000-0000-0000A85D0000}"/>
    <cellStyle name="Output 2 3 3 11 2 2" xfId="23991" xr:uid="{00000000-0005-0000-0000-0000A95D0000}"/>
    <cellStyle name="Output 2 3 3 11 2 2 2" xfId="23992" xr:uid="{00000000-0005-0000-0000-0000AA5D0000}"/>
    <cellStyle name="Output 2 3 3 11 2 2 2 2" xfId="23993" xr:uid="{00000000-0005-0000-0000-0000AB5D0000}"/>
    <cellStyle name="Output 2 3 3 11 2 2 2 2 2" xfId="23994" xr:uid="{00000000-0005-0000-0000-0000AC5D0000}"/>
    <cellStyle name="Output 2 3 3 11 2 2 2 3" xfId="23995" xr:uid="{00000000-0005-0000-0000-0000AD5D0000}"/>
    <cellStyle name="Output 2 3 3 11 2 2 3" xfId="23996" xr:uid="{00000000-0005-0000-0000-0000AE5D0000}"/>
    <cellStyle name="Output 2 3 3 11 2 2 3 2" xfId="23997" xr:uid="{00000000-0005-0000-0000-0000AF5D0000}"/>
    <cellStyle name="Output 2 3 3 11 2 2 4" xfId="23998" xr:uid="{00000000-0005-0000-0000-0000B05D0000}"/>
    <cellStyle name="Output 2 3 3 11 2 3" xfId="23999" xr:uid="{00000000-0005-0000-0000-0000B15D0000}"/>
    <cellStyle name="Output 2 3 3 11 2 3 2" xfId="24000" xr:uid="{00000000-0005-0000-0000-0000B25D0000}"/>
    <cellStyle name="Output 2 3 3 11 2 3 2 2" xfId="24001" xr:uid="{00000000-0005-0000-0000-0000B35D0000}"/>
    <cellStyle name="Output 2 3 3 11 2 3 3" xfId="24002" xr:uid="{00000000-0005-0000-0000-0000B45D0000}"/>
    <cellStyle name="Output 2 3 3 11 2 4" xfId="24003" xr:uid="{00000000-0005-0000-0000-0000B55D0000}"/>
    <cellStyle name="Output 2 3 3 11 2 4 2" xfId="24004" xr:uid="{00000000-0005-0000-0000-0000B65D0000}"/>
    <cellStyle name="Output 2 3 3 11 2 4 2 2" xfId="24005" xr:uid="{00000000-0005-0000-0000-0000B75D0000}"/>
    <cellStyle name="Output 2 3 3 11 2 4 3" xfId="24006" xr:uid="{00000000-0005-0000-0000-0000B85D0000}"/>
    <cellStyle name="Output 2 3 3 11 2 5" xfId="24007" xr:uid="{00000000-0005-0000-0000-0000B95D0000}"/>
    <cellStyle name="Output 2 3 3 11 2 5 2" xfId="24008" xr:uid="{00000000-0005-0000-0000-0000BA5D0000}"/>
    <cellStyle name="Output 2 3 3 11 2 6" xfId="24009" xr:uid="{00000000-0005-0000-0000-0000BB5D0000}"/>
    <cellStyle name="Output 2 3 3 11 2 6 2" xfId="24010" xr:uid="{00000000-0005-0000-0000-0000BC5D0000}"/>
    <cellStyle name="Output 2 3 3 11 2 7" xfId="24011" xr:uid="{00000000-0005-0000-0000-0000BD5D0000}"/>
    <cellStyle name="Output 2 3 3 11 3" xfId="24012" xr:uid="{00000000-0005-0000-0000-0000BE5D0000}"/>
    <cellStyle name="Output 2 3 3 11 3 2" xfId="24013" xr:uid="{00000000-0005-0000-0000-0000BF5D0000}"/>
    <cellStyle name="Output 2 3 3 11 3 2 2" xfId="24014" xr:uid="{00000000-0005-0000-0000-0000C05D0000}"/>
    <cellStyle name="Output 2 3 3 11 3 2 2 2" xfId="24015" xr:uid="{00000000-0005-0000-0000-0000C15D0000}"/>
    <cellStyle name="Output 2 3 3 11 3 2 2 2 2" xfId="24016" xr:uid="{00000000-0005-0000-0000-0000C25D0000}"/>
    <cellStyle name="Output 2 3 3 11 3 2 2 3" xfId="24017" xr:uid="{00000000-0005-0000-0000-0000C35D0000}"/>
    <cellStyle name="Output 2 3 3 11 3 2 3" xfId="24018" xr:uid="{00000000-0005-0000-0000-0000C45D0000}"/>
    <cellStyle name="Output 2 3 3 11 3 2 3 2" xfId="24019" xr:uid="{00000000-0005-0000-0000-0000C55D0000}"/>
    <cellStyle name="Output 2 3 3 11 3 2 4" xfId="24020" xr:uid="{00000000-0005-0000-0000-0000C65D0000}"/>
    <cellStyle name="Output 2 3 3 11 3 3" xfId="24021" xr:uid="{00000000-0005-0000-0000-0000C75D0000}"/>
    <cellStyle name="Output 2 3 3 11 3 3 2" xfId="24022" xr:uid="{00000000-0005-0000-0000-0000C85D0000}"/>
    <cellStyle name="Output 2 3 3 11 3 3 2 2" xfId="24023" xr:uid="{00000000-0005-0000-0000-0000C95D0000}"/>
    <cellStyle name="Output 2 3 3 11 3 3 3" xfId="24024" xr:uid="{00000000-0005-0000-0000-0000CA5D0000}"/>
    <cellStyle name="Output 2 3 3 11 3 4" xfId="24025" xr:uid="{00000000-0005-0000-0000-0000CB5D0000}"/>
    <cellStyle name="Output 2 3 3 11 3 4 2" xfId="24026" xr:uid="{00000000-0005-0000-0000-0000CC5D0000}"/>
    <cellStyle name="Output 2 3 3 11 3 4 2 2" xfId="24027" xr:uid="{00000000-0005-0000-0000-0000CD5D0000}"/>
    <cellStyle name="Output 2 3 3 11 3 4 3" xfId="24028" xr:uid="{00000000-0005-0000-0000-0000CE5D0000}"/>
    <cellStyle name="Output 2 3 3 11 3 5" xfId="24029" xr:uid="{00000000-0005-0000-0000-0000CF5D0000}"/>
    <cellStyle name="Output 2 3 3 11 3 5 2" xfId="24030" xr:uid="{00000000-0005-0000-0000-0000D05D0000}"/>
    <cellStyle name="Output 2 3 3 11 3 6" xfId="24031" xr:uid="{00000000-0005-0000-0000-0000D15D0000}"/>
    <cellStyle name="Output 2 3 3 11 3 6 2" xfId="24032" xr:uid="{00000000-0005-0000-0000-0000D25D0000}"/>
    <cellStyle name="Output 2 3 3 11 3 7" xfId="24033" xr:uid="{00000000-0005-0000-0000-0000D35D0000}"/>
    <cellStyle name="Output 2 3 3 11 4" xfId="24034" xr:uid="{00000000-0005-0000-0000-0000D45D0000}"/>
    <cellStyle name="Output 2 3 3 11 4 2" xfId="24035" xr:uid="{00000000-0005-0000-0000-0000D55D0000}"/>
    <cellStyle name="Output 2 3 3 11 4 2 2" xfId="24036" xr:uid="{00000000-0005-0000-0000-0000D65D0000}"/>
    <cellStyle name="Output 2 3 3 11 4 2 2 2" xfId="24037" xr:uid="{00000000-0005-0000-0000-0000D75D0000}"/>
    <cellStyle name="Output 2 3 3 11 4 2 2 2 2" xfId="24038" xr:uid="{00000000-0005-0000-0000-0000D85D0000}"/>
    <cellStyle name="Output 2 3 3 11 4 2 2 3" xfId="24039" xr:uid="{00000000-0005-0000-0000-0000D95D0000}"/>
    <cellStyle name="Output 2 3 3 11 4 2 3" xfId="24040" xr:uid="{00000000-0005-0000-0000-0000DA5D0000}"/>
    <cellStyle name="Output 2 3 3 11 4 2 3 2" xfId="24041" xr:uid="{00000000-0005-0000-0000-0000DB5D0000}"/>
    <cellStyle name="Output 2 3 3 11 4 2 4" xfId="24042" xr:uid="{00000000-0005-0000-0000-0000DC5D0000}"/>
    <cellStyle name="Output 2 3 3 11 4 3" xfId="24043" xr:uid="{00000000-0005-0000-0000-0000DD5D0000}"/>
    <cellStyle name="Output 2 3 3 11 4 3 2" xfId="24044" xr:uid="{00000000-0005-0000-0000-0000DE5D0000}"/>
    <cellStyle name="Output 2 3 3 11 4 3 2 2" xfId="24045" xr:uid="{00000000-0005-0000-0000-0000DF5D0000}"/>
    <cellStyle name="Output 2 3 3 11 4 3 3" xfId="24046" xr:uid="{00000000-0005-0000-0000-0000E05D0000}"/>
    <cellStyle name="Output 2 3 3 11 4 4" xfId="24047" xr:uid="{00000000-0005-0000-0000-0000E15D0000}"/>
    <cellStyle name="Output 2 3 3 11 4 4 2" xfId="24048" xr:uid="{00000000-0005-0000-0000-0000E25D0000}"/>
    <cellStyle name="Output 2 3 3 11 4 4 2 2" xfId="24049" xr:uid="{00000000-0005-0000-0000-0000E35D0000}"/>
    <cellStyle name="Output 2 3 3 11 4 4 3" xfId="24050" xr:uid="{00000000-0005-0000-0000-0000E45D0000}"/>
    <cellStyle name="Output 2 3 3 11 4 5" xfId="24051" xr:uid="{00000000-0005-0000-0000-0000E55D0000}"/>
    <cellStyle name="Output 2 3 3 11 4 5 2" xfId="24052" xr:uid="{00000000-0005-0000-0000-0000E65D0000}"/>
    <cellStyle name="Output 2 3 3 11 4 6" xfId="24053" xr:uid="{00000000-0005-0000-0000-0000E75D0000}"/>
    <cellStyle name="Output 2 3 3 11 4 6 2" xfId="24054" xr:uid="{00000000-0005-0000-0000-0000E85D0000}"/>
    <cellStyle name="Output 2 3 3 11 4 7" xfId="24055" xr:uid="{00000000-0005-0000-0000-0000E95D0000}"/>
    <cellStyle name="Output 2 3 3 11 5" xfId="24056" xr:uid="{00000000-0005-0000-0000-0000EA5D0000}"/>
    <cellStyle name="Output 2 3 3 11 5 2" xfId="24057" xr:uid="{00000000-0005-0000-0000-0000EB5D0000}"/>
    <cellStyle name="Output 2 3 3 11 5 2 2" xfId="24058" xr:uid="{00000000-0005-0000-0000-0000EC5D0000}"/>
    <cellStyle name="Output 2 3 3 11 5 2 2 2" xfId="24059" xr:uid="{00000000-0005-0000-0000-0000ED5D0000}"/>
    <cellStyle name="Output 2 3 3 11 5 2 2 2 2" xfId="24060" xr:uid="{00000000-0005-0000-0000-0000EE5D0000}"/>
    <cellStyle name="Output 2 3 3 11 5 2 2 3" xfId="24061" xr:uid="{00000000-0005-0000-0000-0000EF5D0000}"/>
    <cellStyle name="Output 2 3 3 11 5 2 3" xfId="24062" xr:uid="{00000000-0005-0000-0000-0000F05D0000}"/>
    <cellStyle name="Output 2 3 3 11 5 2 3 2" xfId="24063" xr:uid="{00000000-0005-0000-0000-0000F15D0000}"/>
    <cellStyle name="Output 2 3 3 11 5 2 4" xfId="24064" xr:uid="{00000000-0005-0000-0000-0000F25D0000}"/>
    <cellStyle name="Output 2 3 3 11 5 3" xfId="24065" xr:uid="{00000000-0005-0000-0000-0000F35D0000}"/>
    <cellStyle name="Output 2 3 3 11 5 3 2" xfId="24066" xr:uid="{00000000-0005-0000-0000-0000F45D0000}"/>
    <cellStyle name="Output 2 3 3 11 5 3 2 2" xfId="24067" xr:uid="{00000000-0005-0000-0000-0000F55D0000}"/>
    <cellStyle name="Output 2 3 3 11 5 3 3" xfId="24068" xr:uid="{00000000-0005-0000-0000-0000F65D0000}"/>
    <cellStyle name="Output 2 3 3 11 5 4" xfId="24069" xr:uid="{00000000-0005-0000-0000-0000F75D0000}"/>
    <cellStyle name="Output 2 3 3 11 5 4 2" xfId="24070" xr:uid="{00000000-0005-0000-0000-0000F85D0000}"/>
    <cellStyle name="Output 2 3 3 11 5 4 2 2" xfId="24071" xr:uid="{00000000-0005-0000-0000-0000F95D0000}"/>
    <cellStyle name="Output 2 3 3 11 5 4 3" xfId="24072" xr:uid="{00000000-0005-0000-0000-0000FA5D0000}"/>
    <cellStyle name="Output 2 3 3 11 5 5" xfId="24073" xr:uid="{00000000-0005-0000-0000-0000FB5D0000}"/>
    <cellStyle name="Output 2 3 3 11 5 5 2" xfId="24074" xr:uid="{00000000-0005-0000-0000-0000FC5D0000}"/>
    <cellStyle name="Output 2 3 3 11 5 6" xfId="24075" xr:uid="{00000000-0005-0000-0000-0000FD5D0000}"/>
    <cellStyle name="Output 2 3 3 11 5 6 2" xfId="24076" xr:uid="{00000000-0005-0000-0000-0000FE5D0000}"/>
    <cellStyle name="Output 2 3 3 11 5 7" xfId="24077" xr:uid="{00000000-0005-0000-0000-0000FF5D0000}"/>
    <cellStyle name="Output 2 3 3 11 6" xfId="24078" xr:uid="{00000000-0005-0000-0000-0000005E0000}"/>
    <cellStyle name="Output 2 3 3 11 6 2" xfId="24079" xr:uid="{00000000-0005-0000-0000-0000015E0000}"/>
    <cellStyle name="Output 2 3 3 11 6 2 2" xfId="24080" xr:uid="{00000000-0005-0000-0000-0000025E0000}"/>
    <cellStyle name="Output 2 3 3 11 6 2 2 2" xfId="24081" xr:uid="{00000000-0005-0000-0000-0000035E0000}"/>
    <cellStyle name="Output 2 3 3 11 6 2 2 2 2" xfId="24082" xr:uid="{00000000-0005-0000-0000-0000045E0000}"/>
    <cellStyle name="Output 2 3 3 11 6 2 2 3" xfId="24083" xr:uid="{00000000-0005-0000-0000-0000055E0000}"/>
    <cellStyle name="Output 2 3 3 11 6 2 3" xfId="24084" xr:uid="{00000000-0005-0000-0000-0000065E0000}"/>
    <cellStyle name="Output 2 3 3 11 6 2 3 2" xfId="24085" xr:uid="{00000000-0005-0000-0000-0000075E0000}"/>
    <cellStyle name="Output 2 3 3 11 6 2 4" xfId="24086" xr:uid="{00000000-0005-0000-0000-0000085E0000}"/>
    <cellStyle name="Output 2 3 3 11 6 3" xfId="24087" xr:uid="{00000000-0005-0000-0000-0000095E0000}"/>
    <cellStyle name="Output 2 3 3 11 6 3 2" xfId="24088" xr:uid="{00000000-0005-0000-0000-00000A5E0000}"/>
    <cellStyle name="Output 2 3 3 11 6 3 2 2" xfId="24089" xr:uid="{00000000-0005-0000-0000-00000B5E0000}"/>
    <cellStyle name="Output 2 3 3 11 6 3 3" xfId="24090" xr:uid="{00000000-0005-0000-0000-00000C5E0000}"/>
    <cellStyle name="Output 2 3 3 11 6 4" xfId="24091" xr:uid="{00000000-0005-0000-0000-00000D5E0000}"/>
    <cellStyle name="Output 2 3 3 11 6 4 2" xfId="24092" xr:uid="{00000000-0005-0000-0000-00000E5E0000}"/>
    <cellStyle name="Output 2 3 3 11 6 4 2 2" xfId="24093" xr:uid="{00000000-0005-0000-0000-00000F5E0000}"/>
    <cellStyle name="Output 2 3 3 11 6 4 3" xfId="24094" xr:uid="{00000000-0005-0000-0000-0000105E0000}"/>
    <cellStyle name="Output 2 3 3 11 6 5" xfId="24095" xr:uid="{00000000-0005-0000-0000-0000115E0000}"/>
    <cellStyle name="Output 2 3 3 11 6 5 2" xfId="24096" xr:uid="{00000000-0005-0000-0000-0000125E0000}"/>
    <cellStyle name="Output 2 3 3 11 6 6" xfId="24097" xr:uid="{00000000-0005-0000-0000-0000135E0000}"/>
    <cellStyle name="Output 2 3 3 11 6 6 2" xfId="24098" xr:uid="{00000000-0005-0000-0000-0000145E0000}"/>
    <cellStyle name="Output 2 3 3 11 6 7" xfId="24099" xr:uid="{00000000-0005-0000-0000-0000155E0000}"/>
    <cellStyle name="Output 2 3 3 11 7" xfId="24100" xr:uid="{00000000-0005-0000-0000-0000165E0000}"/>
    <cellStyle name="Output 2 3 3 11 7 2" xfId="24101" xr:uid="{00000000-0005-0000-0000-0000175E0000}"/>
    <cellStyle name="Output 2 3 3 11 7 2 2" xfId="24102" xr:uid="{00000000-0005-0000-0000-0000185E0000}"/>
    <cellStyle name="Output 2 3 3 11 7 2 2 2" xfId="24103" xr:uid="{00000000-0005-0000-0000-0000195E0000}"/>
    <cellStyle name="Output 2 3 3 11 7 2 3" xfId="24104" xr:uid="{00000000-0005-0000-0000-00001A5E0000}"/>
    <cellStyle name="Output 2 3 3 11 7 3" xfId="24105" xr:uid="{00000000-0005-0000-0000-00001B5E0000}"/>
    <cellStyle name="Output 2 3 3 11 7 3 2" xfId="24106" xr:uid="{00000000-0005-0000-0000-00001C5E0000}"/>
    <cellStyle name="Output 2 3 3 11 7 4" xfId="24107" xr:uid="{00000000-0005-0000-0000-00001D5E0000}"/>
    <cellStyle name="Output 2 3 3 11 8" xfId="24108" xr:uid="{00000000-0005-0000-0000-00001E5E0000}"/>
    <cellStyle name="Output 2 3 3 11 8 2" xfId="24109" xr:uid="{00000000-0005-0000-0000-00001F5E0000}"/>
    <cellStyle name="Output 2 3 3 11 8 2 2" xfId="24110" xr:uid="{00000000-0005-0000-0000-0000205E0000}"/>
    <cellStyle name="Output 2 3 3 11 8 3" xfId="24111" xr:uid="{00000000-0005-0000-0000-0000215E0000}"/>
    <cellStyle name="Output 2 3 3 11 9" xfId="24112" xr:uid="{00000000-0005-0000-0000-0000225E0000}"/>
    <cellStyle name="Output 2 3 3 11 9 2" xfId="24113" xr:uid="{00000000-0005-0000-0000-0000235E0000}"/>
    <cellStyle name="Output 2 3 3 11 9 2 2" xfId="24114" xr:uid="{00000000-0005-0000-0000-0000245E0000}"/>
    <cellStyle name="Output 2 3 3 11 9 3" xfId="24115" xr:uid="{00000000-0005-0000-0000-0000255E0000}"/>
    <cellStyle name="Output 2 3 3 12" xfId="24116" xr:uid="{00000000-0005-0000-0000-0000265E0000}"/>
    <cellStyle name="Output 2 3 3 12 10" xfId="24117" xr:uid="{00000000-0005-0000-0000-0000275E0000}"/>
    <cellStyle name="Output 2 3 3 12 10 2" xfId="24118" xr:uid="{00000000-0005-0000-0000-0000285E0000}"/>
    <cellStyle name="Output 2 3 3 12 11" xfId="24119" xr:uid="{00000000-0005-0000-0000-0000295E0000}"/>
    <cellStyle name="Output 2 3 3 12 11 2" xfId="24120" xr:uid="{00000000-0005-0000-0000-00002A5E0000}"/>
    <cellStyle name="Output 2 3 3 12 12" xfId="24121" xr:uid="{00000000-0005-0000-0000-00002B5E0000}"/>
    <cellStyle name="Output 2 3 3 12 2" xfId="24122" xr:uid="{00000000-0005-0000-0000-00002C5E0000}"/>
    <cellStyle name="Output 2 3 3 12 2 2" xfId="24123" xr:uid="{00000000-0005-0000-0000-00002D5E0000}"/>
    <cellStyle name="Output 2 3 3 12 2 2 2" xfId="24124" xr:uid="{00000000-0005-0000-0000-00002E5E0000}"/>
    <cellStyle name="Output 2 3 3 12 2 2 2 2" xfId="24125" xr:uid="{00000000-0005-0000-0000-00002F5E0000}"/>
    <cellStyle name="Output 2 3 3 12 2 2 2 2 2" xfId="24126" xr:uid="{00000000-0005-0000-0000-0000305E0000}"/>
    <cellStyle name="Output 2 3 3 12 2 2 2 3" xfId="24127" xr:uid="{00000000-0005-0000-0000-0000315E0000}"/>
    <cellStyle name="Output 2 3 3 12 2 2 3" xfId="24128" xr:uid="{00000000-0005-0000-0000-0000325E0000}"/>
    <cellStyle name="Output 2 3 3 12 2 2 3 2" xfId="24129" xr:uid="{00000000-0005-0000-0000-0000335E0000}"/>
    <cellStyle name="Output 2 3 3 12 2 2 4" xfId="24130" xr:uid="{00000000-0005-0000-0000-0000345E0000}"/>
    <cellStyle name="Output 2 3 3 12 2 3" xfId="24131" xr:uid="{00000000-0005-0000-0000-0000355E0000}"/>
    <cellStyle name="Output 2 3 3 12 2 3 2" xfId="24132" xr:uid="{00000000-0005-0000-0000-0000365E0000}"/>
    <cellStyle name="Output 2 3 3 12 2 3 2 2" xfId="24133" xr:uid="{00000000-0005-0000-0000-0000375E0000}"/>
    <cellStyle name="Output 2 3 3 12 2 3 3" xfId="24134" xr:uid="{00000000-0005-0000-0000-0000385E0000}"/>
    <cellStyle name="Output 2 3 3 12 2 4" xfId="24135" xr:uid="{00000000-0005-0000-0000-0000395E0000}"/>
    <cellStyle name="Output 2 3 3 12 2 4 2" xfId="24136" xr:uid="{00000000-0005-0000-0000-00003A5E0000}"/>
    <cellStyle name="Output 2 3 3 12 2 4 2 2" xfId="24137" xr:uid="{00000000-0005-0000-0000-00003B5E0000}"/>
    <cellStyle name="Output 2 3 3 12 2 4 3" xfId="24138" xr:uid="{00000000-0005-0000-0000-00003C5E0000}"/>
    <cellStyle name="Output 2 3 3 12 2 5" xfId="24139" xr:uid="{00000000-0005-0000-0000-00003D5E0000}"/>
    <cellStyle name="Output 2 3 3 12 2 5 2" xfId="24140" xr:uid="{00000000-0005-0000-0000-00003E5E0000}"/>
    <cellStyle name="Output 2 3 3 12 2 6" xfId="24141" xr:uid="{00000000-0005-0000-0000-00003F5E0000}"/>
    <cellStyle name="Output 2 3 3 12 2 6 2" xfId="24142" xr:uid="{00000000-0005-0000-0000-0000405E0000}"/>
    <cellStyle name="Output 2 3 3 12 2 7" xfId="24143" xr:uid="{00000000-0005-0000-0000-0000415E0000}"/>
    <cellStyle name="Output 2 3 3 12 3" xfId="24144" xr:uid="{00000000-0005-0000-0000-0000425E0000}"/>
    <cellStyle name="Output 2 3 3 12 3 2" xfId="24145" xr:uid="{00000000-0005-0000-0000-0000435E0000}"/>
    <cellStyle name="Output 2 3 3 12 3 2 2" xfId="24146" xr:uid="{00000000-0005-0000-0000-0000445E0000}"/>
    <cellStyle name="Output 2 3 3 12 3 2 2 2" xfId="24147" xr:uid="{00000000-0005-0000-0000-0000455E0000}"/>
    <cellStyle name="Output 2 3 3 12 3 2 2 2 2" xfId="24148" xr:uid="{00000000-0005-0000-0000-0000465E0000}"/>
    <cellStyle name="Output 2 3 3 12 3 2 2 3" xfId="24149" xr:uid="{00000000-0005-0000-0000-0000475E0000}"/>
    <cellStyle name="Output 2 3 3 12 3 2 3" xfId="24150" xr:uid="{00000000-0005-0000-0000-0000485E0000}"/>
    <cellStyle name="Output 2 3 3 12 3 2 3 2" xfId="24151" xr:uid="{00000000-0005-0000-0000-0000495E0000}"/>
    <cellStyle name="Output 2 3 3 12 3 2 4" xfId="24152" xr:uid="{00000000-0005-0000-0000-00004A5E0000}"/>
    <cellStyle name="Output 2 3 3 12 3 3" xfId="24153" xr:uid="{00000000-0005-0000-0000-00004B5E0000}"/>
    <cellStyle name="Output 2 3 3 12 3 3 2" xfId="24154" xr:uid="{00000000-0005-0000-0000-00004C5E0000}"/>
    <cellStyle name="Output 2 3 3 12 3 3 2 2" xfId="24155" xr:uid="{00000000-0005-0000-0000-00004D5E0000}"/>
    <cellStyle name="Output 2 3 3 12 3 3 3" xfId="24156" xr:uid="{00000000-0005-0000-0000-00004E5E0000}"/>
    <cellStyle name="Output 2 3 3 12 3 4" xfId="24157" xr:uid="{00000000-0005-0000-0000-00004F5E0000}"/>
    <cellStyle name="Output 2 3 3 12 3 4 2" xfId="24158" xr:uid="{00000000-0005-0000-0000-0000505E0000}"/>
    <cellStyle name="Output 2 3 3 12 3 4 2 2" xfId="24159" xr:uid="{00000000-0005-0000-0000-0000515E0000}"/>
    <cellStyle name="Output 2 3 3 12 3 4 3" xfId="24160" xr:uid="{00000000-0005-0000-0000-0000525E0000}"/>
    <cellStyle name="Output 2 3 3 12 3 5" xfId="24161" xr:uid="{00000000-0005-0000-0000-0000535E0000}"/>
    <cellStyle name="Output 2 3 3 12 3 5 2" xfId="24162" xr:uid="{00000000-0005-0000-0000-0000545E0000}"/>
    <cellStyle name="Output 2 3 3 12 3 6" xfId="24163" xr:uid="{00000000-0005-0000-0000-0000555E0000}"/>
    <cellStyle name="Output 2 3 3 12 3 6 2" xfId="24164" xr:uid="{00000000-0005-0000-0000-0000565E0000}"/>
    <cellStyle name="Output 2 3 3 12 3 7" xfId="24165" xr:uid="{00000000-0005-0000-0000-0000575E0000}"/>
    <cellStyle name="Output 2 3 3 12 4" xfId="24166" xr:uid="{00000000-0005-0000-0000-0000585E0000}"/>
    <cellStyle name="Output 2 3 3 12 4 2" xfId="24167" xr:uid="{00000000-0005-0000-0000-0000595E0000}"/>
    <cellStyle name="Output 2 3 3 12 4 2 2" xfId="24168" xr:uid="{00000000-0005-0000-0000-00005A5E0000}"/>
    <cellStyle name="Output 2 3 3 12 4 2 2 2" xfId="24169" xr:uid="{00000000-0005-0000-0000-00005B5E0000}"/>
    <cellStyle name="Output 2 3 3 12 4 2 2 2 2" xfId="24170" xr:uid="{00000000-0005-0000-0000-00005C5E0000}"/>
    <cellStyle name="Output 2 3 3 12 4 2 2 3" xfId="24171" xr:uid="{00000000-0005-0000-0000-00005D5E0000}"/>
    <cellStyle name="Output 2 3 3 12 4 2 3" xfId="24172" xr:uid="{00000000-0005-0000-0000-00005E5E0000}"/>
    <cellStyle name="Output 2 3 3 12 4 2 3 2" xfId="24173" xr:uid="{00000000-0005-0000-0000-00005F5E0000}"/>
    <cellStyle name="Output 2 3 3 12 4 2 4" xfId="24174" xr:uid="{00000000-0005-0000-0000-0000605E0000}"/>
    <cellStyle name="Output 2 3 3 12 4 3" xfId="24175" xr:uid="{00000000-0005-0000-0000-0000615E0000}"/>
    <cellStyle name="Output 2 3 3 12 4 3 2" xfId="24176" xr:uid="{00000000-0005-0000-0000-0000625E0000}"/>
    <cellStyle name="Output 2 3 3 12 4 3 2 2" xfId="24177" xr:uid="{00000000-0005-0000-0000-0000635E0000}"/>
    <cellStyle name="Output 2 3 3 12 4 3 3" xfId="24178" xr:uid="{00000000-0005-0000-0000-0000645E0000}"/>
    <cellStyle name="Output 2 3 3 12 4 4" xfId="24179" xr:uid="{00000000-0005-0000-0000-0000655E0000}"/>
    <cellStyle name="Output 2 3 3 12 4 4 2" xfId="24180" xr:uid="{00000000-0005-0000-0000-0000665E0000}"/>
    <cellStyle name="Output 2 3 3 12 4 4 2 2" xfId="24181" xr:uid="{00000000-0005-0000-0000-0000675E0000}"/>
    <cellStyle name="Output 2 3 3 12 4 4 3" xfId="24182" xr:uid="{00000000-0005-0000-0000-0000685E0000}"/>
    <cellStyle name="Output 2 3 3 12 4 5" xfId="24183" xr:uid="{00000000-0005-0000-0000-0000695E0000}"/>
    <cellStyle name="Output 2 3 3 12 4 5 2" xfId="24184" xr:uid="{00000000-0005-0000-0000-00006A5E0000}"/>
    <cellStyle name="Output 2 3 3 12 4 6" xfId="24185" xr:uid="{00000000-0005-0000-0000-00006B5E0000}"/>
    <cellStyle name="Output 2 3 3 12 4 6 2" xfId="24186" xr:uid="{00000000-0005-0000-0000-00006C5E0000}"/>
    <cellStyle name="Output 2 3 3 12 4 7" xfId="24187" xr:uid="{00000000-0005-0000-0000-00006D5E0000}"/>
    <cellStyle name="Output 2 3 3 12 5" xfId="24188" xr:uid="{00000000-0005-0000-0000-00006E5E0000}"/>
    <cellStyle name="Output 2 3 3 12 5 2" xfId="24189" xr:uid="{00000000-0005-0000-0000-00006F5E0000}"/>
    <cellStyle name="Output 2 3 3 12 5 2 2" xfId="24190" xr:uid="{00000000-0005-0000-0000-0000705E0000}"/>
    <cellStyle name="Output 2 3 3 12 5 2 2 2" xfId="24191" xr:uid="{00000000-0005-0000-0000-0000715E0000}"/>
    <cellStyle name="Output 2 3 3 12 5 2 2 2 2" xfId="24192" xr:uid="{00000000-0005-0000-0000-0000725E0000}"/>
    <cellStyle name="Output 2 3 3 12 5 2 2 3" xfId="24193" xr:uid="{00000000-0005-0000-0000-0000735E0000}"/>
    <cellStyle name="Output 2 3 3 12 5 2 3" xfId="24194" xr:uid="{00000000-0005-0000-0000-0000745E0000}"/>
    <cellStyle name="Output 2 3 3 12 5 2 3 2" xfId="24195" xr:uid="{00000000-0005-0000-0000-0000755E0000}"/>
    <cellStyle name="Output 2 3 3 12 5 2 4" xfId="24196" xr:uid="{00000000-0005-0000-0000-0000765E0000}"/>
    <cellStyle name="Output 2 3 3 12 5 3" xfId="24197" xr:uid="{00000000-0005-0000-0000-0000775E0000}"/>
    <cellStyle name="Output 2 3 3 12 5 3 2" xfId="24198" xr:uid="{00000000-0005-0000-0000-0000785E0000}"/>
    <cellStyle name="Output 2 3 3 12 5 3 2 2" xfId="24199" xr:uid="{00000000-0005-0000-0000-0000795E0000}"/>
    <cellStyle name="Output 2 3 3 12 5 3 3" xfId="24200" xr:uid="{00000000-0005-0000-0000-00007A5E0000}"/>
    <cellStyle name="Output 2 3 3 12 5 4" xfId="24201" xr:uid="{00000000-0005-0000-0000-00007B5E0000}"/>
    <cellStyle name="Output 2 3 3 12 5 4 2" xfId="24202" xr:uid="{00000000-0005-0000-0000-00007C5E0000}"/>
    <cellStyle name="Output 2 3 3 12 5 4 2 2" xfId="24203" xr:uid="{00000000-0005-0000-0000-00007D5E0000}"/>
    <cellStyle name="Output 2 3 3 12 5 4 3" xfId="24204" xr:uid="{00000000-0005-0000-0000-00007E5E0000}"/>
    <cellStyle name="Output 2 3 3 12 5 5" xfId="24205" xr:uid="{00000000-0005-0000-0000-00007F5E0000}"/>
    <cellStyle name="Output 2 3 3 12 5 5 2" xfId="24206" xr:uid="{00000000-0005-0000-0000-0000805E0000}"/>
    <cellStyle name="Output 2 3 3 12 5 6" xfId="24207" xr:uid="{00000000-0005-0000-0000-0000815E0000}"/>
    <cellStyle name="Output 2 3 3 12 5 6 2" xfId="24208" xr:uid="{00000000-0005-0000-0000-0000825E0000}"/>
    <cellStyle name="Output 2 3 3 12 5 7" xfId="24209" xr:uid="{00000000-0005-0000-0000-0000835E0000}"/>
    <cellStyle name="Output 2 3 3 12 6" xfId="24210" xr:uid="{00000000-0005-0000-0000-0000845E0000}"/>
    <cellStyle name="Output 2 3 3 12 6 2" xfId="24211" xr:uid="{00000000-0005-0000-0000-0000855E0000}"/>
    <cellStyle name="Output 2 3 3 12 6 2 2" xfId="24212" xr:uid="{00000000-0005-0000-0000-0000865E0000}"/>
    <cellStyle name="Output 2 3 3 12 6 2 2 2" xfId="24213" xr:uid="{00000000-0005-0000-0000-0000875E0000}"/>
    <cellStyle name="Output 2 3 3 12 6 2 2 2 2" xfId="24214" xr:uid="{00000000-0005-0000-0000-0000885E0000}"/>
    <cellStyle name="Output 2 3 3 12 6 2 2 3" xfId="24215" xr:uid="{00000000-0005-0000-0000-0000895E0000}"/>
    <cellStyle name="Output 2 3 3 12 6 2 3" xfId="24216" xr:uid="{00000000-0005-0000-0000-00008A5E0000}"/>
    <cellStyle name="Output 2 3 3 12 6 2 3 2" xfId="24217" xr:uid="{00000000-0005-0000-0000-00008B5E0000}"/>
    <cellStyle name="Output 2 3 3 12 6 2 4" xfId="24218" xr:uid="{00000000-0005-0000-0000-00008C5E0000}"/>
    <cellStyle name="Output 2 3 3 12 6 3" xfId="24219" xr:uid="{00000000-0005-0000-0000-00008D5E0000}"/>
    <cellStyle name="Output 2 3 3 12 6 3 2" xfId="24220" xr:uid="{00000000-0005-0000-0000-00008E5E0000}"/>
    <cellStyle name="Output 2 3 3 12 6 3 2 2" xfId="24221" xr:uid="{00000000-0005-0000-0000-00008F5E0000}"/>
    <cellStyle name="Output 2 3 3 12 6 3 3" xfId="24222" xr:uid="{00000000-0005-0000-0000-0000905E0000}"/>
    <cellStyle name="Output 2 3 3 12 6 4" xfId="24223" xr:uid="{00000000-0005-0000-0000-0000915E0000}"/>
    <cellStyle name="Output 2 3 3 12 6 4 2" xfId="24224" xr:uid="{00000000-0005-0000-0000-0000925E0000}"/>
    <cellStyle name="Output 2 3 3 12 6 4 2 2" xfId="24225" xr:uid="{00000000-0005-0000-0000-0000935E0000}"/>
    <cellStyle name="Output 2 3 3 12 6 4 3" xfId="24226" xr:uid="{00000000-0005-0000-0000-0000945E0000}"/>
    <cellStyle name="Output 2 3 3 12 6 5" xfId="24227" xr:uid="{00000000-0005-0000-0000-0000955E0000}"/>
    <cellStyle name="Output 2 3 3 12 6 5 2" xfId="24228" xr:uid="{00000000-0005-0000-0000-0000965E0000}"/>
    <cellStyle name="Output 2 3 3 12 6 6" xfId="24229" xr:uid="{00000000-0005-0000-0000-0000975E0000}"/>
    <cellStyle name="Output 2 3 3 12 6 6 2" xfId="24230" xr:uid="{00000000-0005-0000-0000-0000985E0000}"/>
    <cellStyle name="Output 2 3 3 12 6 7" xfId="24231" xr:uid="{00000000-0005-0000-0000-0000995E0000}"/>
    <cellStyle name="Output 2 3 3 12 7" xfId="24232" xr:uid="{00000000-0005-0000-0000-00009A5E0000}"/>
    <cellStyle name="Output 2 3 3 12 7 2" xfId="24233" xr:uid="{00000000-0005-0000-0000-00009B5E0000}"/>
    <cellStyle name="Output 2 3 3 12 7 2 2" xfId="24234" xr:uid="{00000000-0005-0000-0000-00009C5E0000}"/>
    <cellStyle name="Output 2 3 3 12 7 2 2 2" xfId="24235" xr:uid="{00000000-0005-0000-0000-00009D5E0000}"/>
    <cellStyle name="Output 2 3 3 12 7 2 3" xfId="24236" xr:uid="{00000000-0005-0000-0000-00009E5E0000}"/>
    <cellStyle name="Output 2 3 3 12 7 3" xfId="24237" xr:uid="{00000000-0005-0000-0000-00009F5E0000}"/>
    <cellStyle name="Output 2 3 3 12 7 3 2" xfId="24238" xr:uid="{00000000-0005-0000-0000-0000A05E0000}"/>
    <cellStyle name="Output 2 3 3 12 7 4" xfId="24239" xr:uid="{00000000-0005-0000-0000-0000A15E0000}"/>
    <cellStyle name="Output 2 3 3 12 8" xfId="24240" xr:uid="{00000000-0005-0000-0000-0000A25E0000}"/>
    <cellStyle name="Output 2 3 3 12 8 2" xfId="24241" xr:uid="{00000000-0005-0000-0000-0000A35E0000}"/>
    <cellStyle name="Output 2 3 3 12 8 2 2" xfId="24242" xr:uid="{00000000-0005-0000-0000-0000A45E0000}"/>
    <cellStyle name="Output 2 3 3 12 8 3" xfId="24243" xr:uid="{00000000-0005-0000-0000-0000A55E0000}"/>
    <cellStyle name="Output 2 3 3 12 9" xfId="24244" xr:uid="{00000000-0005-0000-0000-0000A65E0000}"/>
    <cellStyle name="Output 2 3 3 12 9 2" xfId="24245" xr:uid="{00000000-0005-0000-0000-0000A75E0000}"/>
    <cellStyle name="Output 2 3 3 12 9 2 2" xfId="24246" xr:uid="{00000000-0005-0000-0000-0000A85E0000}"/>
    <cellStyle name="Output 2 3 3 12 9 3" xfId="24247" xr:uid="{00000000-0005-0000-0000-0000A95E0000}"/>
    <cellStyle name="Output 2 3 3 13" xfId="24248" xr:uid="{00000000-0005-0000-0000-0000AA5E0000}"/>
    <cellStyle name="Output 2 3 3 13 10" xfId="24249" xr:uid="{00000000-0005-0000-0000-0000AB5E0000}"/>
    <cellStyle name="Output 2 3 3 13 10 2" xfId="24250" xr:uid="{00000000-0005-0000-0000-0000AC5E0000}"/>
    <cellStyle name="Output 2 3 3 13 11" xfId="24251" xr:uid="{00000000-0005-0000-0000-0000AD5E0000}"/>
    <cellStyle name="Output 2 3 3 13 11 2" xfId="24252" xr:uid="{00000000-0005-0000-0000-0000AE5E0000}"/>
    <cellStyle name="Output 2 3 3 13 12" xfId="24253" xr:uid="{00000000-0005-0000-0000-0000AF5E0000}"/>
    <cellStyle name="Output 2 3 3 13 2" xfId="24254" xr:uid="{00000000-0005-0000-0000-0000B05E0000}"/>
    <cellStyle name="Output 2 3 3 13 2 2" xfId="24255" xr:uid="{00000000-0005-0000-0000-0000B15E0000}"/>
    <cellStyle name="Output 2 3 3 13 2 2 2" xfId="24256" xr:uid="{00000000-0005-0000-0000-0000B25E0000}"/>
    <cellStyle name="Output 2 3 3 13 2 2 2 2" xfId="24257" xr:uid="{00000000-0005-0000-0000-0000B35E0000}"/>
    <cellStyle name="Output 2 3 3 13 2 2 2 2 2" xfId="24258" xr:uid="{00000000-0005-0000-0000-0000B45E0000}"/>
    <cellStyle name="Output 2 3 3 13 2 2 2 3" xfId="24259" xr:uid="{00000000-0005-0000-0000-0000B55E0000}"/>
    <cellStyle name="Output 2 3 3 13 2 2 3" xfId="24260" xr:uid="{00000000-0005-0000-0000-0000B65E0000}"/>
    <cellStyle name="Output 2 3 3 13 2 2 3 2" xfId="24261" xr:uid="{00000000-0005-0000-0000-0000B75E0000}"/>
    <cellStyle name="Output 2 3 3 13 2 2 4" xfId="24262" xr:uid="{00000000-0005-0000-0000-0000B85E0000}"/>
    <cellStyle name="Output 2 3 3 13 2 3" xfId="24263" xr:uid="{00000000-0005-0000-0000-0000B95E0000}"/>
    <cellStyle name="Output 2 3 3 13 2 3 2" xfId="24264" xr:uid="{00000000-0005-0000-0000-0000BA5E0000}"/>
    <cellStyle name="Output 2 3 3 13 2 3 2 2" xfId="24265" xr:uid="{00000000-0005-0000-0000-0000BB5E0000}"/>
    <cellStyle name="Output 2 3 3 13 2 3 3" xfId="24266" xr:uid="{00000000-0005-0000-0000-0000BC5E0000}"/>
    <cellStyle name="Output 2 3 3 13 2 4" xfId="24267" xr:uid="{00000000-0005-0000-0000-0000BD5E0000}"/>
    <cellStyle name="Output 2 3 3 13 2 4 2" xfId="24268" xr:uid="{00000000-0005-0000-0000-0000BE5E0000}"/>
    <cellStyle name="Output 2 3 3 13 2 4 2 2" xfId="24269" xr:uid="{00000000-0005-0000-0000-0000BF5E0000}"/>
    <cellStyle name="Output 2 3 3 13 2 4 3" xfId="24270" xr:uid="{00000000-0005-0000-0000-0000C05E0000}"/>
    <cellStyle name="Output 2 3 3 13 2 5" xfId="24271" xr:uid="{00000000-0005-0000-0000-0000C15E0000}"/>
    <cellStyle name="Output 2 3 3 13 2 5 2" xfId="24272" xr:uid="{00000000-0005-0000-0000-0000C25E0000}"/>
    <cellStyle name="Output 2 3 3 13 2 6" xfId="24273" xr:uid="{00000000-0005-0000-0000-0000C35E0000}"/>
    <cellStyle name="Output 2 3 3 13 2 6 2" xfId="24274" xr:uid="{00000000-0005-0000-0000-0000C45E0000}"/>
    <cellStyle name="Output 2 3 3 13 2 7" xfId="24275" xr:uid="{00000000-0005-0000-0000-0000C55E0000}"/>
    <cellStyle name="Output 2 3 3 13 3" xfId="24276" xr:uid="{00000000-0005-0000-0000-0000C65E0000}"/>
    <cellStyle name="Output 2 3 3 13 3 2" xfId="24277" xr:uid="{00000000-0005-0000-0000-0000C75E0000}"/>
    <cellStyle name="Output 2 3 3 13 3 2 2" xfId="24278" xr:uid="{00000000-0005-0000-0000-0000C85E0000}"/>
    <cellStyle name="Output 2 3 3 13 3 2 2 2" xfId="24279" xr:uid="{00000000-0005-0000-0000-0000C95E0000}"/>
    <cellStyle name="Output 2 3 3 13 3 2 2 2 2" xfId="24280" xr:uid="{00000000-0005-0000-0000-0000CA5E0000}"/>
    <cellStyle name="Output 2 3 3 13 3 2 2 3" xfId="24281" xr:uid="{00000000-0005-0000-0000-0000CB5E0000}"/>
    <cellStyle name="Output 2 3 3 13 3 2 3" xfId="24282" xr:uid="{00000000-0005-0000-0000-0000CC5E0000}"/>
    <cellStyle name="Output 2 3 3 13 3 2 3 2" xfId="24283" xr:uid="{00000000-0005-0000-0000-0000CD5E0000}"/>
    <cellStyle name="Output 2 3 3 13 3 2 4" xfId="24284" xr:uid="{00000000-0005-0000-0000-0000CE5E0000}"/>
    <cellStyle name="Output 2 3 3 13 3 3" xfId="24285" xr:uid="{00000000-0005-0000-0000-0000CF5E0000}"/>
    <cellStyle name="Output 2 3 3 13 3 3 2" xfId="24286" xr:uid="{00000000-0005-0000-0000-0000D05E0000}"/>
    <cellStyle name="Output 2 3 3 13 3 3 2 2" xfId="24287" xr:uid="{00000000-0005-0000-0000-0000D15E0000}"/>
    <cellStyle name="Output 2 3 3 13 3 3 3" xfId="24288" xr:uid="{00000000-0005-0000-0000-0000D25E0000}"/>
    <cellStyle name="Output 2 3 3 13 3 4" xfId="24289" xr:uid="{00000000-0005-0000-0000-0000D35E0000}"/>
    <cellStyle name="Output 2 3 3 13 3 4 2" xfId="24290" xr:uid="{00000000-0005-0000-0000-0000D45E0000}"/>
    <cellStyle name="Output 2 3 3 13 3 4 2 2" xfId="24291" xr:uid="{00000000-0005-0000-0000-0000D55E0000}"/>
    <cellStyle name="Output 2 3 3 13 3 4 3" xfId="24292" xr:uid="{00000000-0005-0000-0000-0000D65E0000}"/>
    <cellStyle name="Output 2 3 3 13 3 5" xfId="24293" xr:uid="{00000000-0005-0000-0000-0000D75E0000}"/>
    <cellStyle name="Output 2 3 3 13 3 5 2" xfId="24294" xr:uid="{00000000-0005-0000-0000-0000D85E0000}"/>
    <cellStyle name="Output 2 3 3 13 3 6" xfId="24295" xr:uid="{00000000-0005-0000-0000-0000D95E0000}"/>
    <cellStyle name="Output 2 3 3 13 3 6 2" xfId="24296" xr:uid="{00000000-0005-0000-0000-0000DA5E0000}"/>
    <cellStyle name="Output 2 3 3 13 3 7" xfId="24297" xr:uid="{00000000-0005-0000-0000-0000DB5E0000}"/>
    <cellStyle name="Output 2 3 3 13 4" xfId="24298" xr:uid="{00000000-0005-0000-0000-0000DC5E0000}"/>
    <cellStyle name="Output 2 3 3 13 4 2" xfId="24299" xr:uid="{00000000-0005-0000-0000-0000DD5E0000}"/>
    <cellStyle name="Output 2 3 3 13 4 2 2" xfId="24300" xr:uid="{00000000-0005-0000-0000-0000DE5E0000}"/>
    <cellStyle name="Output 2 3 3 13 4 2 2 2" xfId="24301" xr:uid="{00000000-0005-0000-0000-0000DF5E0000}"/>
    <cellStyle name="Output 2 3 3 13 4 2 2 2 2" xfId="24302" xr:uid="{00000000-0005-0000-0000-0000E05E0000}"/>
    <cellStyle name="Output 2 3 3 13 4 2 2 3" xfId="24303" xr:uid="{00000000-0005-0000-0000-0000E15E0000}"/>
    <cellStyle name="Output 2 3 3 13 4 2 3" xfId="24304" xr:uid="{00000000-0005-0000-0000-0000E25E0000}"/>
    <cellStyle name="Output 2 3 3 13 4 2 3 2" xfId="24305" xr:uid="{00000000-0005-0000-0000-0000E35E0000}"/>
    <cellStyle name="Output 2 3 3 13 4 2 4" xfId="24306" xr:uid="{00000000-0005-0000-0000-0000E45E0000}"/>
    <cellStyle name="Output 2 3 3 13 4 3" xfId="24307" xr:uid="{00000000-0005-0000-0000-0000E55E0000}"/>
    <cellStyle name="Output 2 3 3 13 4 3 2" xfId="24308" xr:uid="{00000000-0005-0000-0000-0000E65E0000}"/>
    <cellStyle name="Output 2 3 3 13 4 3 2 2" xfId="24309" xr:uid="{00000000-0005-0000-0000-0000E75E0000}"/>
    <cellStyle name="Output 2 3 3 13 4 3 3" xfId="24310" xr:uid="{00000000-0005-0000-0000-0000E85E0000}"/>
    <cellStyle name="Output 2 3 3 13 4 4" xfId="24311" xr:uid="{00000000-0005-0000-0000-0000E95E0000}"/>
    <cellStyle name="Output 2 3 3 13 4 4 2" xfId="24312" xr:uid="{00000000-0005-0000-0000-0000EA5E0000}"/>
    <cellStyle name="Output 2 3 3 13 4 4 2 2" xfId="24313" xr:uid="{00000000-0005-0000-0000-0000EB5E0000}"/>
    <cellStyle name="Output 2 3 3 13 4 4 3" xfId="24314" xr:uid="{00000000-0005-0000-0000-0000EC5E0000}"/>
    <cellStyle name="Output 2 3 3 13 4 5" xfId="24315" xr:uid="{00000000-0005-0000-0000-0000ED5E0000}"/>
    <cellStyle name="Output 2 3 3 13 4 5 2" xfId="24316" xr:uid="{00000000-0005-0000-0000-0000EE5E0000}"/>
    <cellStyle name="Output 2 3 3 13 4 6" xfId="24317" xr:uid="{00000000-0005-0000-0000-0000EF5E0000}"/>
    <cellStyle name="Output 2 3 3 13 4 6 2" xfId="24318" xr:uid="{00000000-0005-0000-0000-0000F05E0000}"/>
    <cellStyle name="Output 2 3 3 13 4 7" xfId="24319" xr:uid="{00000000-0005-0000-0000-0000F15E0000}"/>
    <cellStyle name="Output 2 3 3 13 5" xfId="24320" xr:uid="{00000000-0005-0000-0000-0000F25E0000}"/>
    <cellStyle name="Output 2 3 3 13 5 2" xfId="24321" xr:uid="{00000000-0005-0000-0000-0000F35E0000}"/>
    <cellStyle name="Output 2 3 3 13 5 2 2" xfId="24322" xr:uid="{00000000-0005-0000-0000-0000F45E0000}"/>
    <cellStyle name="Output 2 3 3 13 5 2 2 2" xfId="24323" xr:uid="{00000000-0005-0000-0000-0000F55E0000}"/>
    <cellStyle name="Output 2 3 3 13 5 2 2 2 2" xfId="24324" xr:uid="{00000000-0005-0000-0000-0000F65E0000}"/>
    <cellStyle name="Output 2 3 3 13 5 2 2 3" xfId="24325" xr:uid="{00000000-0005-0000-0000-0000F75E0000}"/>
    <cellStyle name="Output 2 3 3 13 5 2 3" xfId="24326" xr:uid="{00000000-0005-0000-0000-0000F85E0000}"/>
    <cellStyle name="Output 2 3 3 13 5 2 3 2" xfId="24327" xr:uid="{00000000-0005-0000-0000-0000F95E0000}"/>
    <cellStyle name="Output 2 3 3 13 5 2 4" xfId="24328" xr:uid="{00000000-0005-0000-0000-0000FA5E0000}"/>
    <cellStyle name="Output 2 3 3 13 5 3" xfId="24329" xr:uid="{00000000-0005-0000-0000-0000FB5E0000}"/>
    <cellStyle name="Output 2 3 3 13 5 3 2" xfId="24330" xr:uid="{00000000-0005-0000-0000-0000FC5E0000}"/>
    <cellStyle name="Output 2 3 3 13 5 3 2 2" xfId="24331" xr:uid="{00000000-0005-0000-0000-0000FD5E0000}"/>
    <cellStyle name="Output 2 3 3 13 5 3 3" xfId="24332" xr:uid="{00000000-0005-0000-0000-0000FE5E0000}"/>
    <cellStyle name="Output 2 3 3 13 5 4" xfId="24333" xr:uid="{00000000-0005-0000-0000-0000FF5E0000}"/>
    <cellStyle name="Output 2 3 3 13 5 4 2" xfId="24334" xr:uid="{00000000-0005-0000-0000-0000005F0000}"/>
    <cellStyle name="Output 2 3 3 13 5 4 2 2" xfId="24335" xr:uid="{00000000-0005-0000-0000-0000015F0000}"/>
    <cellStyle name="Output 2 3 3 13 5 4 3" xfId="24336" xr:uid="{00000000-0005-0000-0000-0000025F0000}"/>
    <cellStyle name="Output 2 3 3 13 5 5" xfId="24337" xr:uid="{00000000-0005-0000-0000-0000035F0000}"/>
    <cellStyle name="Output 2 3 3 13 5 5 2" xfId="24338" xr:uid="{00000000-0005-0000-0000-0000045F0000}"/>
    <cellStyle name="Output 2 3 3 13 5 6" xfId="24339" xr:uid="{00000000-0005-0000-0000-0000055F0000}"/>
    <cellStyle name="Output 2 3 3 13 5 6 2" xfId="24340" xr:uid="{00000000-0005-0000-0000-0000065F0000}"/>
    <cellStyle name="Output 2 3 3 13 5 7" xfId="24341" xr:uid="{00000000-0005-0000-0000-0000075F0000}"/>
    <cellStyle name="Output 2 3 3 13 6" xfId="24342" xr:uid="{00000000-0005-0000-0000-0000085F0000}"/>
    <cellStyle name="Output 2 3 3 13 6 2" xfId="24343" xr:uid="{00000000-0005-0000-0000-0000095F0000}"/>
    <cellStyle name="Output 2 3 3 13 6 2 2" xfId="24344" xr:uid="{00000000-0005-0000-0000-00000A5F0000}"/>
    <cellStyle name="Output 2 3 3 13 6 2 2 2" xfId="24345" xr:uid="{00000000-0005-0000-0000-00000B5F0000}"/>
    <cellStyle name="Output 2 3 3 13 6 2 2 2 2" xfId="24346" xr:uid="{00000000-0005-0000-0000-00000C5F0000}"/>
    <cellStyle name="Output 2 3 3 13 6 2 2 3" xfId="24347" xr:uid="{00000000-0005-0000-0000-00000D5F0000}"/>
    <cellStyle name="Output 2 3 3 13 6 2 3" xfId="24348" xr:uid="{00000000-0005-0000-0000-00000E5F0000}"/>
    <cellStyle name="Output 2 3 3 13 6 2 3 2" xfId="24349" xr:uid="{00000000-0005-0000-0000-00000F5F0000}"/>
    <cellStyle name="Output 2 3 3 13 6 2 4" xfId="24350" xr:uid="{00000000-0005-0000-0000-0000105F0000}"/>
    <cellStyle name="Output 2 3 3 13 6 3" xfId="24351" xr:uid="{00000000-0005-0000-0000-0000115F0000}"/>
    <cellStyle name="Output 2 3 3 13 6 3 2" xfId="24352" xr:uid="{00000000-0005-0000-0000-0000125F0000}"/>
    <cellStyle name="Output 2 3 3 13 6 3 2 2" xfId="24353" xr:uid="{00000000-0005-0000-0000-0000135F0000}"/>
    <cellStyle name="Output 2 3 3 13 6 3 3" xfId="24354" xr:uid="{00000000-0005-0000-0000-0000145F0000}"/>
    <cellStyle name="Output 2 3 3 13 6 4" xfId="24355" xr:uid="{00000000-0005-0000-0000-0000155F0000}"/>
    <cellStyle name="Output 2 3 3 13 6 4 2" xfId="24356" xr:uid="{00000000-0005-0000-0000-0000165F0000}"/>
    <cellStyle name="Output 2 3 3 13 6 4 2 2" xfId="24357" xr:uid="{00000000-0005-0000-0000-0000175F0000}"/>
    <cellStyle name="Output 2 3 3 13 6 4 3" xfId="24358" xr:uid="{00000000-0005-0000-0000-0000185F0000}"/>
    <cellStyle name="Output 2 3 3 13 6 5" xfId="24359" xr:uid="{00000000-0005-0000-0000-0000195F0000}"/>
    <cellStyle name="Output 2 3 3 13 6 5 2" xfId="24360" xr:uid="{00000000-0005-0000-0000-00001A5F0000}"/>
    <cellStyle name="Output 2 3 3 13 6 6" xfId="24361" xr:uid="{00000000-0005-0000-0000-00001B5F0000}"/>
    <cellStyle name="Output 2 3 3 13 6 6 2" xfId="24362" xr:uid="{00000000-0005-0000-0000-00001C5F0000}"/>
    <cellStyle name="Output 2 3 3 13 6 7" xfId="24363" xr:uid="{00000000-0005-0000-0000-00001D5F0000}"/>
    <cellStyle name="Output 2 3 3 13 7" xfId="24364" xr:uid="{00000000-0005-0000-0000-00001E5F0000}"/>
    <cellStyle name="Output 2 3 3 13 7 2" xfId="24365" xr:uid="{00000000-0005-0000-0000-00001F5F0000}"/>
    <cellStyle name="Output 2 3 3 13 7 2 2" xfId="24366" xr:uid="{00000000-0005-0000-0000-0000205F0000}"/>
    <cellStyle name="Output 2 3 3 13 7 2 2 2" xfId="24367" xr:uid="{00000000-0005-0000-0000-0000215F0000}"/>
    <cellStyle name="Output 2 3 3 13 7 2 3" xfId="24368" xr:uid="{00000000-0005-0000-0000-0000225F0000}"/>
    <cellStyle name="Output 2 3 3 13 7 3" xfId="24369" xr:uid="{00000000-0005-0000-0000-0000235F0000}"/>
    <cellStyle name="Output 2 3 3 13 7 3 2" xfId="24370" xr:uid="{00000000-0005-0000-0000-0000245F0000}"/>
    <cellStyle name="Output 2 3 3 13 7 4" xfId="24371" xr:uid="{00000000-0005-0000-0000-0000255F0000}"/>
    <cellStyle name="Output 2 3 3 13 8" xfId="24372" xr:uid="{00000000-0005-0000-0000-0000265F0000}"/>
    <cellStyle name="Output 2 3 3 13 8 2" xfId="24373" xr:uid="{00000000-0005-0000-0000-0000275F0000}"/>
    <cellStyle name="Output 2 3 3 13 8 2 2" xfId="24374" xr:uid="{00000000-0005-0000-0000-0000285F0000}"/>
    <cellStyle name="Output 2 3 3 13 8 3" xfId="24375" xr:uid="{00000000-0005-0000-0000-0000295F0000}"/>
    <cellStyle name="Output 2 3 3 13 9" xfId="24376" xr:uid="{00000000-0005-0000-0000-00002A5F0000}"/>
    <cellStyle name="Output 2 3 3 13 9 2" xfId="24377" xr:uid="{00000000-0005-0000-0000-00002B5F0000}"/>
    <cellStyle name="Output 2 3 3 13 9 2 2" xfId="24378" xr:uid="{00000000-0005-0000-0000-00002C5F0000}"/>
    <cellStyle name="Output 2 3 3 13 9 3" xfId="24379" xr:uid="{00000000-0005-0000-0000-00002D5F0000}"/>
    <cellStyle name="Output 2 3 3 14" xfId="24380" xr:uid="{00000000-0005-0000-0000-00002E5F0000}"/>
    <cellStyle name="Output 2 3 3 14 10" xfId="24381" xr:uid="{00000000-0005-0000-0000-00002F5F0000}"/>
    <cellStyle name="Output 2 3 3 14 10 2" xfId="24382" xr:uid="{00000000-0005-0000-0000-0000305F0000}"/>
    <cellStyle name="Output 2 3 3 14 11" xfId="24383" xr:uid="{00000000-0005-0000-0000-0000315F0000}"/>
    <cellStyle name="Output 2 3 3 14 11 2" xfId="24384" xr:uid="{00000000-0005-0000-0000-0000325F0000}"/>
    <cellStyle name="Output 2 3 3 14 12" xfId="24385" xr:uid="{00000000-0005-0000-0000-0000335F0000}"/>
    <cellStyle name="Output 2 3 3 14 2" xfId="24386" xr:uid="{00000000-0005-0000-0000-0000345F0000}"/>
    <cellStyle name="Output 2 3 3 14 2 2" xfId="24387" xr:uid="{00000000-0005-0000-0000-0000355F0000}"/>
    <cellStyle name="Output 2 3 3 14 2 2 2" xfId="24388" xr:uid="{00000000-0005-0000-0000-0000365F0000}"/>
    <cellStyle name="Output 2 3 3 14 2 2 2 2" xfId="24389" xr:uid="{00000000-0005-0000-0000-0000375F0000}"/>
    <cellStyle name="Output 2 3 3 14 2 2 2 2 2" xfId="24390" xr:uid="{00000000-0005-0000-0000-0000385F0000}"/>
    <cellStyle name="Output 2 3 3 14 2 2 2 3" xfId="24391" xr:uid="{00000000-0005-0000-0000-0000395F0000}"/>
    <cellStyle name="Output 2 3 3 14 2 2 3" xfId="24392" xr:uid="{00000000-0005-0000-0000-00003A5F0000}"/>
    <cellStyle name="Output 2 3 3 14 2 2 3 2" xfId="24393" xr:uid="{00000000-0005-0000-0000-00003B5F0000}"/>
    <cellStyle name="Output 2 3 3 14 2 2 4" xfId="24394" xr:uid="{00000000-0005-0000-0000-00003C5F0000}"/>
    <cellStyle name="Output 2 3 3 14 2 3" xfId="24395" xr:uid="{00000000-0005-0000-0000-00003D5F0000}"/>
    <cellStyle name="Output 2 3 3 14 2 3 2" xfId="24396" xr:uid="{00000000-0005-0000-0000-00003E5F0000}"/>
    <cellStyle name="Output 2 3 3 14 2 3 2 2" xfId="24397" xr:uid="{00000000-0005-0000-0000-00003F5F0000}"/>
    <cellStyle name="Output 2 3 3 14 2 3 3" xfId="24398" xr:uid="{00000000-0005-0000-0000-0000405F0000}"/>
    <cellStyle name="Output 2 3 3 14 2 4" xfId="24399" xr:uid="{00000000-0005-0000-0000-0000415F0000}"/>
    <cellStyle name="Output 2 3 3 14 2 4 2" xfId="24400" xr:uid="{00000000-0005-0000-0000-0000425F0000}"/>
    <cellStyle name="Output 2 3 3 14 2 4 2 2" xfId="24401" xr:uid="{00000000-0005-0000-0000-0000435F0000}"/>
    <cellStyle name="Output 2 3 3 14 2 4 3" xfId="24402" xr:uid="{00000000-0005-0000-0000-0000445F0000}"/>
    <cellStyle name="Output 2 3 3 14 2 5" xfId="24403" xr:uid="{00000000-0005-0000-0000-0000455F0000}"/>
    <cellStyle name="Output 2 3 3 14 2 5 2" xfId="24404" xr:uid="{00000000-0005-0000-0000-0000465F0000}"/>
    <cellStyle name="Output 2 3 3 14 2 6" xfId="24405" xr:uid="{00000000-0005-0000-0000-0000475F0000}"/>
    <cellStyle name="Output 2 3 3 14 2 6 2" xfId="24406" xr:uid="{00000000-0005-0000-0000-0000485F0000}"/>
    <cellStyle name="Output 2 3 3 14 2 7" xfId="24407" xr:uid="{00000000-0005-0000-0000-0000495F0000}"/>
    <cellStyle name="Output 2 3 3 14 3" xfId="24408" xr:uid="{00000000-0005-0000-0000-00004A5F0000}"/>
    <cellStyle name="Output 2 3 3 14 3 2" xfId="24409" xr:uid="{00000000-0005-0000-0000-00004B5F0000}"/>
    <cellStyle name="Output 2 3 3 14 3 2 2" xfId="24410" xr:uid="{00000000-0005-0000-0000-00004C5F0000}"/>
    <cellStyle name="Output 2 3 3 14 3 2 2 2" xfId="24411" xr:uid="{00000000-0005-0000-0000-00004D5F0000}"/>
    <cellStyle name="Output 2 3 3 14 3 2 2 2 2" xfId="24412" xr:uid="{00000000-0005-0000-0000-00004E5F0000}"/>
    <cellStyle name="Output 2 3 3 14 3 2 2 3" xfId="24413" xr:uid="{00000000-0005-0000-0000-00004F5F0000}"/>
    <cellStyle name="Output 2 3 3 14 3 2 3" xfId="24414" xr:uid="{00000000-0005-0000-0000-0000505F0000}"/>
    <cellStyle name="Output 2 3 3 14 3 2 3 2" xfId="24415" xr:uid="{00000000-0005-0000-0000-0000515F0000}"/>
    <cellStyle name="Output 2 3 3 14 3 2 4" xfId="24416" xr:uid="{00000000-0005-0000-0000-0000525F0000}"/>
    <cellStyle name="Output 2 3 3 14 3 3" xfId="24417" xr:uid="{00000000-0005-0000-0000-0000535F0000}"/>
    <cellStyle name="Output 2 3 3 14 3 3 2" xfId="24418" xr:uid="{00000000-0005-0000-0000-0000545F0000}"/>
    <cellStyle name="Output 2 3 3 14 3 3 2 2" xfId="24419" xr:uid="{00000000-0005-0000-0000-0000555F0000}"/>
    <cellStyle name="Output 2 3 3 14 3 3 3" xfId="24420" xr:uid="{00000000-0005-0000-0000-0000565F0000}"/>
    <cellStyle name="Output 2 3 3 14 3 4" xfId="24421" xr:uid="{00000000-0005-0000-0000-0000575F0000}"/>
    <cellStyle name="Output 2 3 3 14 3 4 2" xfId="24422" xr:uid="{00000000-0005-0000-0000-0000585F0000}"/>
    <cellStyle name="Output 2 3 3 14 3 4 2 2" xfId="24423" xr:uid="{00000000-0005-0000-0000-0000595F0000}"/>
    <cellStyle name="Output 2 3 3 14 3 4 3" xfId="24424" xr:uid="{00000000-0005-0000-0000-00005A5F0000}"/>
    <cellStyle name="Output 2 3 3 14 3 5" xfId="24425" xr:uid="{00000000-0005-0000-0000-00005B5F0000}"/>
    <cellStyle name="Output 2 3 3 14 3 5 2" xfId="24426" xr:uid="{00000000-0005-0000-0000-00005C5F0000}"/>
    <cellStyle name="Output 2 3 3 14 3 6" xfId="24427" xr:uid="{00000000-0005-0000-0000-00005D5F0000}"/>
    <cellStyle name="Output 2 3 3 14 3 6 2" xfId="24428" xr:uid="{00000000-0005-0000-0000-00005E5F0000}"/>
    <cellStyle name="Output 2 3 3 14 3 7" xfId="24429" xr:uid="{00000000-0005-0000-0000-00005F5F0000}"/>
    <cellStyle name="Output 2 3 3 14 4" xfId="24430" xr:uid="{00000000-0005-0000-0000-0000605F0000}"/>
    <cellStyle name="Output 2 3 3 14 4 2" xfId="24431" xr:uid="{00000000-0005-0000-0000-0000615F0000}"/>
    <cellStyle name="Output 2 3 3 14 4 2 2" xfId="24432" xr:uid="{00000000-0005-0000-0000-0000625F0000}"/>
    <cellStyle name="Output 2 3 3 14 4 2 2 2" xfId="24433" xr:uid="{00000000-0005-0000-0000-0000635F0000}"/>
    <cellStyle name="Output 2 3 3 14 4 2 2 2 2" xfId="24434" xr:uid="{00000000-0005-0000-0000-0000645F0000}"/>
    <cellStyle name="Output 2 3 3 14 4 2 2 3" xfId="24435" xr:uid="{00000000-0005-0000-0000-0000655F0000}"/>
    <cellStyle name="Output 2 3 3 14 4 2 3" xfId="24436" xr:uid="{00000000-0005-0000-0000-0000665F0000}"/>
    <cellStyle name="Output 2 3 3 14 4 2 3 2" xfId="24437" xr:uid="{00000000-0005-0000-0000-0000675F0000}"/>
    <cellStyle name="Output 2 3 3 14 4 2 4" xfId="24438" xr:uid="{00000000-0005-0000-0000-0000685F0000}"/>
    <cellStyle name="Output 2 3 3 14 4 3" xfId="24439" xr:uid="{00000000-0005-0000-0000-0000695F0000}"/>
    <cellStyle name="Output 2 3 3 14 4 3 2" xfId="24440" xr:uid="{00000000-0005-0000-0000-00006A5F0000}"/>
    <cellStyle name="Output 2 3 3 14 4 3 2 2" xfId="24441" xr:uid="{00000000-0005-0000-0000-00006B5F0000}"/>
    <cellStyle name="Output 2 3 3 14 4 3 3" xfId="24442" xr:uid="{00000000-0005-0000-0000-00006C5F0000}"/>
    <cellStyle name="Output 2 3 3 14 4 4" xfId="24443" xr:uid="{00000000-0005-0000-0000-00006D5F0000}"/>
    <cellStyle name="Output 2 3 3 14 4 4 2" xfId="24444" xr:uid="{00000000-0005-0000-0000-00006E5F0000}"/>
    <cellStyle name="Output 2 3 3 14 4 4 2 2" xfId="24445" xr:uid="{00000000-0005-0000-0000-00006F5F0000}"/>
    <cellStyle name="Output 2 3 3 14 4 4 3" xfId="24446" xr:uid="{00000000-0005-0000-0000-0000705F0000}"/>
    <cellStyle name="Output 2 3 3 14 4 5" xfId="24447" xr:uid="{00000000-0005-0000-0000-0000715F0000}"/>
    <cellStyle name="Output 2 3 3 14 4 5 2" xfId="24448" xr:uid="{00000000-0005-0000-0000-0000725F0000}"/>
    <cellStyle name="Output 2 3 3 14 4 6" xfId="24449" xr:uid="{00000000-0005-0000-0000-0000735F0000}"/>
    <cellStyle name="Output 2 3 3 14 4 6 2" xfId="24450" xr:uid="{00000000-0005-0000-0000-0000745F0000}"/>
    <cellStyle name="Output 2 3 3 14 4 7" xfId="24451" xr:uid="{00000000-0005-0000-0000-0000755F0000}"/>
    <cellStyle name="Output 2 3 3 14 5" xfId="24452" xr:uid="{00000000-0005-0000-0000-0000765F0000}"/>
    <cellStyle name="Output 2 3 3 14 5 2" xfId="24453" xr:uid="{00000000-0005-0000-0000-0000775F0000}"/>
    <cellStyle name="Output 2 3 3 14 5 2 2" xfId="24454" xr:uid="{00000000-0005-0000-0000-0000785F0000}"/>
    <cellStyle name="Output 2 3 3 14 5 2 2 2" xfId="24455" xr:uid="{00000000-0005-0000-0000-0000795F0000}"/>
    <cellStyle name="Output 2 3 3 14 5 2 2 2 2" xfId="24456" xr:uid="{00000000-0005-0000-0000-00007A5F0000}"/>
    <cellStyle name="Output 2 3 3 14 5 2 2 3" xfId="24457" xr:uid="{00000000-0005-0000-0000-00007B5F0000}"/>
    <cellStyle name="Output 2 3 3 14 5 2 3" xfId="24458" xr:uid="{00000000-0005-0000-0000-00007C5F0000}"/>
    <cellStyle name="Output 2 3 3 14 5 2 3 2" xfId="24459" xr:uid="{00000000-0005-0000-0000-00007D5F0000}"/>
    <cellStyle name="Output 2 3 3 14 5 2 4" xfId="24460" xr:uid="{00000000-0005-0000-0000-00007E5F0000}"/>
    <cellStyle name="Output 2 3 3 14 5 3" xfId="24461" xr:uid="{00000000-0005-0000-0000-00007F5F0000}"/>
    <cellStyle name="Output 2 3 3 14 5 3 2" xfId="24462" xr:uid="{00000000-0005-0000-0000-0000805F0000}"/>
    <cellStyle name="Output 2 3 3 14 5 3 2 2" xfId="24463" xr:uid="{00000000-0005-0000-0000-0000815F0000}"/>
    <cellStyle name="Output 2 3 3 14 5 3 3" xfId="24464" xr:uid="{00000000-0005-0000-0000-0000825F0000}"/>
    <cellStyle name="Output 2 3 3 14 5 4" xfId="24465" xr:uid="{00000000-0005-0000-0000-0000835F0000}"/>
    <cellStyle name="Output 2 3 3 14 5 4 2" xfId="24466" xr:uid="{00000000-0005-0000-0000-0000845F0000}"/>
    <cellStyle name="Output 2 3 3 14 5 4 2 2" xfId="24467" xr:uid="{00000000-0005-0000-0000-0000855F0000}"/>
    <cellStyle name="Output 2 3 3 14 5 4 3" xfId="24468" xr:uid="{00000000-0005-0000-0000-0000865F0000}"/>
    <cellStyle name="Output 2 3 3 14 5 5" xfId="24469" xr:uid="{00000000-0005-0000-0000-0000875F0000}"/>
    <cellStyle name="Output 2 3 3 14 5 5 2" xfId="24470" xr:uid="{00000000-0005-0000-0000-0000885F0000}"/>
    <cellStyle name="Output 2 3 3 14 5 6" xfId="24471" xr:uid="{00000000-0005-0000-0000-0000895F0000}"/>
    <cellStyle name="Output 2 3 3 14 5 6 2" xfId="24472" xr:uid="{00000000-0005-0000-0000-00008A5F0000}"/>
    <cellStyle name="Output 2 3 3 14 5 7" xfId="24473" xr:uid="{00000000-0005-0000-0000-00008B5F0000}"/>
    <cellStyle name="Output 2 3 3 14 6" xfId="24474" xr:uid="{00000000-0005-0000-0000-00008C5F0000}"/>
    <cellStyle name="Output 2 3 3 14 6 2" xfId="24475" xr:uid="{00000000-0005-0000-0000-00008D5F0000}"/>
    <cellStyle name="Output 2 3 3 14 6 2 2" xfId="24476" xr:uid="{00000000-0005-0000-0000-00008E5F0000}"/>
    <cellStyle name="Output 2 3 3 14 6 2 2 2" xfId="24477" xr:uid="{00000000-0005-0000-0000-00008F5F0000}"/>
    <cellStyle name="Output 2 3 3 14 6 2 2 2 2" xfId="24478" xr:uid="{00000000-0005-0000-0000-0000905F0000}"/>
    <cellStyle name="Output 2 3 3 14 6 2 2 3" xfId="24479" xr:uid="{00000000-0005-0000-0000-0000915F0000}"/>
    <cellStyle name="Output 2 3 3 14 6 2 3" xfId="24480" xr:uid="{00000000-0005-0000-0000-0000925F0000}"/>
    <cellStyle name="Output 2 3 3 14 6 2 3 2" xfId="24481" xr:uid="{00000000-0005-0000-0000-0000935F0000}"/>
    <cellStyle name="Output 2 3 3 14 6 2 4" xfId="24482" xr:uid="{00000000-0005-0000-0000-0000945F0000}"/>
    <cellStyle name="Output 2 3 3 14 6 3" xfId="24483" xr:uid="{00000000-0005-0000-0000-0000955F0000}"/>
    <cellStyle name="Output 2 3 3 14 6 3 2" xfId="24484" xr:uid="{00000000-0005-0000-0000-0000965F0000}"/>
    <cellStyle name="Output 2 3 3 14 6 3 2 2" xfId="24485" xr:uid="{00000000-0005-0000-0000-0000975F0000}"/>
    <cellStyle name="Output 2 3 3 14 6 3 3" xfId="24486" xr:uid="{00000000-0005-0000-0000-0000985F0000}"/>
    <cellStyle name="Output 2 3 3 14 6 4" xfId="24487" xr:uid="{00000000-0005-0000-0000-0000995F0000}"/>
    <cellStyle name="Output 2 3 3 14 6 4 2" xfId="24488" xr:uid="{00000000-0005-0000-0000-00009A5F0000}"/>
    <cellStyle name="Output 2 3 3 14 6 4 2 2" xfId="24489" xr:uid="{00000000-0005-0000-0000-00009B5F0000}"/>
    <cellStyle name="Output 2 3 3 14 6 4 3" xfId="24490" xr:uid="{00000000-0005-0000-0000-00009C5F0000}"/>
    <cellStyle name="Output 2 3 3 14 6 5" xfId="24491" xr:uid="{00000000-0005-0000-0000-00009D5F0000}"/>
    <cellStyle name="Output 2 3 3 14 6 5 2" xfId="24492" xr:uid="{00000000-0005-0000-0000-00009E5F0000}"/>
    <cellStyle name="Output 2 3 3 14 6 6" xfId="24493" xr:uid="{00000000-0005-0000-0000-00009F5F0000}"/>
    <cellStyle name="Output 2 3 3 14 6 6 2" xfId="24494" xr:uid="{00000000-0005-0000-0000-0000A05F0000}"/>
    <cellStyle name="Output 2 3 3 14 6 7" xfId="24495" xr:uid="{00000000-0005-0000-0000-0000A15F0000}"/>
    <cellStyle name="Output 2 3 3 14 7" xfId="24496" xr:uid="{00000000-0005-0000-0000-0000A25F0000}"/>
    <cellStyle name="Output 2 3 3 14 7 2" xfId="24497" xr:uid="{00000000-0005-0000-0000-0000A35F0000}"/>
    <cellStyle name="Output 2 3 3 14 7 2 2" xfId="24498" xr:uid="{00000000-0005-0000-0000-0000A45F0000}"/>
    <cellStyle name="Output 2 3 3 14 7 2 2 2" xfId="24499" xr:uid="{00000000-0005-0000-0000-0000A55F0000}"/>
    <cellStyle name="Output 2 3 3 14 7 2 3" xfId="24500" xr:uid="{00000000-0005-0000-0000-0000A65F0000}"/>
    <cellStyle name="Output 2 3 3 14 7 3" xfId="24501" xr:uid="{00000000-0005-0000-0000-0000A75F0000}"/>
    <cellStyle name="Output 2 3 3 14 7 3 2" xfId="24502" xr:uid="{00000000-0005-0000-0000-0000A85F0000}"/>
    <cellStyle name="Output 2 3 3 14 7 4" xfId="24503" xr:uid="{00000000-0005-0000-0000-0000A95F0000}"/>
    <cellStyle name="Output 2 3 3 14 8" xfId="24504" xr:uid="{00000000-0005-0000-0000-0000AA5F0000}"/>
    <cellStyle name="Output 2 3 3 14 8 2" xfId="24505" xr:uid="{00000000-0005-0000-0000-0000AB5F0000}"/>
    <cellStyle name="Output 2 3 3 14 8 2 2" xfId="24506" xr:uid="{00000000-0005-0000-0000-0000AC5F0000}"/>
    <cellStyle name="Output 2 3 3 14 8 3" xfId="24507" xr:uid="{00000000-0005-0000-0000-0000AD5F0000}"/>
    <cellStyle name="Output 2 3 3 14 9" xfId="24508" xr:uid="{00000000-0005-0000-0000-0000AE5F0000}"/>
    <cellStyle name="Output 2 3 3 14 9 2" xfId="24509" xr:uid="{00000000-0005-0000-0000-0000AF5F0000}"/>
    <cellStyle name="Output 2 3 3 14 9 2 2" xfId="24510" xr:uid="{00000000-0005-0000-0000-0000B05F0000}"/>
    <cellStyle name="Output 2 3 3 14 9 3" xfId="24511" xr:uid="{00000000-0005-0000-0000-0000B15F0000}"/>
    <cellStyle name="Output 2 3 3 15" xfId="24512" xr:uid="{00000000-0005-0000-0000-0000B25F0000}"/>
    <cellStyle name="Output 2 3 3 15 10" xfId="24513" xr:uid="{00000000-0005-0000-0000-0000B35F0000}"/>
    <cellStyle name="Output 2 3 3 15 10 2" xfId="24514" xr:uid="{00000000-0005-0000-0000-0000B45F0000}"/>
    <cellStyle name="Output 2 3 3 15 11" xfId="24515" xr:uid="{00000000-0005-0000-0000-0000B55F0000}"/>
    <cellStyle name="Output 2 3 3 15 2" xfId="24516" xr:uid="{00000000-0005-0000-0000-0000B65F0000}"/>
    <cellStyle name="Output 2 3 3 15 2 2" xfId="24517" xr:uid="{00000000-0005-0000-0000-0000B75F0000}"/>
    <cellStyle name="Output 2 3 3 15 2 2 2" xfId="24518" xr:uid="{00000000-0005-0000-0000-0000B85F0000}"/>
    <cellStyle name="Output 2 3 3 15 2 2 2 2" xfId="24519" xr:uid="{00000000-0005-0000-0000-0000B95F0000}"/>
    <cellStyle name="Output 2 3 3 15 2 2 2 2 2" xfId="24520" xr:uid="{00000000-0005-0000-0000-0000BA5F0000}"/>
    <cellStyle name="Output 2 3 3 15 2 2 2 3" xfId="24521" xr:uid="{00000000-0005-0000-0000-0000BB5F0000}"/>
    <cellStyle name="Output 2 3 3 15 2 2 3" xfId="24522" xr:uid="{00000000-0005-0000-0000-0000BC5F0000}"/>
    <cellStyle name="Output 2 3 3 15 2 2 3 2" xfId="24523" xr:uid="{00000000-0005-0000-0000-0000BD5F0000}"/>
    <cellStyle name="Output 2 3 3 15 2 2 4" xfId="24524" xr:uid="{00000000-0005-0000-0000-0000BE5F0000}"/>
    <cellStyle name="Output 2 3 3 15 2 3" xfId="24525" xr:uid="{00000000-0005-0000-0000-0000BF5F0000}"/>
    <cellStyle name="Output 2 3 3 15 2 3 2" xfId="24526" xr:uid="{00000000-0005-0000-0000-0000C05F0000}"/>
    <cellStyle name="Output 2 3 3 15 2 3 2 2" xfId="24527" xr:uid="{00000000-0005-0000-0000-0000C15F0000}"/>
    <cellStyle name="Output 2 3 3 15 2 3 3" xfId="24528" xr:uid="{00000000-0005-0000-0000-0000C25F0000}"/>
    <cellStyle name="Output 2 3 3 15 2 4" xfId="24529" xr:uid="{00000000-0005-0000-0000-0000C35F0000}"/>
    <cellStyle name="Output 2 3 3 15 2 4 2" xfId="24530" xr:uid="{00000000-0005-0000-0000-0000C45F0000}"/>
    <cellStyle name="Output 2 3 3 15 2 4 2 2" xfId="24531" xr:uid="{00000000-0005-0000-0000-0000C55F0000}"/>
    <cellStyle name="Output 2 3 3 15 2 4 3" xfId="24532" xr:uid="{00000000-0005-0000-0000-0000C65F0000}"/>
    <cellStyle name="Output 2 3 3 15 2 5" xfId="24533" xr:uid="{00000000-0005-0000-0000-0000C75F0000}"/>
    <cellStyle name="Output 2 3 3 15 2 5 2" xfId="24534" xr:uid="{00000000-0005-0000-0000-0000C85F0000}"/>
    <cellStyle name="Output 2 3 3 15 2 6" xfId="24535" xr:uid="{00000000-0005-0000-0000-0000C95F0000}"/>
    <cellStyle name="Output 2 3 3 15 2 6 2" xfId="24536" xr:uid="{00000000-0005-0000-0000-0000CA5F0000}"/>
    <cellStyle name="Output 2 3 3 15 2 7" xfId="24537" xr:uid="{00000000-0005-0000-0000-0000CB5F0000}"/>
    <cellStyle name="Output 2 3 3 15 3" xfId="24538" xr:uid="{00000000-0005-0000-0000-0000CC5F0000}"/>
    <cellStyle name="Output 2 3 3 15 3 2" xfId="24539" xr:uid="{00000000-0005-0000-0000-0000CD5F0000}"/>
    <cellStyle name="Output 2 3 3 15 3 2 2" xfId="24540" xr:uid="{00000000-0005-0000-0000-0000CE5F0000}"/>
    <cellStyle name="Output 2 3 3 15 3 2 2 2" xfId="24541" xr:uid="{00000000-0005-0000-0000-0000CF5F0000}"/>
    <cellStyle name="Output 2 3 3 15 3 2 2 2 2" xfId="24542" xr:uid="{00000000-0005-0000-0000-0000D05F0000}"/>
    <cellStyle name="Output 2 3 3 15 3 2 2 3" xfId="24543" xr:uid="{00000000-0005-0000-0000-0000D15F0000}"/>
    <cellStyle name="Output 2 3 3 15 3 2 3" xfId="24544" xr:uid="{00000000-0005-0000-0000-0000D25F0000}"/>
    <cellStyle name="Output 2 3 3 15 3 2 3 2" xfId="24545" xr:uid="{00000000-0005-0000-0000-0000D35F0000}"/>
    <cellStyle name="Output 2 3 3 15 3 2 4" xfId="24546" xr:uid="{00000000-0005-0000-0000-0000D45F0000}"/>
    <cellStyle name="Output 2 3 3 15 3 3" xfId="24547" xr:uid="{00000000-0005-0000-0000-0000D55F0000}"/>
    <cellStyle name="Output 2 3 3 15 3 3 2" xfId="24548" xr:uid="{00000000-0005-0000-0000-0000D65F0000}"/>
    <cellStyle name="Output 2 3 3 15 3 3 2 2" xfId="24549" xr:uid="{00000000-0005-0000-0000-0000D75F0000}"/>
    <cellStyle name="Output 2 3 3 15 3 3 3" xfId="24550" xr:uid="{00000000-0005-0000-0000-0000D85F0000}"/>
    <cellStyle name="Output 2 3 3 15 3 4" xfId="24551" xr:uid="{00000000-0005-0000-0000-0000D95F0000}"/>
    <cellStyle name="Output 2 3 3 15 3 4 2" xfId="24552" xr:uid="{00000000-0005-0000-0000-0000DA5F0000}"/>
    <cellStyle name="Output 2 3 3 15 3 4 2 2" xfId="24553" xr:uid="{00000000-0005-0000-0000-0000DB5F0000}"/>
    <cellStyle name="Output 2 3 3 15 3 4 3" xfId="24554" xr:uid="{00000000-0005-0000-0000-0000DC5F0000}"/>
    <cellStyle name="Output 2 3 3 15 3 5" xfId="24555" xr:uid="{00000000-0005-0000-0000-0000DD5F0000}"/>
    <cellStyle name="Output 2 3 3 15 3 5 2" xfId="24556" xr:uid="{00000000-0005-0000-0000-0000DE5F0000}"/>
    <cellStyle name="Output 2 3 3 15 3 6" xfId="24557" xr:uid="{00000000-0005-0000-0000-0000DF5F0000}"/>
    <cellStyle name="Output 2 3 3 15 3 6 2" xfId="24558" xr:uid="{00000000-0005-0000-0000-0000E05F0000}"/>
    <cellStyle name="Output 2 3 3 15 3 7" xfId="24559" xr:uid="{00000000-0005-0000-0000-0000E15F0000}"/>
    <cellStyle name="Output 2 3 3 15 4" xfId="24560" xr:uid="{00000000-0005-0000-0000-0000E25F0000}"/>
    <cellStyle name="Output 2 3 3 15 4 2" xfId="24561" xr:uid="{00000000-0005-0000-0000-0000E35F0000}"/>
    <cellStyle name="Output 2 3 3 15 4 2 2" xfId="24562" xr:uid="{00000000-0005-0000-0000-0000E45F0000}"/>
    <cellStyle name="Output 2 3 3 15 4 2 2 2" xfId="24563" xr:uid="{00000000-0005-0000-0000-0000E55F0000}"/>
    <cellStyle name="Output 2 3 3 15 4 2 2 2 2" xfId="24564" xr:uid="{00000000-0005-0000-0000-0000E65F0000}"/>
    <cellStyle name="Output 2 3 3 15 4 2 2 3" xfId="24565" xr:uid="{00000000-0005-0000-0000-0000E75F0000}"/>
    <cellStyle name="Output 2 3 3 15 4 2 3" xfId="24566" xr:uid="{00000000-0005-0000-0000-0000E85F0000}"/>
    <cellStyle name="Output 2 3 3 15 4 2 3 2" xfId="24567" xr:uid="{00000000-0005-0000-0000-0000E95F0000}"/>
    <cellStyle name="Output 2 3 3 15 4 2 4" xfId="24568" xr:uid="{00000000-0005-0000-0000-0000EA5F0000}"/>
    <cellStyle name="Output 2 3 3 15 4 3" xfId="24569" xr:uid="{00000000-0005-0000-0000-0000EB5F0000}"/>
    <cellStyle name="Output 2 3 3 15 4 3 2" xfId="24570" xr:uid="{00000000-0005-0000-0000-0000EC5F0000}"/>
    <cellStyle name="Output 2 3 3 15 4 3 2 2" xfId="24571" xr:uid="{00000000-0005-0000-0000-0000ED5F0000}"/>
    <cellStyle name="Output 2 3 3 15 4 3 3" xfId="24572" xr:uid="{00000000-0005-0000-0000-0000EE5F0000}"/>
    <cellStyle name="Output 2 3 3 15 4 4" xfId="24573" xr:uid="{00000000-0005-0000-0000-0000EF5F0000}"/>
    <cellStyle name="Output 2 3 3 15 4 4 2" xfId="24574" xr:uid="{00000000-0005-0000-0000-0000F05F0000}"/>
    <cellStyle name="Output 2 3 3 15 4 4 2 2" xfId="24575" xr:uid="{00000000-0005-0000-0000-0000F15F0000}"/>
    <cellStyle name="Output 2 3 3 15 4 4 3" xfId="24576" xr:uid="{00000000-0005-0000-0000-0000F25F0000}"/>
    <cellStyle name="Output 2 3 3 15 4 5" xfId="24577" xr:uid="{00000000-0005-0000-0000-0000F35F0000}"/>
    <cellStyle name="Output 2 3 3 15 4 5 2" xfId="24578" xr:uid="{00000000-0005-0000-0000-0000F45F0000}"/>
    <cellStyle name="Output 2 3 3 15 4 6" xfId="24579" xr:uid="{00000000-0005-0000-0000-0000F55F0000}"/>
    <cellStyle name="Output 2 3 3 15 4 6 2" xfId="24580" xr:uid="{00000000-0005-0000-0000-0000F65F0000}"/>
    <cellStyle name="Output 2 3 3 15 4 7" xfId="24581" xr:uid="{00000000-0005-0000-0000-0000F75F0000}"/>
    <cellStyle name="Output 2 3 3 15 5" xfId="24582" xr:uid="{00000000-0005-0000-0000-0000F85F0000}"/>
    <cellStyle name="Output 2 3 3 15 5 2" xfId="24583" xr:uid="{00000000-0005-0000-0000-0000F95F0000}"/>
    <cellStyle name="Output 2 3 3 15 5 2 2" xfId="24584" xr:uid="{00000000-0005-0000-0000-0000FA5F0000}"/>
    <cellStyle name="Output 2 3 3 15 5 2 2 2" xfId="24585" xr:uid="{00000000-0005-0000-0000-0000FB5F0000}"/>
    <cellStyle name="Output 2 3 3 15 5 2 2 2 2" xfId="24586" xr:uid="{00000000-0005-0000-0000-0000FC5F0000}"/>
    <cellStyle name="Output 2 3 3 15 5 2 2 3" xfId="24587" xr:uid="{00000000-0005-0000-0000-0000FD5F0000}"/>
    <cellStyle name="Output 2 3 3 15 5 2 3" xfId="24588" xr:uid="{00000000-0005-0000-0000-0000FE5F0000}"/>
    <cellStyle name="Output 2 3 3 15 5 2 3 2" xfId="24589" xr:uid="{00000000-0005-0000-0000-0000FF5F0000}"/>
    <cellStyle name="Output 2 3 3 15 5 2 4" xfId="24590" xr:uid="{00000000-0005-0000-0000-000000600000}"/>
    <cellStyle name="Output 2 3 3 15 5 3" xfId="24591" xr:uid="{00000000-0005-0000-0000-000001600000}"/>
    <cellStyle name="Output 2 3 3 15 5 3 2" xfId="24592" xr:uid="{00000000-0005-0000-0000-000002600000}"/>
    <cellStyle name="Output 2 3 3 15 5 3 2 2" xfId="24593" xr:uid="{00000000-0005-0000-0000-000003600000}"/>
    <cellStyle name="Output 2 3 3 15 5 3 3" xfId="24594" xr:uid="{00000000-0005-0000-0000-000004600000}"/>
    <cellStyle name="Output 2 3 3 15 5 4" xfId="24595" xr:uid="{00000000-0005-0000-0000-000005600000}"/>
    <cellStyle name="Output 2 3 3 15 5 4 2" xfId="24596" xr:uid="{00000000-0005-0000-0000-000006600000}"/>
    <cellStyle name="Output 2 3 3 15 5 4 2 2" xfId="24597" xr:uid="{00000000-0005-0000-0000-000007600000}"/>
    <cellStyle name="Output 2 3 3 15 5 4 3" xfId="24598" xr:uid="{00000000-0005-0000-0000-000008600000}"/>
    <cellStyle name="Output 2 3 3 15 5 5" xfId="24599" xr:uid="{00000000-0005-0000-0000-000009600000}"/>
    <cellStyle name="Output 2 3 3 15 5 5 2" xfId="24600" xr:uid="{00000000-0005-0000-0000-00000A600000}"/>
    <cellStyle name="Output 2 3 3 15 5 6" xfId="24601" xr:uid="{00000000-0005-0000-0000-00000B600000}"/>
    <cellStyle name="Output 2 3 3 15 5 6 2" xfId="24602" xr:uid="{00000000-0005-0000-0000-00000C600000}"/>
    <cellStyle name="Output 2 3 3 15 5 7" xfId="24603" xr:uid="{00000000-0005-0000-0000-00000D600000}"/>
    <cellStyle name="Output 2 3 3 15 6" xfId="24604" xr:uid="{00000000-0005-0000-0000-00000E600000}"/>
    <cellStyle name="Output 2 3 3 15 6 2" xfId="24605" xr:uid="{00000000-0005-0000-0000-00000F600000}"/>
    <cellStyle name="Output 2 3 3 15 6 2 2" xfId="24606" xr:uid="{00000000-0005-0000-0000-000010600000}"/>
    <cellStyle name="Output 2 3 3 15 6 2 2 2" xfId="24607" xr:uid="{00000000-0005-0000-0000-000011600000}"/>
    <cellStyle name="Output 2 3 3 15 6 2 3" xfId="24608" xr:uid="{00000000-0005-0000-0000-000012600000}"/>
    <cellStyle name="Output 2 3 3 15 6 3" xfId="24609" xr:uid="{00000000-0005-0000-0000-000013600000}"/>
    <cellStyle name="Output 2 3 3 15 6 3 2" xfId="24610" xr:uid="{00000000-0005-0000-0000-000014600000}"/>
    <cellStyle name="Output 2 3 3 15 6 4" xfId="24611" xr:uid="{00000000-0005-0000-0000-000015600000}"/>
    <cellStyle name="Output 2 3 3 15 7" xfId="24612" xr:uid="{00000000-0005-0000-0000-000016600000}"/>
    <cellStyle name="Output 2 3 3 15 7 2" xfId="24613" xr:uid="{00000000-0005-0000-0000-000017600000}"/>
    <cellStyle name="Output 2 3 3 15 7 2 2" xfId="24614" xr:uid="{00000000-0005-0000-0000-000018600000}"/>
    <cellStyle name="Output 2 3 3 15 7 3" xfId="24615" xr:uid="{00000000-0005-0000-0000-000019600000}"/>
    <cellStyle name="Output 2 3 3 15 8" xfId="24616" xr:uid="{00000000-0005-0000-0000-00001A600000}"/>
    <cellStyle name="Output 2 3 3 15 8 2" xfId="24617" xr:uid="{00000000-0005-0000-0000-00001B600000}"/>
    <cellStyle name="Output 2 3 3 15 8 2 2" xfId="24618" xr:uid="{00000000-0005-0000-0000-00001C600000}"/>
    <cellStyle name="Output 2 3 3 15 8 3" xfId="24619" xr:uid="{00000000-0005-0000-0000-00001D600000}"/>
    <cellStyle name="Output 2 3 3 15 9" xfId="24620" xr:uid="{00000000-0005-0000-0000-00001E600000}"/>
    <cellStyle name="Output 2 3 3 15 9 2" xfId="24621" xr:uid="{00000000-0005-0000-0000-00001F600000}"/>
    <cellStyle name="Output 2 3 3 16" xfId="24622" xr:uid="{00000000-0005-0000-0000-000020600000}"/>
    <cellStyle name="Output 2 3 3 17" xfId="24623" xr:uid="{00000000-0005-0000-0000-000021600000}"/>
    <cellStyle name="Output 2 3 3 2" xfId="24624" xr:uid="{00000000-0005-0000-0000-000022600000}"/>
    <cellStyle name="Output 2 3 3 2 10" xfId="24625" xr:uid="{00000000-0005-0000-0000-000023600000}"/>
    <cellStyle name="Output 2 3 3 2 10 2" xfId="24626" xr:uid="{00000000-0005-0000-0000-000024600000}"/>
    <cellStyle name="Output 2 3 3 2 11" xfId="24627" xr:uid="{00000000-0005-0000-0000-000025600000}"/>
    <cellStyle name="Output 2 3 3 2 11 2" xfId="24628" xr:uid="{00000000-0005-0000-0000-000026600000}"/>
    <cellStyle name="Output 2 3 3 2 12" xfId="24629" xr:uid="{00000000-0005-0000-0000-000027600000}"/>
    <cellStyle name="Output 2 3 3 2 2" xfId="24630" xr:uid="{00000000-0005-0000-0000-000028600000}"/>
    <cellStyle name="Output 2 3 3 2 2 2" xfId="24631" xr:uid="{00000000-0005-0000-0000-000029600000}"/>
    <cellStyle name="Output 2 3 3 2 2 2 2" xfId="24632" xr:uid="{00000000-0005-0000-0000-00002A600000}"/>
    <cellStyle name="Output 2 3 3 2 2 2 2 2" xfId="24633" xr:uid="{00000000-0005-0000-0000-00002B600000}"/>
    <cellStyle name="Output 2 3 3 2 2 2 2 2 2" xfId="24634" xr:uid="{00000000-0005-0000-0000-00002C600000}"/>
    <cellStyle name="Output 2 3 3 2 2 2 2 3" xfId="24635" xr:uid="{00000000-0005-0000-0000-00002D600000}"/>
    <cellStyle name="Output 2 3 3 2 2 2 3" xfId="24636" xr:uid="{00000000-0005-0000-0000-00002E600000}"/>
    <cellStyle name="Output 2 3 3 2 2 2 3 2" xfId="24637" xr:uid="{00000000-0005-0000-0000-00002F600000}"/>
    <cellStyle name="Output 2 3 3 2 2 2 4" xfId="24638" xr:uid="{00000000-0005-0000-0000-000030600000}"/>
    <cellStyle name="Output 2 3 3 2 2 3" xfId="24639" xr:uid="{00000000-0005-0000-0000-000031600000}"/>
    <cellStyle name="Output 2 3 3 2 2 3 2" xfId="24640" xr:uid="{00000000-0005-0000-0000-000032600000}"/>
    <cellStyle name="Output 2 3 3 2 2 3 2 2" xfId="24641" xr:uid="{00000000-0005-0000-0000-000033600000}"/>
    <cellStyle name="Output 2 3 3 2 2 3 3" xfId="24642" xr:uid="{00000000-0005-0000-0000-000034600000}"/>
    <cellStyle name="Output 2 3 3 2 2 4" xfId="24643" xr:uid="{00000000-0005-0000-0000-000035600000}"/>
    <cellStyle name="Output 2 3 3 2 2 4 2" xfId="24644" xr:uid="{00000000-0005-0000-0000-000036600000}"/>
    <cellStyle name="Output 2 3 3 2 2 4 2 2" xfId="24645" xr:uid="{00000000-0005-0000-0000-000037600000}"/>
    <cellStyle name="Output 2 3 3 2 2 4 3" xfId="24646" xr:uid="{00000000-0005-0000-0000-000038600000}"/>
    <cellStyle name="Output 2 3 3 2 2 5" xfId="24647" xr:uid="{00000000-0005-0000-0000-000039600000}"/>
    <cellStyle name="Output 2 3 3 2 2 5 2" xfId="24648" xr:uid="{00000000-0005-0000-0000-00003A600000}"/>
    <cellStyle name="Output 2 3 3 2 2 6" xfId="24649" xr:uid="{00000000-0005-0000-0000-00003B600000}"/>
    <cellStyle name="Output 2 3 3 2 2 6 2" xfId="24650" xr:uid="{00000000-0005-0000-0000-00003C600000}"/>
    <cellStyle name="Output 2 3 3 2 2 7" xfId="24651" xr:uid="{00000000-0005-0000-0000-00003D600000}"/>
    <cellStyle name="Output 2 3 3 2 3" xfId="24652" xr:uid="{00000000-0005-0000-0000-00003E600000}"/>
    <cellStyle name="Output 2 3 3 2 3 2" xfId="24653" xr:uid="{00000000-0005-0000-0000-00003F600000}"/>
    <cellStyle name="Output 2 3 3 2 3 2 2" xfId="24654" xr:uid="{00000000-0005-0000-0000-000040600000}"/>
    <cellStyle name="Output 2 3 3 2 3 2 2 2" xfId="24655" xr:uid="{00000000-0005-0000-0000-000041600000}"/>
    <cellStyle name="Output 2 3 3 2 3 2 2 2 2" xfId="24656" xr:uid="{00000000-0005-0000-0000-000042600000}"/>
    <cellStyle name="Output 2 3 3 2 3 2 2 3" xfId="24657" xr:uid="{00000000-0005-0000-0000-000043600000}"/>
    <cellStyle name="Output 2 3 3 2 3 2 3" xfId="24658" xr:uid="{00000000-0005-0000-0000-000044600000}"/>
    <cellStyle name="Output 2 3 3 2 3 2 3 2" xfId="24659" xr:uid="{00000000-0005-0000-0000-000045600000}"/>
    <cellStyle name="Output 2 3 3 2 3 2 4" xfId="24660" xr:uid="{00000000-0005-0000-0000-000046600000}"/>
    <cellStyle name="Output 2 3 3 2 3 3" xfId="24661" xr:uid="{00000000-0005-0000-0000-000047600000}"/>
    <cellStyle name="Output 2 3 3 2 3 3 2" xfId="24662" xr:uid="{00000000-0005-0000-0000-000048600000}"/>
    <cellStyle name="Output 2 3 3 2 3 3 2 2" xfId="24663" xr:uid="{00000000-0005-0000-0000-000049600000}"/>
    <cellStyle name="Output 2 3 3 2 3 3 3" xfId="24664" xr:uid="{00000000-0005-0000-0000-00004A600000}"/>
    <cellStyle name="Output 2 3 3 2 3 4" xfId="24665" xr:uid="{00000000-0005-0000-0000-00004B600000}"/>
    <cellStyle name="Output 2 3 3 2 3 4 2" xfId="24666" xr:uid="{00000000-0005-0000-0000-00004C600000}"/>
    <cellStyle name="Output 2 3 3 2 3 4 2 2" xfId="24667" xr:uid="{00000000-0005-0000-0000-00004D600000}"/>
    <cellStyle name="Output 2 3 3 2 3 4 3" xfId="24668" xr:uid="{00000000-0005-0000-0000-00004E600000}"/>
    <cellStyle name="Output 2 3 3 2 3 5" xfId="24669" xr:uid="{00000000-0005-0000-0000-00004F600000}"/>
    <cellStyle name="Output 2 3 3 2 3 5 2" xfId="24670" xr:uid="{00000000-0005-0000-0000-000050600000}"/>
    <cellStyle name="Output 2 3 3 2 3 6" xfId="24671" xr:uid="{00000000-0005-0000-0000-000051600000}"/>
    <cellStyle name="Output 2 3 3 2 3 6 2" xfId="24672" xr:uid="{00000000-0005-0000-0000-000052600000}"/>
    <cellStyle name="Output 2 3 3 2 3 7" xfId="24673" xr:uid="{00000000-0005-0000-0000-000053600000}"/>
    <cellStyle name="Output 2 3 3 2 4" xfId="24674" xr:uid="{00000000-0005-0000-0000-000054600000}"/>
    <cellStyle name="Output 2 3 3 2 4 2" xfId="24675" xr:uid="{00000000-0005-0000-0000-000055600000}"/>
    <cellStyle name="Output 2 3 3 2 4 2 2" xfId="24676" xr:uid="{00000000-0005-0000-0000-000056600000}"/>
    <cellStyle name="Output 2 3 3 2 4 2 2 2" xfId="24677" xr:uid="{00000000-0005-0000-0000-000057600000}"/>
    <cellStyle name="Output 2 3 3 2 4 2 2 2 2" xfId="24678" xr:uid="{00000000-0005-0000-0000-000058600000}"/>
    <cellStyle name="Output 2 3 3 2 4 2 2 3" xfId="24679" xr:uid="{00000000-0005-0000-0000-000059600000}"/>
    <cellStyle name="Output 2 3 3 2 4 2 3" xfId="24680" xr:uid="{00000000-0005-0000-0000-00005A600000}"/>
    <cellStyle name="Output 2 3 3 2 4 2 3 2" xfId="24681" xr:uid="{00000000-0005-0000-0000-00005B600000}"/>
    <cellStyle name="Output 2 3 3 2 4 2 4" xfId="24682" xr:uid="{00000000-0005-0000-0000-00005C600000}"/>
    <cellStyle name="Output 2 3 3 2 4 3" xfId="24683" xr:uid="{00000000-0005-0000-0000-00005D600000}"/>
    <cellStyle name="Output 2 3 3 2 4 3 2" xfId="24684" xr:uid="{00000000-0005-0000-0000-00005E600000}"/>
    <cellStyle name="Output 2 3 3 2 4 3 2 2" xfId="24685" xr:uid="{00000000-0005-0000-0000-00005F600000}"/>
    <cellStyle name="Output 2 3 3 2 4 3 3" xfId="24686" xr:uid="{00000000-0005-0000-0000-000060600000}"/>
    <cellStyle name="Output 2 3 3 2 4 4" xfId="24687" xr:uid="{00000000-0005-0000-0000-000061600000}"/>
    <cellStyle name="Output 2 3 3 2 4 4 2" xfId="24688" xr:uid="{00000000-0005-0000-0000-000062600000}"/>
    <cellStyle name="Output 2 3 3 2 4 4 2 2" xfId="24689" xr:uid="{00000000-0005-0000-0000-000063600000}"/>
    <cellStyle name="Output 2 3 3 2 4 4 3" xfId="24690" xr:uid="{00000000-0005-0000-0000-000064600000}"/>
    <cellStyle name="Output 2 3 3 2 4 5" xfId="24691" xr:uid="{00000000-0005-0000-0000-000065600000}"/>
    <cellStyle name="Output 2 3 3 2 4 5 2" xfId="24692" xr:uid="{00000000-0005-0000-0000-000066600000}"/>
    <cellStyle name="Output 2 3 3 2 4 6" xfId="24693" xr:uid="{00000000-0005-0000-0000-000067600000}"/>
    <cellStyle name="Output 2 3 3 2 4 6 2" xfId="24694" xr:uid="{00000000-0005-0000-0000-000068600000}"/>
    <cellStyle name="Output 2 3 3 2 4 7" xfId="24695" xr:uid="{00000000-0005-0000-0000-000069600000}"/>
    <cellStyle name="Output 2 3 3 2 5" xfId="24696" xr:uid="{00000000-0005-0000-0000-00006A600000}"/>
    <cellStyle name="Output 2 3 3 2 5 2" xfId="24697" xr:uid="{00000000-0005-0000-0000-00006B600000}"/>
    <cellStyle name="Output 2 3 3 2 5 2 2" xfId="24698" xr:uid="{00000000-0005-0000-0000-00006C600000}"/>
    <cellStyle name="Output 2 3 3 2 5 2 2 2" xfId="24699" xr:uid="{00000000-0005-0000-0000-00006D600000}"/>
    <cellStyle name="Output 2 3 3 2 5 2 2 2 2" xfId="24700" xr:uid="{00000000-0005-0000-0000-00006E600000}"/>
    <cellStyle name="Output 2 3 3 2 5 2 2 3" xfId="24701" xr:uid="{00000000-0005-0000-0000-00006F600000}"/>
    <cellStyle name="Output 2 3 3 2 5 2 3" xfId="24702" xr:uid="{00000000-0005-0000-0000-000070600000}"/>
    <cellStyle name="Output 2 3 3 2 5 2 3 2" xfId="24703" xr:uid="{00000000-0005-0000-0000-000071600000}"/>
    <cellStyle name="Output 2 3 3 2 5 2 4" xfId="24704" xr:uid="{00000000-0005-0000-0000-000072600000}"/>
    <cellStyle name="Output 2 3 3 2 5 3" xfId="24705" xr:uid="{00000000-0005-0000-0000-000073600000}"/>
    <cellStyle name="Output 2 3 3 2 5 3 2" xfId="24706" xr:uid="{00000000-0005-0000-0000-000074600000}"/>
    <cellStyle name="Output 2 3 3 2 5 3 2 2" xfId="24707" xr:uid="{00000000-0005-0000-0000-000075600000}"/>
    <cellStyle name="Output 2 3 3 2 5 3 3" xfId="24708" xr:uid="{00000000-0005-0000-0000-000076600000}"/>
    <cellStyle name="Output 2 3 3 2 5 4" xfId="24709" xr:uid="{00000000-0005-0000-0000-000077600000}"/>
    <cellStyle name="Output 2 3 3 2 5 4 2" xfId="24710" xr:uid="{00000000-0005-0000-0000-000078600000}"/>
    <cellStyle name="Output 2 3 3 2 5 4 2 2" xfId="24711" xr:uid="{00000000-0005-0000-0000-000079600000}"/>
    <cellStyle name="Output 2 3 3 2 5 4 3" xfId="24712" xr:uid="{00000000-0005-0000-0000-00007A600000}"/>
    <cellStyle name="Output 2 3 3 2 5 5" xfId="24713" xr:uid="{00000000-0005-0000-0000-00007B600000}"/>
    <cellStyle name="Output 2 3 3 2 5 5 2" xfId="24714" xr:uid="{00000000-0005-0000-0000-00007C600000}"/>
    <cellStyle name="Output 2 3 3 2 5 6" xfId="24715" xr:uid="{00000000-0005-0000-0000-00007D600000}"/>
    <cellStyle name="Output 2 3 3 2 5 6 2" xfId="24716" xr:uid="{00000000-0005-0000-0000-00007E600000}"/>
    <cellStyle name="Output 2 3 3 2 5 7" xfId="24717" xr:uid="{00000000-0005-0000-0000-00007F600000}"/>
    <cellStyle name="Output 2 3 3 2 6" xfId="24718" xr:uid="{00000000-0005-0000-0000-000080600000}"/>
    <cellStyle name="Output 2 3 3 2 6 2" xfId="24719" xr:uid="{00000000-0005-0000-0000-000081600000}"/>
    <cellStyle name="Output 2 3 3 2 6 2 2" xfId="24720" xr:uid="{00000000-0005-0000-0000-000082600000}"/>
    <cellStyle name="Output 2 3 3 2 6 2 2 2" xfId="24721" xr:uid="{00000000-0005-0000-0000-000083600000}"/>
    <cellStyle name="Output 2 3 3 2 6 2 2 2 2" xfId="24722" xr:uid="{00000000-0005-0000-0000-000084600000}"/>
    <cellStyle name="Output 2 3 3 2 6 2 2 3" xfId="24723" xr:uid="{00000000-0005-0000-0000-000085600000}"/>
    <cellStyle name="Output 2 3 3 2 6 2 3" xfId="24724" xr:uid="{00000000-0005-0000-0000-000086600000}"/>
    <cellStyle name="Output 2 3 3 2 6 2 3 2" xfId="24725" xr:uid="{00000000-0005-0000-0000-000087600000}"/>
    <cellStyle name="Output 2 3 3 2 6 2 4" xfId="24726" xr:uid="{00000000-0005-0000-0000-000088600000}"/>
    <cellStyle name="Output 2 3 3 2 6 3" xfId="24727" xr:uid="{00000000-0005-0000-0000-000089600000}"/>
    <cellStyle name="Output 2 3 3 2 6 3 2" xfId="24728" xr:uid="{00000000-0005-0000-0000-00008A600000}"/>
    <cellStyle name="Output 2 3 3 2 6 3 2 2" xfId="24729" xr:uid="{00000000-0005-0000-0000-00008B600000}"/>
    <cellStyle name="Output 2 3 3 2 6 3 3" xfId="24730" xr:uid="{00000000-0005-0000-0000-00008C600000}"/>
    <cellStyle name="Output 2 3 3 2 6 4" xfId="24731" xr:uid="{00000000-0005-0000-0000-00008D600000}"/>
    <cellStyle name="Output 2 3 3 2 6 4 2" xfId="24732" xr:uid="{00000000-0005-0000-0000-00008E600000}"/>
    <cellStyle name="Output 2 3 3 2 6 4 2 2" xfId="24733" xr:uid="{00000000-0005-0000-0000-00008F600000}"/>
    <cellStyle name="Output 2 3 3 2 6 4 3" xfId="24734" xr:uid="{00000000-0005-0000-0000-000090600000}"/>
    <cellStyle name="Output 2 3 3 2 6 5" xfId="24735" xr:uid="{00000000-0005-0000-0000-000091600000}"/>
    <cellStyle name="Output 2 3 3 2 6 5 2" xfId="24736" xr:uid="{00000000-0005-0000-0000-000092600000}"/>
    <cellStyle name="Output 2 3 3 2 6 6" xfId="24737" xr:uid="{00000000-0005-0000-0000-000093600000}"/>
    <cellStyle name="Output 2 3 3 2 6 6 2" xfId="24738" xr:uid="{00000000-0005-0000-0000-000094600000}"/>
    <cellStyle name="Output 2 3 3 2 6 7" xfId="24739" xr:uid="{00000000-0005-0000-0000-000095600000}"/>
    <cellStyle name="Output 2 3 3 2 7" xfId="24740" xr:uid="{00000000-0005-0000-0000-000096600000}"/>
    <cellStyle name="Output 2 3 3 2 7 2" xfId="24741" xr:uid="{00000000-0005-0000-0000-000097600000}"/>
    <cellStyle name="Output 2 3 3 2 7 2 2" xfId="24742" xr:uid="{00000000-0005-0000-0000-000098600000}"/>
    <cellStyle name="Output 2 3 3 2 7 2 2 2" xfId="24743" xr:uid="{00000000-0005-0000-0000-000099600000}"/>
    <cellStyle name="Output 2 3 3 2 7 2 3" xfId="24744" xr:uid="{00000000-0005-0000-0000-00009A600000}"/>
    <cellStyle name="Output 2 3 3 2 7 3" xfId="24745" xr:uid="{00000000-0005-0000-0000-00009B600000}"/>
    <cellStyle name="Output 2 3 3 2 7 3 2" xfId="24746" xr:uid="{00000000-0005-0000-0000-00009C600000}"/>
    <cellStyle name="Output 2 3 3 2 7 4" xfId="24747" xr:uid="{00000000-0005-0000-0000-00009D600000}"/>
    <cellStyle name="Output 2 3 3 2 8" xfId="24748" xr:uid="{00000000-0005-0000-0000-00009E600000}"/>
    <cellStyle name="Output 2 3 3 2 8 2" xfId="24749" xr:uid="{00000000-0005-0000-0000-00009F600000}"/>
    <cellStyle name="Output 2 3 3 2 8 2 2" xfId="24750" xr:uid="{00000000-0005-0000-0000-0000A0600000}"/>
    <cellStyle name="Output 2 3 3 2 8 3" xfId="24751" xr:uid="{00000000-0005-0000-0000-0000A1600000}"/>
    <cellStyle name="Output 2 3 3 2 9" xfId="24752" xr:uid="{00000000-0005-0000-0000-0000A2600000}"/>
    <cellStyle name="Output 2 3 3 2 9 2" xfId="24753" xr:uid="{00000000-0005-0000-0000-0000A3600000}"/>
    <cellStyle name="Output 2 3 3 2 9 2 2" xfId="24754" xr:uid="{00000000-0005-0000-0000-0000A4600000}"/>
    <cellStyle name="Output 2 3 3 2 9 3" xfId="24755" xr:uid="{00000000-0005-0000-0000-0000A5600000}"/>
    <cellStyle name="Output 2 3 3 3" xfId="24756" xr:uid="{00000000-0005-0000-0000-0000A6600000}"/>
    <cellStyle name="Output 2 3 3 3 10" xfId="24757" xr:uid="{00000000-0005-0000-0000-0000A7600000}"/>
    <cellStyle name="Output 2 3 3 3 10 2" xfId="24758" xr:uid="{00000000-0005-0000-0000-0000A8600000}"/>
    <cellStyle name="Output 2 3 3 3 11" xfId="24759" xr:uid="{00000000-0005-0000-0000-0000A9600000}"/>
    <cellStyle name="Output 2 3 3 3 11 2" xfId="24760" xr:uid="{00000000-0005-0000-0000-0000AA600000}"/>
    <cellStyle name="Output 2 3 3 3 12" xfId="24761" xr:uid="{00000000-0005-0000-0000-0000AB600000}"/>
    <cellStyle name="Output 2 3 3 3 2" xfId="24762" xr:uid="{00000000-0005-0000-0000-0000AC600000}"/>
    <cellStyle name="Output 2 3 3 3 2 2" xfId="24763" xr:uid="{00000000-0005-0000-0000-0000AD600000}"/>
    <cellStyle name="Output 2 3 3 3 2 2 2" xfId="24764" xr:uid="{00000000-0005-0000-0000-0000AE600000}"/>
    <cellStyle name="Output 2 3 3 3 2 2 2 2" xfId="24765" xr:uid="{00000000-0005-0000-0000-0000AF600000}"/>
    <cellStyle name="Output 2 3 3 3 2 2 2 2 2" xfId="24766" xr:uid="{00000000-0005-0000-0000-0000B0600000}"/>
    <cellStyle name="Output 2 3 3 3 2 2 2 3" xfId="24767" xr:uid="{00000000-0005-0000-0000-0000B1600000}"/>
    <cellStyle name="Output 2 3 3 3 2 2 3" xfId="24768" xr:uid="{00000000-0005-0000-0000-0000B2600000}"/>
    <cellStyle name="Output 2 3 3 3 2 2 3 2" xfId="24769" xr:uid="{00000000-0005-0000-0000-0000B3600000}"/>
    <cellStyle name="Output 2 3 3 3 2 2 4" xfId="24770" xr:uid="{00000000-0005-0000-0000-0000B4600000}"/>
    <cellStyle name="Output 2 3 3 3 2 3" xfId="24771" xr:uid="{00000000-0005-0000-0000-0000B5600000}"/>
    <cellStyle name="Output 2 3 3 3 2 3 2" xfId="24772" xr:uid="{00000000-0005-0000-0000-0000B6600000}"/>
    <cellStyle name="Output 2 3 3 3 2 3 2 2" xfId="24773" xr:uid="{00000000-0005-0000-0000-0000B7600000}"/>
    <cellStyle name="Output 2 3 3 3 2 3 3" xfId="24774" xr:uid="{00000000-0005-0000-0000-0000B8600000}"/>
    <cellStyle name="Output 2 3 3 3 2 4" xfId="24775" xr:uid="{00000000-0005-0000-0000-0000B9600000}"/>
    <cellStyle name="Output 2 3 3 3 2 4 2" xfId="24776" xr:uid="{00000000-0005-0000-0000-0000BA600000}"/>
    <cellStyle name="Output 2 3 3 3 2 4 2 2" xfId="24777" xr:uid="{00000000-0005-0000-0000-0000BB600000}"/>
    <cellStyle name="Output 2 3 3 3 2 4 3" xfId="24778" xr:uid="{00000000-0005-0000-0000-0000BC600000}"/>
    <cellStyle name="Output 2 3 3 3 2 5" xfId="24779" xr:uid="{00000000-0005-0000-0000-0000BD600000}"/>
    <cellStyle name="Output 2 3 3 3 2 5 2" xfId="24780" xr:uid="{00000000-0005-0000-0000-0000BE600000}"/>
    <cellStyle name="Output 2 3 3 3 2 6" xfId="24781" xr:uid="{00000000-0005-0000-0000-0000BF600000}"/>
    <cellStyle name="Output 2 3 3 3 2 6 2" xfId="24782" xr:uid="{00000000-0005-0000-0000-0000C0600000}"/>
    <cellStyle name="Output 2 3 3 3 2 7" xfId="24783" xr:uid="{00000000-0005-0000-0000-0000C1600000}"/>
    <cellStyle name="Output 2 3 3 3 3" xfId="24784" xr:uid="{00000000-0005-0000-0000-0000C2600000}"/>
    <cellStyle name="Output 2 3 3 3 3 2" xfId="24785" xr:uid="{00000000-0005-0000-0000-0000C3600000}"/>
    <cellStyle name="Output 2 3 3 3 3 2 2" xfId="24786" xr:uid="{00000000-0005-0000-0000-0000C4600000}"/>
    <cellStyle name="Output 2 3 3 3 3 2 2 2" xfId="24787" xr:uid="{00000000-0005-0000-0000-0000C5600000}"/>
    <cellStyle name="Output 2 3 3 3 3 2 2 2 2" xfId="24788" xr:uid="{00000000-0005-0000-0000-0000C6600000}"/>
    <cellStyle name="Output 2 3 3 3 3 2 2 3" xfId="24789" xr:uid="{00000000-0005-0000-0000-0000C7600000}"/>
    <cellStyle name="Output 2 3 3 3 3 2 3" xfId="24790" xr:uid="{00000000-0005-0000-0000-0000C8600000}"/>
    <cellStyle name="Output 2 3 3 3 3 2 3 2" xfId="24791" xr:uid="{00000000-0005-0000-0000-0000C9600000}"/>
    <cellStyle name="Output 2 3 3 3 3 2 4" xfId="24792" xr:uid="{00000000-0005-0000-0000-0000CA600000}"/>
    <cellStyle name="Output 2 3 3 3 3 3" xfId="24793" xr:uid="{00000000-0005-0000-0000-0000CB600000}"/>
    <cellStyle name="Output 2 3 3 3 3 3 2" xfId="24794" xr:uid="{00000000-0005-0000-0000-0000CC600000}"/>
    <cellStyle name="Output 2 3 3 3 3 3 2 2" xfId="24795" xr:uid="{00000000-0005-0000-0000-0000CD600000}"/>
    <cellStyle name="Output 2 3 3 3 3 3 3" xfId="24796" xr:uid="{00000000-0005-0000-0000-0000CE600000}"/>
    <cellStyle name="Output 2 3 3 3 3 4" xfId="24797" xr:uid="{00000000-0005-0000-0000-0000CF600000}"/>
    <cellStyle name="Output 2 3 3 3 3 4 2" xfId="24798" xr:uid="{00000000-0005-0000-0000-0000D0600000}"/>
    <cellStyle name="Output 2 3 3 3 3 4 2 2" xfId="24799" xr:uid="{00000000-0005-0000-0000-0000D1600000}"/>
    <cellStyle name="Output 2 3 3 3 3 4 3" xfId="24800" xr:uid="{00000000-0005-0000-0000-0000D2600000}"/>
    <cellStyle name="Output 2 3 3 3 3 5" xfId="24801" xr:uid="{00000000-0005-0000-0000-0000D3600000}"/>
    <cellStyle name="Output 2 3 3 3 3 5 2" xfId="24802" xr:uid="{00000000-0005-0000-0000-0000D4600000}"/>
    <cellStyle name="Output 2 3 3 3 3 6" xfId="24803" xr:uid="{00000000-0005-0000-0000-0000D5600000}"/>
    <cellStyle name="Output 2 3 3 3 3 6 2" xfId="24804" xr:uid="{00000000-0005-0000-0000-0000D6600000}"/>
    <cellStyle name="Output 2 3 3 3 3 7" xfId="24805" xr:uid="{00000000-0005-0000-0000-0000D7600000}"/>
    <cellStyle name="Output 2 3 3 3 4" xfId="24806" xr:uid="{00000000-0005-0000-0000-0000D8600000}"/>
    <cellStyle name="Output 2 3 3 3 4 2" xfId="24807" xr:uid="{00000000-0005-0000-0000-0000D9600000}"/>
    <cellStyle name="Output 2 3 3 3 4 2 2" xfId="24808" xr:uid="{00000000-0005-0000-0000-0000DA600000}"/>
    <cellStyle name="Output 2 3 3 3 4 2 2 2" xfId="24809" xr:uid="{00000000-0005-0000-0000-0000DB600000}"/>
    <cellStyle name="Output 2 3 3 3 4 2 2 2 2" xfId="24810" xr:uid="{00000000-0005-0000-0000-0000DC600000}"/>
    <cellStyle name="Output 2 3 3 3 4 2 2 3" xfId="24811" xr:uid="{00000000-0005-0000-0000-0000DD600000}"/>
    <cellStyle name="Output 2 3 3 3 4 2 3" xfId="24812" xr:uid="{00000000-0005-0000-0000-0000DE600000}"/>
    <cellStyle name="Output 2 3 3 3 4 2 3 2" xfId="24813" xr:uid="{00000000-0005-0000-0000-0000DF600000}"/>
    <cellStyle name="Output 2 3 3 3 4 2 4" xfId="24814" xr:uid="{00000000-0005-0000-0000-0000E0600000}"/>
    <cellStyle name="Output 2 3 3 3 4 3" xfId="24815" xr:uid="{00000000-0005-0000-0000-0000E1600000}"/>
    <cellStyle name="Output 2 3 3 3 4 3 2" xfId="24816" xr:uid="{00000000-0005-0000-0000-0000E2600000}"/>
    <cellStyle name="Output 2 3 3 3 4 3 2 2" xfId="24817" xr:uid="{00000000-0005-0000-0000-0000E3600000}"/>
    <cellStyle name="Output 2 3 3 3 4 3 3" xfId="24818" xr:uid="{00000000-0005-0000-0000-0000E4600000}"/>
    <cellStyle name="Output 2 3 3 3 4 4" xfId="24819" xr:uid="{00000000-0005-0000-0000-0000E5600000}"/>
    <cellStyle name="Output 2 3 3 3 4 4 2" xfId="24820" xr:uid="{00000000-0005-0000-0000-0000E6600000}"/>
    <cellStyle name="Output 2 3 3 3 4 4 2 2" xfId="24821" xr:uid="{00000000-0005-0000-0000-0000E7600000}"/>
    <cellStyle name="Output 2 3 3 3 4 4 3" xfId="24822" xr:uid="{00000000-0005-0000-0000-0000E8600000}"/>
    <cellStyle name="Output 2 3 3 3 4 5" xfId="24823" xr:uid="{00000000-0005-0000-0000-0000E9600000}"/>
    <cellStyle name="Output 2 3 3 3 4 5 2" xfId="24824" xr:uid="{00000000-0005-0000-0000-0000EA600000}"/>
    <cellStyle name="Output 2 3 3 3 4 6" xfId="24825" xr:uid="{00000000-0005-0000-0000-0000EB600000}"/>
    <cellStyle name="Output 2 3 3 3 4 6 2" xfId="24826" xr:uid="{00000000-0005-0000-0000-0000EC600000}"/>
    <cellStyle name="Output 2 3 3 3 4 7" xfId="24827" xr:uid="{00000000-0005-0000-0000-0000ED600000}"/>
    <cellStyle name="Output 2 3 3 3 5" xfId="24828" xr:uid="{00000000-0005-0000-0000-0000EE600000}"/>
    <cellStyle name="Output 2 3 3 3 5 2" xfId="24829" xr:uid="{00000000-0005-0000-0000-0000EF600000}"/>
    <cellStyle name="Output 2 3 3 3 5 2 2" xfId="24830" xr:uid="{00000000-0005-0000-0000-0000F0600000}"/>
    <cellStyle name="Output 2 3 3 3 5 2 2 2" xfId="24831" xr:uid="{00000000-0005-0000-0000-0000F1600000}"/>
    <cellStyle name="Output 2 3 3 3 5 2 2 2 2" xfId="24832" xr:uid="{00000000-0005-0000-0000-0000F2600000}"/>
    <cellStyle name="Output 2 3 3 3 5 2 2 3" xfId="24833" xr:uid="{00000000-0005-0000-0000-0000F3600000}"/>
    <cellStyle name="Output 2 3 3 3 5 2 3" xfId="24834" xr:uid="{00000000-0005-0000-0000-0000F4600000}"/>
    <cellStyle name="Output 2 3 3 3 5 2 3 2" xfId="24835" xr:uid="{00000000-0005-0000-0000-0000F5600000}"/>
    <cellStyle name="Output 2 3 3 3 5 2 4" xfId="24836" xr:uid="{00000000-0005-0000-0000-0000F6600000}"/>
    <cellStyle name="Output 2 3 3 3 5 3" xfId="24837" xr:uid="{00000000-0005-0000-0000-0000F7600000}"/>
    <cellStyle name="Output 2 3 3 3 5 3 2" xfId="24838" xr:uid="{00000000-0005-0000-0000-0000F8600000}"/>
    <cellStyle name="Output 2 3 3 3 5 3 2 2" xfId="24839" xr:uid="{00000000-0005-0000-0000-0000F9600000}"/>
    <cellStyle name="Output 2 3 3 3 5 3 3" xfId="24840" xr:uid="{00000000-0005-0000-0000-0000FA600000}"/>
    <cellStyle name="Output 2 3 3 3 5 4" xfId="24841" xr:uid="{00000000-0005-0000-0000-0000FB600000}"/>
    <cellStyle name="Output 2 3 3 3 5 4 2" xfId="24842" xr:uid="{00000000-0005-0000-0000-0000FC600000}"/>
    <cellStyle name="Output 2 3 3 3 5 4 2 2" xfId="24843" xr:uid="{00000000-0005-0000-0000-0000FD600000}"/>
    <cellStyle name="Output 2 3 3 3 5 4 3" xfId="24844" xr:uid="{00000000-0005-0000-0000-0000FE600000}"/>
    <cellStyle name="Output 2 3 3 3 5 5" xfId="24845" xr:uid="{00000000-0005-0000-0000-0000FF600000}"/>
    <cellStyle name="Output 2 3 3 3 5 5 2" xfId="24846" xr:uid="{00000000-0005-0000-0000-000000610000}"/>
    <cellStyle name="Output 2 3 3 3 5 6" xfId="24847" xr:uid="{00000000-0005-0000-0000-000001610000}"/>
    <cellStyle name="Output 2 3 3 3 5 6 2" xfId="24848" xr:uid="{00000000-0005-0000-0000-000002610000}"/>
    <cellStyle name="Output 2 3 3 3 5 7" xfId="24849" xr:uid="{00000000-0005-0000-0000-000003610000}"/>
    <cellStyle name="Output 2 3 3 3 6" xfId="24850" xr:uid="{00000000-0005-0000-0000-000004610000}"/>
    <cellStyle name="Output 2 3 3 3 6 2" xfId="24851" xr:uid="{00000000-0005-0000-0000-000005610000}"/>
    <cellStyle name="Output 2 3 3 3 6 2 2" xfId="24852" xr:uid="{00000000-0005-0000-0000-000006610000}"/>
    <cellStyle name="Output 2 3 3 3 6 2 2 2" xfId="24853" xr:uid="{00000000-0005-0000-0000-000007610000}"/>
    <cellStyle name="Output 2 3 3 3 6 2 2 2 2" xfId="24854" xr:uid="{00000000-0005-0000-0000-000008610000}"/>
    <cellStyle name="Output 2 3 3 3 6 2 2 3" xfId="24855" xr:uid="{00000000-0005-0000-0000-000009610000}"/>
    <cellStyle name="Output 2 3 3 3 6 2 3" xfId="24856" xr:uid="{00000000-0005-0000-0000-00000A610000}"/>
    <cellStyle name="Output 2 3 3 3 6 2 3 2" xfId="24857" xr:uid="{00000000-0005-0000-0000-00000B610000}"/>
    <cellStyle name="Output 2 3 3 3 6 2 4" xfId="24858" xr:uid="{00000000-0005-0000-0000-00000C610000}"/>
    <cellStyle name="Output 2 3 3 3 6 3" xfId="24859" xr:uid="{00000000-0005-0000-0000-00000D610000}"/>
    <cellStyle name="Output 2 3 3 3 6 3 2" xfId="24860" xr:uid="{00000000-0005-0000-0000-00000E610000}"/>
    <cellStyle name="Output 2 3 3 3 6 3 2 2" xfId="24861" xr:uid="{00000000-0005-0000-0000-00000F610000}"/>
    <cellStyle name="Output 2 3 3 3 6 3 3" xfId="24862" xr:uid="{00000000-0005-0000-0000-000010610000}"/>
    <cellStyle name="Output 2 3 3 3 6 4" xfId="24863" xr:uid="{00000000-0005-0000-0000-000011610000}"/>
    <cellStyle name="Output 2 3 3 3 6 4 2" xfId="24864" xr:uid="{00000000-0005-0000-0000-000012610000}"/>
    <cellStyle name="Output 2 3 3 3 6 4 2 2" xfId="24865" xr:uid="{00000000-0005-0000-0000-000013610000}"/>
    <cellStyle name="Output 2 3 3 3 6 4 3" xfId="24866" xr:uid="{00000000-0005-0000-0000-000014610000}"/>
    <cellStyle name="Output 2 3 3 3 6 5" xfId="24867" xr:uid="{00000000-0005-0000-0000-000015610000}"/>
    <cellStyle name="Output 2 3 3 3 6 5 2" xfId="24868" xr:uid="{00000000-0005-0000-0000-000016610000}"/>
    <cellStyle name="Output 2 3 3 3 6 6" xfId="24869" xr:uid="{00000000-0005-0000-0000-000017610000}"/>
    <cellStyle name="Output 2 3 3 3 6 6 2" xfId="24870" xr:uid="{00000000-0005-0000-0000-000018610000}"/>
    <cellStyle name="Output 2 3 3 3 6 7" xfId="24871" xr:uid="{00000000-0005-0000-0000-000019610000}"/>
    <cellStyle name="Output 2 3 3 3 7" xfId="24872" xr:uid="{00000000-0005-0000-0000-00001A610000}"/>
    <cellStyle name="Output 2 3 3 3 7 2" xfId="24873" xr:uid="{00000000-0005-0000-0000-00001B610000}"/>
    <cellStyle name="Output 2 3 3 3 7 2 2" xfId="24874" xr:uid="{00000000-0005-0000-0000-00001C610000}"/>
    <cellStyle name="Output 2 3 3 3 7 2 2 2" xfId="24875" xr:uid="{00000000-0005-0000-0000-00001D610000}"/>
    <cellStyle name="Output 2 3 3 3 7 2 3" xfId="24876" xr:uid="{00000000-0005-0000-0000-00001E610000}"/>
    <cellStyle name="Output 2 3 3 3 7 3" xfId="24877" xr:uid="{00000000-0005-0000-0000-00001F610000}"/>
    <cellStyle name="Output 2 3 3 3 7 3 2" xfId="24878" xr:uid="{00000000-0005-0000-0000-000020610000}"/>
    <cellStyle name="Output 2 3 3 3 7 4" xfId="24879" xr:uid="{00000000-0005-0000-0000-000021610000}"/>
    <cellStyle name="Output 2 3 3 3 8" xfId="24880" xr:uid="{00000000-0005-0000-0000-000022610000}"/>
    <cellStyle name="Output 2 3 3 3 8 2" xfId="24881" xr:uid="{00000000-0005-0000-0000-000023610000}"/>
    <cellStyle name="Output 2 3 3 3 8 2 2" xfId="24882" xr:uid="{00000000-0005-0000-0000-000024610000}"/>
    <cellStyle name="Output 2 3 3 3 8 3" xfId="24883" xr:uid="{00000000-0005-0000-0000-000025610000}"/>
    <cellStyle name="Output 2 3 3 3 9" xfId="24884" xr:uid="{00000000-0005-0000-0000-000026610000}"/>
    <cellStyle name="Output 2 3 3 3 9 2" xfId="24885" xr:uid="{00000000-0005-0000-0000-000027610000}"/>
    <cellStyle name="Output 2 3 3 3 9 2 2" xfId="24886" xr:uid="{00000000-0005-0000-0000-000028610000}"/>
    <cellStyle name="Output 2 3 3 3 9 3" xfId="24887" xr:uid="{00000000-0005-0000-0000-000029610000}"/>
    <cellStyle name="Output 2 3 3 4" xfId="24888" xr:uid="{00000000-0005-0000-0000-00002A610000}"/>
    <cellStyle name="Output 2 3 3 4 10" xfId="24889" xr:uid="{00000000-0005-0000-0000-00002B610000}"/>
    <cellStyle name="Output 2 3 3 4 10 2" xfId="24890" xr:uid="{00000000-0005-0000-0000-00002C610000}"/>
    <cellStyle name="Output 2 3 3 4 11" xfId="24891" xr:uid="{00000000-0005-0000-0000-00002D610000}"/>
    <cellStyle name="Output 2 3 3 4 11 2" xfId="24892" xr:uid="{00000000-0005-0000-0000-00002E610000}"/>
    <cellStyle name="Output 2 3 3 4 12" xfId="24893" xr:uid="{00000000-0005-0000-0000-00002F610000}"/>
    <cellStyle name="Output 2 3 3 4 2" xfId="24894" xr:uid="{00000000-0005-0000-0000-000030610000}"/>
    <cellStyle name="Output 2 3 3 4 2 2" xfId="24895" xr:uid="{00000000-0005-0000-0000-000031610000}"/>
    <cellStyle name="Output 2 3 3 4 2 2 2" xfId="24896" xr:uid="{00000000-0005-0000-0000-000032610000}"/>
    <cellStyle name="Output 2 3 3 4 2 2 2 2" xfId="24897" xr:uid="{00000000-0005-0000-0000-000033610000}"/>
    <cellStyle name="Output 2 3 3 4 2 2 2 2 2" xfId="24898" xr:uid="{00000000-0005-0000-0000-000034610000}"/>
    <cellStyle name="Output 2 3 3 4 2 2 2 3" xfId="24899" xr:uid="{00000000-0005-0000-0000-000035610000}"/>
    <cellStyle name="Output 2 3 3 4 2 2 3" xfId="24900" xr:uid="{00000000-0005-0000-0000-000036610000}"/>
    <cellStyle name="Output 2 3 3 4 2 2 3 2" xfId="24901" xr:uid="{00000000-0005-0000-0000-000037610000}"/>
    <cellStyle name="Output 2 3 3 4 2 2 4" xfId="24902" xr:uid="{00000000-0005-0000-0000-000038610000}"/>
    <cellStyle name="Output 2 3 3 4 2 3" xfId="24903" xr:uid="{00000000-0005-0000-0000-000039610000}"/>
    <cellStyle name="Output 2 3 3 4 2 3 2" xfId="24904" xr:uid="{00000000-0005-0000-0000-00003A610000}"/>
    <cellStyle name="Output 2 3 3 4 2 3 2 2" xfId="24905" xr:uid="{00000000-0005-0000-0000-00003B610000}"/>
    <cellStyle name="Output 2 3 3 4 2 3 3" xfId="24906" xr:uid="{00000000-0005-0000-0000-00003C610000}"/>
    <cellStyle name="Output 2 3 3 4 2 4" xfId="24907" xr:uid="{00000000-0005-0000-0000-00003D610000}"/>
    <cellStyle name="Output 2 3 3 4 2 4 2" xfId="24908" xr:uid="{00000000-0005-0000-0000-00003E610000}"/>
    <cellStyle name="Output 2 3 3 4 2 4 2 2" xfId="24909" xr:uid="{00000000-0005-0000-0000-00003F610000}"/>
    <cellStyle name="Output 2 3 3 4 2 4 3" xfId="24910" xr:uid="{00000000-0005-0000-0000-000040610000}"/>
    <cellStyle name="Output 2 3 3 4 2 5" xfId="24911" xr:uid="{00000000-0005-0000-0000-000041610000}"/>
    <cellStyle name="Output 2 3 3 4 2 5 2" xfId="24912" xr:uid="{00000000-0005-0000-0000-000042610000}"/>
    <cellStyle name="Output 2 3 3 4 2 6" xfId="24913" xr:uid="{00000000-0005-0000-0000-000043610000}"/>
    <cellStyle name="Output 2 3 3 4 2 6 2" xfId="24914" xr:uid="{00000000-0005-0000-0000-000044610000}"/>
    <cellStyle name="Output 2 3 3 4 2 7" xfId="24915" xr:uid="{00000000-0005-0000-0000-000045610000}"/>
    <cellStyle name="Output 2 3 3 4 3" xfId="24916" xr:uid="{00000000-0005-0000-0000-000046610000}"/>
    <cellStyle name="Output 2 3 3 4 3 2" xfId="24917" xr:uid="{00000000-0005-0000-0000-000047610000}"/>
    <cellStyle name="Output 2 3 3 4 3 2 2" xfId="24918" xr:uid="{00000000-0005-0000-0000-000048610000}"/>
    <cellStyle name="Output 2 3 3 4 3 2 2 2" xfId="24919" xr:uid="{00000000-0005-0000-0000-000049610000}"/>
    <cellStyle name="Output 2 3 3 4 3 2 2 2 2" xfId="24920" xr:uid="{00000000-0005-0000-0000-00004A610000}"/>
    <cellStyle name="Output 2 3 3 4 3 2 2 3" xfId="24921" xr:uid="{00000000-0005-0000-0000-00004B610000}"/>
    <cellStyle name="Output 2 3 3 4 3 2 3" xfId="24922" xr:uid="{00000000-0005-0000-0000-00004C610000}"/>
    <cellStyle name="Output 2 3 3 4 3 2 3 2" xfId="24923" xr:uid="{00000000-0005-0000-0000-00004D610000}"/>
    <cellStyle name="Output 2 3 3 4 3 2 4" xfId="24924" xr:uid="{00000000-0005-0000-0000-00004E610000}"/>
    <cellStyle name="Output 2 3 3 4 3 3" xfId="24925" xr:uid="{00000000-0005-0000-0000-00004F610000}"/>
    <cellStyle name="Output 2 3 3 4 3 3 2" xfId="24926" xr:uid="{00000000-0005-0000-0000-000050610000}"/>
    <cellStyle name="Output 2 3 3 4 3 3 2 2" xfId="24927" xr:uid="{00000000-0005-0000-0000-000051610000}"/>
    <cellStyle name="Output 2 3 3 4 3 3 3" xfId="24928" xr:uid="{00000000-0005-0000-0000-000052610000}"/>
    <cellStyle name="Output 2 3 3 4 3 4" xfId="24929" xr:uid="{00000000-0005-0000-0000-000053610000}"/>
    <cellStyle name="Output 2 3 3 4 3 4 2" xfId="24930" xr:uid="{00000000-0005-0000-0000-000054610000}"/>
    <cellStyle name="Output 2 3 3 4 3 4 2 2" xfId="24931" xr:uid="{00000000-0005-0000-0000-000055610000}"/>
    <cellStyle name="Output 2 3 3 4 3 4 3" xfId="24932" xr:uid="{00000000-0005-0000-0000-000056610000}"/>
    <cellStyle name="Output 2 3 3 4 3 5" xfId="24933" xr:uid="{00000000-0005-0000-0000-000057610000}"/>
    <cellStyle name="Output 2 3 3 4 3 5 2" xfId="24934" xr:uid="{00000000-0005-0000-0000-000058610000}"/>
    <cellStyle name="Output 2 3 3 4 3 6" xfId="24935" xr:uid="{00000000-0005-0000-0000-000059610000}"/>
    <cellStyle name="Output 2 3 3 4 3 6 2" xfId="24936" xr:uid="{00000000-0005-0000-0000-00005A610000}"/>
    <cellStyle name="Output 2 3 3 4 3 7" xfId="24937" xr:uid="{00000000-0005-0000-0000-00005B610000}"/>
    <cellStyle name="Output 2 3 3 4 4" xfId="24938" xr:uid="{00000000-0005-0000-0000-00005C610000}"/>
    <cellStyle name="Output 2 3 3 4 4 2" xfId="24939" xr:uid="{00000000-0005-0000-0000-00005D610000}"/>
    <cellStyle name="Output 2 3 3 4 4 2 2" xfId="24940" xr:uid="{00000000-0005-0000-0000-00005E610000}"/>
    <cellStyle name="Output 2 3 3 4 4 2 2 2" xfId="24941" xr:uid="{00000000-0005-0000-0000-00005F610000}"/>
    <cellStyle name="Output 2 3 3 4 4 2 2 2 2" xfId="24942" xr:uid="{00000000-0005-0000-0000-000060610000}"/>
    <cellStyle name="Output 2 3 3 4 4 2 2 3" xfId="24943" xr:uid="{00000000-0005-0000-0000-000061610000}"/>
    <cellStyle name="Output 2 3 3 4 4 2 3" xfId="24944" xr:uid="{00000000-0005-0000-0000-000062610000}"/>
    <cellStyle name="Output 2 3 3 4 4 2 3 2" xfId="24945" xr:uid="{00000000-0005-0000-0000-000063610000}"/>
    <cellStyle name="Output 2 3 3 4 4 2 4" xfId="24946" xr:uid="{00000000-0005-0000-0000-000064610000}"/>
    <cellStyle name="Output 2 3 3 4 4 3" xfId="24947" xr:uid="{00000000-0005-0000-0000-000065610000}"/>
    <cellStyle name="Output 2 3 3 4 4 3 2" xfId="24948" xr:uid="{00000000-0005-0000-0000-000066610000}"/>
    <cellStyle name="Output 2 3 3 4 4 3 2 2" xfId="24949" xr:uid="{00000000-0005-0000-0000-000067610000}"/>
    <cellStyle name="Output 2 3 3 4 4 3 3" xfId="24950" xr:uid="{00000000-0005-0000-0000-000068610000}"/>
    <cellStyle name="Output 2 3 3 4 4 4" xfId="24951" xr:uid="{00000000-0005-0000-0000-000069610000}"/>
    <cellStyle name="Output 2 3 3 4 4 4 2" xfId="24952" xr:uid="{00000000-0005-0000-0000-00006A610000}"/>
    <cellStyle name="Output 2 3 3 4 4 4 2 2" xfId="24953" xr:uid="{00000000-0005-0000-0000-00006B610000}"/>
    <cellStyle name="Output 2 3 3 4 4 4 3" xfId="24954" xr:uid="{00000000-0005-0000-0000-00006C610000}"/>
    <cellStyle name="Output 2 3 3 4 4 5" xfId="24955" xr:uid="{00000000-0005-0000-0000-00006D610000}"/>
    <cellStyle name="Output 2 3 3 4 4 5 2" xfId="24956" xr:uid="{00000000-0005-0000-0000-00006E610000}"/>
    <cellStyle name="Output 2 3 3 4 4 6" xfId="24957" xr:uid="{00000000-0005-0000-0000-00006F610000}"/>
    <cellStyle name="Output 2 3 3 4 4 6 2" xfId="24958" xr:uid="{00000000-0005-0000-0000-000070610000}"/>
    <cellStyle name="Output 2 3 3 4 4 7" xfId="24959" xr:uid="{00000000-0005-0000-0000-000071610000}"/>
    <cellStyle name="Output 2 3 3 4 5" xfId="24960" xr:uid="{00000000-0005-0000-0000-000072610000}"/>
    <cellStyle name="Output 2 3 3 4 5 2" xfId="24961" xr:uid="{00000000-0005-0000-0000-000073610000}"/>
    <cellStyle name="Output 2 3 3 4 5 2 2" xfId="24962" xr:uid="{00000000-0005-0000-0000-000074610000}"/>
    <cellStyle name="Output 2 3 3 4 5 2 2 2" xfId="24963" xr:uid="{00000000-0005-0000-0000-000075610000}"/>
    <cellStyle name="Output 2 3 3 4 5 2 2 2 2" xfId="24964" xr:uid="{00000000-0005-0000-0000-000076610000}"/>
    <cellStyle name="Output 2 3 3 4 5 2 2 3" xfId="24965" xr:uid="{00000000-0005-0000-0000-000077610000}"/>
    <cellStyle name="Output 2 3 3 4 5 2 3" xfId="24966" xr:uid="{00000000-0005-0000-0000-000078610000}"/>
    <cellStyle name="Output 2 3 3 4 5 2 3 2" xfId="24967" xr:uid="{00000000-0005-0000-0000-000079610000}"/>
    <cellStyle name="Output 2 3 3 4 5 2 4" xfId="24968" xr:uid="{00000000-0005-0000-0000-00007A610000}"/>
    <cellStyle name="Output 2 3 3 4 5 3" xfId="24969" xr:uid="{00000000-0005-0000-0000-00007B610000}"/>
    <cellStyle name="Output 2 3 3 4 5 3 2" xfId="24970" xr:uid="{00000000-0005-0000-0000-00007C610000}"/>
    <cellStyle name="Output 2 3 3 4 5 3 2 2" xfId="24971" xr:uid="{00000000-0005-0000-0000-00007D610000}"/>
    <cellStyle name="Output 2 3 3 4 5 3 3" xfId="24972" xr:uid="{00000000-0005-0000-0000-00007E610000}"/>
    <cellStyle name="Output 2 3 3 4 5 4" xfId="24973" xr:uid="{00000000-0005-0000-0000-00007F610000}"/>
    <cellStyle name="Output 2 3 3 4 5 4 2" xfId="24974" xr:uid="{00000000-0005-0000-0000-000080610000}"/>
    <cellStyle name="Output 2 3 3 4 5 4 2 2" xfId="24975" xr:uid="{00000000-0005-0000-0000-000081610000}"/>
    <cellStyle name="Output 2 3 3 4 5 4 3" xfId="24976" xr:uid="{00000000-0005-0000-0000-000082610000}"/>
    <cellStyle name="Output 2 3 3 4 5 5" xfId="24977" xr:uid="{00000000-0005-0000-0000-000083610000}"/>
    <cellStyle name="Output 2 3 3 4 5 5 2" xfId="24978" xr:uid="{00000000-0005-0000-0000-000084610000}"/>
    <cellStyle name="Output 2 3 3 4 5 6" xfId="24979" xr:uid="{00000000-0005-0000-0000-000085610000}"/>
    <cellStyle name="Output 2 3 3 4 5 6 2" xfId="24980" xr:uid="{00000000-0005-0000-0000-000086610000}"/>
    <cellStyle name="Output 2 3 3 4 5 7" xfId="24981" xr:uid="{00000000-0005-0000-0000-000087610000}"/>
    <cellStyle name="Output 2 3 3 4 6" xfId="24982" xr:uid="{00000000-0005-0000-0000-000088610000}"/>
    <cellStyle name="Output 2 3 3 4 6 2" xfId="24983" xr:uid="{00000000-0005-0000-0000-000089610000}"/>
    <cellStyle name="Output 2 3 3 4 6 2 2" xfId="24984" xr:uid="{00000000-0005-0000-0000-00008A610000}"/>
    <cellStyle name="Output 2 3 3 4 6 2 2 2" xfId="24985" xr:uid="{00000000-0005-0000-0000-00008B610000}"/>
    <cellStyle name="Output 2 3 3 4 6 2 2 2 2" xfId="24986" xr:uid="{00000000-0005-0000-0000-00008C610000}"/>
    <cellStyle name="Output 2 3 3 4 6 2 2 3" xfId="24987" xr:uid="{00000000-0005-0000-0000-00008D610000}"/>
    <cellStyle name="Output 2 3 3 4 6 2 3" xfId="24988" xr:uid="{00000000-0005-0000-0000-00008E610000}"/>
    <cellStyle name="Output 2 3 3 4 6 2 3 2" xfId="24989" xr:uid="{00000000-0005-0000-0000-00008F610000}"/>
    <cellStyle name="Output 2 3 3 4 6 2 4" xfId="24990" xr:uid="{00000000-0005-0000-0000-000090610000}"/>
    <cellStyle name="Output 2 3 3 4 6 3" xfId="24991" xr:uid="{00000000-0005-0000-0000-000091610000}"/>
    <cellStyle name="Output 2 3 3 4 6 3 2" xfId="24992" xr:uid="{00000000-0005-0000-0000-000092610000}"/>
    <cellStyle name="Output 2 3 3 4 6 3 2 2" xfId="24993" xr:uid="{00000000-0005-0000-0000-000093610000}"/>
    <cellStyle name="Output 2 3 3 4 6 3 3" xfId="24994" xr:uid="{00000000-0005-0000-0000-000094610000}"/>
    <cellStyle name="Output 2 3 3 4 6 4" xfId="24995" xr:uid="{00000000-0005-0000-0000-000095610000}"/>
    <cellStyle name="Output 2 3 3 4 6 4 2" xfId="24996" xr:uid="{00000000-0005-0000-0000-000096610000}"/>
    <cellStyle name="Output 2 3 3 4 6 4 2 2" xfId="24997" xr:uid="{00000000-0005-0000-0000-000097610000}"/>
    <cellStyle name="Output 2 3 3 4 6 4 3" xfId="24998" xr:uid="{00000000-0005-0000-0000-000098610000}"/>
    <cellStyle name="Output 2 3 3 4 6 5" xfId="24999" xr:uid="{00000000-0005-0000-0000-000099610000}"/>
    <cellStyle name="Output 2 3 3 4 6 5 2" xfId="25000" xr:uid="{00000000-0005-0000-0000-00009A610000}"/>
    <cellStyle name="Output 2 3 3 4 6 6" xfId="25001" xr:uid="{00000000-0005-0000-0000-00009B610000}"/>
    <cellStyle name="Output 2 3 3 4 6 6 2" xfId="25002" xr:uid="{00000000-0005-0000-0000-00009C610000}"/>
    <cellStyle name="Output 2 3 3 4 6 7" xfId="25003" xr:uid="{00000000-0005-0000-0000-00009D610000}"/>
    <cellStyle name="Output 2 3 3 4 7" xfId="25004" xr:uid="{00000000-0005-0000-0000-00009E610000}"/>
    <cellStyle name="Output 2 3 3 4 7 2" xfId="25005" xr:uid="{00000000-0005-0000-0000-00009F610000}"/>
    <cellStyle name="Output 2 3 3 4 7 2 2" xfId="25006" xr:uid="{00000000-0005-0000-0000-0000A0610000}"/>
    <cellStyle name="Output 2 3 3 4 7 2 2 2" xfId="25007" xr:uid="{00000000-0005-0000-0000-0000A1610000}"/>
    <cellStyle name="Output 2 3 3 4 7 2 3" xfId="25008" xr:uid="{00000000-0005-0000-0000-0000A2610000}"/>
    <cellStyle name="Output 2 3 3 4 7 3" xfId="25009" xr:uid="{00000000-0005-0000-0000-0000A3610000}"/>
    <cellStyle name="Output 2 3 3 4 7 3 2" xfId="25010" xr:uid="{00000000-0005-0000-0000-0000A4610000}"/>
    <cellStyle name="Output 2 3 3 4 7 4" xfId="25011" xr:uid="{00000000-0005-0000-0000-0000A5610000}"/>
    <cellStyle name="Output 2 3 3 4 8" xfId="25012" xr:uid="{00000000-0005-0000-0000-0000A6610000}"/>
    <cellStyle name="Output 2 3 3 4 8 2" xfId="25013" xr:uid="{00000000-0005-0000-0000-0000A7610000}"/>
    <cellStyle name="Output 2 3 3 4 8 2 2" xfId="25014" xr:uid="{00000000-0005-0000-0000-0000A8610000}"/>
    <cellStyle name="Output 2 3 3 4 8 3" xfId="25015" xr:uid="{00000000-0005-0000-0000-0000A9610000}"/>
    <cellStyle name="Output 2 3 3 4 9" xfId="25016" xr:uid="{00000000-0005-0000-0000-0000AA610000}"/>
    <cellStyle name="Output 2 3 3 4 9 2" xfId="25017" xr:uid="{00000000-0005-0000-0000-0000AB610000}"/>
    <cellStyle name="Output 2 3 3 4 9 2 2" xfId="25018" xr:uid="{00000000-0005-0000-0000-0000AC610000}"/>
    <cellStyle name="Output 2 3 3 4 9 3" xfId="25019" xr:uid="{00000000-0005-0000-0000-0000AD610000}"/>
    <cellStyle name="Output 2 3 3 5" xfId="25020" xr:uid="{00000000-0005-0000-0000-0000AE610000}"/>
    <cellStyle name="Output 2 3 3 5 10" xfId="25021" xr:uid="{00000000-0005-0000-0000-0000AF610000}"/>
    <cellStyle name="Output 2 3 3 5 10 2" xfId="25022" xr:uid="{00000000-0005-0000-0000-0000B0610000}"/>
    <cellStyle name="Output 2 3 3 5 11" xfId="25023" xr:uid="{00000000-0005-0000-0000-0000B1610000}"/>
    <cellStyle name="Output 2 3 3 5 11 2" xfId="25024" xr:uid="{00000000-0005-0000-0000-0000B2610000}"/>
    <cellStyle name="Output 2 3 3 5 12" xfId="25025" xr:uid="{00000000-0005-0000-0000-0000B3610000}"/>
    <cellStyle name="Output 2 3 3 5 2" xfId="25026" xr:uid="{00000000-0005-0000-0000-0000B4610000}"/>
    <cellStyle name="Output 2 3 3 5 2 2" xfId="25027" xr:uid="{00000000-0005-0000-0000-0000B5610000}"/>
    <cellStyle name="Output 2 3 3 5 2 2 2" xfId="25028" xr:uid="{00000000-0005-0000-0000-0000B6610000}"/>
    <cellStyle name="Output 2 3 3 5 2 2 2 2" xfId="25029" xr:uid="{00000000-0005-0000-0000-0000B7610000}"/>
    <cellStyle name="Output 2 3 3 5 2 2 2 2 2" xfId="25030" xr:uid="{00000000-0005-0000-0000-0000B8610000}"/>
    <cellStyle name="Output 2 3 3 5 2 2 2 3" xfId="25031" xr:uid="{00000000-0005-0000-0000-0000B9610000}"/>
    <cellStyle name="Output 2 3 3 5 2 2 3" xfId="25032" xr:uid="{00000000-0005-0000-0000-0000BA610000}"/>
    <cellStyle name="Output 2 3 3 5 2 2 3 2" xfId="25033" xr:uid="{00000000-0005-0000-0000-0000BB610000}"/>
    <cellStyle name="Output 2 3 3 5 2 2 4" xfId="25034" xr:uid="{00000000-0005-0000-0000-0000BC610000}"/>
    <cellStyle name="Output 2 3 3 5 2 3" xfId="25035" xr:uid="{00000000-0005-0000-0000-0000BD610000}"/>
    <cellStyle name="Output 2 3 3 5 2 3 2" xfId="25036" xr:uid="{00000000-0005-0000-0000-0000BE610000}"/>
    <cellStyle name="Output 2 3 3 5 2 3 2 2" xfId="25037" xr:uid="{00000000-0005-0000-0000-0000BF610000}"/>
    <cellStyle name="Output 2 3 3 5 2 3 3" xfId="25038" xr:uid="{00000000-0005-0000-0000-0000C0610000}"/>
    <cellStyle name="Output 2 3 3 5 2 4" xfId="25039" xr:uid="{00000000-0005-0000-0000-0000C1610000}"/>
    <cellStyle name="Output 2 3 3 5 2 4 2" xfId="25040" xr:uid="{00000000-0005-0000-0000-0000C2610000}"/>
    <cellStyle name="Output 2 3 3 5 2 4 2 2" xfId="25041" xr:uid="{00000000-0005-0000-0000-0000C3610000}"/>
    <cellStyle name="Output 2 3 3 5 2 4 3" xfId="25042" xr:uid="{00000000-0005-0000-0000-0000C4610000}"/>
    <cellStyle name="Output 2 3 3 5 2 5" xfId="25043" xr:uid="{00000000-0005-0000-0000-0000C5610000}"/>
    <cellStyle name="Output 2 3 3 5 2 5 2" xfId="25044" xr:uid="{00000000-0005-0000-0000-0000C6610000}"/>
    <cellStyle name="Output 2 3 3 5 2 6" xfId="25045" xr:uid="{00000000-0005-0000-0000-0000C7610000}"/>
    <cellStyle name="Output 2 3 3 5 2 6 2" xfId="25046" xr:uid="{00000000-0005-0000-0000-0000C8610000}"/>
    <cellStyle name="Output 2 3 3 5 2 7" xfId="25047" xr:uid="{00000000-0005-0000-0000-0000C9610000}"/>
    <cellStyle name="Output 2 3 3 5 3" xfId="25048" xr:uid="{00000000-0005-0000-0000-0000CA610000}"/>
    <cellStyle name="Output 2 3 3 5 3 2" xfId="25049" xr:uid="{00000000-0005-0000-0000-0000CB610000}"/>
    <cellStyle name="Output 2 3 3 5 3 2 2" xfId="25050" xr:uid="{00000000-0005-0000-0000-0000CC610000}"/>
    <cellStyle name="Output 2 3 3 5 3 2 2 2" xfId="25051" xr:uid="{00000000-0005-0000-0000-0000CD610000}"/>
    <cellStyle name="Output 2 3 3 5 3 2 2 2 2" xfId="25052" xr:uid="{00000000-0005-0000-0000-0000CE610000}"/>
    <cellStyle name="Output 2 3 3 5 3 2 2 3" xfId="25053" xr:uid="{00000000-0005-0000-0000-0000CF610000}"/>
    <cellStyle name="Output 2 3 3 5 3 2 3" xfId="25054" xr:uid="{00000000-0005-0000-0000-0000D0610000}"/>
    <cellStyle name="Output 2 3 3 5 3 2 3 2" xfId="25055" xr:uid="{00000000-0005-0000-0000-0000D1610000}"/>
    <cellStyle name="Output 2 3 3 5 3 2 4" xfId="25056" xr:uid="{00000000-0005-0000-0000-0000D2610000}"/>
    <cellStyle name="Output 2 3 3 5 3 3" xfId="25057" xr:uid="{00000000-0005-0000-0000-0000D3610000}"/>
    <cellStyle name="Output 2 3 3 5 3 3 2" xfId="25058" xr:uid="{00000000-0005-0000-0000-0000D4610000}"/>
    <cellStyle name="Output 2 3 3 5 3 3 2 2" xfId="25059" xr:uid="{00000000-0005-0000-0000-0000D5610000}"/>
    <cellStyle name="Output 2 3 3 5 3 3 3" xfId="25060" xr:uid="{00000000-0005-0000-0000-0000D6610000}"/>
    <cellStyle name="Output 2 3 3 5 3 4" xfId="25061" xr:uid="{00000000-0005-0000-0000-0000D7610000}"/>
    <cellStyle name="Output 2 3 3 5 3 4 2" xfId="25062" xr:uid="{00000000-0005-0000-0000-0000D8610000}"/>
    <cellStyle name="Output 2 3 3 5 3 4 2 2" xfId="25063" xr:uid="{00000000-0005-0000-0000-0000D9610000}"/>
    <cellStyle name="Output 2 3 3 5 3 4 3" xfId="25064" xr:uid="{00000000-0005-0000-0000-0000DA610000}"/>
    <cellStyle name="Output 2 3 3 5 3 5" xfId="25065" xr:uid="{00000000-0005-0000-0000-0000DB610000}"/>
    <cellStyle name="Output 2 3 3 5 3 5 2" xfId="25066" xr:uid="{00000000-0005-0000-0000-0000DC610000}"/>
    <cellStyle name="Output 2 3 3 5 3 6" xfId="25067" xr:uid="{00000000-0005-0000-0000-0000DD610000}"/>
    <cellStyle name="Output 2 3 3 5 3 6 2" xfId="25068" xr:uid="{00000000-0005-0000-0000-0000DE610000}"/>
    <cellStyle name="Output 2 3 3 5 3 7" xfId="25069" xr:uid="{00000000-0005-0000-0000-0000DF610000}"/>
    <cellStyle name="Output 2 3 3 5 4" xfId="25070" xr:uid="{00000000-0005-0000-0000-0000E0610000}"/>
    <cellStyle name="Output 2 3 3 5 4 2" xfId="25071" xr:uid="{00000000-0005-0000-0000-0000E1610000}"/>
    <cellStyle name="Output 2 3 3 5 4 2 2" xfId="25072" xr:uid="{00000000-0005-0000-0000-0000E2610000}"/>
    <cellStyle name="Output 2 3 3 5 4 2 2 2" xfId="25073" xr:uid="{00000000-0005-0000-0000-0000E3610000}"/>
    <cellStyle name="Output 2 3 3 5 4 2 2 2 2" xfId="25074" xr:uid="{00000000-0005-0000-0000-0000E4610000}"/>
    <cellStyle name="Output 2 3 3 5 4 2 2 3" xfId="25075" xr:uid="{00000000-0005-0000-0000-0000E5610000}"/>
    <cellStyle name="Output 2 3 3 5 4 2 3" xfId="25076" xr:uid="{00000000-0005-0000-0000-0000E6610000}"/>
    <cellStyle name="Output 2 3 3 5 4 2 3 2" xfId="25077" xr:uid="{00000000-0005-0000-0000-0000E7610000}"/>
    <cellStyle name="Output 2 3 3 5 4 2 4" xfId="25078" xr:uid="{00000000-0005-0000-0000-0000E8610000}"/>
    <cellStyle name="Output 2 3 3 5 4 3" xfId="25079" xr:uid="{00000000-0005-0000-0000-0000E9610000}"/>
    <cellStyle name="Output 2 3 3 5 4 3 2" xfId="25080" xr:uid="{00000000-0005-0000-0000-0000EA610000}"/>
    <cellStyle name="Output 2 3 3 5 4 3 2 2" xfId="25081" xr:uid="{00000000-0005-0000-0000-0000EB610000}"/>
    <cellStyle name="Output 2 3 3 5 4 3 3" xfId="25082" xr:uid="{00000000-0005-0000-0000-0000EC610000}"/>
    <cellStyle name="Output 2 3 3 5 4 4" xfId="25083" xr:uid="{00000000-0005-0000-0000-0000ED610000}"/>
    <cellStyle name="Output 2 3 3 5 4 4 2" xfId="25084" xr:uid="{00000000-0005-0000-0000-0000EE610000}"/>
    <cellStyle name="Output 2 3 3 5 4 4 2 2" xfId="25085" xr:uid="{00000000-0005-0000-0000-0000EF610000}"/>
    <cellStyle name="Output 2 3 3 5 4 4 3" xfId="25086" xr:uid="{00000000-0005-0000-0000-0000F0610000}"/>
    <cellStyle name="Output 2 3 3 5 4 5" xfId="25087" xr:uid="{00000000-0005-0000-0000-0000F1610000}"/>
    <cellStyle name="Output 2 3 3 5 4 5 2" xfId="25088" xr:uid="{00000000-0005-0000-0000-0000F2610000}"/>
    <cellStyle name="Output 2 3 3 5 4 6" xfId="25089" xr:uid="{00000000-0005-0000-0000-0000F3610000}"/>
    <cellStyle name="Output 2 3 3 5 4 6 2" xfId="25090" xr:uid="{00000000-0005-0000-0000-0000F4610000}"/>
    <cellStyle name="Output 2 3 3 5 4 7" xfId="25091" xr:uid="{00000000-0005-0000-0000-0000F5610000}"/>
    <cellStyle name="Output 2 3 3 5 5" xfId="25092" xr:uid="{00000000-0005-0000-0000-0000F6610000}"/>
    <cellStyle name="Output 2 3 3 5 5 2" xfId="25093" xr:uid="{00000000-0005-0000-0000-0000F7610000}"/>
    <cellStyle name="Output 2 3 3 5 5 2 2" xfId="25094" xr:uid="{00000000-0005-0000-0000-0000F8610000}"/>
    <cellStyle name="Output 2 3 3 5 5 2 2 2" xfId="25095" xr:uid="{00000000-0005-0000-0000-0000F9610000}"/>
    <cellStyle name="Output 2 3 3 5 5 2 2 2 2" xfId="25096" xr:uid="{00000000-0005-0000-0000-0000FA610000}"/>
    <cellStyle name="Output 2 3 3 5 5 2 2 3" xfId="25097" xr:uid="{00000000-0005-0000-0000-0000FB610000}"/>
    <cellStyle name="Output 2 3 3 5 5 2 3" xfId="25098" xr:uid="{00000000-0005-0000-0000-0000FC610000}"/>
    <cellStyle name="Output 2 3 3 5 5 2 3 2" xfId="25099" xr:uid="{00000000-0005-0000-0000-0000FD610000}"/>
    <cellStyle name="Output 2 3 3 5 5 2 4" xfId="25100" xr:uid="{00000000-0005-0000-0000-0000FE610000}"/>
    <cellStyle name="Output 2 3 3 5 5 3" xfId="25101" xr:uid="{00000000-0005-0000-0000-0000FF610000}"/>
    <cellStyle name="Output 2 3 3 5 5 3 2" xfId="25102" xr:uid="{00000000-0005-0000-0000-000000620000}"/>
    <cellStyle name="Output 2 3 3 5 5 3 2 2" xfId="25103" xr:uid="{00000000-0005-0000-0000-000001620000}"/>
    <cellStyle name="Output 2 3 3 5 5 3 3" xfId="25104" xr:uid="{00000000-0005-0000-0000-000002620000}"/>
    <cellStyle name="Output 2 3 3 5 5 4" xfId="25105" xr:uid="{00000000-0005-0000-0000-000003620000}"/>
    <cellStyle name="Output 2 3 3 5 5 4 2" xfId="25106" xr:uid="{00000000-0005-0000-0000-000004620000}"/>
    <cellStyle name="Output 2 3 3 5 5 4 2 2" xfId="25107" xr:uid="{00000000-0005-0000-0000-000005620000}"/>
    <cellStyle name="Output 2 3 3 5 5 4 3" xfId="25108" xr:uid="{00000000-0005-0000-0000-000006620000}"/>
    <cellStyle name="Output 2 3 3 5 5 5" xfId="25109" xr:uid="{00000000-0005-0000-0000-000007620000}"/>
    <cellStyle name="Output 2 3 3 5 5 5 2" xfId="25110" xr:uid="{00000000-0005-0000-0000-000008620000}"/>
    <cellStyle name="Output 2 3 3 5 5 6" xfId="25111" xr:uid="{00000000-0005-0000-0000-000009620000}"/>
    <cellStyle name="Output 2 3 3 5 5 6 2" xfId="25112" xr:uid="{00000000-0005-0000-0000-00000A620000}"/>
    <cellStyle name="Output 2 3 3 5 5 7" xfId="25113" xr:uid="{00000000-0005-0000-0000-00000B620000}"/>
    <cellStyle name="Output 2 3 3 5 6" xfId="25114" xr:uid="{00000000-0005-0000-0000-00000C620000}"/>
    <cellStyle name="Output 2 3 3 5 6 2" xfId="25115" xr:uid="{00000000-0005-0000-0000-00000D620000}"/>
    <cellStyle name="Output 2 3 3 5 6 2 2" xfId="25116" xr:uid="{00000000-0005-0000-0000-00000E620000}"/>
    <cellStyle name="Output 2 3 3 5 6 2 2 2" xfId="25117" xr:uid="{00000000-0005-0000-0000-00000F620000}"/>
    <cellStyle name="Output 2 3 3 5 6 2 2 2 2" xfId="25118" xr:uid="{00000000-0005-0000-0000-000010620000}"/>
    <cellStyle name="Output 2 3 3 5 6 2 2 3" xfId="25119" xr:uid="{00000000-0005-0000-0000-000011620000}"/>
    <cellStyle name="Output 2 3 3 5 6 2 3" xfId="25120" xr:uid="{00000000-0005-0000-0000-000012620000}"/>
    <cellStyle name="Output 2 3 3 5 6 2 3 2" xfId="25121" xr:uid="{00000000-0005-0000-0000-000013620000}"/>
    <cellStyle name="Output 2 3 3 5 6 2 4" xfId="25122" xr:uid="{00000000-0005-0000-0000-000014620000}"/>
    <cellStyle name="Output 2 3 3 5 6 3" xfId="25123" xr:uid="{00000000-0005-0000-0000-000015620000}"/>
    <cellStyle name="Output 2 3 3 5 6 3 2" xfId="25124" xr:uid="{00000000-0005-0000-0000-000016620000}"/>
    <cellStyle name="Output 2 3 3 5 6 3 2 2" xfId="25125" xr:uid="{00000000-0005-0000-0000-000017620000}"/>
    <cellStyle name="Output 2 3 3 5 6 3 3" xfId="25126" xr:uid="{00000000-0005-0000-0000-000018620000}"/>
    <cellStyle name="Output 2 3 3 5 6 4" xfId="25127" xr:uid="{00000000-0005-0000-0000-000019620000}"/>
    <cellStyle name="Output 2 3 3 5 6 4 2" xfId="25128" xr:uid="{00000000-0005-0000-0000-00001A620000}"/>
    <cellStyle name="Output 2 3 3 5 6 4 2 2" xfId="25129" xr:uid="{00000000-0005-0000-0000-00001B620000}"/>
    <cellStyle name="Output 2 3 3 5 6 4 3" xfId="25130" xr:uid="{00000000-0005-0000-0000-00001C620000}"/>
    <cellStyle name="Output 2 3 3 5 6 5" xfId="25131" xr:uid="{00000000-0005-0000-0000-00001D620000}"/>
    <cellStyle name="Output 2 3 3 5 6 5 2" xfId="25132" xr:uid="{00000000-0005-0000-0000-00001E620000}"/>
    <cellStyle name="Output 2 3 3 5 6 6" xfId="25133" xr:uid="{00000000-0005-0000-0000-00001F620000}"/>
    <cellStyle name="Output 2 3 3 5 6 6 2" xfId="25134" xr:uid="{00000000-0005-0000-0000-000020620000}"/>
    <cellStyle name="Output 2 3 3 5 6 7" xfId="25135" xr:uid="{00000000-0005-0000-0000-000021620000}"/>
    <cellStyle name="Output 2 3 3 5 7" xfId="25136" xr:uid="{00000000-0005-0000-0000-000022620000}"/>
    <cellStyle name="Output 2 3 3 5 7 2" xfId="25137" xr:uid="{00000000-0005-0000-0000-000023620000}"/>
    <cellStyle name="Output 2 3 3 5 7 2 2" xfId="25138" xr:uid="{00000000-0005-0000-0000-000024620000}"/>
    <cellStyle name="Output 2 3 3 5 7 2 2 2" xfId="25139" xr:uid="{00000000-0005-0000-0000-000025620000}"/>
    <cellStyle name="Output 2 3 3 5 7 2 3" xfId="25140" xr:uid="{00000000-0005-0000-0000-000026620000}"/>
    <cellStyle name="Output 2 3 3 5 7 3" xfId="25141" xr:uid="{00000000-0005-0000-0000-000027620000}"/>
    <cellStyle name="Output 2 3 3 5 7 3 2" xfId="25142" xr:uid="{00000000-0005-0000-0000-000028620000}"/>
    <cellStyle name="Output 2 3 3 5 7 4" xfId="25143" xr:uid="{00000000-0005-0000-0000-000029620000}"/>
    <cellStyle name="Output 2 3 3 5 8" xfId="25144" xr:uid="{00000000-0005-0000-0000-00002A620000}"/>
    <cellStyle name="Output 2 3 3 5 8 2" xfId="25145" xr:uid="{00000000-0005-0000-0000-00002B620000}"/>
    <cellStyle name="Output 2 3 3 5 8 2 2" xfId="25146" xr:uid="{00000000-0005-0000-0000-00002C620000}"/>
    <cellStyle name="Output 2 3 3 5 8 3" xfId="25147" xr:uid="{00000000-0005-0000-0000-00002D620000}"/>
    <cellStyle name="Output 2 3 3 5 9" xfId="25148" xr:uid="{00000000-0005-0000-0000-00002E620000}"/>
    <cellStyle name="Output 2 3 3 5 9 2" xfId="25149" xr:uid="{00000000-0005-0000-0000-00002F620000}"/>
    <cellStyle name="Output 2 3 3 5 9 2 2" xfId="25150" xr:uid="{00000000-0005-0000-0000-000030620000}"/>
    <cellStyle name="Output 2 3 3 5 9 3" xfId="25151" xr:uid="{00000000-0005-0000-0000-000031620000}"/>
    <cellStyle name="Output 2 3 3 6" xfId="25152" xr:uid="{00000000-0005-0000-0000-000032620000}"/>
    <cellStyle name="Output 2 3 3 6 10" xfId="25153" xr:uid="{00000000-0005-0000-0000-000033620000}"/>
    <cellStyle name="Output 2 3 3 6 10 2" xfId="25154" xr:uid="{00000000-0005-0000-0000-000034620000}"/>
    <cellStyle name="Output 2 3 3 6 11" xfId="25155" xr:uid="{00000000-0005-0000-0000-000035620000}"/>
    <cellStyle name="Output 2 3 3 6 11 2" xfId="25156" xr:uid="{00000000-0005-0000-0000-000036620000}"/>
    <cellStyle name="Output 2 3 3 6 12" xfId="25157" xr:uid="{00000000-0005-0000-0000-000037620000}"/>
    <cellStyle name="Output 2 3 3 6 2" xfId="25158" xr:uid="{00000000-0005-0000-0000-000038620000}"/>
    <cellStyle name="Output 2 3 3 6 2 2" xfId="25159" xr:uid="{00000000-0005-0000-0000-000039620000}"/>
    <cellStyle name="Output 2 3 3 6 2 2 2" xfId="25160" xr:uid="{00000000-0005-0000-0000-00003A620000}"/>
    <cellStyle name="Output 2 3 3 6 2 2 2 2" xfId="25161" xr:uid="{00000000-0005-0000-0000-00003B620000}"/>
    <cellStyle name="Output 2 3 3 6 2 2 2 2 2" xfId="25162" xr:uid="{00000000-0005-0000-0000-00003C620000}"/>
    <cellStyle name="Output 2 3 3 6 2 2 2 3" xfId="25163" xr:uid="{00000000-0005-0000-0000-00003D620000}"/>
    <cellStyle name="Output 2 3 3 6 2 2 3" xfId="25164" xr:uid="{00000000-0005-0000-0000-00003E620000}"/>
    <cellStyle name="Output 2 3 3 6 2 2 3 2" xfId="25165" xr:uid="{00000000-0005-0000-0000-00003F620000}"/>
    <cellStyle name="Output 2 3 3 6 2 2 4" xfId="25166" xr:uid="{00000000-0005-0000-0000-000040620000}"/>
    <cellStyle name="Output 2 3 3 6 2 3" xfId="25167" xr:uid="{00000000-0005-0000-0000-000041620000}"/>
    <cellStyle name="Output 2 3 3 6 2 3 2" xfId="25168" xr:uid="{00000000-0005-0000-0000-000042620000}"/>
    <cellStyle name="Output 2 3 3 6 2 3 2 2" xfId="25169" xr:uid="{00000000-0005-0000-0000-000043620000}"/>
    <cellStyle name="Output 2 3 3 6 2 3 3" xfId="25170" xr:uid="{00000000-0005-0000-0000-000044620000}"/>
    <cellStyle name="Output 2 3 3 6 2 4" xfId="25171" xr:uid="{00000000-0005-0000-0000-000045620000}"/>
    <cellStyle name="Output 2 3 3 6 2 4 2" xfId="25172" xr:uid="{00000000-0005-0000-0000-000046620000}"/>
    <cellStyle name="Output 2 3 3 6 2 4 2 2" xfId="25173" xr:uid="{00000000-0005-0000-0000-000047620000}"/>
    <cellStyle name="Output 2 3 3 6 2 4 3" xfId="25174" xr:uid="{00000000-0005-0000-0000-000048620000}"/>
    <cellStyle name="Output 2 3 3 6 2 5" xfId="25175" xr:uid="{00000000-0005-0000-0000-000049620000}"/>
    <cellStyle name="Output 2 3 3 6 2 5 2" xfId="25176" xr:uid="{00000000-0005-0000-0000-00004A620000}"/>
    <cellStyle name="Output 2 3 3 6 2 6" xfId="25177" xr:uid="{00000000-0005-0000-0000-00004B620000}"/>
    <cellStyle name="Output 2 3 3 6 2 6 2" xfId="25178" xr:uid="{00000000-0005-0000-0000-00004C620000}"/>
    <cellStyle name="Output 2 3 3 6 2 7" xfId="25179" xr:uid="{00000000-0005-0000-0000-00004D620000}"/>
    <cellStyle name="Output 2 3 3 6 3" xfId="25180" xr:uid="{00000000-0005-0000-0000-00004E620000}"/>
    <cellStyle name="Output 2 3 3 6 3 2" xfId="25181" xr:uid="{00000000-0005-0000-0000-00004F620000}"/>
    <cellStyle name="Output 2 3 3 6 3 2 2" xfId="25182" xr:uid="{00000000-0005-0000-0000-000050620000}"/>
    <cellStyle name="Output 2 3 3 6 3 2 2 2" xfId="25183" xr:uid="{00000000-0005-0000-0000-000051620000}"/>
    <cellStyle name="Output 2 3 3 6 3 2 2 2 2" xfId="25184" xr:uid="{00000000-0005-0000-0000-000052620000}"/>
    <cellStyle name="Output 2 3 3 6 3 2 2 3" xfId="25185" xr:uid="{00000000-0005-0000-0000-000053620000}"/>
    <cellStyle name="Output 2 3 3 6 3 2 3" xfId="25186" xr:uid="{00000000-0005-0000-0000-000054620000}"/>
    <cellStyle name="Output 2 3 3 6 3 2 3 2" xfId="25187" xr:uid="{00000000-0005-0000-0000-000055620000}"/>
    <cellStyle name="Output 2 3 3 6 3 2 4" xfId="25188" xr:uid="{00000000-0005-0000-0000-000056620000}"/>
    <cellStyle name="Output 2 3 3 6 3 3" xfId="25189" xr:uid="{00000000-0005-0000-0000-000057620000}"/>
    <cellStyle name="Output 2 3 3 6 3 3 2" xfId="25190" xr:uid="{00000000-0005-0000-0000-000058620000}"/>
    <cellStyle name="Output 2 3 3 6 3 3 2 2" xfId="25191" xr:uid="{00000000-0005-0000-0000-000059620000}"/>
    <cellStyle name="Output 2 3 3 6 3 3 3" xfId="25192" xr:uid="{00000000-0005-0000-0000-00005A620000}"/>
    <cellStyle name="Output 2 3 3 6 3 4" xfId="25193" xr:uid="{00000000-0005-0000-0000-00005B620000}"/>
    <cellStyle name="Output 2 3 3 6 3 4 2" xfId="25194" xr:uid="{00000000-0005-0000-0000-00005C620000}"/>
    <cellStyle name="Output 2 3 3 6 3 4 2 2" xfId="25195" xr:uid="{00000000-0005-0000-0000-00005D620000}"/>
    <cellStyle name="Output 2 3 3 6 3 4 3" xfId="25196" xr:uid="{00000000-0005-0000-0000-00005E620000}"/>
    <cellStyle name="Output 2 3 3 6 3 5" xfId="25197" xr:uid="{00000000-0005-0000-0000-00005F620000}"/>
    <cellStyle name="Output 2 3 3 6 3 5 2" xfId="25198" xr:uid="{00000000-0005-0000-0000-000060620000}"/>
    <cellStyle name="Output 2 3 3 6 3 6" xfId="25199" xr:uid="{00000000-0005-0000-0000-000061620000}"/>
    <cellStyle name="Output 2 3 3 6 3 6 2" xfId="25200" xr:uid="{00000000-0005-0000-0000-000062620000}"/>
    <cellStyle name="Output 2 3 3 6 3 7" xfId="25201" xr:uid="{00000000-0005-0000-0000-000063620000}"/>
    <cellStyle name="Output 2 3 3 6 4" xfId="25202" xr:uid="{00000000-0005-0000-0000-000064620000}"/>
    <cellStyle name="Output 2 3 3 6 4 2" xfId="25203" xr:uid="{00000000-0005-0000-0000-000065620000}"/>
    <cellStyle name="Output 2 3 3 6 4 2 2" xfId="25204" xr:uid="{00000000-0005-0000-0000-000066620000}"/>
    <cellStyle name="Output 2 3 3 6 4 2 2 2" xfId="25205" xr:uid="{00000000-0005-0000-0000-000067620000}"/>
    <cellStyle name="Output 2 3 3 6 4 2 2 2 2" xfId="25206" xr:uid="{00000000-0005-0000-0000-000068620000}"/>
    <cellStyle name="Output 2 3 3 6 4 2 2 3" xfId="25207" xr:uid="{00000000-0005-0000-0000-000069620000}"/>
    <cellStyle name="Output 2 3 3 6 4 2 3" xfId="25208" xr:uid="{00000000-0005-0000-0000-00006A620000}"/>
    <cellStyle name="Output 2 3 3 6 4 2 3 2" xfId="25209" xr:uid="{00000000-0005-0000-0000-00006B620000}"/>
    <cellStyle name="Output 2 3 3 6 4 2 4" xfId="25210" xr:uid="{00000000-0005-0000-0000-00006C620000}"/>
    <cellStyle name="Output 2 3 3 6 4 3" xfId="25211" xr:uid="{00000000-0005-0000-0000-00006D620000}"/>
    <cellStyle name="Output 2 3 3 6 4 3 2" xfId="25212" xr:uid="{00000000-0005-0000-0000-00006E620000}"/>
    <cellStyle name="Output 2 3 3 6 4 3 2 2" xfId="25213" xr:uid="{00000000-0005-0000-0000-00006F620000}"/>
    <cellStyle name="Output 2 3 3 6 4 3 3" xfId="25214" xr:uid="{00000000-0005-0000-0000-000070620000}"/>
    <cellStyle name="Output 2 3 3 6 4 4" xfId="25215" xr:uid="{00000000-0005-0000-0000-000071620000}"/>
    <cellStyle name="Output 2 3 3 6 4 4 2" xfId="25216" xr:uid="{00000000-0005-0000-0000-000072620000}"/>
    <cellStyle name="Output 2 3 3 6 4 4 2 2" xfId="25217" xr:uid="{00000000-0005-0000-0000-000073620000}"/>
    <cellStyle name="Output 2 3 3 6 4 4 3" xfId="25218" xr:uid="{00000000-0005-0000-0000-000074620000}"/>
    <cellStyle name="Output 2 3 3 6 4 5" xfId="25219" xr:uid="{00000000-0005-0000-0000-000075620000}"/>
    <cellStyle name="Output 2 3 3 6 4 5 2" xfId="25220" xr:uid="{00000000-0005-0000-0000-000076620000}"/>
    <cellStyle name="Output 2 3 3 6 4 6" xfId="25221" xr:uid="{00000000-0005-0000-0000-000077620000}"/>
    <cellStyle name="Output 2 3 3 6 4 6 2" xfId="25222" xr:uid="{00000000-0005-0000-0000-000078620000}"/>
    <cellStyle name="Output 2 3 3 6 4 7" xfId="25223" xr:uid="{00000000-0005-0000-0000-000079620000}"/>
    <cellStyle name="Output 2 3 3 6 5" xfId="25224" xr:uid="{00000000-0005-0000-0000-00007A620000}"/>
    <cellStyle name="Output 2 3 3 6 5 2" xfId="25225" xr:uid="{00000000-0005-0000-0000-00007B620000}"/>
    <cellStyle name="Output 2 3 3 6 5 2 2" xfId="25226" xr:uid="{00000000-0005-0000-0000-00007C620000}"/>
    <cellStyle name="Output 2 3 3 6 5 2 2 2" xfId="25227" xr:uid="{00000000-0005-0000-0000-00007D620000}"/>
    <cellStyle name="Output 2 3 3 6 5 2 2 2 2" xfId="25228" xr:uid="{00000000-0005-0000-0000-00007E620000}"/>
    <cellStyle name="Output 2 3 3 6 5 2 2 3" xfId="25229" xr:uid="{00000000-0005-0000-0000-00007F620000}"/>
    <cellStyle name="Output 2 3 3 6 5 2 3" xfId="25230" xr:uid="{00000000-0005-0000-0000-000080620000}"/>
    <cellStyle name="Output 2 3 3 6 5 2 3 2" xfId="25231" xr:uid="{00000000-0005-0000-0000-000081620000}"/>
    <cellStyle name="Output 2 3 3 6 5 2 4" xfId="25232" xr:uid="{00000000-0005-0000-0000-000082620000}"/>
    <cellStyle name="Output 2 3 3 6 5 3" xfId="25233" xr:uid="{00000000-0005-0000-0000-000083620000}"/>
    <cellStyle name="Output 2 3 3 6 5 3 2" xfId="25234" xr:uid="{00000000-0005-0000-0000-000084620000}"/>
    <cellStyle name="Output 2 3 3 6 5 3 2 2" xfId="25235" xr:uid="{00000000-0005-0000-0000-000085620000}"/>
    <cellStyle name="Output 2 3 3 6 5 3 3" xfId="25236" xr:uid="{00000000-0005-0000-0000-000086620000}"/>
    <cellStyle name="Output 2 3 3 6 5 4" xfId="25237" xr:uid="{00000000-0005-0000-0000-000087620000}"/>
    <cellStyle name="Output 2 3 3 6 5 4 2" xfId="25238" xr:uid="{00000000-0005-0000-0000-000088620000}"/>
    <cellStyle name="Output 2 3 3 6 5 4 2 2" xfId="25239" xr:uid="{00000000-0005-0000-0000-000089620000}"/>
    <cellStyle name="Output 2 3 3 6 5 4 3" xfId="25240" xr:uid="{00000000-0005-0000-0000-00008A620000}"/>
    <cellStyle name="Output 2 3 3 6 5 5" xfId="25241" xr:uid="{00000000-0005-0000-0000-00008B620000}"/>
    <cellStyle name="Output 2 3 3 6 5 5 2" xfId="25242" xr:uid="{00000000-0005-0000-0000-00008C620000}"/>
    <cellStyle name="Output 2 3 3 6 5 6" xfId="25243" xr:uid="{00000000-0005-0000-0000-00008D620000}"/>
    <cellStyle name="Output 2 3 3 6 5 6 2" xfId="25244" xr:uid="{00000000-0005-0000-0000-00008E620000}"/>
    <cellStyle name="Output 2 3 3 6 5 7" xfId="25245" xr:uid="{00000000-0005-0000-0000-00008F620000}"/>
    <cellStyle name="Output 2 3 3 6 6" xfId="25246" xr:uid="{00000000-0005-0000-0000-000090620000}"/>
    <cellStyle name="Output 2 3 3 6 6 2" xfId="25247" xr:uid="{00000000-0005-0000-0000-000091620000}"/>
    <cellStyle name="Output 2 3 3 6 6 2 2" xfId="25248" xr:uid="{00000000-0005-0000-0000-000092620000}"/>
    <cellStyle name="Output 2 3 3 6 6 2 2 2" xfId="25249" xr:uid="{00000000-0005-0000-0000-000093620000}"/>
    <cellStyle name="Output 2 3 3 6 6 2 2 2 2" xfId="25250" xr:uid="{00000000-0005-0000-0000-000094620000}"/>
    <cellStyle name="Output 2 3 3 6 6 2 2 3" xfId="25251" xr:uid="{00000000-0005-0000-0000-000095620000}"/>
    <cellStyle name="Output 2 3 3 6 6 2 3" xfId="25252" xr:uid="{00000000-0005-0000-0000-000096620000}"/>
    <cellStyle name="Output 2 3 3 6 6 2 3 2" xfId="25253" xr:uid="{00000000-0005-0000-0000-000097620000}"/>
    <cellStyle name="Output 2 3 3 6 6 2 4" xfId="25254" xr:uid="{00000000-0005-0000-0000-000098620000}"/>
    <cellStyle name="Output 2 3 3 6 6 3" xfId="25255" xr:uid="{00000000-0005-0000-0000-000099620000}"/>
    <cellStyle name="Output 2 3 3 6 6 3 2" xfId="25256" xr:uid="{00000000-0005-0000-0000-00009A620000}"/>
    <cellStyle name="Output 2 3 3 6 6 3 2 2" xfId="25257" xr:uid="{00000000-0005-0000-0000-00009B620000}"/>
    <cellStyle name="Output 2 3 3 6 6 3 3" xfId="25258" xr:uid="{00000000-0005-0000-0000-00009C620000}"/>
    <cellStyle name="Output 2 3 3 6 6 4" xfId="25259" xr:uid="{00000000-0005-0000-0000-00009D620000}"/>
    <cellStyle name="Output 2 3 3 6 6 4 2" xfId="25260" xr:uid="{00000000-0005-0000-0000-00009E620000}"/>
    <cellStyle name="Output 2 3 3 6 6 4 2 2" xfId="25261" xr:uid="{00000000-0005-0000-0000-00009F620000}"/>
    <cellStyle name="Output 2 3 3 6 6 4 3" xfId="25262" xr:uid="{00000000-0005-0000-0000-0000A0620000}"/>
    <cellStyle name="Output 2 3 3 6 6 5" xfId="25263" xr:uid="{00000000-0005-0000-0000-0000A1620000}"/>
    <cellStyle name="Output 2 3 3 6 6 5 2" xfId="25264" xr:uid="{00000000-0005-0000-0000-0000A2620000}"/>
    <cellStyle name="Output 2 3 3 6 6 6" xfId="25265" xr:uid="{00000000-0005-0000-0000-0000A3620000}"/>
    <cellStyle name="Output 2 3 3 6 6 6 2" xfId="25266" xr:uid="{00000000-0005-0000-0000-0000A4620000}"/>
    <cellStyle name="Output 2 3 3 6 6 7" xfId="25267" xr:uid="{00000000-0005-0000-0000-0000A5620000}"/>
    <cellStyle name="Output 2 3 3 6 7" xfId="25268" xr:uid="{00000000-0005-0000-0000-0000A6620000}"/>
    <cellStyle name="Output 2 3 3 6 7 2" xfId="25269" xr:uid="{00000000-0005-0000-0000-0000A7620000}"/>
    <cellStyle name="Output 2 3 3 6 7 2 2" xfId="25270" xr:uid="{00000000-0005-0000-0000-0000A8620000}"/>
    <cellStyle name="Output 2 3 3 6 7 2 2 2" xfId="25271" xr:uid="{00000000-0005-0000-0000-0000A9620000}"/>
    <cellStyle name="Output 2 3 3 6 7 2 3" xfId="25272" xr:uid="{00000000-0005-0000-0000-0000AA620000}"/>
    <cellStyle name="Output 2 3 3 6 7 3" xfId="25273" xr:uid="{00000000-0005-0000-0000-0000AB620000}"/>
    <cellStyle name="Output 2 3 3 6 7 3 2" xfId="25274" xr:uid="{00000000-0005-0000-0000-0000AC620000}"/>
    <cellStyle name="Output 2 3 3 6 7 4" xfId="25275" xr:uid="{00000000-0005-0000-0000-0000AD620000}"/>
    <cellStyle name="Output 2 3 3 6 8" xfId="25276" xr:uid="{00000000-0005-0000-0000-0000AE620000}"/>
    <cellStyle name="Output 2 3 3 6 8 2" xfId="25277" xr:uid="{00000000-0005-0000-0000-0000AF620000}"/>
    <cellStyle name="Output 2 3 3 6 8 2 2" xfId="25278" xr:uid="{00000000-0005-0000-0000-0000B0620000}"/>
    <cellStyle name="Output 2 3 3 6 8 3" xfId="25279" xr:uid="{00000000-0005-0000-0000-0000B1620000}"/>
    <cellStyle name="Output 2 3 3 6 9" xfId="25280" xr:uid="{00000000-0005-0000-0000-0000B2620000}"/>
    <cellStyle name="Output 2 3 3 6 9 2" xfId="25281" xr:uid="{00000000-0005-0000-0000-0000B3620000}"/>
    <cellStyle name="Output 2 3 3 6 9 2 2" xfId="25282" xr:uid="{00000000-0005-0000-0000-0000B4620000}"/>
    <cellStyle name="Output 2 3 3 6 9 3" xfId="25283" xr:uid="{00000000-0005-0000-0000-0000B5620000}"/>
    <cellStyle name="Output 2 3 3 7" xfId="25284" xr:uid="{00000000-0005-0000-0000-0000B6620000}"/>
    <cellStyle name="Output 2 3 3 7 10" xfId="25285" xr:uid="{00000000-0005-0000-0000-0000B7620000}"/>
    <cellStyle name="Output 2 3 3 7 10 2" xfId="25286" xr:uid="{00000000-0005-0000-0000-0000B8620000}"/>
    <cellStyle name="Output 2 3 3 7 11" xfId="25287" xr:uid="{00000000-0005-0000-0000-0000B9620000}"/>
    <cellStyle name="Output 2 3 3 7 11 2" xfId="25288" xr:uid="{00000000-0005-0000-0000-0000BA620000}"/>
    <cellStyle name="Output 2 3 3 7 12" xfId="25289" xr:uid="{00000000-0005-0000-0000-0000BB620000}"/>
    <cellStyle name="Output 2 3 3 7 2" xfId="25290" xr:uid="{00000000-0005-0000-0000-0000BC620000}"/>
    <cellStyle name="Output 2 3 3 7 2 2" xfId="25291" xr:uid="{00000000-0005-0000-0000-0000BD620000}"/>
    <cellStyle name="Output 2 3 3 7 2 2 2" xfId="25292" xr:uid="{00000000-0005-0000-0000-0000BE620000}"/>
    <cellStyle name="Output 2 3 3 7 2 2 2 2" xfId="25293" xr:uid="{00000000-0005-0000-0000-0000BF620000}"/>
    <cellStyle name="Output 2 3 3 7 2 2 2 2 2" xfId="25294" xr:uid="{00000000-0005-0000-0000-0000C0620000}"/>
    <cellStyle name="Output 2 3 3 7 2 2 2 3" xfId="25295" xr:uid="{00000000-0005-0000-0000-0000C1620000}"/>
    <cellStyle name="Output 2 3 3 7 2 2 3" xfId="25296" xr:uid="{00000000-0005-0000-0000-0000C2620000}"/>
    <cellStyle name="Output 2 3 3 7 2 2 3 2" xfId="25297" xr:uid="{00000000-0005-0000-0000-0000C3620000}"/>
    <cellStyle name="Output 2 3 3 7 2 2 4" xfId="25298" xr:uid="{00000000-0005-0000-0000-0000C4620000}"/>
    <cellStyle name="Output 2 3 3 7 2 3" xfId="25299" xr:uid="{00000000-0005-0000-0000-0000C5620000}"/>
    <cellStyle name="Output 2 3 3 7 2 3 2" xfId="25300" xr:uid="{00000000-0005-0000-0000-0000C6620000}"/>
    <cellStyle name="Output 2 3 3 7 2 3 2 2" xfId="25301" xr:uid="{00000000-0005-0000-0000-0000C7620000}"/>
    <cellStyle name="Output 2 3 3 7 2 3 3" xfId="25302" xr:uid="{00000000-0005-0000-0000-0000C8620000}"/>
    <cellStyle name="Output 2 3 3 7 2 4" xfId="25303" xr:uid="{00000000-0005-0000-0000-0000C9620000}"/>
    <cellStyle name="Output 2 3 3 7 2 4 2" xfId="25304" xr:uid="{00000000-0005-0000-0000-0000CA620000}"/>
    <cellStyle name="Output 2 3 3 7 2 4 2 2" xfId="25305" xr:uid="{00000000-0005-0000-0000-0000CB620000}"/>
    <cellStyle name="Output 2 3 3 7 2 4 3" xfId="25306" xr:uid="{00000000-0005-0000-0000-0000CC620000}"/>
    <cellStyle name="Output 2 3 3 7 2 5" xfId="25307" xr:uid="{00000000-0005-0000-0000-0000CD620000}"/>
    <cellStyle name="Output 2 3 3 7 2 5 2" xfId="25308" xr:uid="{00000000-0005-0000-0000-0000CE620000}"/>
    <cellStyle name="Output 2 3 3 7 2 6" xfId="25309" xr:uid="{00000000-0005-0000-0000-0000CF620000}"/>
    <cellStyle name="Output 2 3 3 7 2 6 2" xfId="25310" xr:uid="{00000000-0005-0000-0000-0000D0620000}"/>
    <cellStyle name="Output 2 3 3 7 2 7" xfId="25311" xr:uid="{00000000-0005-0000-0000-0000D1620000}"/>
    <cellStyle name="Output 2 3 3 7 3" xfId="25312" xr:uid="{00000000-0005-0000-0000-0000D2620000}"/>
    <cellStyle name="Output 2 3 3 7 3 2" xfId="25313" xr:uid="{00000000-0005-0000-0000-0000D3620000}"/>
    <cellStyle name="Output 2 3 3 7 3 2 2" xfId="25314" xr:uid="{00000000-0005-0000-0000-0000D4620000}"/>
    <cellStyle name="Output 2 3 3 7 3 2 2 2" xfId="25315" xr:uid="{00000000-0005-0000-0000-0000D5620000}"/>
    <cellStyle name="Output 2 3 3 7 3 2 2 2 2" xfId="25316" xr:uid="{00000000-0005-0000-0000-0000D6620000}"/>
    <cellStyle name="Output 2 3 3 7 3 2 2 3" xfId="25317" xr:uid="{00000000-0005-0000-0000-0000D7620000}"/>
    <cellStyle name="Output 2 3 3 7 3 2 3" xfId="25318" xr:uid="{00000000-0005-0000-0000-0000D8620000}"/>
    <cellStyle name="Output 2 3 3 7 3 2 3 2" xfId="25319" xr:uid="{00000000-0005-0000-0000-0000D9620000}"/>
    <cellStyle name="Output 2 3 3 7 3 2 4" xfId="25320" xr:uid="{00000000-0005-0000-0000-0000DA620000}"/>
    <cellStyle name="Output 2 3 3 7 3 3" xfId="25321" xr:uid="{00000000-0005-0000-0000-0000DB620000}"/>
    <cellStyle name="Output 2 3 3 7 3 3 2" xfId="25322" xr:uid="{00000000-0005-0000-0000-0000DC620000}"/>
    <cellStyle name="Output 2 3 3 7 3 3 2 2" xfId="25323" xr:uid="{00000000-0005-0000-0000-0000DD620000}"/>
    <cellStyle name="Output 2 3 3 7 3 3 3" xfId="25324" xr:uid="{00000000-0005-0000-0000-0000DE620000}"/>
    <cellStyle name="Output 2 3 3 7 3 4" xfId="25325" xr:uid="{00000000-0005-0000-0000-0000DF620000}"/>
    <cellStyle name="Output 2 3 3 7 3 4 2" xfId="25326" xr:uid="{00000000-0005-0000-0000-0000E0620000}"/>
    <cellStyle name="Output 2 3 3 7 3 4 2 2" xfId="25327" xr:uid="{00000000-0005-0000-0000-0000E1620000}"/>
    <cellStyle name="Output 2 3 3 7 3 4 3" xfId="25328" xr:uid="{00000000-0005-0000-0000-0000E2620000}"/>
    <cellStyle name="Output 2 3 3 7 3 5" xfId="25329" xr:uid="{00000000-0005-0000-0000-0000E3620000}"/>
    <cellStyle name="Output 2 3 3 7 3 5 2" xfId="25330" xr:uid="{00000000-0005-0000-0000-0000E4620000}"/>
    <cellStyle name="Output 2 3 3 7 3 6" xfId="25331" xr:uid="{00000000-0005-0000-0000-0000E5620000}"/>
    <cellStyle name="Output 2 3 3 7 3 6 2" xfId="25332" xr:uid="{00000000-0005-0000-0000-0000E6620000}"/>
    <cellStyle name="Output 2 3 3 7 3 7" xfId="25333" xr:uid="{00000000-0005-0000-0000-0000E7620000}"/>
    <cellStyle name="Output 2 3 3 7 4" xfId="25334" xr:uid="{00000000-0005-0000-0000-0000E8620000}"/>
    <cellStyle name="Output 2 3 3 7 4 2" xfId="25335" xr:uid="{00000000-0005-0000-0000-0000E9620000}"/>
    <cellStyle name="Output 2 3 3 7 4 2 2" xfId="25336" xr:uid="{00000000-0005-0000-0000-0000EA620000}"/>
    <cellStyle name="Output 2 3 3 7 4 2 2 2" xfId="25337" xr:uid="{00000000-0005-0000-0000-0000EB620000}"/>
    <cellStyle name="Output 2 3 3 7 4 2 2 2 2" xfId="25338" xr:uid="{00000000-0005-0000-0000-0000EC620000}"/>
    <cellStyle name="Output 2 3 3 7 4 2 2 3" xfId="25339" xr:uid="{00000000-0005-0000-0000-0000ED620000}"/>
    <cellStyle name="Output 2 3 3 7 4 2 3" xfId="25340" xr:uid="{00000000-0005-0000-0000-0000EE620000}"/>
    <cellStyle name="Output 2 3 3 7 4 2 3 2" xfId="25341" xr:uid="{00000000-0005-0000-0000-0000EF620000}"/>
    <cellStyle name="Output 2 3 3 7 4 2 4" xfId="25342" xr:uid="{00000000-0005-0000-0000-0000F0620000}"/>
    <cellStyle name="Output 2 3 3 7 4 3" xfId="25343" xr:uid="{00000000-0005-0000-0000-0000F1620000}"/>
    <cellStyle name="Output 2 3 3 7 4 3 2" xfId="25344" xr:uid="{00000000-0005-0000-0000-0000F2620000}"/>
    <cellStyle name="Output 2 3 3 7 4 3 2 2" xfId="25345" xr:uid="{00000000-0005-0000-0000-0000F3620000}"/>
    <cellStyle name="Output 2 3 3 7 4 3 3" xfId="25346" xr:uid="{00000000-0005-0000-0000-0000F4620000}"/>
    <cellStyle name="Output 2 3 3 7 4 4" xfId="25347" xr:uid="{00000000-0005-0000-0000-0000F5620000}"/>
    <cellStyle name="Output 2 3 3 7 4 4 2" xfId="25348" xr:uid="{00000000-0005-0000-0000-0000F6620000}"/>
    <cellStyle name="Output 2 3 3 7 4 4 2 2" xfId="25349" xr:uid="{00000000-0005-0000-0000-0000F7620000}"/>
    <cellStyle name="Output 2 3 3 7 4 4 3" xfId="25350" xr:uid="{00000000-0005-0000-0000-0000F8620000}"/>
    <cellStyle name="Output 2 3 3 7 4 5" xfId="25351" xr:uid="{00000000-0005-0000-0000-0000F9620000}"/>
    <cellStyle name="Output 2 3 3 7 4 5 2" xfId="25352" xr:uid="{00000000-0005-0000-0000-0000FA620000}"/>
    <cellStyle name="Output 2 3 3 7 4 6" xfId="25353" xr:uid="{00000000-0005-0000-0000-0000FB620000}"/>
    <cellStyle name="Output 2 3 3 7 4 6 2" xfId="25354" xr:uid="{00000000-0005-0000-0000-0000FC620000}"/>
    <cellStyle name="Output 2 3 3 7 4 7" xfId="25355" xr:uid="{00000000-0005-0000-0000-0000FD620000}"/>
    <cellStyle name="Output 2 3 3 7 5" xfId="25356" xr:uid="{00000000-0005-0000-0000-0000FE620000}"/>
    <cellStyle name="Output 2 3 3 7 5 2" xfId="25357" xr:uid="{00000000-0005-0000-0000-0000FF620000}"/>
    <cellStyle name="Output 2 3 3 7 5 2 2" xfId="25358" xr:uid="{00000000-0005-0000-0000-000000630000}"/>
    <cellStyle name="Output 2 3 3 7 5 2 2 2" xfId="25359" xr:uid="{00000000-0005-0000-0000-000001630000}"/>
    <cellStyle name="Output 2 3 3 7 5 2 2 2 2" xfId="25360" xr:uid="{00000000-0005-0000-0000-000002630000}"/>
    <cellStyle name="Output 2 3 3 7 5 2 2 3" xfId="25361" xr:uid="{00000000-0005-0000-0000-000003630000}"/>
    <cellStyle name="Output 2 3 3 7 5 2 3" xfId="25362" xr:uid="{00000000-0005-0000-0000-000004630000}"/>
    <cellStyle name="Output 2 3 3 7 5 2 3 2" xfId="25363" xr:uid="{00000000-0005-0000-0000-000005630000}"/>
    <cellStyle name="Output 2 3 3 7 5 2 4" xfId="25364" xr:uid="{00000000-0005-0000-0000-000006630000}"/>
    <cellStyle name="Output 2 3 3 7 5 3" xfId="25365" xr:uid="{00000000-0005-0000-0000-000007630000}"/>
    <cellStyle name="Output 2 3 3 7 5 3 2" xfId="25366" xr:uid="{00000000-0005-0000-0000-000008630000}"/>
    <cellStyle name="Output 2 3 3 7 5 3 2 2" xfId="25367" xr:uid="{00000000-0005-0000-0000-000009630000}"/>
    <cellStyle name="Output 2 3 3 7 5 3 3" xfId="25368" xr:uid="{00000000-0005-0000-0000-00000A630000}"/>
    <cellStyle name="Output 2 3 3 7 5 4" xfId="25369" xr:uid="{00000000-0005-0000-0000-00000B630000}"/>
    <cellStyle name="Output 2 3 3 7 5 4 2" xfId="25370" xr:uid="{00000000-0005-0000-0000-00000C630000}"/>
    <cellStyle name="Output 2 3 3 7 5 4 2 2" xfId="25371" xr:uid="{00000000-0005-0000-0000-00000D630000}"/>
    <cellStyle name="Output 2 3 3 7 5 4 3" xfId="25372" xr:uid="{00000000-0005-0000-0000-00000E630000}"/>
    <cellStyle name="Output 2 3 3 7 5 5" xfId="25373" xr:uid="{00000000-0005-0000-0000-00000F630000}"/>
    <cellStyle name="Output 2 3 3 7 5 5 2" xfId="25374" xr:uid="{00000000-0005-0000-0000-000010630000}"/>
    <cellStyle name="Output 2 3 3 7 5 6" xfId="25375" xr:uid="{00000000-0005-0000-0000-000011630000}"/>
    <cellStyle name="Output 2 3 3 7 5 6 2" xfId="25376" xr:uid="{00000000-0005-0000-0000-000012630000}"/>
    <cellStyle name="Output 2 3 3 7 5 7" xfId="25377" xr:uid="{00000000-0005-0000-0000-000013630000}"/>
    <cellStyle name="Output 2 3 3 7 6" xfId="25378" xr:uid="{00000000-0005-0000-0000-000014630000}"/>
    <cellStyle name="Output 2 3 3 7 6 2" xfId="25379" xr:uid="{00000000-0005-0000-0000-000015630000}"/>
    <cellStyle name="Output 2 3 3 7 6 2 2" xfId="25380" xr:uid="{00000000-0005-0000-0000-000016630000}"/>
    <cellStyle name="Output 2 3 3 7 6 2 2 2" xfId="25381" xr:uid="{00000000-0005-0000-0000-000017630000}"/>
    <cellStyle name="Output 2 3 3 7 6 2 2 2 2" xfId="25382" xr:uid="{00000000-0005-0000-0000-000018630000}"/>
    <cellStyle name="Output 2 3 3 7 6 2 2 3" xfId="25383" xr:uid="{00000000-0005-0000-0000-000019630000}"/>
    <cellStyle name="Output 2 3 3 7 6 2 3" xfId="25384" xr:uid="{00000000-0005-0000-0000-00001A630000}"/>
    <cellStyle name="Output 2 3 3 7 6 2 3 2" xfId="25385" xr:uid="{00000000-0005-0000-0000-00001B630000}"/>
    <cellStyle name="Output 2 3 3 7 6 2 4" xfId="25386" xr:uid="{00000000-0005-0000-0000-00001C630000}"/>
    <cellStyle name="Output 2 3 3 7 6 3" xfId="25387" xr:uid="{00000000-0005-0000-0000-00001D630000}"/>
    <cellStyle name="Output 2 3 3 7 6 3 2" xfId="25388" xr:uid="{00000000-0005-0000-0000-00001E630000}"/>
    <cellStyle name="Output 2 3 3 7 6 3 2 2" xfId="25389" xr:uid="{00000000-0005-0000-0000-00001F630000}"/>
    <cellStyle name="Output 2 3 3 7 6 3 3" xfId="25390" xr:uid="{00000000-0005-0000-0000-000020630000}"/>
    <cellStyle name="Output 2 3 3 7 6 4" xfId="25391" xr:uid="{00000000-0005-0000-0000-000021630000}"/>
    <cellStyle name="Output 2 3 3 7 6 4 2" xfId="25392" xr:uid="{00000000-0005-0000-0000-000022630000}"/>
    <cellStyle name="Output 2 3 3 7 6 4 2 2" xfId="25393" xr:uid="{00000000-0005-0000-0000-000023630000}"/>
    <cellStyle name="Output 2 3 3 7 6 4 3" xfId="25394" xr:uid="{00000000-0005-0000-0000-000024630000}"/>
    <cellStyle name="Output 2 3 3 7 6 5" xfId="25395" xr:uid="{00000000-0005-0000-0000-000025630000}"/>
    <cellStyle name="Output 2 3 3 7 6 5 2" xfId="25396" xr:uid="{00000000-0005-0000-0000-000026630000}"/>
    <cellStyle name="Output 2 3 3 7 6 6" xfId="25397" xr:uid="{00000000-0005-0000-0000-000027630000}"/>
    <cellStyle name="Output 2 3 3 7 6 6 2" xfId="25398" xr:uid="{00000000-0005-0000-0000-000028630000}"/>
    <cellStyle name="Output 2 3 3 7 6 7" xfId="25399" xr:uid="{00000000-0005-0000-0000-000029630000}"/>
    <cellStyle name="Output 2 3 3 7 7" xfId="25400" xr:uid="{00000000-0005-0000-0000-00002A630000}"/>
    <cellStyle name="Output 2 3 3 7 7 2" xfId="25401" xr:uid="{00000000-0005-0000-0000-00002B630000}"/>
    <cellStyle name="Output 2 3 3 7 7 2 2" xfId="25402" xr:uid="{00000000-0005-0000-0000-00002C630000}"/>
    <cellStyle name="Output 2 3 3 7 7 2 2 2" xfId="25403" xr:uid="{00000000-0005-0000-0000-00002D630000}"/>
    <cellStyle name="Output 2 3 3 7 7 2 3" xfId="25404" xr:uid="{00000000-0005-0000-0000-00002E630000}"/>
    <cellStyle name="Output 2 3 3 7 7 3" xfId="25405" xr:uid="{00000000-0005-0000-0000-00002F630000}"/>
    <cellStyle name="Output 2 3 3 7 7 3 2" xfId="25406" xr:uid="{00000000-0005-0000-0000-000030630000}"/>
    <cellStyle name="Output 2 3 3 7 7 4" xfId="25407" xr:uid="{00000000-0005-0000-0000-000031630000}"/>
    <cellStyle name="Output 2 3 3 7 8" xfId="25408" xr:uid="{00000000-0005-0000-0000-000032630000}"/>
    <cellStyle name="Output 2 3 3 7 8 2" xfId="25409" xr:uid="{00000000-0005-0000-0000-000033630000}"/>
    <cellStyle name="Output 2 3 3 7 8 2 2" xfId="25410" xr:uid="{00000000-0005-0000-0000-000034630000}"/>
    <cellStyle name="Output 2 3 3 7 8 3" xfId="25411" xr:uid="{00000000-0005-0000-0000-000035630000}"/>
    <cellStyle name="Output 2 3 3 7 9" xfId="25412" xr:uid="{00000000-0005-0000-0000-000036630000}"/>
    <cellStyle name="Output 2 3 3 7 9 2" xfId="25413" xr:uid="{00000000-0005-0000-0000-000037630000}"/>
    <cellStyle name="Output 2 3 3 7 9 2 2" xfId="25414" xr:uid="{00000000-0005-0000-0000-000038630000}"/>
    <cellStyle name="Output 2 3 3 7 9 3" xfId="25415" xr:uid="{00000000-0005-0000-0000-000039630000}"/>
    <cellStyle name="Output 2 3 3 8" xfId="25416" xr:uid="{00000000-0005-0000-0000-00003A630000}"/>
    <cellStyle name="Output 2 3 3 8 10" xfId="25417" xr:uid="{00000000-0005-0000-0000-00003B630000}"/>
    <cellStyle name="Output 2 3 3 8 10 2" xfId="25418" xr:uid="{00000000-0005-0000-0000-00003C630000}"/>
    <cellStyle name="Output 2 3 3 8 11" xfId="25419" xr:uid="{00000000-0005-0000-0000-00003D630000}"/>
    <cellStyle name="Output 2 3 3 8 11 2" xfId="25420" xr:uid="{00000000-0005-0000-0000-00003E630000}"/>
    <cellStyle name="Output 2 3 3 8 12" xfId="25421" xr:uid="{00000000-0005-0000-0000-00003F630000}"/>
    <cellStyle name="Output 2 3 3 8 2" xfId="25422" xr:uid="{00000000-0005-0000-0000-000040630000}"/>
    <cellStyle name="Output 2 3 3 8 2 2" xfId="25423" xr:uid="{00000000-0005-0000-0000-000041630000}"/>
    <cellStyle name="Output 2 3 3 8 2 2 2" xfId="25424" xr:uid="{00000000-0005-0000-0000-000042630000}"/>
    <cellStyle name="Output 2 3 3 8 2 2 2 2" xfId="25425" xr:uid="{00000000-0005-0000-0000-000043630000}"/>
    <cellStyle name="Output 2 3 3 8 2 2 2 2 2" xfId="25426" xr:uid="{00000000-0005-0000-0000-000044630000}"/>
    <cellStyle name="Output 2 3 3 8 2 2 2 3" xfId="25427" xr:uid="{00000000-0005-0000-0000-000045630000}"/>
    <cellStyle name="Output 2 3 3 8 2 2 3" xfId="25428" xr:uid="{00000000-0005-0000-0000-000046630000}"/>
    <cellStyle name="Output 2 3 3 8 2 2 3 2" xfId="25429" xr:uid="{00000000-0005-0000-0000-000047630000}"/>
    <cellStyle name="Output 2 3 3 8 2 2 4" xfId="25430" xr:uid="{00000000-0005-0000-0000-000048630000}"/>
    <cellStyle name="Output 2 3 3 8 2 3" xfId="25431" xr:uid="{00000000-0005-0000-0000-000049630000}"/>
    <cellStyle name="Output 2 3 3 8 2 3 2" xfId="25432" xr:uid="{00000000-0005-0000-0000-00004A630000}"/>
    <cellStyle name="Output 2 3 3 8 2 3 2 2" xfId="25433" xr:uid="{00000000-0005-0000-0000-00004B630000}"/>
    <cellStyle name="Output 2 3 3 8 2 3 3" xfId="25434" xr:uid="{00000000-0005-0000-0000-00004C630000}"/>
    <cellStyle name="Output 2 3 3 8 2 4" xfId="25435" xr:uid="{00000000-0005-0000-0000-00004D630000}"/>
    <cellStyle name="Output 2 3 3 8 2 4 2" xfId="25436" xr:uid="{00000000-0005-0000-0000-00004E630000}"/>
    <cellStyle name="Output 2 3 3 8 2 4 2 2" xfId="25437" xr:uid="{00000000-0005-0000-0000-00004F630000}"/>
    <cellStyle name="Output 2 3 3 8 2 4 3" xfId="25438" xr:uid="{00000000-0005-0000-0000-000050630000}"/>
    <cellStyle name="Output 2 3 3 8 2 5" xfId="25439" xr:uid="{00000000-0005-0000-0000-000051630000}"/>
    <cellStyle name="Output 2 3 3 8 2 5 2" xfId="25440" xr:uid="{00000000-0005-0000-0000-000052630000}"/>
    <cellStyle name="Output 2 3 3 8 2 6" xfId="25441" xr:uid="{00000000-0005-0000-0000-000053630000}"/>
    <cellStyle name="Output 2 3 3 8 2 6 2" xfId="25442" xr:uid="{00000000-0005-0000-0000-000054630000}"/>
    <cellStyle name="Output 2 3 3 8 2 7" xfId="25443" xr:uid="{00000000-0005-0000-0000-000055630000}"/>
    <cellStyle name="Output 2 3 3 8 3" xfId="25444" xr:uid="{00000000-0005-0000-0000-000056630000}"/>
    <cellStyle name="Output 2 3 3 8 3 2" xfId="25445" xr:uid="{00000000-0005-0000-0000-000057630000}"/>
    <cellStyle name="Output 2 3 3 8 3 2 2" xfId="25446" xr:uid="{00000000-0005-0000-0000-000058630000}"/>
    <cellStyle name="Output 2 3 3 8 3 2 2 2" xfId="25447" xr:uid="{00000000-0005-0000-0000-000059630000}"/>
    <cellStyle name="Output 2 3 3 8 3 2 2 2 2" xfId="25448" xr:uid="{00000000-0005-0000-0000-00005A630000}"/>
    <cellStyle name="Output 2 3 3 8 3 2 2 3" xfId="25449" xr:uid="{00000000-0005-0000-0000-00005B630000}"/>
    <cellStyle name="Output 2 3 3 8 3 2 3" xfId="25450" xr:uid="{00000000-0005-0000-0000-00005C630000}"/>
    <cellStyle name="Output 2 3 3 8 3 2 3 2" xfId="25451" xr:uid="{00000000-0005-0000-0000-00005D630000}"/>
    <cellStyle name="Output 2 3 3 8 3 2 4" xfId="25452" xr:uid="{00000000-0005-0000-0000-00005E630000}"/>
    <cellStyle name="Output 2 3 3 8 3 3" xfId="25453" xr:uid="{00000000-0005-0000-0000-00005F630000}"/>
    <cellStyle name="Output 2 3 3 8 3 3 2" xfId="25454" xr:uid="{00000000-0005-0000-0000-000060630000}"/>
    <cellStyle name="Output 2 3 3 8 3 3 2 2" xfId="25455" xr:uid="{00000000-0005-0000-0000-000061630000}"/>
    <cellStyle name="Output 2 3 3 8 3 3 3" xfId="25456" xr:uid="{00000000-0005-0000-0000-000062630000}"/>
    <cellStyle name="Output 2 3 3 8 3 4" xfId="25457" xr:uid="{00000000-0005-0000-0000-000063630000}"/>
    <cellStyle name="Output 2 3 3 8 3 4 2" xfId="25458" xr:uid="{00000000-0005-0000-0000-000064630000}"/>
    <cellStyle name="Output 2 3 3 8 3 4 2 2" xfId="25459" xr:uid="{00000000-0005-0000-0000-000065630000}"/>
    <cellStyle name="Output 2 3 3 8 3 4 3" xfId="25460" xr:uid="{00000000-0005-0000-0000-000066630000}"/>
    <cellStyle name="Output 2 3 3 8 3 5" xfId="25461" xr:uid="{00000000-0005-0000-0000-000067630000}"/>
    <cellStyle name="Output 2 3 3 8 3 5 2" xfId="25462" xr:uid="{00000000-0005-0000-0000-000068630000}"/>
    <cellStyle name="Output 2 3 3 8 3 6" xfId="25463" xr:uid="{00000000-0005-0000-0000-000069630000}"/>
    <cellStyle name="Output 2 3 3 8 3 6 2" xfId="25464" xr:uid="{00000000-0005-0000-0000-00006A630000}"/>
    <cellStyle name="Output 2 3 3 8 3 7" xfId="25465" xr:uid="{00000000-0005-0000-0000-00006B630000}"/>
    <cellStyle name="Output 2 3 3 8 4" xfId="25466" xr:uid="{00000000-0005-0000-0000-00006C630000}"/>
    <cellStyle name="Output 2 3 3 8 4 2" xfId="25467" xr:uid="{00000000-0005-0000-0000-00006D630000}"/>
    <cellStyle name="Output 2 3 3 8 4 2 2" xfId="25468" xr:uid="{00000000-0005-0000-0000-00006E630000}"/>
    <cellStyle name="Output 2 3 3 8 4 2 2 2" xfId="25469" xr:uid="{00000000-0005-0000-0000-00006F630000}"/>
    <cellStyle name="Output 2 3 3 8 4 2 2 2 2" xfId="25470" xr:uid="{00000000-0005-0000-0000-000070630000}"/>
    <cellStyle name="Output 2 3 3 8 4 2 2 3" xfId="25471" xr:uid="{00000000-0005-0000-0000-000071630000}"/>
    <cellStyle name="Output 2 3 3 8 4 2 3" xfId="25472" xr:uid="{00000000-0005-0000-0000-000072630000}"/>
    <cellStyle name="Output 2 3 3 8 4 2 3 2" xfId="25473" xr:uid="{00000000-0005-0000-0000-000073630000}"/>
    <cellStyle name="Output 2 3 3 8 4 2 4" xfId="25474" xr:uid="{00000000-0005-0000-0000-000074630000}"/>
    <cellStyle name="Output 2 3 3 8 4 3" xfId="25475" xr:uid="{00000000-0005-0000-0000-000075630000}"/>
    <cellStyle name="Output 2 3 3 8 4 3 2" xfId="25476" xr:uid="{00000000-0005-0000-0000-000076630000}"/>
    <cellStyle name="Output 2 3 3 8 4 3 2 2" xfId="25477" xr:uid="{00000000-0005-0000-0000-000077630000}"/>
    <cellStyle name="Output 2 3 3 8 4 3 3" xfId="25478" xr:uid="{00000000-0005-0000-0000-000078630000}"/>
    <cellStyle name="Output 2 3 3 8 4 4" xfId="25479" xr:uid="{00000000-0005-0000-0000-000079630000}"/>
    <cellStyle name="Output 2 3 3 8 4 4 2" xfId="25480" xr:uid="{00000000-0005-0000-0000-00007A630000}"/>
    <cellStyle name="Output 2 3 3 8 4 4 2 2" xfId="25481" xr:uid="{00000000-0005-0000-0000-00007B630000}"/>
    <cellStyle name="Output 2 3 3 8 4 4 3" xfId="25482" xr:uid="{00000000-0005-0000-0000-00007C630000}"/>
    <cellStyle name="Output 2 3 3 8 4 5" xfId="25483" xr:uid="{00000000-0005-0000-0000-00007D630000}"/>
    <cellStyle name="Output 2 3 3 8 4 5 2" xfId="25484" xr:uid="{00000000-0005-0000-0000-00007E630000}"/>
    <cellStyle name="Output 2 3 3 8 4 6" xfId="25485" xr:uid="{00000000-0005-0000-0000-00007F630000}"/>
    <cellStyle name="Output 2 3 3 8 4 6 2" xfId="25486" xr:uid="{00000000-0005-0000-0000-000080630000}"/>
    <cellStyle name="Output 2 3 3 8 4 7" xfId="25487" xr:uid="{00000000-0005-0000-0000-000081630000}"/>
    <cellStyle name="Output 2 3 3 8 5" xfId="25488" xr:uid="{00000000-0005-0000-0000-000082630000}"/>
    <cellStyle name="Output 2 3 3 8 5 2" xfId="25489" xr:uid="{00000000-0005-0000-0000-000083630000}"/>
    <cellStyle name="Output 2 3 3 8 5 2 2" xfId="25490" xr:uid="{00000000-0005-0000-0000-000084630000}"/>
    <cellStyle name="Output 2 3 3 8 5 2 2 2" xfId="25491" xr:uid="{00000000-0005-0000-0000-000085630000}"/>
    <cellStyle name="Output 2 3 3 8 5 2 2 2 2" xfId="25492" xr:uid="{00000000-0005-0000-0000-000086630000}"/>
    <cellStyle name="Output 2 3 3 8 5 2 2 3" xfId="25493" xr:uid="{00000000-0005-0000-0000-000087630000}"/>
    <cellStyle name="Output 2 3 3 8 5 2 3" xfId="25494" xr:uid="{00000000-0005-0000-0000-000088630000}"/>
    <cellStyle name="Output 2 3 3 8 5 2 3 2" xfId="25495" xr:uid="{00000000-0005-0000-0000-000089630000}"/>
    <cellStyle name="Output 2 3 3 8 5 2 4" xfId="25496" xr:uid="{00000000-0005-0000-0000-00008A630000}"/>
    <cellStyle name="Output 2 3 3 8 5 3" xfId="25497" xr:uid="{00000000-0005-0000-0000-00008B630000}"/>
    <cellStyle name="Output 2 3 3 8 5 3 2" xfId="25498" xr:uid="{00000000-0005-0000-0000-00008C630000}"/>
    <cellStyle name="Output 2 3 3 8 5 3 2 2" xfId="25499" xr:uid="{00000000-0005-0000-0000-00008D630000}"/>
    <cellStyle name="Output 2 3 3 8 5 3 3" xfId="25500" xr:uid="{00000000-0005-0000-0000-00008E630000}"/>
    <cellStyle name="Output 2 3 3 8 5 4" xfId="25501" xr:uid="{00000000-0005-0000-0000-00008F630000}"/>
    <cellStyle name="Output 2 3 3 8 5 4 2" xfId="25502" xr:uid="{00000000-0005-0000-0000-000090630000}"/>
    <cellStyle name="Output 2 3 3 8 5 4 2 2" xfId="25503" xr:uid="{00000000-0005-0000-0000-000091630000}"/>
    <cellStyle name="Output 2 3 3 8 5 4 3" xfId="25504" xr:uid="{00000000-0005-0000-0000-000092630000}"/>
    <cellStyle name="Output 2 3 3 8 5 5" xfId="25505" xr:uid="{00000000-0005-0000-0000-000093630000}"/>
    <cellStyle name="Output 2 3 3 8 5 5 2" xfId="25506" xr:uid="{00000000-0005-0000-0000-000094630000}"/>
    <cellStyle name="Output 2 3 3 8 5 6" xfId="25507" xr:uid="{00000000-0005-0000-0000-000095630000}"/>
    <cellStyle name="Output 2 3 3 8 5 6 2" xfId="25508" xr:uid="{00000000-0005-0000-0000-000096630000}"/>
    <cellStyle name="Output 2 3 3 8 5 7" xfId="25509" xr:uid="{00000000-0005-0000-0000-000097630000}"/>
    <cellStyle name="Output 2 3 3 8 6" xfId="25510" xr:uid="{00000000-0005-0000-0000-000098630000}"/>
    <cellStyle name="Output 2 3 3 8 6 2" xfId="25511" xr:uid="{00000000-0005-0000-0000-000099630000}"/>
    <cellStyle name="Output 2 3 3 8 6 2 2" xfId="25512" xr:uid="{00000000-0005-0000-0000-00009A630000}"/>
    <cellStyle name="Output 2 3 3 8 6 2 2 2" xfId="25513" xr:uid="{00000000-0005-0000-0000-00009B630000}"/>
    <cellStyle name="Output 2 3 3 8 6 2 2 2 2" xfId="25514" xr:uid="{00000000-0005-0000-0000-00009C630000}"/>
    <cellStyle name="Output 2 3 3 8 6 2 2 3" xfId="25515" xr:uid="{00000000-0005-0000-0000-00009D630000}"/>
    <cellStyle name="Output 2 3 3 8 6 2 3" xfId="25516" xr:uid="{00000000-0005-0000-0000-00009E630000}"/>
    <cellStyle name="Output 2 3 3 8 6 2 3 2" xfId="25517" xr:uid="{00000000-0005-0000-0000-00009F630000}"/>
    <cellStyle name="Output 2 3 3 8 6 2 4" xfId="25518" xr:uid="{00000000-0005-0000-0000-0000A0630000}"/>
    <cellStyle name="Output 2 3 3 8 6 3" xfId="25519" xr:uid="{00000000-0005-0000-0000-0000A1630000}"/>
    <cellStyle name="Output 2 3 3 8 6 3 2" xfId="25520" xr:uid="{00000000-0005-0000-0000-0000A2630000}"/>
    <cellStyle name="Output 2 3 3 8 6 3 2 2" xfId="25521" xr:uid="{00000000-0005-0000-0000-0000A3630000}"/>
    <cellStyle name="Output 2 3 3 8 6 3 3" xfId="25522" xr:uid="{00000000-0005-0000-0000-0000A4630000}"/>
    <cellStyle name="Output 2 3 3 8 6 4" xfId="25523" xr:uid="{00000000-0005-0000-0000-0000A5630000}"/>
    <cellStyle name="Output 2 3 3 8 6 4 2" xfId="25524" xr:uid="{00000000-0005-0000-0000-0000A6630000}"/>
    <cellStyle name="Output 2 3 3 8 6 4 2 2" xfId="25525" xr:uid="{00000000-0005-0000-0000-0000A7630000}"/>
    <cellStyle name="Output 2 3 3 8 6 4 3" xfId="25526" xr:uid="{00000000-0005-0000-0000-0000A8630000}"/>
    <cellStyle name="Output 2 3 3 8 6 5" xfId="25527" xr:uid="{00000000-0005-0000-0000-0000A9630000}"/>
    <cellStyle name="Output 2 3 3 8 6 5 2" xfId="25528" xr:uid="{00000000-0005-0000-0000-0000AA630000}"/>
    <cellStyle name="Output 2 3 3 8 6 6" xfId="25529" xr:uid="{00000000-0005-0000-0000-0000AB630000}"/>
    <cellStyle name="Output 2 3 3 8 6 6 2" xfId="25530" xr:uid="{00000000-0005-0000-0000-0000AC630000}"/>
    <cellStyle name="Output 2 3 3 8 6 7" xfId="25531" xr:uid="{00000000-0005-0000-0000-0000AD630000}"/>
    <cellStyle name="Output 2 3 3 8 7" xfId="25532" xr:uid="{00000000-0005-0000-0000-0000AE630000}"/>
    <cellStyle name="Output 2 3 3 8 7 2" xfId="25533" xr:uid="{00000000-0005-0000-0000-0000AF630000}"/>
    <cellStyle name="Output 2 3 3 8 7 2 2" xfId="25534" xr:uid="{00000000-0005-0000-0000-0000B0630000}"/>
    <cellStyle name="Output 2 3 3 8 7 2 2 2" xfId="25535" xr:uid="{00000000-0005-0000-0000-0000B1630000}"/>
    <cellStyle name="Output 2 3 3 8 7 2 3" xfId="25536" xr:uid="{00000000-0005-0000-0000-0000B2630000}"/>
    <cellStyle name="Output 2 3 3 8 7 3" xfId="25537" xr:uid="{00000000-0005-0000-0000-0000B3630000}"/>
    <cellStyle name="Output 2 3 3 8 7 3 2" xfId="25538" xr:uid="{00000000-0005-0000-0000-0000B4630000}"/>
    <cellStyle name="Output 2 3 3 8 7 4" xfId="25539" xr:uid="{00000000-0005-0000-0000-0000B5630000}"/>
    <cellStyle name="Output 2 3 3 8 8" xfId="25540" xr:uid="{00000000-0005-0000-0000-0000B6630000}"/>
    <cellStyle name="Output 2 3 3 8 8 2" xfId="25541" xr:uid="{00000000-0005-0000-0000-0000B7630000}"/>
    <cellStyle name="Output 2 3 3 8 8 2 2" xfId="25542" xr:uid="{00000000-0005-0000-0000-0000B8630000}"/>
    <cellStyle name="Output 2 3 3 8 8 3" xfId="25543" xr:uid="{00000000-0005-0000-0000-0000B9630000}"/>
    <cellStyle name="Output 2 3 3 8 9" xfId="25544" xr:uid="{00000000-0005-0000-0000-0000BA630000}"/>
    <cellStyle name="Output 2 3 3 8 9 2" xfId="25545" xr:uid="{00000000-0005-0000-0000-0000BB630000}"/>
    <cellStyle name="Output 2 3 3 8 9 2 2" xfId="25546" xr:uid="{00000000-0005-0000-0000-0000BC630000}"/>
    <cellStyle name="Output 2 3 3 8 9 3" xfId="25547" xr:uid="{00000000-0005-0000-0000-0000BD630000}"/>
    <cellStyle name="Output 2 3 3 9" xfId="25548" xr:uid="{00000000-0005-0000-0000-0000BE630000}"/>
    <cellStyle name="Output 2 3 3 9 10" xfId="25549" xr:uid="{00000000-0005-0000-0000-0000BF630000}"/>
    <cellStyle name="Output 2 3 3 9 10 2" xfId="25550" xr:uid="{00000000-0005-0000-0000-0000C0630000}"/>
    <cellStyle name="Output 2 3 3 9 11" xfId="25551" xr:uid="{00000000-0005-0000-0000-0000C1630000}"/>
    <cellStyle name="Output 2 3 3 9 11 2" xfId="25552" xr:uid="{00000000-0005-0000-0000-0000C2630000}"/>
    <cellStyle name="Output 2 3 3 9 12" xfId="25553" xr:uid="{00000000-0005-0000-0000-0000C3630000}"/>
    <cellStyle name="Output 2 3 3 9 2" xfId="25554" xr:uid="{00000000-0005-0000-0000-0000C4630000}"/>
    <cellStyle name="Output 2 3 3 9 2 2" xfId="25555" xr:uid="{00000000-0005-0000-0000-0000C5630000}"/>
    <cellStyle name="Output 2 3 3 9 2 2 2" xfId="25556" xr:uid="{00000000-0005-0000-0000-0000C6630000}"/>
    <cellStyle name="Output 2 3 3 9 2 2 2 2" xfId="25557" xr:uid="{00000000-0005-0000-0000-0000C7630000}"/>
    <cellStyle name="Output 2 3 3 9 2 2 2 2 2" xfId="25558" xr:uid="{00000000-0005-0000-0000-0000C8630000}"/>
    <cellStyle name="Output 2 3 3 9 2 2 2 3" xfId="25559" xr:uid="{00000000-0005-0000-0000-0000C9630000}"/>
    <cellStyle name="Output 2 3 3 9 2 2 3" xfId="25560" xr:uid="{00000000-0005-0000-0000-0000CA630000}"/>
    <cellStyle name="Output 2 3 3 9 2 2 3 2" xfId="25561" xr:uid="{00000000-0005-0000-0000-0000CB630000}"/>
    <cellStyle name="Output 2 3 3 9 2 2 4" xfId="25562" xr:uid="{00000000-0005-0000-0000-0000CC630000}"/>
    <cellStyle name="Output 2 3 3 9 2 3" xfId="25563" xr:uid="{00000000-0005-0000-0000-0000CD630000}"/>
    <cellStyle name="Output 2 3 3 9 2 3 2" xfId="25564" xr:uid="{00000000-0005-0000-0000-0000CE630000}"/>
    <cellStyle name="Output 2 3 3 9 2 3 2 2" xfId="25565" xr:uid="{00000000-0005-0000-0000-0000CF630000}"/>
    <cellStyle name="Output 2 3 3 9 2 3 3" xfId="25566" xr:uid="{00000000-0005-0000-0000-0000D0630000}"/>
    <cellStyle name="Output 2 3 3 9 2 4" xfId="25567" xr:uid="{00000000-0005-0000-0000-0000D1630000}"/>
    <cellStyle name="Output 2 3 3 9 2 4 2" xfId="25568" xr:uid="{00000000-0005-0000-0000-0000D2630000}"/>
    <cellStyle name="Output 2 3 3 9 2 4 2 2" xfId="25569" xr:uid="{00000000-0005-0000-0000-0000D3630000}"/>
    <cellStyle name="Output 2 3 3 9 2 4 3" xfId="25570" xr:uid="{00000000-0005-0000-0000-0000D4630000}"/>
    <cellStyle name="Output 2 3 3 9 2 5" xfId="25571" xr:uid="{00000000-0005-0000-0000-0000D5630000}"/>
    <cellStyle name="Output 2 3 3 9 2 5 2" xfId="25572" xr:uid="{00000000-0005-0000-0000-0000D6630000}"/>
    <cellStyle name="Output 2 3 3 9 2 6" xfId="25573" xr:uid="{00000000-0005-0000-0000-0000D7630000}"/>
    <cellStyle name="Output 2 3 3 9 2 6 2" xfId="25574" xr:uid="{00000000-0005-0000-0000-0000D8630000}"/>
    <cellStyle name="Output 2 3 3 9 2 7" xfId="25575" xr:uid="{00000000-0005-0000-0000-0000D9630000}"/>
    <cellStyle name="Output 2 3 3 9 3" xfId="25576" xr:uid="{00000000-0005-0000-0000-0000DA630000}"/>
    <cellStyle name="Output 2 3 3 9 3 2" xfId="25577" xr:uid="{00000000-0005-0000-0000-0000DB630000}"/>
    <cellStyle name="Output 2 3 3 9 3 2 2" xfId="25578" xr:uid="{00000000-0005-0000-0000-0000DC630000}"/>
    <cellStyle name="Output 2 3 3 9 3 2 2 2" xfId="25579" xr:uid="{00000000-0005-0000-0000-0000DD630000}"/>
    <cellStyle name="Output 2 3 3 9 3 2 2 2 2" xfId="25580" xr:uid="{00000000-0005-0000-0000-0000DE630000}"/>
    <cellStyle name="Output 2 3 3 9 3 2 2 3" xfId="25581" xr:uid="{00000000-0005-0000-0000-0000DF630000}"/>
    <cellStyle name="Output 2 3 3 9 3 2 3" xfId="25582" xr:uid="{00000000-0005-0000-0000-0000E0630000}"/>
    <cellStyle name="Output 2 3 3 9 3 2 3 2" xfId="25583" xr:uid="{00000000-0005-0000-0000-0000E1630000}"/>
    <cellStyle name="Output 2 3 3 9 3 2 4" xfId="25584" xr:uid="{00000000-0005-0000-0000-0000E2630000}"/>
    <cellStyle name="Output 2 3 3 9 3 3" xfId="25585" xr:uid="{00000000-0005-0000-0000-0000E3630000}"/>
    <cellStyle name="Output 2 3 3 9 3 3 2" xfId="25586" xr:uid="{00000000-0005-0000-0000-0000E4630000}"/>
    <cellStyle name="Output 2 3 3 9 3 3 2 2" xfId="25587" xr:uid="{00000000-0005-0000-0000-0000E5630000}"/>
    <cellStyle name="Output 2 3 3 9 3 3 3" xfId="25588" xr:uid="{00000000-0005-0000-0000-0000E6630000}"/>
    <cellStyle name="Output 2 3 3 9 3 4" xfId="25589" xr:uid="{00000000-0005-0000-0000-0000E7630000}"/>
    <cellStyle name="Output 2 3 3 9 3 4 2" xfId="25590" xr:uid="{00000000-0005-0000-0000-0000E8630000}"/>
    <cellStyle name="Output 2 3 3 9 3 4 2 2" xfId="25591" xr:uid="{00000000-0005-0000-0000-0000E9630000}"/>
    <cellStyle name="Output 2 3 3 9 3 4 3" xfId="25592" xr:uid="{00000000-0005-0000-0000-0000EA630000}"/>
    <cellStyle name="Output 2 3 3 9 3 5" xfId="25593" xr:uid="{00000000-0005-0000-0000-0000EB630000}"/>
    <cellStyle name="Output 2 3 3 9 3 5 2" xfId="25594" xr:uid="{00000000-0005-0000-0000-0000EC630000}"/>
    <cellStyle name="Output 2 3 3 9 3 6" xfId="25595" xr:uid="{00000000-0005-0000-0000-0000ED630000}"/>
    <cellStyle name="Output 2 3 3 9 3 6 2" xfId="25596" xr:uid="{00000000-0005-0000-0000-0000EE630000}"/>
    <cellStyle name="Output 2 3 3 9 3 7" xfId="25597" xr:uid="{00000000-0005-0000-0000-0000EF630000}"/>
    <cellStyle name="Output 2 3 3 9 4" xfId="25598" xr:uid="{00000000-0005-0000-0000-0000F0630000}"/>
    <cellStyle name="Output 2 3 3 9 4 2" xfId="25599" xr:uid="{00000000-0005-0000-0000-0000F1630000}"/>
    <cellStyle name="Output 2 3 3 9 4 2 2" xfId="25600" xr:uid="{00000000-0005-0000-0000-0000F2630000}"/>
    <cellStyle name="Output 2 3 3 9 4 2 2 2" xfId="25601" xr:uid="{00000000-0005-0000-0000-0000F3630000}"/>
    <cellStyle name="Output 2 3 3 9 4 2 2 2 2" xfId="25602" xr:uid="{00000000-0005-0000-0000-0000F4630000}"/>
    <cellStyle name="Output 2 3 3 9 4 2 2 3" xfId="25603" xr:uid="{00000000-0005-0000-0000-0000F5630000}"/>
    <cellStyle name="Output 2 3 3 9 4 2 3" xfId="25604" xr:uid="{00000000-0005-0000-0000-0000F6630000}"/>
    <cellStyle name="Output 2 3 3 9 4 2 3 2" xfId="25605" xr:uid="{00000000-0005-0000-0000-0000F7630000}"/>
    <cellStyle name="Output 2 3 3 9 4 2 4" xfId="25606" xr:uid="{00000000-0005-0000-0000-0000F8630000}"/>
    <cellStyle name="Output 2 3 3 9 4 3" xfId="25607" xr:uid="{00000000-0005-0000-0000-0000F9630000}"/>
    <cellStyle name="Output 2 3 3 9 4 3 2" xfId="25608" xr:uid="{00000000-0005-0000-0000-0000FA630000}"/>
    <cellStyle name="Output 2 3 3 9 4 3 2 2" xfId="25609" xr:uid="{00000000-0005-0000-0000-0000FB630000}"/>
    <cellStyle name="Output 2 3 3 9 4 3 3" xfId="25610" xr:uid="{00000000-0005-0000-0000-0000FC630000}"/>
    <cellStyle name="Output 2 3 3 9 4 4" xfId="25611" xr:uid="{00000000-0005-0000-0000-0000FD630000}"/>
    <cellStyle name="Output 2 3 3 9 4 4 2" xfId="25612" xr:uid="{00000000-0005-0000-0000-0000FE630000}"/>
    <cellStyle name="Output 2 3 3 9 4 4 2 2" xfId="25613" xr:uid="{00000000-0005-0000-0000-0000FF630000}"/>
    <cellStyle name="Output 2 3 3 9 4 4 3" xfId="25614" xr:uid="{00000000-0005-0000-0000-000000640000}"/>
    <cellStyle name="Output 2 3 3 9 4 5" xfId="25615" xr:uid="{00000000-0005-0000-0000-000001640000}"/>
    <cellStyle name="Output 2 3 3 9 4 5 2" xfId="25616" xr:uid="{00000000-0005-0000-0000-000002640000}"/>
    <cellStyle name="Output 2 3 3 9 4 6" xfId="25617" xr:uid="{00000000-0005-0000-0000-000003640000}"/>
    <cellStyle name="Output 2 3 3 9 4 6 2" xfId="25618" xr:uid="{00000000-0005-0000-0000-000004640000}"/>
    <cellStyle name="Output 2 3 3 9 4 7" xfId="25619" xr:uid="{00000000-0005-0000-0000-000005640000}"/>
    <cellStyle name="Output 2 3 3 9 5" xfId="25620" xr:uid="{00000000-0005-0000-0000-000006640000}"/>
    <cellStyle name="Output 2 3 3 9 5 2" xfId="25621" xr:uid="{00000000-0005-0000-0000-000007640000}"/>
    <cellStyle name="Output 2 3 3 9 5 2 2" xfId="25622" xr:uid="{00000000-0005-0000-0000-000008640000}"/>
    <cellStyle name="Output 2 3 3 9 5 2 2 2" xfId="25623" xr:uid="{00000000-0005-0000-0000-000009640000}"/>
    <cellStyle name="Output 2 3 3 9 5 2 2 2 2" xfId="25624" xr:uid="{00000000-0005-0000-0000-00000A640000}"/>
    <cellStyle name="Output 2 3 3 9 5 2 2 3" xfId="25625" xr:uid="{00000000-0005-0000-0000-00000B640000}"/>
    <cellStyle name="Output 2 3 3 9 5 2 3" xfId="25626" xr:uid="{00000000-0005-0000-0000-00000C640000}"/>
    <cellStyle name="Output 2 3 3 9 5 2 3 2" xfId="25627" xr:uid="{00000000-0005-0000-0000-00000D640000}"/>
    <cellStyle name="Output 2 3 3 9 5 2 4" xfId="25628" xr:uid="{00000000-0005-0000-0000-00000E640000}"/>
    <cellStyle name="Output 2 3 3 9 5 3" xfId="25629" xr:uid="{00000000-0005-0000-0000-00000F640000}"/>
    <cellStyle name="Output 2 3 3 9 5 3 2" xfId="25630" xr:uid="{00000000-0005-0000-0000-000010640000}"/>
    <cellStyle name="Output 2 3 3 9 5 3 2 2" xfId="25631" xr:uid="{00000000-0005-0000-0000-000011640000}"/>
    <cellStyle name="Output 2 3 3 9 5 3 3" xfId="25632" xr:uid="{00000000-0005-0000-0000-000012640000}"/>
    <cellStyle name="Output 2 3 3 9 5 4" xfId="25633" xr:uid="{00000000-0005-0000-0000-000013640000}"/>
    <cellStyle name="Output 2 3 3 9 5 4 2" xfId="25634" xr:uid="{00000000-0005-0000-0000-000014640000}"/>
    <cellStyle name="Output 2 3 3 9 5 4 2 2" xfId="25635" xr:uid="{00000000-0005-0000-0000-000015640000}"/>
    <cellStyle name="Output 2 3 3 9 5 4 3" xfId="25636" xr:uid="{00000000-0005-0000-0000-000016640000}"/>
    <cellStyle name="Output 2 3 3 9 5 5" xfId="25637" xr:uid="{00000000-0005-0000-0000-000017640000}"/>
    <cellStyle name="Output 2 3 3 9 5 5 2" xfId="25638" xr:uid="{00000000-0005-0000-0000-000018640000}"/>
    <cellStyle name="Output 2 3 3 9 5 6" xfId="25639" xr:uid="{00000000-0005-0000-0000-000019640000}"/>
    <cellStyle name="Output 2 3 3 9 5 6 2" xfId="25640" xr:uid="{00000000-0005-0000-0000-00001A640000}"/>
    <cellStyle name="Output 2 3 3 9 5 7" xfId="25641" xr:uid="{00000000-0005-0000-0000-00001B640000}"/>
    <cellStyle name="Output 2 3 3 9 6" xfId="25642" xr:uid="{00000000-0005-0000-0000-00001C640000}"/>
    <cellStyle name="Output 2 3 3 9 6 2" xfId="25643" xr:uid="{00000000-0005-0000-0000-00001D640000}"/>
    <cellStyle name="Output 2 3 3 9 6 2 2" xfId="25644" xr:uid="{00000000-0005-0000-0000-00001E640000}"/>
    <cellStyle name="Output 2 3 3 9 6 2 2 2" xfId="25645" xr:uid="{00000000-0005-0000-0000-00001F640000}"/>
    <cellStyle name="Output 2 3 3 9 6 2 2 2 2" xfId="25646" xr:uid="{00000000-0005-0000-0000-000020640000}"/>
    <cellStyle name="Output 2 3 3 9 6 2 2 3" xfId="25647" xr:uid="{00000000-0005-0000-0000-000021640000}"/>
    <cellStyle name="Output 2 3 3 9 6 2 3" xfId="25648" xr:uid="{00000000-0005-0000-0000-000022640000}"/>
    <cellStyle name="Output 2 3 3 9 6 2 3 2" xfId="25649" xr:uid="{00000000-0005-0000-0000-000023640000}"/>
    <cellStyle name="Output 2 3 3 9 6 2 4" xfId="25650" xr:uid="{00000000-0005-0000-0000-000024640000}"/>
    <cellStyle name="Output 2 3 3 9 6 3" xfId="25651" xr:uid="{00000000-0005-0000-0000-000025640000}"/>
    <cellStyle name="Output 2 3 3 9 6 3 2" xfId="25652" xr:uid="{00000000-0005-0000-0000-000026640000}"/>
    <cellStyle name="Output 2 3 3 9 6 3 2 2" xfId="25653" xr:uid="{00000000-0005-0000-0000-000027640000}"/>
    <cellStyle name="Output 2 3 3 9 6 3 3" xfId="25654" xr:uid="{00000000-0005-0000-0000-000028640000}"/>
    <cellStyle name="Output 2 3 3 9 6 4" xfId="25655" xr:uid="{00000000-0005-0000-0000-000029640000}"/>
    <cellStyle name="Output 2 3 3 9 6 4 2" xfId="25656" xr:uid="{00000000-0005-0000-0000-00002A640000}"/>
    <cellStyle name="Output 2 3 3 9 6 4 2 2" xfId="25657" xr:uid="{00000000-0005-0000-0000-00002B640000}"/>
    <cellStyle name="Output 2 3 3 9 6 4 3" xfId="25658" xr:uid="{00000000-0005-0000-0000-00002C640000}"/>
    <cellStyle name="Output 2 3 3 9 6 5" xfId="25659" xr:uid="{00000000-0005-0000-0000-00002D640000}"/>
    <cellStyle name="Output 2 3 3 9 6 5 2" xfId="25660" xr:uid="{00000000-0005-0000-0000-00002E640000}"/>
    <cellStyle name="Output 2 3 3 9 6 6" xfId="25661" xr:uid="{00000000-0005-0000-0000-00002F640000}"/>
    <cellStyle name="Output 2 3 3 9 6 6 2" xfId="25662" xr:uid="{00000000-0005-0000-0000-000030640000}"/>
    <cellStyle name="Output 2 3 3 9 6 7" xfId="25663" xr:uid="{00000000-0005-0000-0000-000031640000}"/>
    <cellStyle name="Output 2 3 3 9 7" xfId="25664" xr:uid="{00000000-0005-0000-0000-000032640000}"/>
    <cellStyle name="Output 2 3 3 9 7 2" xfId="25665" xr:uid="{00000000-0005-0000-0000-000033640000}"/>
    <cellStyle name="Output 2 3 3 9 7 2 2" xfId="25666" xr:uid="{00000000-0005-0000-0000-000034640000}"/>
    <cellStyle name="Output 2 3 3 9 7 2 2 2" xfId="25667" xr:uid="{00000000-0005-0000-0000-000035640000}"/>
    <cellStyle name="Output 2 3 3 9 7 2 3" xfId="25668" xr:uid="{00000000-0005-0000-0000-000036640000}"/>
    <cellStyle name="Output 2 3 3 9 7 3" xfId="25669" xr:uid="{00000000-0005-0000-0000-000037640000}"/>
    <cellStyle name="Output 2 3 3 9 7 3 2" xfId="25670" xr:uid="{00000000-0005-0000-0000-000038640000}"/>
    <cellStyle name="Output 2 3 3 9 7 4" xfId="25671" xr:uid="{00000000-0005-0000-0000-000039640000}"/>
    <cellStyle name="Output 2 3 3 9 8" xfId="25672" xr:uid="{00000000-0005-0000-0000-00003A640000}"/>
    <cellStyle name="Output 2 3 3 9 8 2" xfId="25673" xr:uid="{00000000-0005-0000-0000-00003B640000}"/>
    <cellStyle name="Output 2 3 3 9 8 2 2" xfId="25674" xr:uid="{00000000-0005-0000-0000-00003C640000}"/>
    <cellStyle name="Output 2 3 3 9 8 3" xfId="25675" xr:uid="{00000000-0005-0000-0000-00003D640000}"/>
    <cellStyle name="Output 2 3 3 9 9" xfId="25676" xr:uid="{00000000-0005-0000-0000-00003E640000}"/>
    <cellStyle name="Output 2 3 3 9 9 2" xfId="25677" xr:uid="{00000000-0005-0000-0000-00003F640000}"/>
    <cellStyle name="Output 2 3 3 9 9 2 2" xfId="25678" xr:uid="{00000000-0005-0000-0000-000040640000}"/>
    <cellStyle name="Output 2 3 3 9 9 3" xfId="25679" xr:uid="{00000000-0005-0000-0000-000041640000}"/>
    <cellStyle name="Output 2 3 4" xfId="25680" xr:uid="{00000000-0005-0000-0000-000042640000}"/>
    <cellStyle name="Output 2 3 4 2" xfId="25681" xr:uid="{00000000-0005-0000-0000-000043640000}"/>
    <cellStyle name="Output 2 3 4 3" xfId="25682" xr:uid="{00000000-0005-0000-0000-000044640000}"/>
    <cellStyle name="Output 2 3 5" xfId="25683" xr:uid="{00000000-0005-0000-0000-000045640000}"/>
    <cellStyle name="Output 2 3 5 10" xfId="25684" xr:uid="{00000000-0005-0000-0000-000046640000}"/>
    <cellStyle name="Output 2 3 5 10 2" xfId="25685" xr:uid="{00000000-0005-0000-0000-000047640000}"/>
    <cellStyle name="Output 2 3 5 11" xfId="25686" xr:uid="{00000000-0005-0000-0000-000048640000}"/>
    <cellStyle name="Output 2 3 5 11 2" xfId="25687" xr:uid="{00000000-0005-0000-0000-000049640000}"/>
    <cellStyle name="Output 2 3 5 12" xfId="25688" xr:uid="{00000000-0005-0000-0000-00004A640000}"/>
    <cellStyle name="Output 2 3 5 2" xfId="25689" xr:uid="{00000000-0005-0000-0000-00004B640000}"/>
    <cellStyle name="Output 2 3 5 2 2" xfId="25690" xr:uid="{00000000-0005-0000-0000-00004C640000}"/>
    <cellStyle name="Output 2 3 5 2 2 2" xfId="25691" xr:uid="{00000000-0005-0000-0000-00004D640000}"/>
    <cellStyle name="Output 2 3 5 2 2 2 2" xfId="25692" xr:uid="{00000000-0005-0000-0000-00004E640000}"/>
    <cellStyle name="Output 2 3 5 2 2 2 2 2" xfId="25693" xr:uid="{00000000-0005-0000-0000-00004F640000}"/>
    <cellStyle name="Output 2 3 5 2 2 2 3" xfId="25694" xr:uid="{00000000-0005-0000-0000-000050640000}"/>
    <cellStyle name="Output 2 3 5 2 2 3" xfId="25695" xr:uid="{00000000-0005-0000-0000-000051640000}"/>
    <cellStyle name="Output 2 3 5 2 2 3 2" xfId="25696" xr:uid="{00000000-0005-0000-0000-000052640000}"/>
    <cellStyle name="Output 2 3 5 2 2 4" xfId="25697" xr:uid="{00000000-0005-0000-0000-000053640000}"/>
    <cellStyle name="Output 2 3 5 2 3" xfId="25698" xr:uid="{00000000-0005-0000-0000-000054640000}"/>
    <cellStyle name="Output 2 3 5 2 3 2" xfId="25699" xr:uid="{00000000-0005-0000-0000-000055640000}"/>
    <cellStyle name="Output 2 3 5 2 3 2 2" xfId="25700" xr:uid="{00000000-0005-0000-0000-000056640000}"/>
    <cellStyle name="Output 2 3 5 2 3 3" xfId="25701" xr:uid="{00000000-0005-0000-0000-000057640000}"/>
    <cellStyle name="Output 2 3 5 2 4" xfId="25702" xr:uid="{00000000-0005-0000-0000-000058640000}"/>
    <cellStyle name="Output 2 3 5 2 4 2" xfId="25703" xr:uid="{00000000-0005-0000-0000-000059640000}"/>
    <cellStyle name="Output 2 3 5 2 4 2 2" xfId="25704" xr:uid="{00000000-0005-0000-0000-00005A640000}"/>
    <cellStyle name="Output 2 3 5 2 4 3" xfId="25705" xr:uid="{00000000-0005-0000-0000-00005B640000}"/>
    <cellStyle name="Output 2 3 5 2 5" xfId="25706" xr:uid="{00000000-0005-0000-0000-00005C640000}"/>
    <cellStyle name="Output 2 3 5 2 5 2" xfId="25707" xr:uid="{00000000-0005-0000-0000-00005D640000}"/>
    <cellStyle name="Output 2 3 5 2 6" xfId="25708" xr:uid="{00000000-0005-0000-0000-00005E640000}"/>
    <cellStyle name="Output 2 3 5 2 6 2" xfId="25709" xr:uid="{00000000-0005-0000-0000-00005F640000}"/>
    <cellStyle name="Output 2 3 5 2 7" xfId="25710" xr:uid="{00000000-0005-0000-0000-000060640000}"/>
    <cellStyle name="Output 2 3 5 3" xfId="25711" xr:uid="{00000000-0005-0000-0000-000061640000}"/>
    <cellStyle name="Output 2 3 5 3 2" xfId="25712" xr:uid="{00000000-0005-0000-0000-000062640000}"/>
    <cellStyle name="Output 2 3 5 3 2 2" xfId="25713" xr:uid="{00000000-0005-0000-0000-000063640000}"/>
    <cellStyle name="Output 2 3 5 3 2 2 2" xfId="25714" xr:uid="{00000000-0005-0000-0000-000064640000}"/>
    <cellStyle name="Output 2 3 5 3 2 2 2 2" xfId="25715" xr:uid="{00000000-0005-0000-0000-000065640000}"/>
    <cellStyle name="Output 2 3 5 3 2 2 3" xfId="25716" xr:uid="{00000000-0005-0000-0000-000066640000}"/>
    <cellStyle name="Output 2 3 5 3 2 3" xfId="25717" xr:uid="{00000000-0005-0000-0000-000067640000}"/>
    <cellStyle name="Output 2 3 5 3 2 3 2" xfId="25718" xr:uid="{00000000-0005-0000-0000-000068640000}"/>
    <cellStyle name="Output 2 3 5 3 2 4" xfId="25719" xr:uid="{00000000-0005-0000-0000-000069640000}"/>
    <cellStyle name="Output 2 3 5 3 3" xfId="25720" xr:uid="{00000000-0005-0000-0000-00006A640000}"/>
    <cellStyle name="Output 2 3 5 3 3 2" xfId="25721" xr:uid="{00000000-0005-0000-0000-00006B640000}"/>
    <cellStyle name="Output 2 3 5 3 3 2 2" xfId="25722" xr:uid="{00000000-0005-0000-0000-00006C640000}"/>
    <cellStyle name="Output 2 3 5 3 3 3" xfId="25723" xr:uid="{00000000-0005-0000-0000-00006D640000}"/>
    <cellStyle name="Output 2 3 5 3 4" xfId="25724" xr:uid="{00000000-0005-0000-0000-00006E640000}"/>
    <cellStyle name="Output 2 3 5 3 4 2" xfId="25725" xr:uid="{00000000-0005-0000-0000-00006F640000}"/>
    <cellStyle name="Output 2 3 5 3 4 2 2" xfId="25726" xr:uid="{00000000-0005-0000-0000-000070640000}"/>
    <cellStyle name="Output 2 3 5 3 4 3" xfId="25727" xr:uid="{00000000-0005-0000-0000-000071640000}"/>
    <cellStyle name="Output 2 3 5 3 5" xfId="25728" xr:uid="{00000000-0005-0000-0000-000072640000}"/>
    <cellStyle name="Output 2 3 5 3 5 2" xfId="25729" xr:uid="{00000000-0005-0000-0000-000073640000}"/>
    <cellStyle name="Output 2 3 5 3 6" xfId="25730" xr:uid="{00000000-0005-0000-0000-000074640000}"/>
    <cellStyle name="Output 2 3 5 3 6 2" xfId="25731" xr:uid="{00000000-0005-0000-0000-000075640000}"/>
    <cellStyle name="Output 2 3 5 3 7" xfId="25732" xr:uid="{00000000-0005-0000-0000-000076640000}"/>
    <cellStyle name="Output 2 3 5 4" xfId="25733" xr:uid="{00000000-0005-0000-0000-000077640000}"/>
    <cellStyle name="Output 2 3 5 4 2" xfId="25734" xr:uid="{00000000-0005-0000-0000-000078640000}"/>
    <cellStyle name="Output 2 3 5 4 2 2" xfId="25735" xr:uid="{00000000-0005-0000-0000-000079640000}"/>
    <cellStyle name="Output 2 3 5 4 2 2 2" xfId="25736" xr:uid="{00000000-0005-0000-0000-00007A640000}"/>
    <cellStyle name="Output 2 3 5 4 2 2 2 2" xfId="25737" xr:uid="{00000000-0005-0000-0000-00007B640000}"/>
    <cellStyle name="Output 2 3 5 4 2 2 3" xfId="25738" xr:uid="{00000000-0005-0000-0000-00007C640000}"/>
    <cellStyle name="Output 2 3 5 4 2 3" xfId="25739" xr:uid="{00000000-0005-0000-0000-00007D640000}"/>
    <cellStyle name="Output 2 3 5 4 2 3 2" xfId="25740" xr:uid="{00000000-0005-0000-0000-00007E640000}"/>
    <cellStyle name="Output 2 3 5 4 2 4" xfId="25741" xr:uid="{00000000-0005-0000-0000-00007F640000}"/>
    <cellStyle name="Output 2 3 5 4 3" xfId="25742" xr:uid="{00000000-0005-0000-0000-000080640000}"/>
    <cellStyle name="Output 2 3 5 4 3 2" xfId="25743" xr:uid="{00000000-0005-0000-0000-000081640000}"/>
    <cellStyle name="Output 2 3 5 4 3 2 2" xfId="25744" xr:uid="{00000000-0005-0000-0000-000082640000}"/>
    <cellStyle name="Output 2 3 5 4 3 3" xfId="25745" xr:uid="{00000000-0005-0000-0000-000083640000}"/>
    <cellStyle name="Output 2 3 5 4 4" xfId="25746" xr:uid="{00000000-0005-0000-0000-000084640000}"/>
    <cellStyle name="Output 2 3 5 4 4 2" xfId="25747" xr:uid="{00000000-0005-0000-0000-000085640000}"/>
    <cellStyle name="Output 2 3 5 4 4 2 2" xfId="25748" xr:uid="{00000000-0005-0000-0000-000086640000}"/>
    <cellStyle name="Output 2 3 5 4 4 3" xfId="25749" xr:uid="{00000000-0005-0000-0000-000087640000}"/>
    <cellStyle name="Output 2 3 5 4 5" xfId="25750" xr:uid="{00000000-0005-0000-0000-000088640000}"/>
    <cellStyle name="Output 2 3 5 4 5 2" xfId="25751" xr:uid="{00000000-0005-0000-0000-000089640000}"/>
    <cellStyle name="Output 2 3 5 4 6" xfId="25752" xr:uid="{00000000-0005-0000-0000-00008A640000}"/>
    <cellStyle name="Output 2 3 5 4 6 2" xfId="25753" xr:uid="{00000000-0005-0000-0000-00008B640000}"/>
    <cellStyle name="Output 2 3 5 4 7" xfId="25754" xr:uid="{00000000-0005-0000-0000-00008C640000}"/>
    <cellStyle name="Output 2 3 5 5" xfId="25755" xr:uid="{00000000-0005-0000-0000-00008D640000}"/>
    <cellStyle name="Output 2 3 5 5 2" xfId="25756" xr:uid="{00000000-0005-0000-0000-00008E640000}"/>
    <cellStyle name="Output 2 3 5 5 2 2" xfId="25757" xr:uid="{00000000-0005-0000-0000-00008F640000}"/>
    <cellStyle name="Output 2 3 5 5 2 2 2" xfId="25758" xr:uid="{00000000-0005-0000-0000-000090640000}"/>
    <cellStyle name="Output 2 3 5 5 2 2 2 2" xfId="25759" xr:uid="{00000000-0005-0000-0000-000091640000}"/>
    <cellStyle name="Output 2 3 5 5 2 2 3" xfId="25760" xr:uid="{00000000-0005-0000-0000-000092640000}"/>
    <cellStyle name="Output 2 3 5 5 2 3" xfId="25761" xr:uid="{00000000-0005-0000-0000-000093640000}"/>
    <cellStyle name="Output 2 3 5 5 2 3 2" xfId="25762" xr:uid="{00000000-0005-0000-0000-000094640000}"/>
    <cellStyle name="Output 2 3 5 5 2 4" xfId="25763" xr:uid="{00000000-0005-0000-0000-000095640000}"/>
    <cellStyle name="Output 2 3 5 5 3" xfId="25764" xr:uid="{00000000-0005-0000-0000-000096640000}"/>
    <cellStyle name="Output 2 3 5 5 3 2" xfId="25765" xr:uid="{00000000-0005-0000-0000-000097640000}"/>
    <cellStyle name="Output 2 3 5 5 3 2 2" xfId="25766" xr:uid="{00000000-0005-0000-0000-000098640000}"/>
    <cellStyle name="Output 2 3 5 5 3 3" xfId="25767" xr:uid="{00000000-0005-0000-0000-000099640000}"/>
    <cellStyle name="Output 2 3 5 5 4" xfId="25768" xr:uid="{00000000-0005-0000-0000-00009A640000}"/>
    <cellStyle name="Output 2 3 5 5 4 2" xfId="25769" xr:uid="{00000000-0005-0000-0000-00009B640000}"/>
    <cellStyle name="Output 2 3 5 5 4 2 2" xfId="25770" xr:uid="{00000000-0005-0000-0000-00009C640000}"/>
    <cellStyle name="Output 2 3 5 5 4 3" xfId="25771" xr:uid="{00000000-0005-0000-0000-00009D640000}"/>
    <cellStyle name="Output 2 3 5 5 5" xfId="25772" xr:uid="{00000000-0005-0000-0000-00009E640000}"/>
    <cellStyle name="Output 2 3 5 5 5 2" xfId="25773" xr:uid="{00000000-0005-0000-0000-00009F640000}"/>
    <cellStyle name="Output 2 3 5 5 6" xfId="25774" xr:uid="{00000000-0005-0000-0000-0000A0640000}"/>
    <cellStyle name="Output 2 3 5 5 6 2" xfId="25775" xr:uid="{00000000-0005-0000-0000-0000A1640000}"/>
    <cellStyle name="Output 2 3 5 5 7" xfId="25776" xr:uid="{00000000-0005-0000-0000-0000A2640000}"/>
    <cellStyle name="Output 2 3 5 6" xfId="25777" xr:uid="{00000000-0005-0000-0000-0000A3640000}"/>
    <cellStyle name="Output 2 3 5 6 2" xfId="25778" xr:uid="{00000000-0005-0000-0000-0000A4640000}"/>
    <cellStyle name="Output 2 3 5 6 2 2" xfId="25779" xr:uid="{00000000-0005-0000-0000-0000A5640000}"/>
    <cellStyle name="Output 2 3 5 6 2 2 2" xfId="25780" xr:uid="{00000000-0005-0000-0000-0000A6640000}"/>
    <cellStyle name="Output 2 3 5 6 2 2 2 2" xfId="25781" xr:uid="{00000000-0005-0000-0000-0000A7640000}"/>
    <cellStyle name="Output 2 3 5 6 2 2 3" xfId="25782" xr:uid="{00000000-0005-0000-0000-0000A8640000}"/>
    <cellStyle name="Output 2 3 5 6 2 3" xfId="25783" xr:uid="{00000000-0005-0000-0000-0000A9640000}"/>
    <cellStyle name="Output 2 3 5 6 2 3 2" xfId="25784" xr:uid="{00000000-0005-0000-0000-0000AA640000}"/>
    <cellStyle name="Output 2 3 5 6 2 4" xfId="25785" xr:uid="{00000000-0005-0000-0000-0000AB640000}"/>
    <cellStyle name="Output 2 3 5 6 3" xfId="25786" xr:uid="{00000000-0005-0000-0000-0000AC640000}"/>
    <cellStyle name="Output 2 3 5 6 3 2" xfId="25787" xr:uid="{00000000-0005-0000-0000-0000AD640000}"/>
    <cellStyle name="Output 2 3 5 6 3 2 2" xfId="25788" xr:uid="{00000000-0005-0000-0000-0000AE640000}"/>
    <cellStyle name="Output 2 3 5 6 3 3" xfId="25789" xr:uid="{00000000-0005-0000-0000-0000AF640000}"/>
    <cellStyle name="Output 2 3 5 6 4" xfId="25790" xr:uid="{00000000-0005-0000-0000-0000B0640000}"/>
    <cellStyle name="Output 2 3 5 6 4 2" xfId="25791" xr:uid="{00000000-0005-0000-0000-0000B1640000}"/>
    <cellStyle name="Output 2 3 5 6 4 2 2" xfId="25792" xr:uid="{00000000-0005-0000-0000-0000B2640000}"/>
    <cellStyle name="Output 2 3 5 6 4 3" xfId="25793" xr:uid="{00000000-0005-0000-0000-0000B3640000}"/>
    <cellStyle name="Output 2 3 5 6 5" xfId="25794" xr:uid="{00000000-0005-0000-0000-0000B4640000}"/>
    <cellStyle name="Output 2 3 5 6 5 2" xfId="25795" xr:uid="{00000000-0005-0000-0000-0000B5640000}"/>
    <cellStyle name="Output 2 3 5 6 6" xfId="25796" xr:uid="{00000000-0005-0000-0000-0000B6640000}"/>
    <cellStyle name="Output 2 3 5 6 6 2" xfId="25797" xr:uid="{00000000-0005-0000-0000-0000B7640000}"/>
    <cellStyle name="Output 2 3 5 6 7" xfId="25798" xr:uid="{00000000-0005-0000-0000-0000B8640000}"/>
    <cellStyle name="Output 2 3 5 7" xfId="25799" xr:uid="{00000000-0005-0000-0000-0000B9640000}"/>
    <cellStyle name="Output 2 3 5 7 2" xfId="25800" xr:uid="{00000000-0005-0000-0000-0000BA640000}"/>
    <cellStyle name="Output 2 3 5 7 2 2" xfId="25801" xr:uid="{00000000-0005-0000-0000-0000BB640000}"/>
    <cellStyle name="Output 2 3 5 7 2 2 2" xfId="25802" xr:uid="{00000000-0005-0000-0000-0000BC640000}"/>
    <cellStyle name="Output 2 3 5 7 2 3" xfId="25803" xr:uid="{00000000-0005-0000-0000-0000BD640000}"/>
    <cellStyle name="Output 2 3 5 7 3" xfId="25804" xr:uid="{00000000-0005-0000-0000-0000BE640000}"/>
    <cellStyle name="Output 2 3 5 7 3 2" xfId="25805" xr:uid="{00000000-0005-0000-0000-0000BF640000}"/>
    <cellStyle name="Output 2 3 5 7 4" xfId="25806" xr:uid="{00000000-0005-0000-0000-0000C0640000}"/>
    <cellStyle name="Output 2 3 5 8" xfId="25807" xr:uid="{00000000-0005-0000-0000-0000C1640000}"/>
    <cellStyle name="Output 2 3 5 8 2" xfId="25808" xr:uid="{00000000-0005-0000-0000-0000C2640000}"/>
    <cellStyle name="Output 2 3 5 8 2 2" xfId="25809" xr:uid="{00000000-0005-0000-0000-0000C3640000}"/>
    <cellStyle name="Output 2 3 5 8 3" xfId="25810" xr:uid="{00000000-0005-0000-0000-0000C4640000}"/>
    <cellStyle name="Output 2 3 5 9" xfId="25811" xr:uid="{00000000-0005-0000-0000-0000C5640000}"/>
    <cellStyle name="Output 2 3 5 9 2" xfId="25812" xr:uid="{00000000-0005-0000-0000-0000C6640000}"/>
    <cellStyle name="Output 2 3 5 9 2 2" xfId="25813" xr:uid="{00000000-0005-0000-0000-0000C7640000}"/>
    <cellStyle name="Output 2 3 5 9 3" xfId="25814" xr:uid="{00000000-0005-0000-0000-0000C8640000}"/>
    <cellStyle name="Output 2 3 6" xfId="25815" xr:uid="{00000000-0005-0000-0000-0000C9640000}"/>
    <cellStyle name="Output 2 3 6 10" xfId="25816" xr:uid="{00000000-0005-0000-0000-0000CA640000}"/>
    <cellStyle name="Output 2 3 6 10 2" xfId="25817" xr:uid="{00000000-0005-0000-0000-0000CB640000}"/>
    <cellStyle name="Output 2 3 6 11" xfId="25818" xr:uid="{00000000-0005-0000-0000-0000CC640000}"/>
    <cellStyle name="Output 2 3 6 11 2" xfId="25819" xr:uid="{00000000-0005-0000-0000-0000CD640000}"/>
    <cellStyle name="Output 2 3 6 12" xfId="25820" xr:uid="{00000000-0005-0000-0000-0000CE640000}"/>
    <cellStyle name="Output 2 3 6 2" xfId="25821" xr:uid="{00000000-0005-0000-0000-0000CF640000}"/>
    <cellStyle name="Output 2 3 6 2 2" xfId="25822" xr:uid="{00000000-0005-0000-0000-0000D0640000}"/>
    <cellStyle name="Output 2 3 6 2 2 2" xfId="25823" xr:uid="{00000000-0005-0000-0000-0000D1640000}"/>
    <cellStyle name="Output 2 3 6 2 2 2 2" xfId="25824" xr:uid="{00000000-0005-0000-0000-0000D2640000}"/>
    <cellStyle name="Output 2 3 6 2 2 2 2 2" xfId="25825" xr:uid="{00000000-0005-0000-0000-0000D3640000}"/>
    <cellStyle name="Output 2 3 6 2 2 2 3" xfId="25826" xr:uid="{00000000-0005-0000-0000-0000D4640000}"/>
    <cellStyle name="Output 2 3 6 2 2 3" xfId="25827" xr:uid="{00000000-0005-0000-0000-0000D5640000}"/>
    <cellStyle name="Output 2 3 6 2 2 3 2" xfId="25828" xr:uid="{00000000-0005-0000-0000-0000D6640000}"/>
    <cellStyle name="Output 2 3 6 2 2 4" xfId="25829" xr:uid="{00000000-0005-0000-0000-0000D7640000}"/>
    <cellStyle name="Output 2 3 6 2 3" xfId="25830" xr:uid="{00000000-0005-0000-0000-0000D8640000}"/>
    <cellStyle name="Output 2 3 6 2 3 2" xfId="25831" xr:uid="{00000000-0005-0000-0000-0000D9640000}"/>
    <cellStyle name="Output 2 3 6 2 3 2 2" xfId="25832" xr:uid="{00000000-0005-0000-0000-0000DA640000}"/>
    <cellStyle name="Output 2 3 6 2 3 3" xfId="25833" xr:uid="{00000000-0005-0000-0000-0000DB640000}"/>
    <cellStyle name="Output 2 3 6 2 4" xfId="25834" xr:uid="{00000000-0005-0000-0000-0000DC640000}"/>
    <cellStyle name="Output 2 3 6 2 4 2" xfId="25835" xr:uid="{00000000-0005-0000-0000-0000DD640000}"/>
    <cellStyle name="Output 2 3 6 2 4 2 2" xfId="25836" xr:uid="{00000000-0005-0000-0000-0000DE640000}"/>
    <cellStyle name="Output 2 3 6 2 4 3" xfId="25837" xr:uid="{00000000-0005-0000-0000-0000DF640000}"/>
    <cellStyle name="Output 2 3 6 2 5" xfId="25838" xr:uid="{00000000-0005-0000-0000-0000E0640000}"/>
    <cellStyle name="Output 2 3 6 2 5 2" xfId="25839" xr:uid="{00000000-0005-0000-0000-0000E1640000}"/>
    <cellStyle name="Output 2 3 6 2 6" xfId="25840" xr:uid="{00000000-0005-0000-0000-0000E2640000}"/>
    <cellStyle name="Output 2 3 6 2 6 2" xfId="25841" xr:uid="{00000000-0005-0000-0000-0000E3640000}"/>
    <cellStyle name="Output 2 3 6 2 7" xfId="25842" xr:uid="{00000000-0005-0000-0000-0000E4640000}"/>
    <cellStyle name="Output 2 3 6 3" xfId="25843" xr:uid="{00000000-0005-0000-0000-0000E5640000}"/>
    <cellStyle name="Output 2 3 6 3 2" xfId="25844" xr:uid="{00000000-0005-0000-0000-0000E6640000}"/>
    <cellStyle name="Output 2 3 6 3 2 2" xfId="25845" xr:uid="{00000000-0005-0000-0000-0000E7640000}"/>
    <cellStyle name="Output 2 3 6 3 2 2 2" xfId="25846" xr:uid="{00000000-0005-0000-0000-0000E8640000}"/>
    <cellStyle name="Output 2 3 6 3 2 2 2 2" xfId="25847" xr:uid="{00000000-0005-0000-0000-0000E9640000}"/>
    <cellStyle name="Output 2 3 6 3 2 2 3" xfId="25848" xr:uid="{00000000-0005-0000-0000-0000EA640000}"/>
    <cellStyle name="Output 2 3 6 3 2 3" xfId="25849" xr:uid="{00000000-0005-0000-0000-0000EB640000}"/>
    <cellStyle name="Output 2 3 6 3 2 3 2" xfId="25850" xr:uid="{00000000-0005-0000-0000-0000EC640000}"/>
    <cellStyle name="Output 2 3 6 3 2 4" xfId="25851" xr:uid="{00000000-0005-0000-0000-0000ED640000}"/>
    <cellStyle name="Output 2 3 6 3 3" xfId="25852" xr:uid="{00000000-0005-0000-0000-0000EE640000}"/>
    <cellStyle name="Output 2 3 6 3 3 2" xfId="25853" xr:uid="{00000000-0005-0000-0000-0000EF640000}"/>
    <cellStyle name="Output 2 3 6 3 3 2 2" xfId="25854" xr:uid="{00000000-0005-0000-0000-0000F0640000}"/>
    <cellStyle name="Output 2 3 6 3 3 3" xfId="25855" xr:uid="{00000000-0005-0000-0000-0000F1640000}"/>
    <cellStyle name="Output 2 3 6 3 4" xfId="25856" xr:uid="{00000000-0005-0000-0000-0000F2640000}"/>
    <cellStyle name="Output 2 3 6 3 4 2" xfId="25857" xr:uid="{00000000-0005-0000-0000-0000F3640000}"/>
    <cellStyle name="Output 2 3 6 3 4 2 2" xfId="25858" xr:uid="{00000000-0005-0000-0000-0000F4640000}"/>
    <cellStyle name="Output 2 3 6 3 4 3" xfId="25859" xr:uid="{00000000-0005-0000-0000-0000F5640000}"/>
    <cellStyle name="Output 2 3 6 3 5" xfId="25860" xr:uid="{00000000-0005-0000-0000-0000F6640000}"/>
    <cellStyle name="Output 2 3 6 3 5 2" xfId="25861" xr:uid="{00000000-0005-0000-0000-0000F7640000}"/>
    <cellStyle name="Output 2 3 6 3 6" xfId="25862" xr:uid="{00000000-0005-0000-0000-0000F8640000}"/>
    <cellStyle name="Output 2 3 6 3 6 2" xfId="25863" xr:uid="{00000000-0005-0000-0000-0000F9640000}"/>
    <cellStyle name="Output 2 3 6 3 7" xfId="25864" xr:uid="{00000000-0005-0000-0000-0000FA640000}"/>
    <cellStyle name="Output 2 3 6 4" xfId="25865" xr:uid="{00000000-0005-0000-0000-0000FB640000}"/>
    <cellStyle name="Output 2 3 6 4 2" xfId="25866" xr:uid="{00000000-0005-0000-0000-0000FC640000}"/>
    <cellStyle name="Output 2 3 6 4 2 2" xfId="25867" xr:uid="{00000000-0005-0000-0000-0000FD640000}"/>
    <cellStyle name="Output 2 3 6 4 2 2 2" xfId="25868" xr:uid="{00000000-0005-0000-0000-0000FE640000}"/>
    <cellStyle name="Output 2 3 6 4 2 2 2 2" xfId="25869" xr:uid="{00000000-0005-0000-0000-0000FF640000}"/>
    <cellStyle name="Output 2 3 6 4 2 2 3" xfId="25870" xr:uid="{00000000-0005-0000-0000-000000650000}"/>
    <cellStyle name="Output 2 3 6 4 2 3" xfId="25871" xr:uid="{00000000-0005-0000-0000-000001650000}"/>
    <cellStyle name="Output 2 3 6 4 2 3 2" xfId="25872" xr:uid="{00000000-0005-0000-0000-000002650000}"/>
    <cellStyle name="Output 2 3 6 4 2 4" xfId="25873" xr:uid="{00000000-0005-0000-0000-000003650000}"/>
    <cellStyle name="Output 2 3 6 4 3" xfId="25874" xr:uid="{00000000-0005-0000-0000-000004650000}"/>
    <cellStyle name="Output 2 3 6 4 3 2" xfId="25875" xr:uid="{00000000-0005-0000-0000-000005650000}"/>
    <cellStyle name="Output 2 3 6 4 3 2 2" xfId="25876" xr:uid="{00000000-0005-0000-0000-000006650000}"/>
    <cellStyle name="Output 2 3 6 4 3 3" xfId="25877" xr:uid="{00000000-0005-0000-0000-000007650000}"/>
    <cellStyle name="Output 2 3 6 4 4" xfId="25878" xr:uid="{00000000-0005-0000-0000-000008650000}"/>
    <cellStyle name="Output 2 3 6 4 4 2" xfId="25879" xr:uid="{00000000-0005-0000-0000-000009650000}"/>
    <cellStyle name="Output 2 3 6 4 4 2 2" xfId="25880" xr:uid="{00000000-0005-0000-0000-00000A650000}"/>
    <cellStyle name="Output 2 3 6 4 4 3" xfId="25881" xr:uid="{00000000-0005-0000-0000-00000B650000}"/>
    <cellStyle name="Output 2 3 6 4 5" xfId="25882" xr:uid="{00000000-0005-0000-0000-00000C650000}"/>
    <cellStyle name="Output 2 3 6 4 5 2" xfId="25883" xr:uid="{00000000-0005-0000-0000-00000D650000}"/>
    <cellStyle name="Output 2 3 6 4 6" xfId="25884" xr:uid="{00000000-0005-0000-0000-00000E650000}"/>
    <cellStyle name="Output 2 3 6 4 6 2" xfId="25885" xr:uid="{00000000-0005-0000-0000-00000F650000}"/>
    <cellStyle name="Output 2 3 6 4 7" xfId="25886" xr:uid="{00000000-0005-0000-0000-000010650000}"/>
    <cellStyle name="Output 2 3 6 5" xfId="25887" xr:uid="{00000000-0005-0000-0000-000011650000}"/>
    <cellStyle name="Output 2 3 6 5 2" xfId="25888" xr:uid="{00000000-0005-0000-0000-000012650000}"/>
    <cellStyle name="Output 2 3 6 5 2 2" xfId="25889" xr:uid="{00000000-0005-0000-0000-000013650000}"/>
    <cellStyle name="Output 2 3 6 5 2 2 2" xfId="25890" xr:uid="{00000000-0005-0000-0000-000014650000}"/>
    <cellStyle name="Output 2 3 6 5 2 2 2 2" xfId="25891" xr:uid="{00000000-0005-0000-0000-000015650000}"/>
    <cellStyle name="Output 2 3 6 5 2 2 3" xfId="25892" xr:uid="{00000000-0005-0000-0000-000016650000}"/>
    <cellStyle name="Output 2 3 6 5 2 3" xfId="25893" xr:uid="{00000000-0005-0000-0000-000017650000}"/>
    <cellStyle name="Output 2 3 6 5 2 3 2" xfId="25894" xr:uid="{00000000-0005-0000-0000-000018650000}"/>
    <cellStyle name="Output 2 3 6 5 2 4" xfId="25895" xr:uid="{00000000-0005-0000-0000-000019650000}"/>
    <cellStyle name="Output 2 3 6 5 3" xfId="25896" xr:uid="{00000000-0005-0000-0000-00001A650000}"/>
    <cellStyle name="Output 2 3 6 5 3 2" xfId="25897" xr:uid="{00000000-0005-0000-0000-00001B650000}"/>
    <cellStyle name="Output 2 3 6 5 3 2 2" xfId="25898" xr:uid="{00000000-0005-0000-0000-00001C650000}"/>
    <cellStyle name="Output 2 3 6 5 3 3" xfId="25899" xr:uid="{00000000-0005-0000-0000-00001D650000}"/>
    <cellStyle name="Output 2 3 6 5 4" xfId="25900" xr:uid="{00000000-0005-0000-0000-00001E650000}"/>
    <cellStyle name="Output 2 3 6 5 4 2" xfId="25901" xr:uid="{00000000-0005-0000-0000-00001F650000}"/>
    <cellStyle name="Output 2 3 6 5 4 2 2" xfId="25902" xr:uid="{00000000-0005-0000-0000-000020650000}"/>
    <cellStyle name="Output 2 3 6 5 4 3" xfId="25903" xr:uid="{00000000-0005-0000-0000-000021650000}"/>
    <cellStyle name="Output 2 3 6 5 5" xfId="25904" xr:uid="{00000000-0005-0000-0000-000022650000}"/>
    <cellStyle name="Output 2 3 6 5 5 2" xfId="25905" xr:uid="{00000000-0005-0000-0000-000023650000}"/>
    <cellStyle name="Output 2 3 6 5 6" xfId="25906" xr:uid="{00000000-0005-0000-0000-000024650000}"/>
    <cellStyle name="Output 2 3 6 5 6 2" xfId="25907" xr:uid="{00000000-0005-0000-0000-000025650000}"/>
    <cellStyle name="Output 2 3 6 5 7" xfId="25908" xr:uid="{00000000-0005-0000-0000-000026650000}"/>
    <cellStyle name="Output 2 3 6 6" xfId="25909" xr:uid="{00000000-0005-0000-0000-000027650000}"/>
    <cellStyle name="Output 2 3 6 6 2" xfId="25910" xr:uid="{00000000-0005-0000-0000-000028650000}"/>
    <cellStyle name="Output 2 3 6 6 2 2" xfId="25911" xr:uid="{00000000-0005-0000-0000-000029650000}"/>
    <cellStyle name="Output 2 3 6 6 2 2 2" xfId="25912" xr:uid="{00000000-0005-0000-0000-00002A650000}"/>
    <cellStyle name="Output 2 3 6 6 2 2 2 2" xfId="25913" xr:uid="{00000000-0005-0000-0000-00002B650000}"/>
    <cellStyle name="Output 2 3 6 6 2 2 3" xfId="25914" xr:uid="{00000000-0005-0000-0000-00002C650000}"/>
    <cellStyle name="Output 2 3 6 6 2 3" xfId="25915" xr:uid="{00000000-0005-0000-0000-00002D650000}"/>
    <cellStyle name="Output 2 3 6 6 2 3 2" xfId="25916" xr:uid="{00000000-0005-0000-0000-00002E650000}"/>
    <cellStyle name="Output 2 3 6 6 2 4" xfId="25917" xr:uid="{00000000-0005-0000-0000-00002F650000}"/>
    <cellStyle name="Output 2 3 6 6 3" xfId="25918" xr:uid="{00000000-0005-0000-0000-000030650000}"/>
    <cellStyle name="Output 2 3 6 6 3 2" xfId="25919" xr:uid="{00000000-0005-0000-0000-000031650000}"/>
    <cellStyle name="Output 2 3 6 6 3 2 2" xfId="25920" xr:uid="{00000000-0005-0000-0000-000032650000}"/>
    <cellStyle name="Output 2 3 6 6 3 3" xfId="25921" xr:uid="{00000000-0005-0000-0000-000033650000}"/>
    <cellStyle name="Output 2 3 6 6 4" xfId="25922" xr:uid="{00000000-0005-0000-0000-000034650000}"/>
    <cellStyle name="Output 2 3 6 6 4 2" xfId="25923" xr:uid="{00000000-0005-0000-0000-000035650000}"/>
    <cellStyle name="Output 2 3 6 6 4 2 2" xfId="25924" xr:uid="{00000000-0005-0000-0000-000036650000}"/>
    <cellStyle name="Output 2 3 6 6 4 3" xfId="25925" xr:uid="{00000000-0005-0000-0000-000037650000}"/>
    <cellStyle name="Output 2 3 6 6 5" xfId="25926" xr:uid="{00000000-0005-0000-0000-000038650000}"/>
    <cellStyle name="Output 2 3 6 6 5 2" xfId="25927" xr:uid="{00000000-0005-0000-0000-000039650000}"/>
    <cellStyle name="Output 2 3 6 6 6" xfId="25928" xr:uid="{00000000-0005-0000-0000-00003A650000}"/>
    <cellStyle name="Output 2 3 6 6 6 2" xfId="25929" xr:uid="{00000000-0005-0000-0000-00003B650000}"/>
    <cellStyle name="Output 2 3 6 6 7" xfId="25930" xr:uid="{00000000-0005-0000-0000-00003C650000}"/>
    <cellStyle name="Output 2 3 6 7" xfId="25931" xr:uid="{00000000-0005-0000-0000-00003D650000}"/>
    <cellStyle name="Output 2 3 6 7 2" xfId="25932" xr:uid="{00000000-0005-0000-0000-00003E650000}"/>
    <cellStyle name="Output 2 3 6 7 2 2" xfId="25933" xr:uid="{00000000-0005-0000-0000-00003F650000}"/>
    <cellStyle name="Output 2 3 6 7 2 2 2" xfId="25934" xr:uid="{00000000-0005-0000-0000-000040650000}"/>
    <cellStyle name="Output 2 3 6 7 2 3" xfId="25935" xr:uid="{00000000-0005-0000-0000-000041650000}"/>
    <cellStyle name="Output 2 3 6 7 3" xfId="25936" xr:uid="{00000000-0005-0000-0000-000042650000}"/>
    <cellStyle name="Output 2 3 6 7 3 2" xfId="25937" xr:uid="{00000000-0005-0000-0000-000043650000}"/>
    <cellStyle name="Output 2 3 6 7 4" xfId="25938" xr:uid="{00000000-0005-0000-0000-000044650000}"/>
    <cellStyle name="Output 2 3 6 8" xfId="25939" xr:uid="{00000000-0005-0000-0000-000045650000}"/>
    <cellStyle name="Output 2 3 6 8 2" xfId="25940" xr:uid="{00000000-0005-0000-0000-000046650000}"/>
    <cellStyle name="Output 2 3 6 8 2 2" xfId="25941" xr:uid="{00000000-0005-0000-0000-000047650000}"/>
    <cellStyle name="Output 2 3 6 8 3" xfId="25942" xr:uid="{00000000-0005-0000-0000-000048650000}"/>
    <cellStyle name="Output 2 3 6 9" xfId="25943" xr:uid="{00000000-0005-0000-0000-000049650000}"/>
    <cellStyle name="Output 2 3 6 9 2" xfId="25944" xr:uid="{00000000-0005-0000-0000-00004A650000}"/>
    <cellStyle name="Output 2 3 6 9 2 2" xfId="25945" xr:uid="{00000000-0005-0000-0000-00004B650000}"/>
    <cellStyle name="Output 2 3 6 9 3" xfId="25946" xr:uid="{00000000-0005-0000-0000-00004C650000}"/>
    <cellStyle name="Output 2 3 7" xfId="25947" xr:uid="{00000000-0005-0000-0000-00004D650000}"/>
    <cellStyle name="Output 2 3 7 10" xfId="25948" xr:uid="{00000000-0005-0000-0000-00004E650000}"/>
    <cellStyle name="Output 2 3 7 10 2" xfId="25949" xr:uid="{00000000-0005-0000-0000-00004F650000}"/>
    <cellStyle name="Output 2 3 7 11" xfId="25950" xr:uid="{00000000-0005-0000-0000-000050650000}"/>
    <cellStyle name="Output 2 3 7 11 2" xfId="25951" xr:uid="{00000000-0005-0000-0000-000051650000}"/>
    <cellStyle name="Output 2 3 7 12" xfId="25952" xr:uid="{00000000-0005-0000-0000-000052650000}"/>
    <cellStyle name="Output 2 3 7 2" xfId="25953" xr:uid="{00000000-0005-0000-0000-000053650000}"/>
    <cellStyle name="Output 2 3 7 2 2" xfId="25954" xr:uid="{00000000-0005-0000-0000-000054650000}"/>
    <cellStyle name="Output 2 3 7 2 2 2" xfId="25955" xr:uid="{00000000-0005-0000-0000-000055650000}"/>
    <cellStyle name="Output 2 3 7 2 2 2 2" xfId="25956" xr:uid="{00000000-0005-0000-0000-000056650000}"/>
    <cellStyle name="Output 2 3 7 2 2 2 2 2" xfId="25957" xr:uid="{00000000-0005-0000-0000-000057650000}"/>
    <cellStyle name="Output 2 3 7 2 2 2 3" xfId="25958" xr:uid="{00000000-0005-0000-0000-000058650000}"/>
    <cellStyle name="Output 2 3 7 2 2 3" xfId="25959" xr:uid="{00000000-0005-0000-0000-000059650000}"/>
    <cellStyle name="Output 2 3 7 2 2 3 2" xfId="25960" xr:uid="{00000000-0005-0000-0000-00005A650000}"/>
    <cellStyle name="Output 2 3 7 2 2 4" xfId="25961" xr:uid="{00000000-0005-0000-0000-00005B650000}"/>
    <cellStyle name="Output 2 3 7 2 3" xfId="25962" xr:uid="{00000000-0005-0000-0000-00005C650000}"/>
    <cellStyle name="Output 2 3 7 2 3 2" xfId="25963" xr:uid="{00000000-0005-0000-0000-00005D650000}"/>
    <cellStyle name="Output 2 3 7 2 3 2 2" xfId="25964" xr:uid="{00000000-0005-0000-0000-00005E650000}"/>
    <cellStyle name="Output 2 3 7 2 3 3" xfId="25965" xr:uid="{00000000-0005-0000-0000-00005F650000}"/>
    <cellStyle name="Output 2 3 7 2 4" xfId="25966" xr:uid="{00000000-0005-0000-0000-000060650000}"/>
    <cellStyle name="Output 2 3 7 2 4 2" xfId="25967" xr:uid="{00000000-0005-0000-0000-000061650000}"/>
    <cellStyle name="Output 2 3 7 2 4 2 2" xfId="25968" xr:uid="{00000000-0005-0000-0000-000062650000}"/>
    <cellStyle name="Output 2 3 7 2 4 3" xfId="25969" xr:uid="{00000000-0005-0000-0000-000063650000}"/>
    <cellStyle name="Output 2 3 7 2 5" xfId="25970" xr:uid="{00000000-0005-0000-0000-000064650000}"/>
    <cellStyle name="Output 2 3 7 2 5 2" xfId="25971" xr:uid="{00000000-0005-0000-0000-000065650000}"/>
    <cellStyle name="Output 2 3 7 2 6" xfId="25972" xr:uid="{00000000-0005-0000-0000-000066650000}"/>
    <cellStyle name="Output 2 3 7 2 6 2" xfId="25973" xr:uid="{00000000-0005-0000-0000-000067650000}"/>
    <cellStyle name="Output 2 3 7 2 7" xfId="25974" xr:uid="{00000000-0005-0000-0000-000068650000}"/>
    <cellStyle name="Output 2 3 7 3" xfId="25975" xr:uid="{00000000-0005-0000-0000-000069650000}"/>
    <cellStyle name="Output 2 3 7 3 2" xfId="25976" xr:uid="{00000000-0005-0000-0000-00006A650000}"/>
    <cellStyle name="Output 2 3 7 3 2 2" xfId="25977" xr:uid="{00000000-0005-0000-0000-00006B650000}"/>
    <cellStyle name="Output 2 3 7 3 2 2 2" xfId="25978" xr:uid="{00000000-0005-0000-0000-00006C650000}"/>
    <cellStyle name="Output 2 3 7 3 2 2 2 2" xfId="25979" xr:uid="{00000000-0005-0000-0000-00006D650000}"/>
    <cellStyle name="Output 2 3 7 3 2 2 3" xfId="25980" xr:uid="{00000000-0005-0000-0000-00006E650000}"/>
    <cellStyle name="Output 2 3 7 3 2 3" xfId="25981" xr:uid="{00000000-0005-0000-0000-00006F650000}"/>
    <cellStyle name="Output 2 3 7 3 2 3 2" xfId="25982" xr:uid="{00000000-0005-0000-0000-000070650000}"/>
    <cellStyle name="Output 2 3 7 3 2 4" xfId="25983" xr:uid="{00000000-0005-0000-0000-000071650000}"/>
    <cellStyle name="Output 2 3 7 3 3" xfId="25984" xr:uid="{00000000-0005-0000-0000-000072650000}"/>
    <cellStyle name="Output 2 3 7 3 3 2" xfId="25985" xr:uid="{00000000-0005-0000-0000-000073650000}"/>
    <cellStyle name="Output 2 3 7 3 3 2 2" xfId="25986" xr:uid="{00000000-0005-0000-0000-000074650000}"/>
    <cellStyle name="Output 2 3 7 3 3 3" xfId="25987" xr:uid="{00000000-0005-0000-0000-000075650000}"/>
    <cellStyle name="Output 2 3 7 3 4" xfId="25988" xr:uid="{00000000-0005-0000-0000-000076650000}"/>
    <cellStyle name="Output 2 3 7 3 4 2" xfId="25989" xr:uid="{00000000-0005-0000-0000-000077650000}"/>
    <cellStyle name="Output 2 3 7 3 4 2 2" xfId="25990" xr:uid="{00000000-0005-0000-0000-000078650000}"/>
    <cellStyle name="Output 2 3 7 3 4 3" xfId="25991" xr:uid="{00000000-0005-0000-0000-000079650000}"/>
    <cellStyle name="Output 2 3 7 3 5" xfId="25992" xr:uid="{00000000-0005-0000-0000-00007A650000}"/>
    <cellStyle name="Output 2 3 7 3 5 2" xfId="25993" xr:uid="{00000000-0005-0000-0000-00007B650000}"/>
    <cellStyle name="Output 2 3 7 3 6" xfId="25994" xr:uid="{00000000-0005-0000-0000-00007C650000}"/>
    <cellStyle name="Output 2 3 7 3 6 2" xfId="25995" xr:uid="{00000000-0005-0000-0000-00007D650000}"/>
    <cellStyle name="Output 2 3 7 3 7" xfId="25996" xr:uid="{00000000-0005-0000-0000-00007E650000}"/>
    <cellStyle name="Output 2 3 7 4" xfId="25997" xr:uid="{00000000-0005-0000-0000-00007F650000}"/>
    <cellStyle name="Output 2 3 7 4 2" xfId="25998" xr:uid="{00000000-0005-0000-0000-000080650000}"/>
    <cellStyle name="Output 2 3 7 4 2 2" xfId="25999" xr:uid="{00000000-0005-0000-0000-000081650000}"/>
    <cellStyle name="Output 2 3 7 4 2 2 2" xfId="26000" xr:uid="{00000000-0005-0000-0000-000082650000}"/>
    <cellStyle name="Output 2 3 7 4 2 2 2 2" xfId="26001" xr:uid="{00000000-0005-0000-0000-000083650000}"/>
    <cellStyle name="Output 2 3 7 4 2 2 3" xfId="26002" xr:uid="{00000000-0005-0000-0000-000084650000}"/>
    <cellStyle name="Output 2 3 7 4 2 3" xfId="26003" xr:uid="{00000000-0005-0000-0000-000085650000}"/>
    <cellStyle name="Output 2 3 7 4 2 3 2" xfId="26004" xr:uid="{00000000-0005-0000-0000-000086650000}"/>
    <cellStyle name="Output 2 3 7 4 2 4" xfId="26005" xr:uid="{00000000-0005-0000-0000-000087650000}"/>
    <cellStyle name="Output 2 3 7 4 3" xfId="26006" xr:uid="{00000000-0005-0000-0000-000088650000}"/>
    <cellStyle name="Output 2 3 7 4 3 2" xfId="26007" xr:uid="{00000000-0005-0000-0000-000089650000}"/>
    <cellStyle name="Output 2 3 7 4 3 2 2" xfId="26008" xr:uid="{00000000-0005-0000-0000-00008A650000}"/>
    <cellStyle name="Output 2 3 7 4 3 3" xfId="26009" xr:uid="{00000000-0005-0000-0000-00008B650000}"/>
    <cellStyle name="Output 2 3 7 4 4" xfId="26010" xr:uid="{00000000-0005-0000-0000-00008C650000}"/>
    <cellStyle name="Output 2 3 7 4 4 2" xfId="26011" xr:uid="{00000000-0005-0000-0000-00008D650000}"/>
    <cellStyle name="Output 2 3 7 4 4 2 2" xfId="26012" xr:uid="{00000000-0005-0000-0000-00008E650000}"/>
    <cellStyle name="Output 2 3 7 4 4 3" xfId="26013" xr:uid="{00000000-0005-0000-0000-00008F650000}"/>
    <cellStyle name="Output 2 3 7 4 5" xfId="26014" xr:uid="{00000000-0005-0000-0000-000090650000}"/>
    <cellStyle name="Output 2 3 7 4 5 2" xfId="26015" xr:uid="{00000000-0005-0000-0000-000091650000}"/>
    <cellStyle name="Output 2 3 7 4 6" xfId="26016" xr:uid="{00000000-0005-0000-0000-000092650000}"/>
    <cellStyle name="Output 2 3 7 4 6 2" xfId="26017" xr:uid="{00000000-0005-0000-0000-000093650000}"/>
    <cellStyle name="Output 2 3 7 4 7" xfId="26018" xr:uid="{00000000-0005-0000-0000-000094650000}"/>
    <cellStyle name="Output 2 3 7 5" xfId="26019" xr:uid="{00000000-0005-0000-0000-000095650000}"/>
    <cellStyle name="Output 2 3 7 5 2" xfId="26020" xr:uid="{00000000-0005-0000-0000-000096650000}"/>
    <cellStyle name="Output 2 3 7 5 2 2" xfId="26021" xr:uid="{00000000-0005-0000-0000-000097650000}"/>
    <cellStyle name="Output 2 3 7 5 2 2 2" xfId="26022" xr:uid="{00000000-0005-0000-0000-000098650000}"/>
    <cellStyle name="Output 2 3 7 5 2 2 2 2" xfId="26023" xr:uid="{00000000-0005-0000-0000-000099650000}"/>
    <cellStyle name="Output 2 3 7 5 2 2 3" xfId="26024" xr:uid="{00000000-0005-0000-0000-00009A650000}"/>
    <cellStyle name="Output 2 3 7 5 2 3" xfId="26025" xr:uid="{00000000-0005-0000-0000-00009B650000}"/>
    <cellStyle name="Output 2 3 7 5 2 3 2" xfId="26026" xr:uid="{00000000-0005-0000-0000-00009C650000}"/>
    <cellStyle name="Output 2 3 7 5 2 4" xfId="26027" xr:uid="{00000000-0005-0000-0000-00009D650000}"/>
    <cellStyle name="Output 2 3 7 5 3" xfId="26028" xr:uid="{00000000-0005-0000-0000-00009E650000}"/>
    <cellStyle name="Output 2 3 7 5 3 2" xfId="26029" xr:uid="{00000000-0005-0000-0000-00009F650000}"/>
    <cellStyle name="Output 2 3 7 5 3 2 2" xfId="26030" xr:uid="{00000000-0005-0000-0000-0000A0650000}"/>
    <cellStyle name="Output 2 3 7 5 3 3" xfId="26031" xr:uid="{00000000-0005-0000-0000-0000A1650000}"/>
    <cellStyle name="Output 2 3 7 5 4" xfId="26032" xr:uid="{00000000-0005-0000-0000-0000A2650000}"/>
    <cellStyle name="Output 2 3 7 5 4 2" xfId="26033" xr:uid="{00000000-0005-0000-0000-0000A3650000}"/>
    <cellStyle name="Output 2 3 7 5 4 2 2" xfId="26034" xr:uid="{00000000-0005-0000-0000-0000A4650000}"/>
    <cellStyle name="Output 2 3 7 5 4 3" xfId="26035" xr:uid="{00000000-0005-0000-0000-0000A5650000}"/>
    <cellStyle name="Output 2 3 7 5 5" xfId="26036" xr:uid="{00000000-0005-0000-0000-0000A6650000}"/>
    <cellStyle name="Output 2 3 7 5 5 2" xfId="26037" xr:uid="{00000000-0005-0000-0000-0000A7650000}"/>
    <cellStyle name="Output 2 3 7 5 6" xfId="26038" xr:uid="{00000000-0005-0000-0000-0000A8650000}"/>
    <cellStyle name="Output 2 3 7 5 6 2" xfId="26039" xr:uid="{00000000-0005-0000-0000-0000A9650000}"/>
    <cellStyle name="Output 2 3 7 5 7" xfId="26040" xr:uid="{00000000-0005-0000-0000-0000AA650000}"/>
    <cellStyle name="Output 2 3 7 6" xfId="26041" xr:uid="{00000000-0005-0000-0000-0000AB650000}"/>
    <cellStyle name="Output 2 3 7 6 2" xfId="26042" xr:uid="{00000000-0005-0000-0000-0000AC650000}"/>
    <cellStyle name="Output 2 3 7 6 2 2" xfId="26043" xr:uid="{00000000-0005-0000-0000-0000AD650000}"/>
    <cellStyle name="Output 2 3 7 6 2 2 2" xfId="26044" xr:uid="{00000000-0005-0000-0000-0000AE650000}"/>
    <cellStyle name="Output 2 3 7 6 2 2 2 2" xfId="26045" xr:uid="{00000000-0005-0000-0000-0000AF650000}"/>
    <cellStyle name="Output 2 3 7 6 2 2 3" xfId="26046" xr:uid="{00000000-0005-0000-0000-0000B0650000}"/>
    <cellStyle name="Output 2 3 7 6 2 3" xfId="26047" xr:uid="{00000000-0005-0000-0000-0000B1650000}"/>
    <cellStyle name="Output 2 3 7 6 2 3 2" xfId="26048" xr:uid="{00000000-0005-0000-0000-0000B2650000}"/>
    <cellStyle name="Output 2 3 7 6 2 4" xfId="26049" xr:uid="{00000000-0005-0000-0000-0000B3650000}"/>
    <cellStyle name="Output 2 3 7 6 3" xfId="26050" xr:uid="{00000000-0005-0000-0000-0000B4650000}"/>
    <cellStyle name="Output 2 3 7 6 3 2" xfId="26051" xr:uid="{00000000-0005-0000-0000-0000B5650000}"/>
    <cellStyle name="Output 2 3 7 6 3 2 2" xfId="26052" xr:uid="{00000000-0005-0000-0000-0000B6650000}"/>
    <cellStyle name="Output 2 3 7 6 3 3" xfId="26053" xr:uid="{00000000-0005-0000-0000-0000B7650000}"/>
    <cellStyle name="Output 2 3 7 6 4" xfId="26054" xr:uid="{00000000-0005-0000-0000-0000B8650000}"/>
    <cellStyle name="Output 2 3 7 6 4 2" xfId="26055" xr:uid="{00000000-0005-0000-0000-0000B9650000}"/>
    <cellStyle name="Output 2 3 7 6 4 2 2" xfId="26056" xr:uid="{00000000-0005-0000-0000-0000BA650000}"/>
    <cellStyle name="Output 2 3 7 6 4 3" xfId="26057" xr:uid="{00000000-0005-0000-0000-0000BB650000}"/>
    <cellStyle name="Output 2 3 7 6 5" xfId="26058" xr:uid="{00000000-0005-0000-0000-0000BC650000}"/>
    <cellStyle name="Output 2 3 7 6 5 2" xfId="26059" xr:uid="{00000000-0005-0000-0000-0000BD650000}"/>
    <cellStyle name="Output 2 3 7 6 6" xfId="26060" xr:uid="{00000000-0005-0000-0000-0000BE650000}"/>
    <cellStyle name="Output 2 3 7 6 6 2" xfId="26061" xr:uid="{00000000-0005-0000-0000-0000BF650000}"/>
    <cellStyle name="Output 2 3 7 6 7" xfId="26062" xr:uid="{00000000-0005-0000-0000-0000C0650000}"/>
    <cellStyle name="Output 2 3 7 7" xfId="26063" xr:uid="{00000000-0005-0000-0000-0000C1650000}"/>
    <cellStyle name="Output 2 3 7 7 2" xfId="26064" xr:uid="{00000000-0005-0000-0000-0000C2650000}"/>
    <cellStyle name="Output 2 3 7 7 2 2" xfId="26065" xr:uid="{00000000-0005-0000-0000-0000C3650000}"/>
    <cellStyle name="Output 2 3 7 7 2 2 2" xfId="26066" xr:uid="{00000000-0005-0000-0000-0000C4650000}"/>
    <cellStyle name="Output 2 3 7 7 2 3" xfId="26067" xr:uid="{00000000-0005-0000-0000-0000C5650000}"/>
    <cellStyle name="Output 2 3 7 7 3" xfId="26068" xr:uid="{00000000-0005-0000-0000-0000C6650000}"/>
    <cellStyle name="Output 2 3 7 7 3 2" xfId="26069" xr:uid="{00000000-0005-0000-0000-0000C7650000}"/>
    <cellStyle name="Output 2 3 7 7 4" xfId="26070" xr:uid="{00000000-0005-0000-0000-0000C8650000}"/>
    <cellStyle name="Output 2 3 7 8" xfId="26071" xr:uid="{00000000-0005-0000-0000-0000C9650000}"/>
    <cellStyle name="Output 2 3 7 8 2" xfId="26072" xr:uid="{00000000-0005-0000-0000-0000CA650000}"/>
    <cellStyle name="Output 2 3 7 8 2 2" xfId="26073" xr:uid="{00000000-0005-0000-0000-0000CB650000}"/>
    <cellStyle name="Output 2 3 7 8 3" xfId="26074" xr:uid="{00000000-0005-0000-0000-0000CC650000}"/>
    <cellStyle name="Output 2 3 7 9" xfId="26075" xr:uid="{00000000-0005-0000-0000-0000CD650000}"/>
    <cellStyle name="Output 2 3 7 9 2" xfId="26076" xr:uid="{00000000-0005-0000-0000-0000CE650000}"/>
    <cellStyle name="Output 2 3 7 9 2 2" xfId="26077" xr:uid="{00000000-0005-0000-0000-0000CF650000}"/>
    <cellStyle name="Output 2 3 7 9 3" xfId="26078" xr:uid="{00000000-0005-0000-0000-0000D0650000}"/>
    <cellStyle name="Output 2 3 8" xfId="26079" xr:uid="{00000000-0005-0000-0000-0000D1650000}"/>
    <cellStyle name="Output 2 3 8 10" xfId="26080" xr:uid="{00000000-0005-0000-0000-0000D2650000}"/>
    <cellStyle name="Output 2 3 8 10 2" xfId="26081" xr:uid="{00000000-0005-0000-0000-0000D3650000}"/>
    <cellStyle name="Output 2 3 8 11" xfId="26082" xr:uid="{00000000-0005-0000-0000-0000D4650000}"/>
    <cellStyle name="Output 2 3 8 11 2" xfId="26083" xr:uid="{00000000-0005-0000-0000-0000D5650000}"/>
    <cellStyle name="Output 2 3 8 12" xfId="26084" xr:uid="{00000000-0005-0000-0000-0000D6650000}"/>
    <cellStyle name="Output 2 3 8 2" xfId="26085" xr:uid="{00000000-0005-0000-0000-0000D7650000}"/>
    <cellStyle name="Output 2 3 8 2 2" xfId="26086" xr:uid="{00000000-0005-0000-0000-0000D8650000}"/>
    <cellStyle name="Output 2 3 8 2 2 2" xfId="26087" xr:uid="{00000000-0005-0000-0000-0000D9650000}"/>
    <cellStyle name="Output 2 3 8 2 2 2 2" xfId="26088" xr:uid="{00000000-0005-0000-0000-0000DA650000}"/>
    <cellStyle name="Output 2 3 8 2 2 2 2 2" xfId="26089" xr:uid="{00000000-0005-0000-0000-0000DB650000}"/>
    <cellStyle name="Output 2 3 8 2 2 2 3" xfId="26090" xr:uid="{00000000-0005-0000-0000-0000DC650000}"/>
    <cellStyle name="Output 2 3 8 2 2 3" xfId="26091" xr:uid="{00000000-0005-0000-0000-0000DD650000}"/>
    <cellStyle name="Output 2 3 8 2 2 3 2" xfId="26092" xr:uid="{00000000-0005-0000-0000-0000DE650000}"/>
    <cellStyle name="Output 2 3 8 2 2 4" xfId="26093" xr:uid="{00000000-0005-0000-0000-0000DF650000}"/>
    <cellStyle name="Output 2 3 8 2 3" xfId="26094" xr:uid="{00000000-0005-0000-0000-0000E0650000}"/>
    <cellStyle name="Output 2 3 8 2 3 2" xfId="26095" xr:uid="{00000000-0005-0000-0000-0000E1650000}"/>
    <cellStyle name="Output 2 3 8 2 3 2 2" xfId="26096" xr:uid="{00000000-0005-0000-0000-0000E2650000}"/>
    <cellStyle name="Output 2 3 8 2 3 3" xfId="26097" xr:uid="{00000000-0005-0000-0000-0000E3650000}"/>
    <cellStyle name="Output 2 3 8 2 4" xfId="26098" xr:uid="{00000000-0005-0000-0000-0000E4650000}"/>
    <cellStyle name="Output 2 3 8 2 4 2" xfId="26099" xr:uid="{00000000-0005-0000-0000-0000E5650000}"/>
    <cellStyle name="Output 2 3 8 2 4 2 2" xfId="26100" xr:uid="{00000000-0005-0000-0000-0000E6650000}"/>
    <cellStyle name="Output 2 3 8 2 4 3" xfId="26101" xr:uid="{00000000-0005-0000-0000-0000E7650000}"/>
    <cellStyle name="Output 2 3 8 2 5" xfId="26102" xr:uid="{00000000-0005-0000-0000-0000E8650000}"/>
    <cellStyle name="Output 2 3 8 2 5 2" xfId="26103" xr:uid="{00000000-0005-0000-0000-0000E9650000}"/>
    <cellStyle name="Output 2 3 8 2 6" xfId="26104" xr:uid="{00000000-0005-0000-0000-0000EA650000}"/>
    <cellStyle name="Output 2 3 8 2 6 2" xfId="26105" xr:uid="{00000000-0005-0000-0000-0000EB650000}"/>
    <cellStyle name="Output 2 3 8 2 7" xfId="26106" xr:uid="{00000000-0005-0000-0000-0000EC650000}"/>
    <cellStyle name="Output 2 3 8 3" xfId="26107" xr:uid="{00000000-0005-0000-0000-0000ED650000}"/>
    <cellStyle name="Output 2 3 8 3 2" xfId="26108" xr:uid="{00000000-0005-0000-0000-0000EE650000}"/>
    <cellStyle name="Output 2 3 8 3 2 2" xfId="26109" xr:uid="{00000000-0005-0000-0000-0000EF650000}"/>
    <cellStyle name="Output 2 3 8 3 2 2 2" xfId="26110" xr:uid="{00000000-0005-0000-0000-0000F0650000}"/>
    <cellStyle name="Output 2 3 8 3 2 2 2 2" xfId="26111" xr:uid="{00000000-0005-0000-0000-0000F1650000}"/>
    <cellStyle name="Output 2 3 8 3 2 2 3" xfId="26112" xr:uid="{00000000-0005-0000-0000-0000F2650000}"/>
    <cellStyle name="Output 2 3 8 3 2 3" xfId="26113" xr:uid="{00000000-0005-0000-0000-0000F3650000}"/>
    <cellStyle name="Output 2 3 8 3 2 3 2" xfId="26114" xr:uid="{00000000-0005-0000-0000-0000F4650000}"/>
    <cellStyle name="Output 2 3 8 3 2 4" xfId="26115" xr:uid="{00000000-0005-0000-0000-0000F5650000}"/>
    <cellStyle name="Output 2 3 8 3 3" xfId="26116" xr:uid="{00000000-0005-0000-0000-0000F6650000}"/>
    <cellStyle name="Output 2 3 8 3 3 2" xfId="26117" xr:uid="{00000000-0005-0000-0000-0000F7650000}"/>
    <cellStyle name="Output 2 3 8 3 3 2 2" xfId="26118" xr:uid="{00000000-0005-0000-0000-0000F8650000}"/>
    <cellStyle name="Output 2 3 8 3 3 3" xfId="26119" xr:uid="{00000000-0005-0000-0000-0000F9650000}"/>
    <cellStyle name="Output 2 3 8 3 4" xfId="26120" xr:uid="{00000000-0005-0000-0000-0000FA650000}"/>
    <cellStyle name="Output 2 3 8 3 4 2" xfId="26121" xr:uid="{00000000-0005-0000-0000-0000FB650000}"/>
    <cellStyle name="Output 2 3 8 3 4 2 2" xfId="26122" xr:uid="{00000000-0005-0000-0000-0000FC650000}"/>
    <cellStyle name="Output 2 3 8 3 4 3" xfId="26123" xr:uid="{00000000-0005-0000-0000-0000FD650000}"/>
    <cellStyle name="Output 2 3 8 3 5" xfId="26124" xr:uid="{00000000-0005-0000-0000-0000FE650000}"/>
    <cellStyle name="Output 2 3 8 3 5 2" xfId="26125" xr:uid="{00000000-0005-0000-0000-0000FF650000}"/>
    <cellStyle name="Output 2 3 8 3 6" xfId="26126" xr:uid="{00000000-0005-0000-0000-000000660000}"/>
    <cellStyle name="Output 2 3 8 3 6 2" xfId="26127" xr:uid="{00000000-0005-0000-0000-000001660000}"/>
    <cellStyle name="Output 2 3 8 3 7" xfId="26128" xr:uid="{00000000-0005-0000-0000-000002660000}"/>
    <cellStyle name="Output 2 3 8 4" xfId="26129" xr:uid="{00000000-0005-0000-0000-000003660000}"/>
    <cellStyle name="Output 2 3 8 4 2" xfId="26130" xr:uid="{00000000-0005-0000-0000-000004660000}"/>
    <cellStyle name="Output 2 3 8 4 2 2" xfId="26131" xr:uid="{00000000-0005-0000-0000-000005660000}"/>
    <cellStyle name="Output 2 3 8 4 2 2 2" xfId="26132" xr:uid="{00000000-0005-0000-0000-000006660000}"/>
    <cellStyle name="Output 2 3 8 4 2 2 2 2" xfId="26133" xr:uid="{00000000-0005-0000-0000-000007660000}"/>
    <cellStyle name="Output 2 3 8 4 2 2 3" xfId="26134" xr:uid="{00000000-0005-0000-0000-000008660000}"/>
    <cellStyle name="Output 2 3 8 4 2 3" xfId="26135" xr:uid="{00000000-0005-0000-0000-000009660000}"/>
    <cellStyle name="Output 2 3 8 4 2 3 2" xfId="26136" xr:uid="{00000000-0005-0000-0000-00000A660000}"/>
    <cellStyle name="Output 2 3 8 4 2 4" xfId="26137" xr:uid="{00000000-0005-0000-0000-00000B660000}"/>
    <cellStyle name="Output 2 3 8 4 3" xfId="26138" xr:uid="{00000000-0005-0000-0000-00000C660000}"/>
    <cellStyle name="Output 2 3 8 4 3 2" xfId="26139" xr:uid="{00000000-0005-0000-0000-00000D660000}"/>
    <cellStyle name="Output 2 3 8 4 3 2 2" xfId="26140" xr:uid="{00000000-0005-0000-0000-00000E660000}"/>
    <cellStyle name="Output 2 3 8 4 3 3" xfId="26141" xr:uid="{00000000-0005-0000-0000-00000F660000}"/>
    <cellStyle name="Output 2 3 8 4 4" xfId="26142" xr:uid="{00000000-0005-0000-0000-000010660000}"/>
    <cellStyle name="Output 2 3 8 4 4 2" xfId="26143" xr:uid="{00000000-0005-0000-0000-000011660000}"/>
    <cellStyle name="Output 2 3 8 4 4 2 2" xfId="26144" xr:uid="{00000000-0005-0000-0000-000012660000}"/>
    <cellStyle name="Output 2 3 8 4 4 3" xfId="26145" xr:uid="{00000000-0005-0000-0000-000013660000}"/>
    <cellStyle name="Output 2 3 8 4 5" xfId="26146" xr:uid="{00000000-0005-0000-0000-000014660000}"/>
    <cellStyle name="Output 2 3 8 4 5 2" xfId="26147" xr:uid="{00000000-0005-0000-0000-000015660000}"/>
    <cellStyle name="Output 2 3 8 4 6" xfId="26148" xr:uid="{00000000-0005-0000-0000-000016660000}"/>
    <cellStyle name="Output 2 3 8 4 6 2" xfId="26149" xr:uid="{00000000-0005-0000-0000-000017660000}"/>
    <cellStyle name="Output 2 3 8 4 7" xfId="26150" xr:uid="{00000000-0005-0000-0000-000018660000}"/>
    <cellStyle name="Output 2 3 8 5" xfId="26151" xr:uid="{00000000-0005-0000-0000-000019660000}"/>
    <cellStyle name="Output 2 3 8 5 2" xfId="26152" xr:uid="{00000000-0005-0000-0000-00001A660000}"/>
    <cellStyle name="Output 2 3 8 5 2 2" xfId="26153" xr:uid="{00000000-0005-0000-0000-00001B660000}"/>
    <cellStyle name="Output 2 3 8 5 2 2 2" xfId="26154" xr:uid="{00000000-0005-0000-0000-00001C660000}"/>
    <cellStyle name="Output 2 3 8 5 2 2 2 2" xfId="26155" xr:uid="{00000000-0005-0000-0000-00001D660000}"/>
    <cellStyle name="Output 2 3 8 5 2 2 3" xfId="26156" xr:uid="{00000000-0005-0000-0000-00001E660000}"/>
    <cellStyle name="Output 2 3 8 5 2 3" xfId="26157" xr:uid="{00000000-0005-0000-0000-00001F660000}"/>
    <cellStyle name="Output 2 3 8 5 2 3 2" xfId="26158" xr:uid="{00000000-0005-0000-0000-000020660000}"/>
    <cellStyle name="Output 2 3 8 5 2 4" xfId="26159" xr:uid="{00000000-0005-0000-0000-000021660000}"/>
    <cellStyle name="Output 2 3 8 5 3" xfId="26160" xr:uid="{00000000-0005-0000-0000-000022660000}"/>
    <cellStyle name="Output 2 3 8 5 3 2" xfId="26161" xr:uid="{00000000-0005-0000-0000-000023660000}"/>
    <cellStyle name="Output 2 3 8 5 3 2 2" xfId="26162" xr:uid="{00000000-0005-0000-0000-000024660000}"/>
    <cellStyle name="Output 2 3 8 5 3 3" xfId="26163" xr:uid="{00000000-0005-0000-0000-000025660000}"/>
    <cellStyle name="Output 2 3 8 5 4" xfId="26164" xr:uid="{00000000-0005-0000-0000-000026660000}"/>
    <cellStyle name="Output 2 3 8 5 4 2" xfId="26165" xr:uid="{00000000-0005-0000-0000-000027660000}"/>
    <cellStyle name="Output 2 3 8 5 4 2 2" xfId="26166" xr:uid="{00000000-0005-0000-0000-000028660000}"/>
    <cellStyle name="Output 2 3 8 5 4 3" xfId="26167" xr:uid="{00000000-0005-0000-0000-000029660000}"/>
    <cellStyle name="Output 2 3 8 5 5" xfId="26168" xr:uid="{00000000-0005-0000-0000-00002A660000}"/>
    <cellStyle name="Output 2 3 8 5 5 2" xfId="26169" xr:uid="{00000000-0005-0000-0000-00002B660000}"/>
    <cellStyle name="Output 2 3 8 5 6" xfId="26170" xr:uid="{00000000-0005-0000-0000-00002C660000}"/>
    <cellStyle name="Output 2 3 8 5 6 2" xfId="26171" xr:uid="{00000000-0005-0000-0000-00002D660000}"/>
    <cellStyle name="Output 2 3 8 5 7" xfId="26172" xr:uid="{00000000-0005-0000-0000-00002E660000}"/>
    <cellStyle name="Output 2 3 8 6" xfId="26173" xr:uid="{00000000-0005-0000-0000-00002F660000}"/>
    <cellStyle name="Output 2 3 8 6 2" xfId="26174" xr:uid="{00000000-0005-0000-0000-000030660000}"/>
    <cellStyle name="Output 2 3 8 6 2 2" xfId="26175" xr:uid="{00000000-0005-0000-0000-000031660000}"/>
    <cellStyle name="Output 2 3 8 6 2 2 2" xfId="26176" xr:uid="{00000000-0005-0000-0000-000032660000}"/>
    <cellStyle name="Output 2 3 8 6 2 2 2 2" xfId="26177" xr:uid="{00000000-0005-0000-0000-000033660000}"/>
    <cellStyle name="Output 2 3 8 6 2 2 3" xfId="26178" xr:uid="{00000000-0005-0000-0000-000034660000}"/>
    <cellStyle name="Output 2 3 8 6 2 3" xfId="26179" xr:uid="{00000000-0005-0000-0000-000035660000}"/>
    <cellStyle name="Output 2 3 8 6 2 3 2" xfId="26180" xr:uid="{00000000-0005-0000-0000-000036660000}"/>
    <cellStyle name="Output 2 3 8 6 2 4" xfId="26181" xr:uid="{00000000-0005-0000-0000-000037660000}"/>
    <cellStyle name="Output 2 3 8 6 3" xfId="26182" xr:uid="{00000000-0005-0000-0000-000038660000}"/>
    <cellStyle name="Output 2 3 8 6 3 2" xfId="26183" xr:uid="{00000000-0005-0000-0000-000039660000}"/>
    <cellStyle name="Output 2 3 8 6 3 2 2" xfId="26184" xr:uid="{00000000-0005-0000-0000-00003A660000}"/>
    <cellStyle name="Output 2 3 8 6 3 3" xfId="26185" xr:uid="{00000000-0005-0000-0000-00003B660000}"/>
    <cellStyle name="Output 2 3 8 6 4" xfId="26186" xr:uid="{00000000-0005-0000-0000-00003C660000}"/>
    <cellStyle name="Output 2 3 8 6 4 2" xfId="26187" xr:uid="{00000000-0005-0000-0000-00003D660000}"/>
    <cellStyle name="Output 2 3 8 6 4 2 2" xfId="26188" xr:uid="{00000000-0005-0000-0000-00003E660000}"/>
    <cellStyle name="Output 2 3 8 6 4 3" xfId="26189" xr:uid="{00000000-0005-0000-0000-00003F660000}"/>
    <cellStyle name="Output 2 3 8 6 5" xfId="26190" xr:uid="{00000000-0005-0000-0000-000040660000}"/>
    <cellStyle name="Output 2 3 8 6 5 2" xfId="26191" xr:uid="{00000000-0005-0000-0000-000041660000}"/>
    <cellStyle name="Output 2 3 8 6 6" xfId="26192" xr:uid="{00000000-0005-0000-0000-000042660000}"/>
    <cellStyle name="Output 2 3 8 6 6 2" xfId="26193" xr:uid="{00000000-0005-0000-0000-000043660000}"/>
    <cellStyle name="Output 2 3 8 6 7" xfId="26194" xr:uid="{00000000-0005-0000-0000-000044660000}"/>
    <cellStyle name="Output 2 3 8 7" xfId="26195" xr:uid="{00000000-0005-0000-0000-000045660000}"/>
    <cellStyle name="Output 2 3 8 7 2" xfId="26196" xr:uid="{00000000-0005-0000-0000-000046660000}"/>
    <cellStyle name="Output 2 3 8 7 2 2" xfId="26197" xr:uid="{00000000-0005-0000-0000-000047660000}"/>
    <cellStyle name="Output 2 3 8 7 2 2 2" xfId="26198" xr:uid="{00000000-0005-0000-0000-000048660000}"/>
    <cellStyle name="Output 2 3 8 7 2 3" xfId="26199" xr:uid="{00000000-0005-0000-0000-000049660000}"/>
    <cellStyle name="Output 2 3 8 7 3" xfId="26200" xr:uid="{00000000-0005-0000-0000-00004A660000}"/>
    <cellStyle name="Output 2 3 8 7 3 2" xfId="26201" xr:uid="{00000000-0005-0000-0000-00004B660000}"/>
    <cellStyle name="Output 2 3 8 7 4" xfId="26202" xr:uid="{00000000-0005-0000-0000-00004C660000}"/>
    <cellStyle name="Output 2 3 8 8" xfId="26203" xr:uid="{00000000-0005-0000-0000-00004D660000}"/>
    <cellStyle name="Output 2 3 8 8 2" xfId="26204" xr:uid="{00000000-0005-0000-0000-00004E660000}"/>
    <cellStyle name="Output 2 3 8 8 2 2" xfId="26205" xr:uid="{00000000-0005-0000-0000-00004F660000}"/>
    <cellStyle name="Output 2 3 8 8 3" xfId="26206" xr:uid="{00000000-0005-0000-0000-000050660000}"/>
    <cellStyle name="Output 2 3 8 9" xfId="26207" xr:uid="{00000000-0005-0000-0000-000051660000}"/>
    <cellStyle name="Output 2 3 8 9 2" xfId="26208" xr:uid="{00000000-0005-0000-0000-000052660000}"/>
    <cellStyle name="Output 2 3 8 9 2 2" xfId="26209" xr:uid="{00000000-0005-0000-0000-000053660000}"/>
    <cellStyle name="Output 2 3 8 9 3" xfId="26210" xr:uid="{00000000-0005-0000-0000-000054660000}"/>
    <cellStyle name="Output 2 3 9" xfId="26211" xr:uid="{00000000-0005-0000-0000-000055660000}"/>
    <cellStyle name="Output 2 3 9 10" xfId="26212" xr:uid="{00000000-0005-0000-0000-000056660000}"/>
    <cellStyle name="Output 2 3 9 10 2" xfId="26213" xr:uid="{00000000-0005-0000-0000-000057660000}"/>
    <cellStyle name="Output 2 3 9 11" xfId="26214" xr:uid="{00000000-0005-0000-0000-000058660000}"/>
    <cellStyle name="Output 2 3 9 11 2" xfId="26215" xr:uid="{00000000-0005-0000-0000-000059660000}"/>
    <cellStyle name="Output 2 3 9 12" xfId="26216" xr:uid="{00000000-0005-0000-0000-00005A660000}"/>
    <cellStyle name="Output 2 3 9 2" xfId="26217" xr:uid="{00000000-0005-0000-0000-00005B660000}"/>
    <cellStyle name="Output 2 3 9 2 2" xfId="26218" xr:uid="{00000000-0005-0000-0000-00005C660000}"/>
    <cellStyle name="Output 2 3 9 2 2 2" xfId="26219" xr:uid="{00000000-0005-0000-0000-00005D660000}"/>
    <cellStyle name="Output 2 3 9 2 2 2 2" xfId="26220" xr:uid="{00000000-0005-0000-0000-00005E660000}"/>
    <cellStyle name="Output 2 3 9 2 2 2 2 2" xfId="26221" xr:uid="{00000000-0005-0000-0000-00005F660000}"/>
    <cellStyle name="Output 2 3 9 2 2 2 3" xfId="26222" xr:uid="{00000000-0005-0000-0000-000060660000}"/>
    <cellStyle name="Output 2 3 9 2 2 3" xfId="26223" xr:uid="{00000000-0005-0000-0000-000061660000}"/>
    <cellStyle name="Output 2 3 9 2 2 3 2" xfId="26224" xr:uid="{00000000-0005-0000-0000-000062660000}"/>
    <cellStyle name="Output 2 3 9 2 2 4" xfId="26225" xr:uid="{00000000-0005-0000-0000-000063660000}"/>
    <cellStyle name="Output 2 3 9 2 3" xfId="26226" xr:uid="{00000000-0005-0000-0000-000064660000}"/>
    <cellStyle name="Output 2 3 9 2 3 2" xfId="26227" xr:uid="{00000000-0005-0000-0000-000065660000}"/>
    <cellStyle name="Output 2 3 9 2 3 2 2" xfId="26228" xr:uid="{00000000-0005-0000-0000-000066660000}"/>
    <cellStyle name="Output 2 3 9 2 3 3" xfId="26229" xr:uid="{00000000-0005-0000-0000-000067660000}"/>
    <cellStyle name="Output 2 3 9 2 4" xfId="26230" xr:uid="{00000000-0005-0000-0000-000068660000}"/>
    <cellStyle name="Output 2 3 9 2 4 2" xfId="26231" xr:uid="{00000000-0005-0000-0000-000069660000}"/>
    <cellStyle name="Output 2 3 9 2 4 2 2" xfId="26232" xr:uid="{00000000-0005-0000-0000-00006A660000}"/>
    <cellStyle name="Output 2 3 9 2 4 3" xfId="26233" xr:uid="{00000000-0005-0000-0000-00006B660000}"/>
    <cellStyle name="Output 2 3 9 2 5" xfId="26234" xr:uid="{00000000-0005-0000-0000-00006C660000}"/>
    <cellStyle name="Output 2 3 9 2 5 2" xfId="26235" xr:uid="{00000000-0005-0000-0000-00006D660000}"/>
    <cellStyle name="Output 2 3 9 2 6" xfId="26236" xr:uid="{00000000-0005-0000-0000-00006E660000}"/>
    <cellStyle name="Output 2 3 9 2 6 2" xfId="26237" xr:uid="{00000000-0005-0000-0000-00006F660000}"/>
    <cellStyle name="Output 2 3 9 2 7" xfId="26238" xr:uid="{00000000-0005-0000-0000-000070660000}"/>
    <cellStyle name="Output 2 3 9 3" xfId="26239" xr:uid="{00000000-0005-0000-0000-000071660000}"/>
    <cellStyle name="Output 2 3 9 3 2" xfId="26240" xr:uid="{00000000-0005-0000-0000-000072660000}"/>
    <cellStyle name="Output 2 3 9 3 2 2" xfId="26241" xr:uid="{00000000-0005-0000-0000-000073660000}"/>
    <cellStyle name="Output 2 3 9 3 2 2 2" xfId="26242" xr:uid="{00000000-0005-0000-0000-000074660000}"/>
    <cellStyle name="Output 2 3 9 3 2 2 2 2" xfId="26243" xr:uid="{00000000-0005-0000-0000-000075660000}"/>
    <cellStyle name="Output 2 3 9 3 2 2 3" xfId="26244" xr:uid="{00000000-0005-0000-0000-000076660000}"/>
    <cellStyle name="Output 2 3 9 3 2 3" xfId="26245" xr:uid="{00000000-0005-0000-0000-000077660000}"/>
    <cellStyle name="Output 2 3 9 3 2 3 2" xfId="26246" xr:uid="{00000000-0005-0000-0000-000078660000}"/>
    <cellStyle name="Output 2 3 9 3 2 4" xfId="26247" xr:uid="{00000000-0005-0000-0000-000079660000}"/>
    <cellStyle name="Output 2 3 9 3 3" xfId="26248" xr:uid="{00000000-0005-0000-0000-00007A660000}"/>
    <cellStyle name="Output 2 3 9 3 3 2" xfId="26249" xr:uid="{00000000-0005-0000-0000-00007B660000}"/>
    <cellStyle name="Output 2 3 9 3 3 2 2" xfId="26250" xr:uid="{00000000-0005-0000-0000-00007C660000}"/>
    <cellStyle name="Output 2 3 9 3 3 3" xfId="26251" xr:uid="{00000000-0005-0000-0000-00007D660000}"/>
    <cellStyle name="Output 2 3 9 3 4" xfId="26252" xr:uid="{00000000-0005-0000-0000-00007E660000}"/>
    <cellStyle name="Output 2 3 9 3 4 2" xfId="26253" xr:uid="{00000000-0005-0000-0000-00007F660000}"/>
    <cellStyle name="Output 2 3 9 3 4 2 2" xfId="26254" xr:uid="{00000000-0005-0000-0000-000080660000}"/>
    <cellStyle name="Output 2 3 9 3 4 3" xfId="26255" xr:uid="{00000000-0005-0000-0000-000081660000}"/>
    <cellStyle name="Output 2 3 9 3 5" xfId="26256" xr:uid="{00000000-0005-0000-0000-000082660000}"/>
    <cellStyle name="Output 2 3 9 3 5 2" xfId="26257" xr:uid="{00000000-0005-0000-0000-000083660000}"/>
    <cellStyle name="Output 2 3 9 3 6" xfId="26258" xr:uid="{00000000-0005-0000-0000-000084660000}"/>
    <cellStyle name="Output 2 3 9 3 6 2" xfId="26259" xr:uid="{00000000-0005-0000-0000-000085660000}"/>
    <cellStyle name="Output 2 3 9 3 7" xfId="26260" xr:uid="{00000000-0005-0000-0000-000086660000}"/>
    <cellStyle name="Output 2 3 9 4" xfId="26261" xr:uid="{00000000-0005-0000-0000-000087660000}"/>
    <cellStyle name="Output 2 3 9 4 2" xfId="26262" xr:uid="{00000000-0005-0000-0000-000088660000}"/>
    <cellStyle name="Output 2 3 9 4 2 2" xfId="26263" xr:uid="{00000000-0005-0000-0000-000089660000}"/>
    <cellStyle name="Output 2 3 9 4 2 2 2" xfId="26264" xr:uid="{00000000-0005-0000-0000-00008A660000}"/>
    <cellStyle name="Output 2 3 9 4 2 2 2 2" xfId="26265" xr:uid="{00000000-0005-0000-0000-00008B660000}"/>
    <cellStyle name="Output 2 3 9 4 2 2 3" xfId="26266" xr:uid="{00000000-0005-0000-0000-00008C660000}"/>
    <cellStyle name="Output 2 3 9 4 2 3" xfId="26267" xr:uid="{00000000-0005-0000-0000-00008D660000}"/>
    <cellStyle name="Output 2 3 9 4 2 3 2" xfId="26268" xr:uid="{00000000-0005-0000-0000-00008E660000}"/>
    <cellStyle name="Output 2 3 9 4 2 4" xfId="26269" xr:uid="{00000000-0005-0000-0000-00008F660000}"/>
    <cellStyle name="Output 2 3 9 4 3" xfId="26270" xr:uid="{00000000-0005-0000-0000-000090660000}"/>
    <cellStyle name="Output 2 3 9 4 3 2" xfId="26271" xr:uid="{00000000-0005-0000-0000-000091660000}"/>
    <cellStyle name="Output 2 3 9 4 3 2 2" xfId="26272" xr:uid="{00000000-0005-0000-0000-000092660000}"/>
    <cellStyle name="Output 2 3 9 4 3 3" xfId="26273" xr:uid="{00000000-0005-0000-0000-000093660000}"/>
    <cellStyle name="Output 2 3 9 4 4" xfId="26274" xr:uid="{00000000-0005-0000-0000-000094660000}"/>
    <cellStyle name="Output 2 3 9 4 4 2" xfId="26275" xr:uid="{00000000-0005-0000-0000-000095660000}"/>
    <cellStyle name="Output 2 3 9 4 4 2 2" xfId="26276" xr:uid="{00000000-0005-0000-0000-000096660000}"/>
    <cellStyle name="Output 2 3 9 4 4 3" xfId="26277" xr:uid="{00000000-0005-0000-0000-000097660000}"/>
    <cellStyle name="Output 2 3 9 4 5" xfId="26278" xr:uid="{00000000-0005-0000-0000-000098660000}"/>
    <cellStyle name="Output 2 3 9 4 5 2" xfId="26279" xr:uid="{00000000-0005-0000-0000-000099660000}"/>
    <cellStyle name="Output 2 3 9 4 6" xfId="26280" xr:uid="{00000000-0005-0000-0000-00009A660000}"/>
    <cellStyle name="Output 2 3 9 4 6 2" xfId="26281" xr:uid="{00000000-0005-0000-0000-00009B660000}"/>
    <cellStyle name="Output 2 3 9 4 7" xfId="26282" xr:uid="{00000000-0005-0000-0000-00009C660000}"/>
    <cellStyle name="Output 2 3 9 5" xfId="26283" xr:uid="{00000000-0005-0000-0000-00009D660000}"/>
    <cellStyle name="Output 2 3 9 5 2" xfId="26284" xr:uid="{00000000-0005-0000-0000-00009E660000}"/>
    <cellStyle name="Output 2 3 9 5 2 2" xfId="26285" xr:uid="{00000000-0005-0000-0000-00009F660000}"/>
    <cellStyle name="Output 2 3 9 5 2 2 2" xfId="26286" xr:uid="{00000000-0005-0000-0000-0000A0660000}"/>
    <cellStyle name="Output 2 3 9 5 2 2 2 2" xfId="26287" xr:uid="{00000000-0005-0000-0000-0000A1660000}"/>
    <cellStyle name="Output 2 3 9 5 2 2 3" xfId="26288" xr:uid="{00000000-0005-0000-0000-0000A2660000}"/>
    <cellStyle name="Output 2 3 9 5 2 3" xfId="26289" xr:uid="{00000000-0005-0000-0000-0000A3660000}"/>
    <cellStyle name="Output 2 3 9 5 2 3 2" xfId="26290" xr:uid="{00000000-0005-0000-0000-0000A4660000}"/>
    <cellStyle name="Output 2 3 9 5 2 4" xfId="26291" xr:uid="{00000000-0005-0000-0000-0000A5660000}"/>
    <cellStyle name="Output 2 3 9 5 3" xfId="26292" xr:uid="{00000000-0005-0000-0000-0000A6660000}"/>
    <cellStyle name="Output 2 3 9 5 3 2" xfId="26293" xr:uid="{00000000-0005-0000-0000-0000A7660000}"/>
    <cellStyle name="Output 2 3 9 5 3 2 2" xfId="26294" xr:uid="{00000000-0005-0000-0000-0000A8660000}"/>
    <cellStyle name="Output 2 3 9 5 3 3" xfId="26295" xr:uid="{00000000-0005-0000-0000-0000A9660000}"/>
    <cellStyle name="Output 2 3 9 5 4" xfId="26296" xr:uid="{00000000-0005-0000-0000-0000AA660000}"/>
    <cellStyle name="Output 2 3 9 5 4 2" xfId="26297" xr:uid="{00000000-0005-0000-0000-0000AB660000}"/>
    <cellStyle name="Output 2 3 9 5 4 2 2" xfId="26298" xr:uid="{00000000-0005-0000-0000-0000AC660000}"/>
    <cellStyle name="Output 2 3 9 5 4 3" xfId="26299" xr:uid="{00000000-0005-0000-0000-0000AD660000}"/>
    <cellStyle name="Output 2 3 9 5 5" xfId="26300" xr:uid="{00000000-0005-0000-0000-0000AE660000}"/>
    <cellStyle name="Output 2 3 9 5 5 2" xfId="26301" xr:uid="{00000000-0005-0000-0000-0000AF660000}"/>
    <cellStyle name="Output 2 3 9 5 6" xfId="26302" xr:uid="{00000000-0005-0000-0000-0000B0660000}"/>
    <cellStyle name="Output 2 3 9 5 6 2" xfId="26303" xr:uid="{00000000-0005-0000-0000-0000B1660000}"/>
    <cellStyle name="Output 2 3 9 5 7" xfId="26304" xr:uid="{00000000-0005-0000-0000-0000B2660000}"/>
    <cellStyle name="Output 2 3 9 6" xfId="26305" xr:uid="{00000000-0005-0000-0000-0000B3660000}"/>
    <cellStyle name="Output 2 3 9 6 2" xfId="26306" xr:uid="{00000000-0005-0000-0000-0000B4660000}"/>
    <cellStyle name="Output 2 3 9 6 2 2" xfId="26307" xr:uid="{00000000-0005-0000-0000-0000B5660000}"/>
    <cellStyle name="Output 2 3 9 6 2 2 2" xfId="26308" xr:uid="{00000000-0005-0000-0000-0000B6660000}"/>
    <cellStyle name="Output 2 3 9 6 2 2 2 2" xfId="26309" xr:uid="{00000000-0005-0000-0000-0000B7660000}"/>
    <cellStyle name="Output 2 3 9 6 2 2 3" xfId="26310" xr:uid="{00000000-0005-0000-0000-0000B8660000}"/>
    <cellStyle name="Output 2 3 9 6 2 3" xfId="26311" xr:uid="{00000000-0005-0000-0000-0000B9660000}"/>
    <cellStyle name="Output 2 3 9 6 2 3 2" xfId="26312" xr:uid="{00000000-0005-0000-0000-0000BA660000}"/>
    <cellStyle name="Output 2 3 9 6 2 4" xfId="26313" xr:uid="{00000000-0005-0000-0000-0000BB660000}"/>
    <cellStyle name="Output 2 3 9 6 3" xfId="26314" xr:uid="{00000000-0005-0000-0000-0000BC660000}"/>
    <cellStyle name="Output 2 3 9 6 3 2" xfId="26315" xr:uid="{00000000-0005-0000-0000-0000BD660000}"/>
    <cellStyle name="Output 2 3 9 6 3 2 2" xfId="26316" xr:uid="{00000000-0005-0000-0000-0000BE660000}"/>
    <cellStyle name="Output 2 3 9 6 3 3" xfId="26317" xr:uid="{00000000-0005-0000-0000-0000BF660000}"/>
    <cellStyle name="Output 2 3 9 6 4" xfId="26318" xr:uid="{00000000-0005-0000-0000-0000C0660000}"/>
    <cellStyle name="Output 2 3 9 6 4 2" xfId="26319" xr:uid="{00000000-0005-0000-0000-0000C1660000}"/>
    <cellStyle name="Output 2 3 9 6 4 2 2" xfId="26320" xr:uid="{00000000-0005-0000-0000-0000C2660000}"/>
    <cellStyle name="Output 2 3 9 6 4 3" xfId="26321" xr:uid="{00000000-0005-0000-0000-0000C3660000}"/>
    <cellStyle name="Output 2 3 9 6 5" xfId="26322" xr:uid="{00000000-0005-0000-0000-0000C4660000}"/>
    <cellStyle name="Output 2 3 9 6 5 2" xfId="26323" xr:uid="{00000000-0005-0000-0000-0000C5660000}"/>
    <cellStyle name="Output 2 3 9 6 6" xfId="26324" xr:uid="{00000000-0005-0000-0000-0000C6660000}"/>
    <cellStyle name="Output 2 3 9 6 6 2" xfId="26325" xr:uid="{00000000-0005-0000-0000-0000C7660000}"/>
    <cellStyle name="Output 2 3 9 6 7" xfId="26326" xr:uid="{00000000-0005-0000-0000-0000C8660000}"/>
    <cellStyle name="Output 2 3 9 7" xfId="26327" xr:uid="{00000000-0005-0000-0000-0000C9660000}"/>
    <cellStyle name="Output 2 3 9 7 2" xfId="26328" xr:uid="{00000000-0005-0000-0000-0000CA660000}"/>
    <cellStyle name="Output 2 3 9 7 2 2" xfId="26329" xr:uid="{00000000-0005-0000-0000-0000CB660000}"/>
    <cellStyle name="Output 2 3 9 7 2 2 2" xfId="26330" xr:uid="{00000000-0005-0000-0000-0000CC660000}"/>
    <cellStyle name="Output 2 3 9 7 2 3" xfId="26331" xr:uid="{00000000-0005-0000-0000-0000CD660000}"/>
    <cellStyle name="Output 2 3 9 7 3" xfId="26332" xr:uid="{00000000-0005-0000-0000-0000CE660000}"/>
    <cellStyle name="Output 2 3 9 7 3 2" xfId="26333" xr:uid="{00000000-0005-0000-0000-0000CF660000}"/>
    <cellStyle name="Output 2 3 9 7 4" xfId="26334" xr:uid="{00000000-0005-0000-0000-0000D0660000}"/>
    <cellStyle name="Output 2 3 9 8" xfId="26335" xr:uid="{00000000-0005-0000-0000-0000D1660000}"/>
    <cellStyle name="Output 2 3 9 8 2" xfId="26336" xr:uid="{00000000-0005-0000-0000-0000D2660000}"/>
    <cellStyle name="Output 2 3 9 8 2 2" xfId="26337" xr:uid="{00000000-0005-0000-0000-0000D3660000}"/>
    <cellStyle name="Output 2 3 9 8 3" xfId="26338" xr:uid="{00000000-0005-0000-0000-0000D4660000}"/>
    <cellStyle name="Output 2 3 9 9" xfId="26339" xr:uid="{00000000-0005-0000-0000-0000D5660000}"/>
    <cellStyle name="Output 2 3 9 9 2" xfId="26340" xr:uid="{00000000-0005-0000-0000-0000D6660000}"/>
    <cellStyle name="Output 2 3 9 9 2 2" xfId="26341" xr:uid="{00000000-0005-0000-0000-0000D7660000}"/>
    <cellStyle name="Output 2 3 9 9 3" xfId="26342" xr:uid="{00000000-0005-0000-0000-0000D8660000}"/>
    <cellStyle name="Output 2 4" xfId="26343" xr:uid="{00000000-0005-0000-0000-0000D9660000}"/>
    <cellStyle name="Output 2 4 2" xfId="26344" xr:uid="{00000000-0005-0000-0000-0000DA660000}"/>
    <cellStyle name="Output 2 4 3" xfId="26345" xr:uid="{00000000-0005-0000-0000-0000DB660000}"/>
    <cellStyle name="Output 2 4 4" xfId="26346" xr:uid="{00000000-0005-0000-0000-0000DC660000}"/>
    <cellStyle name="Output 2 5" xfId="26347" xr:uid="{00000000-0005-0000-0000-0000DD660000}"/>
    <cellStyle name="Output 2 5 2" xfId="26348" xr:uid="{00000000-0005-0000-0000-0000DE660000}"/>
    <cellStyle name="Output 2 5 3" xfId="26349" xr:uid="{00000000-0005-0000-0000-0000DF660000}"/>
    <cellStyle name="Output 2 6" xfId="26350" xr:uid="{00000000-0005-0000-0000-0000E0660000}"/>
    <cellStyle name="Output 2 6 2" xfId="26351" xr:uid="{00000000-0005-0000-0000-0000E1660000}"/>
    <cellStyle name="Output 2 7" xfId="26352" xr:uid="{00000000-0005-0000-0000-0000E2660000}"/>
    <cellStyle name="Output 2 8" xfId="26353" xr:uid="{00000000-0005-0000-0000-0000E3660000}"/>
    <cellStyle name="Output 2 9" xfId="20839" xr:uid="{00000000-0005-0000-0000-0000E4660000}"/>
    <cellStyle name="Output 3" xfId="295" xr:uid="{00000000-0005-0000-0000-0000E5660000}"/>
    <cellStyle name="Output 3 2" xfId="26355" xr:uid="{00000000-0005-0000-0000-0000E6660000}"/>
    <cellStyle name="Output 3 2 2" xfId="26356" xr:uid="{00000000-0005-0000-0000-0000E7660000}"/>
    <cellStyle name="Output 3 2 3" xfId="26357" xr:uid="{00000000-0005-0000-0000-0000E8660000}"/>
    <cellStyle name="Output 3 2 4" xfId="26358" xr:uid="{00000000-0005-0000-0000-0000E9660000}"/>
    <cellStyle name="Output 3 3" xfId="26359" xr:uid="{00000000-0005-0000-0000-0000EA660000}"/>
    <cellStyle name="Output 3 3 2" xfId="26360" xr:uid="{00000000-0005-0000-0000-0000EB660000}"/>
    <cellStyle name="Output 3 3 3" xfId="26361" xr:uid="{00000000-0005-0000-0000-0000EC660000}"/>
    <cellStyle name="Output 3 4" xfId="26362" xr:uid="{00000000-0005-0000-0000-0000ED660000}"/>
    <cellStyle name="Output 3 4 2" xfId="26363" xr:uid="{00000000-0005-0000-0000-0000EE660000}"/>
    <cellStyle name="Output 3 5" xfId="26364" xr:uid="{00000000-0005-0000-0000-0000EF660000}"/>
    <cellStyle name="Output 3 6" xfId="26365" xr:uid="{00000000-0005-0000-0000-0000F0660000}"/>
    <cellStyle name="Output 3 7" xfId="26366" xr:uid="{00000000-0005-0000-0000-0000F1660000}"/>
    <cellStyle name="Output 3 8" xfId="26354" xr:uid="{00000000-0005-0000-0000-0000F2660000}"/>
    <cellStyle name="Output 4" xfId="26367" xr:uid="{00000000-0005-0000-0000-0000F3660000}"/>
    <cellStyle name="Output 4 2" xfId="26368" xr:uid="{00000000-0005-0000-0000-0000F4660000}"/>
    <cellStyle name="Output 4 3" xfId="26369" xr:uid="{00000000-0005-0000-0000-0000F5660000}"/>
    <cellStyle name="Output 4 4" xfId="26370" xr:uid="{00000000-0005-0000-0000-0000F6660000}"/>
    <cellStyle name="Output 4 5" xfId="26371" xr:uid="{00000000-0005-0000-0000-0000F7660000}"/>
    <cellStyle name="Output 5" xfId="26372" xr:uid="{00000000-0005-0000-0000-0000F8660000}"/>
    <cellStyle name="Output 5 2" xfId="26373" xr:uid="{00000000-0005-0000-0000-0000F9660000}"/>
    <cellStyle name="Output 5 3" xfId="26374" xr:uid="{00000000-0005-0000-0000-0000FA660000}"/>
    <cellStyle name="Output 6" xfId="26375" xr:uid="{00000000-0005-0000-0000-0000FB660000}"/>
    <cellStyle name="Output 6 2" xfId="26376" xr:uid="{00000000-0005-0000-0000-0000FC660000}"/>
    <cellStyle name="Output 6 3" xfId="26377" xr:uid="{00000000-0005-0000-0000-0000FD660000}"/>
    <cellStyle name="Output 7" xfId="26378" xr:uid="{00000000-0005-0000-0000-0000FE660000}"/>
    <cellStyle name="Output 7 2" xfId="26379" xr:uid="{00000000-0005-0000-0000-0000FF660000}"/>
    <cellStyle name="Output 7 3" xfId="26380" xr:uid="{00000000-0005-0000-0000-000000670000}"/>
    <cellStyle name="Output 8" xfId="26381" xr:uid="{00000000-0005-0000-0000-000001670000}"/>
    <cellStyle name="Output 9" xfId="26382" xr:uid="{00000000-0005-0000-0000-000002670000}"/>
    <cellStyle name="Percent 2" xfId="296" xr:uid="{00000000-0005-0000-0000-000003670000}"/>
    <cellStyle name="Percent 2 2" xfId="297" xr:uid="{00000000-0005-0000-0000-000004670000}"/>
    <cellStyle name="Percent 2 2 2" xfId="26384" xr:uid="{00000000-0005-0000-0000-000005670000}"/>
    <cellStyle name="Percent 2 2 2 2" xfId="26385" xr:uid="{00000000-0005-0000-0000-000006670000}"/>
    <cellStyle name="Percent 2 2 2 3" xfId="26386" xr:uid="{00000000-0005-0000-0000-000007670000}"/>
    <cellStyle name="Percent 2 2 3" xfId="26387" xr:uid="{00000000-0005-0000-0000-000008670000}"/>
    <cellStyle name="Percent 2 2 4" xfId="26388" xr:uid="{00000000-0005-0000-0000-000009670000}"/>
    <cellStyle name="Percent 2 2 5" xfId="26389" xr:uid="{00000000-0005-0000-0000-00000A670000}"/>
    <cellStyle name="Percent 2 2 6" xfId="26390" xr:uid="{00000000-0005-0000-0000-00000B670000}"/>
    <cellStyle name="Percent 2 2 7" xfId="26383" xr:uid="{00000000-0005-0000-0000-00000C670000}"/>
    <cellStyle name="Percent 2 3" xfId="298" xr:uid="{00000000-0005-0000-0000-00000D670000}"/>
    <cellStyle name="Percent 2 3 2" xfId="26392" xr:uid="{00000000-0005-0000-0000-00000E670000}"/>
    <cellStyle name="Percent 2 3 2 2" xfId="26393" xr:uid="{00000000-0005-0000-0000-00000F670000}"/>
    <cellStyle name="Percent 2 3 3" xfId="26394" xr:uid="{00000000-0005-0000-0000-000010670000}"/>
    <cellStyle name="Percent 2 3 4" xfId="26395" xr:uid="{00000000-0005-0000-0000-000011670000}"/>
    <cellStyle name="Percent 2 3 5" xfId="26391" xr:uid="{00000000-0005-0000-0000-000012670000}"/>
    <cellStyle name="Percent 2 4" xfId="299" xr:uid="{00000000-0005-0000-0000-000013670000}"/>
    <cellStyle name="Percent 2 4 2" xfId="26397" xr:uid="{00000000-0005-0000-0000-000014670000}"/>
    <cellStyle name="Percent 2 4 3" xfId="26396" xr:uid="{00000000-0005-0000-0000-000015670000}"/>
    <cellStyle name="Percent 2 5" xfId="300" xr:uid="{00000000-0005-0000-0000-000016670000}"/>
    <cellStyle name="Percent 2 5 2" xfId="26398" xr:uid="{00000000-0005-0000-0000-000017670000}"/>
    <cellStyle name="Percent 2 6" xfId="301" xr:uid="{00000000-0005-0000-0000-000018670000}"/>
    <cellStyle name="Percent 2 6 2" xfId="26399" xr:uid="{00000000-0005-0000-0000-000019670000}"/>
    <cellStyle name="Percent 3" xfId="302" xr:uid="{00000000-0005-0000-0000-00001A670000}"/>
    <cellStyle name="Percent 3 2" xfId="303" xr:uid="{00000000-0005-0000-0000-00001B670000}"/>
    <cellStyle name="Percent 3 2 2" xfId="26401" xr:uid="{00000000-0005-0000-0000-00001C670000}"/>
    <cellStyle name="Percent 3 2 2 2" xfId="26402" xr:uid="{00000000-0005-0000-0000-00001D670000}"/>
    <cellStyle name="Percent 3 2 3" xfId="26403" xr:uid="{00000000-0005-0000-0000-00001E670000}"/>
    <cellStyle name="Percent 3 2 4" xfId="26404" xr:uid="{00000000-0005-0000-0000-00001F670000}"/>
    <cellStyle name="Percent 3 2 5" xfId="26405" xr:uid="{00000000-0005-0000-0000-000020670000}"/>
    <cellStyle name="Percent 3 2 6" xfId="26400" xr:uid="{00000000-0005-0000-0000-000021670000}"/>
    <cellStyle name="Percent 3 3" xfId="304" xr:uid="{00000000-0005-0000-0000-000022670000}"/>
    <cellStyle name="Percent 3 3 2" xfId="26407" xr:uid="{00000000-0005-0000-0000-000023670000}"/>
    <cellStyle name="Percent 3 3 3" xfId="26406" xr:uid="{00000000-0005-0000-0000-000024670000}"/>
    <cellStyle name="Percent 3 4" xfId="26408" xr:uid="{00000000-0005-0000-0000-000025670000}"/>
    <cellStyle name="Percent 3 4 2" xfId="26409" xr:uid="{00000000-0005-0000-0000-000026670000}"/>
    <cellStyle name="Percent 3 4 2 2" xfId="26410" xr:uid="{00000000-0005-0000-0000-000027670000}"/>
    <cellStyle name="Percent 3 5" xfId="26411" xr:uid="{00000000-0005-0000-0000-000028670000}"/>
    <cellStyle name="Percent 3 6" xfId="26412" xr:uid="{00000000-0005-0000-0000-000029670000}"/>
    <cellStyle name="Percent 4" xfId="305" xr:uid="{00000000-0005-0000-0000-00002A670000}"/>
    <cellStyle name="Percent 4 2" xfId="26414" xr:uid="{00000000-0005-0000-0000-00002B670000}"/>
    <cellStyle name="Percent 4 2 2" xfId="26415" xr:uid="{00000000-0005-0000-0000-00002C670000}"/>
    <cellStyle name="Percent 4 2 2 2" xfId="26416" xr:uid="{00000000-0005-0000-0000-00002D670000}"/>
    <cellStyle name="Percent 4 2 3" xfId="26417" xr:uid="{00000000-0005-0000-0000-00002E670000}"/>
    <cellStyle name="Percent 4 2 4" xfId="26418" xr:uid="{00000000-0005-0000-0000-00002F670000}"/>
    <cellStyle name="Percent 4 2 5" xfId="26419" xr:uid="{00000000-0005-0000-0000-000030670000}"/>
    <cellStyle name="Percent 4 2 6" xfId="26420" xr:uid="{00000000-0005-0000-0000-000031670000}"/>
    <cellStyle name="Percent 4 3" xfId="26421" xr:uid="{00000000-0005-0000-0000-000032670000}"/>
    <cellStyle name="Percent 4 3 2" xfId="26422" xr:uid="{00000000-0005-0000-0000-000033670000}"/>
    <cellStyle name="Percent 4 3 3" xfId="26423" xr:uid="{00000000-0005-0000-0000-000034670000}"/>
    <cellStyle name="Percent 4 4" xfId="26424" xr:uid="{00000000-0005-0000-0000-000035670000}"/>
    <cellStyle name="Percent 4 4 2" xfId="26425" xr:uid="{00000000-0005-0000-0000-000036670000}"/>
    <cellStyle name="Percent 4 5" xfId="26426" xr:uid="{00000000-0005-0000-0000-000037670000}"/>
    <cellStyle name="Percent 4 6" xfId="26427" xr:uid="{00000000-0005-0000-0000-000038670000}"/>
    <cellStyle name="Percent 4 7" xfId="26428" xr:uid="{00000000-0005-0000-0000-000039670000}"/>
    <cellStyle name="Percent 4 8" xfId="26413" xr:uid="{00000000-0005-0000-0000-00003A670000}"/>
    <cellStyle name="Percent 5" xfId="26429" xr:uid="{00000000-0005-0000-0000-00003B670000}"/>
    <cellStyle name="Percent 5 2" xfId="26430" xr:uid="{00000000-0005-0000-0000-00003C670000}"/>
    <cellStyle name="Percent 5 2 2" xfId="26431" xr:uid="{00000000-0005-0000-0000-00003D670000}"/>
    <cellStyle name="Percent 5 2 2 2" xfId="26432" xr:uid="{00000000-0005-0000-0000-00003E670000}"/>
    <cellStyle name="Percent 5 2 3" xfId="26433" xr:uid="{00000000-0005-0000-0000-00003F670000}"/>
    <cellStyle name="Percent 5 2 4" xfId="26434" xr:uid="{00000000-0005-0000-0000-000040670000}"/>
    <cellStyle name="Percent 5 2 5" xfId="26435" xr:uid="{00000000-0005-0000-0000-000041670000}"/>
    <cellStyle name="Percent 5 2 6" xfId="26436" xr:uid="{00000000-0005-0000-0000-000042670000}"/>
    <cellStyle name="Percent 5 2 7" xfId="26437" xr:uid="{00000000-0005-0000-0000-000043670000}"/>
    <cellStyle name="Percent 5 3" xfId="26438" xr:uid="{00000000-0005-0000-0000-000044670000}"/>
    <cellStyle name="Percent 5 3 2" xfId="26439" xr:uid="{00000000-0005-0000-0000-000045670000}"/>
    <cellStyle name="Percent 5 3 3" xfId="26440" xr:uid="{00000000-0005-0000-0000-000046670000}"/>
    <cellStyle name="Percent 5 4" xfId="26441" xr:uid="{00000000-0005-0000-0000-000047670000}"/>
    <cellStyle name="Percent 5 4 2" xfId="26442" xr:uid="{00000000-0005-0000-0000-000048670000}"/>
    <cellStyle name="Percent 5 5" xfId="26443" xr:uid="{00000000-0005-0000-0000-000049670000}"/>
    <cellStyle name="Percent 5 5 2" xfId="26444" xr:uid="{00000000-0005-0000-0000-00004A670000}"/>
    <cellStyle name="Percent 5 6" xfId="26445" xr:uid="{00000000-0005-0000-0000-00004B670000}"/>
    <cellStyle name="Percent 5 7" xfId="26446" xr:uid="{00000000-0005-0000-0000-00004C670000}"/>
    <cellStyle name="Percent 5 8" xfId="26447" xr:uid="{00000000-0005-0000-0000-00004D670000}"/>
    <cellStyle name="Percent 6" xfId="26448" xr:uid="{00000000-0005-0000-0000-00004E670000}"/>
    <cellStyle name="Percent 6 2" xfId="26449" xr:uid="{00000000-0005-0000-0000-00004F670000}"/>
    <cellStyle name="Percent 6 2 2" xfId="26450" xr:uid="{00000000-0005-0000-0000-000050670000}"/>
    <cellStyle name="Percent 6 2 3" xfId="26451" xr:uid="{00000000-0005-0000-0000-000051670000}"/>
    <cellStyle name="Percent 6 3" xfId="26452" xr:uid="{00000000-0005-0000-0000-000052670000}"/>
    <cellStyle name="Percent 6 4" xfId="26453" xr:uid="{00000000-0005-0000-0000-000053670000}"/>
    <cellStyle name="Percent 6 4 2" xfId="26454" xr:uid="{00000000-0005-0000-0000-000054670000}"/>
    <cellStyle name="Percent 6 5" xfId="26455" xr:uid="{00000000-0005-0000-0000-000055670000}"/>
    <cellStyle name="Percent 6 6" xfId="26456" xr:uid="{00000000-0005-0000-0000-000056670000}"/>
    <cellStyle name="Percent 6 7" xfId="26457" xr:uid="{00000000-0005-0000-0000-000057670000}"/>
    <cellStyle name="Percent 7" xfId="26458" xr:uid="{00000000-0005-0000-0000-000058670000}"/>
    <cellStyle name="Percent 7 2" xfId="48" xr:uid="{00000000-0005-0000-0000-000059670000}"/>
    <cellStyle name="Percent 7 2 2" xfId="26460" xr:uid="{00000000-0005-0000-0000-00005A670000}"/>
    <cellStyle name="Percent 7 2 3" xfId="26459" xr:uid="{00000000-0005-0000-0000-00005B670000}"/>
    <cellStyle name="Percent 7 3" xfId="26461" xr:uid="{00000000-0005-0000-0000-00005C670000}"/>
    <cellStyle name="Percent 7 4" xfId="26462" xr:uid="{00000000-0005-0000-0000-00005D670000}"/>
    <cellStyle name="Percent 7 5" xfId="26463" xr:uid="{00000000-0005-0000-0000-00005E670000}"/>
    <cellStyle name="Percent 8" xfId="32455" xr:uid="{00000000-0005-0000-0000-00005F670000}"/>
    <cellStyle name="Percent 9" xfId="321" xr:uid="{00000000-0005-0000-0000-000060670000}"/>
    <cellStyle name="PSChar" xfId="26464" xr:uid="{00000000-0005-0000-0000-000061670000}"/>
    <cellStyle name="PSChar 2" xfId="26465" xr:uid="{00000000-0005-0000-0000-000062670000}"/>
    <cellStyle name="PSChar 3" xfId="26466" xr:uid="{00000000-0005-0000-0000-000063670000}"/>
    <cellStyle name="PSInt" xfId="26467" xr:uid="{00000000-0005-0000-0000-000064670000}"/>
    <cellStyle name="PSInt 2" xfId="26468" xr:uid="{00000000-0005-0000-0000-000065670000}"/>
    <cellStyle name="PSInt 3" xfId="26469" xr:uid="{00000000-0005-0000-0000-000066670000}"/>
    <cellStyle name="Title 2" xfId="26470" xr:uid="{00000000-0005-0000-0000-000067670000}"/>
    <cellStyle name="Title 2 2" xfId="26471" xr:uid="{00000000-0005-0000-0000-000068670000}"/>
    <cellStyle name="Title 2 2 2" xfId="26472" xr:uid="{00000000-0005-0000-0000-000069670000}"/>
    <cellStyle name="Title 2 2 3" xfId="26473" xr:uid="{00000000-0005-0000-0000-00006A670000}"/>
    <cellStyle name="Title 2 2 4" xfId="26474" xr:uid="{00000000-0005-0000-0000-00006B670000}"/>
    <cellStyle name="Title 2 2 5" xfId="26475" xr:uid="{00000000-0005-0000-0000-00006C670000}"/>
    <cellStyle name="Title 2 3" xfId="26476" xr:uid="{00000000-0005-0000-0000-00006D670000}"/>
    <cellStyle name="Title 2 3 2" xfId="26477" xr:uid="{00000000-0005-0000-0000-00006E670000}"/>
    <cellStyle name="Title 2 3 3" xfId="26478" xr:uid="{00000000-0005-0000-0000-00006F670000}"/>
    <cellStyle name="Title 2 3 4" xfId="26479" xr:uid="{00000000-0005-0000-0000-000070670000}"/>
    <cellStyle name="Title 2 4" xfId="26480" xr:uid="{00000000-0005-0000-0000-000071670000}"/>
    <cellStyle name="Title 2 4 2" xfId="26481" xr:uid="{00000000-0005-0000-0000-000072670000}"/>
    <cellStyle name="Title 2 4 3" xfId="26482" xr:uid="{00000000-0005-0000-0000-000073670000}"/>
    <cellStyle name="Title 2 4 4" xfId="26483" xr:uid="{00000000-0005-0000-0000-000074670000}"/>
    <cellStyle name="Title 2 5" xfId="26484" xr:uid="{00000000-0005-0000-0000-000075670000}"/>
    <cellStyle name="Title 2 5 2" xfId="26485" xr:uid="{00000000-0005-0000-0000-000076670000}"/>
    <cellStyle name="Title 2 6" xfId="26486" xr:uid="{00000000-0005-0000-0000-000077670000}"/>
    <cellStyle name="Title 2 7" xfId="26487" xr:uid="{00000000-0005-0000-0000-000078670000}"/>
    <cellStyle name="Title 2 8" xfId="26488" xr:uid="{00000000-0005-0000-0000-000079670000}"/>
    <cellStyle name="Title 3" xfId="26489" xr:uid="{00000000-0005-0000-0000-00007A670000}"/>
    <cellStyle name="Title 3 2" xfId="26490" xr:uid="{00000000-0005-0000-0000-00007B670000}"/>
    <cellStyle name="Title 3 3" xfId="26491" xr:uid="{00000000-0005-0000-0000-00007C670000}"/>
    <cellStyle name="Title 3 4" xfId="26492" xr:uid="{00000000-0005-0000-0000-00007D670000}"/>
    <cellStyle name="Title 4" xfId="26493" xr:uid="{00000000-0005-0000-0000-00007E670000}"/>
    <cellStyle name="Title 4 2" xfId="26494" xr:uid="{00000000-0005-0000-0000-00007F670000}"/>
    <cellStyle name="Title 4 3" xfId="26495" xr:uid="{00000000-0005-0000-0000-000080670000}"/>
    <cellStyle name="Title 4 4" xfId="26496" xr:uid="{00000000-0005-0000-0000-000081670000}"/>
    <cellStyle name="Title 5" xfId="26497" xr:uid="{00000000-0005-0000-0000-000082670000}"/>
    <cellStyle name="Title 6" xfId="26498" xr:uid="{00000000-0005-0000-0000-000083670000}"/>
    <cellStyle name="Title 7" xfId="26499" xr:uid="{00000000-0005-0000-0000-000084670000}"/>
    <cellStyle name="Title 8" xfId="26500" xr:uid="{00000000-0005-0000-0000-000085670000}"/>
    <cellStyle name="TitleStyle" xfId="26501" xr:uid="{00000000-0005-0000-0000-000086670000}"/>
    <cellStyle name="TitleStyle 2" xfId="26502" xr:uid="{00000000-0005-0000-0000-000087670000}"/>
    <cellStyle name="TitleStyle 2 2" xfId="26503" xr:uid="{00000000-0005-0000-0000-000088670000}"/>
    <cellStyle name="TitleStyle 3" xfId="26504" xr:uid="{00000000-0005-0000-0000-000089670000}"/>
    <cellStyle name="TitleStyle 4" xfId="26505" xr:uid="{00000000-0005-0000-0000-00008A670000}"/>
    <cellStyle name="Total 10" xfId="26506" xr:uid="{00000000-0005-0000-0000-00008B670000}"/>
    <cellStyle name="Total 11" xfId="26507" xr:uid="{00000000-0005-0000-0000-00008C670000}"/>
    <cellStyle name="Total 12" xfId="26508" xr:uid="{00000000-0005-0000-0000-00008D670000}"/>
    <cellStyle name="Total 12 2" xfId="26509" xr:uid="{00000000-0005-0000-0000-00008E670000}"/>
    <cellStyle name="Total 12 2 2" xfId="26510" xr:uid="{00000000-0005-0000-0000-00008F670000}"/>
    <cellStyle name="Total 13" xfId="26511" xr:uid="{00000000-0005-0000-0000-000090670000}"/>
    <cellStyle name="Total 13 2" xfId="26512" xr:uid="{00000000-0005-0000-0000-000091670000}"/>
    <cellStyle name="Total 14" xfId="26513" xr:uid="{00000000-0005-0000-0000-000092670000}"/>
    <cellStyle name="Total 2" xfId="306" xr:uid="{00000000-0005-0000-0000-000093670000}"/>
    <cellStyle name="Total 2 10" xfId="26515" xr:uid="{00000000-0005-0000-0000-000094670000}"/>
    <cellStyle name="Total 2 11" xfId="26514" xr:uid="{00000000-0005-0000-0000-000095670000}"/>
    <cellStyle name="Total 2 2" xfId="307" xr:uid="{00000000-0005-0000-0000-000096670000}"/>
    <cellStyle name="Total 2 2 2" xfId="26517" xr:uid="{00000000-0005-0000-0000-000097670000}"/>
    <cellStyle name="Total 2 2 2 2" xfId="26518" xr:uid="{00000000-0005-0000-0000-000098670000}"/>
    <cellStyle name="Total 2 2 2 2 2" xfId="26519" xr:uid="{00000000-0005-0000-0000-000099670000}"/>
    <cellStyle name="Total 2 2 2 2 2 2" xfId="26520" xr:uid="{00000000-0005-0000-0000-00009A670000}"/>
    <cellStyle name="Total 2 2 2 2 2 2 2" xfId="26521" xr:uid="{00000000-0005-0000-0000-00009B670000}"/>
    <cellStyle name="Total 2 2 2 2 2 3" xfId="26522" xr:uid="{00000000-0005-0000-0000-00009C670000}"/>
    <cellStyle name="Total 2 2 2 2 3" xfId="26523" xr:uid="{00000000-0005-0000-0000-00009D670000}"/>
    <cellStyle name="Total 2 2 2 2 3 2" xfId="26524" xr:uid="{00000000-0005-0000-0000-00009E670000}"/>
    <cellStyle name="Total 2 2 2 2 4" xfId="26525" xr:uid="{00000000-0005-0000-0000-00009F670000}"/>
    <cellStyle name="Total 2 2 2 3" xfId="26526" xr:uid="{00000000-0005-0000-0000-0000A0670000}"/>
    <cellStyle name="Total 2 2 2 3 2" xfId="26527" xr:uid="{00000000-0005-0000-0000-0000A1670000}"/>
    <cellStyle name="Total 2 2 2 3 2 2" xfId="26528" xr:uid="{00000000-0005-0000-0000-0000A2670000}"/>
    <cellStyle name="Total 2 2 2 3 3" xfId="26529" xr:uid="{00000000-0005-0000-0000-0000A3670000}"/>
    <cellStyle name="Total 2 2 2 4" xfId="26530" xr:uid="{00000000-0005-0000-0000-0000A4670000}"/>
    <cellStyle name="Total 2 2 2 4 2" xfId="26531" xr:uid="{00000000-0005-0000-0000-0000A5670000}"/>
    <cellStyle name="Total 2 2 2 5" xfId="26532" xr:uid="{00000000-0005-0000-0000-0000A6670000}"/>
    <cellStyle name="Total 2 2 3" xfId="26533" xr:uid="{00000000-0005-0000-0000-0000A7670000}"/>
    <cellStyle name="Total 2 2 3 2" xfId="26534" xr:uid="{00000000-0005-0000-0000-0000A8670000}"/>
    <cellStyle name="Total 2 2 3 2 2" xfId="26535" xr:uid="{00000000-0005-0000-0000-0000A9670000}"/>
    <cellStyle name="Total 2 2 3 3" xfId="26536" xr:uid="{00000000-0005-0000-0000-0000AA670000}"/>
    <cellStyle name="Total 2 2 4" xfId="26537" xr:uid="{00000000-0005-0000-0000-0000AB670000}"/>
    <cellStyle name="Total 2 2 4 2" xfId="26538" xr:uid="{00000000-0005-0000-0000-0000AC670000}"/>
    <cellStyle name="Total 2 2 4 2 2" xfId="26539" xr:uid="{00000000-0005-0000-0000-0000AD670000}"/>
    <cellStyle name="Total 2 2 4 2 2 2" xfId="26540" xr:uid="{00000000-0005-0000-0000-0000AE670000}"/>
    <cellStyle name="Total 2 2 4 2 3" xfId="26541" xr:uid="{00000000-0005-0000-0000-0000AF670000}"/>
    <cellStyle name="Total 2 2 4 3" xfId="26542" xr:uid="{00000000-0005-0000-0000-0000B0670000}"/>
    <cellStyle name="Total 2 2 4 3 2" xfId="26543" xr:uid="{00000000-0005-0000-0000-0000B1670000}"/>
    <cellStyle name="Total 2 2 4 4" xfId="26544" xr:uid="{00000000-0005-0000-0000-0000B2670000}"/>
    <cellStyle name="Total 2 2 5" xfId="26545" xr:uid="{00000000-0005-0000-0000-0000B3670000}"/>
    <cellStyle name="Total 2 2 5 2" xfId="26546" xr:uid="{00000000-0005-0000-0000-0000B4670000}"/>
    <cellStyle name="Total 2 2 5 2 2" xfId="26547" xr:uid="{00000000-0005-0000-0000-0000B5670000}"/>
    <cellStyle name="Total 2 2 5 2 2 2" xfId="26548" xr:uid="{00000000-0005-0000-0000-0000B6670000}"/>
    <cellStyle name="Total 2 2 5 2 3" xfId="26549" xr:uid="{00000000-0005-0000-0000-0000B7670000}"/>
    <cellStyle name="Total 2 2 5 3" xfId="26550" xr:uid="{00000000-0005-0000-0000-0000B8670000}"/>
    <cellStyle name="Total 2 2 5 3 2" xfId="26551" xr:uid="{00000000-0005-0000-0000-0000B9670000}"/>
    <cellStyle name="Total 2 2 5 4" xfId="26552" xr:uid="{00000000-0005-0000-0000-0000BA670000}"/>
    <cellStyle name="Total 2 2 6" xfId="26553" xr:uid="{00000000-0005-0000-0000-0000BB670000}"/>
    <cellStyle name="Total 2 2 6 2" xfId="26554" xr:uid="{00000000-0005-0000-0000-0000BC670000}"/>
    <cellStyle name="Total 2 2 7" xfId="26555" xr:uid="{00000000-0005-0000-0000-0000BD670000}"/>
    <cellStyle name="Total 2 2 8" xfId="26556" xr:uid="{00000000-0005-0000-0000-0000BE670000}"/>
    <cellStyle name="Total 2 2 9" xfId="26516" xr:uid="{00000000-0005-0000-0000-0000BF670000}"/>
    <cellStyle name="Total 2 3" xfId="26557" xr:uid="{00000000-0005-0000-0000-0000C0670000}"/>
    <cellStyle name="Total 2 3 10" xfId="26558" xr:uid="{00000000-0005-0000-0000-0000C1670000}"/>
    <cellStyle name="Total 2 3 10 10" xfId="26559" xr:uid="{00000000-0005-0000-0000-0000C2670000}"/>
    <cellStyle name="Total 2 3 10 10 2" xfId="26560" xr:uid="{00000000-0005-0000-0000-0000C3670000}"/>
    <cellStyle name="Total 2 3 10 11" xfId="26561" xr:uid="{00000000-0005-0000-0000-0000C4670000}"/>
    <cellStyle name="Total 2 3 10 11 2" xfId="26562" xr:uid="{00000000-0005-0000-0000-0000C5670000}"/>
    <cellStyle name="Total 2 3 10 12" xfId="26563" xr:uid="{00000000-0005-0000-0000-0000C6670000}"/>
    <cellStyle name="Total 2 3 10 2" xfId="26564" xr:uid="{00000000-0005-0000-0000-0000C7670000}"/>
    <cellStyle name="Total 2 3 10 2 2" xfId="26565" xr:uid="{00000000-0005-0000-0000-0000C8670000}"/>
    <cellStyle name="Total 2 3 10 2 2 2" xfId="26566" xr:uid="{00000000-0005-0000-0000-0000C9670000}"/>
    <cellStyle name="Total 2 3 10 2 2 2 2" xfId="26567" xr:uid="{00000000-0005-0000-0000-0000CA670000}"/>
    <cellStyle name="Total 2 3 10 2 2 2 2 2" xfId="26568" xr:uid="{00000000-0005-0000-0000-0000CB670000}"/>
    <cellStyle name="Total 2 3 10 2 2 2 3" xfId="26569" xr:uid="{00000000-0005-0000-0000-0000CC670000}"/>
    <cellStyle name="Total 2 3 10 2 2 3" xfId="26570" xr:uid="{00000000-0005-0000-0000-0000CD670000}"/>
    <cellStyle name="Total 2 3 10 2 2 3 2" xfId="26571" xr:uid="{00000000-0005-0000-0000-0000CE670000}"/>
    <cellStyle name="Total 2 3 10 2 2 4" xfId="26572" xr:uid="{00000000-0005-0000-0000-0000CF670000}"/>
    <cellStyle name="Total 2 3 10 2 3" xfId="26573" xr:uid="{00000000-0005-0000-0000-0000D0670000}"/>
    <cellStyle name="Total 2 3 10 2 3 2" xfId="26574" xr:uid="{00000000-0005-0000-0000-0000D1670000}"/>
    <cellStyle name="Total 2 3 10 2 3 2 2" xfId="26575" xr:uid="{00000000-0005-0000-0000-0000D2670000}"/>
    <cellStyle name="Total 2 3 10 2 3 3" xfId="26576" xr:uid="{00000000-0005-0000-0000-0000D3670000}"/>
    <cellStyle name="Total 2 3 10 2 4" xfId="26577" xr:uid="{00000000-0005-0000-0000-0000D4670000}"/>
    <cellStyle name="Total 2 3 10 2 4 2" xfId="26578" xr:uid="{00000000-0005-0000-0000-0000D5670000}"/>
    <cellStyle name="Total 2 3 10 2 4 2 2" xfId="26579" xr:uid="{00000000-0005-0000-0000-0000D6670000}"/>
    <cellStyle name="Total 2 3 10 2 4 3" xfId="26580" xr:uid="{00000000-0005-0000-0000-0000D7670000}"/>
    <cellStyle name="Total 2 3 10 2 5" xfId="26581" xr:uid="{00000000-0005-0000-0000-0000D8670000}"/>
    <cellStyle name="Total 2 3 10 2 5 2" xfId="26582" xr:uid="{00000000-0005-0000-0000-0000D9670000}"/>
    <cellStyle name="Total 2 3 10 2 6" xfId="26583" xr:uid="{00000000-0005-0000-0000-0000DA670000}"/>
    <cellStyle name="Total 2 3 10 2 6 2" xfId="26584" xr:uid="{00000000-0005-0000-0000-0000DB670000}"/>
    <cellStyle name="Total 2 3 10 2 7" xfId="26585" xr:uid="{00000000-0005-0000-0000-0000DC670000}"/>
    <cellStyle name="Total 2 3 10 3" xfId="26586" xr:uid="{00000000-0005-0000-0000-0000DD670000}"/>
    <cellStyle name="Total 2 3 10 3 2" xfId="26587" xr:uid="{00000000-0005-0000-0000-0000DE670000}"/>
    <cellStyle name="Total 2 3 10 3 2 2" xfId="26588" xr:uid="{00000000-0005-0000-0000-0000DF670000}"/>
    <cellStyle name="Total 2 3 10 3 2 2 2" xfId="26589" xr:uid="{00000000-0005-0000-0000-0000E0670000}"/>
    <cellStyle name="Total 2 3 10 3 2 2 2 2" xfId="26590" xr:uid="{00000000-0005-0000-0000-0000E1670000}"/>
    <cellStyle name="Total 2 3 10 3 2 2 3" xfId="26591" xr:uid="{00000000-0005-0000-0000-0000E2670000}"/>
    <cellStyle name="Total 2 3 10 3 2 3" xfId="26592" xr:uid="{00000000-0005-0000-0000-0000E3670000}"/>
    <cellStyle name="Total 2 3 10 3 2 3 2" xfId="26593" xr:uid="{00000000-0005-0000-0000-0000E4670000}"/>
    <cellStyle name="Total 2 3 10 3 2 4" xfId="26594" xr:uid="{00000000-0005-0000-0000-0000E5670000}"/>
    <cellStyle name="Total 2 3 10 3 3" xfId="26595" xr:uid="{00000000-0005-0000-0000-0000E6670000}"/>
    <cellStyle name="Total 2 3 10 3 3 2" xfId="26596" xr:uid="{00000000-0005-0000-0000-0000E7670000}"/>
    <cellStyle name="Total 2 3 10 3 3 2 2" xfId="26597" xr:uid="{00000000-0005-0000-0000-0000E8670000}"/>
    <cellStyle name="Total 2 3 10 3 3 3" xfId="26598" xr:uid="{00000000-0005-0000-0000-0000E9670000}"/>
    <cellStyle name="Total 2 3 10 3 4" xfId="26599" xr:uid="{00000000-0005-0000-0000-0000EA670000}"/>
    <cellStyle name="Total 2 3 10 3 4 2" xfId="26600" xr:uid="{00000000-0005-0000-0000-0000EB670000}"/>
    <cellStyle name="Total 2 3 10 3 4 2 2" xfId="26601" xr:uid="{00000000-0005-0000-0000-0000EC670000}"/>
    <cellStyle name="Total 2 3 10 3 4 3" xfId="26602" xr:uid="{00000000-0005-0000-0000-0000ED670000}"/>
    <cellStyle name="Total 2 3 10 3 5" xfId="26603" xr:uid="{00000000-0005-0000-0000-0000EE670000}"/>
    <cellStyle name="Total 2 3 10 3 5 2" xfId="26604" xr:uid="{00000000-0005-0000-0000-0000EF670000}"/>
    <cellStyle name="Total 2 3 10 3 6" xfId="26605" xr:uid="{00000000-0005-0000-0000-0000F0670000}"/>
    <cellStyle name="Total 2 3 10 3 6 2" xfId="26606" xr:uid="{00000000-0005-0000-0000-0000F1670000}"/>
    <cellStyle name="Total 2 3 10 3 7" xfId="26607" xr:uid="{00000000-0005-0000-0000-0000F2670000}"/>
    <cellStyle name="Total 2 3 10 4" xfId="26608" xr:uid="{00000000-0005-0000-0000-0000F3670000}"/>
    <cellStyle name="Total 2 3 10 4 2" xfId="26609" xr:uid="{00000000-0005-0000-0000-0000F4670000}"/>
    <cellStyle name="Total 2 3 10 4 2 2" xfId="26610" xr:uid="{00000000-0005-0000-0000-0000F5670000}"/>
    <cellStyle name="Total 2 3 10 4 2 2 2" xfId="26611" xr:uid="{00000000-0005-0000-0000-0000F6670000}"/>
    <cellStyle name="Total 2 3 10 4 2 2 2 2" xfId="26612" xr:uid="{00000000-0005-0000-0000-0000F7670000}"/>
    <cellStyle name="Total 2 3 10 4 2 2 3" xfId="26613" xr:uid="{00000000-0005-0000-0000-0000F8670000}"/>
    <cellStyle name="Total 2 3 10 4 2 3" xfId="26614" xr:uid="{00000000-0005-0000-0000-0000F9670000}"/>
    <cellStyle name="Total 2 3 10 4 2 3 2" xfId="26615" xr:uid="{00000000-0005-0000-0000-0000FA670000}"/>
    <cellStyle name="Total 2 3 10 4 2 4" xfId="26616" xr:uid="{00000000-0005-0000-0000-0000FB670000}"/>
    <cellStyle name="Total 2 3 10 4 3" xfId="26617" xr:uid="{00000000-0005-0000-0000-0000FC670000}"/>
    <cellStyle name="Total 2 3 10 4 3 2" xfId="26618" xr:uid="{00000000-0005-0000-0000-0000FD670000}"/>
    <cellStyle name="Total 2 3 10 4 3 2 2" xfId="26619" xr:uid="{00000000-0005-0000-0000-0000FE670000}"/>
    <cellStyle name="Total 2 3 10 4 3 3" xfId="26620" xr:uid="{00000000-0005-0000-0000-0000FF670000}"/>
    <cellStyle name="Total 2 3 10 4 4" xfId="26621" xr:uid="{00000000-0005-0000-0000-000000680000}"/>
    <cellStyle name="Total 2 3 10 4 4 2" xfId="26622" xr:uid="{00000000-0005-0000-0000-000001680000}"/>
    <cellStyle name="Total 2 3 10 4 4 2 2" xfId="26623" xr:uid="{00000000-0005-0000-0000-000002680000}"/>
    <cellStyle name="Total 2 3 10 4 4 3" xfId="26624" xr:uid="{00000000-0005-0000-0000-000003680000}"/>
    <cellStyle name="Total 2 3 10 4 5" xfId="26625" xr:uid="{00000000-0005-0000-0000-000004680000}"/>
    <cellStyle name="Total 2 3 10 4 5 2" xfId="26626" xr:uid="{00000000-0005-0000-0000-000005680000}"/>
    <cellStyle name="Total 2 3 10 4 6" xfId="26627" xr:uid="{00000000-0005-0000-0000-000006680000}"/>
    <cellStyle name="Total 2 3 10 4 6 2" xfId="26628" xr:uid="{00000000-0005-0000-0000-000007680000}"/>
    <cellStyle name="Total 2 3 10 4 7" xfId="26629" xr:uid="{00000000-0005-0000-0000-000008680000}"/>
    <cellStyle name="Total 2 3 10 5" xfId="26630" xr:uid="{00000000-0005-0000-0000-000009680000}"/>
    <cellStyle name="Total 2 3 10 5 2" xfId="26631" xr:uid="{00000000-0005-0000-0000-00000A680000}"/>
    <cellStyle name="Total 2 3 10 5 2 2" xfId="26632" xr:uid="{00000000-0005-0000-0000-00000B680000}"/>
    <cellStyle name="Total 2 3 10 5 2 2 2" xfId="26633" xr:uid="{00000000-0005-0000-0000-00000C680000}"/>
    <cellStyle name="Total 2 3 10 5 2 2 2 2" xfId="26634" xr:uid="{00000000-0005-0000-0000-00000D680000}"/>
    <cellStyle name="Total 2 3 10 5 2 2 3" xfId="26635" xr:uid="{00000000-0005-0000-0000-00000E680000}"/>
    <cellStyle name="Total 2 3 10 5 2 3" xfId="26636" xr:uid="{00000000-0005-0000-0000-00000F680000}"/>
    <cellStyle name="Total 2 3 10 5 2 3 2" xfId="26637" xr:uid="{00000000-0005-0000-0000-000010680000}"/>
    <cellStyle name="Total 2 3 10 5 2 4" xfId="26638" xr:uid="{00000000-0005-0000-0000-000011680000}"/>
    <cellStyle name="Total 2 3 10 5 3" xfId="26639" xr:uid="{00000000-0005-0000-0000-000012680000}"/>
    <cellStyle name="Total 2 3 10 5 3 2" xfId="26640" xr:uid="{00000000-0005-0000-0000-000013680000}"/>
    <cellStyle name="Total 2 3 10 5 3 2 2" xfId="26641" xr:uid="{00000000-0005-0000-0000-000014680000}"/>
    <cellStyle name="Total 2 3 10 5 3 3" xfId="26642" xr:uid="{00000000-0005-0000-0000-000015680000}"/>
    <cellStyle name="Total 2 3 10 5 4" xfId="26643" xr:uid="{00000000-0005-0000-0000-000016680000}"/>
    <cellStyle name="Total 2 3 10 5 4 2" xfId="26644" xr:uid="{00000000-0005-0000-0000-000017680000}"/>
    <cellStyle name="Total 2 3 10 5 4 2 2" xfId="26645" xr:uid="{00000000-0005-0000-0000-000018680000}"/>
    <cellStyle name="Total 2 3 10 5 4 3" xfId="26646" xr:uid="{00000000-0005-0000-0000-000019680000}"/>
    <cellStyle name="Total 2 3 10 5 5" xfId="26647" xr:uid="{00000000-0005-0000-0000-00001A680000}"/>
    <cellStyle name="Total 2 3 10 5 5 2" xfId="26648" xr:uid="{00000000-0005-0000-0000-00001B680000}"/>
    <cellStyle name="Total 2 3 10 5 6" xfId="26649" xr:uid="{00000000-0005-0000-0000-00001C680000}"/>
    <cellStyle name="Total 2 3 10 5 6 2" xfId="26650" xr:uid="{00000000-0005-0000-0000-00001D680000}"/>
    <cellStyle name="Total 2 3 10 5 7" xfId="26651" xr:uid="{00000000-0005-0000-0000-00001E680000}"/>
    <cellStyle name="Total 2 3 10 6" xfId="26652" xr:uid="{00000000-0005-0000-0000-00001F680000}"/>
    <cellStyle name="Total 2 3 10 6 2" xfId="26653" xr:uid="{00000000-0005-0000-0000-000020680000}"/>
    <cellStyle name="Total 2 3 10 6 2 2" xfId="26654" xr:uid="{00000000-0005-0000-0000-000021680000}"/>
    <cellStyle name="Total 2 3 10 6 2 2 2" xfId="26655" xr:uid="{00000000-0005-0000-0000-000022680000}"/>
    <cellStyle name="Total 2 3 10 6 2 2 2 2" xfId="26656" xr:uid="{00000000-0005-0000-0000-000023680000}"/>
    <cellStyle name="Total 2 3 10 6 2 2 3" xfId="26657" xr:uid="{00000000-0005-0000-0000-000024680000}"/>
    <cellStyle name="Total 2 3 10 6 2 3" xfId="26658" xr:uid="{00000000-0005-0000-0000-000025680000}"/>
    <cellStyle name="Total 2 3 10 6 2 3 2" xfId="26659" xr:uid="{00000000-0005-0000-0000-000026680000}"/>
    <cellStyle name="Total 2 3 10 6 2 4" xfId="26660" xr:uid="{00000000-0005-0000-0000-000027680000}"/>
    <cellStyle name="Total 2 3 10 6 3" xfId="26661" xr:uid="{00000000-0005-0000-0000-000028680000}"/>
    <cellStyle name="Total 2 3 10 6 3 2" xfId="26662" xr:uid="{00000000-0005-0000-0000-000029680000}"/>
    <cellStyle name="Total 2 3 10 6 3 2 2" xfId="26663" xr:uid="{00000000-0005-0000-0000-00002A680000}"/>
    <cellStyle name="Total 2 3 10 6 3 3" xfId="26664" xr:uid="{00000000-0005-0000-0000-00002B680000}"/>
    <cellStyle name="Total 2 3 10 6 4" xfId="26665" xr:uid="{00000000-0005-0000-0000-00002C680000}"/>
    <cellStyle name="Total 2 3 10 6 4 2" xfId="26666" xr:uid="{00000000-0005-0000-0000-00002D680000}"/>
    <cellStyle name="Total 2 3 10 6 4 2 2" xfId="26667" xr:uid="{00000000-0005-0000-0000-00002E680000}"/>
    <cellStyle name="Total 2 3 10 6 4 3" xfId="26668" xr:uid="{00000000-0005-0000-0000-00002F680000}"/>
    <cellStyle name="Total 2 3 10 6 5" xfId="26669" xr:uid="{00000000-0005-0000-0000-000030680000}"/>
    <cellStyle name="Total 2 3 10 6 5 2" xfId="26670" xr:uid="{00000000-0005-0000-0000-000031680000}"/>
    <cellStyle name="Total 2 3 10 6 6" xfId="26671" xr:uid="{00000000-0005-0000-0000-000032680000}"/>
    <cellStyle name="Total 2 3 10 6 6 2" xfId="26672" xr:uid="{00000000-0005-0000-0000-000033680000}"/>
    <cellStyle name="Total 2 3 10 6 7" xfId="26673" xr:uid="{00000000-0005-0000-0000-000034680000}"/>
    <cellStyle name="Total 2 3 10 7" xfId="26674" xr:uid="{00000000-0005-0000-0000-000035680000}"/>
    <cellStyle name="Total 2 3 10 7 2" xfId="26675" xr:uid="{00000000-0005-0000-0000-000036680000}"/>
    <cellStyle name="Total 2 3 10 7 2 2" xfId="26676" xr:uid="{00000000-0005-0000-0000-000037680000}"/>
    <cellStyle name="Total 2 3 10 7 2 2 2" xfId="26677" xr:uid="{00000000-0005-0000-0000-000038680000}"/>
    <cellStyle name="Total 2 3 10 7 2 3" xfId="26678" xr:uid="{00000000-0005-0000-0000-000039680000}"/>
    <cellStyle name="Total 2 3 10 7 3" xfId="26679" xr:uid="{00000000-0005-0000-0000-00003A680000}"/>
    <cellStyle name="Total 2 3 10 7 3 2" xfId="26680" xr:uid="{00000000-0005-0000-0000-00003B680000}"/>
    <cellStyle name="Total 2 3 10 7 4" xfId="26681" xr:uid="{00000000-0005-0000-0000-00003C680000}"/>
    <cellStyle name="Total 2 3 10 8" xfId="26682" xr:uid="{00000000-0005-0000-0000-00003D680000}"/>
    <cellStyle name="Total 2 3 10 8 2" xfId="26683" xr:uid="{00000000-0005-0000-0000-00003E680000}"/>
    <cellStyle name="Total 2 3 10 8 2 2" xfId="26684" xr:uid="{00000000-0005-0000-0000-00003F680000}"/>
    <cellStyle name="Total 2 3 10 8 3" xfId="26685" xr:uid="{00000000-0005-0000-0000-000040680000}"/>
    <cellStyle name="Total 2 3 10 9" xfId="26686" xr:uid="{00000000-0005-0000-0000-000041680000}"/>
    <cellStyle name="Total 2 3 10 9 2" xfId="26687" xr:uid="{00000000-0005-0000-0000-000042680000}"/>
    <cellStyle name="Total 2 3 10 9 2 2" xfId="26688" xr:uid="{00000000-0005-0000-0000-000043680000}"/>
    <cellStyle name="Total 2 3 10 9 3" xfId="26689" xr:uid="{00000000-0005-0000-0000-000044680000}"/>
    <cellStyle name="Total 2 3 11" xfId="26690" xr:uid="{00000000-0005-0000-0000-000045680000}"/>
    <cellStyle name="Total 2 3 11 10" xfId="26691" xr:uid="{00000000-0005-0000-0000-000046680000}"/>
    <cellStyle name="Total 2 3 11 10 2" xfId="26692" xr:uid="{00000000-0005-0000-0000-000047680000}"/>
    <cellStyle name="Total 2 3 11 11" xfId="26693" xr:uid="{00000000-0005-0000-0000-000048680000}"/>
    <cellStyle name="Total 2 3 11 11 2" xfId="26694" xr:uid="{00000000-0005-0000-0000-000049680000}"/>
    <cellStyle name="Total 2 3 11 12" xfId="26695" xr:uid="{00000000-0005-0000-0000-00004A680000}"/>
    <cellStyle name="Total 2 3 11 2" xfId="26696" xr:uid="{00000000-0005-0000-0000-00004B680000}"/>
    <cellStyle name="Total 2 3 11 2 2" xfId="26697" xr:uid="{00000000-0005-0000-0000-00004C680000}"/>
    <cellStyle name="Total 2 3 11 2 2 2" xfId="26698" xr:uid="{00000000-0005-0000-0000-00004D680000}"/>
    <cellStyle name="Total 2 3 11 2 2 2 2" xfId="26699" xr:uid="{00000000-0005-0000-0000-00004E680000}"/>
    <cellStyle name="Total 2 3 11 2 2 2 2 2" xfId="26700" xr:uid="{00000000-0005-0000-0000-00004F680000}"/>
    <cellStyle name="Total 2 3 11 2 2 2 3" xfId="26701" xr:uid="{00000000-0005-0000-0000-000050680000}"/>
    <cellStyle name="Total 2 3 11 2 2 3" xfId="26702" xr:uid="{00000000-0005-0000-0000-000051680000}"/>
    <cellStyle name="Total 2 3 11 2 2 3 2" xfId="26703" xr:uid="{00000000-0005-0000-0000-000052680000}"/>
    <cellStyle name="Total 2 3 11 2 2 4" xfId="26704" xr:uid="{00000000-0005-0000-0000-000053680000}"/>
    <cellStyle name="Total 2 3 11 2 3" xfId="26705" xr:uid="{00000000-0005-0000-0000-000054680000}"/>
    <cellStyle name="Total 2 3 11 2 3 2" xfId="26706" xr:uid="{00000000-0005-0000-0000-000055680000}"/>
    <cellStyle name="Total 2 3 11 2 3 2 2" xfId="26707" xr:uid="{00000000-0005-0000-0000-000056680000}"/>
    <cellStyle name="Total 2 3 11 2 3 3" xfId="26708" xr:uid="{00000000-0005-0000-0000-000057680000}"/>
    <cellStyle name="Total 2 3 11 2 4" xfId="26709" xr:uid="{00000000-0005-0000-0000-000058680000}"/>
    <cellStyle name="Total 2 3 11 2 4 2" xfId="26710" xr:uid="{00000000-0005-0000-0000-000059680000}"/>
    <cellStyle name="Total 2 3 11 2 4 2 2" xfId="26711" xr:uid="{00000000-0005-0000-0000-00005A680000}"/>
    <cellStyle name="Total 2 3 11 2 4 3" xfId="26712" xr:uid="{00000000-0005-0000-0000-00005B680000}"/>
    <cellStyle name="Total 2 3 11 2 5" xfId="26713" xr:uid="{00000000-0005-0000-0000-00005C680000}"/>
    <cellStyle name="Total 2 3 11 2 5 2" xfId="26714" xr:uid="{00000000-0005-0000-0000-00005D680000}"/>
    <cellStyle name="Total 2 3 11 2 6" xfId="26715" xr:uid="{00000000-0005-0000-0000-00005E680000}"/>
    <cellStyle name="Total 2 3 11 2 6 2" xfId="26716" xr:uid="{00000000-0005-0000-0000-00005F680000}"/>
    <cellStyle name="Total 2 3 11 2 7" xfId="26717" xr:uid="{00000000-0005-0000-0000-000060680000}"/>
    <cellStyle name="Total 2 3 11 3" xfId="26718" xr:uid="{00000000-0005-0000-0000-000061680000}"/>
    <cellStyle name="Total 2 3 11 3 2" xfId="26719" xr:uid="{00000000-0005-0000-0000-000062680000}"/>
    <cellStyle name="Total 2 3 11 3 2 2" xfId="26720" xr:uid="{00000000-0005-0000-0000-000063680000}"/>
    <cellStyle name="Total 2 3 11 3 2 2 2" xfId="26721" xr:uid="{00000000-0005-0000-0000-000064680000}"/>
    <cellStyle name="Total 2 3 11 3 2 2 2 2" xfId="26722" xr:uid="{00000000-0005-0000-0000-000065680000}"/>
    <cellStyle name="Total 2 3 11 3 2 2 3" xfId="26723" xr:uid="{00000000-0005-0000-0000-000066680000}"/>
    <cellStyle name="Total 2 3 11 3 2 3" xfId="26724" xr:uid="{00000000-0005-0000-0000-000067680000}"/>
    <cellStyle name="Total 2 3 11 3 2 3 2" xfId="26725" xr:uid="{00000000-0005-0000-0000-000068680000}"/>
    <cellStyle name="Total 2 3 11 3 2 4" xfId="26726" xr:uid="{00000000-0005-0000-0000-000069680000}"/>
    <cellStyle name="Total 2 3 11 3 3" xfId="26727" xr:uid="{00000000-0005-0000-0000-00006A680000}"/>
    <cellStyle name="Total 2 3 11 3 3 2" xfId="26728" xr:uid="{00000000-0005-0000-0000-00006B680000}"/>
    <cellStyle name="Total 2 3 11 3 3 2 2" xfId="26729" xr:uid="{00000000-0005-0000-0000-00006C680000}"/>
    <cellStyle name="Total 2 3 11 3 3 3" xfId="26730" xr:uid="{00000000-0005-0000-0000-00006D680000}"/>
    <cellStyle name="Total 2 3 11 3 4" xfId="26731" xr:uid="{00000000-0005-0000-0000-00006E680000}"/>
    <cellStyle name="Total 2 3 11 3 4 2" xfId="26732" xr:uid="{00000000-0005-0000-0000-00006F680000}"/>
    <cellStyle name="Total 2 3 11 3 4 2 2" xfId="26733" xr:uid="{00000000-0005-0000-0000-000070680000}"/>
    <cellStyle name="Total 2 3 11 3 4 3" xfId="26734" xr:uid="{00000000-0005-0000-0000-000071680000}"/>
    <cellStyle name="Total 2 3 11 3 5" xfId="26735" xr:uid="{00000000-0005-0000-0000-000072680000}"/>
    <cellStyle name="Total 2 3 11 3 5 2" xfId="26736" xr:uid="{00000000-0005-0000-0000-000073680000}"/>
    <cellStyle name="Total 2 3 11 3 6" xfId="26737" xr:uid="{00000000-0005-0000-0000-000074680000}"/>
    <cellStyle name="Total 2 3 11 3 6 2" xfId="26738" xr:uid="{00000000-0005-0000-0000-000075680000}"/>
    <cellStyle name="Total 2 3 11 3 7" xfId="26739" xr:uid="{00000000-0005-0000-0000-000076680000}"/>
    <cellStyle name="Total 2 3 11 4" xfId="26740" xr:uid="{00000000-0005-0000-0000-000077680000}"/>
    <cellStyle name="Total 2 3 11 4 2" xfId="26741" xr:uid="{00000000-0005-0000-0000-000078680000}"/>
    <cellStyle name="Total 2 3 11 4 2 2" xfId="26742" xr:uid="{00000000-0005-0000-0000-000079680000}"/>
    <cellStyle name="Total 2 3 11 4 2 2 2" xfId="26743" xr:uid="{00000000-0005-0000-0000-00007A680000}"/>
    <cellStyle name="Total 2 3 11 4 2 2 2 2" xfId="26744" xr:uid="{00000000-0005-0000-0000-00007B680000}"/>
    <cellStyle name="Total 2 3 11 4 2 2 3" xfId="26745" xr:uid="{00000000-0005-0000-0000-00007C680000}"/>
    <cellStyle name="Total 2 3 11 4 2 3" xfId="26746" xr:uid="{00000000-0005-0000-0000-00007D680000}"/>
    <cellStyle name="Total 2 3 11 4 2 3 2" xfId="26747" xr:uid="{00000000-0005-0000-0000-00007E680000}"/>
    <cellStyle name="Total 2 3 11 4 2 4" xfId="26748" xr:uid="{00000000-0005-0000-0000-00007F680000}"/>
    <cellStyle name="Total 2 3 11 4 3" xfId="26749" xr:uid="{00000000-0005-0000-0000-000080680000}"/>
    <cellStyle name="Total 2 3 11 4 3 2" xfId="26750" xr:uid="{00000000-0005-0000-0000-000081680000}"/>
    <cellStyle name="Total 2 3 11 4 3 2 2" xfId="26751" xr:uid="{00000000-0005-0000-0000-000082680000}"/>
    <cellStyle name="Total 2 3 11 4 3 3" xfId="26752" xr:uid="{00000000-0005-0000-0000-000083680000}"/>
    <cellStyle name="Total 2 3 11 4 4" xfId="26753" xr:uid="{00000000-0005-0000-0000-000084680000}"/>
    <cellStyle name="Total 2 3 11 4 4 2" xfId="26754" xr:uid="{00000000-0005-0000-0000-000085680000}"/>
    <cellStyle name="Total 2 3 11 4 4 2 2" xfId="26755" xr:uid="{00000000-0005-0000-0000-000086680000}"/>
    <cellStyle name="Total 2 3 11 4 4 3" xfId="26756" xr:uid="{00000000-0005-0000-0000-000087680000}"/>
    <cellStyle name="Total 2 3 11 4 5" xfId="26757" xr:uid="{00000000-0005-0000-0000-000088680000}"/>
    <cellStyle name="Total 2 3 11 4 5 2" xfId="26758" xr:uid="{00000000-0005-0000-0000-000089680000}"/>
    <cellStyle name="Total 2 3 11 4 6" xfId="26759" xr:uid="{00000000-0005-0000-0000-00008A680000}"/>
    <cellStyle name="Total 2 3 11 4 6 2" xfId="26760" xr:uid="{00000000-0005-0000-0000-00008B680000}"/>
    <cellStyle name="Total 2 3 11 4 7" xfId="26761" xr:uid="{00000000-0005-0000-0000-00008C680000}"/>
    <cellStyle name="Total 2 3 11 5" xfId="26762" xr:uid="{00000000-0005-0000-0000-00008D680000}"/>
    <cellStyle name="Total 2 3 11 5 2" xfId="26763" xr:uid="{00000000-0005-0000-0000-00008E680000}"/>
    <cellStyle name="Total 2 3 11 5 2 2" xfId="26764" xr:uid="{00000000-0005-0000-0000-00008F680000}"/>
    <cellStyle name="Total 2 3 11 5 2 2 2" xfId="26765" xr:uid="{00000000-0005-0000-0000-000090680000}"/>
    <cellStyle name="Total 2 3 11 5 2 2 2 2" xfId="26766" xr:uid="{00000000-0005-0000-0000-000091680000}"/>
    <cellStyle name="Total 2 3 11 5 2 2 3" xfId="26767" xr:uid="{00000000-0005-0000-0000-000092680000}"/>
    <cellStyle name="Total 2 3 11 5 2 3" xfId="26768" xr:uid="{00000000-0005-0000-0000-000093680000}"/>
    <cellStyle name="Total 2 3 11 5 2 3 2" xfId="26769" xr:uid="{00000000-0005-0000-0000-000094680000}"/>
    <cellStyle name="Total 2 3 11 5 2 4" xfId="26770" xr:uid="{00000000-0005-0000-0000-000095680000}"/>
    <cellStyle name="Total 2 3 11 5 3" xfId="26771" xr:uid="{00000000-0005-0000-0000-000096680000}"/>
    <cellStyle name="Total 2 3 11 5 3 2" xfId="26772" xr:uid="{00000000-0005-0000-0000-000097680000}"/>
    <cellStyle name="Total 2 3 11 5 3 2 2" xfId="26773" xr:uid="{00000000-0005-0000-0000-000098680000}"/>
    <cellStyle name="Total 2 3 11 5 3 3" xfId="26774" xr:uid="{00000000-0005-0000-0000-000099680000}"/>
    <cellStyle name="Total 2 3 11 5 4" xfId="26775" xr:uid="{00000000-0005-0000-0000-00009A680000}"/>
    <cellStyle name="Total 2 3 11 5 4 2" xfId="26776" xr:uid="{00000000-0005-0000-0000-00009B680000}"/>
    <cellStyle name="Total 2 3 11 5 4 2 2" xfId="26777" xr:uid="{00000000-0005-0000-0000-00009C680000}"/>
    <cellStyle name="Total 2 3 11 5 4 3" xfId="26778" xr:uid="{00000000-0005-0000-0000-00009D680000}"/>
    <cellStyle name="Total 2 3 11 5 5" xfId="26779" xr:uid="{00000000-0005-0000-0000-00009E680000}"/>
    <cellStyle name="Total 2 3 11 5 5 2" xfId="26780" xr:uid="{00000000-0005-0000-0000-00009F680000}"/>
    <cellStyle name="Total 2 3 11 5 6" xfId="26781" xr:uid="{00000000-0005-0000-0000-0000A0680000}"/>
    <cellStyle name="Total 2 3 11 5 6 2" xfId="26782" xr:uid="{00000000-0005-0000-0000-0000A1680000}"/>
    <cellStyle name="Total 2 3 11 5 7" xfId="26783" xr:uid="{00000000-0005-0000-0000-0000A2680000}"/>
    <cellStyle name="Total 2 3 11 6" xfId="26784" xr:uid="{00000000-0005-0000-0000-0000A3680000}"/>
    <cellStyle name="Total 2 3 11 6 2" xfId="26785" xr:uid="{00000000-0005-0000-0000-0000A4680000}"/>
    <cellStyle name="Total 2 3 11 6 2 2" xfId="26786" xr:uid="{00000000-0005-0000-0000-0000A5680000}"/>
    <cellStyle name="Total 2 3 11 6 2 2 2" xfId="26787" xr:uid="{00000000-0005-0000-0000-0000A6680000}"/>
    <cellStyle name="Total 2 3 11 6 2 2 2 2" xfId="26788" xr:uid="{00000000-0005-0000-0000-0000A7680000}"/>
    <cellStyle name="Total 2 3 11 6 2 2 3" xfId="26789" xr:uid="{00000000-0005-0000-0000-0000A8680000}"/>
    <cellStyle name="Total 2 3 11 6 2 3" xfId="26790" xr:uid="{00000000-0005-0000-0000-0000A9680000}"/>
    <cellStyle name="Total 2 3 11 6 2 3 2" xfId="26791" xr:uid="{00000000-0005-0000-0000-0000AA680000}"/>
    <cellStyle name="Total 2 3 11 6 2 4" xfId="26792" xr:uid="{00000000-0005-0000-0000-0000AB680000}"/>
    <cellStyle name="Total 2 3 11 6 3" xfId="26793" xr:uid="{00000000-0005-0000-0000-0000AC680000}"/>
    <cellStyle name="Total 2 3 11 6 3 2" xfId="26794" xr:uid="{00000000-0005-0000-0000-0000AD680000}"/>
    <cellStyle name="Total 2 3 11 6 3 2 2" xfId="26795" xr:uid="{00000000-0005-0000-0000-0000AE680000}"/>
    <cellStyle name="Total 2 3 11 6 3 3" xfId="26796" xr:uid="{00000000-0005-0000-0000-0000AF680000}"/>
    <cellStyle name="Total 2 3 11 6 4" xfId="26797" xr:uid="{00000000-0005-0000-0000-0000B0680000}"/>
    <cellStyle name="Total 2 3 11 6 4 2" xfId="26798" xr:uid="{00000000-0005-0000-0000-0000B1680000}"/>
    <cellStyle name="Total 2 3 11 6 4 2 2" xfId="26799" xr:uid="{00000000-0005-0000-0000-0000B2680000}"/>
    <cellStyle name="Total 2 3 11 6 4 3" xfId="26800" xr:uid="{00000000-0005-0000-0000-0000B3680000}"/>
    <cellStyle name="Total 2 3 11 6 5" xfId="26801" xr:uid="{00000000-0005-0000-0000-0000B4680000}"/>
    <cellStyle name="Total 2 3 11 6 5 2" xfId="26802" xr:uid="{00000000-0005-0000-0000-0000B5680000}"/>
    <cellStyle name="Total 2 3 11 6 6" xfId="26803" xr:uid="{00000000-0005-0000-0000-0000B6680000}"/>
    <cellStyle name="Total 2 3 11 6 6 2" xfId="26804" xr:uid="{00000000-0005-0000-0000-0000B7680000}"/>
    <cellStyle name="Total 2 3 11 6 7" xfId="26805" xr:uid="{00000000-0005-0000-0000-0000B8680000}"/>
    <cellStyle name="Total 2 3 11 7" xfId="26806" xr:uid="{00000000-0005-0000-0000-0000B9680000}"/>
    <cellStyle name="Total 2 3 11 7 2" xfId="26807" xr:uid="{00000000-0005-0000-0000-0000BA680000}"/>
    <cellStyle name="Total 2 3 11 7 2 2" xfId="26808" xr:uid="{00000000-0005-0000-0000-0000BB680000}"/>
    <cellStyle name="Total 2 3 11 7 2 2 2" xfId="26809" xr:uid="{00000000-0005-0000-0000-0000BC680000}"/>
    <cellStyle name="Total 2 3 11 7 2 3" xfId="26810" xr:uid="{00000000-0005-0000-0000-0000BD680000}"/>
    <cellStyle name="Total 2 3 11 7 3" xfId="26811" xr:uid="{00000000-0005-0000-0000-0000BE680000}"/>
    <cellStyle name="Total 2 3 11 7 3 2" xfId="26812" xr:uid="{00000000-0005-0000-0000-0000BF680000}"/>
    <cellStyle name="Total 2 3 11 7 4" xfId="26813" xr:uid="{00000000-0005-0000-0000-0000C0680000}"/>
    <cellStyle name="Total 2 3 11 8" xfId="26814" xr:uid="{00000000-0005-0000-0000-0000C1680000}"/>
    <cellStyle name="Total 2 3 11 8 2" xfId="26815" xr:uid="{00000000-0005-0000-0000-0000C2680000}"/>
    <cellStyle name="Total 2 3 11 8 2 2" xfId="26816" xr:uid="{00000000-0005-0000-0000-0000C3680000}"/>
    <cellStyle name="Total 2 3 11 8 3" xfId="26817" xr:uid="{00000000-0005-0000-0000-0000C4680000}"/>
    <cellStyle name="Total 2 3 11 9" xfId="26818" xr:uid="{00000000-0005-0000-0000-0000C5680000}"/>
    <cellStyle name="Total 2 3 11 9 2" xfId="26819" xr:uid="{00000000-0005-0000-0000-0000C6680000}"/>
    <cellStyle name="Total 2 3 11 9 2 2" xfId="26820" xr:uid="{00000000-0005-0000-0000-0000C7680000}"/>
    <cellStyle name="Total 2 3 11 9 3" xfId="26821" xr:uid="{00000000-0005-0000-0000-0000C8680000}"/>
    <cellStyle name="Total 2 3 12" xfId="26822" xr:uid="{00000000-0005-0000-0000-0000C9680000}"/>
    <cellStyle name="Total 2 3 12 10" xfId="26823" xr:uid="{00000000-0005-0000-0000-0000CA680000}"/>
    <cellStyle name="Total 2 3 12 10 2" xfId="26824" xr:uid="{00000000-0005-0000-0000-0000CB680000}"/>
    <cellStyle name="Total 2 3 12 11" xfId="26825" xr:uid="{00000000-0005-0000-0000-0000CC680000}"/>
    <cellStyle name="Total 2 3 12 11 2" xfId="26826" xr:uid="{00000000-0005-0000-0000-0000CD680000}"/>
    <cellStyle name="Total 2 3 12 12" xfId="26827" xr:uid="{00000000-0005-0000-0000-0000CE680000}"/>
    <cellStyle name="Total 2 3 12 2" xfId="26828" xr:uid="{00000000-0005-0000-0000-0000CF680000}"/>
    <cellStyle name="Total 2 3 12 2 2" xfId="26829" xr:uid="{00000000-0005-0000-0000-0000D0680000}"/>
    <cellStyle name="Total 2 3 12 2 2 2" xfId="26830" xr:uid="{00000000-0005-0000-0000-0000D1680000}"/>
    <cellStyle name="Total 2 3 12 2 2 2 2" xfId="26831" xr:uid="{00000000-0005-0000-0000-0000D2680000}"/>
    <cellStyle name="Total 2 3 12 2 2 2 2 2" xfId="26832" xr:uid="{00000000-0005-0000-0000-0000D3680000}"/>
    <cellStyle name="Total 2 3 12 2 2 2 3" xfId="26833" xr:uid="{00000000-0005-0000-0000-0000D4680000}"/>
    <cellStyle name="Total 2 3 12 2 2 3" xfId="26834" xr:uid="{00000000-0005-0000-0000-0000D5680000}"/>
    <cellStyle name="Total 2 3 12 2 2 3 2" xfId="26835" xr:uid="{00000000-0005-0000-0000-0000D6680000}"/>
    <cellStyle name="Total 2 3 12 2 2 4" xfId="26836" xr:uid="{00000000-0005-0000-0000-0000D7680000}"/>
    <cellStyle name="Total 2 3 12 2 3" xfId="26837" xr:uid="{00000000-0005-0000-0000-0000D8680000}"/>
    <cellStyle name="Total 2 3 12 2 3 2" xfId="26838" xr:uid="{00000000-0005-0000-0000-0000D9680000}"/>
    <cellStyle name="Total 2 3 12 2 3 2 2" xfId="26839" xr:uid="{00000000-0005-0000-0000-0000DA680000}"/>
    <cellStyle name="Total 2 3 12 2 3 3" xfId="26840" xr:uid="{00000000-0005-0000-0000-0000DB680000}"/>
    <cellStyle name="Total 2 3 12 2 4" xfId="26841" xr:uid="{00000000-0005-0000-0000-0000DC680000}"/>
    <cellStyle name="Total 2 3 12 2 4 2" xfId="26842" xr:uid="{00000000-0005-0000-0000-0000DD680000}"/>
    <cellStyle name="Total 2 3 12 2 4 2 2" xfId="26843" xr:uid="{00000000-0005-0000-0000-0000DE680000}"/>
    <cellStyle name="Total 2 3 12 2 4 3" xfId="26844" xr:uid="{00000000-0005-0000-0000-0000DF680000}"/>
    <cellStyle name="Total 2 3 12 2 5" xfId="26845" xr:uid="{00000000-0005-0000-0000-0000E0680000}"/>
    <cellStyle name="Total 2 3 12 2 5 2" xfId="26846" xr:uid="{00000000-0005-0000-0000-0000E1680000}"/>
    <cellStyle name="Total 2 3 12 2 6" xfId="26847" xr:uid="{00000000-0005-0000-0000-0000E2680000}"/>
    <cellStyle name="Total 2 3 12 2 6 2" xfId="26848" xr:uid="{00000000-0005-0000-0000-0000E3680000}"/>
    <cellStyle name="Total 2 3 12 2 7" xfId="26849" xr:uid="{00000000-0005-0000-0000-0000E4680000}"/>
    <cellStyle name="Total 2 3 12 3" xfId="26850" xr:uid="{00000000-0005-0000-0000-0000E5680000}"/>
    <cellStyle name="Total 2 3 12 3 2" xfId="26851" xr:uid="{00000000-0005-0000-0000-0000E6680000}"/>
    <cellStyle name="Total 2 3 12 3 2 2" xfId="26852" xr:uid="{00000000-0005-0000-0000-0000E7680000}"/>
    <cellStyle name="Total 2 3 12 3 2 2 2" xfId="26853" xr:uid="{00000000-0005-0000-0000-0000E8680000}"/>
    <cellStyle name="Total 2 3 12 3 2 2 2 2" xfId="26854" xr:uid="{00000000-0005-0000-0000-0000E9680000}"/>
    <cellStyle name="Total 2 3 12 3 2 2 3" xfId="26855" xr:uid="{00000000-0005-0000-0000-0000EA680000}"/>
    <cellStyle name="Total 2 3 12 3 2 3" xfId="26856" xr:uid="{00000000-0005-0000-0000-0000EB680000}"/>
    <cellStyle name="Total 2 3 12 3 2 3 2" xfId="26857" xr:uid="{00000000-0005-0000-0000-0000EC680000}"/>
    <cellStyle name="Total 2 3 12 3 2 4" xfId="26858" xr:uid="{00000000-0005-0000-0000-0000ED680000}"/>
    <cellStyle name="Total 2 3 12 3 3" xfId="26859" xr:uid="{00000000-0005-0000-0000-0000EE680000}"/>
    <cellStyle name="Total 2 3 12 3 3 2" xfId="26860" xr:uid="{00000000-0005-0000-0000-0000EF680000}"/>
    <cellStyle name="Total 2 3 12 3 3 2 2" xfId="26861" xr:uid="{00000000-0005-0000-0000-0000F0680000}"/>
    <cellStyle name="Total 2 3 12 3 3 3" xfId="26862" xr:uid="{00000000-0005-0000-0000-0000F1680000}"/>
    <cellStyle name="Total 2 3 12 3 4" xfId="26863" xr:uid="{00000000-0005-0000-0000-0000F2680000}"/>
    <cellStyle name="Total 2 3 12 3 4 2" xfId="26864" xr:uid="{00000000-0005-0000-0000-0000F3680000}"/>
    <cellStyle name="Total 2 3 12 3 4 2 2" xfId="26865" xr:uid="{00000000-0005-0000-0000-0000F4680000}"/>
    <cellStyle name="Total 2 3 12 3 4 3" xfId="26866" xr:uid="{00000000-0005-0000-0000-0000F5680000}"/>
    <cellStyle name="Total 2 3 12 3 5" xfId="26867" xr:uid="{00000000-0005-0000-0000-0000F6680000}"/>
    <cellStyle name="Total 2 3 12 3 5 2" xfId="26868" xr:uid="{00000000-0005-0000-0000-0000F7680000}"/>
    <cellStyle name="Total 2 3 12 3 6" xfId="26869" xr:uid="{00000000-0005-0000-0000-0000F8680000}"/>
    <cellStyle name="Total 2 3 12 3 6 2" xfId="26870" xr:uid="{00000000-0005-0000-0000-0000F9680000}"/>
    <cellStyle name="Total 2 3 12 3 7" xfId="26871" xr:uid="{00000000-0005-0000-0000-0000FA680000}"/>
    <cellStyle name="Total 2 3 12 4" xfId="26872" xr:uid="{00000000-0005-0000-0000-0000FB680000}"/>
    <cellStyle name="Total 2 3 12 4 2" xfId="26873" xr:uid="{00000000-0005-0000-0000-0000FC680000}"/>
    <cellStyle name="Total 2 3 12 4 2 2" xfId="26874" xr:uid="{00000000-0005-0000-0000-0000FD680000}"/>
    <cellStyle name="Total 2 3 12 4 2 2 2" xfId="26875" xr:uid="{00000000-0005-0000-0000-0000FE680000}"/>
    <cellStyle name="Total 2 3 12 4 2 2 2 2" xfId="26876" xr:uid="{00000000-0005-0000-0000-0000FF680000}"/>
    <cellStyle name="Total 2 3 12 4 2 2 3" xfId="26877" xr:uid="{00000000-0005-0000-0000-000000690000}"/>
    <cellStyle name="Total 2 3 12 4 2 3" xfId="26878" xr:uid="{00000000-0005-0000-0000-000001690000}"/>
    <cellStyle name="Total 2 3 12 4 2 3 2" xfId="26879" xr:uid="{00000000-0005-0000-0000-000002690000}"/>
    <cellStyle name="Total 2 3 12 4 2 4" xfId="26880" xr:uid="{00000000-0005-0000-0000-000003690000}"/>
    <cellStyle name="Total 2 3 12 4 3" xfId="26881" xr:uid="{00000000-0005-0000-0000-000004690000}"/>
    <cellStyle name="Total 2 3 12 4 3 2" xfId="26882" xr:uid="{00000000-0005-0000-0000-000005690000}"/>
    <cellStyle name="Total 2 3 12 4 3 2 2" xfId="26883" xr:uid="{00000000-0005-0000-0000-000006690000}"/>
    <cellStyle name="Total 2 3 12 4 3 3" xfId="26884" xr:uid="{00000000-0005-0000-0000-000007690000}"/>
    <cellStyle name="Total 2 3 12 4 4" xfId="26885" xr:uid="{00000000-0005-0000-0000-000008690000}"/>
    <cellStyle name="Total 2 3 12 4 4 2" xfId="26886" xr:uid="{00000000-0005-0000-0000-000009690000}"/>
    <cellStyle name="Total 2 3 12 4 4 2 2" xfId="26887" xr:uid="{00000000-0005-0000-0000-00000A690000}"/>
    <cellStyle name="Total 2 3 12 4 4 3" xfId="26888" xr:uid="{00000000-0005-0000-0000-00000B690000}"/>
    <cellStyle name="Total 2 3 12 4 5" xfId="26889" xr:uid="{00000000-0005-0000-0000-00000C690000}"/>
    <cellStyle name="Total 2 3 12 4 5 2" xfId="26890" xr:uid="{00000000-0005-0000-0000-00000D690000}"/>
    <cellStyle name="Total 2 3 12 4 6" xfId="26891" xr:uid="{00000000-0005-0000-0000-00000E690000}"/>
    <cellStyle name="Total 2 3 12 4 6 2" xfId="26892" xr:uid="{00000000-0005-0000-0000-00000F690000}"/>
    <cellStyle name="Total 2 3 12 4 7" xfId="26893" xr:uid="{00000000-0005-0000-0000-000010690000}"/>
    <cellStyle name="Total 2 3 12 5" xfId="26894" xr:uid="{00000000-0005-0000-0000-000011690000}"/>
    <cellStyle name="Total 2 3 12 5 2" xfId="26895" xr:uid="{00000000-0005-0000-0000-000012690000}"/>
    <cellStyle name="Total 2 3 12 5 2 2" xfId="26896" xr:uid="{00000000-0005-0000-0000-000013690000}"/>
    <cellStyle name="Total 2 3 12 5 2 2 2" xfId="26897" xr:uid="{00000000-0005-0000-0000-000014690000}"/>
    <cellStyle name="Total 2 3 12 5 2 2 2 2" xfId="26898" xr:uid="{00000000-0005-0000-0000-000015690000}"/>
    <cellStyle name="Total 2 3 12 5 2 2 3" xfId="26899" xr:uid="{00000000-0005-0000-0000-000016690000}"/>
    <cellStyle name="Total 2 3 12 5 2 3" xfId="26900" xr:uid="{00000000-0005-0000-0000-000017690000}"/>
    <cellStyle name="Total 2 3 12 5 2 3 2" xfId="26901" xr:uid="{00000000-0005-0000-0000-000018690000}"/>
    <cellStyle name="Total 2 3 12 5 2 4" xfId="26902" xr:uid="{00000000-0005-0000-0000-000019690000}"/>
    <cellStyle name="Total 2 3 12 5 3" xfId="26903" xr:uid="{00000000-0005-0000-0000-00001A690000}"/>
    <cellStyle name="Total 2 3 12 5 3 2" xfId="26904" xr:uid="{00000000-0005-0000-0000-00001B690000}"/>
    <cellStyle name="Total 2 3 12 5 3 2 2" xfId="26905" xr:uid="{00000000-0005-0000-0000-00001C690000}"/>
    <cellStyle name="Total 2 3 12 5 3 3" xfId="26906" xr:uid="{00000000-0005-0000-0000-00001D690000}"/>
    <cellStyle name="Total 2 3 12 5 4" xfId="26907" xr:uid="{00000000-0005-0000-0000-00001E690000}"/>
    <cellStyle name="Total 2 3 12 5 4 2" xfId="26908" xr:uid="{00000000-0005-0000-0000-00001F690000}"/>
    <cellStyle name="Total 2 3 12 5 4 2 2" xfId="26909" xr:uid="{00000000-0005-0000-0000-000020690000}"/>
    <cellStyle name="Total 2 3 12 5 4 3" xfId="26910" xr:uid="{00000000-0005-0000-0000-000021690000}"/>
    <cellStyle name="Total 2 3 12 5 5" xfId="26911" xr:uid="{00000000-0005-0000-0000-000022690000}"/>
    <cellStyle name="Total 2 3 12 5 5 2" xfId="26912" xr:uid="{00000000-0005-0000-0000-000023690000}"/>
    <cellStyle name="Total 2 3 12 5 6" xfId="26913" xr:uid="{00000000-0005-0000-0000-000024690000}"/>
    <cellStyle name="Total 2 3 12 5 6 2" xfId="26914" xr:uid="{00000000-0005-0000-0000-000025690000}"/>
    <cellStyle name="Total 2 3 12 5 7" xfId="26915" xr:uid="{00000000-0005-0000-0000-000026690000}"/>
    <cellStyle name="Total 2 3 12 6" xfId="26916" xr:uid="{00000000-0005-0000-0000-000027690000}"/>
    <cellStyle name="Total 2 3 12 6 2" xfId="26917" xr:uid="{00000000-0005-0000-0000-000028690000}"/>
    <cellStyle name="Total 2 3 12 6 2 2" xfId="26918" xr:uid="{00000000-0005-0000-0000-000029690000}"/>
    <cellStyle name="Total 2 3 12 6 2 2 2" xfId="26919" xr:uid="{00000000-0005-0000-0000-00002A690000}"/>
    <cellStyle name="Total 2 3 12 6 2 2 2 2" xfId="26920" xr:uid="{00000000-0005-0000-0000-00002B690000}"/>
    <cellStyle name="Total 2 3 12 6 2 2 3" xfId="26921" xr:uid="{00000000-0005-0000-0000-00002C690000}"/>
    <cellStyle name="Total 2 3 12 6 2 3" xfId="26922" xr:uid="{00000000-0005-0000-0000-00002D690000}"/>
    <cellStyle name="Total 2 3 12 6 2 3 2" xfId="26923" xr:uid="{00000000-0005-0000-0000-00002E690000}"/>
    <cellStyle name="Total 2 3 12 6 2 4" xfId="26924" xr:uid="{00000000-0005-0000-0000-00002F690000}"/>
    <cellStyle name="Total 2 3 12 6 3" xfId="26925" xr:uid="{00000000-0005-0000-0000-000030690000}"/>
    <cellStyle name="Total 2 3 12 6 3 2" xfId="26926" xr:uid="{00000000-0005-0000-0000-000031690000}"/>
    <cellStyle name="Total 2 3 12 6 3 2 2" xfId="26927" xr:uid="{00000000-0005-0000-0000-000032690000}"/>
    <cellStyle name="Total 2 3 12 6 3 3" xfId="26928" xr:uid="{00000000-0005-0000-0000-000033690000}"/>
    <cellStyle name="Total 2 3 12 6 4" xfId="26929" xr:uid="{00000000-0005-0000-0000-000034690000}"/>
    <cellStyle name="Total 2 3 12 6 4 2" xfId="26930" xr:uid="{00000000-0005-0000-0000-000035690000}"/>
    <cellStyle name="Total 2 3 12 6 4 2 2" xfId="26931" xr:uid="{00000000-0005-0000-0000-000036690000}"/>
    <cellStyle name="Total 2 3 12 6 4 3" xfId="26932" xr:uid="{00000000-0005-0000-0000-000037690000}"/>
    <cellStyle name="Total 2 3 12 6 5" xfId="26933" xr:uid="{00000000-0005-0000-0000-000038690000}"/>
    <cellStyle name="Total 2 3 12 6 5 2" xfId="26934" xr:uid="{00000000-0005-0000-0000-000039690000}"/>
    <cellStyle name="Total 2 3 12 6 6" xfId="26935" xr:uid="{00000000-0005-0000-0000-00003A690000}"/>
    <cellStyle name="Total 2 3 12 6 6 2" xfId="26936" xr:uid="{00000000-0005-0000-0000-00003B690000}"/>
    <cellStyle name="Total 2 3 12 6 7" xfId="26937" xr:uid="{00000000-0005-0000-0000-00003C690000}"/>
    <cellStyle name="Total 2 3 12 7" xfId="26938" xr:uid="{00000000-0005-0000-0000-00003D690000}"/>
    <cellStyle name="Total 2 3 12 7 2" xfId="26939" xr:uid="{00000000-0005-0000-0000-00003E690000}"/>
    <cellStyle name="Total 2 3 12 7 2 2" xfId="26940" xr:uid="{00000000-0005-0000-0000-00003F690000}"/>
    <cellStyle name="Total 2 3 12 7 2 2 2" xfId="26941" xr:uid="{00000000-0005-0000-0000-000040690000}"/>
    <cellStyle name="Total 2 3 12 7 2 3" xfId="26942" xr:uid="{00000000-0005-0000-0000-000041690000}"/>
    <cellStyle name="Total 2 3 12 7 3" xfId="26943" xr:uid="{00000000-0005-0000-0000-000042690000}"/>
    <cellStyle name="Total 2 3 12 7 3 2" xfId="26944" xr:uid="{00000000-0005-0000-0000-000043690000}"/>
    <cellStyle name="Total 2 3 12 7 4" xfId="26945" xr:uid="{00000000-0005-0000-0000-000044690000}"/>
    <cellStyle name="Total 2 3 12 8" xfId="26946" xr:uid="{00000000-0005-0000-0000-000045690000}"/>
    <cellStyle name="Total 2 3 12 8 2" xfId="26947" xr:uid="{00000000-0005-0000-0000-000046690000}"/>
    <cellStyle name="Total 2 3 12 8 2 2" xfId="26948" xr:uid="{00000000-0005-0000-0000-000047690000}"/>
    <cellStyle name="Total 2 3 12 8 3" xfId="26949" xr:uid="{00000000-0005-0000-0000-000048690000}"/>
    <cellStyle name="Total 2 3 12 9" xfId="26950" xr:uid="{00000000-0005-0000-0000-000049690000}"/>
    <cellStyle name="Total 2 3 12 9 2" xfId="26951" xr:uid="{00000000-0005-0000-0000-00004A690000}"/>
    <cellStyle name="Total 2 3 12 9 2 2" xfId="26952" xr:uid="{00000000-0005-0000-0000-00004B690000}"/>
    <cellStyle name="Total 2 3 12 9 3" xfId="26953" xr:uid="{00000000-0005-0000-0000-00004C690000}"/>
    <cellStyle name="Total 2 3 13" xfId="26954" xr:uid="{00000000-0005-0000-0000-00004D690000}"/>
    <cellStyle name="Total 2 3 13 10" xfId="26955" xr:uid="{00000000-0005-0000-0000-00004E690000}"/>
    <cellStyle name="Total 2 3 13 10 2" xfId="26956" xr:uid="{00000000-0005-0000-0000-00004F690000}"/>
    <cellStyle name="Total 2 3 13 11" xfId="26957" xr:uid="{00000000-0005-0000-0000-000050690000}"/>
    <cellStyle name="Total 2 3 13 11 2" xfId="26958" xr:uid="{00000000-0005-0000-0000-000051690000}"/>
    <cellStyle name="Total 2 3 13 12" xfId="26959" xr:uid="{00000000-0005-0000-0000-000052690000}"/>
    <cellStyle name="Total 2 3 13 2" xfId="26960" xr:uid="{00000000-0005-0000-0000-000053690000}"/>
    <cellStyle name="Total 2 3 13 2 2" xfId="26961" xr:uid="{00000000-0005-0000-0000-000054690000}"/>
    <cellStyle name="Total 2 3 13 2 2 2" xfId="26962" xr:uid="{00000000-0005-0000-0000-000055690000}"/>
    <cellStyle name="Total 2 3 13 2 2 2 2" xfId="26963" xr:uid="{00000000-0005-0000-0000-000056690000}"/>
    <cellStyle name="Total 2 3 13 2 2 2 2 2" xfId="26964" xr:uid="{00000000-0005-0000-0000-000057690000}"/>
    <cellStyle name="Total 2 3 13 2 2 2 3" xfId="26965" xr:uid="{00000000-0005-0000-0000-000058690000}"/>
    <cellStyle name="Total 2 3 13 2 2 3" xfId="26966" xr:uid="{00000000-0005-0000-0000-000059690000}"/>
    <cellStyle name="Total 2 3 13 2 2 3 2" xfId="26967" xr:uid="{00000000-0005-0000-0000-00005A690000}"/>
    <cellStyle name="Total 2 3 13 2 2 4" xfId="26968" xr:uid="{00000000-0005-0000-0000-00005B690000}"/>
    <cellStyle name="Total 2 3 13 2 3" xfId="26969" xr:uid="{00000000-0005-0000-0000-00005C690000}"/>
    <cellStyle name="Total 2 3 13 2 3 2" xfId="26970" xr:uid="{00000000-0005-0000-0000-00005D690000}"/>
    <cellStyle name="Total 2 3 13 2 3 2 2" xfId="26971" xr:uid="{00000000-0005-0000-0000-00005E690000}"/>
    <cellStyle name="Total 2 3 13 2 3 3" xfId="26972" xr:uid="{00000000-0005-0000-0000-00005F690000}"/>
    <cellStyle name="Total 2 3 13 2 4" xfId="26973" xr:uid="{00000000-0005-0000-0000-000060690000}"/>
    <cellStyle name="Total 2 3 13 2 4 2" xfId="26974" xr:uid="{00000000-0005-0000-0000-000061690000}"/>
    <cellStyle name="Total 2 3 13 2 4 2 2" xfId="26975" xr:uid="{00000000-0005-0000-0000-000062690000}"/>
    <cellStyle name="Total 2 3 13 2 4 3" xfId="26976" xr:uid="{00000000-0005-0000-0000-000063690000}"/>
    <cellStyle name="Total 2 3 13 2 5" xfId="26977" xr:uid="{00000000-0005-0000-0000-000064690000}"/>
    <cellStyle name="Total 2 3 13 2 5 2" xfId="26978" xr:uid="{00000000-0005-0000-0000-000065690000}"/>
    <cellStyle name="Total 2 3 13 2 6" xfId="26979" xr:uid="{00000000-0005-0000-0000-000066690000}"/>
    <cellStyle name="Total 2 3 13 2 6 2" xfId="26980" xr:uid="{00000000-0005-0000-0000-000067690000}"/>
    <cellStyle name="Total 2 3 13 2 7" xfId="26981" xr:uid="{00000000-0005-0000-0000-000068690000}"/>
    <cellStyle name="Total 2 3 13 3" xfId="26982" xr:uid="{00000000-0005-0000-0000-000069690000}"/>
    <cellStyle name="Total 2 3 13 3 2" xfId="26983" xr:uid="{00000000-0005-0000-0000-00006A690000}"/>
    <cellStyle name="Total 2 3 13 3 2 2" xfId="26984" xr:uid="{00000000-0005-0000-0000-00006B690000}"/>
    <cellStyle name="Total 2 3 13 3 2 2 2" xfId="26985" xr:uid="{00000000-0005-0000-0000-00006C690000}"/>
    <cellStyle name="Total 2 3 13 3 2 2 2 2" xfId="26986" xr:uid="{00000000-0005-0000-0000-00006D690000}"/>
    <cellStyle name="Total 2 3 13 3 2 2 3" xfId="26987" xr:uid="{00000000-0005-0000-0000-00006E690000}"/>
    <cellStyle name="Total 2 3 13 3 2 3" xfId="26988" xr:uid="{00000000-0005-0000-0000-00006F690000}"/>
    <cellStyle name="Total 2 3 13 3 2 3 2" xfId="26989" xr:uid="{00000000-0005-0000-0000-000070690000}"/>
    <cellStyle name="Total 2 3 13 3 2 4" xfId="26990" xr:uid="{00000000-0005-0000-0000-000071690000}"/>
    <cellStyle name="Total 2 3 13 3 3" xfId="26991" xr:uid="{00000000-0005-0000-0000-000072690000}"/>
    <cellStyle name="Total 2 3 13 3 3 2" xfId="26992" xr:uid="{00000000-0005-0000-0000-000073690000}"/>
    <cellStyle name="Total 2 3 13 3 3 2 2" xfId="26993" xr:uid="{00000000-0005-0000-0000-000074690000}"/>
    <cellStyle name="Total 2 3 13 3 3 3" xfId="26994" xr:uid="{00000000-0005-0000-0000-000075690000}"/>
    <cellStyle name="Total 2 3 13 3 4" xfId="26995" xr:uid="{00000000-0005-0000-0000-000076690000}"/>
    <cellStyle name="Total 2 3 13 3 4 2" xfId="26996" xr:uid="{00000000-0005-0000-0000-000077690000}"/>
    <cellStyle name="Total 2 3 13 3 4 2 2" xfId="26997" xr:uid="{00000000-0005-0000-0000-000078690000}"/>
    <cellStyle name="Total 2 3 13 3 4 3" xfId="26998" xr:uid="{00000000-0005-0000-0000-000079690000}"/>
    <cellStyle name="Total 2 3 13 3 5" xfId="26999" xr:uid="{00000000-0005-0000-0000-00007A690000}"/>
    <cellStyle name="Total 2 3 13 3 5 2" xfId="27000" xr:uid="{00000000-0005-0000-0000-00007B690000}"/>
    <cellStyle name="Total 2 3 13 3 6" xfId="27001" xr:uid="{00000000-0005-0000-0000-00007C690000}"/>
    <cellStyle name="Total 2 3 13 3 6 2" xfId="27002" xr:uid="{00000000-0005-0000-0000-00007D690000}"/>
    <cellStyle name="Total 2 3 13 3 7" xfId="27003" xr:uid="{00000000-0005-0000-0000-00007E690000}"/>
    <cellStyle name="Total 2 3 13 4" xfId="27004" xr:uid="{00000000-0005-0000-0000-00007F690000}"/>
    <cellStyle name="Total 2 3 13 4 2" xfId="27005" xr:uid="{00000000-0005-0000-0000-000080690000}"/>
    <cellStyle name="Total 2 3 13 4 2 2" xfId="27006" xr:uid="{00000000-0005-0000-0000-000081690000}"/>
    <cellStyle name="Total 2 3 13 4 2 2 2" xfId="27007" xr:uid="{00000000-0005-0000-0000-000082690000}"/>
    <cellStyle name="Total 2 3 13 4 2 2 2 2" xfId="27008" xr:uid="{00000000-0005-0000-0000-000083690000}"/>
    <cellStyle name="Total 2 3 13 4 2 2 3" xfId="27009" xr:uid="{00000000-0005-0000-0000-000084690000}"/>
    <cellStyle name="Total 2 3 13 4 2 3" xfId="27010" xr:uid="{00000000-0005-0000-0000-000085690000}"/>
    <cellStyle name="Total 2 3 13 4 2 3 2" xfId="27011" xr:uid="{00000000-0005-0000-0000-000086690000}"/>
    <cellStyle name="Total 2 3 13 4 2 4" xfId="27012" xr:uid="{00000000-0005-0000-0000-000087690000}"/>
    <cellStyle name="Total 2 3 13 4 3" xfId="27013" xr:uid="{00000000-0005-0000-0000-000088690000}"/>
    <cellStyle name="Total 2 3 13 4 3 2" xfId="27014" xr:uid="{00000000-0005-0000-0000-000089690000}"/>
    <cellStyle name="Total 2 3 13 4 3 2 2" xfId="27015" xr:uid="{00000000-0005-0000-0000-00008A690000}"/>
    <cellStyle name="Total 2 3 13 4 3 3" xfId="27016" xr:uid="{00000000-0005-0000-0000-00008B690000}"/>
    <cellStyle name="Total 2 3 13 4 4" xfId="27017" xr:uid="{00000000-0005-0000-0000-00008C690000}"/>
    <cellStyle name="Total 2 3 13 4 4 2" xfId="27018" xr:uid="{00000000-0005-0000-0000-00008D690000}"/>
    <cellStyle name="Total 2 3 13 4 4 2 2" xfId="27019" xr:uid="{00000000-0005-0000-0000-00008E690000}"/>
    <cellStyle name="Total 2 3 13 4 4 3" xfId="27020" xr:uid="{00000000-0005-0000-0000-00008F690000}"/>
    <cellStyle name="Total 2 3 13 4 5" xfId="27021" xr:uid="{00000000-0005-0000-0000-000090690000}"/>
    <cellStyle name="Total 2 3 13 4 5 2" xfId="27022" xr:uid="{00000000-0005-0000-0000-000091690000}"/>
    <cellStyle name="Total 2 3 13 4 6" xfId="27023" xr:uid="{00000000-0005-0000-0000-000092690000}"/>
    <cellStyle name="Total 2 3 13 4 6 2" xfId="27024" xr:uid="{00000000-0005-0000-0000-000093690000}"/>
    <cellStyle name="Total 2 3 13 4 7" xfId="27025" xr:uid="{00000000-0005-0000-0000-000094690000}"/>
    <cellStyle name="Total 2 3 13 5" xfId="27026" xr:uid="{00000000-0005-0000-0000-000095690000}"/>
    <cellStyle name="Total 2 3 13 5 2" xfId="27027" xr:uid="{00000000-0005-0000-0000-000096690000}"/>
    <cellStyle name="Total 2 3 13 5 2 2" xfId="27028" xr:uid="{00000000-0005-0000-0000-000097690000}"/>
    <cellStyle name="Total 2 3 13 5 2 2 2" xfId="27029" xr:uid="{00000000-0005-0000-0000-000098690000}"/>
    <cellStyle name="Total 2 3 13 5 2 2 2 2" xfId="27030" xr:uid="{00000000-0005-0000-0000-000099690000}"/>
    <cellStyle name="Total 2 3 13 5 2 2 3" xfId="27031" xr:uid="{00000000-0005-0000-0000-00009A690000}"/>
    <cellStyle name="Total 2 3 13 5 2 3" xfId="27032" xr:uid="{00000000-0005-0000-0000-00009B690000}"/>
    <cellStyle name="Total 2 3 13 5 2 3 2" xfId="27033" xr:uid="{00000000-0005-0000-0000-00009C690000}"/>
    <cellStyle name="Total 2 3 13 5 2 4" xfId="27034" xr:uid="{00000000-0005-0000-0000-00009D690000}"/>
    <cellStyle name="Total 2 3 13 5 3" xfId="27035" xr:uid="{00000000-0005-0000-0000-00009E690000}"/>
    <cellStyle name="Total 2 3 13 5 3 2" xfId="27036" xr:uid="{00000000-0005-0000-0000-00009F690000}"/>
    <cellStyle name="Total 2 3 13 5 3 2 2" xfId="27037" xr:uid="{00000000-0005-0000-0000-0000A0690000}"/>
    <cellStyle name="Total 2 3 13 5 3 3" xfId="27038" xr:uid="{00000000-0005-0000-0000-0000A1690000}"/>
    <cellStyle name="Total 2 3 13 5 4" xfId="27039" xr:uid="{00000000-0005-0000-0000-0000A2690000}"/>
    <cellStyle name="Total 2 3 13 5 4 2" xfId="27040" xr:uid="{00000000-0005-0000-0000-0000A3690000}"/>
    <cellStyle name="Total 2 3 13 5 4 2 2" xfId="27041" xr:uid="{00000000-0005-0000-0000-0000A4690000}"/>
    <cellStyle name="Total 2 3 13 5 4 3" xfId="27042" xr:uid="{00000000-0005-0000-0000-0000A5690000}"/>
    <cellStyle name="Total 2 3 13 5 5" xfId="27043" xr:uid="{00000000-0005-0000-0000-0000A6690000}"/>
    <cellStyle name="Total 2 3 13 5 5 2" xfId="27044" xr:uid="{00000000-0005-0000-0000-0000A7690000}"/>
    <cellStyle name="Total 2 3 13 5 6" xfId="27045" xr:uid="{00000000-0005-0000-0000-0000A8690000}"/>
    <cellStyle name="Total 2 3 13 5 6 2" xfId="27046" xr:uid="{00000000-0005-0000-0000-0000A9690000}"/>
    <cellStyle name="Total 2 3 13 5 7" xfId="27047" xr:uid="{00000000-0005-0000-0000-0000AA690000}"/>
    <cellStyle name="Total 2 3 13 6" xfId="27048" xr:uid="{00000000-0005-0000-0000-0000AB690000}"/>
    <cellStyle name="Total 2 3 13 6 2" xfId="27049" xr:uid="{00000000-0005-0000-0000-0000AC690000}"/>
    <cellStyle name="Total 2 3 13 6 2 2" xfId="27050" xr:uid="{00000000-0005-0000-0000-0000AD690000}"/>
    <cellStyle name="Total 2 3 13 6 2 2 2" xfId="27051" xr:uid="{00000000-0005-0000-0000-0000AE690000}"/>
    <cellStyle name="Total 2 3 13 6 2 2 2 2" xfId="27052" xr:uid="{00000000-0005-0000-0000-0000AF690000}"/>
    <cellStyle name="Total 2 3 13 6 2 2 3" xfId="27053" xr:uid="{00000000-0005-0000-0000-0000B0690000}"/>
    <cellStyle name="Total 2 3 13 6 2 3" xfId="27054" xr:uid="{00000000-0005-0000-0000-0000B1690000}"/>
    <cellStyle name="Total 2 3 13 6 2 3 2" xfId="27055" xr:uid="{00000000-0005-0000-0000-0000B2690000}"/>
    <cellStyle name="Total 2 3 13 6 2 4" xfId="27056" xr:uid="{00000000-0005-0000-0000-0000B3690000}"/>
    <cellStyle name="Total 2 3 13 6 3" xfId="27057" xr:uid="{00000000-0005-0000-0000-0000B4690000}"/>
    <cellStyle name="Total 2 3 13 6 3 2" xfId="27058" xr:uid="{00000000-0005-0000-0000-0000B5690000}"/>
    <cellStyle name="Total 2 3 13 6 3 2 2" xfId="27059" xr:uid="{00000000-0005-0000-0000-0000B6690000}"/>
    <cellStyle name="Total 2 3 13 6 3 3" xfId="27060" xr:uid="{00000000-0005-0000-0000-0000B7690000}"/>
    <cellStyle name="Total 2 3 13 6 4" xfId="27061" xr:uid="{00000000-0005-0000-0000-0000B8690000}"/>
    <cellStyle name="Total 2 3 13 6 4 2" xfId="27062" xr:uid="{00000000-0005-0000-0000-0000B9690000}"/>
    <cellStyle name="Total 2 3 13 6 4 2 2" xfId="27063" xr:uid="{00000000-0005-0000-0000-0000BA690000}"/>
    <cellStyle name="Total 2 3 13 6 4 3" xfId="27064" xr:uid="{00000000-0005-0000-0000-0000BB690000}"/>
    <cellStyle name="Total 2 3 13 6 5" xfId="27065" xr:uid="{00000000-0005-0000-0000-0000BC690000}"/>
    <cellStyle name="Total 2 3 13 6 5 2" xfId="27066" xr:uid="{00000000-0005-0000-0000-0000BD690000}"/>
    <cellStyle name="Total 2 3 13 6 6" xfId="27067" xr:uid="{00000000-0005-0000-0000-0000BE690000}"/>
    <cellStyle name="Total 2 3 13 6 6 2" xfId="27068" xr:uid="{00000000-0005-0000-0000-0000BF690000}"/>
    <cellStyle name="Total 2 3 13 6 7" xfId="27069" xr:uid="{00000000-0005-0000-0000-0000C0690000}"/>
    <cellStyle name="Total 2 3 13 7" xfId="27070" xr:uid="{00000000-0005-0000-0000-0000C1690000}"/>
    <cellStyle name="Total 2 3 13 7 2" xfId="27071" xr:uid="{00000000-0005-0000-0000-0000C2690000}"/>
    <cellStyle name="Total 2 3 13 7 2 2" xfId="27072" xr:uid="{00000000-0005-0000-0000-0000C3690000}"/>
    <cellStyle name="Total 2 3 13 7 2 2 2" xfId="27073" xr:uid="{00000000-0005-0000-0000-0000C4690000}"/>
    <cellStyle name="Total 2 3 13 7 2 3" xfId="27074" xr:uid="{00000000-0005-0000-0000-0000C5690000}"/>
    <cellStyle name="Total 2 3 13 7 3" xfId="27075" xr:uid="{00000000-0005-0000-0000-0000C6690000}"/>
    <cellStyle name="Total 2 3 13 7 3 2" xfId="27076" xr:uid="{00000000-0005-0000-0000-0000C7690000}"/>
    <cellStyle name="Total 2 3 13 7 4" xfId="27077" xr:uid="{00000000-0005-0000-0000-0000C8690000}"/>
    <cellStyle name="Total 2 3 13 8" xfId="27078" xr:uid="{00000000-0005-0000-0000-0000C9690000}"/>
    <cellStyle name="Total 2 3 13 8 2" xfId="27079" xr:uid="{00000000-0005-0000-0000-0000CA690000}"/>
    <cellStyle name="Total 2 3 13 8 2 2" xfId="27080" xr:uid="{00000000-0005-0000-0000-0000CB690000}"/>
    <cellStyle name="Total 2 3 13 8 3" xfId="27081" xr:uid="{00000000-0005-0000-0000-0000CC690000}"/>
    <cellStyle name="Total 2 3 13 9" xfId="27082" xr:uid="{00000000-0005-0000-0000-0000CD690000}"/>
    <cellStyle name="Total 2 3 13 9 2" xfId="27083" xr:uid="{00000000-0005-0000-0000-0000CE690000}"/>
    <cellStyle name="Total 2 3 13 9 2 2" xfId="27084" xr:uid="{00000000-0005-0000-0000-0000CF690000}"/>
    <cellStyle name="Total 2 3 13 9 3" xfId="27085" xr:uid="{00000000-0005-0000-0000-0000D0690000}"/>
    <cellStyle name="Total 2 3 14" xfId="27086" xr:uid="{00000000-0005-0000-0000-0000D1690000}"/>
    <cellStyle name="Total 2 3 14 10" xfId="27087" xr:uid="{00000000-0005-0000-0000-0000D2690000}"/>
    <cellStyle name="Total 2 3 14 10 2" xfId="27088" xr:uid="{00000000-0005-0000-0000-0000D3690000}"/>
    <cellStyle name="Total 2 3 14 11" xfId="27089" xr:uid="{00000000-0005-0000-0000-0000D4690000}"/>
    <cellStyle name="Total 2 3 14 11 2" xfId="27090" xr:uid="{00000000-0005-0000-0000-0000D5690000}"/>
    <cellStyle name="Total 2 3 14 12" xfId="27091" xr:uid="{00000000-0005-0000-0000-0000D6690000}"/>
    <cellStyle name="Total 2 3 14 2" xfId="27092" xr:uid="{00000000-0005-0000-0000-0000D7690000}"/>
    <cellStyle name="Total 2 3 14 2 2" xfId="27093" xr:uid="{00000000-0005-0000-0000-0000D8690000}"/>
    <cellStyle name="Total 2 3 14 2 2 2" xfId="27094" xr:uid="{00000000-0005-0000-0000-0000D9690000}"/>
    <cellStyle name="Total 2 3 14 2 2 2 2" xfId="27095" xr:uid="{00000000-0005-0000-0000-0000DA690000}"/>
    <cellStyle name="Total 2 3 14 2 2 2 2 2" xfId="27096" xr:uid="{00000000-0005-0000-0000-0000DB690000}"/>
    <cellStyle name="Total 2 3 14 2 2 2 3" xfId="27097" xr:uid="{00000000-0005-0000-0000-0000DC690000}"/>
    <cellStyle name="Total 2 3 14 2 2 3" xfId="27098" xr:uid="{00000000-0005-0000-0000-0000DD690000}"/>
    <cellStyle name="Total 2 3 14 2 2 3 2" xfId="27099" xr:uid="{00000000-0005-0000-0000-0000DE690000}"/>
    <cellStyle name="Total 2 3 14 2 2 4" xfId="27100" xr:uid="{00000000-0005-0000-0000-0000DF690000}"/>
    <cellStyle name="Total 2 3 14 2 3" xfId="27101" xr:uid="{00000000-0005-0000-0000-0000E0690000}"/>
    <cellStyle name="Total 2 3 14 2 3 2" xfId="27102" xr:uid="{00000000-0005-0000-0000-0000E1690000}"/>
    <cellStyle name="Total 2 3 14 2 3 2 2" xfId="27103" xr:uid="{00000000-0005-0000-0000-0000E2690000}"/>
    <cellStyle name="Total 2 3 14 2 3 3" xfId="27104" xr:uid="{00000000-0005-0000-0000-0000E3690000}"/>
    <cellStyle name="Total 2 3 14 2 4" xfId="27105" xr:uid="{00000000-0005-0000-0000-0000E4690000}"/>
    <cellStyle name="Total 2 3 14 2 4 2" xfId="27106" xr:uid="{00000000-0005-0000-0000-0000E5690000}"/>
    <cellStyle name="Total 2 3 14 2 4 2 2" xfId="27107" xr:uid="{00000000-0005-0000-0000-0000E6690000}"/>
    <cellStyle name="Total 2 3 14 2 4 3" xfId="27108" xr:uid="{00000000-0005-0000-0000-0000E7690000}"/>
    <cellStyle name="Total 2 3 14 2 5" xfId="27109" xr:uid="{00000000-0005-0000-0000-0000E8690000}"/>
    <cellStyle name="Total 2 3 14 2 5 2" xfId="27110" xr:uid="{00000000-0005-0000-0000-0000E9690000}"/>
    <cellStyle name="Total 2 3 14 2 6" xfId="27111" xr:uid="{00000000-0005-0000-0000-0000EA690000}"/>
    <cellStyle name="Total 2 3 14 2 6 2" xfId="27112" xr:uid="{00000000-0005-0000-0000-0000EB690000}"/>
    <cellStyle name="Total 2 3 14 2 7" xfId="27113" xr:uid="{00000000-0005-0000-0000-0000EC690000}"/>
    <cellStyle name="Total 2 3 14 3" xfId="27114" xr:uid="{00000000-0005-0000-0000-0000ED690000}"/>
    <cellStyle name="Total 2 3 14 3 2" xfId="27115" xr:uid="{00000000-0005-0000-0000-0000EE690000}"/>
    <cellStyle name="Total 2 3 14 3 2 2" xfId="27116" xr:uid="{00000000-0005-0000-0000-0000EF690000}"/>
    <cellStyle name="Total 2 3 14 3 2 2 2" xfId="27117" xr:uid="{00000000-0005-0000-0000-0000F0690000}"/>
    <cellStyle name="Total 2 3 14 3 2 2 2 2" xfId="27118" xr:uid="{00000000-0005-0000-0000-0000F1690000}"/>
    <cellStyle name="Total 2 3 14 3 2 2 3" xfId="27119" xr:uid="{00000000-0005-0000-0000-0000F2690000}"/>
    <cellStyle name="Total 2 3 14 3 2 3" xfId="27120" xr:uid="{00000000-0005-0000-0000-0000F3690000}"/>
    <cellStyle name="Total 2 3 14 3 2 3 2" xfId="27121" xr:uid="{00000000-0005-0000-0000-0000F4690000}"/>
    <cellStyle name="Total 2 3 14 3 2 4" xfId="27122" xr:uid="{00000000-0005-0000-0000-0000F5690000}"/>
    <cellStyle name="Total 2 3 14 3 3" xfId="27123" xr:uid="{00000000-0005-0000-0000-0000F6690000}"/>
    <cellStyle name="Total 2 3 14 3 3 2" xfId="27124" xr:uid="{00000000-0005-0000-0000-0000F7690000}"/>
    <cellStyle name="Total 2 3 14 3 3 2 2" xfId="27125" xr:uid="{00000000-0005-0000-0000-0000F8690000}"/>
    <cellStyle name="Total 2 3 14 3 3 3" xfId="27126" xr:uid="{00000000-0005-0000-0000-0000F9690000}"/>
    <cellStyle name="Total 2 3 14 3 4" xfId="27127" xr:uid="{00000000-0005-0000-0000-0000FA690000}"/>
    <cellStyle name="Total 2 3 14 3 4 2" xfId="27128" xr:uid="{00000000-0005-0000-0000-0000FB690000}"/>
    <cellStyle name="Total 2 3 14 3 4 2 2" xfId="27129" xr:uid="{00000000-0005-0000-0000-0000FC690000}"/>
    <cellStyle name="Total 2 3 14 3 4 3" xfId="27130" xr:uid="{00000000-0005-0000-0000-0000FD690000}"/>
    <cellStyle name="Total 2 3 14 3 5" xfId="27131" xr:uid="{00000000-0005-0000-0000-0000FE690000}"/>
    <cellStyle name="Total 2 3 14 3 5 2" xfId="27132" xr:uid="{00000000-0005-0000-0000-0000FF690000}"/>
    <cellStyle name="Total 2 3 14 3 6" xfId="27133" xr:uid="{00000000-0005-0000-0000-0000006A0000}"/>
    <cellStyle name="Total 2 3 14 3 6 2" xfId="27134" xr:uid="{00000000-0005-0000-0000-0000016A0000}"/>
    <cellStyle name="Total 2 3 14 3 7" xfId="27135" xr:uid="{00000000-0005-0000-0000-0000026A0000}"/>
    <cellStyle name="Total 2 3 14 4" xfId="27136" xr:uid="{00000000-0005-0000-0000-0000036A0000}"/>
    <cellStyle name="Total 2 3 14 4 2" xfId="27137" xr:uid="{00000000-0005-0000-0000-0000046A0000}"/>
    <cellStyle name="Total 2 3 14 4 2 2" xfId="27138" xr:uid="{00000000-0005-0000-0000-0000056A0000}"/>
    <cellStyle name="Total 2 3 14 4 2 2 2" xfId="27139" xr:uid="{00000000-0005-0000-0000-0000066A0000}"/>
    <cellStyle name="Total 2 3 14 4 2 2 2 2" xfId="27140" xr:uid="{00000000-0005-0000-0000-0000076A0000}"/>
    <cellStyle name="Total 2 3 14 4 2 2 3" xfId="27141" xr:uid="{00000000-0005-0000-0000-0000086A0000}"/>
    <cellStyle name="Total 2 3 14 4 2 3" xfId="27142" xr:uid="{00000000-0005-0000-0000-0000096A0000}"/>
    <cellStyle name="Total 2 3 14 4 2 3 2" xfId="27143" xr:uid="{00000000-0005-0000-0000-00000A6A0000}"/>
    <cellStyle name="Total 2 3 14 4 2 4" xfId="27144" xr:uid="{00000000-0005-0000-0000-00000B6A0000}"/>
    <cellStyle name="Total 2 3 14 4 3" xfId="27145" xr:uid="{00000000-0005-0000-0000-00000C6A0000}"/>
    <cellStyle name="Total 2 3 14 4 3 2" xfId="27146" xr:uid="{00000000-0005-0000-0000-00000D6A0000}"/>
    <cellStyle name="Total 2 3 14 4 3 2 2" xfId="27147" xr:uid="{00000000-0005-0000-0000-00000E6A0000}"/>
    <cellStyle name="Total 2 3 14 4 3 3" xfId="27148" xr:uid="{00000000-0005-0000-0000-00000F6A0000}"/>
    <cellStyle name="Total 2 3 14 4 4" xfId="27149" xr:uid="{00000000-0005-0000-0000-0000106A0000}"/>
    <cellStyle name="Total 2 3 14 4 4 2" xfId="27150" xr:uid="{00000000-0005-0000-0000-0000116A0000}"/>
    <cellStyle name="Total 2 3 14 4 4 2 2" xfId="27151" xr:uid="{00000000-0005-0000-0000-0000126A0000}"/>
    <cellStyle name="Total 2 3 14 4 4 3" xfId="27152" xr:uid="{00000000-0005-0000-0000-0000136A0000}"/>
    <cellStyle name="Total 2 3 14 4 5" xfId="27153" xr:uid="{00000000-0005-0000-0000-0000146A0000}"/>
    <cellStyle name="Total 2 3 14 4 5 2" xfId="27154" xr:uid="{00000000-0005-0000-0000-0000156A0000}"/>
    <cellStyle name="Total 2 3 14 4 6" xfId="27155" xr:uid="{00000000-0005-0000-0000-0000166A0000}"/>
    <cellStyle name="Total 2 3 14 4 6 2" xfId="27156" xr:uid="{00000000-0005-0000-0000-0000176A0000}"/>
    <cellStyle name="Total 2 3 14 4 7" xfId="27157" xr:uid="{00000000-0005-0000-0000-0000186A0000}"/>
    <cellStyle name="Total 2 3 14 5" xfId="27158" xr:uid="{00000000-0005-0000-0000-0000196A0000}"/>
    <cellStyle name="Total 2 3 14 5 2" xfId="27159" xr:uid="{00000000-0005-0000-0000-00001A6A0000}"/>
    <cellStyle name="Total 2 3 14 5 2 2" xfId="27160" xr:uid="{00000000-0005-0000-0000-00001B6A0000}"/>
    <cellStyle name="Total 2 3 14 5 2 2 2" xfId="27161" xr:uid="{00000000-0005-0000-0000-00001C6A0000}"/>
    <cellStyle name="Total 2 3 14 5 2 2 2 2" xfId="27162" xr:uid="{00000000-0005-0000-0000-00001D6A0000}"/>
    <cellStyle name="Total 2 3 14 5 2 2 3" xfId="27163" xr:uid="{00000000-0005-0000-0000-00001E6A0000}"/>
    <cellStyle name="Total 2 3 14 5 2 3" xfId="27164" xr:uid="{00000000-0005-0000-0000-00001F6A0000}"/>
    <cellStyle name="Total 2 3 14 5 2 3 2" xfId="27165" xr:uid="{00000000-0005-0000-0000-0000206A0000}"/>
    <cellStyle name="Total 2 3 14 5 2 4" xfId="27166" xr:uid="{00000000-0005-0000-0000-0000216A0000}"/>
    <cellStyle name="Total 2 3 14 5 3" xfId="27167" xr:uid="{00000000-0005-0000-0000-0000226A0000}"/>
    <cellStyle name="Total 2 3 14 5 3 2" xfId="27168" xr:uid="{00000000-0005-0000-0000-0000236A0000}"/>
    <cellStyle name="Total 2 3 14 5 3 2 2" xfId="27169" xr:uid="{00000000-0005-0000-0000-0000246A0000}"/>
    <cellStyle name="Total 2 3 14 5 3 3" xfId="27170" xr:uid="{00000000-0005-0000-0000-0000256A0000}"/>
    <cellStyle name="Total 2 3 14 5 4" xfId="27171" xr:uid="{00000000-0005-0000-0000-0000266A0000}"/>
    <cellStyle name="Total 2 3 14 5 4 2" xfId="27172" xr:uid="{00000000-0005-0000-0000-0000276A0000}"/>
    <cellStyle name="Total 2 3 14 5 4 2 2" xfId="27173" xr:uid="{00000000-0005-0000-0000-0000286A0000}"/>
    <cellStyle name="Total 2 3 14 5 4 3" xfId="27174" xr:uid="{00000000-0005-0000-0000-0000296A0000}"/>
    <cellStyle name="Total 2 3 14 5 5" xfId="27175" xr:uid="{00000000-0005-0000-0000-00002A6A0000}"/>
    <cellStyle name="Total 2 3 14 5 5 2" xfId="27176" xr:uid="{00000000-0005-0000-0000-00002B6A0000}"/>
    <cellStyle name="Total 2 3 14 5 6" xfId="27177" xr:uid="{00000000-0005-0000-0000-00002C6A0000}"/>
    <cellStyle name="Total 2 3 14 5 6 2" xfId="27178" xr:uid="{00000000-0005-0000-0000-00002D6A0000}"/>
    <cellStyle name="Total 2 3 14 5 7" xfId="27179" xr:uid="{00000000-0005-0000-0000-00002E6A0000}"/>
    <cellStyle name="Total 2 3 14 6" xfId="27180" xr:uid="{00000000-0005-0000-0000-00002F6A0000}"/>
    <cellStyle name="Total 2 3 14 6 2" xfId="27181" xr:uid="{00000000-0005-0000-0000-0000306A0000}"/>
    <cellStyle name="Total 2 3 14 6 2 2" xfId="27182" xr:uid="{00000000-0005-0000-0000-0000316A0000}"/>
    <cellStyle name="Total 2 3 14 6 2 2 2" xfId="27183" xr:uid="{00000000-0005-0000-0000-0000326A0000}"/>
    <cellStyle name="Total 2 3 14 6 2 2 2 2" xfId="27184" xr:uid="{00000000-0005-0000-0000-0000336A0000}"/>
    <cellStyle name="Total 2 3 14 6 2 2 3" xfId="27185" xr:uid="{00000000-0005-0000-0000-0000346A0000}"/>
    <cellStyle name="Total 2 3 14 6 2 3" xfId="27186" xr:uid="{00000000-0005-0000-0000-0000356A0000}"/>
    <cellStyle name="Total 2 3 14 6 2 3 2" xfId="27187" xr:uid="{00000000-0005-0000-0000-0000366A0000}"/>
    <cellStyle name="Total 2 3 14 6 2 4" xfId="27188" xr:uid="{00000000-0005-0000-0000-0000376A0000}"/>
    <cellStyle name="Total 2 3 14 6 3" xfId="27189" xr:uid="{00000000-0005-0000-0000-0000386A0000}"/>
    <cellStyle name="Total 2 3 14 6 3 2" xfId="27190" xr:uid="{00000000-0005-0000-0000-0000396A0000}"/>
    <cellStyle name="Total 2 3 14 6 3 2 2" xfId="27191" xr:uid="{00000000-0005-0000-0000-00003A6A0000}"/>
    <cellStyle name="Total 2 3 14 6 3 3" xfId="27192" xr:uid="{00000000-0005-0000-0000-00003B6A0000}"/>
    <cellStyle name="Total 2 3 14 6 4" xfId="27193" xr:uid="{00000000-0005-0000-0000-00003C6A0000}"/>
    <cellStyle name="Total 2 3 14 6 4 2" xfId="27194" xr:uid="{00000000-0005-0000-0000-00003D6A0000}"/>
    <cellStyle name="Total 2 3 14 6 4 2 2" xfId="27195" xr:uid="{00000000-0005-0000-0000-00003E6A0000}"/>
    <cellStyle name="Total 2 3 14 6 4 3" xfId="27196" xr:uid="{00000000-0005-0000-0000-00003F6A0000}"/>
    <cellStyle name="Total 2 3 14 6 5" xfId="27197" xr:uid="{00000000-0005-0000-0000-0000406A0000}"/>
    <cellStyle name="Total 2 3 14 6 5 2" xfId="27198" xr:uid="{00000000-0005-0000-0000-0000416A0000}"/>
    <cellStyle name="Total 2 3 14 6 6" xfId="27199" xr:uid="{00000000-0005-0000-0000-0000426A0000}"/>
    <cellStyle name="Total 2 3 14 6 6 2" xfId="27200" xr:uid="{00000000-0005-0000-0000-0000436A0000}"/>
    <cellStyle name="Total 2 3 14 6 7" xfId="27201" xr:uid="{00000000-0005-0000-0000-0000446A0000}"/>
    <cellStyle name="Total 2 3 14 7" xfId="27202" xr:uid="{00000000-0005-0000-0000-0000456A0000}"/>
    <cellStyle name="Total 2 3 14 7 2" xfId="27203" xr:uid="{00000000-0005-0000-0000-0000466A0000}"/>
    <cellStyle name="Total 2 3 14 7 2 2" xfId="27204" xr:uid="{00000000-0005-0000-0000-0000476A0000}"/>
    <cellStyle name="Total 2 3 14 7 2 2 2" xfId="27205" xr:uid="{00000000-0005-0000-0000-0000486A0000}"/>
    <cellStyle name="Total 2 3 14 7 2 3" xfId="27206" xr:uid="{00000000-0005-0000-0000-0000496A0000}"/>
    <cellStyle name="Total 2 3 14 7 3" xfId="27207" xr:uid="{00000000-0005-0000-0000-00004A6A0000}"/>
    <cellStyle name="Total 2 3 14 7 3 2" xfId="27208" xr:uid="{00000000-0005-0000-0000-00004B6A0000}"/>
    <cellStyle name="Total 2 3 14 7 4" xfId="27209" xr:uid="{00000000-0005-0000-0000-00004C6A0000}"/>
    <cellStyle name="Total 2 3 14 8" xfId="27210" xr:uid="{00000000-0005-0000-0000-00004D6A0000}"/>
    <cellStyle name="Total 2 3 14 8 2" xfId="27211" xr:uid="{00000000-0005-0000-0000-00004E6A0000}"/>
    <cellStyle name="Total 2 3 14 8 2 2" xfId="27212" xr:uid="{00000000-0005-0000-0000-00004F6A0000}"/>
    <cellStyle name="Total 2 3 14 8 3" xfId="27213" xr:uid="{00000000-0005-0000-0000-0000506A0000}"/>
    <cellStyle name="Total 2 3 14 9" xfId="27214" xr:uid="{00000000-0005-0000-0000-0000516A0000}"/>
    <cellStyle name="Total 2 3 14 9 2" xfId="27215" xr:uid="{00000000-0005-0000-0000-0000526A0000}"/>
    <cellStyle name="Total 2 3 14 9 2 2" xfId="27216" xr:uid="{00000000-0005-0000-0000-0000536A0000}"/>
    <cellStyle name="Total 2 3 14 9 3" xfId="27217" xr:uid="{00000000-0005-0000-0000-0000546A0000}"/>
    <cellStyle name="Total 2 3 15" xfId="27218" xr:uid="{00000000-0005-0000-0000-0000556A0000}"/>
    <cellStyle name="Total 2 3 15 10" xfId="27219" xr:uid="{00000000-0005-0000-0000-0000566A0000}"/>
    <cellStyle name="Total 2 3 15 10 2" xfId="27220" xr:uid="{00000000-0005-0000-0000-0000576A0000}"/>
    <cellStyle name="Total 2 3 15 11" xfId="27221" xr:uid="{00000000-0005-0000-0000-0000586A0000}"/>
    <cellStyle name="Total 2 3 15 11 2" xfId="27222" xr:uid="{00000000-0005-0000-0000-0000596A0000}"/>
    <cellStyle name="Total 2 3 15 12" xfId="27223" xr:uid="{00000000-0005-0000-0000-00005A6A0000}"/>
    <cellStyle name="Total 2 3 15 2" xfId="27224" xr:uid="{00000000-0005-0000-0000-00005B6A0000}"/>
    <cellStyle name="Total 2 3 15 2 2" xfId="27225" xr:uid="{00000000-0005-0000-0000-00005C6A0000}"/>
    <cellStyle name="Total 2 3 15 2 2 2" xfId="27226" xr:uid="{00000000-0005-0000-0000-00005D6A0000}"/>
    <cellStyle name="Total 2 3 15 2 2 2 2" xfId="27227" xr:uid="{00000000-0005-0000-0000-00005E6A0000}"/>
    <cellStyle name="Total 2 3 15 2 2 2 2 2" xfId="27228" xr:uid="{00000000-0005-0000-0000-00005F6A0000}"/>
    <cellStyle name="Total 2 3 15 2 2 2 3" xfId="27229" xr:uid="{00000000-0005-0000-0000-0000606A0000}"/>
    <cellStyle name="Total 2 3 15 2 2 3" xfId="27230" xr:uid="{00000000-0005-0000-0000-0000616A0000}"/>
    <cellStyle name="Total 2 3 15 2 2 3 2" xfId="27231" xr:uid="{00000000-0005-0000-0000-0000626A0000}"/>
    <cellStyle name="Total 2 3 15 2 2 4" xfId="27232" xr:uid="{00000000-0005-0000-0000-0000636A0000}"/>
    <cellStyle name="Total 2 3 15 2 3" xfId="27233" xr:uid="{00000000-0005-0000-0000-0000646A0000}"/>
    <cellStyle name="Total 2 3 15 2 3 2" xfId="27234" xr:uid="{00000000-0005-0000-0000-0000656A0000}"/>
    <cellStyle name="Total 2 3 15 2 3 2 2" xfId="27235" xr:uid="{00000000-0005-0000-0000-0000666A0000}"/>
    <cellStyle name="Total 2 3 15 2 3 3" xfId="27236" xr:uid="{00000000-0005-0000-0000-0000676A0000}"/>
    <cellStyle name="Total 2 3 15 2 4" xfId="27237" xr:uid="{00000000-0005-0000-0000-0000686A0000}"/>
    <cellStyle name="Total 2 3 15 2 4 2" xfId="27238" xr:uid="{00000000-0005-0000-0000-0000696A0000}"/>
    <cellStyle name="Total 2 3 15 2 4 2 2" xfId="27239" xr:uid="{00000000-0005-0000-0000-00006A6A0000}"/>
    <cellStyle name="Total 2 3 15 2 4 3" xfId="27240" xr:uid="{00000000-0005-0000-0000-00006B6A0000}"/>
    <cellStyle name="Total 2 3 15 2 5" xfId="27241" xr:uid="{00000000-0005-0000-0000-00006C6A0000}"/>
    <cellStyle name="Total 2 3 15 2 5 2" xfId="27242" xr:uid="{00000000-0005-0000-0000-00006D6A0000}"/>
    <cellStyle name="Total 2 3 15 2 6" xfId="27243" xr:uid="{00000000-0005-0000-0000-00006E6A0000}"/>
    <cellStyle name="Total 2 3 15 2 6 2" xfId="27244" xr:uid="{00000000-0005-0000-0000-00006F6A0000}"/>
    <cellStyle name="Total 2 3 15 2 7" xfId="27245" xr:uid="{00000000-0005-0000-0000-0000706A0000}"/>
    <cellStyle name="Total 2 3 15 3" xfId="27246" xr:uid="{00000000-0005-0000-0000-0000716A0000}"/>
    <cellStyle name="Total 2 3 15 3 2" xfId="27247" xr:uid="{00000000-0005-0000-0000-0000726A0000}"/>
    <cellStyle name="Total 2 3 15 3 2 2" xfId="27248" xr:uid="{00000000-0005-0000-0000-0000736A0000}"/>
    <cellStyle name="Total 2 3 15 3 2 2 2" xfId="27249" xr:uid="{00000000-0005-0000-0000-0000746A0000}"/>
    <cellStyle name="Total 2 3 15 3 2 2 2 2" xfId="27250" xr:uid="{00000000-0005-0000-0000-0000756A0000}"/>
    <cellStyle name="Total 2 3 15 3 2 2 3" xfId="27251" xr:uid="{00000000-0005-0000-0000-0000766A0000}"/>
    <cellStyle name="Total 2 3 15 3 2 3" xfId="27252" xr:uid="{00000000-0005-0000-0000-0000776A0000}"/>
    <cellStyle name="Total 2 3 15 3 2 3 2" xfId="27253" xr:uid="{00000000-0005-0000-0000-0000786A0000}"/>
    <cellStyle name="Total 2 3 15 3 2 4" xfId="27254" xr:uid="{00000000-0005-0000-0000-0000796A0000}"/>
    <cellStyle name="Total 2 3 15 3 3" xfId="27255" xr:uid="{00000000-0005-0000-0000-00007A6A0000}"/>
    <cellStyle name="Total 2 3 15 3 3 2" xfId="27256" xr:uid="{00000000-0005-0000-0000-00007B6A0000}"/>
    <cellStyle name="Total 2 3 15 3 3 2 2" xfId="27257" xr:uid="{00000000-0005-0000-0000-00007C6A0000}"/>
    <cellStyle name="Total 2 3 15 3 3 3" xfId="27258" xr:uid="{00000000-0005-0000-0000-00007D6A0000}"/>
    <cellStyle name="Total 2 3 15 3 4" xfId="27259" xr:uid="{00000000-0005-0000-0000-00007E6A0000}"/>
    <cellStyle name="Total 2 3 15 3 4 2" xfId="27260" xr:uid="{00000000-0005-0000-0000-00007F6A0000}"/>
    <cellStyle name="Total 2 3 15 3 4 2 2" xfId="27261" xr:uid="{00000000-0005-0000-0000-0000806A0000}"/>
    <cellStyle name="Total 2 3 15 3 4 3" xfId="27262" xr:uid="{00000000-0005-0000-0000-0000816A0000}"/>
    <cellStyle name="Total 2 3 15 3 5" xfId="27263" xr:uid="{00000000-0005-0000-0000-0000826A0000}"/>
    <cellStyle name="Total 2 3 15 3 5 2" xfId="27264" xr:uid="{00000000-0005-0000-0000-0000836A0000}"/>
    <cellStyle name="Total 2 3 15 3 6" xfId="27265" xr:uid="{00000000-0005-0000-0000-0000846A0000}"/>
    <cellStyle name="Total 2 3 15 3 6 2" xfId="27266" xr:uid="{00000000-0005-0000-0000-0000856A0000}"/>
    <cellStyle name="Total 2 3 15 3 7" xfId="27267" xr:uid="{00000000-0005-0000-0000-0000866A0000}"/>
    <cellStyle name="Total 2 3 15 4" xfId="27268" xr:uid="{00000000-0005-0000-0000-0000876A0000}"/>
    <cellStyle name="Total 2 3 15 4 2" xfId="27269" xr:uid="{00000000-0005-0000-0000-0000886A0000}"/>
    <cellStyle name="Total 2 3 15 4 2 2" xfId="27270" xr:uid="{00000000-0005-0000-0000-0000896A0000}"/>
    <cellStyle name="Total 2 3 15 4 2 2 2" xfId="27271" xr:uid="{00000000-0005-0000-0000-00008A6A0000}"/>
    <cellStyle name="Total 2 3 15 4 2 2 2 2" xfId="27272" xr:uid="{00000000-0005-0000-0000-00008B6A0000}"/>
    <cellStyle name="Total 2 3 15 4 2 2 3" xfId="27273" xr:uid="{00000000-0005-0000-0000-00008C6A0000}"/>
    <cellStyle name="Total 2 3 15 4 2 3" xfId="27274" xr:uid="{00000000-0005-0000-0000-00008D6A0000}"/>
    <cellStyle name="Total 2 3 15 4 2 3 2" xfId="27275" xr:uid="{00000000-0005-0000-0000-00008E6A0000}"/>
    <cellStyle name="Total 2 3 15 4 2 4" xfId="27276" xr:uid="{00000000-0005-0000-0000-00008F6A0000}"/>
    <cellStyle name="Total 2 3 15 4 3" xfId="27277" xr:uid="{00000000-0005-0000-0000-0000906A0000}"/>
    <cellStyle name="Total 2 3 15 4 3 2" xfId="27278" xr:uid="{00000000-0005-0000-0000-0000916A0000}"/>
    <cellStyle name="Total 2 3 15 4 3 2 2" xfId="27279" xr:uid="{00000000-0005-0000-0000-0000926A0000}"/>
    <cellStyle name="Total 2 3 15 4 3 3" xfId="27280" xr:uid="{00000000-0005-0000-0000-0000936A0000}"/>
    <cellStyle name="Total 2 3 15 4 4" xfId="27281" xr:uid="{00000000-0005-0000-0000-0000946A0000}"/>
    <cellStyle name="Total 2 3 15 4 4 2" xfId="27282" xr:uid="{00000000-0005-0000-0000-0000956A0000}"/>
    <cellStyle name="Total 2 3 15 4 4 2 2" xfId="27283" xr:uid="{00000000-0005-0000-0000-0000966A0000}"/>
    <cellStyle name="Total 2 3 15 4 4 3" xfId="27284" xr:uid="{00000000-0005-0000-0000-0000976A0000}"/>
    <cellStyle name="Total 2 3 15 4 5" xfId="27285" xr:uid="{00000000-0005-0000-0000-0000986A0000}"/>
    <cellStyle name="Total 2 3 15 4 5 2" xfId="27286" xr:uid="{00000000-0005-0000-0000-0000996A0000}"/>
    <cellStyle name="Total 2 3 15 4 6" xfId="27287" xr:uid="{00000000-0005-0000-0000-00009A6A0000}"/>
    <cellStyle name="Total 2 3 15 4 6 2" xfId="27288" xr:uid="{00000000-0005-0000-0000-00009B6A0000}"/>
    <cellStyle name="Total 2 3 15 4 7" xfId="27289" xr:uid="{00000000-0005-0000-0000-00009C6A0000}"/>
    <cellStyle name="Total 2 3 15 5" xfId="27290" xr:uid="{00000000-0005-0000-0000-00009D6A0000}"/>
    <cellStyle name="Total 2 3 15 5 2" xfId="27291" xr:uid="{00000000-0005-0000-0000-00009E6A0000}"/>
    <cellStyle name="Total 2 3 15 5 2 2" xfId="27292" xr:uid="{00000000-0005-0000-0000-00009F6A0000}"/>
    <cellStyle name="Total 2 3 15 5 2 2 2" xfId="27293" xr:uid="{00000000-0005-0000-0000-0000A06A0000}"/>
    <cellStyle name="Total 2 3 15 5 2 2 2 2" xfId="27294" xr:uid="{00000000-0005-0000-0000-0000A16A0000}"/>
    <cellStyle name="Total 2 3 15 5 2 2 3" xfId="27295" xr:uid="{00000000-0005-0000-0000-0000A26A0000}"/>
    <cellStyle name="Total 2 3 15 5 2 3" xfId="27296" xr:uid="{00000000-0005-0000-0000-0000A36A0000}"/>
    <cellStyle name="Total 2 3 15 5 2 3 2" xfId="27297" xr:uid="{00000000-0005-0000-0000-0000A46A0000}"/>
    <cellStyle name="Total 2 3 15 5 2 4" xfId="27298" xr:uid="{00000000-0005-0000-0000-0000A56A0000}"/>
    <cellStyle name="Total 2 3 15 5 3" xfId="27299" xr:uid="{00000000-0005-0000-0000-0000A66A0000}"/>
    <cellStyle name="Total 2 3 15 5 3 2" xfId="27300" xr:uid="{00000000-0005-0000-0000-0000A76A0000}"/>
    <cellStyle name="Total 2 3 15 5 3 2 2" xfId="27301" xr:uid="{00000000-0005-0000-0000-0000A86A0000}"/>
    <cellStyle name="Total 2 3 15 5 3 3" xfId="27302" xr:uid="{00000000-0005-0000-0000-0000A96A0000}"/>
    <cellStyle name="Total 2 3 15 5 4" xfId="27303" xr:uid="{00000000-0005-0000-0000-0000AA6A0000}"/>
    <cellStyle name="Total 2 3 15 5 4 2" xfId="27304" xr:uid="{00000000-0005-0000-0000-0000AB6A0000}"/>
    <cellStyle name="Total 2 3 15 5 4 2 2" xfId="27305" xr:uid="{00000000-0005-0000-0000-0000AC6A0000}"/>
    <cellStyle name="Total 2 3 15 5 4 3" xfId="27306" xr:uid="{00000000-0005-0000-0000-0000AD6A0000}"/>
    <cellStyle name="Total 2 3 15 5 5" xfId="27307" xr:uid="{00000000-0005-0000-0000-0000AE6A0000}"/>
    <cellStyle name="Total 2 3 15 5 5 2" xfId="27308" xr:uid="{00000000-0005-0000-0000-0000AF6A0000}"/>
    <cellStyle name="Total 2 3 15 5 6" xfId="27309" xr:uid="{00000000-0005-0000-0000-0000B06A0000}"/>
    <cellStyle name="Total 2 3 15 5 6 2" xfId="27310" xr:uid="{00000000-0005-0000-0000-0000B16A0000}"/>
    <cellStyle name="Total 2 3 15 5 7" xfId="27311" xr:uid="{00000000-0005-0000-0000-0000B26A0000}"/>
    <cellStyle name="Total 2 3 15 6" xfId="27312" xr:uid="{00000000-0005-0000-0000-0000B36A0000}"/>
    <cellStyle name="Total 2 3 15 6 2" xfId="27313" xr:uid="{00000000-0005-0000-0000-0000B46A0000}"/>
    <cellStyle name="Total 2 3 15 6 2 2" xfId="27314" xr:uid="{00000000-0005-0000-0000-0000B56A0000}"/>
    <cellStyle name="Total 2 3 15 6 2 2 2" xfId="27315" xr:uid="{00000000-0005-0000-0000-0000B66A0000}"/>
    <cellStyle name="Total 2 3 15 6 2 2 2 2" xfId="27316" xr:uid="{00000000-0005-0000-0000-0000B76A0000}"/>
    <cellStyle name="Total 2 3 15 6 2 2 3" xfId="27317" xr:uid="{00000000-0005-0000-0000-0000B86A0000}"/>
    <cellStyle name="Total 2 3 15 6 2 3" xfId="27318" xr:uid="{00000000-0005-0000-0000-0000B96A0000}"/>
    <cellStyle name="Total 2 3 15 6 2 3 2" xfId="27319" xr:uid="{00000000-0005-0000-0000-0000BA6A0000}"/>
    <cellStyle name="Total 2 3 15 6 2 4" xfId="27320" xr:uid="{00000000-0005-0000-0000-0000BB6A0000}"/>
    <cellStyle name="Total 2 3 15 6 3" xfId="27321" xr:uid="{00000000-0005-0000-0000-0000BC6A0000}"/>
    <cellStyle name="Total 2 3 15 6 3 2" xfId="27322" xr:uid="{00000000-0005-0000-0000-0000BD6A0000}"/>
    <cellStyle name="Total 2 3 15 6 3 2 2" xfId="27323" xr:uid="{00000000-0005-0000-0000-0000BE6A0000}"/>
    <cellStyle name="Total 2 3 15 6 3 3" xfId="27324" xr:uid="{00000000-0005-0000-0000-0000BF6A0000}"/>
    <cellStyle name="Total 2 3 15 6 4" xfId="27325" xr:uid="{00000000-0005-0000-0000-0000C06A0000}"/>
    <cellStyle name="Total 2 3 15 6 4 2" xfId="27326" xr:uid="{00000000-0005-0000-0000-0000C16A0000}"/>
    <cellStyle name="Total 2 3 15 6 4 2 2" xfId="27327" xr:uid="{00000000-0005-0000-0000-0000C26A0000}"/>
    <cellStyle name="Total 2 3 15 6 4 3" xfId="27328" xr:uid="{00000000-0005-0000-0000-0000C36A0000}"/>
    <cellStyle name="Total 2 3 15 6 5" xfId="27329" xr:uid="{00000000-0005-0000-0000-0000C46A0000}"/>
    <cellStyle name="Total 2 3 15 6 5 2" xfId="27330" xr:uid="{00000000-0005-0000-0000-0000C56A0000}"/>
    <cellStyle name="Total 2 3 15 6 6" xfId="27331" xr:uid="{00000000-0005-0000-0000-0000C66A0000}"/>
    <cellStyle name="Total 2 3 15 6 6 2" xfId="27332" xr:uid="{00000000-0005-0000-0000-0000C76A0000}"/>
    <cellStyle name="Total 2 3 15 6 7" xfId="27333" xr:uid="{00000000-0005-0000-0000-0000C86A0000}"/>
    <cellStyle name="Total 2 3 15 7" xfId="27334" xr:uid="{00000000-0005-0000-0000-0000C96A0000}"/>
    <cellStyle name="Total 2 3 15 7 2" xfId="27335" xr:uid="{00000000-0005-0000-0000-0000CA6A0000}"/>
    <cellStyle name="Total 2 3 15 7 2 2" xfId="27336" xr:uid="{00000000-0005-0000-0000-0000CB6A0000}"/>
    <cellStyle name="Total 2 3 15 7 2 2 2" xfId="27337" xr:uid="{00000000-0005-0000-0000-0000CC6A0000}"/>
    <cellStyle name="Total 2 3 15 7 2 3" xfId="27338" xr:uid="{00000000-0005-0000-0000-0000CD6A0000}"/>
    <cellStyle name="Total 2 3 15 7 3" xfId="27339" xr:uid="{00000000-0005-0000-0000-0000CE6A0000}"/>
    <cellStyle name="Total 2 3 15 7 3 2" xfId="27340" xr:uid="{00000000-0005-0000-0000-0000CF6A0000}"/>
    <cellStyle name="Total 2 3 15 7 4" xfId="27341" xr:uid="{00000000-0005-0000-0000-0000D06A0000}"/>
    <cellStyle name="Total 2 3 15 8" xfId="27342" xr:uid="{00000000-0005-0000-0000-0000D16A0000}"/>
    <cellStyle name="Total 2 3 15 8 2" xfId="27343" xr:uid="{00000000-0005-0000-0000-0000D26A0000}"/>
    <cellStyle name="Total 2 3 15 8 2 2" xfId="27344" xr:uid="{00000000-0005-0000-0000-0000D36A0000}"/>
    <cellStyle name="Total 2 3 15 8 3" xfId="27345" xr:uid="{00000000-0005-0000-0000-0000D46A0000}"/>
    <cellStyle name="Total 2 3 15 9" xfId="27346" xr:uid="{00000000-0005-0000-0000-0000D56A0000}"/>
    <cellStyle name="Total 2 3 15 9 2" xfId="27347" xr:uid="{00000000-0005-0000-0000-0000D66A0000}"/>
    <cellStyle name="Total 2 3 15 9 2 2" xfId="27348" xr:uid="{00000000-0005-0000-0000-0000D76A0000}"/>
    <cellStyle name="Total 2 3 15 9 3" xfId="27349" xr:uid="{00000000-0005-0000-0000-0000D86A0000}"/>
    <cellStyle name="Total 2 3 16" xfId="27350" xr:uid="{00000000-0005-0000-0000-0000D96A0000}"/>
    <cellStyle name="Total 2 3 16 10" xfId="27351" xr:uid="{00000000-0005-0000-0000-0000DA6A0000}"/>
    <cellStyle name="Total 2 3 16 10 2" xfId="27352" xr:uid="{00000000-0005-0000-0000-0000DB6A0000}"/>
    <cellStyle name="Total 2 3 16 11" xfId="27353" xr:uid="{00000000-0005-0000-0000-0000DC6A0000}"/>
    <cellStyle name="Total 2 3 16 11 2" xfId="27354" xr:uid="{00000000-0005-0000-0000-0000DD6A0000}"/>
    <cellStyle name="Total 2 3 16 12" xfId="27355" xr:uid="{00000000-0005-0000-0000-0000DE6A0000}"/>
    <cellStyle name="Total 2 3 16 2" xfId="27356" xr:uid="{00000000-0005-0000-0000-0000DF6A0000}"/>
    <cellStyle name="Total 2 3 16 2 2" xfId="27357" xr:uid="{00000000-0005-0000-0000-0000E06A0000}"/>
    <cellStyle name="Total 2 3 16 2 2 2" xfId="27358" xr:uid="{00000000-0005-0000-0000-0000E16A0000}"/>
    <cellStyle name="Total 2 3 16 2 2 2 2" xfId="27359" xr:uid="{00000000-0005-0000-0000-0000E26A0000}"/>
    <cellStyle name="Total 2 3 16 2 2 2 2 2" xfId="27360" xr:uid="{00000000-0005-0000-0000-0000E36A0000}"/>
    <cellStyle name="Total 2 3 16 2 2 2 3" xfId="27361" xr:uid="{00000000-0005-0000-0000-0000E46A0000}"/>
    <cellStyle name="Total 2 3 16 2 2 3" xfId="27362" xr:uid="{00000000-0005-0000-0000-0000E56A0000}"/>
    <cellStyle name="Total 2 3 16 2 2 3 2" xfId="27363" xr:uid="{00000000-0005-0000-0000-0000E66A0000}"/>
    <cellStyle name="Total 2 3 16 2 2 4" xfId="27364" xr:uid="{00000000-0005-0000-0000-0000E76A0000}"/>
    <cellStyle name="Total 2 3 16 2 3" xfId="27365" xr:uid="{00000000-0005-0000-0000-0000E86A0000}"/>
    <cellStyle name="Total 2 3 16 2 3 2" xfId="27366" xr:uid="{00000000-0005-0000-0000-0000E96A0000}"/>
    <cellStyle name="Total 2 3 16 2 3 2 2" xfId="27367" xr:uid="{00000000-0005-0000-0000-0000EA6A0000}"/>
    <cellStyle name="Total 2 3 16 2 3 3" xfId="27368" xr:uid="{00000000-0005-0000-0000-0000EB6A0000}"/>
    <cellStyle name="Total 2 3 16 2 4" xfId="27369" xr:uid="{00000000-0005-0000-0000-0000EC6A0000}"/>
    <cellStyle name="Total 2 3 16 2 4 2" xfId="27370" xr:uid="{00000000-0005-0000-0000-0000ED6A0000}"/>
    <cellStyle name="Total 2 3 16 2 4 2 2" xfId="27371" xr:uid="{00000000-0005-0000-0000-0000EE6A0000}"/>
    <cellStyle name="Total 2 3 16 2 4 3" xfId="27372" xr:uid="{00000000-0005-0000-0000-0000EF6A0000}"/>
    <cellStyle name="Total 2 3 16 2 5" xfId="27373" xr:uid="{00000000-0005-0000-0000-0000F06A0000}"/>
    <cellStyle name="Total 2 3 16 2 5 2" xfId="27374" xr:uid="{00000000-0005-0000-0000-0000F16A0000}"/>
    <cellStyle name="Total 2 3 16 2 6" xfId="27375" xr:uid="{00000000-0005-0000-0000-0000F26A0000}"/>
    <cellStyle name="Total 2 3 16 2 6 2" xfId="27376" xr:uid="{00000000-0005-0000-0000-0000F36A0000}"/>
    <cellStyle name="Total 2 3 16 2 7" xfId="27377" xr:uid="{00000000-0005-0000-0000-0000F46A0000}"/>
    <cellStyle name="Total 2 3 16 3" xfId="27378" xr:uid="{00000000-0005-0000-0000-0000F56A0000}"/>
    <cellStyle name="Total 2 3 16 3 2" xfId="27379" xr:uid="{00000000-0005-0000-0000-0000F66A0000}"/>
    <cellStyle name="Total 2 3 16 3 2 2" xfId="27380" xr:uid="{00000000-0005-0000-0000-0000F76A0000}"/>
    <cellStyle name="Total 2 3 16 3 2 2 2" xfId="27381" xr:uid="{00000000-0005-0000-0000-0000F86A0000}"/>
    <cellStyle name="Total 2 3 16 3 2 2 2 2" xfId="27382" xr:uid="{00000000-0005-0000-0000-0000F96A0000}"/>
    <cellStyle name="Total 2 3 16 3 2 2 3" xfId="27383" xr:uid="{00000000-0005-0000-0000-0000FA6A0000}"/>
    <cellStyle name="Total 2 3 16 3 2 3" xfId="27384" xr:uid="{00000000-0005-0000-0000-0000FB6A0000}"/>
    <cellStyle name="Total 2 3 16 3 2 3 2" xfId="27385" xr:uid="{00000000-0005-0000-0000-0000FC6A0000}"/>
    <cellStyle name="Total 2 3 16 3 2 4" xfId="27386" xr:uid="{00000000-0005-0000-0000-0000FD6A0000}"/>
    <cellStyle name="Total 2 3 16 3 3" xfId="27387" xr:uid="{00000000-0005-0000-0000-0000FE6A0000}"/>
    <cellStyle name="Total 2 3 16 3 3 2" xfId="27388" xr:uid="{00000000-0005-0000-0000-0000FF6A0000}"/>
    <cellStyle name="Total 2 3 16 3 3 2 2" xfId="27389" xr:uid="{00000000-0005-0000-0000-0000006B0000}"/>
    <cellStyle name="Total 2 3 16 3 3 3" xfId="27390" xr:uid="{00000000-0005-0000-0000-0000016B0000}"/>
    <cellStyle name="Total 2 3 16 3 4" xfId="27391" xr:uid="{00000000-0005-0000-0000-0000026B0000}"/>
    <cellStyle name="Total 2 3 16 3 4 2" xfId="27392" xr:uid="{00000000-0005-0000-0000-0000036B0000}"/>
    <cellStyle name="Total 2 3 16 3 4 2 2" xfId="27393" xr:uid="{00000000-0005-0000-0000-0000046B0000}"/>
    <cellStyle name="Total 2 3 16 3 4 3" xfId="27394" xr:uid="{00000000-0005-0000-0000-0000056B0000}"/>
    <cellStyle name="Total 2 3 16 3 5" xfId="27395" xr:uid="{00000000-0005-0000-0000-0000066B0000}"/>
    <cellStyle name="Total 2 3 16 3 5 2" xfId="27396" xr:uid="{00000000-0005-0000-0000-0000076B0000}"/>
    <cellStyle name="Total 2 3 16 3 6" xfId="27397" xr:uid="{00000000-0005-0000-0000-0000086B0000}"/>
    <cellStyle name="Total 2 3 16 3 6 2" xfId="27398" xr:uid="{00000000-0005-0000-0000-0000096B0000}"/>
    <cellStyle name="Total 2 3 16 3 7" xfId="27399" xr:uid="{00000000-0005-0000-0000-00000A6B0000}"/>
    <cellStyle name="Total 2 3 16 4" xfId="27400" xr:uid="{00000000-0005-0000-0000-00000B6B0000}"/>
    <cellStyle name="Total 2 3 16 4 2" xfId="27401" xr:uid="{00000000-0005-0000-0000-00000C6B0000}"/>
    <cellStyle name="Total 2 3 16 4 2 2" xfId="27402" xr:uid="{00000000-0005-0000-0000-00000D6B0000}"/>
    <cellStyle name="Total 2 3 16 4 2 2 2" xfId="27403" xr:uid="{00000000-0005-0000-0000-00000E6B0000}"/>
    <cellStyle name="Total 2 3 16 4 2 2 2 2" xfId="27404" xr:uid="{00000000-0005-0000-0000-00000F6B0000}"/>
    <cellStyle name="Total 2 3 16 4 2 2 3" xfId="27405" xr:uid="{00000000-0005-0000-0000-0000106B0000}"/>
    <cellStyle name="Total 2 3 16 4 2 3" xfId="27406" xr:uid="{00000000-0005-0000-0000-0000116B0000}"/>
    <cellStyle name="Total 2 3 16 4 2 3 2" xfId="27407" xr:uid="{00000000-0005-0000-0000-0000126B0000}"/>
    <cellStyle name="Total 2 3 16 4 2 4" xfId="27408" xr:uid="{00000000-0005-0000-0000-0000136B0000}"/>
    <cellStyle name="Total 2 3 16 4 3" xfId="27409" xr:uid="{00000000-0005-0000-0000-0000146B0000}"/>
    <cellStyle name="Total 2 3 16 4 3 2" xfId="27410" xr:uid="{00000000-0005-0000-0000-0000156B0000}"/>
    <cellStyle name="Total 2 3 16 4 3 2 2" xfId="27411" xr:uid="{00000000-0005-0000-0000-0000166B0000}"/>
    <cellStyle name="Total 2 3 16 4 3 3" xfId="27412" xr:uid="{00000000-0005-0000-0000-0000176B0000}"/>
    <cellStyle name="Total 2 3 16 4 4" xfId="27413" xr:uid="{00000000-0005-0000-0000-0000186B0000}"/>
    <cellStyle name="Total 2 3 16 4 4 2" xfId="27414" xr:uid="{00000000-0005-0000-0000-0000196B0000}"/>
    <cellStyle name="Total 2 3 16 4 4 2 2" xfId="27415" xr:uid="{00000000-0005-0000-0000-00001A6B0000}"/>
    <cellStyle name="Total 2 3 16 4 4 3" xfId="27416" xr:uid="{00000000-0005-0000-0000-00001B6B0000}"/>
    <cellStyle name="Total 2 3 16 4 5" xfId="27417" xr:uid="{00000000-0005-0000-0000-00001C6B0000}"/>
    <cellStyle name="Total 2 3 16 4 5 2" xfId="27418" xr:uid="{00000000-0005-0000-0000-00001D6B0000}"/>
    <cellStyle name="Total 2 3 16 4 6" xfId="27419" xr:uid="{00000000-0005-0000-0000-00001E6B0000}"/>
    <cellStyle name="Total 2 3 16 4 6 2" xfId="27420" xr:uid="{00000000-0005-0000-0000-00001F6B0000}"/>
    <cellStyle name="Total 2 3 16 4 7" xfId="27421" xr:uid="{00000000-0005-0000-0000-0000206B0000}"/>
    <cellStyle name="Total 2 3 16 5" xfId="27422" xr:uid="{00000000-0005-0000-0000-0000216B0000}"/>
    <cellStyle name="Total 2 3 16 5 2" xfId="27423" xr:uid="{00000000-0005-0000-0000-0000226B0000}"/>
    <cellStyle name="Total 2 3 16 5 2 2" xfId="27424" xr:uid="{00000000-0005-0000-0000-0000236B0000}"/>
    <cellStyle name="Total 2 3 16 5 2 2 2" xfId="27425" xr:uid="{00000000-0005-0000-0000-0000246B0000}"/>
    <cellStyle name="Total 2 3 16 5 2 2 2 2" xfId="27426" xr:uid="{00000000-0005-0000-0000-0000256B0000}"/>
    <cellStyle name="Total 2 3 16 5 2 2 3" xfId="27427" xr:uid="{00000000-0005-0000-0000-0000266B0000}"/>
    <cellStyle name="Total 2 3 16 5 2 3" xfId="27428" xr:uid="{00000000-0005-0000-0000-0000276B0000}"/>
    <cellStyle name="Total 2 3 16 5 2 3 2" xfId="27429" xr:uid="{00000000-0005-0000-0000-0000286B0000}"/>
    <cellStyle name="Total 2 3 16 5 2 4" xfId="27430" xr:uid="{00000000-0005-0000-0000-0000296B0000}"/>
    <cellStyle name="Total 2 3 16 5 3" xfId="27431" xr:uid="{00000000-0005-0000-0000-00002A6B0000}"/>
    <cellStyle name="Total 2 3 16 5 3 2" xfId="27432" xr:uid="{00000000-0005-0000-0000-00002B6B0000}"/>
    <cellStyle name="Total 2 3 16 5 3 2 2" xfId="27433" xr:uid="{00000000-0005-0000-0000-00002C6B0000}"/>
    <cellStyle name="Total 2 3 16 5 3 3" xfId="27434" xr:uid="{00000000-0005-0000-0000-00002D6B0000}"/>
    <cellStyle name="Total 2 3 16 5 4" xfId="27435" xr:uid="{00000000-0005-0000-0000-00002E6B0000}"/>
    <cellStyle name="Total 2 3 16 5 4 2" xfId="27436" xr:uid="{00000000-0005-0000-0000-00002F6B0000}"/>
    <cellStyle name="Total 2 3 16 5 4 2 2" xfId="27437" xr:uid="{00000000-0005-0000-0000-0000306B0000}"/>
    <cellStyle name="Total 2 3 16 5 4 3" xfId="27438" xr:uid="{00000000-0005-0000-0000-0000316B0000}"/>
    <cellStyle name="Total 2 3 16 5 5" xfId="27439" xr:uid="{00000000-0005-0000-0000-0000326B0000}"/>
    <cellStyle name="Total 2 3 16 5 5 2" xfId="27440" xr:uid="{00000000-0005-0000-0000-0000336B0000}"/>
    <cellStyle name="Total 2 3 16 5 6" xfId="27441" xr:uid="{00000000-0005-0000-0000-0000346B0000}"/>
    <cellStyle name="Total 2 3 16 5 6 2" xfId="27442" xr:uid="{00000000-0005-0000-0000-0000356B0000}"/>
    <cellStyle name="Total 2 3 16 5 7" xfId="27443" xr:uid="{00000000-0005-0000-0000-0000366B0000}"/>
    <cellStyle name="Total 2 3 16 6" xfId="27444" xr:uid="{00000000-0005-0000-0000-0000376B0000}"/>
    <cellStyle name="Total 2 3 16 6 2" xfId="27445" xr:uid="{00000000-0005-0000-0000-0000386B0000}"/>
    <cellStyle name="Total 2 3 16 6 2 2" xfId="27446" xr:uid="{00000000-0005-0000-0000-0000396B0000}"/>
    <cellStyle name="Total 2 3 16 6 2 2 2" xfId="27447" xr:uid="{00000000-0005-0000-0000-00003A6B0000}"/>
    <cellStyle name="Total 2 3 16 6 2 2 2 2" xfId="27448" xr:uid="{00000000-0005-0000-0000-00003B6B0000}"/>
    <cellStyle name="Total 2 3 16 6 2 2 3" xfId="27449" xr:uid="{00000000-0005-0000-0000-00003C6B0000}"/>
    <cellStyle name="Total 2 3 16 6 2 3" xfId="27450" xr:uid="{00000000-0005-0000-0000-00003D6B0000}"/>
    <cellStyle name="Total 2 3 16 6 2 3 2" xfId="27451" xr:uid="{00000000-0005-0000-0000-00003E6B0000}"/>
    <cellStyle name="Total 2 3 16 6 2 4" xfId="27452" xr:uid="{00000000-0005-0000-0000-00003F6B0000}"/>
    <cellStyle name="Total 2 3 16 6 3" xfId="27453" xr:uid="{00000000-0005-0000-0000-0000406B0000}"/>
    <cellStyle name="Total 2 3 16 6 3 2" xfId="27454" xr:uid="{00000000-0005-0000-0000-0000416B0000}"/>
    <cellStyle name="Total 2 3 16 6 3 2 2" xfId="27455" xr:uid="{00000000-0005-0000-0000-0000426B0000}"/>
    <cellStyle name="Total 2 3 16 6 3 3" xfId="27456" xr:uid="{00000000-0005-0000-0000-0000436B0000}"/>
    <cellStyle name="Total 2 3 16 6 4" xfId="27457" xr:uid="{00000000-0005-0000-0000-0000446B0000}"/>
    <cellStyle name="Total 2 3 16 6 4 2" xfId="27458" xr:uid="{00000000-0005-0000-0000-0000456B0000}"/>
    <cellStyle name="Total 2 3 16 6 4 2 2" xfId="27459" xr:uid="{00000000-0005-0000-0000-0000466B0000}"/>
    <cellStyle name="Total 2 3 16 6 4 3" xfId="27460" xr:uid="{00000000-0005-0000-0000-0000476B0000}"/>
    <cellStyle name="Total 2 3 16 6 5" xfId="27461" xr:uid="{00000000-0005-0000-0000-0000486B0000}"/>
    <cellStyle name="Total 2 3 16 6 5 2" xfId="27462" xr:uid="{00000000-0005-0000-0000-0000496B0000}"/>
    <cellStyle name="Total 2 3 16 6 6" xfId="27463" xr:uid="{00000000-0005-0000-0000-00004A6B0000}"/>
    <cellStyle name="Total 2 3 16 6 6 2" xfId="27464" xr:uid="{00000000-0005-0000-0000-00004B6B0000}"/>
    <cellStyle name="Total 2 3 16 6 7" xfId="27465" xr:uid="{00000000-0005-0000-0000-00004C6B0000}"/>
    <cellStyle name="Total 2 3 16 7" xfId="27466" xr:uid="{00000000-0005-0000-0000-00004D6B0000}"/>
    <cellStyle name="Total 2 3 16 7 2" xfId="27467" xr:uid="{00000000-0005-0000-0000-00004E6B0000}"/>
    <cellStyle name="Total 2 3 16 7 2 2" xfId="27468" xr:uid="{00000000-0005-0000-0000-00004F6B0000}"/>
    <cellStyle name="Total 2 3 16 7 2 2 2" xfId="27469" xr:uid="{00000000-0005-0000-0000-0000506B0000}"/>
    <cellStyle name="Total 2 3 16 7 2 3" xfId="27470" xr:uid="{00000000-0005-0000-0000-0000516B0000}"/>
    <cellStyle name="Total 2 3 16 7 3" xfId="27471" xr:uid="{00000000-0005-0000-0000-0000526B0000}"/>
    <cellStyle name="Total 2 3 16 7 3 2" xfId="27472" xr:uid="{00000000-0005-0000-0000-0000536B0000}"/>
    <cellStyle name="Total 2 3 16 7 4" xfId="27473" xr:uid="{00000000-0005-0000-0000-0000546B0000}"/>
    <cellStyle name="Total 2 3 16 8" xfId="27474" xr:uid="{00000000-0005-0000-0000-0000556B0000}"/>
    <cellStyle name="Total 2 3 16 8 2" xfId="27475" xr:uid="{00000000-0005-0000-0000-0000566B0000}"/>
    <cellStyle name="Total 2 3 16 8 2 2" xfId="27476" xr:uid="{00000000-0005-0000-0000-0000576B0000}"/>
    <cellStyle name="Total 2 3 16 8 3" xfId="27477" xr:uid="{00000000-0005-0000-0000-0000586B0000}"/>
    <cellStyle name="Total 2 3 16 9" xfId="27478" xr:uid="{00000000-0005-0000-0000-0000596B0000}"/>
    <cellStyle name="Total 2 3 16 9 2" xfId="27479" xr:uid="{00000000-0005-0000-0000-00005A6B0000}"/>
    <cellStyle name="Total 2 3 16 9 2 2" xfId="27480" xr:uid="{00000000-0005-0000-0000-00005B6B0000}"/>
    <cellStyle name="Total 2 3 16 9 3" xfId="27481" xr:uid="{00000000-0005-0000-0000-00005C6B0000}"/>
    <cellStyle name="Total 2 3 17" xfId="27482" xr:uid="{00000000-0005-0000-0000-00005D6B0000}"/>
    <cellStyle name="Total 2 3 17 10" xfId="27483" xr:uid="{00000000-0005-0000-0000-00005E6B0000}"/>
    <cellStyle name="Total 2 3 17 10 2" xfId="27484" xr:uid="{00000000-0005-0000-0000-00005F6B0000}"/>
    <cellStyle name="Total 2 3 17 11" xfId="27485" xr:uid="{00000000-0005-0000-0000-0000606B0000}"/>
    <cellStyle name="Total 2 3 17 11 2" xfId="27486" xr:uid="{00000000-0005-0000-0000-0000616B0000}"/>
    <cellStyle name="Total 2 3 17 12" xfId="27487" xr:uid="{00000000-0005-0000-0000-0000626B0000}"/>
    <cellStyle name="Total 2 3 17 2" xfId="27488" xr:uid="{00000000-0005-0000-0000-0000636B0000}"/>
    <cellStyle name="Total 2 3 17 2 2" xfId="27489" xr:uid="{00000000-0005-0000-0000-0000646B0000}"/>
    <cellStyle name="Total 2 3 17 2 2 2" xfId="27490" xr:uid="{00000000-0005-0000-0000-0000656B0000}"/>
    <cellStyle name="Total 2 3 17 2 2 2 2" xfId="27491" xr:uid="{00000000-0005-0000-0000-0000666B0000}"/>
    <cellStyle name="Total 2 3 17 2 2 2 2 2" xfId="27492" xr:uid="{00000000-0005-0000-0000-0000676B0000}"/>
    <cellStyle name="Total 2 3 17 2 2 2 3" xfId="27493" xr:uid="{00000000-0005-0000-0000-0000686B0000}"/>
    <cellStyle name="Total 2 3 17 2 2 3" xfId="27494" xr:uid="{00000000-0005-0000-0000-0000696B0000}"/>
    <cellStyle name="Total 2 3 17 2 2 3 2" xfId="27495" xr:uid="{00000000-0005-0000-0000-00006A6B0000}"/>
    <cellStyle name="Total 2 3 17 2 2 4" xfId="27496" xr:uid="{00000000-0005-0000-0000-00006B6B0000}"/>
    <cellStyle name="Total 2 3 17 2 3" xfId="27497" xr:uid="{00000000-0005-0000-0000-00006C6B0000}"/>
    <cellStyle name="Total 2 3 17 2 3 2" xfId="27498" xr:uid="{00000000-0005-0000-0000-00006D6B0000}"/>
    <cellStyle name="Total 2 3 17 2 3 2 2" xfId="27499" xr:uid="{00000000-0005-0000-0000-00006E6B0000}"/>
    <cellStyle name="Total 2 3 17 2 3 3" xfId="27500" xr:uid="{00000000-0005-0000-0000-00006F6B0000}"/>
    <cellStyle name="Total 2 3 17 2 4" xfId="27501" xr:uid="{00000000-0005-0000-0000-0000706B0000}"/>
    <cellStyle name="Total 2 3 17 2 4 2" xfId="27502" xr:uid="{00000000-0005-0000-0000-0000716B0000}"/>
    <cellStyle name="Total 2 3 17 2 4 2 2" xfId="27503" xr:uid="{00000000-0005-0000-0000-0000726B0000}"/>
    <cellStyle name="Total 2 3 17 2 4 3" xfId="27504" xr:uid="{00000000-0005-0000-0000-0000736B0000}"/>
    <cellStyle name="Total 2 3 17 2 5" xfId="27505" xr:uid="{00000000-0005-0000-0000-0000746B0000}"/>
    <cellStyle name="Total 2 3 17 2 5 2" xfId="27506" xr:uid="{00000000-0005-0000-0000-0000756B0000}"/>
    <cellStyle name="Total 2 3 17 2 6" xfId="27507" xr:uid="{00000000-0005-0000-0000-0000766B0000}"/>
    <cellStyle name="Total 2 3 17 2 6 2" xfId="27508" xr:uid="{00000000-0005-0000-0000-0000776B0000}"/>
    <cellStyle name="Total 2 3 17 2 7" xfId="27509" xr:uid="{00000000-0005-0000-0000-0000786B0000}"/>
    <cellStyle name="Total 2 3 17 3" xfId="27510" xr:uid="{00000000-0005-0000-0000-0000796B0000}"/>
    <cellStyle name="Total 2 3 17 3 2" xfId="27511" xr:uid="{00000000-0005-0000-0000-00007A6B0000}"/>
    <cellStyle name="Total 2 3 17 3 2 2" xfId="27512" xr:uid="{00000000-0005-0000-0000-00007B6B0000}"/>
    <cellStyle name="Total 2 3 17 3 2 2 2" xfId="27513" xr:uid="{00000000-0005-0000-0000-00007C6B0000}"/>
    <cellStyle name="Total 2 3 17 3 2 2 2 2" xfId="27514" xr:uid="{00000000-0005-0000-0000-00007D6B0000}"/>
    <cellStyle name="Total 2 3 17 3 2 2 3" xfId="27515" xr:uid="{00000000-0005-0000-0000-00007E6B0000}"/>
    <cellStyle name="Total 2 3 17 3 2 3" xfId="27516" xr:uid="{00000000-0005-0000-0000-00007F6B0000}"/>
    <cellStyle name="Total 2 3 17 3 2 3 2" xfId="27517" xr:uid="{00000000-0005-0000-0000-0000806B0000}"/>
    <cellStyle name="Total 2 3 17 3 2 4" xfId="27518" xr:uid="{00000000-0005-0000-0000-0000816B0000}"/>
    <cellStyle name="Total 2 3 17 3 3" xfId="27519" xr:uid="{00000000-0005-0000-0000-0000826B0000}"/>
    <cellStyle name="Total 2 3 17 3 3 2" xfId="27520" xr:uid="{00000000-0005-0000-0000-0000836B0000}"/>
    <cellStyle name="Total 2 3 17 3 3 2 2" xfId="27521" xr:uid="{00000000-0005-0000-0000-0000846B0000}"/>
    <cellStyle name="Total 2 3 17 3 3 3" xfId="27522" xr:uid="{00000000-0005-0000-0000-0000856B0000}"/>
    <cellStyle name="Total 2 3 17 3 4" xfId="27523" xr:uid="{00000000-0005-0000-0000-0000866B0000}"/>
    <cellStyle name="Total 2 3 17 3 4 2" xfId="27524" xr:uid="{00000000-0005-0000-0000-0000876B0000}"/>
    <cellStyle name="Total 2 3 17 3 4 2 2" xfId="27525" xr:uid="{00000000-0005-0000-0000-0000886B0000}"/>
    <cellStyle name="Total 2 3 17 3 4 3" xfId="27526" xr:uid="{00000000-0005-0000-0000-0000896B0000}"/>
    <cellStyle name="Total 2 3 17 3 5" xfId="27527" xr:uid="{00000000-0005-0000-0000-00008A6B0000}"/>
    <cellStyle name="Total 2 3 17 3 5 2" xfId="27528" xr:uid="{00000000-0005-0000-0000-00008B6B0000}"/>
    <cellStyle name="Total 2 3 17 3 6" xfId="27529" xr:uid="{00000000-0005-0000-0000-00008C6B0000}"/>
    <cellStyle name="Total 2 3 17 3 6 2" xfId="27530" xr:uid="{00000000-0005-0000-0000-00008D6B0000}"/>
    <cellStyle name="Total 2 3 17 3 7" xfId="27531" xr:uid="{00000000-0005-0000-0000-00008E6B0000}"/>
    <cellStyle name="Total 2 3 17 4" xfId="27532" xr:uid="{00000000-0005-0000-0000-00008F6B0000}"/>
    <cellStyle name="Total 2 3 17 4 2" xfId="27533" xr:uid="{00000000-0005-0000-0000-0000906B0000}"/>
    <cellStyle name="Total 2 3 17 4 2 2" xfId="27534" xr:uid="{00000000-0005-0000-0000-0000916B0000}"/>
    <cellStyle name="Total 2 3 17 4 2 2 2" xfId="27535" xr:uid="{00000000-0005-0000-0000-0000926B0000}"/>
    <cellStyle name="Total 2 3 17 4 2 2 2 2" xfId="27536" xr:uid="{00000000-0005-0000-0000-0000936B0000}"/>
    <cellStyle name="Total 2 3 17 4 2 2 3" xfId="27537" xr:uid="{00000000-0005-0000-0000-0000946B0000}"/>
    <cellStyle name="Total 2 3 17 4 2 3" xfId="27538" xr:uid="{00000000-0005-0000-0000-0000956B0000}"/>
    <cellStyle name="Total 2 3 17 4 2 3 2" xfId="27539" xr:uid="{00000000-0005-0000-0000-0000966B0000}"/>
    <cellStyle name="Total 2 3 17 4 2 4" xfId="27540" xr:uid="{00000000-0005-0000-0000-0000976B0000}"/>
    <cellStyle name="Total 2 3 17 4 3" xfId="27541" xr:uid="{00000000-0005-0000-0000-0000986B0000}"/>
    <cellStyle name="Total 2 3 17 4 3 2" xfId="27542" xr:uid="{00000000-0005-0000-0000-0000996B0000}"/>
    <cellStyle name="Total 2 3 17 4 3 2 2" xfId="27543" xr:uid="{00000000-0005-0000-0000-00009A6B0000}"/>
    <cellStyle name="Total 2 3 17 4 3 3" xfId="27544" xr:uid="{00000000-0005-0000-0000-00009B6B0000}"/>
    <cellStyle name="Total 2 3 17 4 4" xfId="27545" xr:uid="{00000000-0005-0000-0000-00009C6B0000}"/>
    <cellStyle name="Total 2 3 17 4 4 2" xfId="27546" xr:uid="{00000000-0005-0000-0000-00009D6B0000}"/>
    <cellStyle name="Total 2 3 17 4 4 2 2" xfId="27547" xr:uid="{00000000-0005-0000-0000-00009E6B0000}"/>
    <cellStyle name="Total 2 3 17 4 4 3" xfId="27548" xr:uid="{00000000-0005-0000-0000-00009F6B0000}"/>
    <cellStyle name="Total 2 3 17 4 5" xfId="27549" xr:uid="{00000000-0005-0000-0000-0000A06B0000}"/>
    <cellStyle name="Total 2 3 17 4 5 2" xfId="27550" xr:uid="{00000000-0005-0000-0000-0000A16B0000}"/>
    <cellStyle name="Total 2 3 17 4 6" xfId="27551" xr:uid="{00000000-0005-0000-0000-0000A26B0000}"/>
    <cellStyle name="Total 2 3 17 4 6 2" xfId="27552" xr:uid="{00000000-0005-0000-0000-0000A36B0000}"/>
    <cellStyle name="Total 2 3 17 4 7" xfId="27553" xr:uid="{00000000-0005-0000-0000-0000A46B0000}"/>
    <cellStyle name="Total 2 3 17 5" xfId="27554" xr:uid="{00000000-0005-0000-0000-0000A56B0000}"/>
    <cellStyle name="Total 2 3 17 5 2" xfId="27555" xr:uid="{00000000-0005-0000-0000-0000A66B0000}"/>
    <cellStyle name="Total 2 3 17 5 2 2" xfId="27556" xr:uid="{00000000-0005-0000-0000-0000A76B0000}"/>
    <cellStyle name="Total 2 3 17 5 2 2 2" xfId="27557" xr:uid="{00000000-0005-0000-0000-0000A86B0000}"/>
    <cellStyle name="Total 2 3 17 5 2 2 2 2" xfId="27558" xr:uid="{00000000-0005-0000-0000-0000A96B0000}"/>
    <cellStyle name="Total 2 3 17 5 2 2 3" xfId="27559" xr:uid="{00000000-0005-0000-0000-0000AA6B0000}"/>
    <cellStyle name="Total 2 3 17 5 2 3" xfId="27560" xr:uid="{00000000-0005-0000-0000-0000AB6B0000}"/>
    <cellStyle name="Total 2 3 17 5 2 3 2" xfId="27561" xr:uid="{00000000-0005-0000-0000-0000AC6B0000}"/>
    <cellStyle name="Total 2 3 17 5 2 4" xfId="27562" xr:uid="{00000000-0005-0000-0000-0000AD6B0000}"/>
    <cellStyle name="Total 2 3 17 5 3" xfId="27563" xr:uid="{00000000-0005-0000-0000-0000AE6B0000}"/>
    <cellStyle name="Total 2 3 17 5 3 2" xfId="27564" xr:uid="{00000000-0005-0000-0000-0000AF6B0000}"/>
    <cellStyle name="Total 2 3 17 5 3 2 2" xfId="27565" xr:uid="{00000000-0005-0000-0000-0000B06B0000}"/>
    <cellStyle name="Total 2 3 17 5 3 3" xfId="27566" xr:uid="{00000000-0005-0000-0000-0000B16B0000}"/>
    <cellStyle name="Total 2 3 17 5 4" xfId="27567" xr:uid="{00000000-0005-0000-0000-0000B26B0000}"/>
    <cellStyle name="Total 2 3 17 5 4 2" xfId="27568" xr:uid="{00000000-0005-0000-0000-0000B36B0000}"/>
    <cellStyle name="Total 2 3 17 5 4 2 2" xfId="27569" xr:uid="{00000000-0005-0000-0000-0000B46B0000}"/>
    <cellStyle name="Total 2 3 17 5 4 3" xfId="27570" xr:uid="{00000000-0005-0000-0000-0000B56B0000}"/>
    <cellStyle name="Total 2 3 17 5 5" xfId="27571" xr:uid="{00000000-0005-0000-0000-0000B66B0000}"/>
    <cellStyle name="Total 2 3 17 5 5 2" xfId="27572" xr:uid="{00000000-0005-0000-0000-0000B76B0000}"/>
    <cellStyle name="Total 2 3 17 5 6" xfId="27573" xr:uid="{00000000-0005-0000-0000-0000B86B0000}"/>
    <cellStyle name="Total 2 3 17 5 6 2" xfId="27574" xr:uid="{00000000-0005-0000-0000-0000B96B0000}"/>
    <cellStyle name="Total 2 3 17 5 7" xfId="27575" xr:uid="{00000000-0005-0000-0000-0000BA6B0000}"/>
    <cellStyle name="Total 2 3 17 6" xfId="27576" xr:uid="{00000000-0005-0000-0000-0000BB6B0000}"/>
    <cellStyle name="Total 2 3 17 6 2" xfId="27577" xr:uid="{00000000-0005-0000-0000-0000BC6B0000}"/>
    <cellStyle name="Total 2 3 17 6 2 2" xfId="27578" xr:uid="{00000000-0005-0000-0000-0000BD6B0000}"/>
    <cellStyle name="Total 2 3 17 6 2 2 2" xfId="27579" xr:uid="{00000000-0005-0000-0000-0000BE6B0000}"/>
    <cellStyle name="Total 2 3 17 6 2 2 2 2" xfId="27580" xr:uid="{00000000-0005-0000-0000-0000BF6B0000}"/>
    <cellStyle name="Total 2 3 17 6 2 2 3" xfId="27581" xr:uid="{00000000-0005-0000-0000-0000C06B0000}"/>
    <cellStyle name="Total 2 3 17 6 2 3" xfId="27582" xr:uid="{00000000-0005-0000-0000-0000C16B0000}"/>
    <cellStyle name="Total 2 3 17 6 2 3 2" xfId="27583" xr:uid="{00000000-0005-0000-0000-0000C26B0000}"/>
    <cellStyle name="Total 2 3 17 6 2 4" xfId="27584" xr:uid="{00000000-0005-0000-0000-0000C36B0000}"/>
    <cellStyle name="Total 2 3 17 6 3" xfId="27585" xr:uid="{00000000-0005-0000-0000-0000C46B0000}"/>
    <cellStyle name="Total 2 3 17 6 3 2" xfId="27586" xr:uid="{00000000-0005-0000-0000-0000C56B0000}"/>
    <cellStyle name="Total 2 3 17 6 3 2 2" xfId="27587" xr:uid="{00000000-0005-0000-0000-0000C66B0000}"/>
    <cellStyle name="Total 2 3 17 6 3 3" xfId="27588" xr:uid="{00000000-0005-0000-0000-0000C76B0000}"/>
    <cellStyle name="Total 2 3 17 6 4" xfId="27589" xr:uid="{00000000-0005-0000-0000-0000C86B0000}"/>
    <cellStyle name="Total 2 3 17 6 4 2" xfId="27590" xr:uid="{00000000-0005-0000-0000-0000C96B0000}"/>
    <cellStyle name="Total 2 3 17 6 4 2 2" xfId="27591" xr:uid="{00000000-0005-0000-0000-0000CA6B0000}"/>
    <cellStyle name="Total 2 3 17 6 4 3" xfId="27592" xr:uid="{00000000-0005-0000-0000-0000CB6B0000}"/>
    <cellStyle name="Total 2 3 17 6 5" xfId="27593" xr:uid="{00000000-0005-0000-0000-0000CC6B0000}"/>
    <cellStyle name="Total 2 3 17 6 5 2" xfId="27594" xr:uid="{00000000-0005-0000-0000-0000CD6B0000}"/>
    <cellStyle name="Total 2 3 17 6 6" xfId="27595" xr:uid="{00000000-0005-0000-0000-0000CE6B0000}"/>
    <cellStyle name="Total 2 3 17 6 6 2" xfId="27596" xr:uid="{00000000-0005-0000-0000-0000CF6B0000}"/>
    <cellStyle name="Total 2 3 17 6 7" xfId="27597" xr:uid="{00000000-0005-0000-0000-0000D06B0000}"/>
    <cellStyle name="Total 2 3 17 7" xfId="27598" xr:uid="{00000000-0005-0000-0000-0000D16B0000}"/>
    <cellStyle name="Total 2 3 17 7 2" xfId="27599" xr:uid="{00000000-0005-0000-0000-0000D26B0000}"/>
    <cellStyle name="Total 2 3 17 7 2 2" xfId="27600" xr:uid="{00000000-0005-0000-0000-0000D36B0000}"/>
    <cellStyle name="Total 2 3 17 7 2 2 2" xfId="27601" xr:uid="{00000000-0005-0000-0000-0000D46B0000}"/>
    <cellStyle name="Total 2 3 17 7 2 3" xfId="27602" xr:uid="{00000000-0005-0000-0000-0000D56B0000}"/>
    <cellStyle name="Total 2 3 17 7 3" xfId="27603" xr:uid="{00000000-0005-0000-0000-0000D66B0000}"/>
    <cellStyle name="Total 2 3 17 7 3 2" xfId="27604" xr:uid="{00000000-0005-0000-0000-0000D76B0000}"/>
    <cellStyle name="Total 2 3 17 7 4" xfId="27605" xr:uid="{00000000-0005-0000-0000-0000D86B0000}"/>
    <cellStyle name="Total 2 3 17 8" xfId="27606" xr:uid="{00000000-0005-0000-0000-0000D96B0000}"/>
    <cellStyle name="Total 2 3 17 8 2" xfId="27607" xr:uid="{00000000-0005-0000-0000-0000DA6B0000}"/>
    <cellStyle name="Total 2 3 17 8 2 2" xfId="27608" xr:uid="{00000000-0005-0000-0000-0000DB6B0000}"/>
    <cellStyle name="Total 2 3 17 8 3" xfId="27609" xr:uid="{00000000-0005-0000-0000-0000DC6B0000}"/>
    <cellStyle name="Total 2 3 17 9" xfId="27610" xr:uid="{00000000-0005-0000-0000-0000DD6B0000}"/>
    <cellStyle name="Total 2 3 17 9 2" xfId="27611" xr:uid="{00000000-0005-0000-0000-0000DE6B0000}"/>
    <cellStyle name="Total 2 3 17 9 2 2" xfId="27612" xr:uid="{00000000-0005-0000-0000-0000DF6B0000}"/>
    <cellStyle name="Total 2 3 17 9 3" xfId="27613" xr:uid="{00000000-0005-0000-0000-0000E06B0000}"/>
    <cellStyle name="Total 2 3 18" xfId="27614" xr:uid="{00000000-0005-0000-0000-0000E16B0000}"/>
    <cellStyle name="Total 2 3 18 10" xfId="27615" xr:uid="{00000000-0005-0000-0000-0000E26B0000}"/>
    <cellStyle name="Total 2 3 18 10 2" xfId="27616" xr:uid="{00000000-0005-0000-0000-0000E36B0000}"/>
    <cellStyle name="Total 2 3 18 11" xfId="27617" xr:uid="{00000000-0005-0000-0000-0000E46B0000}"/>
    <cellStyle name="Total 2 3 18 2" xfId="27618" xr:uid="{00000000-0005-0000-0000-0000E56B0000}"/>
    <cellStyle name="Total 2 3 18 2 2" xfId="27619" xr:uid="{00000000-0005-0000-0000-0000E66B0000}"/>
    <cellStyle name="Total 2 3 18 2 2 2" xfId="27620" xr:uid="{00000000-0005-0000-0000-0000E76B0000}"/>
    <cellStyle name="Total 2 3 18 2 2 2 2" xfId="27621" xr:uid="{00000000-0005-0000-0000-0000E86B0000}"/>
    <cellStyle name="Total 2 3 18 2 2 2 2 2" xfId="27622" xr:uid="{00000000-0005-0000-0000-0000E96B0000}"/>
    <cellStyle name="Total 2 3 18 2 2 2 3" xfId="27623" xr:uid="{00000000-0005-0000-0000-0000EA6B0000}"/>
    <cellStyle name="Total 2 3 18 2 2 3" xfId="27624" xr:uid="{00000000-0005-0000-0000-0000EB6B0000}"/>
    <cellStyle name="Total 2 3 18 2 2 3 2" xfId="27625" xr:uid="{00000000-0005-0000-0000-0000EC6B0000}"/>
    <cellStyle name="Total 2 3 18 2 2 4" xfId="27626" xr:uid="{00000000-0005-0000-0000-0000ED6B0000}"/>
    <cellStyle name="Total 2 3 18 2 3" xfId="27627" xr:uid="{00000000-0005-0000-0000-0000EE6B0000}"/>
    <cellStyle name="Total 2 3 18 2 3 2" xfId="27628" xr:uid="{00000000-0005-0000-0000-0000EF6B0000}"/>
    <cellStyle name="Total 2 3 18 2 3 2 2" xfId="27629" xr:uid="{00000000-0005-0000-0000-0000F06B0000}"/>
    <cellStyle name="Total 2 3 18 2 3 3" xfId="27630" xr:uid="{00000000-0005-0000-0000-0000F16B0000}"/>
    <cellStyle name="Total 2 3 18 2 4" xfId="27631" xr:uid="{00000000-0005-0000-0000-0000F26B0000}"/>
    <cellStyle name="Total 2 3 18 2 4 2" xfId="27632" xr:uid="{00000000-0005-0000-0000-0000F36B0000}"/>
    <cellStyle name="Total 2 3 18 2 4 2 2" xfId="27633" xr:uid="{00000000-0005-0000-0000-0000F46B0000}"/>
    <cellStyle name="Total 2 3 18 2 4 3" xfId="27634" xr:uid="{00000000-0005-0000-0000-0000F56B0000}"/>
    <cellStyle name="Total 2 3 18 2 5" xfId="27635" xr:uid="{00000000-0005-0000-0000-0000F66B0000}"/>
    <cellStyle name="Total 2 3 18 2 5 2" xfId="27636" xr:uid="{00000000-0005-0000-0000-0000F76B0000}"/>
    <cellStyle name="Total 2 3 18 2 6" xfId="27637" xr:uid="{00000000-0005-0000-0000-0000F86B0000}"/>
    <cellStyle name="Total 2 3 18 2 6 2" xfId="27638" xr:uid="{00000000-0005-0000-0000-0000F96B0000}"/>
    <cellStyle name="Total 2 3 18 2 7" xfId="27639" xr:uid="{00000000-0005-0000-0000-0000FA6B0000}"/>
    <cellStyle name="Total 2 3 18 3" xfId="27640" xr:uid="{00000000-0005-0000-0000-0000FB6B0000}"/>
    <cellStyle name="Total 2 3 18 3 2" xfId="27641" xr:uid="{00000000-0005-0000-0000-0000FC6B0000}"/>
    <cellStyle name="Total 2 3 18 3 2 2" xfId="27642" xr:uid="{00000000-0005-0000-0000-0000FD6B0000}"/>
    <cellStyle name="Total 2 3 18 3 2 2 2" xfId="27643" xr:uid="{00000000-0005-0000-0000-0000FE6B0000}"/>
    <cellStyle name="Total 2 3 18 3 2 2 2 2" xfId="27644" xr:uid="{00000000-0005-0000-0000-0000FF6B0000}"/>
    <cellStyle name="Total 2 3 18 3 2 2 3" xfId="27645" xr:uid="{00000000-0005-0000-0000-0000006C0000}"/>
    <cellStyle name="Total 2 3 18 3 2 3" xfId="27646" xr:uid="{00000000-0005-0000-0000-0000016C0000}"/>
    <cellStyle name="Total 2 3 18 3 2 3 2" xfId="27647" xr:uid="{00000000-0005-0000-0000-0000026C0000}"/>
    <cellStyle name="Total 2 3 18 3 2 4" xfId="27648" xr:uid="{00000000-0005-0000-0000-0000036C0000}"/>
    <cellStyle name="Total 2 3 18 3 3" xfId="27649" xr:uid="{00000000-0005-0000-0000-0000046C0000}"/>
    <cellStyle name="Total 2 3 18 3 3 2" xfId="27650" xr:uid="{00000000-0005-0000-0000-0000056C0000}"/>
    <cellStyle name="Total 2 3 18 3 3 2 2" xfId="27651" xr:uid="{00000000-0005-0000-0000-0000066C0000}"/>
    <cellStyle name="Total 2 3 18 3 3 3" xfId="27652" xr:uid="{00000000-0005-0000-0000-0000076C0000}"/>
    <cellStyle name="Total 2 3 18 3 4" xfId="27653" xr:uid="{00000000-0005-0000-0000-0000086C0000}"/>
    <cellStyle name="Total 2 3 18 3 4 2" xfId="27654" xr:uid="{00000000-0005-0000-0000-0000096C0000}"/>
    <cellStyle name="Total 2 3 18 3 4 2 2" xfId="27655" xr:uid="{00000000-0005-0000-0000-00000A6C0000}"/>
    <cellStyle name="Total 2 3 18 3 4 3" xfId="27656" xr:uid="{00000000-0005-0000-0000-00000B6C0000}"/>
    <cellStyle name="Total 2 3 18 3 5" xfId="27657" xr:uid="{00000000-0005-0000-0000-00000C6C0000}"/>
    <cellStyle name="Total 2 3 18 3 5 2" xfId="27658" xr:uid="{00000000-0005-0000-0000-00000D6C0000}"/>
    <cellStyle name="Total 2 3 18 3 6" xfId="27659" xr:uid="{00000000-0005-0000-0000-00000E6C0000}"/>
    <cellStyle name="Total 2 3 18 3 6 2" xfId="27660" xr:uid="{00000000-0005-0000-0000-00000F6C0000}"/>
    <cellStyle name="Total 2 3 18 3 7" xfId="27661" xr:uid="{00000000-0005-0000-0000-0000106C0000}"/>
    <cellStyle name="Total 2 3 18 4" xfId="27662" xr:uid="{00000000-0005-0000-0000-0000116C0000}"/>
    <cellStyle name="Total 2 3 18 4 2" xfId="27663" xr:uid="{00000000-0005-0000-0000-0000126C0000}"/>
    <cellStyle name="Total 2 3 18 4 2 2" xfId="27664" xr:uid="{00000000-0005-0000-0000-0000136C0000}"/>
    <cellStyle name="Total 2 3 18 4 2 2 2" xfId="27665" xr:uid="{00000000-0005-0000-0000-0000146C0000}"/>
    <cellStyle name="Total 2 3 18 4 2 2 2 2" xfId="27666" xr:uid="{00000000-0005-0000-0000-0000156C0000}"/>
    <cellStyle name="Total 2 3 18 4 2 2 3" xfId="27667" xr:uid="{00000000-0005-0000-0000-0000166C0000}"/>
    <cellStyle name="Total 2 3 18 4 2 3" xfId="27668" xr:uid="{00000000-0005-0000-0000-0000176C0000}"/>
    <cellStyle name="Total 2 3 18 4 2 3 2" xfId="27669" xr:uid="{00000000-0005-0000-0000-0000186C0000}"/>
    <cellStyle name="Total 2 3 18 4 2 4" xfId="27670" xr:uid="{00000000-0005-0000-0000-0000196C0000}"/>
    <cellStyle name="Total 2 3 18 4 3" xfId="27671" xr:uid="{00000000-0005-0000-0000-00001A6C0000}"/>
    <cellStyle name="Total 2 3 18 4 3 2" xfId="27672" xr:uid="{00000000-0005-0000-0000-00001B6C0000}"/>
    <cellStyle name="Total 2 3 18 4 3 2 2" xfId="27673" xr:uid="{00000000-0005-0000-0000-00001C6C0000}"/>
    <cellStyle name="Total 2 3 18 4 3 3" xfId="27674" xr:uid="{00000000-0005-0000-0000-00001D6C0000}"/>
    <cellStyle name="Total 2 3 18 4 4" xfId="27675" xr:uid="{00000000-0005-0000-0000-00001E6C0000}"/>
    <cellStyle name="Total 2 3 18 4 4 2" xfId="27676" xr:uid="{00000000-0005-0000-0000-00001F6C0000}"/>
    <cellStyle name="Total 2 3 18 4 4 2 2" xfId="27677" xr:uid="{00000000-0005-0000-0000-0000206C0000}"/>
    <cellStyle name="Total 2 3 18 4 4 3" xfId="27678" xr:uid="{00000000-0005-0000-0000-0000216C0000}"/>
    <cellStyle name="Total 2 3 18 4 5" xfId="27679" xr:uid="{00000000-0005-0000-0000-0000226C0000}"/>
    <cellStyle name="Total 2 3 18 4 5 2" xfId="27680" xr:uid="{00000000-0005-0000-0000-0000236C0000}"/>
    <cellStyle name="Total 2 3 18 4 6" xfId="27681" xr:uid="{00000000-0005-0000-0000-0000246C0000}"/>
    <cellStyle name="Total 2 3 18 4 6 2" xfId="27682" xr:uid="{00000000-0005-0000-0000-0000256C0000}"/>
    <cellStyle name="Total 2 3 18 4 7" xfId="27683" xr:uid="{00000000-0005-0000-0000-0000266C0000}"/>
    <cellStyle name="Total 2 3 18 5" xfId="27684" xr:uid="{00000000-0005-0000-0000-0000276C0000}"/>
    <cellStyle name="Total 2 3 18 5 2" xfId="27685" xr:uid="{00000000-0005-0000-0000-0000286C0000}"/>
    <cellStyle name="Total 2 3 18 5 2 2" xfId="27686" xr:uid="{00000000-0005-0000-0000-0000296C0000}"/>
    <cellStyle name="Total 2 3 18 5 2 2 2" xfId="27687" xr:uid="{00000000-0005-0000-0000-00002A6C0000}"/>
    <cellStyle name="Total 2 3 18 5 2 2 2 2" xfId="27688" xr:uid="{00000000-0005-0000-0000-00002B6C0000}"/>
    <cellStyle name="Total 2 3 18 5 2 2 3" xfId="27689" xr:uid="{00000000-0005-0000-0000-00002C6C0000}"/>
    <cellStyle name="Total 2 3 18 5 2 3" xfId="27690" xr:uid="{00000000-0005-0000-0000-00002D6C0000}"/>
    <cellStyle name="Total 2 3 18 5 2 3 2" xfId="27691" xr:uid="{00000000-0005-0000-0000-00002E6C0000}"/>
    <cellStyle name="Total 2 3 18 5 2 4" xfId="27692" xr:uid="{00000000-0005-0000-0000-00002F6C0000}"/>
    <cellStyle name="Total 2 3 18 5 3" xfId="27693" xr:uid="{00000000-0005-0000-0000-0000306C0000}"/>
    <cellStyle name="Total 2 3 18 5 3 2" xfId="27694" xr:uid="{00000000-0005-0000-0000-0000316C0000}"/>
    <cellStyle name="Total 2 3 18 5 3 2 2" xfId="27695" xr:uid="{00000000-0005-0000-0000-0000326C0000}"/>
    <cellStyle name="Total 2 3 18 5 3 3" xfId="27696" xr:uid="{00000000-0005-0000-0000-0000336C0000}"/>
    <cellStyle name="Total 2 3 18 5 4" xfId="27697" xr:uid="{00000000-0005-0000-0000-0000346C0000}"/>
    <cellStyle name="Total 2 3 18 5 4 2" xfId="27698" xr:uid="{00000000-0005-0000-0000-0000356C0000}"/>
    <cellStyle name="Total 2 3 18 5 4 2 2" xfId="27699" xr:uid="{00000000-0005-0000-0000-0000366C0000}"/>
    <cellStyle name="Total 2 3 18 5 4 3" xfId="27700" xr:uid="{00000000-0005-0000-0000-0000376C0000}"/>
    <cellStyle name="Total 2 3 18 5 5" xfId="27701" xr:uid="{00000000-0005-0000-0000-0000386C0000}"/>
    <cellStyle name="Total 2 3 18 5 5 2" xfId="27702" xr:uid="{00000000-0005-0000-0000-0000396C0000}"/>
    <cellStyle name="Total 2 3 18 5 6" xfId="27703" xr:uid="{00000000-0005-0000-0000-00003A6C0000}"/>
    <cellStyle name="Total 2 3 18 5 6 2" xfId="27704" xr:uid="{00000000-0005-0000-0000-00003B6C0000}"/>
    <cellStyle name="Total 2 3 18 5 7" xfId="27705" xr:uid="{00000000-0005-0000-0000-00003C6C0000}"/>
    <cellStyle name="Total 2 3 18 6" xfId="27706" xr:uid="{00000000-0005-0000-0000-00003D6C0000}"/>
    <cellStyle name="Total 2 3 18 6 2" xfId="27707" xr:uid="{00000000-0005-0000-0000-00003E6C0000}"/>
    <cellStyle name="Total 2 3 18 6 2 2" xfId="27708" xr:uid="{00000000-0005-0000-0000-00003F6C0000}"/>
    <cellStyle name="Total 2 3 18 6 2 2 2" xfId="27709" xr:uid="{00000000-0005-0000-0000-0000406C0000}"/>
    <cellStyle name="Total 2 3 18 6 2 3" xfId="27710" xr:uid="{00000000-0005-0000-0000-0000416C0000}"/>
    <cellStyle name="Total 2 3 18 6 3" xfId="27711" xr:uid="{00000000-0005-0000-0000-0000426C0000}"/>
    <cellStyle name="Total 2 3 18 6 3 2" xfId="27712" xr:uid="{00000000-0005-0000-0000-0000436C0000}"/>
    <cellStyle name="Total 2 3 18 6 4" xfId="27713" xr:uid="{00000000-0005-0000-0000-0000446C0000}"/>
    <cellStyle name="Total 2 3 18 7" xfId="27714" xr:uid="{00000000-0005-0000-0000-0000456C0000}"/>
    <cellStyle name="Total 2 3 18 7 2" xfId="27715" xr:uid="{00000000-0005-0000-0000-0000466C0000}"/>
    <cellStyle name="Total 2 3 18 7 2 2" xfId="27716" xr:uid="{00000000-0005-0000-0000-0000476C0000}"/>
    <cellStyle name="Total 2 3 18 7 3" xfId="27717" xr:uid="{00000000-0005-0000-0000-0000486C0000}"/>
    <cellStyle name="Total 2 3 18 8" xfId="27718" xr:uid="{00000000-0005-0000-0000-0000496C0000}"/>
    <cellStyle name="Total 2 3 18 8 2" xfId="27719" xr:uid="{00000000-0005-0000-0000-00004A6C0000}"/>
    <cellStyle name="Total 2 3 18 8 2 2" xfId="27720" xr:uid="{00000000-0005-0000-0000-00004B6C0000}"/>
    <cellStyle name="Total 2 3 18 8 3" xfId="27721" xr:uid="{00000000-0005-0000-0000-00004C6C0000}"/>
    <cellStyle name="Total 2 3 18 9" xfId="27722" xr:uid="{00000000-0005-0000-0000-00004D6C0000}"/>
    <cellStyle name="Total 2 3 18 9 2" xfId="27723" xr:uid="{00000000-0005-0000-0000-00004E6C0000}"/>
    <cellStyle name="Total 2 3 19" xfId="27724" xr:uid="{00000000-0005-0000-0000-00004F6C0000}"/>
    <cellStyle name="Total 2 3 2" xfId="27725" xr:uid="{00000000-0005-0000-0000-0000506C0000}"/>
    <cellStyle name="Total 2 3 2 2" xfId="27726" xr:uid="{00000000-0005-0000-0000-0000516C0000}"/>
    <cellStyle name="Total 2 3 2 2 2" xfId="27727" xr:uid="{00000000-0005-0000-0000-0000526C0000}"/>
    <cellStyle name="Total 2 3 2 2 3" xfId="27728" xr:uid="{00000000-0005-0000-0000-0000536C0000}"/>
    <cellStyle name="Total 2 3 2 2 3 2" xfId="27729" xr:uid="{00000000-0005-0000-0000-0000546C0000}"/>
    <cellStyle name="Total 2 3 2 2 3 2 2" xfId="27730" xr:uid="{00000000-0005-0000-0000-0000556C0000}"/>
    <cellStyle name="Total 2 3 2 2 4" xfId="27731" xr:uid="{00000000-0005-0000-0000-0000566C0000}"/>
    <cellStyle name="Total 2 3 2 2 4 2" xfId="27732" xr:uid="{00000000-0005-0000-0000-0000576C0000}"/>
    <cellStyle name="Total 2 3 2 2 5" xfId="27733" xr:uid="{00000000-0005-0000-0000-0000586C0000}"/>
    <cellStyle name="Total 2 3 2 2 6" xfId="27734" xr:uid="{00000000-0005-0000-0000-0000596C0000}"/>
    <cellStyle name="Total 2 3 2 3" xfId="27735" xr:uid="{00000000-0005-0000-0000-00005A6C0000}"/>
    <cellStyle name="Total 2 3 2 3 10" xfId="27736" xr:uid="{00000000-0005-0000-0000-00005B6C0000}"/>
    <cellStyle name="Total 2 3 2 3 10 10" xfId="27737" xr:uid="{00000000-0005-0000-0000-00005C6C0000}"/>
    <cellStyle name="Total 2 3 2 3 10 10 2" xfId="27738" xr:uid="{00000000-0005-0000-0000-00005D6C0000}"/>
    <cellStyle name="Total 2 3 2 3 10 11" xfId="27739" xr:uid="{00000000-0005-0000-0000-00005E6C0000}"/>
    <cellStyle name="Total 2 3 2 3 10 11 2" xfId="27740" xr:uid="{00000000-0005-0000-0000-00005F6C0000}"/>
    <cellStyle name="Total 2 3 2 3 10 12" xfId="27741" xr:uid="{00000000-0005-0000-0000-0000606C0000}"/>
    <cellStyle name="Total 2 3 2 3 10 2" xfId="27742" xr:uid="{00000000-0005-0000-0000-0000616C0000}"/>
    <cellStyle name="Total 2 3 2 3 10 2 2" xfId="27743" xr:uid="{00000000-0005-0000-0000-0000626C0000}"/>
    <cellStyle name="Total 2 3 2 3 10 2 2 2" xfId="27744" xr:uid="{00000000-0005-0000-0000-0000636C0000}"/>
    <cellStyle name="Total 2 3 2 3 10 2 2 2 2" xfId="27745" xr:uid="{00000000-0005-0000-0000-0000646C0000}"/>
    <cellStyle name="Total 2 3 2 3 10 2 2 2 2 2" xfId="27746" xr:uid="{00000000-0005-0000-0000-0000656C0000}"/>
    <cellStyle name="Total 2 3 2 3 10 2 2 2 3" xfId="27747" xr:uid="{00000000-0005-0000-0000-0000666C0000}"/>
    <cellStyle name="Total 2 3 2 3 10 2 2 3" xfId="27748" xr:uid="{00000000-0005-0000-0000-0000676C0000}"/>
    <cellStyle name="Total 2 3 2 3 10 2 2 3 2" xfId="27749" xr:uid="{00000000-0005-0000-0000-0000686C0000}"/>
    <cellStyle name="Total 2 3 2 3 10 2 2 4" xfId="27750" xr:uid="{00000000-0005-0000-0000-0000696C0000}"/>
    <cellStyle name="Total 2 3 2 3 10 2 3" xfId="27751" xr:uid="{00000000-0005-0000-0000-00006A6C0000}"/>
    <cellStyle name="Total 2 3 2 3 10 2 3 2" xfId="27752" xr:uid="{00000000-0005-0000-0000-00006B6C0000}"/>
    <cellStyle name="Total 2 3 2 3 10 2 3 2 2" xfId="27753" xr:uid="{00000000-0005-0000-0000-00006C6C0000}"/>
    <cellStyle name="Total 2 3 2 3 10 2 3 3" xfId="27754" xr:uid="{00000000-0005-0000-0000-00006D6C0000}"/>
    <cellStyle name="Total 2 3 2 3 10 2 4" xfId="27755" xr:uid="{00000000-0005-0000-0000-00006E6C0000}"/>
    <cellStyle name="Total 2 3 2 3 10 2 4 2" xfId="27756" xr:uid="{00000000-0005-0000-0000-00006F6C0000}"/>
    <cellStyle name="Total 2 3 2 3 10 2 4 2 2" xfId="27757" xr:uid="{00000000-0005-0000-0000-0000706C0000}"/>
    <cellStyle name="Total 2 3 2 3 10 2 4 3" xfId="27758" xr:uid="{00000000-0005-0000-0000-0000716C0000}"/>
    <cellStyle name="Total 2 3 2 3 10 2 5" xfId="27759" xr:uid="{00000000-0005-0000-0000-0000726C0000}"/>
    <cellStyle name="Total 2 3 2 3 10 2 5 2" xfId="27760" xr:uid="{00000000-0005-0000-0000-0000736C0000}"/>
    <cellStyle name="Total 2 3 2 3 10 2 6" xfId="27761" xr:uid="{00000000-0005-0000-0000-0000746C0000}"/>
    <cellStyle name="Total 2 3 2 3 10 2 6 2" xfId="27762" xr:uid="{00000000-0005-0000-0000-0000756C0000}"/>
    <cellStyle name="Total 2 3 2 3 10 2 7" xfId="27763" xr:uid="{00000000-0005-0000-0000-0000766C0000}"/>
    <cellStyle name="Total 2 3 2 3 10 3" xfId="27764" xr:uid="{00000000-0005-0000-0000-0000776C0000}"/>
    <cellStyle name="Total 2 3 2 3 10 3 2" xfId="27765" xr:uid="{00000000-0005-0000-0000-0000786C0000}"/>
    <cellStyle name="Total 2 3 2 3 10 3 2 2" xfId="27766" xr:uid="{00000000-0005-0000-0000-0000796C0000}"/>
    <cellStyle name="Total 2 3 2 3 10 3 2 2 2" xfId="27767" xr:uid="{00000000-0005-0000-0000-00007A6C0000}"/>
    <cellStyle name="Total 2 3 2 3 10 3 2 2 2 2" xfId="27768" xr:uid="{00000000-0005-0000-0000-00007B6C0000}"/>
    <cellStyle name="Total 2 3 2 3 10 3 2 2 3" xfId="27769" xr:uid="{00000000-0005-0000-0000-00007C6C0000}"/>
    <cellStyle name="Total 2 3 2 3 10 3 2 3" xfId="27770" xr:uid="{00000000-0005-0000-0000-00007D6C0000}"/>
    <cellStyle name="Total 2 3 2 3 10 3 2 3 2" xfId="27771" xr:uid="{00000000-0005-0000-0000-00007E6C0000}"/>
    <cellStyle name="Total 2 3 2 3 10 3 2 4" xfId="27772" xr:uid="{00000000-0005-0000-0000-00007F6C0000}"/>
    <cellStyle name="Total 2 3 2 3 10 3 3" xfId="27773" xr:uid="{00000000-0005-0000-0000-0000806C0000}"/>
    <cellStyle name="Total 2 3 2 3 10 3 3 2" xfId="27774" xr:uid="{00000000-0005-0000-0000-0000816C0000}"/>
    <cellStyle name="Total 2 3 2 3 10 3 3 2 2" xfId="27775" xr:uid="{00000000-0005-0000-0000-0000826C0000}"/>
    <cellStyle name="Total 2 3 2 3 10 3 3 3" xfId="27776" xr:uid="{00000000-0005-0000-0000-0000836C0000}"/>
    <cellStyle name="Total 2 3 2 3 10 3 4" xfId="27777" xr:uid="{00000000-0005-0000-0000-0000846C0000}"/>
    <cellStyle name="Total 2 3 2 3 10 3 4 2" xfId="27778" xr:uid="{00000000-0005-0000-0000-0000856C0000}"/>
    <cellStyle name="Total 2 3 2 3 10 3 4 2 2" xfId="27779" xr:uid="{00000000-0005-0000-0000-0000866C0000}"/>
    <cellStyle name="Total 2 3 2 3 10 3 4 3" xfId="27780" xr:uid="{00000000-0005-0000-0000-0000876C0000}"/>
    <cellStyle name="Total 2 3 2 3 10 3 5" xfId="27781" xr:uid="{00000000-0005-0000-0000-0000886C0000}"/>
    <cellStyle name="Total 2 3 2 3 10 3 5 2" xfId="27782" xr:uid="{00000000-0005-0000-0000-0000896C0000}"/>
    <cellStyle name="Total 2 3 2 3 10 3 6" xfId="27783" xr:uid="{00000000-0005-0000-0000-00008A6C0000}"/>
    <cellStyle name="Total 2 3 2 3 10 3 6 2" xfId="27784" xr:uid="{00000000-0005-0000-0000-00008B6C0000}"/>
    <cellStyle name="Total 2 3 2 3 10 3 7" xfId="27785" xr:uid="{00000000-0005-0000-0000-00008C6C0000}"/>
    <cellStyle name="Total 2 3 2 3 10 4" xfId="27786" xr:uid="{00000000-0005-0000-0000-00008D6C0000}"/>
    <cellStyle name="Total 2 3 2 3 10 4 2" xfId="27787" xr:uid="{00000000-0005-0000-0000-00008E6C0000}"/>
    <cellStyle name="Total 2 3 2 3 10 4 2 2" xfId="27788" xr:uid="{00000000-0005-0000-0000-00008F6C0000}"/>
    <cellStyle name="Total 2 3 2 3 10 4 2 2 2" xfId="27789" xr:uid="{00000000-0005-0000-0000-0000906C0000}"/>
    <cellStyle name="Total 2 3 2 3 10 4 2 2 2 2" xfId="27790" xr:uid="{00000000-0005-0000-0000-0000916C0000}"/>
    <cellStyle name="Total 2 3 2 3 10 4 2 2 3" xfId="27791" xr:uid="{00000000-0005-0000-0000-0000926C0000}"/>
    <cellStyle name="Total 2 3 2 3 10 4 2 3" xfId="27792" xr:uid="{00000000-0005-0000-0000-0000936C0000}"/>
    <cellStyle name="Total 2 3 2 3 10 4 2 3 2" xfId="27793" xr:uid="{00000000-0005-0000-0000-0000946C0000}"/>
    <cellStyle name="Total 2 3 2 3 10 4 2 4" xfId="27794" xr:uid="{00000000-0005-0000-0000-0000956C0000}"/>
    <cellStyle name="Total 2 3 2 3 10 4 3" xfId="27795" xr:uid="{00000000-0005-0000-0000-0000966C0000}"/>
    <cellStyle name="Total 2 3 2 3 10 4 3 2" xfId="27796" xr:uid="{00000000-0005-0000-0000-0000976C0000}"/>
    <cellStyle name="Total 2 3 2 3 10 4 3 2 2" xfId="27797" xr:uid="{00000000-0005-0000-0000-0000986C0000}"/>
    <cellStyle name="Total 2 3 2 3 10 4 3 3" xfId="27798" xr:uid="{00000000-0005-0000-0000-0000996C0000}"/>
    <cellStyle name="Total 2 3 2 3 10 4 4" xfId="27799" xr:uid="{00000000-0005-0000-0000-00009A6C0000}"/>
    <cellStyle name="Total 2 3 2 3 10 4 4 2" xfId="27800" xr:uid="{00000000-0005-0000-0000-00009B6C0000}"/>
    <cellStyle name="Total 2 3 2 3 10 4 4 2 2" xfId="27801" xr:uid="{00000000-0005-0000-0000-00009C6C0000}"/>
    <cellStyle name="Total 2 3 2 3 10 4 4 3" xfId="27802" xr:uid="{00000000-0005-0000-0000-00009D6C0000}"/>
    <cellStyle name="Total 2 3 2 3 10 4 5" xfId="27803" xr:uid="{00000000-0005-0000-0000-00009E6C0000}"/>
    <cellStyle name="Total 2 3 2 3 10 4 5 2" xfId="27804" xr:uid="{00000000-0005-0000-0000-00009F6C0000}"/>
    <cellStyle name="Total 2 3 2 3 10 4 6" xfId="27805" xr:uid="{00000000-0005-0000-0000-0000A06C0000}"/>
    <cellStyle name="Total 2 3 2 3 10 4 6 2" xfId="27806" xr:uid="{00000000-0005-0000-0000-0000A16C0000}"/>
    <cellStyle name="Total 2 3 2 3 10 4 7" xfId="27807" xr:uid="{00000000-0005-0000-0000-0000A26C0000}"/>
    <cellStyle name="Total 2 3 2 3 10 5" xfId="27808" xr:uid="{00000000-0005-0000-0000-0000A36C0000}"/>
    <cellStyle name="Total 2 3 2 3 10 5 2" xfId="27809" xr:uid="{00000000-0005-0000-0000-0000A46C0000}"/>
    <cellStyle name="Total 2 3 2 3 10 5 2 2" xfId="27810" xr:uid="{00000000-0005-0000-0000-0000A56C0000}"/>
    <cellStyle name="Total 2 3 2 3 10 5 2 2 2" xfId="27811" xr:uid="{00000000-0005-0000-0000-0000A66C0000}"/>
    <cellStyle name="Total 2 3 2 3 10 5 2 2 2 2" xfId="27812" xr:uid="{00000000-0005-0000-0000-0000A76C0000}"/>
    <cellStyle name="Total 2 3 2 3 10 5 2 2 3" xfId="27813" xr:uid="{00000000-0005-0000-0000-0000A86C0000}"/>
    <cellStyle name="Total 2 3 2 3 10 5 2 3" xfId="27814" xr:uid="{00000000-0005-0000-0000-0000A96C0000}"/>
    <cellStyle name="Total 2 3 2 3 10 5 2 3 2" xfId="27815" xr:uid="{00000000-0005-0000-0000-0000AA6C0000}"/>
    <cellStyle name="Total 2 3 2 3 10 5 2 4" xfId="27816" xr:uid="{00000000-0005-0000-0000-0000AB6C0000}"/>
    <cellStyle name="Total 2 3 2 3 10 5 3" xfId="27817" xr:uid="{00000000-0005-0000-0000-0000AC6C0000}"/>
    <cellStyle name="Total 2 3 2 3 10 5 3 2" xfId="27818" xr:uid="{00000000-0005-0000-0000-0000AD6C0000}"/>
    <cellStyle name="Total 2 3 2 3 10 5 3 2 2" xfId="27819" xr:uid="{00000000-0005-0000-0000-0000AE6C0000}"/>
    <cellStyle name="Total 2 3 2 3 10 5 3 3" xfId="27820" xr:uid="{00000000-0005-0000-0000-0000AF6C0000}"/>
    <cellStyle name="Total 2 3 2 3 10 5 4" xfId="27821" xr:uid="{00000000-0005-0000-0000-0000B06C0000}"/>
    <cellStyle name="Total 2 3 2 3 10 5 4 2" xfId="27822" xr:uid="{00000000-0005-0000-0000-0000B16C0000}"/>
    <cellStyle name="Total 2 3 2 3 10 5 4 2 2" xfId="27823" xr:uid="{00000000-0005-0000-0000-0000B26C0000}"/>
    <cellStyle name="Total 2 3 2 3 10 5 4 3" xfId="27824" xr:uid="{00000000-0005-0000-0000-0000B36C0000}"/>
    <cellStyle name="Total 2 3 2 3 10 5 5" xfId="27825" xr:uid="{00000000-0005-0000-0000-0000B46C0000}"/>
    <cellStyle name="Total 2 3 2 3 10 5 5 2" xfId="27826" xr:uid="{00000000-0005-0000-0000-0000B56C0000}"/>
    <cellStyle name="Total 2 3 2 3 10 5 6" xfId="27827" xr:uid="{00000000-0005-0000-0000-0000B66C0000}"/>
    <cellStyle name="Total 2 3 2 3 10 5 6 2" xfId="27828" xr:uid="{00000000-0005-0000-0000-0000B76C0000}"/>
    <cellStyle name="Total 2 3 2 3 10 5 7" xfId="27829" xr:uid="{00000000-0005-0000-0000-0000B86C0000}"/>
    <cellStyle name="Total 2 3 2 3 10 6" xfId="27830" xr:uid="{00000000-0005-0000-0000-0000B96C0000}"/>
    <cellStyle name="Total 2 3 2 3 10 6 2" xfId="27831" xr:uid="{00000000-0005-0000-0000-0000BA6C0000}"/>
    <cellStyle name="Total 2 3 2 3 10 6 2 2" xfId="27832" xr:uid="{00000000-0005-0000-0000-0000BB6C0000}"/>
    <cellStyle name="Total 2 3 2 3 10 6 2 2 2" xfId="27833" xr:uid="{00000000-0005-0000-0000-0000BC6C0000}"/>
    <cellStyle name="Total 2 3 2 3 10 6 2 2 2 2" xfId="27834" xr:uid="{00000000-0005-0000-0000-0000BD6C0000}"/>
    <cellStyle name="Total 2 3 2 3 10 6 2 2 3" xfId="27835" xr:uid="{00000000-0005-0000-0000-0000BE6C0000}"/>
    <cellStyle name="Total 2 3 2 3 10 6 2 3" xfId="27836" xr:uid="{00000000-0005-0000-0000-0000BF6C0000}"/>
    <cellStyle name="Total 2 3 2 3 10 6 2 3 2" xfId="27837" xr:uid="{00000000-0005-0000-0000-0000C06C0000}"/>
    <cellStyle name="Total 2 3 2 3 10 6 2 4" xfId="27838" xr:uid="{00000000-0005-0000-0000-0000C16C0000}"/>
    <cellStyle name="Total 2 3 2 3 10 6 3" xfId="27839" xr:uid="{00000000-0005-0000-0000-0000C26C0000}"/>
    <cellStyle name="Total 2 3 2 3 10 6 3 2" xfId="27840" xr:uid="{00000000-0005-0000-0000-0000C36C0000}"/>
    <cellStyle name="Total 2 3 2 3 10 6 3 2 2" xfId="27841" xr:uid="{00000000-0005-0000-0000-0000C46C0000}"/>
    <cellStyle name="Total 2 3 2 3 10 6 3 3" xfId="27842" xr:uid="{00000000-0005-0000-0000-0000C56C0000}"/>
    <cellStyle name="Total 2 3 2 3 10 6 4" xfId="27843" xr:uid="{00000000-0005-0000-0000-0000C66C0000}"/>
    <cellStyle name="Total 2 3 2 3 10 6 4 2" xfId="27844" xr:uid="{00000000-0005-0000-0000-0000C76C0000}"/>
    <cellStyle name="Total 2 3 2 3 10 6 4 2 2" xfId="27845" xr:uid="{00000000-0005-0000-0000-0000C86C0000}"/>
    <cellStyle name="Total 2 3 2 3 10 6 4 3" xfId="27846" xr:uid="{00000000-0005-0000-0000-0000C96C0000}"/>
    <cellStyle name="Total 2 3 2 3 10 6 5" xfId="27847" xr:uid="{00000000-0005-0000-0000-0000CA6C0000}"/>
    <cellStyle name="Total 2 3 2 3 10 6 5 2" xfId="27848" xr:uid="{00000000-0005-0000-0000-0000CB6C0000}"/>
    <cellStyle name="Total 2 3 2 3 10 6 6" xfId="27849" xr:uid="{00000000-0005-0000-0000-0000CC6C0000}"/>
    <cellStyle name="Total 2 3 2 3 10 6 6 2" xfId="27850" xr:uid="{00000000-0005-0000-0000-0000CD6C0000}"/>
    <cellStyle name="Total 2 3 2 3 10 6 7" xfId="27851" xr:uid="{00000000-0005-0000-0000-0000CE6C0000}"/>
    <cellStyle name="Total 2 3 2 3 10 7" xfId="27852" xr:uid="{00000000-0005-0000-0000-0000CF6C0000}"/>
    <cellStyle name="Total 2 3 2 3 10 7 2" xfId="27853" xr:uid="{00000000-0005-0000-0000-0000D06C0000}"/>
    <cellStyle name="Total 2 3 2 3 10 7 2 2" xfId="27854" xr:uid="{00000000-0005-0000-0000-0000D16C0000}"/>
    <cellStyle name="Total 2 3 2 3 10 7 2 2 2" xfId="27855" xr:uid="{00000000-0005-0000-0000-0000D26C0000}"/>
    <cellStyle name="Total 2 3 2 3 10 7 2 3" xfId="27856" xr:uid="{00000000-0005-0000-0000-0000D36C0000}"/>
    <cellStyle name="Total 2 3 2 3 10 7 3" xfId="27857" xr:uid="{00000000-0005-0000-0000-0000D46C0000}"/>
    <cellStyle name="Total 2 3 2 3 10 7 3 2" xfId="27858" xr:uid="{00000000-0005-0000-0000-0000D56C0000}"/>
    <cellStyle name="Total 2 3 2 3 10 7 4" xfId="27859" xr:uid="{00000000-0005-0000-0000-0000D66C0000}"/>
    <cellStyle name="Total 2 3 2 3 10 8" xfId="27860" xr:uid="{00000000-0005-0000-0000-0000D76C0000}"/>
    <cellStyle name="Total 2 3 2 3 10 8 2" xfId="27861" xr:uid="{00000000-0005-0000-0000-0000D86C0000}"/>
    <cellStyle name="Total 2 3 2 3 10 8 2 2" xfId="27862" xr:uid="{00000000-0005-0000-0000-0000D96C0000}"/>
    <cellStyle name="Total 2 3 2 3 10 8 3" xfId="27863" xr:uid="{00000000-0005-0000-0000-0000DA6C0000}"/>
    <cellStyle name="Total 2 3 2 3 10 9" xfId="27864" xr:uid="{00000000-0005-0000-0000-0000DB6C0000}"/>
    <cellStyle name="Total 2 3 2 3 10 9 2" xfId="27865" xr:uid="{00000000-0005-0000-0000-0000DC6C0000}"/>
    <cellStyle name="Total 2 3 2 3 10 9 2 2" xfId="27866" xr:uid="{00000000-0005-0000-0000-0000DD6C0000}"/>
    <cellStyle name="Total 2 3 2 3 10 9 3" xfId="27867" xr:uid="{00000000-0005-0000-0000-0000DE6C0000}"/>
    <cellStyle name="Total 2 3 2 3 11" xfId="27868" xr:uid="{00000000-0005-0000-0000-0000DF6C0000}"/>
    <cellStyle name="Total 2 3 2 3 11 10" xfId="27869" xr:uid="{00000000-0005-0000-0000-0000E06C0000}"/>
    <cellStyle name="Total 2 3 2 3 11 10 2" xfId="27870" xr:uid="{00000000-0005-0000-0000-0000E16C0000}"/>
    <cellStyle name="Total 2 3 2 3 11 11" xfId="27871" xr:uid="{00000000-0005-0000-0000-0000E26C0000}"/>
    <cellStyle name="Total 2 3 2 3 11 11 2" xfId="27872" xr:uid="{00000000-0005-0000-0000-0000E36C0000}"/>
    <cellStyle name="Total 2 3 2 3 11 12" xfId="27873" xr:uid="{00000000-0005-0000-0000-0000E46C0000}"/>
    <cellStyle name="Total 2 3 2 3 11 2" xfId="27874" xr:uid="{00000000-0005-0000-0000-0000E56C0000}"/>
    <cellStyle name="Total 2 3 2 3 11 2 2" xfId="27875" xr:uid="{00000000-0005-0000-0000-0000E66C0000}"/>
    <cellStyle name="Total 2 3 2 3 11 2 2 2" xfId="27876" xr:uid="{00000000-0005-0000-0000-0000E76C0000}"/>
    <cellStyle name="Total 2 3 2 3 11 2 2 2 2" xfId="27877" xr:uid="{00000000-0005-0000-0000-0000E86C0000}"/>
    <cellStyle name="Total 2 3 2 3 11 2 2 2 2 2" xfId="27878" xr:uid="{00000000-0005-0000-0000-0000E96C0000}"/>
    <cellStyle name="Total 2 3 2 3 11 2 2 2 3" xfId="27879" xr:uid="{00000000-0005-0000-0000-0000EA6C0000}"/>
    <cellStyle name="Total 2 3 2 3 11 2 2 3" xfId="27880" xr:uid="{00000000-0005-0000-0000-0000EB6C0000}"/>
    <cellStyle name="Total 2 3 2 3 11 2 2 3 2" xfId="27881" xr:uid="{00000000-0005-0000-0000-0000EC6C0000}"/>
    <cellStyle name="Total 2 3 2 3 11 2 2 4" xfId="27882" xr:uid="{00000000-0005-0000-0000-0000ED6C0000}"/>
    <cellStyle name="Total 2 3 2 3 11 2 3" xfId="27883" xr:uid="{00000000-0005-0000-0000-0000EE6C0000}"/>
    <cellStyle name="Total 2 3 2 3 11 2 3 2" xfId="27884" xr:uid="{00000000-0005-0000-0000-0000EF6C0000}"/>
    <cellStyle name="Total 2 3 2 3 11 2 3 2 2" xfId="27885" xr:uid="{00000000-0005-0000-0000-0000F06C0000}"/>
    <cellStyle name="Total 2 3 2 3 11 2 3 3" xfId="27886" xr:uid="{00000000-0005-0000-0000-0000F16C0000}"/>
    <cellStyle name="Total 2 3 2 3 11 2 4" xfId="27887" xr:uid="{00000000-0005-0000-0000-0000F26C0000}"/>
    <cellStyle name="Total 2 3 2 3 11 2 4 2" xfId="27888" xr:uid="{00000000-0005-0000-0000-0000F36C0000}"/>
    <cellStyle name="Total 2 3 2 3 11 2 4 2 2" xfId="27889" xr:uid="{00000000-0005-0000-0000-0000F46C0000}"/>
    <cellStyle name="Total 2 3 2 3 11 2 4 3" xfId="27890" xr:uid="{00000000-0005-0000-0000-0000F56C0000}"/>
    <cellStyle name="Total 2 3 2 3 11 2 5" xfId="27891" xr:uid="{00000000-0005-0000-0000-0000F66C0000}"/>
    <cellStyle name="Total 2 3 2 3 11 2 5 2" xfId="27892" xr:uid="{00000000-0005-0000-0000-0000F76C0000}"/>
    <cellStyle name="Total 2 3 2 3 11 2 6" xfId="27893" xr:uid="{00000000-0005-0000-0000-0000F86C0000}"/>
    <cellStyle name="Total 2 3 2 3 11 2 6 2" xfId="27894" xr:uid="{00000000-0005-0000-0000-0000F96C0000}"/>
    <cellStyle name="Total 2 3 2 3 11 2 7" xfId="27895" xr:uid="{00000000-0005-0000-0000-0000FA6C0000}"/>
    <cellStyle name="Total 2 3 2 3 11 3" xfId="27896" xr:uid="{00000000-0005-0000-0000-0000FB6C0000}"/>
    <cellStyle name="Total 2 3 2 3 11 3 2" xfId="27897" xr:uid="{00000000-0005-0000-0000-0000FC6C0000}"/>
    <cellStyle name="Total 2 3 2 3 11 3 2 2" xfId="27898" xr:uid="{00000000-0005-0000-0000-0000FD6C0000}"/>
    <cellStyle name="Total 2 3 2 3 11 3 2 2 2" xfId="27899" xr:uid="{00000000-0005-0000-0000-0000FE6C0000}"/>
    <cellStyle name="Total 2 3 2 3 11 3 2 2 2 2" xfId="27900" xr:uid="{00000000-0005-0000-0000-0000FF6C0000}"/>
    <cellStyle name="Total 2 3 2 3 11 3 2 2 3" xfId="27901" xr:uid="{00000000-0005-0000-0000-0000006D0000}"/>
    <cellStyle name="Total 2 3 2 3 11 3 2 3" xfId="27902" xr:uid="{00000000-0005-0000-0000-0000016D0000}"/>
    <cellStyle name="Total 2 3 2 3 11 3 2 3 2" xfId="27903" xr:uid="{00000000-0005-0000-0000-0000026D0000}"/>
    <cellStyle name="Total 2 3 2 3 11 3 2 4" xfId="27904" xr:uid="{00000000-0005-0000-0000-0000036D0000}"/>
    <cellStyle name="Total 2 3 2 3 11 3 3" xfId="27905" xr:uid="{00000000-0005-0000-0000-0000046D0000}"/>
    <cellStyle name="Total 2 3 2 3 11 3 3 2" xfId="27906" xr:uid="{00000000-0005-0000-0000-0000056D0000}"/>
    <cellStyle name="Total 2 3 2 3 11 3 3 2 2" xfId="27907" xr:uid="{00000000-0005-0000-0000-0000066D0000}"/>
    <cellStyle name="Total 2 3 2 3 11 3 3 3" xfId="27908" xr:uid="{00000000-0005-0000-0000-0000076D0000}"/>
    <cellStyle name="Total 2 3 2 3 11 3 4" xfId="27909" xr:uid="{00000000-0005-0000-0000-0000086D0000}"/>
    <cellStyle name="Total 2 3 2 3 11 3 4 2" xfId="27910" xr:uid="{00000000-0005-0000-0000-0000096D0000}"/>
    <cellStyle name="Total 2 3 2 3 11 3 4 2 2" xfId="27911" xr:uid="{00000000-0005-0000-0000-00000A6D0000}"/>
    <cellStyle name="Total 2 3 2 3 11 3 4 3" xfId="27912" xr:uid="{00000000-0005-0000-0000-00000B6D0000}"/>
    <cellStyle name="Total 2 3 2 3 11 3 5" xfId="27913" xr:uid="{00000000-0005-0000-0000-00000C6D0000}"/>
    <cellStyle name="Total 2 3 2 3 11 3 5 2" xfId="27914" xr:uid="{00000000-0005-0000-0000-00000D6D0000}"/>
    <cellStyle name="Total 2 3 2 3 11 3 6" xfId="27915" xr:uid="{00000000-0005-0000-0000-00000E6D0000}"/>
    <cellStyle name="Total 2 3 2 3 11 3 6 2" xfId="27916" xr:uid="{00000000-0005-0000-0000-00000F6D0000}"/>
    <cellStyle name="Total 2 3 2 3 11 3 7" xfId="27917" xr:uid="{00000000-0005-0000-0000-0000106D0000}"/>
    <cellStyle name="Total 2 3 2 3 11 4" xfId="27918" xr:uid="{00000000-0005-0000-0000-0000116D0000}"/>
    <cellStyle name="Total 2 3 2 3 11 4 2" xfId="27919" xr:uid="{00000000-0005-0000-0000-0000126D0000}"/>
    <cellStyle name="Total 2 3 2 3 11 4 2 2" xfId="27920" xr:uid="{00000000-0005-0000-0000-0000136D0000}"/>
    <cellStyle name="Total 2 3 2 3 11 4 2 2 2" xfId="27921" xr:uid="{00000000-0005-0000-0000-0000146D0000}"/>
    <cellStyle name="Total 2 3 2 3 11 4 2 2 2 2" xfId="27922" xr:uid="{00000000-0005-0000-0000-0000156D0000}"/>
    <cellStyle name="Total 2 3 2 3 11 4 2 2 3" xfId="27923" xr:uid="{00000000-0005-0000-0000-0000166D0000}"/>
    <cellStyle name="Total 2 3 2 3 11 4 2 3" xfId="27924" xr:uid="{00000000-0005-0000-0000-0000176D0000}"/>
    <cellStyle name="Total 2 3 2 3 11 4 2 3 2" xfId="27925" xr:uid="{00000000-0005-0000-0000-0000186D0000}"/>
    <cellStyle name="Total 2 3 2 3 11 4 2 4" xfId="27926" xr:uid="{00000000-0005-0000-0000-0000196D0000}"/>
    <cellStyle name="Total 2 3 2 3 11 4 3" xfId="27927" xr:uid="{00000000-0005-0000-0000-00001A6D0000}"/>
    <cellStyle name="Total 2 3 2 3 11 4 3 2" xfId="27928" xr:uid="{00000000-0005-0000-0000-00001B6D0000}"/>
    <cellStyle name="Total 2 3 2 3 11 4 3 2 2" xfId="27929" xr:uid="{00000000-0005-0000-0000-00001C6D0000}"/>
    <cellStyle name="Total 2 3 2 3 11 4 3 3" xfId="27930" xr:uid="{00000000-0005-0000-0000-00001D6D0000}"/>
    <cellStyle name="Total 2 3 2 3 11 4 4" xfId="27931" xr:uid="{00000000-0005-0000-0000-00001E6D0000}"/>
    <cellStyle name="Total 2 3 2 3 11 4 4 2" xfId="27932" xr:uid="{00000000-0005-0000-0000-00001F6D0000}"/>
    <cellStyle name="Total 2 3 2 3 11 4 4 2 2" xfId="27933" xr:uid="{00000000-0005-0000-0000-0000206D0000}"/>
    <cellStyle name="Total 2 3 2 3 11 4 4 3" xfId="27934" xr:uid="{00000000-0005-0000-0000-0000216D0000}"/>
    <cellStyle name="Total 2 3 2 3 11 4 5" xfId="27935" xr:uid="{00000000-0005-0000-0000-0000226D0000}"/>
    <cellStyle name="Total 2 3 2 3 11 4 5 2" xfId="27936" xr:uid="{00000000-0005-0000-0000-0000236D0000}"/>
    <cellStyle name="Total 2 3 2 3 11 4 6" xfId="27937" xr:uid="{00000000-0005-0000-0000-0000246D0000}"/>
    <cellStyle name="Total 2 3 2 3 11 4 6 2" xfId="27938" xr:uid="{00000000-0005-0000-0000-0000256D0000}"/>
    <cellStyle name="Total 2 3 2 3 11 4 7" xfId="27939" xr:uid="{00000000-0005-0000-0000-0000266D0000}"/>
    <cellStyle name="Total 2 3 2 3 11 5" xfId="27940" xr:uid="{00000000-0005-0000-0000-0000276D0000}"/>
    <cellStyle name="Total 2 3 2 3 11 5 2" xfId="27941" xr:uid="{00000000-0005-0000-0000-0000286D0000}"/>
    <cellStyle name="Total 2 3 2 3 11 5 2 2" xfId="27942" xr:uid="{00000000-0005-0000-0000-0000296D0000}"/>
    <cellStyle name="Total 2 3 2 3 11 5 2 2 2" xfId="27943" xr:uid="{00000000-0005-0000-0000-00002A6D0000}"/>
    <cellStyle name="Total 2 3 2 3 11 5 2 2 2 2" xfId="27944" xr:uid="{00000000-0005-0000-0000-00002B6D0000}"/>
    <cellStyle name="Total 2 3 2 3 11 5 2 2 3" xfId="27945" xr:uid="{00000000-0005-0000-0000-00002C6D0000}"/>
    <cellStyle name="Total 2 3 2 3 11 5 2 3" xfId="27946" xr:uid="{00000000-0005-0000-0000-00002D6D0000}"/>
    <cellStyle name="Total 2 3 2 3 11 5 2 3 2" xfId="27947" xr:uid="{00000000-0005-0000-0000-00002E6D0000}"/>
    <cellStyle name="Total 2 3 2 3 11 5 2 4" xfId="27948" xr:uid="{00000000-0005-0000-0000-00002F6D0000}"/>
    <cellStyle name="Total 2 3 2 3 11 5 3" xfId="27949" xr:uid="{00000000-0005-0000-0000-0000306D0000}"/>
    <cellStyle name="Total 2 3 2 3 11 5 3 2" xfId="27950" xr:uid="{00000000-0005-0000-0000-0000316D0000}"/>
    <cellStyle name="Total 2 3 2 3 11 5 3 2 2" xfId="27951" xr:uid="{00000000-0005-0000-0000-0000326D0000}"/>
    <cellStyle name="Total 2 3 2 3 11 5 3 3" xfId="27952" xr:uid="{00000000-0005-0000-0000-0000336D0000}"/>
    <cellStyle name="Total 2 3 2 3 11 5 4" xfId="27953" xr:uid="{00000000-0005-0000-0000-0000346D0000}"/>
    <cellStyle name="Total 2 3 2 3 11 5 4 2" xfId="27954" xr:uid="{00000000-0005-0000-0000-0000356D0000}"/>
    <cellStyle name="Total 2 3 2 3 11 5 4 2 2" xfId="27955" xr:uid="{00000000-0005-0000-0000-0000366D0000}"/>
    <cellStyle name="Total 2 3 2 3 11 5 4 3" xfId="27956" xr:uid="{00000000-0005-0000-0000-0000376D0000}"/>
    <cellStyle name="Total 2 3 2 3 11 5 5" xfId="27957" xr:uid="{00000000-0005-0000-0000-0000386D0000}"/>
    <cellStyle name="Total 2 3 2 3 11 5 5 2" xfId="27958" xr:uid="{00000000-0005-0000-0000-0000396D0000}"/>
    <cellStyle name="Total 2 3 2 3 11 5 6" xfId="27959" xr:uid="{00000000-0005-0000-0000-00003A6D0000}"/>
    <cellStyle name="Total 2 3 2 3 11 5 6 2" xfId="27960" xr:uid="{00000000-0005-0000-0000-00003B6D0000}"/>
    <cellStyle name="Total 2 3 2 3 11 5 7" xfId="27961" xr:uid="{00000000-0005-0000-0000-00003C6D0000}"/>
    <cellStyle name="Total 2 3 2 3 11 6" xfId="27962" xr:uid="{00000000-0005-0000-0000-00003D6D0000}"/>
    <cellStyle name="Total 2 3 2 3 11 6 2" xfId="27963" xr:uid="{00000000-0005-0000-0000-00003E6D0000}"/>
    <cellStyle name="Total 2 3 2 3 11 6 2 2" xfId="27964" xr:uid="{00000000-0005-0000-0000-00003F6D0000}"/>
    <cellStyle name="Total 2 3 2 3 11 6 2 2 2" xfId="27965" xr:uid="{00000000-0005-0000-0000-0000406D0000}"/>
    <cellStyle name="Total 2 3 2 3 11 6 2 2 2 2" xfId="27966" xr:uid="{00000000-0005-0000-0000-0000416D0000}"/>
    <cellStyle name="Total 2 3 2 3 11 6 2 2 3" xfId="27967" xr:uid="{00000000-0005-0000-0000-0000426D0000}"/>
    <cellStyle name="Total 2 3 2 3 11 6 2 3" xfId="27968" xr:uid="{00000000-0005-0000-0000-0000436D0000}"/>
    <cellStyle name="Total 2 3 2 3 11 6 2 3 2" xfId="27969" xr:uid="{00000000-0005-0000-0000-0000446D0000}"/>
    <cellStyle name="Total 2 3 2 3 11 6 2 4" xfId="27970" xr:uid="{00000000-0005-0000-0000-0000456D0000}"/>
    <cellStyle name="Total 2 3 2 3 11 6 3" xfId="27971" xr:uid="{00000000-0005-0000-0000-0000466D0000}"/>
    <cellStyle name="Total 2 3 2 3 11 6 3 2" xfId="27972" xr:uid="{00000000-0005-0000-0000-0000476D0000}"/>
    <cellStyle name="Total 2 3 2 3 11 6 3 2 2" xfId="27973" xr:uid="{00000000-0005-0000-0000-0000486D0000}"/>
    <cellStyle name="Total 2 3 2 3 11 6 3 3" xfId="27974" xr:uid="{00000000-0005-0000-0000-0000496D0000}"/>
    <cellStyle name="Total 2 3 2 3 11 6 4" xfId="27975" xr:uid="{00000000-0005-0000-0000-00004A6D0000}"/>
    <cellStyle name="Total 2 3 2 3 11 6 4 2" xfId="27976" xr:uid="{00000000-0005-0000-0000-00004B6D0000}"/>
    <cellStyle name="Total 2 3 2 3 11 6 4 2 2" xfId="27977" xr:uid="{00000000-0005-0000-0000-00004C6D0000}"/>
    <cellStyle name="Total 2 3 2 3 11 6 4 3" xfId="27978" xr:uid="{00000000-0005-0000-0000-00004D6D0000}"/>
    <cellStyle name="Total 2 3 2 3 11 6 5" xfId="27979" xr:uid="{00000000-0005-0000-0000-00004E6D0000}"/>
    <cellStyle name="Total 2 3 2 3 11 6 5 2" xfId="27980" xr:uid="{00000000-0005-0000-0000-00004F6D0000}"/>
    <cellStyle name="Total 2 3 2 3 11 6 6" xfId="27981" xr:uid="{00000000-0005-0000-0000-0000506D0000}"/>
    <cellStyle name="Total 2 3 2 3 11 6 6 2" xfId="27982" xr:uid="{00000000-0005-0000-0000-0000516D0000}"/>
    <cellStyle name="Total 2 3 2 3 11 6 7" xfId="27983" xr:uid="{00000000-0005-0000-0000-0000526D0000}"/>
    <cellStyle name="Total 2 3 2 3 11 7" xfId="27984" xr:uid="{00000000-0005-0000-0000-0000536D0000}"/>
    <cellStyle name="Total 2 3 2 3 11 7 2" xfId="27985" xr:uid="{00000000-0005-0000-0000-0000546D0000}"/>
    <cellStyle name="Total 2 3 2 3 11 7 2 2" xfId="27986" xr:uid="{00000000-0005-0000-0000-0000556D0000}"/>
    <cellStyle name="Total 2 3 2 3 11 7 2 2 2" xfId="27987" xr:uid="{00000000-0005-0000-0000-0000566D0000}"/>
    <cellStyle name="Total 2 3 2 3 11 7 2 3" xfId="27988" xr:uid="{00000000-0005-0000-0000-0000576D0000}"/>
    <cellStyle name="Total 2 3 2 3 11 7 3" xfId="27989" xr:uid="{00000000-0005-0000-0000-0000586D0000}"/>
    <cellStyle name="Total 2 3 2 3 11 7 3 2" xfId="27990" xr:uid="{00000000-0005-0000-0000-0000596D0000}"/>
    <cellStyle name="Total 2 3 2 3 11 7 4" xfId="27991" xr:uid="{00000000-0005-0000-0000-00005A6D0000}"/>
    <cellStyle name="Total 2 3 2 3 11 8" xfId="27992" xr:uid="{00000000-0005-0000-0000-00005B6D0000}"/>
    <cellStyle name="Total 2 3 2 3 11 8 2" xfId="27993" xr:uid="{00000000-0005-0000-0000-00005C6D0000}"/>
    <cellStyle name="Total 2 3 2 3 11 8 2 2" xfId="27994" xr:uid="{00000000-0005-0000-0000-00005D6D0000}"/>
    <cellStyle name="Total 2 3 2 3 11 8 3" xfId="27995" xr:uid="{00000000-0005-0000-0000-00005E6D0000}"/>
    <cellStyle name="Total 2 3 2 3 11 9" xfId="27996" xr:uid="{00000000-0005-0000-0000-00005F6D0000}"/>
    <cellStyle name="Total 2 3 2 3 11 9 2" xfId="27997" xr:uid="{00000000-0005-0000-0000-0000606D0000}"/>
    <cellStyle name="Total 2 3 2 3 11 9 2 2" xfId="27998" xr:uid="{00000000-0005-0000-0000-0000616D0000}"/>
    <cellStyle name="Total 2 3 2 3 11 9 3" xfId="27999" xr:uid="{00000000-0005-0000-0000-0000626D0000}"/>
    <cellStyle name="Total 2 3 2 3 12" xfId="28000" xr:uid="{00000000-0005-0000-0000-0000636D0000}"/>
    <cellStyle name="Total 2 3 2 3 12 10" xfId="28001" xr:uid="{00000000-0005-0000-0000-0000646D0000}"/>
    <cellStyle name="Total 2 3 2 3 12 10 2" xfId="28002" xr:uid="{00000000-0005-0000-0000-0000656D0000}"/>
    <cellStyle name="Total 2 3 2 3 12 11" xfId="28003" xr:uid="{00000000-0005-0000-0000-0000666D0000}"/>
    <cellStyle name="Total 2 3 2 3 12 11 2" xfId="28004" xr:uid="{00000000-0005-0000-0000-0000676D0000}"/>
    <cellStyle name="Total 2 3 2 3 12 12" xfId="28005" xr:uid="{00000000-0005-0000-0000-0000686D0000}"/>
    <cellStyle name="Total 2 3 2 3 12 2" xfId="28006" xr:uid="{00000000-0005-0000-0000-0000696D0000}"/>
    <cellStyle name="Total 2 3 2 3 12 2 2" xfId="28007" xr:uid="{00000000-0005-0000-0000-00006A6D0000}"/>
    <cellStyle name="Total 2 3 2 3 12 2 2 2" xfId="28008" xr:uid="{00000000-0005-0000-0000-00006B6D0000}"/>
    <cellStyle name="Total 2 3 2 3 12 2 2 2 2" xfId="28009" xr:uid="{00000000-0005-0000-0000-00006C6D0000}"/>
    <cellStyle name="Total 2 3 2 3 12 2 2 2 2 2" xfId="28010" xr:uid="{00000000-0005-0000-0000-00006D6D0000}"/>
    <cellStyle name="Total 2 3 2 3 12 2 2 2 3" xfId="28011" xr:uid="{00000000-0005-0000-0000-00006E6D0000}"/>
    <cellStyle name="Total 2 3 2 3 12 2 2 3" xfId="28012" xr:uid="{00000000-0005-0000-0000-00006F6D0000}"/>
    <cellStyle name="Total 2 3 2 3 12 2 2 3 2" xfId="28013" xr:uid="{00000000-0005-0000-0000-0000706D0000}"/>
    <cellStyle name="Total 2 3 2 3 12 2 2 4" xfId="28014" xr:uid="{00000000-0005-0000-0000-0000716D0000}"/>
    <cellStyle name="Total 2 3 2 3 12 2 3" xfId="28015" xr:uid="{00000000-0005-0000-0000-0000726D0000}"/>
    <cellStyle name="Total 2 3 2 3 12 2 3 2" xfId="28016" xr:uid="{00000000-0005-0000-0000-0000736D0000}"/>
    <cellStyle name="Total 2 3 2 3 12 2 3 2 2" xfId="28017" xr:uid="{00000000-0005-0000-0000-0000746D0000}"/>
    <cellStyle name="Total 2 3 2 3 12 2 3 3" xfId="28018" xr:uid="{00000000-0005-0000-0000-0000756D0000}"/>
    <cellStyle name="Total 2 3 2 3 12 2 4" xfId="28019" xr:uid="{00000000-0005-0000-0000-0000766D0000}"/>
    <cellStyle name="Total 2 3 2 3 12 2 4 2" xfId="28020" xr:uid="{00000000-0005-0000-0000-0000776D0000}"/>
    <cellStyle name="Total 2 3 2 3 12 2 4 2 2" xfId="28021" xr:uid="{00000000-0005-0000-0000-0000786D0000}"/>
    <cellStyle name="Total 2 3 2 3 12 2 4 3" xfId="28022" xr:uid="{00000000-0005-0000-0000-0000796D0000}"/>
    <cellStyle name="Total 2 3 2 3 12 2 5" xfId="28023" xr:uid="{00000000-0005-0000-0000-00007A6D0000}"/>
    <cellStyle name="Total 2 3 2 3 12 2 5 2" xfId="28024" xr:uid="{00000000-0005-0000-0000-00007B6D0000}"/>
    <cellStyle name="Total 2 3 2 3 12 2 6" xfId="28025" xr:uid="{00000000-0005-0000-0000-00007C6D0000}"/>
    <cellStyle name="Total 2 3 2 3 12 2 6 2" xfId="28026" xr:uid="{00000000-0005-0000-0000-00007D6D0000}"/>
    <cellStyle name="Total 2 3 2 3 12 2 7" xfId="28027" xr:uid="{00000000-0005-0000-0000-00007E6D0000}"/>
    <cellStyle name="Total 2 3 2 3 12 3" xfId="28028" xr:uid="{00000000-0005-0000-0000-00007F6D0000}"/>
    <cellStyle name="Total 2 3 2 3 12 3 2" xfId="28029" xr:uid="{00000000-0005-0000-0000-0000806D0000}"/>
    <cellStyle name="Total 2 3 2 3 12 3 2 2" xfId="28030" xr:uid="{00000000-0005-0000-0000-0000816D0000}"/>
    <cellStyle name="Total 2 3 2 3 12 3 2 2 2" xfId="28031" xr:uid="{00000000-0005-0000-0000-0000826D0000}"/>
    <cellStyle name="Total 2 3 2 3 12 3 2 2 2 2" xfId="28032" xr:uid="{00000000-0005-0000-0000-0000836D0000}"/>
    <cellStyle name="Total 2 3 2 3 12 3 2 2 3" xfId="28033" xr:uid="{00000000-0005-0000-0000-0000846D0000}"/>
    <cellStyle name="Total 2 3 2 3 12 3 2 3" xfId="28034" xr:uid="{00000000-0005-0000-0000-0000856D0000}"/>
    <cellStyle name="Total 2 3 2 3 12 3 2 3 2" xfId="28035" xr:uid="{00000000-0005-0000-0000-0000866D0000}"/>
    <cellStyle name="Total 2 3 2 3 12 3 2 4" xfId="28036" xr:uid="{00000000-0005-0000-0000-0000876D0000}"/>
    <cellStyle name="Total 2 3 2 3 12 3 3" xfId="28037" xr:uid="{00000000-0005-0000-0000-0000886D0000}"/>
    <cellStyle name="Total 2 3 2 3 12 3 3 2" xfId="28038" xr:uid="{00000000-0005-0000-0000-0000896D0000}"/>
    <cellStyle name="Total 2 3 2 3 12 3 3 2 2" xfId="28039" xr:uid="{00000000-0005-0000-0000-00008A6D0000}"/>
    <cellStyle name="Total 2 3 2 3 12 3 3 3" xfId="28040" xr:uid="{00000000-0005-0000-0000-00008B6D0000}"/>
    <cellStyle name="Total 2 3 2 3 12 3 4" xfId="28041" xr:uid="{00000000-0005-0000-0000-00008C6D0000}"/>
    <cellStyle name="Total 2 3 2 3 12 3 4 2" xfId="28042" xr:uid="{00000000-0005-0000-0000-00008D6D0000}"/>
    <cellStyle name="Total 2 3 2 3 12 3 4 2 2" xfId="28043" xr:uid="{00000000-0005-0000-0000-00008E6D0000}"/>
    <cellStyle name="Total 2 3 2 3 12 3 4 3" xfId="28044" xr:uid="{00000000-0005-0000-0000-00008F6D0000}"/>
    <cellStyle name="Total 2 3 2 3 12 3 5" xfId="28045" xr:uid="{00000000-0005-0000-0000-0000906D0000}"/>
    <cellStyle name="Total 2 3 2 3 12 3 5 2" xfId="28046" xr:uid="{00000000-0005-0000-0000-0000916D0000}"/>
    <cellStyle name="Total 2 3 2 3 12 3 6" xfId="28047" xr:uid="{00000000-0005-0000-0000-0000926D0000}"/>
    <cellStyle name="Total 2 3 2 3 12 3 6 2" xfId="28048" xr:uid="{00000000-0005-0000-0000-0000936D0000}"/>
    <cellStyle name="Total 2 3 2 3 12 3 7" xfId="28049" xr:uid="{00000000-0005-0000-0000-0000946D0000}"/>
    <cellStyle name="Total 2 3 2 3 12 4" xfId="28050" xr:uid="{00000000-0005-0000-0000-0000956D0000}"/>
    <cellStyle name="Total 2 3 2 3 12 4 2" xfId="28051" xr:uid="{00000000-0005-0000-0000-0000966D0000}"/>
    <cellStyle name="Total 2 3 2 3 12 4 2 2" xfId="28052" xr:uid="{00000000-0005-0000-0000-0000976D0000}"/>
    <cellStyle name="Total 2 3 2 3 12 4 2 2 2" xfId="28053" xr:uid="{00000000-0005-0000-0000-0000986D0000}"/>
    <cellStyle name="Total 2 3 2 3 12 4 2 2 2 2" xfId="28054" xr:uid="{00000000-0005-0000-0000-0000996D0000}"/>
    <cellStyle name="Total 2 3 2 3 12 4 2 2 3" xfId="28055" xr:uid="{00000000-0005-0000-0000-00009A6D0000}"/>
    <cellStyle name="Total 2 3 2 3 12 4 2 3" xfId="28056" xr:uid="{00000000-0005-0000-0000-00009B6D0000}"/>
    <cellStyle name="Total 2 3 2 3 12 4 2 3 2" xfId="28057" xr:uid="{00000000-0005-0000-0000-00009C6D0000}"/>
    <cellStyle name="Total 2 3 2 3 12 4 2 4" xfId="28058" xr:uid="{00000000-0005-0000-0000-00009D6D0000}"/>
    <cellStyle name="Total 2 3 2 3 12 4 3" xfId="28059" xr:uid="{00000000-0005-0000-0000-00009E6D0000}"/>
    <cellStyle name="Total 2 3 2 3 12 4 3 2" xfId="28060" xr:uid="{00000000-0005-0000-0000-00009F6D0000}"/>
    <cellStyle name="Total 2 3 2 3 12 4 3 2 2" xfId="28061" xr:uid="{00000000-0005-0000-0000-0000A06D0000}"/>
    <cellStyle name="Total 2 3 2 3 12 4 3 3" xfId="28062" xr:uid="{00000000-0005-0000-0000-0000A16D0000}"/>
    <cellStyle name="Total 2 3 2 3 12 4 4" xfId="28063" xr:uid="{00000000-0005-0000-0000-0000A26D0000}"/>
    <cellStyle name="Total 2 3 2 3 12 4 4 2" xfId="28064" xr:uid="{00000000-0005-0000-0000-0000A36D0000}"/>
    <cellStyle name="Total 2 3 2 3 12 4 4 2 2" xfId="28065" xr:uid="{00000000-0005-0000-0000-0000A46D0000}"/>
    <cellStyle name="Total 2 3 2 3 12 4 4 3" xfId="28066" xr:uid="{00000000-0005-0000-0000-0000A56D0000}"/>
    <cellStyle name="Total 2 3 2 3 12 4 5" xfId="28067" xr:uid="{00000000-0005-0000-0000-0000A66D0000}"/>
    <cellStyle name="Total 2 3 2 3 12 4 5 2" xfId="28068" xr:uid="{00000000-0005-0000-0000-0000A76D0000}"/>
    <cellStyle name="Total 2 3 2 3 12 4 6" xfId="28069" xr:uid="{00000000-0005-0000-0000-0000A86D0000}"/>
    <cellStyle name="Total 2 3 2 3 12 4 6 2" xfId="28070" xr:uid="{00000000-0005-0000-0000-0000A96D0000}"/>
    <cellStyle name="Total 2 3 2 3 12 4 7" xfId="28071" xr:uid="{00000000-0005-0000-0000-0000AA6D0000}"/>
    <cellStyle name="Total 2 3 2 3 12 5" xfId="28072" xr:uid="{00000000-0005-0000-0000-0000AB6D0000}"/>
    <cellStyle name="Total 2 3 2 3 12 5 2" xfId="28073" xr:uid="{00000000-0005-0000-0000-0000AC6D0000}"/>
    <cellStyle name="Total 2 3 2 3 12 5 2 2" xfId="28074" xr:uid="{00000000-0005-0000-0000-0000AD6D0000}"/>
    <cellStyle name="Total 2 3 2 3 12 5 2 2 2" xfId="28075" xr:uid="{00000000-0005-0000-0000-0000AE6D0000}"/>
    <cellStyle name="Total 2 3 2 3 12 5 2 2 2 2" xfId="28076" xr:uid="{00000000-0005-0000-0000-0000AF6D0000}"/>
    <cellStyle name="Total 2 3 2 3 12 5 2 2 3" xfId="28077" xr:uid="{00000000-0005-0000-0000-0000B06D0000}"/>
    <cellStyle name="Total 2 3 2 3 12 5 2 3" xfId="28078" xr:uid="{00000000-0005-0000-0000-0000B16D0000}"/>
    <cellStyle name="Total 2 3 2 3 12 5 2 3 2" xfId="28079" xr:uid="{00000000-0005-0000-0000-0000B26D0000}"/>
    <cellStyle name="Total 2 3 2 3 12 5 2 4" xfId="28080" xr:uid="{00000000-0005-0000-0000-0000B36D0000}"/>
    <cellStyle name="Total 2 3 2 3 12 5 3" xfId="28081" xr:uid="{00000000-0005-0000-0000-0000B46D0000}"/>
    <cellStyle name="Total 2 3 2 3 12 5 3 2" xfId="28082" xr:uid="{00000000-0005-0000-0000-0000B56D0000}"/>
    <cellStyle name="Total 2 3 2 3 12 5 3 2 2" xfId="28083" xr:uid="{00000000-0005-0000-0000-0000B66D0000}"/>
    <cellStyle name="Total 2 3 2 3 12 5 3 3" xfId="28084" xr:uid="{00000000-0005-0000-0000-0000B76D0000}"/>
    <cellStyle name="Total 2 3 2 3 12 5 4" xfId="28085" xr:uid="{00000000-0005-0000-0000-0000B86D0000}"/>
    <cellStyle name="Total 2 3 2 3 12 5 4 2" xfId="28086" xr:uid="{00000000-0005-0000-0000-0000B96D0000}"/>
    <cellStyle name="Total 2 3 2 3 12 5 4 2 2" xfId="28087" xr:uid="{00000000-0005-0000-0000-0000BA6D0000}"/>
    <cellStyle name="Total 2 3 2 3 12 5 4 3" xfId="28088" xr:uid="{00000000-0005-0000-0000-0000BB6D0000}"/>
    <cellStyle name="Total 2 3 2 3 12 5 5" xfId="28089" xr:uid="{00000000-0005-0000-0000-0000BC6D0000}"/>
    <cellStyle name="Total 2 3 2 3 12 5 5 2" xfId="28090" xr:uid="{00000000-0005-0000-0000-0000BD6D0000}"/>
    <cellStyle name="Total 2 3 2 3 12 5 6" xfId="28091" xr:uid="{00000000-0005-0000-0000-0000BE6D0000}"/>
    <cellStyle name="Total 2 3 2 3 12 5 6 2" xfId="28092" xr:uid="{00000000-0005-0000-0000-0000BF6D0000}"/>
    <cellStyle name="Total 2 3 2 3 12 5 7" xfId="28093" xr:uid="{00000000-0005-0000-0000-0000C06D0000}"/>
    <cellStyle name="Total 2 3 2 3 12 6" xfId="28094" xr:uid="{00000000-0005-0000-0000-0000C16D0000}"/>
    <cellStyle name="Total 2 3 2 3 12 6 2" xfId="28095" xr:uid="{00000000-0005-0000-0000-0000C26D0000}"/>
    <cellStyle name="Total 2 3 2 3 12 6 2 2" xfId="28096" xr:uid="{00000000-0005-0000-0000-0000C36D0000}"/>
    <cellStyle name="Total 2 3 2 3 12 6 2 2 2" xfId="28097" xr:uid="{00000000-0005-0000-0000-0000C46D0000}"/>
    <cellStyle name="Total 2 3 2 3 12 6 2 2 2 2" xfId="28098" xr:uid="{00000000-0005-0000-0000-0000C56D0000}"/>
    <cellStyle name="Total 2 3 2 3 12 6 2 2 3" xfId="28099" xr:uid="{00000000-0005-0000-0000-0000C66D0000}"/>
    <cellStyle name="Total 2 3 2 3 12 6 2 3" xfId="28100" xr:uid="{00000000-0005-0000-0000-0000C76D0000}"/>
    <cellStyle name="Total 2 3 2 3 12 6 2 3 2" xfId="28101" xr:uid="{00000000-0005-0000-0000-0000C86D0000}"/>
    <cellStyle name="Total 2 3 2 3 12 6 2 4" xfId="28102" xr:uid="{00000000-0005-0000-0000-0000C96D0000}"/>
    <cellStyle name="Total 2 3 2 3 12 6 3" xfId="28103" xr:uid="{00000000-0005-0000-0000-0000CA6D0000}"/>
    <cellStyle name="Total 2 3 2 3 12 6 3 2" xfId="28104" xr:uid="{00000000-0005-0000-0000-0000CB6D0000}"/>
    <cellStyle name="Total 2 3 2 3 12 6 3 2 2" xfId="28105" xr:uid="{00000000-0005-0000-0000-0000CC6D0000}"/>
    <cellStyle name="Total 2 3 2 3 12 6 3 3" xfId="28106" xr:uid="{00000000-0005-0000-0000-0000CD6D0000}"/>
    <cellStyle name="Total 2 3 2 3 12 6 4" xfId="28107" xr:uid="{00000000-0005-0000-0000-0000CE6D0000}"/>
    <cellStyle name="Total 2 3 2 3 12 6 4 2" xfId="28108" xr:uid="{00000000-0005-0000-0000-0000CF6D0000}"/>
    <cellStyle name="Total 2 3 2 3 12 6 4 2 2" xfId="28109" xr:uid="{00000000-0005-0000-0000-0000D06D0000}"/>
    <cellStyle name="Total 2 3 2 3 12 6 4 3" xfId="28110" xr:uid="{00000000-0005-0000-0000-0000D16D0000}"/>
    <cellStyle name="Total 2 3 2 3 12 6 5" xfId="28111" xr:uid="{00000000-0005-0000-0000-0000D26D0000}"/>
    <cellStyle name="Total 2 3 2 3 12 6 5 2" xfId="28112" xr:uid="{00000000-0005-0000-0000-0000D36D0000}"/>
    <cellStyle name="Total 2 3 2 3 12 6 6" xfId="28113" xr:uid="{00000000-0005-0000-0000-0000D46D0000}"/>
    <cellStyle name="Total 2 3 2 3 12 6 6 2" xfId="28114" xr:uid="{00000000-0005-0000-0000-0000D56D0000}"/>
    <cellStyle name="Total 2 3 2 3 12 6 7" xfId="28115" xr:uid="{00000000-0005-0000-0000-0000D66D0000}"/>
    <cellStyle name="Total 2 3 2 3 12 7" xfId="28116" xr:uid="{00000000-0005-0000-0000-0000D76D0000}"/>
    <cellStyle name="Total 2 3 2 3 12 7 2" xfId="28117" xr:uid="{00000000-0005-0000-0000-0000D86D0000}"/>
    <cellStyle name="Total 2 3 2 3 12 7 2 2" xfId="28118" xr:uid="{00000000-0005-0000-0000-0000D96D0000}"/>
    <cellStyle name="Total 2 3 2 3 12 7 2 2 2" xfId="28119" xr:uid="{00000000-0005-0000-0000-0000DA6D0000}"/>
    <cellStyle name="Total 2 3 2 3 12 7 2 3" xfId="28120" xr:uid="{00000000-0005-0000-0000-0000DB6D0000}"/>
    <cellStyle name="Total 2 3 2 3 12 7 3" xfId="28121" xr:uid="{00000000-0005-0000-0000-0000DC6D0000}"/>
    <cellStyle name="Total 2 3 2 3 12 7 3 2" xfId="28122" xr:uid="{00000000-0005-0000-0000-0000DD6D0000}"/>
    <cellStyle name="Total 2 3 2 3 12 7 4" xfId="28123" xr:uid="{00000000-0005-0000-0000-0000DE6D0000}"/>
    <cellStyle name="Total 2 3 2 3 12 8" xfId="28124" xr:uid="{00000000-0005-0000-0000-0000DF6D0000}"/>
    <cellStyle name="Total 2 3 2 3 12 8 2" xfId="28125" xr:uid="{00000000-0005-0000-0000-0000E06D0000}"/>
    <cellStyle name="Total 2 3 2 3 12 8 2 2" xfId="28126" xr:uid="{00000000-0005-0000-0000-0000E16D0000}"/>
    <cellStyle name="Total 2 3 2 3 12 8 3" xfId="28127" xr:uid="{00000000-0005-0000-0000-0000E26D0000}"/>
    <cellStyle name="Total 2 3 2 3 12 9" xfId="28128" xr:uid="{00000000-0005-0000-0000-0000E36D0000}"/>
    <cellStyle name="Total 2 3 2 3 12 9 2" xfId="28129" xr:uid="{00000000-0005-0000-0000-0000E46D0000}"/>
    <cellStyle name="Total 2 3 2 3 12 9 2 2" xfId="28130" xr:uid="{00000000-0005-0000-0000-0000E56D0000}"/>
    <cellStyle name="Total 2 3 2 3 12 9 3" xfId="28131" xr:uid="{00000000-0005-0000-0000-0000E66D0000}"/>
    <cellStyle name="Total 2 3 2 3 13" xfId="28132" xr:uid="{00000000-0005-0000-0000-0000E76D0000}"/>
    <cellStyle name="Total 2 3 2 3 13 10" xfId="28133" xr:uid="{00000000-0005-0000-0000-0000E86D0000}"/>
    <cellStyle name="Total 2 3 2 3 13 10 2" xfId="28134" xr:uid="{00000000-0005-0000-0000-0000E96D0000}"/>
    <cellStyle name="Total 2 3 2 3 13 11" xfId="28135" xr:uid="{00000000-0005-0000-0000-0000EA6D0000}"/>
    <cellStyle name="Total 2 3 2 3 13 11 2" xfId="28136" xr:uid="{00000000-0005-0000-0000-0000EB6D0000}"/>
    <cellStyle name="Total 2 3 2 3 13 12" xfId="28137" xr:uid="{00000000-0005-0000-0000-0000EC6D0000}"/>
    <cellStyle name="Total 2 3 2 3 13 2" xfId="28138" xr:uid="{00000000-0005-0000-0000-0000ED6D0000}"/>
    <cellStyle name="Total 2 3 2 3 13 2 2" xfId="28139" xr:uid="{00000000-0005-0000-0000-0000EE6D0000}"/>
    <cellStyle name="Total 2 3 2 3 13 2 2 2" xfId="28140" xr:uid="{00000000-0005-0000-0000-0000EF6D0000}"/>
    <cellStyle name="Total 2 3 2 3 13 2 2 2 2" xfId="28141" xr:uid="{00000000-0005-0000-0000-0000F06D0000}"/>
    <cellStyle name="Total 2 3 2 3 13 2 2 2 2 2" xfId="28142" xr:uid="{00000000-0005-0000-0000-0000F16D0000}"/>
    <cellStyle name="Total 2 3 2 3 13 2 2 2 3" xfId="28143" xr:uid="{00000000-0005-0000-0000-0000F26D0000}"/>
    <cellStyle name="Total 2 3 2 3 13 2 2 3" xfId="28144" xr:uid="{00000000-0005-0000-0000-0000F36D0000}"/>
    <cellStyle name="Total 2 3 2 3 13 2 2 3 2" xfId="28145" xr:uid="{00000000-0005-0000-0000-0000F46D0000}"/>
    <cellStyle name="Total 2 3 2 3 13 2 2 4" xfId="28146" xr:uid="{00000000-0005-0000-0000-0000F56D0000}"/>
    <cellStyle name="Total 2 3 2 3 13 2 3" xfId="28147" xr:uid="{00000000-0005-0000-0000-0000F66D0000}"/>
    <cellStyle name="Total 2 3 2 3 13 2 3 2" xfId="28148" xr:uid="{00000000-0005-0000-0000-0000F76D0000}"/>
    <cellStyle name="Total 2 3 2 3 13 2 3 2 2" xfId="28149" xr:uid="{00000000-0005-0000-0000-0000F86D0000}"/>
    <cellStyle name="Total 2 3 2 3 13 2 3 3" xfId="28150" xr:uid="{00000000-0005-0000-0000-0000F96D0000}"/>
    <cellStyle name="Total 2 3 2 3 13 2 4" xfId="28151" xr:uid="{00000000-0005-0000-0000-0000FA6D0000}"/>
    <cellStyle name="Total 2 3 2 3 13 2 4 2" xfId="28152" xr:uid="{00000000-0005-0000-0000-0000FB6D0000}"/>
    <cellStyle name="Total 2 3 2 3 13 2 4 2 2" xfId="28153" xr:uid="{00000000-0005-0000-0000-0000FC6D0000}"/>
    <cellStyle name="Total 2 3 2 3 13 2 4 3" xfId="28154" xr:uid="{00000000-0005-0000-0000-0000FD6D0000}"/>
    <cellStyle name="Total 2 3 2 3 13 2 5" xfId="28155" xr:uid="{00000000-0005-0000-0000-0000FE6D0000}"/>
    <cellStyle name="Total 2 3 2 3 13 2 5 2" xfId="28156" xr:uid="{00000000-0005-0000-0000-0000FF6D0000}"/>
    <cellStyle name="Total 2 3 2 3 13 2 6" xfId="28157" xr:uid="{00000000-0005-0000-0000-0000006E0000}"/>
    <cellStyle name="Total 2 3 2 3 13 2 6 2" xfId="28158" xr:uid="{00000000-0005-0000-0000-0000016E0000}"/>
    <cellStyle name="Total 2 3 2 3 13 2 7" xfId="28159" xr:uid="{00000000-0005-0000-0000-0000026E0000}"/>
    <cellStyle name="Total 2 3 2 3 13 3" xfId="28160" xr:uid="{00000000-0005-0000-0000-0000036E0000}"/>
    <cellStyle name="Total 2 3 2 3 13 3 2" xfId="28161" xr:uid="{00000000-0005-0000-0000-0000046E0000}"/>
    <cellStyle name="Total 2 3 2 3 13 3 2 2" xfId="28162" xr:uid="{00000000-0005-0000-0000-0000056E0000}"/>
    <cellStyle name="Total 2 3 2 3 13 3 2 2 2" xfId="28163" xr:uid="{00000000-0005-0000-0000-0000066E0000}"/>
    <cellStyle name="Total 2 3 2 3 13 3 2 2 2 2" xfId="28164" xr:uid="{00000000-0005-0000-0000-0000076E0000}"/>
    <cellStyle name="Total 2 3 2 3 13 3 2 2 3" xfId="28165" xr:uid="{00000000-0005-0000-0000-0000086E0000}"/>
    <cellStyle name="Total 2 3 2 3 13 3 2 3" xfId="28166" xr:uid="{00000000-0005-0000-0000-0000096E0000}"/>
    <cellStyle name="Total 2 3 2 3 13 3 2 3 2" xfId="28167" xr:uid="{00000000-0005-0000-0000-00000A6E0000}"/>
    <cellStyle name="Total 2 3 2 3 13 3 2 4" xfId="28168" xr:uid="{00000000-0005-0000-0000-00000B6E0000}"/>
    <cellStyle name="Total 2 3 2 3 13 3 3" xfId="28169" xr:uid="{00000000-0005-0000-0000-00000C6E0000}"/>
    <cellStyle name="Total 2 3 2 3 13 3 3 2" xfId="28170" xr:uid="{00000000-0005-0000-0000-00000D6E0000}"/>
    <cellStyle name="Total 2 3 2 3 13 3 3 2 2" xfId="28171" xr:uid="{00000000-0005-0000-0000-00000E6E0000}"/>
    <cellStyle name="Total 2 3 2 3 13 3 3 3" xfId="28172" xr:uid="{00000000-0005-0000-0000-00000F6E0000}"/>
    <cellStyle name="Total 2 3 2 3 13 3 4" xfId="28173" xr:uid="{00000000-0005-0000-0000-0000106E0000}"/>
    <cellStyle name="Total 2 3 2 3 13 3 4 2" xfId="28174" xr:uid="{00000000-0005-0000-0000-0000116E0000}"/>
    <cellStyle name="Total 2 3 2 3 13 3 4 2 2" xfId="28175" xr:uid="{00000000-0005-0000-0000-0000126E0000}"/>
    <cellStyle name="Total 2 3 2 3 13 3 4 3" xfId="28176" xr:uid="{00000000-0005-0000-0000-0000136E0000}"/>
    <cellStyle name="Total 2 3 2 3 13 3 5" xfId="28177" xr:uid="{00000000-0005-0000-0000-0000146E0000}"/>
    <cellStyle name="Total 2 3 2 3 13 3 5 2" xfId="28178" xr:uid="{00000000-0005-0000-0000-0000156E0000}"/>
    <cellStyle name="Total 2 3 2 3 13 3 6" xfId="28179" xr:uid="{00000000-0005-0000-0000-0000166E0000}"/>
    <cellStyle name="Total 2 3 2 3 13 3 6 2" xfId="28180" xr:uid="{00000000-0005-0000-0000-0000176E0000}"/>
    <cellStyle name="Total 2 3 2 3 13 3 7" xfId="28181" xr:uid="{00000000-0005-0000-0000-0000186E0000}"/>
    <cellStyle name="Total 2 3 2 3 13 4" xfId="28182" xr:uid="{00000000-0005-0000-0000-0000196E0000}"/>
    <cellStyle name="Total 2 3 2 3 13 4 2" xfId="28183" xr:uid="{00000000-0005-0000-0000-00001A6E0000}"/>
    <cellStyle name="Total 2 3 2 3 13 4 2 2" xfId="28184" xr:uid="{00000000-0005-0000-0000-00001B6E0000}"/>
    <cellStyle name="Total 2 3 2 3 13 4 2 2 2" xfId="28185" xr:uid="{00000000-0005-0000-0000-00001C6E0000}"/>
    <cellStyle name="Total 2 3 2 3 13 4 2 2 2 2" xfId="28186" xr:uid="{00000000-0005-0000-0000-00001D6E0000}"/>
    <cellStyle name="Total 2 3 2 3 13 4 2 2 3" xfId="28187" xr:uid="{00000000-0005-0000-0000-00001E6E0000}"/>
    <cellStyle name="Total 2 3 2 3 13 4 2 3" xfId="28188" xr:uid="{00000000-0005-0000-0000-00001F6E0000}"/>
    <cellStyle name="Total 2 3 2 3 13 4 2 3 2" xfId="28189" xr:uid="{00000000-0005-0000-0000-0000206E0000}"/>
    <cellStyle name="Total 2 3 2 3 13 4 2 4" xfId="28190" xr:uid="{00000000-0005-0000-0000-0000216E0000}"/>
    <cellStyle name="Total 2 3 2 3 13 4 3" xfId="28191" xr:uid="{00000000-0005-0000-0000-0000226E0000}"/>
    <cellStyle name="Total 2 3 2 3 13 4 3 2" xfId="28192" xr:uid="{00000000-0005-0000-0000-0000236E0000}"/>
    <cellStyle name="Total 2 3 2 3 13 4 3 2 2" xfId="28193" xr:uid="{00000000-0005-0000-0000-0000246E0000}"/>
    <cellStyle name="Total 2 3 2 3 13 4 3 3" xfId="28194" xr:uid="{00000000-0005-0000-0000-0000256E0000}"/>
    <cellStyle name="Total 2 3 2 3 13 4 4" xfId="28195" xr:uid="{00000000-0005-0000-0000-0000266E0000}"/>
    <cellStyle name="Total 2 3 2 3 13 4 4 2" xfId="28196" xr:uid="{00000000-0005-0000-0000-0000276E0000}"/>
    <cellStyle name="Total 2 3 2 3 13 4 4 2 2" xfId="28197" xr:uid="{00000000-0005-0000-0000-0000286E0000}"/>
    <cellStyle name="Total 2 3 2 3 13 4 4 3" xfId="28198" xr:uid="{00000000-0005-0000-0000-0000296E0000}"/>
    <cellStyle name="Total 2 3 2 3 13 4 5" xfId="28199" xr:uid="{00000000-0005-0000-0000-00002A6E0000}"/>
    <cellStyle name="Total 2 3 2 3 13 4 5 2" xfId="28200" xr:uid="{00000000-0005-0000-0000-00002B6E0000}"/>
    <cellStyle name="Total 2 3 2 3 13 4 6" xfId="28201" xr:uid="{00000000-0005-0000-0000-00002C6E0000}"/>
    <cellStyle name="Total 2 3 2 3 13 4 6 2" xfId="28202" xr:uid="{00000000-0005-0000-0000-00002D6E0000}"/>
    <cellStyle name="Total 2 3 2 3 13 4 7" xfId="28203" xr:uid="{00000000-0005-0000-0000-00002E6E0000}"/>
    <cellStyle name="Total 2 3 2 3 13 5" xfId="28204" xr:uid="{00000000-0005-0000-0000-00002F6E0000}"/>
    <cellStyle name="Total 2 3 2 3 13 5 2" xfId="28205" xr:uid="{00000000-0005-0000-0000-0000306E0000}"/>
    <cellStyle name="Total 2 3 2 3 13 5 2 2" xfId="28206" xr:uid="{00000000-0005-0000-0000-0000316E0000}"/>
    <cellStyle name="Total 2 3 2 3 13 5 2 2 2" xfId="28207" xr:uid="{00000000-0005-0000-0000-0000326E0000}"/>
    <cellStyle name="Total 2 3 2 3 13 5 2 2 2 2" xfId="28208" xr:uid="{00000000-0005-0000-0000-0000336E0000}"/>
    <cellStyle name="Total 2 3 2 3 13 5 2 2 3" xfId="28209" xr:uid="{00000000-0005-0000-0000-0000346E0000}"/>
    <cellStyle name="Total 2 3 2 3 13 5 2 3" xfId="28210" xr:uid="{00000000-0005-0000-0000-0000356E0000}"/>
    <cellStyle name="Total 2 3 2 3 13 5 2 3 2" xfId="28211" xr:uid="{00000000-0005-0000-0000-0000366E0000}"/>
    <cellStyle name="Total 2 3 2 3 13 5 2 4" xfId="28212" xr:uid="{00000000-0005-0000-0000-0000376E0000}"/>
    <cellStyle name="Total 2 3 2 3 13 5 3" xfId="28213" xr:uid="{00000000-0005-0000-0000-0000386E0000}"/>
    <cellStyle name="Total 2 3 2 3 13 5 3 2" xfId="28214" xr:uid="{00000000-0005-0000-0000-0000396E0000}"/>
    <cellStyle name="Total 2 3 2 3 13 5 3 2 2" xfId="28215" xr:uid="{00000000-0005-0000-0000-00003A6E0000}"/>
    <cellStyle name="Total 2 3 2 3 13 5 3 3" xfId="28216" xr:uid="{00000000-0005-0000-0000-00003B6E0000}"/>
    <cellStyle name="Total 2 3 2 3 13 5 4" xfId="28217" xr:uid="{00000000-0005-0000-0000-00003C6E0000}"/>
    <cellStyle name="Total 2 3 2 3 13 5 4 2" xfId="28218" xr:uid="{00000000-0005-0000-0000-00003D6E0000}"/>
    <cellStyle name="Total 2 3 2 3 13 5 4 2 2" xfId="28219" xr:uid="{00000000-0005-0000-0000-00003E6E0000}"/>
    <cellStyle name="Total 2 3 2 3 13 5 4 3" xfId="28220" xr:uid="{00000000-0005-0000-0000-00003F6E0000}"/>
    <cellStyle name="Total 2 3 2 3 13 5 5" xfId="28221" xr:uid="{00000000-0005-0000-0000-0000406E0000}"/>
    <cellStyle name="Total 2 3 2 3 13 5 5 2" xfId="28222" xr:uid="{00000000-0005-0000-0000-0000416E0000}"/>
    <cellStyle name="Total 2 3 2 3 13 5 6" xfId="28223" xr:uid="{00000000-0005-0000-0000-0000426E0000}"/>
    <cellStyle name="Total 2 3 2 3 13 5 6 2" xfId="28224" xr:uid="{00000000-0005-0000-0000-0000436E0000}"/>
    <cellStyle name="Total 2 3 2 3 13 5 7" xfId="28225" xr:uid="{00000000-0005-0000-0000-0000446E0000}"/>
    <cellStyle name="Total 2 3 2 3 13 6" xfId="28226" xr:uid="{00000000-0005-0000-0000-0000456E0000}"/>
    <cellStyle name="Total 2 3 2 3 13 6 2" xfId="28227" xr:uid="{00000000-0005-0000-0000-0000466E0000}"/>
    <cellStyle name="Total 2 3 2 3 13 6 2 2" xfId="28228" xr:uid="{00000000-0005-0000-0000-0000476E0000}"/>
    <cellStyle name="Total 2 3 2 3 13 6 2 2 2" xfId="28229" xr:uid="{00000000-0005-0000-0000-0000486E0000}"/>
    <cellStyle name="Total 2 3 2 3 13 6 2 2 2 2" xfId="28230" xr:uid="{00000000-0005-0000-0000-0000496E0000}"/>
    <cellStyle name="Total 2 3 2 3 13 6 2 2 3" xfId="28231" xr:uid="{00000000-0005-0000-0000-00004A6E0000}"/>
    <cellStyle name="Total 2 3 2 3 13 6 2 3" xfId="28232" xr:uid="{00000000-0005-0000-0000-00004B6E0000}"/>
    <cellStyle name="Total 2 3 2 3 13 6 2 3 2" xfId="28233" xr:uid="{00000000-0005-0000-0000-00004C6E0000}"/>
    <cellStyle name="Total 2 3 2 3 13 6 2 4" xfId="28234" xr:uid="{00000000-0005-0000-0000-00004D6E0000}"/>
    <cellStyle name="Total 2 3 2 3 13 6 3" xfId="28235" xr:uid="{00000000-0005-0000-0000-00004E6E0000}"/>
    <cellStyle name="Total 2 3 2 3 13 6 3 2" xfId="28236" xr:uid="{00000000-0005-0000-0000-00004F6E0000}"/>
    <cellStyle name="Total 2 3 2 3 13 6 3 2 2" xfId="28237" xr:uid="{00000000-0005-0000-0000-0000506E0000}"/>
    <cellStyle name="Total 2 3 2 3 13 6 3 3" xfId="28238" xr:uid="{00000000-0005-0000-0000-0000516E0000}"/>
    <cellStyle name="Total 2 3 2 3 13 6 4" xfId="28239" xr:uid="{00000000-0005-0000-0000-0000526E0000}"/>
    <cellStyle name="Total 2 3 2 3 13 6 4 2" xfId="28240" xr:uid="{00000000-0005-0000-0000-0000536E0000}"/>
    <cellStyle name="Total 2 3 2 3 13 6 4 2 2" xfId="28241" xr:uid="{00000000-0005-0000-0000-0000546E0000}"/>
    <cellStyle name="Total 2 3 2 3 13 6 4 3" xfId="28242" xr:uid="{00000000-0005-0000-0000-0000556E0000}"/>
    <cellStyle name="Total 2 3 2 3 13 6 5" xfId="28243" xr:uid="{00000000-0005-0000-0000-0000566E0000}"/>
    <cellStyle name="Total 2 3 2 3 13 6 5 2" xfId="28244" xr:uid="{00000000-0005-0000-0000-0000576E0000}"/>
    <cellStyle name="Total 2 3 2 3 13 6 6" xfId="28245" xr:uid="{00000000-0005-0000-0000-0000586E0000}"/>
    <cellStyle name="Total 2 3 2 3 13 6 6 2" xfId="28246" xr:uid="{00000000-0005-0000-0000-0000596E0000}"/>
    <cellStyle name="Total 2 3 2 3 13 6 7" xfId="28247" xr:uid="{00000000-0005-0000-0000-00005A6E0000}"/>
    <cellStyle name="Total 2 3 2 3 13 7" xfId="28248" xr:uid="{00000000-0005-0000-0000-00005B6E0000}"/>
    <cellStyle name="Total 2 3 2 3 13 7 2" xfId="28249" xr:uid="{00000000-0005-0000-0000-00005C6E0000}"/>
    <cellStyle name="Total 2 3 2 3 13 7 2 2" xfId="28250" xr:uid="{00000000-0005-0000-0000-00005D6E0000}"/>
    <cellStyle name="Total 2 3 2 3 13 7 2 2 2" xfId="28251" xr:uid="{00000000-0005-0000-0000-00005E6E0000}"/>
    <cellStyle name="Total 2 3 2 3 13 7 2 3" xfId="28252" xr:uid="{00000000-0005-0000-0000-00005F6E0000}"/>
    <cellStyle name="Total 2 3 2 3 13 7 3" xfId="28253" xr:uid="{00000000-0005-0000-0000-0000606E0000}"/>
    <cellStyle name="Total 2 3 2 3 13 7 3 2" xfId="28254" xr:uid="{00000000-0005-0000-0000-0000616E0000}"/>
    <cellStyle name="Total 2 3 2 3 13 7 4" xfId="28255" xr:uid="{00000000-0005-0000-0000-0000626E0000}"/>
    <cellStyle name="Total 2 3 2 3 13 8" xfId="28256" xr:uid="{00000000-0005-0000-0000-0000636E0000}"/>
    <cellStyle name="Total 2 3 2 3 13 8 2" xfId="28257" xr:uid="{00000000-0005-0000-0000-0000646E0000}"/>
    <cellStyle name="Total 2 3 2 3 13 8 2 2" xfId="28258" xr:uid="{00000000-0005-0000-0000-0000656E0000}"/>
    <cellStyle name="Total 2 3 2 3 13 8 3" xfId="28259" xr:uid="{00000000-0005-0000-0000-0000666E0000}"/>
    <cellStyle name="Total 2 3 2 3 13 9" xfId="28260" xr:uid="{00000000-0005-0000-0000-0000676E0000}"/>
    <cellStyle name="Total 2 3 2 3 13 9 2" xfId="28261" xr:uid="{00000000-0005-0000-0000-0000686E0000}"/>
    <cellStyle name="Total 2 3 2 3 13 9 2 2" xfId="28262" xr:uid="{00000000-0005-0000-0000-0000696E0000}"/>
    <cellStyle name="Total 2 3 2 3 13 9 3" xfId="28263" xr:uid="{00000000-0005-0000-0000-00006A6E0000}"/>
    <cellStyle name="Total 2 3 2 3 14" xfId="28264" xr:uid="{00000000-0005-0000-0000-00006B6E0000}"/>
    <cellStyle name="Total 2 3 2 3 14 10" xfId="28265" xr:uid="{00000000-0005-0000-0000-00006C6E0000}"/>
    <cellStyle name="Total 2 3 2 3 14 10 2" xfId="28266" xr:uid="{00000000-0005-0000-0000-00006D6E0000}"/>
    <cellStyle name="Total 2 3 2 3 14 11" xfId="28267" xr:uid="{00000000-0005-0000-0000-00006E6E0000}"/>
    <cellStyle name="Total 2 3 2 3 14 11 2" xfId="28268" xr:uid="{00000000-0005-0000-0000-00006F6E0000}"/>
    <cellStyle name="Total 2 3 2 3 14 12" xfId="28269" xr:uid="{00000000-0005-0000-0000-0000706E0000}"/>
    <cellStyle name="Total 2 3 2 3 14 2" xfId="28270" xr:uid="{00000000-0005-0000-0000-0000716E0000}"/>
    <cellStyle name="Total 2 3 2 3 14 2 2" xfId="28271" xr:uid="{00000000-0005-0000-0000-0000726E0000}"/>
    <cellStyle name="Total 2 3 2 3 14 2 2 2" xfId="28272" xr:uid="{00000000-0005-0000-0000-0000736E0000}"/>
    <cellStyle name="Total 2 3 2 3 14 2 2 2 2" xfId="28273" xr:uid="{00000000-0005-0000-0000-0000746E0000}"/>
    <cellStyle name="Total 2 3 2 3 14 2 2 2 2 2" xfId="28274" xr:uid="{00000000-0005-0000-0000-0000756E0000}"/>
    <cellStyle name="Total 2 3 2 3 14 2 2 2 3" xfId="28275" xr:uid="{00000000-0005-0000-0000-0000766E0000}"/>
    <cellStyle name="Total 2 3 2 3 14 2 2 3" xfId="28276" xr:uid="{00000000-0005-0000-0000-0000776E0000}"/>
    <cellStyle name="Total 2 3 2 3 14 2 2 3 2" xfId="28277" xr:uid="{00000000-0005-0000-0000-0000786E0000}"/>
    <cellStyle name="Total 2 3 2 3 14 2 2 4" xfId="28278" xr:uid="{00000000-0005-0000-0000-0000796E0000}"/>
    <cellStyle name="Total 2 3 2 3 14 2 3" xfId="28279" xr:uid="{00000000-0005-0000-0000-00007A6E0000}"/>
    <cellStyle name="Total 2 3 2 3 14 2 3 2" xfId="28280" xr:uid="{00000000-0005-0000-0000-00007B6E0000}"/>
    <cellStyle name="Total 2 3 2 3 14 2 3 2 2" xfId="28281" xr:uid="{00000000-0005-0000-0000-00007C6E0000}"/>
    <cellStyle name="Total 2 3 2 3 14 2 3 3" xfId="28282" xr:uid="{00000000-0005-0000-0000-00007D6E0000}"/>
    <cellStyle name="Total 2 3 2 3 14 2 4" xfId="28283" xr:uid="{00000000-0005-0000-0000-00007E6E0000}"/>
    <cellStyle name="Total 2 3 2 3 14 2 4 2" xfId="28284" xr:uid="{00000000-0005-0000-0000-00007F6E0000}"/>
    <cellStyle name="Total 2 3 2 3 14 2 4 2 2" xfId="28285" xr:uid="{00000000-0005-0000-0000-0000806E0000}"/>
    <cellStyle name="Total 2 3 2 3 14 2 4 3" xfId="28286" xr:uid="{00000000-0005-0000-0000-0000816E0000}"/>
    <cellStyle name="Total 2 3 2 3 14 2 5" xfId="28287" xr:uid="{00000000-0005-0000-0000-0000826E0000}"/>
    <cellStyle name="Total 2 3 2 3 14 2 5 2" xfId="28288" xr:uid="{00000000-0005-0000-0000-0000836E0000}"/>
    <cellStyle name="Total 2 3 2 3 14 2 6" xfId="28289" xr:uid="{00000000-0005-0000-0000-0000846E0000}"/>
    <cellStyle name="Total 2 3 2 3 14 2 6 2" xfId="28290" xr:uid="{00000000-0005-0000-0000-0000856E0000}"/>
    <cellStyle name="Total 2 3 2 3 14 2 7" xfId="28291" xr:uid="{00000000-0005-0000-0000-0000866E0000}"/>
    <cellStyle name="Total 2 3 2 3 14 3" xfId="28292" xr:uid="{00000000-0005-0000-0000-0000876E0000}"/>
    <cellStyle name="Total 2 3 2 3 14 3 2" xfId="28293" xr:uid="{00000000-0005-0000-0000-0000886E0000}"/>
    <cellStyle name="Total 2 3 2 3 14 3 2 2" xfId="28294" xr:uid="{00000000-0005-0000-0000-0000896E0000}"/>
    <cellStyle name="Total 2 3 2 3 14 3 2 2 2" xfId="28295" xr:uid="{00000000-0005-0000-0000-00008A6E0000}"/>
    <cellStyle name="Total 2 3 2 3 14 3 2 2 2 2" xfId="28296" xr:uid="{00000000-0005-0000-0000-00008B6E0000}"/>
    <cellStyle name="Total 2 3 2 3 14 3 2 2 3" xfId="28297" xr:uid="{00000000-0005-0000-0000-00008C6E0000}"/>
    <cellStyle name="Total 2 3 2 3 14 3 2 3" xfId="28298" xr:uid="{00000000-0005-0000-0000-00008D6E0000}"/>
    <cellStyle name="Total 2 3 2 3 14 3 2 3 2" xfId="28299" xr:uid="{00000000-0005-0000-0000-00008E6E0000}"/>
    <cellStyle name="Total 2 3 2 3 14 3 2 4" xfId="28300" xr:uid="{00000000-0005-0000-0000-00008F6E0000}"/>
    <cellStyle name="Total 2 3 2 3 14 3 3" xfId="28301" xr:uid="{00000000-0005-0000-0000-0000906E0000}"/>
    <cellStyle name="Total 2 3 2 3 14 3 3 2" xfId="28302" xr:uid="{00000000-0005-0000-0000-0000916E0000}"/>
    <cellStyle name="Total 2 3 2 3 14 3 3 2 2" xfId="28303" xr:uid="{00000000-0005-0000-0000-0000926E0000}"/>
    <cellStyle name="Total 2 3 2 3 14 3 3 3" xfId="28304" xr:uid="{00000000-0005-0000-0000-0000936E0000}"/>
    <cellStyle name="Total 2 3 2 3 14 3 4" xfId="28305" xr:uid="{00000000-0005-0000-0000-0000946E0000}"/>
    <cellStyle name="Total 2 3 2 3 14 3 4 2" xfId="28306" xr:uid="{00000000-0005-0000-0000-0000956E0000}"/>
    <cellStyle name="Total 2 3 2 3 14 3 4 2 2" xfId="28307" xr:uid="{00000000-0005-0000-0000-0000966E0000}"/>
    <cellStyle name="Total 2 3 2 3 14 3 4 3" xfId="28308" xr:uid="{00000000-0005-0000-0000-0000976E0000}"/>
    <cellStyle name="Total 2 3 2 3 14 3 5" xfId="28309" xr:uid="{00000000-0005-0000-0000-0000986E0000}"/>
    <cellStyle name="Total 2 3 2 3 14 3 5 2" xfId="28310" xr:uid="{00000000-0005-0000-0000-0000996E0000}"/>
    <cellStyle name="Total 2 3 2 3 14 3 6" xfId="28311" xr:uid="{00000000-0005-0000-0000-00009A6E0000}"/>
    <cellStyle name="Total 2 3 2 3 14 3 6 2" xfId="28312" xr:uid="{00000000-0005-0000-0000-00009B6E0000}"/>
    <cellStyle name="Total 2 3 2 3 14 3 7" xfId="28313" xr:uid="{00000000-0005-0000-0000-00009C6E0000}"/>
    <cellStyle name="Total 2 3 2 3 14 4" xfId="28314" xr:uid="{00000000-0005-0000-0000-00009D6E0000}"/>
    <cellStyle name="Total 2 3 2 3 14 4 2" xfId="28315" xr:uid="{00000000-0005-0000-0000-00009E6E0000}"/>
    <cellStyle name="Total 2 3 2 3 14 4 2 2" xfId="28316" xr:uid="{00000000-0005-0000-0000-00009F6E0000}"/>
    <cellStyle name="Total 2 3 2 3 14 4 2 2 2" xfId="28317" xr:uid="{00000000-0005-0000-0000-0000A06E0000}"/>
    <cellStyle name="Total 2 3 2 3 14 4 2 2 2 2" xfId="28318" xr:uid="{00000000-0005-0000-0000-0000A16E0000}"/>
    <cellStyle name="Total 2 3 2 3 14 4 2 2 3" xfId="28319" xr:uid="{00000000-0005-0000-0000-0000A26E0000}"/>
    <cellStyle name="Total 2 3 2 3 14 4 2 3" xfId="28320" xr:uid="{00000000-0005-0000-0000-0000A36E0000}"/>
    <cellStyle name="Total 2 3 2 3 14 4 2 3 2" xfId="28321" xr:uid="{00000000-0005-0000-0000-0000A46E0000}"/>
    <cellStyle name="Total 2 3 2 3 14 4 2 4" xfId="28322" xr:uid="{00000000-0005-0000-0000-0000A56E0000}"/>
    <cellStyle name="Total 2 3 2 3 14 4 3" xfId="28323" xr:uid="{00000000-0005-0000-0000-0000A66E0000}"/>
    <cellStyle name="Total 2 3 2 3 14 4 3 2" xfId="28324" xr:uid="{00000000-0005-0000-0000-0000A76E0000}"/>
    <cellStyle name="Total 2 3 2 3 14 4 3 2 2" xfId="28325" xr:uid="{00000000-0005-0000-0000-0000A86E0000}"/>
    <cellStyle name="Total 2 3 2 3 14 4 3 3" xfId="28326" xr:uid="{00000000-0005-0000-0000-0000A96E0000}"/>
    <cellStyle name="Total 2 3 2 3 14 4 4" xfId="28327" xr:uid="{00000000-0005-0000-0000-0000AA6E0000}"/>
    <cellStyle name="Total 2 3 2 3 14 4 4 2" xfId="28328" xr:uid="{00000000-0005-0000-0000-0000AB6E0000}"/>
    <cellStyle name="Total 2 3 2 3 14 4 4 2 2" xfId="28329" xr:uid="{00000000-0005-0000-0000-0000AC6E0000}"/>
    <cellStyle name="Total 2 3 2 3 14 4 4 3" xfId="28330" xr:uid="{00000000-0005-0000-0000-0000AD6E0000}"/>
    <cellStyle name="Total 2 3 2 3 14 4 5" xfId="28331" xr:uid="{00000000-0005-0000-0000-0000AE6E0000}"/>
    <cellStyle name="Total 2 3 2 3 14 4 5 2" xfId="28332" xr:uid="{00000000-0005-0000-0000-0000AF6E0000}"/>
    <cellStyle name="Total 2 3 2 3 14 4 6" xfId="28333" xr:uid="{00000000-0005-0000-0000-0000B06E0000}"/>
    <cellStyle name="Total 2 3 2 3 14 4 6 2" xfId="28334" xr:uid="{00000000-0005-0000-0000-0000B16E0000}"/>
    <cellStyle name="Total 2 3 2 3 14 4 7" xfId="28335" xr:uid="{00000000-0005-0000-0000-0000B26E0000}"/>
    <cellStyle name="Total 2 3 2 3 14 5" xfId="28336" xr:uid="{00000000-0005-0000-0000-0000B36E0000}"/>
    <cellStyle name="Total 2 3 2 3 14 5 2" xfId="28337" xr:uid="{00000000-0005-0000-0000-0000B46E0000}"/>
    <cellStyle name="Total 2 3 2 3 14 5 2 2" xfId="28338" xr:uid="{00000000-0005-0000-0000-0000B56E0000}"/>
    <cellStyle name="Total 2 3 2 3 14 5 2 2 2" xfId="28339" xr:uid="{00000000-0005-0000-0000-0000B66E0000}"/>
    <cellStyle name="Total 2 3 2 3 14 5 2 2 2 2" xfId="28340" xr:uid="{00000000-0005-0000-0000-0000B76E0000}"/>
    <cellStyle name="Total 2 3 2 3 14 5 2 2 3" xfId="28341" xr:uid="{00000000-0005-0000-0000-0000B86E0000}"/>
    <cellStyle name="Total 2 3 2 3 14 5 2 3" xfId="28342" xr:uid="{00000000-0005-0000-0000-0000B96E0000}"/>
    <cellStyle name="Total 2 3 2 3 14 5 2 3 2" xfId="28343" xr:uid="{00000000-0005-0000-0000-0000BA6E0000}"/>
    <cellStyle name="Total 2 3 2 3 14 5 2 4" xfId="28344" xr:uid="{00000000-0005-0000-0000-0000BB6E0000}"/>
    <cellStyle name="Total 2 3 2 3 14 5 3" xfId="28345" xr:uid="{00000000-0005-0000-0000-0000BC6E0000}"/>
    <cellStyle name="Total 2 3 2 3 14 5 3 2" xfId="28346" xr:uid="{00000000-0005-0000-0000-0000BD6E0000}"/>
    <cellStyle name="Total 2 3 2 3 14 5 3 2 2" xfId="28347" xr:uid="{00000000-0005-0000-0000-0000BE6E0000}"/>
    <cellStyle name="Total 2 3 2 3 14 5 3 3" xfId="28348" xr:uid="{00000000-0005-0000-0000-0000BF6E0000}"/>
    <cellStyle name="Total 2 3 2 3 14 5 4" xfId="28349" xr:uid="{00000000-0005-0000-0000-0000C06E0000}"/>
    <cellStyle name="Total 2 3 2 3 14 5 4 2" xfId="28350" xr:uid="{00000000-0005-0000-0000-0000C16E0000}"/>
    <cellStyle name="Total 2 3 2 3 14 5 4 2 2" xfId="28351" xr:uid="{00000000-0005-0000-0000-0000C26E0000}"/>
    <cellStyle name="Total 2 3 2 3 14 5 4 3" xfId="28352" xr:uid="{00000000-0005-0000-0000-0000C36E0000}"/>
    <cellStyle name="Total 2 3 2 3 14 5 5" xfId="28353" xr:uid="{00000000-0005-0000-0000-0000C46E0000}"/>
    <cellStyle name="Total 2 3 2 3 14 5 5 2" xfId="28354" xr:uid="{00000000-0005-0000-0000-0000C56E0000}"/>
    <cellStyle name="Total 2 3 2 3 14 5 6" xfId="28355" xr:uid="{00000000-0005-0000-0000-0000C66E0000}"/>
    <cellStyle name="Total 2 3 2 3 14 5 6 2" xfId="28356" xr:uid="{00000000-0005-0000-0000-0000C76E0000}"/>
    <cellStyle name="Total 2 3 2 3 14 5 7" xfId="28357" xr:uid="{00000000-0005-0000-0000-0000C86E0000}"/>
    <cellStyle name="Total 2 3 2 3 14 6" xfId="28358" xr:uid="{00000000-0005-0000-0000-0000C96E0000}"/>
    <cellStyle name="Total 2 3 2 3 14 6 2" xfId="28359" xr:uid="{00000000-0005-0000-0000-0000CA6E0000}"/>
    <cellStyle name="Total 2 3 2 3 14 6 2 2" xfId="28360" xr:uid="{00000000-0005-0000-0000-0000CB6E0000}"/>
    <cellStyle name="Total 2 3 2 3 14 6 2 2 2" xfId="28361" xr:uid="{00000000-0005-0000-0000-0000CC6E0000}"/>
    <cellStyle name="Total 2 3 2 3 14 6 2 2 2 2" xfId="28362" xr:uid="{00000000-0005-0000-0000-0000CD6E0000}"/>
    <cellStyle name="Total 2 3 2 3 14 6 2 2 3" xfId="28363" xr:uid="{00000000-0005-0000-0000-0000CE6E0000}"/>
    <cellStyle name="Total 2 3 2 3 14 6 2 3" xfId="28364" xr:uid="{00000000-0005-0000-0000-0000CF6E0000}"/>
    <cellStyle name="Total 2 3 2 3 14 6 2 3 2" xfId="28365" xr:uid="{00000000-0005-0000-0000-0000D06E0000}"/>
    <cellStyle name="Total 2 3 2 3 14 6 2 4" xfId="28366" xr:uid="{00000000-0005-0000-0000-0000D16E0000}"/>
    <cellStyle name="Total 2 3 2 3 14 6 3" xfId="28367" xr:uid="{00000000-0005-0000-0000-0000D26E0000}"/>
    <cellStyle name="Total 2 3 2 3 14 6 3 2" xfId="28368" xr:uid="{00000000-0005-0000-0000-0000D36E0000}"/>
    <cellStyle name="Total 2 3 2 3 14 6 3 2 2" xfId="28369" xr:uid="{00000000-0005-0000-0000-0000D46E0000}"/>
    <cellStyle name="Total 2 3 2 3 14 6 3 3" xfId="28370" xr:uid="{00000000-0005-0000-0000-0000D56E0000}"/>
    <cellStyle name="Total 2 3 2 3 14 6 4" xfId="28371" xr:uid="{00000000-0005-0000-0000-0000D66E0000}"/>
    <cellStyle name="Total 2 3 2 3 14 6 4 2" xfId="28372" xr:uid="{00000000-0005-0000-0000-0000D76E0000}"/>
    <cellStyle name="Total 2 3 2 3 14 6 4 2 2" xfId="28373" xr:uid="{00000000-0005-0000-0000-0000D86E0000}"/>
    <cellStyle name="Total 2 3 2 3 14 6 4 3" xfId="28374" xr:uid="{00000000-0005-0000-0000-0000D96E0000}"/>
    <cellStyle name="Total 2 3 2 3 14 6 5" xfId="28375" xr:uid="{00000000-0005-0000-0000-0000DA6E0000}"/>
    <cellStyle name="Total 2 3 2 3 14 6 5 2" xfId="28376" xr:uid="{00000000-0005-0000-0000-0000DB6E0000}"/>
    <cellStyle name="Total 2 3 2 3 14 6 6" xfId="28377" xr:uid="{00000000-0005-0000-0000-0000DC6E0000}"/>
    <cellStyle name="Total 2 3 2 3 14 6 6 2" xfId="28378" xr:uid="{00000000-0005-0000-0000-0000DD6E0000}"/>
    <cellStyle name="Total 2 3 2 3 14 6 7" xfId="28379" xr:uid="{00000000-0005-0000-0000-0000DE6E0000}"/>
    <cellStyle name="Total 2 3 2 3 14 7" xfId="28380" xr:uid="{00000000-0005-0000-0000-0000DF6E0000}"/>
    <cellStyle name="Total 2 3 2 3 14 7 2" xfId="28381" xr:uid="{00000000-0005-0000-0000-0000E06E0000}"/>
    <cellStyle name="Total 2 3 2 3 14 7 2 2" xfId="28382" xr:uid="{00000000-0005-0000-0000-0000E16E0000}"/>
    <cellStyle name="Total 2 3 2 3 14 7 2 2 2" xfId="28383" xr:uid="{00000000-0005-0000-0000-0000E26E0000}"/>
    <cellStyle name="Total 2 3 2 3 14 7 2 3" xfId="28384" xr:uid="{00000000-0005-0000-0000-0000E36E0000}"/>
    <cellStyle name="Total 2 3 2 3 14 7 3" xfId="28385" xr:uid="{00000000-0005-0000-0000-0000E46E0000}"/>
    <cellStyle name="Total 2 3 2 3 14 7 3 2" xfId="28386" xr:uid="{00000000-0005-0000-0000-0000E56E0000}"/>
    <cellStyle name="Total 2 3 2 3 14 7 4" xfId="28387" xr:uid="{00000000-0005-0000-0000-0000E66E0000}"/>
    <cellStyle name="Total 2 3 2 3 14 8" xfId="28388" xr:uid="{00000000-0005-0000-0000-0000E76E0000}"/>
    <cellStyle name="Total 2 3 2 3 14 8 2" xfId="28389" xr:uid="{00000000-0005-0000-0000-0000E86E0000}"/>
    <cellStyle name="Total 2 3 2 3 14 8 2 2" xfId="28390" xr:uid="{00000000-0005-0000-0000-0000E96E0000}"/>
    <cellStyle name="Total 2 3 2 3 14 8 3" xfId="28391" xr:uid="{00000000-0005-0000-0000-0000EA6E0000}"/>
    <cellStyle name="Total 2 3 2 3 14 9" xfId="28392" xr:uid="{00000000-0005-0000-0000-0000EB6E0000}"/>
    <cellStyle name="Total 2 3 2 3 14 9 2" xfId="28393" xr:uid="{00000000-0005-0000-0000-0000EC6E0000}"/>
    <cellStyle name="Total 2 3 2 3 14 9 2 2" xfId="28394" xr:uid="{00000000-0005-0000-0000-0000ED6E0000}"/>
    <cellStyle name="Total 2 3 2 3 14 9 3" xfId="28395" xr:uid="{00000000-0005-0000-0000-0000EE6E0000}"/>
    <cellStyle name="Total 2 3 2 3 15" xfId="28396" xr:uid="{00000000-0005-0000-0000-0000EF6E0000}"/>
    <cellStyle name="Total 2 3 2 3 15 10" xfId="28397" xr:uid="{00000000-0005-0000-0000-0000F06E0000}"/>
    <cellStyle name="Total 2 3 2 3 15 10 2" xfId="28398" xr:uid="{00000000-0005-0000-0000-0000F16E0000}"/>
    <cellStyle name="Total 2 3 2 3 15 11" xfId="28399" xr:uid="{00000000-0005-0000-0000-0000F26E0000}"/>
    <cellStyle name="Total 2 3 2 3 15 2" xfId="28400" xr:uid="{00000000-0005-0000-0000-0000F36E0000}"/>
    <cellStyle name="Total 2 3 2 3 15 2 2" xfId="28401" xr:uid="{00000000-0005-0000-0000-0000F46E0000}"/>
    <cellStyle name="Total 2 3 2 3 15 2 2 2" xfId="28402" xr:uid="{00000000-0005-0000-0000-0000F56E0000}"/>
    <cellStyle name="Total 2 3 2 3 15 2 2 2 2" xfId="28403" xr:uid="{00000000-0005-0000-0000-0000F66E0000}"/>
    <cellStyle name="Total 2 3 2 3 15 2 2 2 2 2" xfId="28404" xr:uid="{00000000-0005-0000-0000-0000F76E0000}"/>
    <cellStyle name="Total 2 3 2 3 15 2 2 2 3" xfId="28405" xr:uid="{00000000-0005-0000-0000-0000F86E0000}"/>
    <cellStyle name="Total 2 3 2 3 15 2 2 3" xfId="28406" xr:uid="{00000000-0005-0000-0000-0000F96E0000}"/>
    <cellStyle name="Total 2 3 2 3 15 2 2 3 2" xfId="28407" xr:uid="{00000000-0005-0000-0000-0000FA6E0000}"/>
    <cellStyle name="Total 2 3 2 3 15 2 2 4" xfId="28408" xr:uid="{00000000-0005-0000-0000-0000FB6E0000}"/>
    <cellStyle name="Total 2 3 2 3 15 2 3" xfId="28409" xr:uid="{00000000-0005-0000-0000-0000FC6E0000}"/>
    <cellStyle name="Total 2 3 2 3 15 2 3 2" xfId="28410" xr:uid="{00000000-0005-0000-0000-0000FD6E0000}"/>
    <cellStyle name="Total 2 3 2 3 15 2 3 2 2" xfId="28411" xr:uid="{00000000-0005-0000-0000-0000FE6E0000}"/>
    <cellStyle name="Total 2 3 2 3 15 2 3 3" xfId="28412" xr:uid="{00000000-0005-0000-0000-0000FF6E0000}"/>
    <cellStyle name="Total 2 3 2 3 15 2 4" xfId="28413" xr:uid="{00000000-0005-0000-0000-0000006F0000}"/>
    <cellStyle name="Total 2 3 2 3 15 2 4 2" xfId="28414" xr:uid="{00000000-0005-0000-0000-0000016F0000}"/>
    <cellStyle name="Total 2 3 2 3 15 2 4 2 2" xfId="28415" xr:uid="{00000000-0005-0000-0000-0000026F0000}"/>
    <cellStyle name="Total 2 3 2 3 15 2 4 3" xfId="28416" xr:uid="{00000000-0005-0000-0000-0000036F0000}"/>
    <cellStyle name="Total 2 3 2 3 15 2 5" xfId="28417" xr:uid="{00000000-0005-0000-0000-0000046F0000}"/>
    <cellStyle name="Total 2 3 2 3 15 2 5 2" xfId="28418" xr:uid="{00000000-0005-0000-0000-0000056F0000}"/>
    <cellStyle name="Total 2 3 2 3 15 2 6" xfId="28419" xr:uid="{00000000-0005-0000-0000-0000066F0000}"/>
    <cellStyle name="Total 2 3 2 3 15 2 6 2" xfId="28420" xr:uid="{00000000-0005-0000-0000-0000076F0000}"/>
    <cellStyle name="Total 2 3 2 3 15 2 7" xfId="28421" xr:uid="{00000000-0005-0000-0000-0000086F0000}"/>
    <cellStyle name="Total 2 3 2 3 15 3" xfId="28422" xr:uid="{00000000-0005-0000-0000-0000096F0000}"/>
    <cellStyle name="Total 2 3 2 3 15 3 2" xfId="28423" xr:uid="{00000000-0005-0000-0000-00000A6F0000}"/>
    <cellStyle name="Total 2 3 2 3 15 3 2 2" xfId="28424" xr:uid="{00000000-0005-0000-0000-00000B6F0000}"/>
    <cellStyle name="Total 2 3 2 3 15 3 2 2 2" xfId="28425" xr:uid="{00000000-0005-0000-0000-00000C6F0000}"/>
    <cellStyle name="Total 2 3 2 3 15 3 2 2 2 2" xfId="28426" xr:uid="{00000000-0005-0000-0000-00000D6F0000}"/>
    <cellStyle name="Total 2 3 2 3 15 3 2 2 3" xfId="28427" xr:uid="{00000000-0005-0000-0000-00000E6F0000}"/>
    <cellStyle name="Total 2 3 2 3 15 3 2 3" xfId="28428" xr:uid="{00000000-0005-0000-0000-00000F6F0000}"/>
    <cellStyle name="Total 2 3 2 3 15 3 2 3 2" xfId="28429" xr:uid="{00000000-0005-0000-0000-0000106F0000}"/>
    <cellStyle name="Total 2 3 2 3 15 3 2 4" xfId="28430" xr:uid="{00000000-0005-0000-0000-0000116F0000}"/>
    <cellStyle name="Total 2 3 2 3 15 3 3" xfId="28431" xr:uid="{00000000-0005-0000-0000-0000126F0000}"/>
    <cellStyle name="Total 2 3 2 3 15 3 3 2" xfId="28432" xr:uid="{00000000-0005-0000-0000-0000136F0000}"/>
    <cellStyle name="Total 2 3 2 3 15 3 3 2 2" xfId="28433" xr:uid="{00000000-0005-0000-0000-0000146F0000}"/>
    <cellStyle name="Total 2 3 2 3 15 3 3 3" xfId="28434" xr:uid="{00000000-0005-0000-0000-0000156F0000}"/>
    <cellStyle name="Total 2 3 2 3 15 3 4" xfId="28435" xr:uid="{00000000-0005-0000-0000-0000166F0000}"/>
    <cellStyle name="Total 2 3 2 3 15 3 4 2" xfId="28436" xr:uid="{00000000-0005-0000-0000-0000176F0000}"/>
    <cellStyle name="Total 2 3 2 3 15 3 4 2 2" xfId="28437" xr:uid="{00000000-0005-0000-0000-0000186F0000}"/>
    <cellStyle name="Total 2 3 2 3 15 3 4 3" xfId="28438" xr:uid="{00000000-0005-0000-0000-0000196F0000}"/>
    <cellStyle name="Total 2 3 2 3 15 3 5" xfId="28439" xr:uid="{00000000-0005-0000-0000-00001A6F0000}"/>
    <cellStyle name="Total 2 3 2 3 15 3 5 2" xfId="28440" xr:uid="{00000000-0005-0000-0000-00001B6F0000}"/>
    <cellStyle name="Total 2 3 2 3 15 3 6" xfId="28441" xr:uid="{00000000-0005-0000-0000-00001C6F0000}"/>
    <cellStyle name="Total 2 3 2 3 15 3 6 2" xfId="28442" xr:uid="{00000000-0005-0000-0000-00001D6F0000}"/>
    <cellStyle name="Total 2 3 2 3 15 3 7" xfId="28443" xr:uid="{00000000-0005-0000-0000-00001E6F0000}"/>
    <cellStyle name="Total 2 3 2 3 15 4" xfId="28444" xr:uid="{00000000-0005-0000-0000-00001F6F0000}"/>
    <cellStyle name="Total 2 3 2 3 15 4 2" xfId="28445" xr:uid="{00000000-0005-0000-0000-0000206F0000}"/>
    <cellStyle name="Total 2 3 2 3 15 4 2 2" xfId="28446" xr:uid="{00000000-0005-0000-0000-0000216F0000}"/>
    <cellStyle name="Total 2 3 2 3 15 4 2 2 2" xfId="28447" xr:uid="{00000000-0005-0000-0000-0000226F0000}"/>
    <cellStyle name="Total 2 3 2 3 15 4 2 2 2 2" xfId="28448" xr:uid="{00000000-0005-0000-0000-0000236F0000}"/>
    <cellStyle name="Total 2 3 2 3 15 4 2 2 3" xfId="28449" xr:uid="{00000000-0005-0000-0000-0000246F0000}"/>
    <cellStyle name="Total 2 3 2 3 15 4 2 3" xfId="28450" xr:uid="{00000000-0005-0000-0000-0000256F0000}"/>
    <cellStyle name="Total 2 3 2 3 15 4 2 3 2" xfId="28451" xr:uid="{00000000-0005-0000-0000-0000266F0000}"/>
    <cellStyle name="Total 2 3 2 3 15 4 2 4" xfId="28452" xr:uid="{00000000-0005-0000-0000-0000276F0000}"/>
    <cellStyle name="Total 2 3 2 3 15 4 3" xfId="28453" xr:uid="{00000000-0005-0000-0000-0000286F0000}"/>
    <cellStyle name="Total 2 3 2 3 15 4 3 2" xfId="28454" xr:uid="{00000000-0005-0000-0000-0000296F0000}"/>
    <cellStyle name="Total 2 3 2 3 15 4 3 2 2" xfId="28455" xr:uid="{00000000-0005-0000-0000-00002A6F0000}"/>
    <cellStyle name="Total 2 3 2 3 15 4 3 3" xfId="28456" xr:uid="{00000000-0005-0000-0000-00002B6F0000}"/>
    <cellStyle name="Total 2 3 2 3 15 4 4" xfId="28457" xr:uid="{00000000-0005-0000-0000-00002C6F0000}"/>
    <cellStyle name="Total 2 3 2 3 15 4 4 2" xfId="28458" xr:uid="{00000000-0005-0000-0000-00002D6F0000}"/>
    <cellStyle name="Total 2 3 2 3 15 4 4 2 2" xfId="28459" xr:uid="{00000000-0005-0000-0000-00002E6F0000}"/>
    <cellStyle name="Total 2 3 2 3 15 4 4 3" xfId="28460" xr:uid="{00000000-0005-0000-0000-00002F6F0000}"/>
    <cellStyle name="Total 2 3 2 3 15 4 5" xfId="28461" xr:uid="{00000000-0005-0000-0000-0000306F0000}"/>
    <cellStyle name="Total 2 3 2 3 15 4 5 2" xfId="28462" xr:uid="{00000000-0005-0000-0000-0000316F0000}"/>
    <cellStyle name="Total 2 3 2 3 15 4 6" xfId="28463" xr:uid="{00000000-0005-0000-0000-0000326F0000}"/>
    <cellStyle name="Total 2 3 2 3 15 4 6 2" xfId="28464" xr:uid="{00000000-0005-0000-0000-0000336F0000}"/>
    <cellStyle name="Total 2 3 2 3 15 4 7" xfId="28465" xr:uid="{00000000-0005-0000-0000-0000346F0000}"/>
    <cellStyle name="Total 2 3 2 3 15 5" xfId="28466" xr:uid="{00000000-0005-0000-0000-0000356F0000}"/>
    <cellStyle name="Total 2 3 2 3 15 5 2" xfId="28467" xr:uid="{00000000-0005-0000-0000-0000366F0000}"/>
    <cellStyle name="Total 2 3 2 3 15 5 2 2" xfId="28468" xr:uid="{00000000-0005-0000-0000-0000376F0000}"/>
    <cellStyle name="Total 2 3 2 3 15 5 2 2 2" xfId="28469" xr:uid="{00000000-0005-0000-0000-0000386F0000}"/>
    <cellStyle name="Total 2 3 2 3 15 5 2 2 2 2" xfId="28470" xr:uid="{00000000-0005-0000-0000-0000396F0000}"/>
    <cellStyle name="Total 2 3 2 3 15 5 2 2 3" xfId="28471" xr:uid="{00000000-0005-0000-0000-00003A6F0000}"/>
    <cellStyle name="Total 2 3 2 3 15 5 2 3" xfId="28472" xr:uid="{00000000-0005-0000-0000-00003B6F0000}"/>
    <cellStyle name="Total 2 3 2 3 15 5 2 3 2" xfId="28473" xr:uid="{00000000-0005-0000-0000-00003C6F0000}"/>
    <cellStyle name="Total 2 3 2 3 15 5 2 4" xfId="28474" xr:uid="{00000000-0005-0000-0000-00003D6F0000}"/>
    <cellStyle name="Total 2 3 2 3 15 5 3" xfId="28475" xr:uid="{00000000-0005-0000-0000-00003E6F0000}"/>
    <cellStyle name="Total 2 3 2 3 15 5 3 2" xfId="28476" xr:uid="{00000000-0005-0000-0000-00003F6F0000}"/>
    <cellStyle name="Total 2 3 2 3 15 5 3 2 2" xfId="28477" xr:uid="{00000000-0005-0000-0000-0000406F0000}"/>
    <cellStyle name="Total 2 3 2 3 15 5 3 3" xfId="28478" xr:uid="{00000000-0005-0000-0000-0000416F0000}"/>
    <cellStyle name="Total 2 3 2 3 15 5 4" xfId="28479" xr:uid="{00000000-0005-0000-0000-0000426F0000}"/>
    <cellStyle name="Total 2 3 2 3 15 5 4 2" xfId="28480" xr:uid="{00000000-0005-0000-0000-0000436F0000}"/>
    <cellStyle name="Total 2 3 2 3 15 5 4 2 2" xfId="28481" xr:uid="{00000000-0005-0000-0000-0000446F0000}"/>
    <cellStyle name="Total 2 3 2 3 15 5 4 3" xfId="28482" xr:uid="{00000000-0005-0000-0000-0000456F0000}"/>
    <cellStyle name="Total 2 3 2 3 15 5 5" xfId="28483" xr:uid="{00000000-0005-0000-0000-0000466F0000}"/>
    <cellStyle name="Total 2 3 2 3 15 5 5 2" xfId="28484" xr:uid="{00000000-0005-0000-0000-0000476F0000}"/>
    <cellStyle name="Total 2 3 2 3 15 5 6" xfId="28485" xr:uid="{00000000-0005-0000-0000-0000486F0000}"/>
    <cellStyle name="Total 2 3 2 3 15 5 6 2" xfId="28486" xr:uid="{00000000-0005-0000-0000-0000496F0000}"/>
    <cellStyle name="Total 2 3 2 3 15 5 7" xfId="28487" xr:uid="{00000000-0005-0000-0000-00004A6F0000}"/>
    <cellStyle name="Total 2 3 2 3 15 6" xfId="28488" xr:uid="{00000000-0005-0000-0000-00004B6F0000}"/>
    <cellStyle name="Total 2 3 2 3 15 6 2" xfId="28489" xr:uid="{00000000-0005-0000-0000-00004C6F0000}"/>
    <cellStyle name="Total 2 3 2 3 15 6 2 2" xfId="28490" xr:uid="{00000000-0005-0000-0000-00004D6F0000}"/>
    <cellStyle name="Total 2 3 2 3 15 6 2 2 2" xfId="28491" xr:uid="{00000000-0005-0000-0000-00004E6F0000}"/>
    <cellStyle name="Total 2 3 2 3 15 6 2 3" xfId="28492" xr:uid="{00000000-0005-0000-0000-00004F6F0000}"/>
    <cellStyle name="Total 2 3 2 3 15 6 3" xfId="28493" xr:uid="{00000000-0005-0000-0000-0000506F0000}"/>
    <cellStyle name="Total 2 3 2 3 15 6 3 2" xfId="28494" xr:uid="{00000000-0005-0000-0000-0000516F0000}"/>
    <cellStyle name="Total 2 3 2 3 15 6 4" xfId="28495" xr:uid="{00000000-0005-0000-0000-0000526F0000}"/>
    <cellStyle name="Total 2 3 2 3 15 7" xfId="28496" xr:uid="{00000000-0005-0000-0000-0000536F0000}"/>
    <cellStyle name="Total 2 3 2 3 15 7 2" xfId="28497" xr:uid="{00000000-0005-0000-0000-0000546F0000}"/>
    <cellStyle name="Total 2 3 2 3 15 7 2 2" xfId="28498" xr:uid="{00000000-0005-0000-0000-0000556F0000}"/>
    <cellStyle name="Total 2 3 2 3 15 7 3" xfId="28499" xr:uid="{00000000-0005-0000-0000-0000566F0000}"/>
    <cellStyle name="Total 2 3 2 3 15 8" xfId="28500" xr:uid="{00000000-0005-0000-0000-0000576F0000}"/>
    <cellStyle name="Total 2 3 2 3 15 8 2" xfId="28501" xr:uid="{00000000-0005-0000-0000-0000586F0000}"/>
    <cellStyle name="Total 2 3 2 3 15 8 2 2" xfId="28502" xr:uid="{00000000-0005-0000-0000-0000596F0000}"/>
    <cellStyle name="Total 2 3 2 3 15 8 3" xfId="28503" xr:uid="{00000000-0005-0000-0000-00005A6F0000}"/>
    <cellStyle name="Total 2 3 2 3 15 9" xfId="28504" xr:uid="{00000000-0005-0000-0000-00005B6F0000}"/>
    <cellStyle name="Total 2 3 2 3 15 9 2" xfId="28505" xr:uid="{00000000-0005-0000-0000-00005C6F0000}"/>
    <cellStyle name="Total 2 3 2 3 16" xfId="28506" xr:uid="{00000000-0005-0000-0000-00005D6F0000}"/>
    <cellStyle name="Total 2 3 2 3 17" xfId="28507" xr:uid="{00000000-0005-0000-0000-00005E6F0000}"/>
    <cellStyle name="Total 2 3 2 3 2" xfId="28508" xr:uid="{00000000-0005-0000-0000-00005F6F0000}"/>
    <cellStyle name="Total 2 3 2 3 2 10" xfId="28509" xr:uid="{00000000-0005-0000-0000-0000606F0000}"/>
    <cellStyle name="Total 2 3 2 3 2 10 2" xfId="28510" xr:uid="{00000000-0005-0000-0000-0000616F0000}"/>
    <cellStyle name="Total 2 3 2 3 2 11" xfId="28511" xr:uid="{00000000-0005-0000-0000-0000626F0000}"/>
    <cellStyle name="Total 2 3 2 3 2 11 2" xfId="28512" xr:uid="{00000000-0005-0000-0000-0000636F0000}"/>
    <cellStyle name="Total 2 3 2 3 2 12" xfId="28513" xr:uid="{00000000-0005-0000-0000-0000646F0000}"/>
    <cellStyle name="Total 2 3 2 3 2 2" xfId="28514" xr:uid="{00000000-0005-0000-0000-0000656F0000}"/>
    <cellStyle name="Total 2 3 2 3 2 2 2" xfId="28515" xr:uid="{00000000-0005-0000-0000-0000666F0000}"/>
    <cellStyle name="Total 2 3 2 3 2 2 2 2" xfId="28516" xr:uid="{00000000-0005-0000-0000-0000676F0000}"/>
    <cellStyle name="Total 2 3 2 3 2 2 2 2 2" xfId="28517" xr:uid="{00000000-0005-0000-0000-0000686F0000}"/>
    <cellStyle name="Total 2 3 2 3 2 2 2 2 2 2" xfId="28518" xr:uid="{00000000-0005-0000-0000-0000696F0000}"/>
    <cellStyle name="Total 2 3 2 3 2 2 2 2 3" xfId="28519" xr:uid="{00000000-0005-0000-0000-00006A6F0000}"/>
    <cellStyle name="Total 2 3 2 3 2 2 2 3" xfId="28520" xr:uid="{00000000-0005-0000-0000-00006B6F0000}"/>
    <cellStyle name="Total 2 3 2 3 2 2 2 3 2" xfId="28521" xr:uid="{00000000-0005-0000-0000-00006C6F0000}"/>
    <cellStyle name="Total 2 3 2 3 2 2 2 4" xfId="28522" xr:uid="{00000000-0005-0000-0000-00006D6F0000}"/>
    <cellStyle name="Total 2 3 2 3 2 2 3" xfId="28523" xr:uid="{00000000-0005-0000-0000-00006E6F0000}"/>
    <cellStyle name="Total 2 3 2 3 2 2 3 2" xfId="28524" xr:uid="{00000000-0005-0000-0000-00006F6F0000}"/>
    <cellStyle name="Total 2 3 2 3 2 2 3 2 2" xfId="28525" xr:uid="{00000000-0005-0000-0000-0000706F0000}"/>
    <cellStyle name="Total 2 3 2 3 2 2 3 3" xfId="28526" xr:uid="{00000000-0005-0000-0000-0000716F0000}"/>
    <cellStyle name="Total 2 3 2 3 2 2 4" xfId="28527" xr:uid="{00000000-0005-0000-0000-0000726F0000}"/>
    <cellStyle name="Total 2 3 2 3 2 2 4 2" xfId="28528" xr:uid="{00000000-0005-0000-0000-0000736F0000}"/>
    <cellStyle name="Total 2 3 2 3 2 2 4 2 2" xfId="28529" xr:uid="{00000000-0005-0000-0000-0000746F0000}"/>
    <cellStyle name="Total 2 3 2 3 2 2 4 3" xfId="28530" xr:uid="{00000000-0005-0000-0000-0000756F0000}"/>
    <cellStyle name="Total 2 3 2 3 2 2 5" xfId="28531" xr:uid="{00000000-0005-0000-0000-0000766F0000}"/>
    <cellStyle name="Total 2 3 2 3 2 2 5 2" xfId="28532" xr:uid="{00000000-0005-0000-0000-0000776F0000}"/>
    <cellStyle name="Total 2 3 2 3 2 2 6" xfId="28533" xr:uid="{00000000-0005-0000-0000-0000786F0000}"/>
    <cellStyle name="Total 2 3 2 3 2 2 6 2" xfId="28534" xr:uid="{00000000-0005-0000-0000-0000796F0000}"/>
    <cellStyle name="Total 2 3 2 3 2 2 7" xfId="28535" xr:uid="{00000000-0005-0000-0000-00007A6F0000}"/>
    <cellStyle name="Total 2 3 2 3 2 3" xfId="28536" xr:uid="{00000000-0005-0000-0000-00007B6F0000}"/>
    <cellStyle name="Total 2 3 2 3 2 3 2" xfId="28537" xr:uid="{00000000-0005-0000-0000-00007C6F0000}"/>
    <cellStyle name="Total 2 3 2 3 2 3 2 2" xfId="28538" xr:uid="{00000000-0005-0000-0000-00007D6F0000}"/>
    <cellStyle name="Total 2 3 2 3 2 3 2 2 2" xfId="28539" xr:uid="{00000000-0005-0000-0000-00007E6F0000}"/>
    <cellStyle name="Total 2 3 2 3 2 3 2 2 2 2" xfId="28540" xr:uid="{00000000-0005-0000-0000-00007F6F0000}"/>
    <cellStyle name="Total 2 3 2 3 2 3 2 2 3" xfId="28541" xr:uid="{00000000-0005-0000-0000-0000806F0000}"/>
    <cellStyle name="Total 2 3 2 3 2 3 2 3" xfId="28542" xr:uid="{00000000-0005-0000-0000-0000816F0000}"/>
    <cellStyle name="Total 2 3 2 3 2 3 2 3 2" xfId="28543" xr:uid="{00000000-0005-0000-0000-0000826F0000}"/>
    <cellStyle name="Total 2 3 2 3 2 3 2 4" xfId="28544" xr:uid="{00000000-0005-0000-0000-0000836F0000}"/>
    <cellStyle name="Total 2 3 2 3 2 3 3" xfId="28545" xr:uid="{00000000-0005-0000-0000-0000846F0000}"/>
    <cellStyle name="Total 2 3 2 3 2 3 3 2" xfId="28546" xr:uid="{00000000-0005-0000-0000-0000856F0000}"/>
    <cellStyle name="Total 2 3 2 3 2 3 3 2 2" xfId="28547" xr:uid="{00000000-0005-0000-0000-0000866F0000}"/>
    <cellStyle name="Total 2 3 2 3 2 3 3 3" xfId="28548" xr:uid="{00000000-0005-0000-0000-0000876F0000}"/>
    <cellStyle name="Total 2 3 2 3 2 3 4" xfId="28549" xr:uid="{00000000-0005-0000-0000-0000886F0000}"/>
    <cellStyle name="Total 2 3 2 3 2 3 4 2" xfId="28550" xr:uid="{00000000-0005-0000-0000-0000896F0000}"/>
    <cellStyle name="Total 2 3 2 3 2 3 4 2 2" xfId="28551" xr:uid="{00000000-0005-0000-0000-00008A6F0000}"/>
    <cellStyle name="Total 2 3 2 3 2 3 4 3" xfId="28552" xr:uid="{00000000-0005-0000-0000-00008B6F0000}"/>
    <cellStyle name="Total 2 3 2 3 2 3 5" xfId="28553" xr:uid="{00000000-0005-0000-0000-00008C6F0000}"/>
    <cellStyle name="Total 2 3 2 3 2 3 5 2" xfId="28554" xr:uid="{00000000-0005-0000-0000-00008D6F0000}"/>
    <cellStyle name="Total 2 3 2 3 2 3 6" xfId="28555" xr:uid="{00000000-0005-0000-0000-00008E6F0000}"/>
    <cellStyle name="Total 2 3 2 3 2 3 6 2" xfId="28556" xr:uid="{00000000-0005-0000-0000-00008F6F0000}"/>
    <cellStyle name="Total 2 3 2 3 2 3 7" xfId="28557" xr:uid="{00000000-0005-0000-0000-0000906F0000}"/>
    <cellStyle name="Total 2 3 2 3 2 4" xfId="28558" xr:uid="{00000000-0005-0000-0000-0000916F0000}"/>
    <cellStyle name="Total 2 3 2 3 2 4 2" xfId="28559" xr:uid="{00000000-0005-0000-0000-0000926F0000}"/>
    <cellStyle name="Total 2 3 2 3 2 4 2 2" xfId="28560" xr:uid="{00000000-0005-0000-0000-0000936F0000}"/>
    <cellStyle name="Total 2 3 2 3 2 4 2 2 2" xfId="28561" xr:uid="{00000000-0005-0000-0000-0000946F0000}"/>
    <cellStyle name="Total 2 3 2 3 2 4 2 2 2 2" xfId="28562" xr:uid="{00000000-0005-0000-0000-0000956F0000}"/>
    <cellStyle name="Total 2 3 2 3 2 4 2 2 3" xfId="28563" xr:uid="{00000000-0005-0000-0000-0000966F0000}"/>
    <cellStyle name="Total 2 3 2 3 2 4 2 3" xfId="28564" xr:uid="{00000000-0005-0000-0000-0000976F0000}"/>
    <cellStyle name="Total 2 3 2 3 2 4 2 3 2" xfId="28565" xr:uid="{00000000-0005-0000-0000-0000986F0000}"/>
    <cellStyle name="Total 2 3 2 3 2 4 2 4" xfId="28566" xr:uid="{00000000-0005-0000-0000-0000996F0000}"/>
    <cellStyle name="Total 2 3 2 3 2 4 3" xfId="28567" xr:uid="{00000000-0005-0000-0000-00009A6F0000}"/>
    <cellStyle name="Total 2 3 2 3 2 4 3 2" xfId="28568" xr:uid="{00000000-0005-0000-0000-00009B6F0000}"/>
    <cellStyle name="Total 2 3 2 3 2 4 3 2 2" xfId="28569" xr:uid="{00000000-0005-0000-0000-00009C6F0000}"/>
    <cellStyle name="Total 2 3 2 3 2 4 3 3" xfId="28570" xr:uid="{00000000-0005-0000-0000-00009D6F0000}"/>
    <cellStyle name="Total 2 3 2 3 2 4 4" xfId="28571" xr:uid="{00000000-0005-0000-0000-00009E6F0000}"/>
    <cellStyle name="Total 2 3 2 3 2 4 4 2" xfId="28572" xr:uid="{00000000-0005-0000-0000-00009F6F0000}"/>
    <cellStyle name="Total 2 3 2 3 2 4 4 2 2" xfId="28573" xr:uid="{00000000-0005-0000-0000-0000A06F0000}"/>
    <cellStyle name="Total 2 3 2 3 2 4 4 3" xfId="28574" xr:uid="{00000000-0005-0000-0000-0000A16F0000}"/>
    <cellStyle name="Total 2 3 2 3 2 4 5" xfId="28575" xr:uid="{00000000-0005-0000-0000-0000A26F0000}"/>
    <cellStyle name="Total 2 3 2 3 2 4 5 2" xfId="28576" xr:uid="{00000000-0005-0000-0000-0000A36F0000}"/>
    <cellStyle name="Total 2 3 2 3 2 4 6" xfId="28577" xr:uid="{00000000-0005-0000-0000-0000A46F0000}"/>
    <cellStyle name="Total 2 3 2 3 2 4 6 2" xfId="28578" xr:uid="{00000000-0005-0000-0000-0000A56F0000}"/>
    <cellStyle name="Total 2 3 2 3 2 4 7" xfId="28579" xr:uid="{00000000-0005-0000-0000-0000A66F0000}"/>
    <cellStyle name="Total 2 3 2 3 2 5" xfId="28580" xr:uid="{00000000-0005-0000-0000-0000A76F0000}"/>
    <cellStyle name="Total 2 3 2 3 2 5 2" xfId="28581" xr:uid="{00000000-0005-0000-0000-0000A86F0000}"/>
    <cellStyle name="Total 2 3 2 3 2 5 2 2" xfId="28582" xr:uid="{00000000-0005-0000-0000-0000A96F0000}"/>
    <cellStyle name="Total 2 3 2 3 2 5 2 2 2" xfId="28583" xr:uid="{00000000-0005-0000-0000-0000AA6F0000}"/>
    <cellStyle name="Total 2 3 2 3 2 5 2 2 2 2" xfId="28584" xr:uid="{00000000-0005-0000-0000-0000AB6F0000}"/>
    <cellStyle name="Total 2 3 2 3 2 5 2 2 3" xfId="28585" xr:uid="{00000000-0005-0000-0000-0000AC6F0000}"/>
    <cellStyle name="Total 2 3 2 3 2 5 2 3" xfId="28586" xr:uid="{00000000-0005-0000-0000-0000AD6F0000}"/>
    <cellStyle name="Total 2 3 2 3 2 5 2 3 2" xfId="28587" xr:uid="{00000000-0005-0000-0000-0000AE6F0000}"/>
    <cellStyle name="Total 2 3 2 3 2 5 2 4" xfId="28588" xr:uid="{00000000-0005-0000-0000-0000AF6F0000}"/>
    <cellStyle name="Total 2 3 2 3 2 5 3" xfId="28589" xr:uid="{00000000-0005-0000-0000-0000B06F0000}"/>
    <cellStyle name="Total 2 3 2 3 2 5 3 2" xfId="28590" xr:uid="{00000000-0005-0000-0000-0000B16F0000}"/>
    <cellStyle name="Total 2 3 2 3 2 5 3 2 2" xfId="28591" xr:uid="{00000000-0005-0000-0000-0000B26F0000}"/>
    <cellStyle name="Total 2 3 2 3 2 5 3 3" xfId="28592" xr:uid="{00000000-0005-0000-0000-0000B36F0000}"/>
    <cellStyle name="Total 2 3 2 3 2 5 4" xfId="28593" xr:uid="{00000000-0005-0000-0000-0000B46F0000}"/>
    <cellStyle name="Total 2 3 2 3 2 5 4 2" xfId="28594" xr:uid="{00000000-0005-0000-0000-0000B56F0000}"/>
    <cellStyle name="Total 2 3 2 3 2 5 4 2 2" xfId="28595" xr:uid="{00000000-0005-0000-0000-0000B66F0000}"/>
    <cellStyle name="Total 2 3 2 3 2 5 4 3" xfId="28596" xr:uid="{00000000-0005-0000-0000-0000B76F0000}"/>
    <cellStyle name="Total 2 3 2 3 2 5 5" xfId="28597" xr:uid="{00000000-0005-0000-0000-0000B86F0000}"/>
    <cellStyle name="Total 2 3 2 3 2 5 5 2" xfId="28598" xr:uid="{00000000-0005-0000-0000-0000B96F0000}"/>
    <cellStyle name="Total 2 3 2 3 2 5 6" xfId="28599" xr:uid="{00000000-0005-0000-0000-0000BA6F0000}"/>
    <cellStyle name="Total 2 3 2 3 2 5 6 2" xfId="28600" xr:uid="{00000000-0005-0000-0000-0000BB6F0000}"/>
    <cellStyle name="Total 2 3 2 3 2 5 7" xfId="28601" xr:uid="{00000000-0005-0000-0000-0000BC6F0000}"/>
    <cellStyle name="Total 2 3 2 3 2 6" xfId="28602" xr:uid="{00000000-0005-0000-0000-0000BD6F0000}"/>
    <cellStyle name="Total 2 3 2 3 2 6 2" xfId="28603" xr:uid="{00000000-0005-0000-0000-0000BE6F0000}"/>
    <cellStyle name="Total 2 3 2 3 2 6 2 2" xfId="28604" xr:uid="{00000000-0005-0000-0000-0000BF6F0000}"/>
    <cellStyle name="Total 2 3 2 3 2 6 2 2 2" xfId="28605" xr:uid="{00000000-0005-0000-0000-0000C06F0000}"/>
    <cellStyle name="Total 2 3 2 3 2 6 2 2 2 2" xfId="28606" xr:uid="{00000000-0005-0000-0000-0000C16F0000}"/>
    <cellStyle name="Total 2 3 2 3 2 6 2 2 3" xfId="28607" xr:uid="{00000000-0005-0000-0000-0000C26F0000}"/>
    <cellStyle name="Total 2 3 2 3 2 6 2 3" xfId="28608" xr:uid="{00000000-0005-0000-0000-0000C36F0000}"/>
    <cellStyle name="Total 2 3 2 3 2 6 2 3 2" xfId="28609" xr:uid="{00000000-0005-0000-0000-0000C46F0000}"/>
    <cellStyle name="Total 2 3 2 3 2 6 2 4" xfId="28610" xr:uid="{00000000-0005-0000-0000-0000C56F0000}"/>
    <cellStyle name="Total 2 3 2 3 2 6 3" xfId="28611" xr:uid="{00000000-0005-0000-0000-0000C66F0000}"/>
    <cellStyle name="Total 2 3 2 3 2 6 3 2" xfId="28612" xr:uid="{00000000-0005-0000-0000-0000C76F0000}"/>
    <cellStyle name="Total 2 3 2 3 2 6 3 2 2" xfId="28613" xr:uid="{00000000-0005-0000-0000-0000C86F0000}"/>
    <cellStyle name="Total 2 3 2 3 2 6 3 3" xfId="28614" xr:uid="{00000000-0005-0000-0000-0000C96F0000}"/>
    <cellStyle name="Total 2 3 2 3 2 6 4" xfId="28615" xr:uid="{00000000-0005-0000-0000-0000CA6F0000}"/>
    <cellStyle name="Total 2 3 2 3 2 6 4 2" xfId="28616" xr:uid="{00000000-0005-0000-0000-0000CB6F0000}"/>
    <cellStyle name="Total 2 3 2 3 2 6 4 2 2" xfId="28617" xr:uid="{00000000-0005-0000-0000-0000CC6F0000}"/>
    <cellStyle name="Total 2 3 2 3 2 6 4 3" xfId="28618" xr:uid="{00000000-0005-0000-0000-0000CD6F0000}"/>
    <cellStyle name="Total 2 3 2 3 2 6 5" xfId="28619" xr:uid="{00000000-0005-0000-0000-0000CE6F0000}"/>
    <cellStyle name="Total 2 3 2 3 2 6 5 2" xfId="28620" xr:uid="{00000000-0005-0000-0000-0000CF6F0000}"/>
    <cellStyle name="Total 2 3 2 3 2 6 6" xfId="28621" xr:uid="{00000000-0005-0000-0000-0000D06F0000}"/>
    <cellStyle name="Total 2 3 2 3 2 6 6 2" xfId="28622" xr:uid="{00000000-0005-0000-0000-0000D16F0000}"/>
    <cellStyle name="Total 2 3 2 3 2 6 7" xfId="28623" xr:uid="{00000000-0005-0000-0000-0000D26F0000}"/>
    <cellStyle name="Total 2 3 2 3 2 7" xfId="28624" xr:uid="{00000000-0005-0000-0000-0000D36F0000}"/>
    <cellStyle name="Total 2 3 2 3 2 7 2" xfId="28625" xr:uid="{00000000-0005-0000-0000-0000D46F0000}"/>
    <cellStyle name="Total 2 3 2 3 2 7 2 2" xfId="28626" xr:uid="{00000000-0005-0000-0000-0000D56F0000}"/>
    <cellStyle name="Total 2 3 2 3 2 7 2 2 2" xfId="28627" xr:uid="{00000000-0005-0000-0000-0000D66F0000}"/>
    <cellStyle name="Total 2 3 2 3 2 7 2 3" xfId="28628" xr:uid="{00000000-0005-0000-0000-0000D76F0000}"/>
    <cellStyle name="Total 2 3 2 3 2 7 3" xfId="28629" xr:uid="{00000000-0005-0000-0000-0000D86F0000}"/>
    <cellStyle name="Total 2 3 2 3 2 7 3 2" xfId="28630" xr:uid="{00000000-0005-0000-0000-0000D96F0000}"/>
    <cellStyle name="Total 2 3 2 3 2 7 4" xfId="28631" xr:uid="{00000000-0005-0000-0000-0000DA6F0000}"/>
    <cellStyle name="Total 2 3 2 3 2 8" xfId="28632" xr:uid="{00000000-0005-0000-0000-0000DB6F0000}"/>
    <cellStyle name="Total 2 3 2 3 2 8 2" xfId="28633" xr:uid="{00000000-0005-0000-0000-0000DC6F0000}"/>
    <cellStyle name="Total 2 3 2 3 2 8 2 2" xfId="28634" xr:uid="{00000000-0005-0000-0000-0000DD6F0000}"/>
    <cellStyle name="Total 2 3 2 3 2 8 3" xfId="28635" xr:uid="{00000000-0005-0000-0000-0000DE6F0000}"/>
    <cellStyle name="Total 2 3 2 3 2 9" xfId="28636" xr:uid="{00000000-0005-0000-0000-0000DF6F0000}"/>
    <cellStyle name="Total 2 3 2 3 2 9 2" xfId="28637" xr:uid="{00000000-0005-0000-0000-0000E06F0000}"/>
    <cellStyle name="Total 2 3 2 3 2 9 2 2" xfId="28638" xr:uid="{00000000-0005-0000-0000-0000E16F0000}"/>
    <cellStyle name="Total 2 3 2 3 2 9 3" xfId="28639" xr:uid="{00000000-0005-0000-0000-0000E26F0000}"/>
    <cellStyle name="Total 2 3 2 3 3" xfId="28640" xr:uid="{00000000-0005-0000-0000-0000E36F0000}"/>
    <cellStyle name="Total 2 3 2 3 3 10" xfId="28641" xr:uid="{00000000-0005-0000-0000-0000E46F0000}"/>
    <cellStyle name="Total 2 3 2 3 3 10 2" xfId="28642" xr:uid="{00000000-0005-0000-0000-0000E56F0000}"/>
    <cellStyle name="Total 2 3 2 3 3 11" xfId="28643" xr:uid="{00000000-0005-0000-0000-0000E66F0000}"/>
    <cellStyle name="Total 2 3 2 3 3 11 2" xfId="28644" xr:uid="{00000000-0005-0000-0000-0000E76F0000}"/>
    <cellStyle name="Total 2 3 2 3 3 12" xfId="28645" xr:uid="{00000000-0005-0000-0000-0000E86F0000}"/>
    <cellStyle name="Total 2 3 2 3 3 2" xfId="28646" xr:uid="{00000000-0005-0000-0000-0000E96F0000}"/>
    <cellStyle name="Total 2 3 2 3 3 2 2" xfId="28647" xr:uid="{00000000-0005-0000-0000-0000EA6F0000}"/>
    <cellStyle name="Total 2 3 2 3 3 2 2 2" xfId="28648" xr:uid="{00000000-0005-0000-0000-0000EB6F0000}"/>
    <cellStyle name="Total 2 3 2 3 3 2 2 2 2" xfId="28649" xr:uid="{00000000-0005-0000-0000-0000EC6F0000}"/>
    <cellStyle name="Total 2 3 2 3 3 2 2 2 2 2" xfId="28650" xr:uid="{00000000-0005-0000-0000-0000ED6F0000}"/>
    <cellStyle name="Total 2 3 2 3 3 2 2 2 3" xfId="28651" xr:uid="{00000000-0005-0000-0000-0000EE6F0000}"/>
    <cellStyle name="Total 2 3 2 3 3 2 2 3" xfId="28652" xr:uid="{00000000-0005-0000-0000-0000EF6F0000}"/>
    <cellStyle name="Total 2 3 2 3 3 2 2 3 2" xfId="28653" xr:uid="{00000000-0005-0000-0000-0000F06F0000}"/>
    <cellStyle name="Total 2 3 2 3 3 2 2 4" xfId="28654" xr:uid="{00000000-0005-0000-0000-0000F16F0000}"/>
    <cellStyle name="Total 2 3 2 3 3 2 3" xfId="28655" xr:uid="{00000000-0005-0000-0000-0000F26F0000}"/>
    <cellStyle name="Total 2 3 2 3 3 2 3 2" xfId="28656" xr:uid="{00000000-0005-0000-0000-0000F36F0000}"/>
    <cellStyle name="Total 2 3 2 3 3 2 3 2 2" xfId="28657" xr:uid="{00000000-0005-0000-0000-0000F46F0000}"/>
    <cellStyle name="Total 2 3 2 3 3 2 3 3" xfId="28658" xr:uid="{00000000-0005-0000-0000-0000F56F0000}"/>
    <cellStyle name="Total 2 3 2 3 3 2 4" xfId="28659" xr:uid="{00000000-0005-0000-0000-0000F66F0000}"/>
    <cellStyle name="Total 2 3 2 3 3 2 4 2" xfId="28660" xr:uid="{00000000-0005-0000-0000-0000F76F0000}"/>
    <cellStyle name="Total 2 3 2 3 3 2 4 2 2" xfId="28661" xr:uid="{00000000-0005-0000-0000-0000F86F0000}"/>
    <cellStyle name="Total 2 3 2 3 3 2 4 3" xfId="28662" xr:uid="{00000000-0005-0000-0000-0000F96F0000}"/>
    <cellStyle name="Total 2 3 2 3 3 2 5" xfId="28663" xr:uid="{00000000-0005-0000-0000-0000FA6F0000}"/>
    <cellStyle name="Total 2 3 2 3 3 2 5 2" xfId="28664" xr:uid="{00000000-0005-0000-0000-0000FB6F0000}"/>
    <cellStyle name="Total 2 3 2 3 3 2 6" xfId="28665" xr:uid="{00000000-0005-0000-0000-0000FC6F0000}"/>
    <cellStyle name="Total 2 3 2 3 3 2 6 2" xfId="28666" xr:uid="{00000000-0005-0000-0000-0000FD6F0000}"/>
    <cellStyle name="Total 2 3 2 3 3 2 7" xfId="28667" xr:uid="{00000000-0005-0000-0000-0000FE6F0000}"/>
    <cellStyle name="Total 2 3 2 3 3 3" xfId="28668" xr:uid="{00000000-0005-0000-0000-0000FF6F0000}"/>
    <cellStyle name="Total 2 3 2 3 3 3 2" xfId="28669" xr:uid="{00000000-0005-0000-0000-000000700000}"/>
    <cellStyle name="Total 2 3 2 3 3 3 2 2" xfId="28670" xr:uid="{00000000-0005-0000-0000-000001700000}"/>
    <cellStyle name="Total 2 3 2 3 3 3 2 2 2" xfId="28671" xr:uid="{00000000-0005-0000-0000-000002700000}"/>
    <cellStyle name="Total 2 3 2 3 3 3 2 2 2 2" xfId="28672" xr:uid="{00000000-0005-0000-0000-000003700000}"/>
    <cellStyle name="Total 2 3 2 3 3 3 2 2 3" xfId="28673" xr:uid="{00000000-0005-0000-0000-000004700000}"/>
    <cellStyle name="Total 2 3 2 3 3 3 2 3" xfId="28674" xr:uid="{00000000-0005-0000-0000-000005700000}"/>
    <cellStyle name="Total 2 3 2 3 3 3 2 3 2" xfId="28675" xr:uid="{00000000-0005-0000-0000-000006700000}"/>
    <cellStyle name="Total 2 3 2 3 3 3 2 4" xfId="28676" xr:uid="{00000000-0005-0000-0000-000007700000}"/>
    <cellStyle name="Total 2 3 2 3 3 3 3" xfId="28677" xr:uid="{00000000-0005-0000-0000-000008700000}"/>
    <cellStyle name="Total 2 3 2 3 3 3 3 2" xfId="28678" xr:uid="{00000000-0005-0000-0000-000009700000}"/>
    <cellStyle name="Total 2 3 2 3 3 3 3 2 2" xfId="28679" xr:uid="{00000000-0005-0000-0000-00000A700000}"/>
    <cellStyle name="Total 2 3 2 3 3 3 3 3" xfId="28680" xr:uid="{00000000-0005-0000-0000-00000B700000}"/>
    <cellStyle name="Total 2 3 2 3 3 3 4" xfId="28681" xr:uid="{00000000-0005-0000-0000-00000C700000}"/>
    <cellStyle name="Total 2 3 2 3 3 3 4 2" xfId="28682" xr:uid="{00000000-0005-0000-0000-00000D700000}"/>
    <cellStyle name="Total 2 3 2 3 3 3 4 2 2" xfId="28683" xr:uid="{00000000-0005-0000-0000-00000E700000}"/>
    <cellStyle name="Total 2 3 2 3 3 3 4 3" xfId="28684" xr:uid="{00000000-0005-0000-0000-00000F700000}"/>
    <cellStyle name="Total 2 3 2 3 3 3 5" xfId="28685" xr:uid="{00000000-0005-0000-0000-000010700000}"/>
    <cellStyle name="Total 2 3 2 3 3 3 5 2" xfId="28686" xr:uid="{00000000-0005-0000-0000-000011700000}"/>
    <cellStyle name="Total 2 3 2 3 3 3 6" xfId="28687" xr:uid="{00000000-0005-0000-0000-000012700000}"/>
    <cellStyle name="Total 2 3 2 3 3 3 6 2" xfId="28688" xr:uid="{00000000-0005-0000-0000-000013700000}"/>
    <cellStyle name="Total 2 3 2 3 3 3 7" xfId="28689" xr:uid="{00000000-0005-0000-0000-000014700000}"/>
    <cellStyle name="Total 2 3 2 3 3 4" xfId="28690" xr:uid="{00000000-0005-0000-0000-000015700000}"/>
    <cellStyle name="Total 2 3 2 3 3 4 2" xfId="28691" xr:uid="{00000000-0005-0000-0000-000016700000}"/>
    <cellStyle name="Total 2 3 2 3 3 4 2 2" xfId="28692" xr:uid="{00000000-0005-0000-0000-000017700000}"/>
    <cellStyle name="Total 2 3 2 3 3 4 2 2 2" xfId="28693" xr:uid="{00000000-0005-0000-0000-000018700000}"/>
    <cellStyle name="Total 2 3 2 3 3 4 2 2 2 2" xfId="28694" xr:uid="{00000000-0005-0000-0000-000019700000}"/>
    <cellStyle name="Total 2 3 2 3 3 4 2 2 3" xfId="28695" xr:uid="{00000000-0005-0000-0000-00001A700000}"/>
    <cellStyle name="Total 2 3 2 3 3 4 2 3" xfId="28696" xr:uid="{00000000-0005-0000-0000-00001B700000}"/>
    <cellStyle name="Total 2 3 2 3 3 4 2 3 2" xfId="28697" xr:uid="{00000000-0005-0000-0000-00001C700000}"/>
    <cellStyle name="Total 2 3 2 3 3 4 2 4" xfId="28698" xr:uid="{00000000-0005-0000-0000-00001D700000}"/>
    <cellStyle name="Total 2 3 2 3 3 4 3" xfId="28699" xr:uid="{00000000-0005-0000-0000-00001E700000}"/>
    <cellStyle name="Total 2 3 2 3 3 4 3 2" xfId="28700" xr:uid="{00000000-0005-0000-0000-00001F700000}"/>
    <cellStyle name="Total 2 3 2 3 3 4 3 2 2" xfId="28701" xr:uid="{00000000-0005-0000-0000-000020700000}"/>
    <cellStyle name="Total 2 3 2 3 3 4 3 3" xfId="28702" xr:uid="{00000000-0005-0000-0000-000021700000}"/>
    <cellStyle name="Total 2 3 2 3 3 4 4" xfId="28703" xr:uid="{00000000-0005-0000-0000-000022700000}"/>
    <cellStyle name="Total 2 3 2 3 3 4 4 2" xfId="28704" xr:uid="{00000000-0005-0000-0000-000023700000}"/>
    <cellStyle name="Total 2 3 2 3 3 4 4 2 2" xfId="28705" xr:uid="{00000000-0005-0000-0000-000024700000}"/>
    <cellStyle name="Total 2 3 2 3 3 4 4 3" xfId="28706" xr:uid="{00000000-0005-0000-0000-000025700000}"/>
    <cellStyle name="Total 2 3 2 3 3 4 5" xfId="28707" xr:uid="{00000000-0005-0000-0000-000026700000}"/>
    <cellStyle name="Total 2 3 2 3 3 4 5 2" xfId="28708" xr:uid="{00000000-0005-0000-0000-000027700000}"/>
    <cellStyle name="Total 2 3 2 3 3 4 6" xfId="28709" xr:uid="{00000000-0005-0000-0000-000028700000}"/>
    <cellStyle name="Total 2 3 2 3 3 4 6 2" xfId="28710" xr:uid="{00000000-0005-0000-0000-000029700000}"/>
    <cellStyle name="Total 2 3 2 3 3 4 7" xfId="28711" xr:uid="{00000000-0005-0000-0000-00002A700000}"/>
    <cellStyle name="Total 2 3 2 3 3 5" xfId="28712" xr:uid="{00000000-0005-0000-0000-00002B700000}"/>
    <cellStyle name="Total 2 3 2 3 3 5 2" xfId="28713" xr:uid="{00000000-0005-0000-0000-00002C700000}"/>
    <cellStyle name="Total 2 3 2 3 3 5 2 2" xfId="28714" xr:uid="{00000000-0005-0000-0000-00002D700000}"/>
    <cellStyle name="Total 2 3 2 3 3 5 2 2 2" xfId="28715" xr:uid="{00000000-0005-0000-0000-00002E700000}"/>
    <cellStyle name="Total 2 3 2 3 3 5 2 2 2 2" xfId="28716" xr:uid="{00000000-0005-0000-0000-00002F700000}"/>
    <cellStyle name="Total 2 3 2 3 3 5 2 2 3" xfId="28717" xr:uid="{00000000-0005-0000-0000-000030700000}"/>
    <cellStyle name="Total 2 3 2 3 3 5 2 3" xfId="28718" xr:uid="{00000000-0005-0000-0000-000031700000}"/>
    <cellStyle name="Total 2 3 2 3 3 5 2 3 2" xfId="28719" xr:uid="{00000000-0005-0000-0000-000032700000}"/>
    <cellStyle name="Total 2 3 2 3 3 5 2 4" xfId="28720" xr:uid="{00000000-0005-0000-0000-000033700000}"/>
    <cellStyle name="Total 2 3 2 3 3 5 3" xfId="28721" xr:uid="{00000000-0005-0000-0000-000034700000}"/>
    <cellStyle name="Total 2 3 2 3 3 5 3 2" xfId="28722" xr:uid="{00000000-0005-0000-0000-000035700000}"/>
    <cellStyle name="Total 2 3 2 3 3 5 3 2 2" xfId="28723" xr:uid="{00000000-0005-0000-0000-000036700000}"/>
    <cellStyle name="Total 2 3 2 3 3 5 3 3" xfId="28724" xr:uid="{00000000-0005-0000-0000-000037700000}"/>
    <cellStyle name="Total 2 3 2 3 3 5 4" xfId="28725" xr:uid="{00000000-0005-0000-0000-000038700000}"/>
    <cellStyle name="Total 2 3 2 3 3 5 4 2" xfId="28726" xr:uid="{00000000-0005-0000-0000-000039700000}"/>
    <cellStyle name="Total 2 3 2 3 3 5 4 2 2" xfId="28727" xr:uid="{00000000-0005-0000-0000-00003A700000}"/>
    <cellStyle name="Total 2 3 2 3 3 5 4 3" xfId="28728" xr:uid="{00000000-0005-0000-0000-00003B700000}"/>
    <cellStyle name="Total 2 3 2 3 3 5 5" xfId="28729" xr:uid="{00000000-0005-0000-0000-00003C700000}"/>
    <cellStyle name="Total 2 3 2 3 3 5 5 2" xfId="28730" xr:uid="{00000000-0005-0000-0000-00003D700000}"/>
    <cellStyle name="Total 2 3 2 3 3 5 6" xfId="28731" xr:uid="{00000000-0005-0000-0000-00003E700000}"/>
    <cellStyle name="Total 2 3 2 3 3 5 6 2" xfId="28732" xr:uid="{00000000-0005-0000-0000-00003F700000}"/>
    <cellStyle name="Total 2 3 2 3 3 5 7" xfId="28733" xr:uid="{00000000-0005-0000-0000-000040700000}"/>
    <cellStyle name="Total 2 3 2 3 3 6" xfId="28734" xr:uid="{00000000-0005-0000-0000-000041700000}"/>
    <cellStyle name="Total 2 3 2 3 3 6 2" xfId="28735" xr:uid="{00000000-0005-0000-0000-000042700000}"/>
    <cellStyle name="Total 2 3 2 3 3 6 2 2" xfId="28736" xr:uid="{00000000-0005-0000-0000-000043700000}"/>
    <cellStyle name="Total 2 3 2 3 3 6 2 2 2" xfId="28737" xr:uid="{00000000-0005-0000-0000-000044700000}"/>
    <cellStyle name="Total 2 3 2 3 3 6 2 2 2 2" xfId="28738" xr:uid="{00000000-0005-0000-0000-000045700000}"/>
    <cellStyle name="Total 2 3 2 3 3 6 2 2 3" xfId="28739" xr:uid="{00000000-0005-0000-0000-000046700000}"/>
    <cellStyle name="Total 2 3 2 3 3 6 2 3" xfId="28740" xr:uid="{00000000-0005-0000-0000-000047700000}"/>
    <cellStyle name="Total 2 3 2 3 3 6 2 3 2" xfId="28741" xr:uid="{00000000-0005-0000-0000-000048700000}"/>
    <cellStyle name="Total 2 3 2 3 3 6 2 4" xfId="28742" xr:uid="{00000000-0005-0000-0000-000049700000}"/>
    <cellStyle name="Total 2 3 2 3 3 6 3" xfId="28743" xr:uid="{00000000-0005-0000-0000-00004A700000}"/>
    <cellStyle name="Total 2 3 2 3 3 6 3 2" xfId="28744" xr:uid="{00000000-0005-0000-0000-00004B700000}"/>
    <cellStyle name="Total 2 3 2 3 3 6 3 2 2" xfId="28745" xr:uid="{00000000-0005-0000-0000-00004C700000}"/>
    <cellStyle name="Total 2 3 2 3 3 6 3 3" xfId="28746" xr:uid="{00000000-0005-0000-0000-00004D700000}"/>
    <cellStyle name="Total 2 3 2 3 3 6 4" xfId="28747" xr:uid="{00000000-0005-0000-0000-00004E700000}"/>
    <cellStyle name="Total 2 3 2 3 3 6 4 2" xfId="28748" xr:uid="{00000000-0005-0000-0000-00004F700000}"/>
    <cellStyle name="Total 2 3 2 3 3 6 4 2 2" xfId="28749" xr:uid="{00000000-0005-0000-0000-000050700000}"/>
    <cellStyle name="Total 2 3 2 3 3 6 4 3" xfId="28750" xr:uid="{00000000-0005-0000-0000-000051700000}"/>
    <cellStyle name="Total 2 3 2 3 3 6 5" xfId="28751" xr:uid="{00000000-0005-0000-0000-000052700000}"/>
    <cellStyle name="Total 2 3 2 3 3 6 5 2" xfId="28752" xr:uid="{00000000-0005-0000-0000-000053700000}"/>
    <cellStyle name="Total 2 3 2 3 3 6 6" xfId="28753" xr:uid="{00000000-0005-0000-0000-000054700000}"/>
    <cellStyle name="Total 2 3 2 3 3 6 6 2" xfId="28754" xr:uid="{00000000-0005-0000-0000-000055700000}"/>
    <cellStyle name="Total 2 3 2 3 3 6 7" xfId="28755" xr:uid="{00000000-0005-0000-0000-000056700000}"/>
    <cellStyle name="Total 2 3 2 3 3 7" xfId="28756" xr:uid="{00000000-0005-0000-0000-000057700000}"/>
    <cellStyle name="Total 2 3 2 3 3 7 2" xfId="28757" xr:uid="{00000000-0005-0000-0000-000058700000}"/>
    <cellStyle name="Total 2 3 2 3 3 7 2 2" xfId="28758" xr:uid="{00000000-0005-0000-0000-000059700000}"/>
    <cellStyle name="Total 2 3 2 3 3 7 2 2 2" xfId="28759" xr:uid="{00000000-0005-0000-0000-00005A700000}"/>
    <cellStyle name="Total 2 3 2 3 3 7 2 3" xfId="28760" xr:uid="{00000000-0005-0000-0000-00005B700000}"/>
    <cellStyle name="Total 2 3 2 3 3 7 3" xfId="28761" xr:uid="{00000000-0005-0000-0000-00005C700000}"/>
    <cellStyle name="Total 2 3 2 3 3 7 3 2" xfId="28762" xr:uid="{00000000-0005-0000-0000-00005D700000}"/>
    <cellStyle name="Total 2 3 2 3 3 7 4" xfId="28763" xr:uid="{00000000-0005-0000-0000-00005E700000}"/>
    <cellStyle name="Total 2 3 2 3 3 8" xfId="28764" xr:uid="{00000000-0005-0000-0000-00005F700000}"/>
    <cellStyle name="Total 2 3 2 3 3 8 2" xfId="28765" xr:uid="{00000000-0005-0000-0000-000060700000}"/>
    <cellStyle name="Total 2 3 2 3 3 8 2 2" xfId="28766" xr:uid="{00000000-0005-0000-0000-000061700000}"/>
    <cellStyle name="Total 2 3 2 3 3 8 3" xfId="28767" xr:uid="{00000000-0005-0000-0000-000062700000}"/>
    <cellStyle name="Total 2 3 2 3 3 9" xfId="28768" xr:uid="{00000000-0005-0000-0000-000063700000}"/>
    <cellStyle name="Total 2 3 2 3 3 9 2" xfId="28769" xr:uid="{00000000-0005-0000-0000-000064700000}"/>
    <cellStyle name="Total 2 3 2 3 3 9 2 2" xfId="28770" xr:uid="{00000000-0005-0000-0000-000065700000}"/>
    <cellStyle name="Total 2 3 2 3 3 9 3" xfId="28771" xr:uid="{00000000-0005-0000-0000-000066700000}"/>
    <cellStyle name="Total 2 3 2 3 4" xfId="28772" xr:uid="{00000000-0005-0000-0000-000067700000}"/>
    <cellStyle name="Total 2 3 2 3 4 10" xfId="28773" xr:uid="{00000000-0005-0000-0000-000068700000}"/>
    <cellStyle name="Total 2 3 2 3 4 10 2" xfId="28774" xr:uid="{00000000-0005-0000-0000-000069700000}"/>
    <cellStyle name="Total 2 3 2 3 4 11" xfId="28775" xr:uid="{00000000-0005-0000-0000-00006A700000}"/>
    <cellStyle name="Total 2 3 2 3 4 11 2" xfId="28776" xr:uid="{00000000-0005-0000-0000-00006B700000}"/>
    <cellStyle name="Total 2 3 2 3 4 12" xfId="28777" xr:uid="{00000000-0005-0000-0000-00006C700000}"/>
    <cellStyle name="Total 2 3 2 3 4 2" xfId="28778" xr:uid="{00000000-0005-0000-0000-00006D700000}"/>
    <cellStyle name="Total 2 3 2 3 4 2 2" xfId="28779" xr:uid="{00000000-0005-0000-0000-00006E700000}"/>
    <cellStyle name="Total 2 3 2 3 4 2 2 2" xfId="28780" xr:uid="{00000000-0005-0000-0000-00006F700000}"/>
    <cellStyle name="Total 2 3 2 3 4 2 2 2 2" xfId="28781" xr:uid="{00000000-0005-0000-0000-000070700000}"/>
    <cellStyle name="Total 2 3 2 3 4 2 2 2 2 2" xfId="28782" xr:uid="{00000000-0005-0000-0000-000071700000}"/>
    <cellStyle name="Total 2 3 2 3 4 2 2 2 3" xfId="28783" xr:uid="{00000000-0005-0000-0000-000072700000}"/>
    <cellStyle name="Total 2 3 2 3 4 2 2 3" xfId="28784" xr:uid="{00000000-0005-0000-0000-000073700000}"/>
    <cellStyle name="Total 2 3 2 3 4 2 2 3 2" xfId="28785" xr:uid="{00000000-0005-0000-0000-000074700000}"/>
    <cellStyle name="Total 2 3 2 3 4 2 2 4" xfId="28786" xr:uid="{00000000-0005-0000-0000-000075700000}"/>
    <cellStyle name="Total 2 3 2 3 4 2 3" xfId="28787" xr:uid="{00000000-0005-0000-0000-000076700000}"/>
    <cellStyle name="Total 2 3 2 3 4 2 3 2" xfId="28788" xr:uid="{00000000-0005-0000-0000-000077700000}"/>
    <cellStyle name="Total 2 3 2 3 4 2 3 2 2" xfId="28789" xr:uid="{00000000-0005-0000-0000-000078700000}"/>
    <cellStyle name="Total 2 3 2 3 4 2 3 3" xfId="28790" xr:uid="{00000000-0005-0000-0000-000079700000}"/>
    <cellStyle name="Total 2 3 2 3 4 2 4" xfId="28791" xr:uid="{00000000-0005-0000-0000-00007A700000}"/>
    <cellStyle name="Total 2 3 2 3 4 2 4 2" xfId="28792" xr:uid="{00000000-0005-0000-0000-00007B700000}"/>
    <cellStyle name="Total 2 3 2 3 4 2 4 2 2" xfId="28793" xr:uid="{00000000-0005-0000-0000-00007C700000}"/>
    <cellStyle name="Total 2 3 2 3 4 2 4 3" xfId="28794" xr:uid="{00000000-0005-0000-0000-00007D700000}"/>
    <cellStyle name="Total 2 3 2 3 4 2 5" xfId="28795" xr:uid="{00000000-0005-0000-0000-00007E700000}"/>
    <cellStyle name="Total 2 3 2 3 4 2 5 2" xfId="28796" xr:uid="{00000000-0005-0000-0000-00007F700000}"/>
    <cellStyle name="Total 2 3 2 3 4 2 6" xfId="28797" xr:uid="{00000000-0005-0000-0000-000080700000}"/>
    <cellStyle name="Total 2 3 2 3 4 2 6 2" xfId="28798" xr:uid="{00000000-0005-0000-0000-000081700000}"/>
    <cellStyle name="Total 2 3 2 3 4 2 7" xfId="28799" xr:uid="{00000000-0005-0000-0000-000082700000}"/>
    <cellStyle name="Total 2 3 2 3 4 3" xfId="28800" xr:uid="{00000000-0005-0000-0000-000083700000}"/>
    <cellStyle name="Total 2 3 2 3 4 3 2" xfId="28801" xr:uid="{00000000-0005-0000-0000-000084700000}"/>
    <cellStyle name="Total 2 3 2 3 4 3 2 2" xfId="28802" xr:uid="{00000000-0005-0000-0000-000085700000}"/>
    <cellStyle name="Total 2 3 2 3 4 3 2 2 2" xfId="28803" xr:uid="{00000000-0005-0000-0000-000086700000}"/>
    <cellStyle name="Total 2 3 2 3 4 3 2 2 2 2" xfId="28804" xr:uid="{00000000-0005-0000-0000-000087700000}"/>
    <cellStyle name="Total 2 3 2 3 4 3 2 2 3" xfId="28805" xr:uid="{00000000-0005-0000-0000-000088700000}"/>
    <cellStyle name="Total 2 3 2 3 4 3 2 3" xfId="28806" xr:uid="{00000000-0005-0000-0000-000089700000}"/>
    <cellStyle name="Total 2 3 2 3 4 3 2 3 2" xfId="28807" xr:uid="{00000000-0005-0000-0000-00008A700000}"/>
    <cellStyle name="Total 2 3 2 3 4 3 2 4" xfId="28808" xr:uid="{00000000-0005-0000-0000-00008B700000}"/>
    <cellStyle name="Total 2 3 2 3 4 3 3" xfId="28809" xr:uid="{00000000-0005-0000-0000-00008C700000}"/>
    <cellStyle name="Total 2 3 2 3 4 3 3 2" xfId="28810" xr:uid="{00000000-0005-0000-0000-00008D700000}"/>
    <cellStyle name="Total 2 3 2 3 4 3 3 2 2" xfId="28811" xr:uid="{00000000-0005-0000-0000-00008E700000}"/>
    <cellStyle name="Total 2 3 2 3 4 3 3 3" xfId="28812" xr:uid="{00000000-0005-0000-0000-00008F700000}"/>
    <cellStyle name="Total 2 3 2 3 4 3 4" xfId="28813" xr:uid="{00000000-0005-0000-0000-000090700000}"/>
    <cellStyle name="Total 2 3 2 3 4 3 4 2" xfId="28814" xr:uid="{00000000-0005-0000-0000-000091700000}"/>
    <cellStyle name="Total 2 3 2 3 4 3 4 2 2" xfId="28815" xr:uid="{00000000-0005-0000-0000-000092700000}"/>
    <cellStyle name="Total 2 3 2 3 4 3 4 3" xfId="28816" xr:uid="{00000000-0005-0000-0000-000093700000}"/>
    <cellStyle name="Total 2 3 2 3 4 3 5" xfId="28817" xr:uid="{00000000-0005-0000-0000-000094700000}"/>
    <cellStyle name="Total 2 3 2 3 4 3 5 2" xfId="28818" xr:uid="{00000000-0005-0000-0000-000095700000}"/>
    <cellStyle name="Total 2 3 2 3 4 3 6" xfId="28819" xr:uid="{00000000-0005-0000-0000-000096700000}"/>
    <cellStyle name="Total 2 3 2 3 4 3 6 2" xfId="28820" xr:uid="{00000000-0005-0000-0000-000097700000}"/>
    <cellStyle name="Total 2 3 2 3 4 3 7" xfId="28821" xr:uid="{00000000-0005-0000-0000-000098700000}"/>
    <cellStyle name="Total 2 3 2 3 4 4" xfId="28822" xr:uid="{00000000-0005-0000-0000-000099700000}"/>
    <cellStyle name="Total 2 3 2 3 4 4 2" xfId="28823" xr:uid="{00000000-0005-0000-0000-00009A700000}"/>
    <cellStyle name="Total 2 3 2 3 4 4 2 2" xfId="28824" xr:uid="{00000000-0005-0000-0000-00009B700000}"/>
    <cellStyle name="Total 2 3 2 3 4 4 2 2 2" xfId="28825" xr:uid="{00000000-0005-0000-0000-00009C700000}"/>
    <cellStyle name="Total 2 3 2 3 4 4 2 2 2 2" xfId="28826" xr:uid="{00000000-0005-0000-0000-00009D700000}"/>
    <cellStyle name="Total 2 3 2 3 4 4 2 2 3" xfId="28827" xr:uid="{00000000-0005-0000-0000-00009E700000}"/>
    <cellStyle name="Total 2 3 2 3 4 4 2 3" xfId="28828" xr:uid="{00000000-0005-0000-0000-00009F700000}"/>
    <cellStyle name="Total 2 3 2 3 4 4 2 3 2" xfId="28829" xr:uid="{00000000-0005-0000-0000-0000A0700000}"/>
    <cellStyle name="Total 2 3 2 3 4 4 2 4" xfId="28830" xr:uid="{00000000-0005-0000-0000-0000A1700000}"/>
    <cellStyle name="Total 2 3 2 3 4 4 3" xfId="28831" xr:uid="{00000000-0005-0000-0000-0000A2700000}"/>
    <cellStyle name="Total 2 3 2 3 4 4 3 2" xfId="28832" xr:uid="{00000000-0005-0000-0000-0000A3700000}"/>
    <cellStyle name="Total 2 3 2 3 4 4 3 2 2" xfId="28833" xr:uid="{00000000-0005-0000-0000-0000A4700000}"/>
    <cellStyle name="Total 2 3 2 3 4 4 3 3" xfId="28834" xr:uid="{00000000-0005-0000-0000-0000A5700000}"/>
    <cellStyle name="Total 2 3 2 3 4 4 4" xfId="28835" xr:uid="{00000000-0005-0000-0000-0000A6700000}"/>
    <cellStyle name="Total 2 3 2 3 4 4 4 2" xfId="28836" xr:uid="{00000000-0005-0000-0000-0000A7700000}"/>
    <cellStyle name="Total 2 3 2 3 4 4 4 2 2" xfId="28837" xr:uid="{00000000-0005-0000-0000-0000A8700000}"/>
    <cellStyle name="Total 2 3 2 3 4 4 4 3" xfId="28838" xr:uid="{00000000-0005-0000-0000-0000A9700000}"/>
    <cellStyle name="Total 2 3 2 3 4 4 5" xfId="28839" xr:uid="{00000000-0005-0000-0000-0000AA700000}"/>
    <cellStyle name="Total 2 3 2 3 4 4 5 2" xfId="28840" xr:uid="{00000000-0005-0000-0000-0000AB700000}"/>
    <cellStyle name="Total 2 3 2 3 4 4 6" xfId="28841" xr:uid="{00000000-0005-0000-0000-0000AC700000}"/>
    <cellStyle name="Total 2 3 2 3 4 4 6 2" xfId="28842" xr:uid="{00000000-0005-0000-0000-0000AD700000}"/>
    <cellStyle name="Total 2 3 2 3 4 4 7" xfId="28843" xr:uid="{00000000-0005-0000-0000-0000AE700000}"/>
    <cellStyle name="Total 2 3 2 3 4 5" xfId="28844" xr:uid="{00000000-0005-0000-0000-0000AF700000}"/>
    <cellStyle name="Total 2 3 2 3 4 5 2" xfId="28845" xr:uid="{00000000-0005-0000-0000-0000B0700000}"/>
    <cellStyle name="Total 2 3 2 3 4 5 2 2" xfId="28846" xr:uid="{00000000-0005-0000-0000-0000B1700000}"/>
    <cellStyle name="Total 2 3 2 3 4 5 2 2 2" xfId="28847" xr:uid="{00000000-0005-0000-0000-0000B2700000}"/>
    <cellStyle name="Total 2 3 2 3 4 5 2 2 2 2" xfId="28848" xr:uid="{00000000-0005-0000-0000-0000B3700000}"/>
    <cellStyle name="Total 2 3 2 3 4 5 2 2 3" xfId="28849" xr:uid="{00000000-0005-0000-0000-0000B4700000}"/>
    <cellStyle name="Total 2 3 2 3 4 5 2 3" xfId="28850" xr:uid="{00000000-0005-0000-0000-0000B5700000}"/>
    <cellStyle name="Total 2 3 2 3 4 5 2 3 2" xfId="28851" xr:uid="{00000000-0005-0000-0000-0000B6700000}"/>
    <cellStyle name="Total 2 3 2 3 4 5 2 4" xfId="28852" xr:uid="{00000000-0005-0000-0000-0000B7700000}"/>
    <cellStyle name="Total 2 3 2 3 4 5 3" xfId="28853" xr:uid="{00000000-0005-0000-0000-0000B8700000}"/>
    <cellStyle name="Total 2 3 2 3 4 5 3 2" xfId="28854" xr:uid="{00000000-0005-0000-0000-0000B9700000}"/>
    <cellStyle name="Total 2 3 2 3 4 5 3 2 2" xfId="28855" xr:uid="{00000000-0005-0000-0000-0000BA700000}"/>
    <cellStyle name="Total 2 3 2 3 4 5 3 3" xfId="28856" xr:uid="{00000000-0005-0000-0000-0000BB700000}"/>
    <cellStyle name="Total 2 3 2 3 4 5 4" xfId="28857" xr:uid="{00000000-0005-0000-0000-0000BC700000}"/>
    <cellStyle name="Total 2 3 2 3 4 5 4 2" xfId="28858" xr:uid="{00000000-0005-0000-0000-0000BD700000}"/>
    <cellStyle name="Total 2 3 2 3 4 5 4 2 2" xfId="28859" xr:uid="{00000000-0005-0000-0000-0000BE700000}"/>
    <cellStyle name="Total 2 3 2 3 4 5 4 3" xfId="28860" xr:uid="{00000000-0005-0000-0000-0000BF700000}"/>
    <cellStyle name="Total 2 3 2 3 4 5 5" xfId="28861" xr:uid="{00000000-0005-0000-0000-0000C0700000}"/>
    <cellStyle name="Total 2 3 2 3 4 5 5 2" xfId="28862" xr:uid="{00000000-0005-0000-0000-0000C1700000}"/>
    <cellStyle name="Total 2 3 2 3 4 5 6" xfId="28863" xr:uid="{00000000-0005-0000-0000-0000C2700000}"/>
    <cellStyle name="Total 2 3 2 3 4 5 6 2" xfId="28864" xr:uid="{00000000-0005-0000-0000-0000C3700000}"/>
    <cellStyle name="Total 2 3 2 3 4 5 7" xfId="28865" xr:uid="{00000000-0005-0000-0000-0000C4700000}"/>
    <cellStyle name="Total 2 3 2 3 4 6" xfId="28866" xr:uid="{00000000-0005-0000-0000-0000C5700000}"/>
    <cellStyle name="Total 2 3 2 3 4 6 2" xfId="28867" xr:uid="{00000000-0005-0000-0000-0000C6700000}"/>
    <cellStyle name="Total 2 3 2 3 4 6 2 2" xfId="28868" xr:uid="{00000000-0005-0000-0000-0000C7700000}"/>
    <cellStyle name="Total 2 3 2 3 4 6 2 2 2" xfId="28869" xr:uid="{00000000-0005-0000-0000-0000C8700000}"/>
    <cellStyle name="Total 2 3 2 3 4 6 2 2 2 2" xfId="28870" xr:uid="{00000000-0005-0000-0000-0000C9700000}"/>
    <cellStyle name="Total 2 3 2 3 4 6 2 2 3" xfId="28871" xr:uid="{00000000-0005-0000-0000-0000CA700000}"/>
    <cellStyle name="Total 2 3 2 3 4 6 2 3" xfId="28872" xr:uid="{00000000-0005-0000-0000-0000CB700000}"/>
    <cellStyle name="Total 2 3 2 3 4 6 2 3 2" xfId="28873" xr:uid="{00000000-0005-0000-0000-0000CC700000}"/>
    <cellStyle name="Total 2 3 2 3 4 6 2 4" xfId="28874" xr:uid="{00000000-0005-0000-0000-0000CD700000}"/>
    <cellStyle name="Total 2 3 2 3 4 6 3" xfId="28875" xr:uid="{00000000-0005-0000-0000-0000CE700000}"/>
    <cellStyle name="Total 2 3 2 3 4 6 3 2" xfId="28876" xr:uid="{00000000-0005-0000-0000-0000CF700000}"/>
    <cellStyle name="Total 2 3 2 3 4 6 3 2 2" xfId="28877" xr:uid="{00000000-0005-0000-0000-0000D0700000}"/>
    <cellStyle name="Total 2 3 2 3 4 6 3 3" xfId="28878" xr:uid="{00000000-0005-0000-0000-0000D1700000}"/>
    <cellStyle name="Total 2 3 2 3 4 6 4" xfId="28879" xr:uid="{00000000-0005-0000-0000-0000D2700000}"/>
    <cellStyle name="Total 2 3 2 3 4 6 4 2" xfId="28880" xr:uid="{00000000-0005-0000-0000-0000D3700000}"/>
    <cellStyle name="Total 2 3 2 3 4 6 4 2 2" xfId="28881" xr:uid="{00000000-0005-0000-0000-0000D4700000}"/>
    <cellStyle name="Total 2 3 2 3 4 6 4 3" xfId="28882" xr:uid="{00000000-0005-0000-0000-0000D5700000}"/>
    <cellStyle name="Total 2 3 2 3 4 6 5" xfId="28883" xr:uid="{00000000-0005-0000-0000-0000D6700000}"/>
    <cellStyle name="Total 2 3 2 3 4 6 5 2" xfId="28884" xr:uid="{00000000-0005-0000-0000-0000D7700000}"/>
    <cellStyle name="Total 2 3 2 3 4 6 6" xfId="28885" xr:uid="{00000000-0005-0000-0000-0000D8700000}"/>
    <cellStyle name="Total 2 3 2 3 4 6 6 2" xfId="28886" xr:uid="{00000000-0005-0000-0000-0000D9700000}"/>
    <cellStyle name="Total 2 3 2 3 4 6 7" xfId="28887" xr:uid="{00000000-0005-0000-0000-0000DA700000}"/>
    <cellStyle name="Total 2 3 2 3 4 7" xfId="28888" xr:uid="{00000000-0005-0000-0000-0000DB700000}"/>
    <cellStyle name="Total 2 3 2 3 4 7 2" xfId="28889" xr:uid="{00000000-0005-0000-0000-0000DC700000}"/>
    <cellStyle name="Total 2 3 2 3 4 7 2 2" xfId="28890" xr:uid="{00000000-0005-0000-0000-0000DD700000}"/>
    <cellStyle name="Total 2 3 2 3 4 7 2 2 2" xfId="28891" xr:uid="{00000000-0005-0000-0000-0000DE700000}"/>
    <cellStyle name="Total 2 3 2 3 4 7 2 3" xfId="28892" xr:uid="{00000000-0005-0000-0000-0000DF700000}"/>
    <cellStyle name="Total 2 3 2 3 4 7 3" xfId="28893" xr:uid="{00000000-0005-0000-0000-0000E0700000}"/>
    <cellStyle name="Total 2 3 2 3 4 7 3 2" xfId="28894" xr:uid="{00000000-0005-0000-0000-0000E1700000}"/>
    <cellStyle name="Total 2 3 2 3 4 7 4" xfId="28895" xr:uid="{00000000-0005-0000-0000-0000E2700000}"/>
    <cellStyle name="Total 2 3 2 3 4 8" xfId="28896" xr:uid="{00000000-0005-0000-0000-0000E3700000}"/>
    <cellStyle name="Total 2 3 2 3 4 8 2" xfId="28897" xr:uid="{00000000-0005-0000-0000-0000E4700000}"/>
    <cellStyle name="Total 2 3 2 3 4 8 2 2" xfId="28898" xr:uid="{00000000-0005-0000-0000-0000E5700000}"/>
    <cellStyle name="Total 2 3 2 3 4 8 3" xfId="28899" xr:uid="{00000000-0005-0000-0000-0000E6700000}"/>
    <cellStyle name="Total 2 3 2 3 4 9" xfId="28900" xr:uid="{00000000-0005-0000-0000-0000E7700000}"/>
    <cellStyle name="Total 2 3 2 3 4 9 2" xfId="28901" xr:uid="{00000000-0005-0000-0000-0000E8700000}"/>
    <cellStyle name="Total 2 3 2 3 4 9 2 2" xfId="28902" xr:uid="{00000000-0005-0000-0000-0000E9700000}"/>
    <cellStyle name="Total 2 3 2 3 4 9 3" xfId="28903" xr:uid="{00000000-0005-0000-0000-0000EA700000}"/>
    <cellStyle name="Total 2 3 2 3 5" xfId="28904" xr:uid="{00000000-0005-0000-0000-0000EB700000}"/>
    <cellStyle name="Total 2 3 2 3 5 10" xfId="28905" xr:uid="{00000000-0005-0000-0000-0000EC700000}"/>
    <cellStyle name="Total 2 3 2 3 5 10 2" xfId="28906" xr:uid="{00000000-0005-0000-0000-0000ED700000}"/>
    <cellStyle name="Total 2 3 2 3 5 11" xfId="28907" xr:uid="{00000000-0005-0000-0000-0000EE700000}"/>
    <cellStyle name="Total 2 3 2 3 5 11 2" xfId="28908" xr:uid="{00000000-0005-0000-0000-0000EF700000}"/>
    <cellStyle name="Total 2 3 2 3 5 12" xfId="28909" xr:uid="{00000000-0005-0000-0000-0000F0700000}"/>
    <cellStyle name="Total 2 3 2 3 5 2" xfId="28910" xr:uid="{00000000-0005-0000-0000-0000F1700000}"/>
    <cellStyle name="Total 2 3 2 3 5 2 2" xfId="28911" xr:uid="{00000000-0005-0000-0000-0000F2700000}"/>
    <cellStyle name="Total 2 3 2 3 5 2 2 2" xfId="28912" xr:uid="{00000000-0005-0000-0000-0000F3700000}"/>
    <cellStyle name="Total 2 3 2 3 5 2 2 2 2" xfId="28913" xr:uid="{00000000-0005-0000-0000-0000F4700000}"/>
    <cellStyle name="Total 2 3 2 3 5 2 2 2 2 2" xfId="28914" xr:uid="{00000000-0005-0000-0000-0000F5700000}"/>
    <cellStyle name="Total 2 3 2 3 5 2 2 2 3" xfId="28915" xr:uid="{00000000-0005-0000-0000-0000F6700000}"/>
    <cellStyle name="Total 2 3 2 3 5 2 2 3" xfId="28916" xr:uid="{00000000-0005-0000-0000-0000F7700000}"/>
    <cellStyle name="Total 2 3 2 3 5 2 2 3 2" xfId="28917" xr:uid="{00000000-0005-0000-0000-0000F8700000}"/>
    <cellStyle name="Total 2 3 2 3 5 2 2 4" xfId="28918" xr:uid="{00000000-0005-0000-0000-0000F9700000}"/>
    <cellStyle name="Total 2 3 2 3 5 2 3" xfId="28919" xr:uid="{00000000-0005-0000-0000-0000FA700000}"/>
    <cellStyle name="Total 2 3 2 3 5 2 3 2" xfId="28920" xr:uid="{00000000-0005-0000-0000-0000FB700000}"/>
    <cellStyle name="Total 2 3 2 3 5 2 3 2 2" xfId="28921" xr:uid="{00000000-0005-0000-0000-0000FC700000}"/>
    <cellStyle name="Total 2 3 2 3 5 2 3 3" xfId="28922" xr:uid="{00000000-0005-0000-0000-0000FD700000}"/>
    <cellStyle name="Total 2 3 2 3 5 2 4" xfId="28923" xr:uid="{00000000-0005-0000-0000-0000FE700000}"/>
    <cellStyle name="Total 2 3 2 3 5 2 4 2" xfId="28924" xr:uid="{00000000-0005-0000-0000-0000FF700000}"/>
    <cellStyle name="Total 2 3 2 3 5 2 4 2 2" xfId="28925" xr:uid="{00000000-0005-0000-0000-000000710000}"/>
    <cellStyle name="Total 2 3 2 3 5 2 4 3" xfId="28926" xr:uid="{00000000-0005-0000-0000-000001710000}"/>
    <cellStyle name="Total 2 3 2 3 5 2 5" xfId="28927" xr:uid="{00000000-0005-0000-0000-000002710000}"/>
    <cellStyle name="Total 2 3 2 3 5 2 5 2" xfId="28928" xr:uid="{00000000-0005-0000-0000-000003710000}"/>
    <cellStyle name="Total 2 3 2 3 5 2 6" xfId="28929" xr:uid="{00000000-0005-0000-0000-000004710000}"/>
    <cellStyle name="Total 2 3 2 3 5 2 6 2" xfId="28930" xr:uid="{00000000-0005-0000-0000-000005710000}"/>
    <cellStyle name="Total 2 3 2 3 5 2 7" xfId="28931" xr:uid="{00000000-0005-0000-0000-000006710000}"/>
    <cellStyle name="Total 2 3 2 3 5 3" xfId="28932" xr:uid="{00000000-0005-0000-0000-000007710000}"/>
    <cellStyle name="Total 2 3 2 3 5 3 2" xfId="28933" xr:uid="{00000000-0005-0000-0000-000008710000}"/>
    <cellStyle name="Total 2 3 2 3 5 3 2 2" xfId="28934" xr:uid="{00000000-0005-0000-0000-000009710000}"/>
    <cellStyle name="Total 2 3 2 3 5 3 2 2 2" xfId="28935" xr:uid="{00000000-0005-0000-0000-00000A710000}"/>
    <cellStyle name="Total 2 3 2 3 5 3 2 2 2 2" xfId="28936" xr:uid="{00000000-0005-0000-0000-00000B710000}"/>
    <cellStyle name="Total 2 3 2 3 5 3 2 2 3" xfId="28937" xr:uid="{00000000-0005-0000-0000-00000C710000}"/>
    <cellStyle name="Total 2 3 2 3 5 3 2 3" xfId="28938" xr:uid="{00000000-0005-0000-0000-00000D710000}"/>
    <cellStyle name="Total 2 3 2 3 5 3 2 3 2" xfId="28939" xr:uid="{00000000-0005-0000-0000-00000E710000}"/>
    <cellStyle name="Total 2 3 2 3 5 3 2 4" xfId="28940" xr:uid="{00000000-0005-0000-0000-00000F710000}"/>
    <cellStyle name="Total 2 3 2 3 5 3 3" xfId="28941" xr:uid="{00000000-0005-0000-0000-000010710000}"/>
    <cellStyle name="Total 2 3 2 3 5 3 3 2" xfId="28942" xr:uid="{00000000-0005-0000-0000-000011710000}"/>
    <cellStyle name="Total 2 3 2 3 5 3 3 2 2" xfId="28943" xr:uid="{00000000-0005-0000-0000-000012710000}"/>
    <cellStyle name="Total 2 3 2 3 5 3 3 3" xfId="28944" xr:uid="{00000000-0005-0000-0000-000013710000}"/>
    <cellStyle name="Total 2 3 2 3 5 3 4" xfId="28945" xr:uid="{00000000-0005-0000-0000-000014710000}"/>
    <cellStyle name="Total 2 3 2 3 5 3 4 2" xfId="28946" xr:uid="{00000000-0005-0000-0000-000015710000}"/>
    <cellStyle name="Total 2 3 2 3 5 3 4 2 2" xfId="28947" xr:uid="{00000000-0005-0000-0000-000016710000}"/>
    <cellStyle name="Total 2 3 2 3 5 3 4 3" xfId="28948" xr:uid="{00000000-0005-0000-0000-000017710000}"/>
    <cellStyle name="Total 2 3 2 3 5 3 5" xfId="28949" xr:uid="{00000000-0005-0000-0000-000018710000}"/>
    <cellStyle name="Total 2 3 2 3 5 3 5 2" xfId="28950" xr:uid="{00000000-0005-0000-0000-000019710000}"/>
    <cellStyle name="Total 2 3 2 3 5 3 6" xfId="28951" xr:uid="{00000000-0005-0000-0000-00001A710000}"/>
    <cellStyle name="Total 2 3 2 3 5 3 6 2" xfId="28952" xr:uid="{00000000-0005-0000-0000-00001B710000}"/>
    <cellStyle name="Total 2 3 2 3 5 3 7" xfId="28953" xr:uid="{00000000-0005-0000-0000-00001C710000}"/>
    <cellStyle name="Total 2 3 2 3 5 4" xfId="28954" xr:uid="{00000000-0005-0000-0000-00001D710000}"/>
    <cellStyle name="Total 2 3 2 3 5 4 2" xfId="28955" xr:uid="{00000000-0005-0000-0000-00001E710000}"/>
    <cellStyle name="Total 2 3 2 3 5 4 2 2" xfId="28956" xr:uid="{00000000-0005-0000-0000-00001F710000}"/>
    <cellStyle name="Total 2 3 2 3 5 4 2 2 2" xfId="28957" xr:uid="{00000000-0005-0000-0000-000020710000}"/>
    <cellStyle name="Total 2 3 2 3 5 4 2 2 2 2" xfId="28958" xr:uid="{00000000-0005-0000-0000-000021710000}"/>
    <cellStyle name="Total 2 3 2 3 5 4 2 2 3" xfId="28959" xr:uid="{00000000-0005-0000-0000-000022710000}"/>
    <cellStyle name="Total 2 3 2 3 5 4 2 3" xfId="28960" xr:uid="{00000000-0005-0000-0000-000023710000}"/>
    <cellStyle name="Total 2 3 2 3 5 4 2 3 2" xfId="28961" xr:uid="{00000000-0005-0000-0000-000024710000}"/>
    <cellStyle name="Total 2 3 2 3 5 4 2 4" xfId="28962" xr:uid="{00000000-0005-0000-0000-000025710000}"/>
    <cellStyle name="Total 2 3 2 3 5 4 3" xfId="28963" xr:uid="{00000000-0005-0000-0000-000026710000}"/>
    <cellStyle name="Total 2 3 2 3 5 4 3 2" xfId="28964" xr:uid="{00000000-0005-0000-0000-000027710000}"/>
    <cellStyle name="Total 2 3 2 3 5 4 3 2 2" xfId="28965" xr:uid="{00000000-0005-0000-0000-000028710000}"/>
    <cellStyle name="Total 2 3 2 3 5 4 3 3" xfId="28966" xr:uid="{00000000-0005-0000-0000-000029710000}"/>
    <cellStyle name="Total 2 3 2 3 5 4 4" xfId="28967" xr:uid="{00000000-0005-0000-0000-00002A710000}"/>
    <cellStyle name="Total 2 3 2 3 5 4 4 2" xfId="28968" xr:uid="{00000000-0005-0000-0000-00002B710000}"/>
    <cellStyle name="Total 2 3 2 3 5 4 4 2 2" xfId="28969" xr:uid="{00000000-0005-0000-0000-00002C710000}"/>
    <cellStyle name="Total 2 3 2 3 5 4 4 3" xfId="28970" xr:uid="{00000000-0005-0000-0000-00002D710000}"/>
    <cellStyle name="Total 2 3 2 3 5 4 5" xfId="28971" xr:uid="{00000000-0005-0000-0000-00002E710000}"/>
    <cellStyle name="Total 2 3 2 3 5 4 5 2" xfId="28972" xr:uid="{00000000-0005-0000-0000-00002F710000}"/>
    <cellStyle name="Total 2 3 2 3 5 4 6" xfId="28973" xr:uid="{00000000-0005-0000-0000-000030710000}"/>
    <cellStyle name="Total 2 3 2 3 5 4 6 2" xfId="28974" xr:uid="{00000000-0005-0000-0000-000031710000}"/>
    <cellStyle name="Total 2 3 2 3 5 4 7" xfId="28975" xr:uid="{00000000-0005-0000-0000-000032710000}"/>
    <cellStyle name="Total 2 3 2 3 5 5" xfId="28976" xr:uid="{00000000-0005-0000-0000-000033710000}"/>
    <cellStyle name="Total 2 3 2 3 5 5 2" xfId="28977" xr:uid="{00000000-0005-0000-0000-000034710000}"/>
    <cellStyle name="Total 2 3 2 3 5 5 2 2" xfId="28978" xr:uid="{00000000-0005-0000-0000-000035710000}"/>
    <cellStyle name="Total 2 3 2 3 5 5 2 2 2" xfId="28979" xr:uid="{00000000-0005-0000-0000-000036710000}"/>
    <cellStyle name="Total 2 3 2 3 5 5 2 2 2 2" xfId="28980" xr:uid="{00000000-0005-0000-0000-000037710000}"/>
    <cellStyle name="Total 2 3 2 3 5 5 2 2 3" xfId="28981" xr:uid="{00000000-0005-0000-0000-000038710000}"/>
    <cellStyle name="Total 2 3 2 3 5 5 2 3" xfId="28982" xr:uid="{00000000-0005-0000-0000-000039710000}"/>
    <cellStyle name="Total 2 3 2 3 5 5 2 3 2" xfId="28983" xr:uid="{00000000-0005-0000-0000-00003A710000}"/>
    <cellStyle name="Total 2 3 2 3 5 5 2 4" xfId="28984" xr:uid="{00000000-0005-0000-0000-00003B710000}"/>
    <cellStyle name="Total 2 3 2 3 5 5 3" xfId="28985" xr:uid="{00000000-0005-0000-0000-00003C710000}"/>
    <cellStyle name="Total 2 3 2 3 5 5 3 2" xfId="28986" xr:uid="{00000000-0005-0000-0000-00003D710000}"/>
    <cellStyle name="Total 2 3 2 3 5 5 3 2 2" xfId="28987" xr:uid="{00000000-0005-0000-0000-00003E710000}"/>
    <cellStyle name="Total 2 3 2 3 5 5 3 3" xfId="28988" xr:uid="{00000000-0005-0000-0000-00003F710000}"/>
    <cellStyle name="Total 2 3 2 3 5 5 4" xfId="28989" xr:uid="{00000000-0005-0000-0000-000040710000}"/>
    <cellStyle name="Total 2 3 2 3 5 5 4 2" xfId="28990" xr:uid="{00000000-0005-0000-0000-000041710000}"/>
    <cellStyle name="Total 2 3 2 3 5 5 4 2 2" xfId="28991" xr:uid="{00000000-0005-0000-0000-000042710000}"/>
    <cellStyle name="Total 2 3 2 3 5 5 4 3" xfId="28992" xr:uid="{00000000-0005-0000-0000-000043710000}"/>
    <cellStyle name="Total 2 3 2 3 5 5 5" xfId="28993" xr:uid="{00000000-0005-0000-0000-000044710000}"/>
    <cellStyle name="Total 2 3 2 3 5 5 5 2" xfId="28994" xr:uid="{00000000-0005-0000-0000-000045710000}"/>
    <cellStyle name="Total 2 3 2 3 5 5 6" xfId="28995" xr:uid="{00000000-0005-0000-0000-000046710000}"/>
    <cellStyle name="Total 2 3 2 3 5 5 6 2" xfId="28996" xr:uid="{00000000-0005-0000-0000-000047710000}"/>
    <cellStyle name="Total 2 3 2 3 5 5 7" xfId="28997" xr:uid="{00000000-0005-0000-0000-000048710000}"/>
    <cellStyle name="Total 2 3 2 3 5 6" xfId="28998" xr:uid="{00000000-0005-0000-0000-000049710000}"/>
    <cellStyle name="Total 2 3 2 3 5 6 2" xfId="28999" xr:uid="{00000000-0005-0000-0000-00004A710000}"/>
    <cellStyle name="Total 2 3 2 3 5 6 2 2" xfId="29000" xr:uid="{00000000-0005-0000-0000-00004B710000}"/>
    <cellStyle name="Total 2 3 2 3 5 6 2 2 2" xfId="29001" xr:uid="{00000000-0005-0000-0000-00004C710000}"/>
    <cellStyle name="Total 2 3 2 3 5 6 2 2 2 2" xfId="29002" xr:uid="{00000000-0005-0000-0000-00004D710000}"/>
    <cellStyle name="Total 2 3 2 3 5 6 2 2 3" xfId="29003" xr:uid="{00000000-0005-0000-0000-00004E710000}"/>
    <cellStyle name="Total 2 3 2 3 5 6 2 3" xfId="29004" xr:uid="{00000000-0005-0000-0000-00004F710000}"/>
    <cellStyle name="Total 2 3 2 3 5 6 2 3 2" xfId="29005" xr:uid="{00000000-0005-0000-0000-000050710000}"/>
    <cellStyle name="Total 2 3 2 3 5 6 2 4" xfId="29006" xr:uid="{00000000-0005-0000-0000-000051710000}"/>
    <cellStyle name="Total 2 3 2 3 5 6 3" xfId="29007" xr:uid="{00000000-0005-0000-0000-000052710000}"/>
    <cellStyle name="Total 2 3 2 3 5 6 3 2" xfId="29008" xr:uid="{00000000-0005-0000-0000-000053710000}"/>
    <cellStyle name="Total 2 3 2 3 5 6 3 2 2" xfId="29009" xr:uid="{00000000-0005-0000-0000-000054710000}"/>
    <cellStyle name="Total 2 3 2 3 5 6 3 3" xfId="29010" xr:uid="{00000000-0005-0000-0000-000055710000}"/>
    <cellStyle name="Total 2 3 2 3 5 6 4" xfId="29011" xr:uid="{00000000-0005-0000-0000-000056710000}"/>
    <cellStyle name="Total 2 3 2 3 5 6 4 2" xfId="29012" xr:uid="{00000000-0005-0000-0000-000057710000}"/>
    <cellStyle name="Total 2 3 2 3 5 6 4 2 2" xfId="29013" xr:uid="{00000000-0005-0000-0000-000058710000}"/>
    <cellStyle name="Total 2 3 2 3 5 6 4 3" xfId="29014" xr:uid="{00000000-0005-0000-0000-000059710000}"/>
    <cellStyle name="Total 2 3 2 3 5 6 5" xfId="29015" xr:uid="{00000000-0005-0000-0000-00005A710000}"/>
    <cellStyle name="Total 2 3 2 3 5 6 5 2" xfId="29016" xr:uid="{00000000-0005-0000-0000-00005B710000}"/>
    <cellStyle name="Total 2 3 2 3 5 6 6" xfId="29017" xr:uid="{00000000-0005-0000-0000-00005C710000}"/>
    <cellStyle name="Total 2 3 2 3 5 6 6 2" xfId="29018" xr:uid="{00000000-0005-0000-0000-00005D710000}"/>
    <cellStyle name="Total 2 3 2 3 5 6 7" xfId="29019" xr:uid="{00000000-0005-0000-0000-00005E710000}"/>
    <cellStyle name="Total 2 3 2 3 5 7" xfId="29020" xr:uid="{00000000-0005-0000-0000-00005F710000}"/>
    <cellStyle name="Total 2 3 2 3 5 7 2" xfId="29021" xr:uid="{00000000-0005-0000-0000-000060710000}"/>
    <cellStyle name="Total 2 3 2 3 5 7 2 2" xfId="29022" xr:uid="{00000000-0005-0000-0000-000061710000}"/>
    <cellStyle name="Total 2 3 2 3 5 7 2 2 2" xfId="29023" xr:uid="{00000000-0005-0000-0000-000062710000}"/>
    <cellStyle name="Total 2 3 2 3 5 7 2 3" xfId="29024" xr:uid="{00000000-0005-0000-0000-000063710000}"/>
    <cellStyle name="Total 2 3 2 3 5 7 3" xfId="29025" xr:uid="{00000000-0005-0000-0000-000064710000}"/>
    <cellStyle name="Total 2 3 2 3 5 7 3 2" xfId="29026" xr:uid="{00000000-0005-0000-0000-000065710000}"/>
    <cellStyle name="Total 2 3 2 3 5 7 4" xfId="29027" xr:uid="{00000000-0005-0000-0000-000066710000}"/>
    <cellStyle name="Total 2 3 2 3 5 8" xfId="29028" xr:uid="{00000000-0005-0000-0000-000067710000}"/>
    <cellStyle name="Total 2 3 2 3 5 8 2" xfId="29029" xr:uid="{00000000-0005-0000-0000-000068710000}"/>
    <cellStyle name="Total 2 3 2 3 5 8 2 2" xfId="29030" xr:uid="{00000000-0005-0000-0000-000069710000}"/>
    <cellStyle name="Total 2 3 2 3 5 8 3" xfId="29031" xr:uid="{00000000-0005-0000-0000-00006A710000}"/>
    <cellStyle name="Total 2 3 2 3 5 9" xfId="29032" xr:uid="{00000000-0005-0000-0000-00006B710000}"/>
    <cellStyle name="Total 2 3 2 3 5 9 2" xfId="29033" xr:uid="{00000000-0005-0000-0000-00006C710000}"/>
    <cellStyle name="Total 2 3 2 3 5 9 2 2" xfId="29034" xr:uid="{00000000-0005-0000-0000-00006D710000}"/>
    <cellStyle name="Total 2 3 2 3 5 9 3" xfId="29035" xr:uid="{00000000-0005-0000-0000-00006E710000}"/>
    <cellStyle name="Total 2 3 2 3 6" xfId="29036" xr:uid="{00000000-0005-0000-0000-00006F710000}"/>
    <cellStyle name="Total 2 3 2 3 6 10" xfId="29037" xr:uid="{00000000-0005-0000-0000-000070710000}"/>
    <cellStyle name="Total 2 3 2 3 6 10 2" xfId="29038" xr:uid="{00000000-0005-0000-0000-000071710000}"/>
    <cellStyle name="Total 2 3 2 3 6 11" xfId="29039" xr:uid="{00000000-0005-0000-0000-000072710000}"/>
    <cellStyle name="Total 2 3 2 3 6 11 2" xfId="29040" xr:uid="{00000000-0005-0000-0000-000073710000}"/>
    <cellStyle name="Total 2 3 2 3 6 12" xfId="29041" xr:uid="{00000000-0005-0000-0000-000074710000}"/>
    <cellStyle name="Total 2 3 2 3 6 2" xfId="29042" xr:uid="{00000000-0005-0000-0000-000075710000}"/>
    <cellStyle name="Total 2 3 2 3 6 2 2" xfId="29043" xr:uid="{00000000-0005-0000-0000-000076710000}"/>
    <cellStyle name="Total 2 3 2 3 6 2 2 2" xfId="29044" xr:uid="{00000000-0005-0000-0000-000077710000}"/>
    <cellStyle name="Total 2 3 2 3 6 2 2 2 2" xfId="29045" xr:uid="{00000000-0005-0000-0000-000078710000}"/>
    <cellStyle name="Total 2 3 2 3 6 2 2 2 2 2" xfId="29046" xr:uid="{00000000-0005-0000-0000-000079710000}"/>
    <cellStyle name="Total 2 3 2 3 6 2 2 2 3" xfId="29047" xr:uid="{00000000-0005-0000-0000-00007A710000}"/>
    <cellStyle name="Total 2 3 2 3 6 2 2 3" xfId="29048" xr:uid="{00000000-0005-0000-0000-00007B710000}"/>
    <cellStyle name="Total 2 3 2 3 6 2 2 3 2" xfId="29049" xr:uid="{00000000-0005-0000-0000-00007C710000}"/>
    <cellStyle name="Total 2 3 2 3 6 2 2 4" xfId="29050" xr:uid="{00000000-0005-0000-0000-00007D710000}"/>
    <cellStyle name="Total 2 3 2 3 6 2 3" xfId="29051" xr:uid="{00000000-0005-0000-0000-00007E710000}"/>
    <cellStyle name="Total 2 3 2 3 6 2 3 2" xfId="29052" xr:uid="{00000000-0005-0000-0000-00007F710000}"/>
    <cellStyle name="Total 2 3 2 3 6 2 3 2 2" xfId="29053" xr:uid="{00000000-0005-0000-0000-000080710000}"/>
    <cellStyle name="Total 2 3 2 3 6 2 3 3" xfId="29054" xr:uid="{00000000-0005-0000-0000-000081710000}"/>
    <cellStyle name="Total 2 3 2 3 6 2 4" xfId="29055" xr:uid="{00000000-0005-0000-0000-000082710000}"/>
    <cellStyle name="Total 2 3 2 3 6 2 4 2" xfId="29056" xr:uid="{00000000-0005-0000-0000-000083710000}"/>
    <cellStyle name="Total 2 3 2 3 6 2 4 2 2" xfId="29057" xr:uid="{00000000-0005-0000-0000-000084710000}"/>
    <cellStyle name="Total 2 3 2 3 6 2 4 3" xfId="29058" xr:uid="{00000000-0005-0000-0000-000085710000}"/>
    <cellStyle name="Total 2 3 2 3 6 2 5" xfId="29059" xr:uid="{00000000-0005-0000-0000-000086710000}"/>
    <cellStyle name="Total 2 3 2 3 6 2 5 2" xfId="29060" xr:uid="{00000000-0005-0000-0000-000087710000}"/>
    <cellStyle name="Total 2 3 2 3 6 2 6" xfId="29061" xr:uid="{00000000-0005-0000-0000-000088710000}"/>
    <cellStyle name="Total 2 3 2 3 6 2 6 2" xfId="29062" xr:uid="{00000000-0005-0000-0000-000089710000}"/>
    <cellStyle name="Total 2 3 2 3 6 2 7" xfId="29063" xr:uid="{00000000-0005-0000-0000-00008A710000}"/>
    <cellStyle name="Total 2 3 2 3 6 3" xfId="29064" xr:uid="{00000000-0005-0000-0000-00008B710000}"/>
    <cellStyle name="Total 2 3 2 3 6 3 2" xfId="29065" xr:uid="{00000000-0005-0000-0000-00008C710000}"/>
    <cellStyle name="Total 2 3 2 3 6 3 2 2" xfId="29066" xr:uid="{00000000-0005-0000-0000-00008D710000}"/>
    <cellStyle name="Total 2 3 2 3 6 3 2 2 2" xfId="29067" xr:uid="{00000000-0005-0000-0000-00008E710000}"/>
    <cellStyle name="Total 2 3 2 3 6 3 2 2 2 2" xfId="29068" xr:uid="{00000000-0005-0000-0000-00008F710000}"/>
    <cellStyle name="Total 2 3 2 3 6 3 2 2 3" xfId="29069" xr:uid="{00000000-0005-0000-0000-000090710000}"/>
    <cellStyle name="Total 2 3 2 3 6 3 2 3" xfId="29070" xr:uid="{00000000-0005-0000-0000-000091710000}"/>
    <cellStyle name="Total 2 3 2 3 6 3 2 3 2" xfId="29071" xr:uid="{00000000-0005-0000-0000-000092710000}"/>
    <cellStyle name="Total 2 3 2 3 6 3 2 4" xfId="29072" xr:uid="{00000000-0005-0000-0000-000093710000}"/>
    <cellStyle name="Total 2 3 2 3 6 3 3" xfId="29073" xr:uid="{00000000-0005-0000-0000-000094710000}"/>
    <cellStyle name="Total 2 3 2 3 6 3 3 2" xfId="29074" xr:uid="{00000000-0005-0000-0000-000095710000}"/>
    <cellStyle name="Total 2 3 2 3 6 3 3 2 2" xfId="29075" xr:uid="{00000000-0005-0000-0000-000096710000}"/>
    <cellStyle name="Total 2 3 2 3 6 3 3 3" xfId="29076" xr:uid="{00000000-0005-0000-0000-000097710000}"/>
    <cellStyle name="Total 2 3 2 3 6 3 4" xfId="29077" xr:uid="{00000000-0005-0000-0000-000098710000}"/>
    <cellStyle name="Total 2 3 2 3 6 3 4 2" xfId="29078" xr:uid="{00000000-0005-0000-0000-000099710000}"/>
    <cellStyle name="Total 2 3 2 3 6 3 4 2 2" xfId="29079" xr:uid="{00000000-0005-0000-0000-00009A710000}"/>
    <cellStyle name="Total 2 3 2 3 6 3 4 3" xfId="29080" xr:uid="{00000000-0005-0000-0000-00009B710000}"/>
    <cellStyle name="Total 2 3 2 3 6 3 5" xfId="29081" xr:uid="{00000000-0005-0000-0000-00009C710000}"/>
    <cellStyle name="Total 2 3 2 3 6 3 5 2" xfId="29082" xr:uid="{00000000-0005-0000-0000-00009D710000}"/>
    <cellStyle name="Total 2 3 2 3 6 3 6" xfId="29083" xr:uid="{00000000-0005-0000-0000-00009E710000}"/>
    <cellStyle name="Total 2 3 2 3 6 3 6 2" xfId="29084" xr:uid="{00000000-0005-0000-0000-00009F710000}"/>
    <cellStyle name="Total 2 3 2 3 6 3 7" xfId="29085" xr:uid="{00000000-0005-0000-0000-0000A0710000}"/>
    <cellStyle name="Total 2 3 2 3 6 4" xfId="29086" xr:uid="{00000000-0005-0000-0000-0000A1710000}"/>
    <cellStyle name="Total 2 3 2 3 6 4 2" xfId="29087" xr:uid="{00000000-0005-0000-0000-0000A2710000}"/>
    <cellStyle name="Total 2 3 2 3 6 4 2 2" xfId="29088" xr:uid="{00000000-0005-0000-0000-0000A3710000}"/>
    <cellStyle name="Total 2 3 2 3 6 4 2 2 2" xfId="29089" xr:uid="{00000000-0005-0000-0000-0000A4710000}"/>
    <cellStyle name="Total 2 3 2 3 6 4 2 2 2 2" xfId="29090" xr:uid="{00000000-0005-0000-0000-0000A5710000}"/>
    <cellStyle name="Total 2 3 2 3 6 4 2 2 3" xfId="29091" xr:uid="{00000000-0005-0000-0000-0000A6710000}"/>
    <cellStyle name="Total 2 3 2 3 6 4 2 3" xfId="29092" xr:uid="{00000000-0005-0000-0000-0000A7710000}"/>
    <cellStyle name="Total 2 3 2 3 6 4 2 3 2" xfId="29093" xr:uid="{00000000-0005-0000-0000-0000A8710000}"/>
    <cellStyle name="Total 2 3 2 3 6 4 2 4" xfId="29094" xr:uid="{00000000-0005-0000-0000-0000A9710000}"/>
    <cellStyle name="Total 2 3 2 3 6 4 3" xfId="29095" xr:uid="{00000000-0005-0000-0000-0000AA710000}"/>
    <cellStyle name="Total 2 3 2 3 6 4 3 2" xfId="29096" xr:uid="{00000000-0005-0000-0000-0000AB710000}"/>
    <cellStyle name="Total 2 3 2 3 6 4 3 2 2" xfId="29097" xr:uid="{00000000-0005-0000-0000-0000AC710000}"/>
    <cellStyle name="Total 2 3 2 3 6 4 3 3" xfId="29098" xr:uid="{00000000-0005-0000-0000-0000AD710000}"/>
    <cellStyle name="Total 2 3 2 3 6 4 4" xfId="29099" xr:uid="{00000000-0005-0000-0000-0000AE710000}"/>
    <cellStyle name="Total 2 3 2 3 6 4 4 2" xfId="29100" xr:uid="{00000000-0005-0000-0000-0000AF710000}"/>
    <cellStyle name="Total 2 3 2 3 6 4 4 2 2" xfId="29101" xr:uid="{00000000-0005-0000-0000-0000B0710000}"/>
    <cellStyle name="Total 2 3 2 3 6 4 4 3" xfId="29102" xr:uid="{00000000-0005-0000-0000-0000B1710000}"/>
    <cellStyle name="Total 2 3 2 3 6 4 5" xfId="29103" xr:uid="{00000000-0005-0000-0000-0000B2710000}"/>
    <cellStyle name="Total 2 3 2 3 6 4 5 2" xfId="29104" xr:uid="{00000000-0005-0000-0000-0000B3710000}"/>
    <cellStyle name="Total 2 3 2 3 6 4 6" xfId="29105" xr:uid="{00000000-0005-0000-0000-0000B4710000}"/>
    <cellStyle name="Total 2 3 2 3 6 4 6 2" xfId="29106" xr:uid="{00000000-0005-0000-0000-0000B5710000}"/>
    <cellStyle name="Total 2 3 2 3 6 4 7" xfId="29107" xr:uid="{00000000-0005-0000-0000-0000B6710000}"/>
    <cellStyle name="Total 2 3 2 3 6 5" xfId="29108" xr:uid="{00000000-0005-0000-0000-0000B7710000}"/>
    <cellStyle name="Total 2 3 2 3 6 5 2" xfId="29109" xr:uid="{00000000-0005-0000-0000-0000B8710000}"/>
    <cellStyle name="Total 2 3 2 3 6 5 2 2" xfId="29110" xr:uid="{00000000-0005-0000-0000-0000B9710000}"/>
    <cellStyle name="Total 2 3 2 3 6 5 2 2 2" xfId="29111" xr:uid="{00000000-0005-0000-0000-0000BA710000}"/>
    <cellStyle name="Total 2 3 2 3 6 5 2 2 2 2" xfId="29112" xr:uid="{00000000-0005-0000-0000-0000BB710000}"/>
    <cellStyle name="Total 2 3 2 3 6 5 2 2 3" xfId="29113" xr:uid="{00000000-0005-0000-0000-0000BC710000}"/>
    <cellStyle name="Total 2 3 2 3 6 5 2 3" xfId="29114" xr:uid="{00000000-0005-0000-0000-0000BD710000}"/>
    <cellStyle name="Total 2 3 2 3 6 5 2 3 2" xfId="29115" xr:uid="{00000000-0005-0000-0000-0000BE710000}"/>
    <cellStyle name="Total 2 3 2 3 6 5 2 4" xfId="29116" xr:uid="{00000000-0005-0000-0000-0000BF710000}"/>
    <cellStyle name="Total 2 3 2 3 6 5 3" xfId="29117" xr:uid="{00000000-0005-0000-0000-0000C0710000}"/>
    <cellStyle name="Total 2 3 2 3 6 5 3 2" xfId="29118" xr:uid="{00000000-0005-0000-0000-0000C1710000}"/>
    <cellStyle name="Total 2 3 2 3 6 5 3 2 2" xfId="29119" xr:uid="{00000000-0005-0000-0000-0000C2710000}"/>
    <cellStyle name="Total 2 3 2 3 6 5 3 3" xfId="29120" xr:uid="{00000000-0005-0000-0000-0000C3710000}"/>
    <cellStyle name="Total 2 3 2 3 6 5 4" xfId="29121" xr:uid="{00000000-0005-0000-0000-0000C4710000}"/>
    <cellStyle name="Total 2 3 2 3 6 5 4 2" xfId="29122" xr:uid="{00000000-0005-0000-0000-0000C5710000}"/>
    <cellStyle name="Total 2 3 2 3 6 5 4 2 2" xfId="29123" xr:uid="{00000000-0005-0000-0000-0000C6710000}"/>
    <cellStyle name="Total 2 3 2 3 6 5 4 3" xfId="29124" xr:uid="{00000000-0005-0000-0000-0000C7710000}"/>
    <cellStyle name="Total 2 3 2 3 6 5 5" xfId="29125" xr:uid="{00000000-0005-0000-0000-0000C8710000}"/>
    <cellStyle name="Total 2 3 2 3 6 5 5 2" xfId="29126" xr:uid="{00000000-0005-0000-0000-0000C9710000}"/>
    <cellStyle name="Total 2 3 2 3 6 5 6" xfId="29127" xr:uid="{00000000-0005-0000-0000-0000CA710000}"/>
    <cellStyle name="Total 2 3 2 3 6 5 6 2" xfId="29128" xr:uid="{00000000-0005-0000-0000-0000CB710000}"/>
    <cellStyle name="Total 2 3 2 3 6 5 7" xfId="29129" xr:uid="{00000000-0005-0000-0000-0000CC710000}"/>
    <cellStyle name="Total 2 3 2 3 6 6" xfId="29130" xr:uid="{00000000-0005-0000-0000-0000CD710000}"/>
    <cellStyle name="Total 2 3 2 3 6 6 2" xfId="29131" xr:uid="{00000000-0005-0000-0000-0000CE710000}"/>
    <cellStyle name="Total 2 3 2 3 6 6 2 2" xfId="29132" xr:uid="{00000000-0005-0000-0000-0000CF710000}"/>
    <cellStyle name="Total 2 3 2 3 6 6 2 2 2" xfId="29133" xr:uid="{00000000-0005-0000-0000-0000D0710000}"/>
    <cellStyle name="Total 2 3 2 3 6 6 2 2 2 2" xfId="29134" xr:uid="{00000000-0005-0000-0000-0000D1710000}"/>
    <cellStyle name="Total 2 3 2 3 6 6 2 2 3" xfId="29135" xr:uid="{00000000-0005-0000-0000-0000D2710000}"/>
    <cellStyle name="Total 2 3 2 3 6 6 2 3" xfId="29136" xr:uid="{00000000-0005-0000-0000-0000D3710000}"/>
    <cellStyle name="Total 2 3 2 3 6 6 2 3 2" xfId="29137" xr:uid="{00000000-0005-0000-0000-0000D4710000}"/>
    <cellStyle name="Total 2 3 2 3 6 6 2 4" xfId="29138" xr:uid="{00000000-0005-0000-0000-0000D5710000}"/>
    <cellStyle name="Total 2 3 2 3 6 6 3" xfId="29139" xr:uid="{00000000-0005-0000-0000-0000D6710000}"/>
    <cellStyle name="Total 2 3 2 3 6 6 3 2" xfId="29140" xr:uid="{00000000-0005-0000-0000-0000D7710000}"/>
    <cellStyle name="Total 2 3 2 3 6 6 3 2 2" xfId="29141" xr:uid="{00000000-0005-0000-0000-0000D8710000}"/>
    <cellStyle name="Total 2 3 2 3 6 6 3 3" xfId="29142" xr:uid="{00000000-0005-0000-0000-0000D9710000}"/>
    <cellStyle name="Total 2 3 2 3 6 6 4" xfId="29143" xr:uid="{00000000-0005-0000-0000-0000DA710000}"/>
    <cellStyle name="Total 2 3 2 3 6 6 4 2" xfId="29144" xr:uid="{00000000-0005-0000-0000-0000DB710000}"/>
    <cellStyle name="Total 2 3 2 3 6 6 4 2 2" xfId="29145" xr:uid="{00000000-0005-0000-0000-0000DC710000}"/>
    <cellStyle name="Total 2 3 2 3 6 6 4 3" xfId="29146" xr:uid="{00000000-0005-0000-0000-0000DD710000}"/>
    <cellStyle name="Total 2 3 2 3 6 6 5" xfId="29147" xr:uid="{00000000-0005-0000-0000-0000DE710000}"/>
    <cellStyle name="Total 2 3 2 3 6 6 5 2" xfId="29148" xr:uid="{00000000-0005-0000-0000-0000DF710000}"/>
    <cellStyle name="Total 2 3 2 3 6 6 6" xfId="29149" xr:uid="{00000000-0005-0000-0000-0000E0710000}"/>
    <cellStyle name="Total 2 3 2 3 6 6 6 2" xfId="29150" xr:uid="{00000000-0005-0000-0000-0000E1710000}"/>
    <cellStyle name="Total 2 3 2 3 6 6 7" xfId="29151" xr:uid="{00000000-0005-0000-0000-0000E2710000}"/>
    <cellStyle name="Total 2 3 2 3 6 7" xfId="29152" xr:uid="{00000000-0005-0000-0000-0000E3710000}"/>
    <cellStyle name="Total 2 3 2 3 6 7 2" xfId="29153" xr:uid="{00000000-0005-0000-0000-0000E4710000}"/>
    <cellStyle name="Total 2 3 2 3 6 7 2 2" xfId="29154" xr:uid="{00000000-0005-0000-0000-0000E5710000}"/>
    <cellStyle name="Total 2 3 2 3 6 7 2 2 2" xfId="29155" xr:uid="{00000000-0005-0000-0000-0000E6710000}"/>
    <cellStyle name="Total 2 3 2 3 6 7 2 3" xfId="29156" xr:uid="{00000000-0005-0000-0000-0000E7710000}"/>
    <cellStyle name="Total 2 3 2 3 6 7 3" xfId="29157" xr:uid="{00000000-0005-0000-0000-0000E8710000}"/>
    <cellStyle name="Total 2 3 2 3 6 7 3 2" xfId="29158" xr:uid="{00000000-0005-0000-0000-0000E9710000}"/>
    <cellStyle name="Total 2 3 2 3 6 7 4" xfId="29159" xr:uid="{00000000-0005-0000-0000-0000EA710000}"/>
    <cellStyle name="Total 2 3 2 3 6 8" xfId="29160" xr:uid="{00000000-0005-0000-0000-0000EB710000}"/>
    <cellStyle name="Total 2 3 2 3 6 8 2" xfId="29161" xr:uid="{00000000-0005-0000-0000-0000EC710000}"/>
    <cellStyle name="Total 2 3 2 3 6 8 2 2" xfId="29162" xr:uid="{00000000-0005-0000-0000-0000ED710000}"/>
    <cellStyle name="Total 2 3 2 3 6 8 3" xfId="29163" xr:uid="{00000000-0005-0000-0000-0000EE710000}"/>
    <cellStyle name="Total 2 3 2 3 6 9" xfId="29164" xr:uid="{00000000-0005-0000-0000-0000EF710000}"/>
    <cellStyle name="Total 2 3 2 3 6 9 2" xfId="29165" xr:uid="{00000000-0005-0000-0000-0000F0710000}"/>
    <cellStyle name="Total 2 3 2 3 6 9 2 2" xfId="29166" xr:uid="{00000000-0005-0000-0000-0000F1710000}"/>
    <cellStyle name="Total 2 3 2 3 6 9 3" xfId="29167" xr:uid="{00000000-0005-0000-0000-0000F2710000}"/>
    <cellStyle name="Total 2 3 2 3 7" xfId="29168" xr:uid="{00000000-0005-0000-0000-0000F3710000}"/>
    <cellStyle name="Total 2 3 2 3 7 10" xfId="29169" xr:uid="{00000000-0005-0000-0000-0000F4710000}"/>
    <cellStyle name="Total 2 3 2 3 7 10 2" xfId="29170" xr:uid="{00000000-0005-0000-0000-0000F5710000}"/>
    <cellStyle name="Total 2 3 2 3 7 11" xfId="29171" xr:uid="{00000000-0005-0000-0000-0000F6710000}"/>
    <cellStyle name="Total 2 3 2 3 7 11 2" xfId="29172" xr:uid="{00000000-0005-0000-0000-0000F7710000}"/>
    <cellStyle name="Total 2 3 2 3 7 12" xfId="29173" xr:uid="{00000000-0005-0000-0000-0000F8710000}"/>
    <cellStyle name="Total 2 3 2 3 7 2" xfId="29174" xr:uid="{00000000-0005-0000-0000-0000F9710000}"/>
    <cellStyle name="Total 2 3 2 3 7 2 2" xfId="29175" xr:uid="{00000000-0005-0000-0000-0000FA710000}"/>
    <cellStyle name="Total 2 3 2 3 7 2 2 2" xfId="29176" xr:uid="{00000000-0005-0000-0000-0000FB710000}"/>
    <cellStyle name="Total 2 3 2 3 7 2 2 2 2" xfId="29177" xr:uid="{00000000-0005-0000-0000-0000FC710000}"/>
    <cellStyle name="Total 2 3 2 3 7 2 2 2 2 2" xfId="29178" xr:uid="{00000000-0005-0000-0000-0000FD710000}"/>
    <cellStyle name="Total 2 3 2 3 7 2 2 2 3" xfId="29179" xr:uid="{00000000-0005-0000-0000-0000FE710000}"/>
    <cellStyle name="Total 2 3 2 3 7 2 2 3" xfId="29180" xr:uid="{00000000-0005-0000-0000-0000FF710000}"/>
    <cellStyle name="Total 2 3 2 3 7 2 2 3 2" xfId="29181" xr:uid="{00000000-0005-0000-0000-000000720000}"/>
    <cellStyle name="Total 2 3 2 3 7 2 2 4" xfId="29182" xr:uid="{00000000-0005-0000-0000-000001720000}"/>
    <cellStyle name="Total 2 3 2 3 7 2 3" xfId="29183" xr:uid="{00000000-0005-0000-0000-000002720000}"/>
    <cellStyle name="Total 2 3 2 3 7 2 3 2" xfId="29184" xr:uid="{00000000-0005-0000-0000-000003720000}"/>
    <cellStyle name="Total 2 3 2 3 7 2 3 2 2" xfId="29185" xr:uid="{00000000-0005-0000-0000-000004720000}"/>
    <cellStyle name="Total 2 3 2 3 7 2 3 3" xfId="29186" xr:uid="{00000000-0005-0000-0000-000005720000}"/>
    <cellStyle name="Total 2 3 2 3 7 2 4" xfId="29187" xr:uid="{00000000-0005-0000-0000-000006720000}"/>
    <cellStyle name="Total 2 3 2 3 7 2 4 2" xfId="29188" xr:uid="{00000000-0005-0000-0000-000007720000}"/>
    <cellStyle name="Total 2 3 2 3 7 2 4 2 2" xfId="29189" xr:uid="{00000000-0005-0000-0000-000008720000}"/>
    <cellStyle name="Total 2 3 2 3 7 2 4 3" xfId="29190" xr:uid="{00000000-0005-0000-0000-000009720000}"/>
    <cellStyle name="Total 2 3 2 3 7 2 5" xfId="29191" xr:uid="{00000000-0005-0000-0000-00000A720000}"/>
    <cellStyle name="Total 2 3 2 3 7 2 5 2" xfId="29192" xr:uid="{00000000-0005-0000-0000-00000B720000}"/>
    <cellStyle name="Total 2 3 2 3 7 2 6" xfId="29193" xr:uid="{00000000-0005-0000-0000-00000C720000}"/>
    <cellStyle name="Total 2 3 2 3 7 2 6 2" xfId="29194" xr:uid="{00000000-0005-0000-0000-00000D720000}"/>
    <cellStyle name="Total 2 3 2 3 7 2 7" xfId="29195" xr:uid="{00000000-0005-0000-0000-00000E720000}"/>
    <cellStyle name="Total 2 3 2 3 7 3" xfId="29196" xr:uid="{00000000-0005-0000-0000-00000F720000}"/>
    <cellStyle name="Total 2 3 2 3 7 3 2" xfId="29197" xr:uid="{00000000-0005-0000-0000-000010720000}"/>
    <cellStyle name="Total 2 3 2 3 7 3 2 2" xfId="29198" xr:uid="{00000000-0005-0000-0000-000011720000}"/>
    <cellStyle name="Total 2 3 2 3 7 3 2 2 2" xfId="29199" xr:uid="{00000000-0005-0000-0000-000012720000}"/>
    <cellStyle name="Total 2 3 2 3 7 3 2 2 2 2" xfId="29200" xr:uid="{00000000-0005-0000-0000-000013720000}"/>
    <cellStyle name="Total 2 3 2 3 7 3 2 2 3" xfId="29201" xr:uid="{00000000-0005-0000-0000-000014720000}"/>
    <cellStyle name="Total 2 3 2 3 7 3 2 3" xfId="29202" xr:uid="{00000000-0005-0000-0000-000015720000}"/>
    <cellStyle name="Total 2 3 2 3 7 3 2 3 2" xfId="29203" xr:uid="{00000000-0005-0000-0000-000016720000}"/>
    <cellStyle name="Total 2 3 2 3 7 3 2 4" xfId="29204" xr:uid="{00000000-0005-0000-0000-000017720000}"/>
    <cellStyle name="Total 2 3 2 3 7 3 3" xfId="29205" xr:uid="{00000000-0005-0000-0000-000018720000}"/>
    <cellStyle name="Total 2 3 2 3 7 3 3 2" xfId="29206" xr:uid="{00000000-0005-0000-0000-000019720000}"/>
    <cellStyle name="Total 2 3 2 3 7 3 3 2 2" xfId="29207" xr:uid="{00000000-0005-0000-0000-00001A720000}"/>
    <cellStyle name="Total 2 3 2 3 7 3 3 3" xfId="29208" xr:uid="{00000000-0005-0000-0000-00001B720000}"/>
    <cellStyle name="Total 2 3 2 3 7 3 4" xfId="29209" xr:uid="{00000000-0005-0000-0000-00001C720000}"/>
    <cellStyle name="Total 2 3 2 3 7 3 4 2" xfId="29210" xr:uid="{00000000-0005-0000-0000-00001D720000}"/>
    <cellStyle name="Total 2 3 2 3 7 3 4 2 2" xfId="29211" xr:uid="{00000000-0005-0000-0000-00001E720000}"/>
    <cellStyle name="Total 2 3 2 3 7 3 4 3" xfId="29212" xr:uid="{00000000-0005-0000-0000-00001F720000}"/>
    <cellStyle name="Total 2 3 2 3 7 3 5" xfId="29213" xr:uid="{00000000-0005-0000-0000-000020720000}"/>
    <cellStyle name="Total 2 3 2 3 7 3 5 2" xfId="29214" xr:uid="{00000000-0005-0000-0000-000021720000}"/>
    <cellStyle name="Total 2 3 2 3 7 3 6" xfId="29215" xr:uid="{00000000-0005-0000-0000-000022720000}"/>
    <cellStyle name="Total 2 3 2 3 7 3 6 2" xfId="29216" xr:uid="{00000000-0005-0000-0000-000023720000}"/>
    <cellStyle name="Total 2 3 2 3 7 3 7" xfId="29217" xr:uid="{00000000-0005-0000-0000-000024720000}"/>
    <cellStyle name="Total 2 3 2 3 7 4" xfId="29218" xr:uid="{00000000-0005-0000-0000-000025720000}"/>
    <cellStyle name="Total 2 3 2 3 7 4 2" xfId="29219" xr:uid="{00000000-0005-0000-0000-000026720000}"/>
    <cellStyle name="Total 2 3 2 3 7 4 2 2" xfId="29220" xr:uid="{00000000-0005-0000-0000-000027720000}"/>
    <cellStyle name="Total 2 3 2 3 7 4 2 2 2" xfId="29221" xr:uid="{00000000-0005-0000-0000-000028720000}"/>
    <cellStyle name="Total 2 3 2 3 7 4 2 2 2 2" xfId="29222" xr:uid="{00000000-0005-0000-0000-000029720000}"/>
    <cellStyle name="Total 2 3 2 3 7 4 2 2 3" xfId="29223" xr:uid="{00000000-0005-0000-0000-00002A720000}"/>
    <cellStyle name="Total 2 3 2 3 7 4 2 3" xfId="29224" xr:uid="{00000000-0005-0000-0000-00002B720000}"/>
    <cellStyle name="Total 2 3 2 3 7 4 2 3 2" xfId="29225" xr:uid="{00000000-0005-0000-0000-00002C720000}"/>
    <cellStyle name="Total 2 3 2 3 7 4 2 4" xfId="29226" xr:uid="{00000000-0005-0000-0000-00002D720000}"/>
    <cellStyle name="Total 2 3 2 3 7 4 3" xfId="29227" xr:uid="{00000000-0005-0000-0000-00002E720000}"/>
    <cellStyle name="Total 2 3 2 3 7 4 3 2" xfId="29228" xr:uid="{00000000-0005-0000-0000-00002F720000}"/>
    <cellStyle name="Total 2 3 2 3 7 4 3 2 2" xfId="29229" xr:uid="{00000000-0005-0000-0000-000030720000}"/>
    <cellStyle name="Total 2 3 2 3 7 4 3 3" xfId="29230" xr:uid="{00000000-0005-0000-0000-000031720000}"/>
    <cellStyle name="Total 2 3 2 3 7 4 4" xfId="29231" xr:uid="{00000000-0005-0000-0000-000032720000}"/>
    <cellStyle name="Total 2 3 2 3 7 4 4 2" xfId="29232" xr:uid="{00000000-0005-0000-0000-000033720000}"/>
    <cellStyle name="Total 2 3 2 3 7 4 4 2 2" xfId="29233" xr:uid="{00000000-0005-0000-0000-000034720000}"/>
    <cellStyle name="Total 2 3 2 3 7 4 4 3" xfId="29234" xr:uid="{00000000-0005-0000-0000-000035720000}"/>
    <cellStyle name="Total 2 3 2 3 7 4 5" xfId="29235" xr:uid="{00000000-0005-0000-0000-000036720000}"/>
    <cellStyle name="Total 2 3 2 3 7 4 5 2" xfId="29236" xr:uid="{00000000-0005-0000-0000-000037720000}"/>
    <cellStyle name="Total 2 3 2 3 7 4 6" xfId="29237" xr:uid="{00000000-0005-0000-0000-000038720000}"/>
    <cellStyle name="Total 2 3 2 3 7 4 6 2" xfId="29238" xr:uid="{00000000-0005-0000-0000-000039720000}"/>
    <cellStyle name="Total 2 3 2 3 7 4 7" xfId="29239" xr:uid="{00000000-0005-0000-0000-00003A720000}"/>
    <cellStyle name="Total 2 3 2 3 7 5" xfId="29240" xr:uid="{00000000-0005-0000-0000-00003B720000}"/>
    <cellStyle name="Total 2 3 2 3 7 5 2" xfId="29241" xr:uid="{00000000-0005-0000-0000-00003C720000}"/>
    <cellStyle name="Total 2 3 2 3 7 5 2 2" xfId="29242" xr:uid="{00000000-0005-0000-0000-00003D720000}"/>
    <cellStyle name="Total 2 3 2 3 7 5 2 2 2" xfId="29243" xr:uid="{00000000-0005-0000-0000-00003E720000}"/>
    <cellStyle name="Total 2 3 2 3 7 5 2 2 2 2" xfId="29244" xr:uid="{00000000-0005-0000-0000-00003F720000}"/>
    <cellStyle name="Total 2 3 2 3 7 5 2 2 3" xfId="29245" xr:uid="{00000000-0005-0000-0000-000040720000}"/>
    <cellStyle name="Total 2 3 2 3 7 5 2 3" xfId="29246" xr:uid="{00000000-0005-0000-0000-000041720000}"/>
    <cellStyle name="Total 2 3 2 3 7 5 2 3 2" xfId="29247" xr:uid="{00000000-0005-0000-0000-000042720000}"/>
    <cellStyle name="Total 2 3 2 3 7 5 2 4" xfId="29248" xr:uid="{00000000-0005-0000-0000-000043720000}"/>
    <cellStyle name="Total 2 3 2 3 7 5 3" xfId="29249" xr:uid="{00000000-0005-0000-0000-000044720000}"/>
    <cellStyle name="Total 2 3 2 3 7 5 3 2" xfId="29250" xr:uid="{00000000-0005-0000-0000-000045720000}"/>
    <cellStyle name="Total 2 3 2 3 7 5 3 2 2" xfId="29251" xr:uid="{00000000-0005-0000-0000-000046720000}"/>
    <cellStyle name="Total 2 3 2 3 7 5 3 3" xfId="29252" xr:uid="{00000000-0005-0000-0000-000047720000}"/>
    <cellStyle name="Total 2 3 2 3 7 5 4" xfId="29253" xr:uid="{00000000-0005-0000-0000-000048720000}"/>
    <cellStyle name="Total 2 3 2 3 7 5 4 2" xfId="29254" xr:uid="{00000000-0005-0000-0000-000049720000}"/>
    <cellStyle name="Total 2 3 2 3 7 5 4 2 2" xfId="29255" xr:uid="{00000000-0005-0000-0000-00004A720000}"/>
    <cellStyle name="Total 2 3 2 3 7 5 4 3" xfId="29256" xr:uid="{00000000-0005-0000-0000-00004B720000}"/>
    <cellStyle name="Total 2 3 2 3 7 5 5" xfId="29257" xr:uid="{00000000-0005-0000-0000-00004C720000}"/>
    <cellStyle name="Total 2 3 2 3 7 5 5 2" xfId="29258" xr:uid="{00000000-0005-0000-0000-00004D720000}"/>
    <cellStyle name="Total 2 3 2 3 7 5 6" xfId="29259" xr:uid="{00000000-0005-0000-0000-00004E720000}"/>
    <cellStyle name="Total 2 3 2 3 7 5 6 2" xfId="29260" xr:uid="{00000000-0005-0000-0000-00004F720000}"/>
    <cellStyle name="Total 2 3 2 3 7 5 7" xfId="29261" xr:uid="{00000000-0005-0000-0000-000050720000}"/>
    <cellStyle name="Total 2 3 2 3 7 6" xfId="29262" xr:uid="{00000000-0005-0000-0000-000051720000}"/>
    <cellStyle name="Total 2 3 2 3 7 6 2" xfId="29263" xr:uid="{00000000-0005-0000-0000-000052720000}"/>
    <cellStyle name="Total 2 3 2 3 7 6 2 2" xfId="29264" xr:uid="{00000000-0005-0000-0000-000053720000}"/>
    <cellStyle name="Total 2 3 2 3 7 6 2 2 2" xfId="29265" xr:uid="{00000000-0005-0000-0000-000054720000}"/>
    <cellStyle name="Total 2 3 2 3 7 6 2 2 2 2" xfId="29266" xr:uid="{00000000-0005-0000-0000-000055720000}"/>
    <cellStyle name="Total 2 3 2 3 7 6 2 2 3" xfId="29267" xr:uid="{00000000-0005-0000-0000-000056720000}"/>
    <cellStyle name="Total 2 3 2 3 7 6 2 3" xfId="29268" xr:uid="{00000000-0005-0000-0000-000057720000}"/>
    <cellStyle name="Total 2 3 2 3 7 6 2 3 2" xfId="29269" xr:uid="{00000000-0005-0000-0000-000058720000}"/>
    <cellStyle name="Total 2 3 2 3 7 6 2 4" xfId="29270" xr:uid="{00000000-0005-0000-0000-000059720000}"/>
    <cellStyle name="Total 2 3 2 3 7 6 3" xfId="29271" xr:uid="{00000000-0005-0000-0000-00005A720000}"/>
    <cellStyle name="Total 2 3 2 3 7 6 3 2" xfId="29272" xr:uid="{00000000-0005-0000-0000-00005B720000}"/>
    <cellStyle name="Total 2 3 2 3 7 6 3 2 2" xfId="29273" xr:uid="{00000000-0005-0000-0000-00005C720000}"/>
    <cellStyle name="Total 2 3 2 3 7 6 3 3" xfId="29274" xr:uid="{00000000-0005-0000-0000-00005D720000}"/>
    <cellStyle name="Total 2 3 2 3 7 6 4" xfId="29275" xr:uid="{00000000-0005-0000-0000-00005E720000}"/>
    <cellStyle name="Total 2 3 2 3 7 6 4 2" xfId="29276" xr:uid="{00000000-0005-0000-0000-00005F720000}"/>
    <cellStyle name="Total 2 3 2 3 7 6 4 2 2" xfId="29277" xr:uid="{00000000-0005-0000-0000-000060720000}"/>
    <cellStyle name="Total 2 3 2 3 7 6 4 3" xfId="29278" xr:uid="{00000000-0005-0000-0000-000061720000}"/>
    <cellStyle name="Total 2 3 2 3 7 6 5" xfId="29279" xr:uid="{00000000-0005-0000-0000-000062720000}"/>
    <cellStyle name="Total 2 3 2 3 7 6 5 2" xfId="29280" xr:uid="{00000000-0005-0000-0000-000063720000}"/>
    <cellStyle name="Total 2 3 2 3 7 6 6" xfId="29281" xr:uid="{00000000-0005-0000-0000-000064720000}"/>
    <cellStyle name="Total 2 3 2 3 7 6 6 2" xfId="29282" xr:uid="{00000000-0005-0000-0000-000065720000}"/>
    <cellStyle name="Total 2 3 2 3 7 6 7" xfId="29283" xr:uid="{00000000-0005-0000-0000-000066720000}"/>
    <cellStyle name="Total 2 3 2 3 7 7" xfId="29284" xr:uid="{00000000-0005-0000-0000-000067720000}"/>
    <cellStyle name="Total 2 3 2 3 7 7 2" xfId="29285" xr:uid="{00000000-0005-0000-0000-000068720000}"/>
    <cellStyle name="Total 2 3 2 3 7 7 2 2" xfId="29286" xr:uid="{00000000-0005-0000-0000-000069720000}"/>
    <cellStyle name="Total 2 3 2 3 7 7 2 2 2" xfId="29287" xr:uid="{00000000-0005-0000-0000-00006A720000}"/>
    <cellStyle name="Total 2 3 2 3 7 7 2 3" xfId="29288" xr:uid="{00000000-0005-0000-0000-00006B720000}"/>
    <cellStyle name="Total 2 3 2 3 7 7 3" xfId="29289" xr:uid="{00000000-0005-0000-0000-00006C720000}"/>
    <cellStyle name="Total 2 3 2 3 7 7 3 2" xfId="29290" xr:uid="{00000000-0005-0000-0000-00006D720000}"/>
    <cellStyle name="Total 2 3 2 3 7 7 4" xfId="29291" xr:uid="{00000000-0005-0000-0000-00006E720000}"/>
    <cellStyle name="Total 2 3 2 3 7 8" xfId="29292" xr:uid="{00000000-0005-0000-0000-00006F720000}"/>
    <cellStyle name="Total 2 3 2 3 7 8 2" xfId="29293" xr:uid="{00000000-0005-0000-0000-000070720000}"/>
    <cellStyle name="Total 2 3 2 3 7 8 2 2" xfId="29294" xr:uid="{00000000-0005-0000-0000-000071720000}"/>
    <cellStyle name="Total 2 3 2 3 7 8 3" xfId="29295" xr:uid="{00000000-0005-0000-0000-000072720000}"/>
    <cellStyle name="Total 2 3 2 3 7 9" xfId="29296" xr:uid="{00000000-0005-0000-0000-000073720000}"/>
    <cellStyle name="Total 2 3 2 3 7 9 2" xfId="29297" xr:uid="{00000000-0005-0000-0000-000074720000}"/>
    <cellStyle name="Total 2 3 2 3 7 9 2 2" xfId="29298" xr:uid="{00000000-0005-0000-0000-000075720000}"/>
    <cellStyle name="Total 2 3 2 3 7 9 3" xfId="29299" xr:uid="{00000000-0005-0000-0000-000076720000}"/>
    <cellStyle name="Total 2 3 2 3 8" xfId="29300" xr:uid="{00000000-0005-0000-0000-000077720000}"/>
    <cellStyle name="Total 2 3 2 3 8 10" xfId="29301" xr:uid="{00000000-0005-0000-0000-000078720000}"/>
    <cellStyle name="Total 2 3 2 3 8 10 2" xfId="29302" xr:uid="{00000000-0005-0000-0000-000079720000}"/>
    <cellStyle name="Total 2 3 2 3 8 11" xfId="29303" xr:uid="{00000000-0005-0000-0000-00007A720000}"/>
    <cellStyle name="Total 2 3 2 3 8 11 2" xfId="29304" xr:uid="{00000000-0005-0000-0000-00007B720000}"/>
    <cellStyle name="Total 2 3 2 3 8 12" xfId="29305" xr:uid="{00000000-0005-0000-0000-00007C720000}"/>
    <cellStyle name="Total 2 3 2 3 8 2" xfId="29306" xr:uid="{00000000-0005-0000-0000-00007D720000}"/>
    <cellStyle name="Total 2 3 2 3 8 2 2" xfId="29307" xr:uid="{00000000-0005-0000-0000-00007E720000}"/>
    <cellStyle name="Total 2 3 2 3 8 2 2 2" xfId="29308" xr:uid="{00000000-0005-0000-0000-00007F720000}"/>
    <cellStyle name="Total 2 3 2 3 8 2 2 2 2" xfId="29309" xr:uid="{00000000-0005-0000-0000-000080720000}"/>
    <cellStyle name="Total 2 3 2 3 8 2 2 2 2 2" xfId="29310" xr:uid="{00000000-0005-0000-0000-000081720000}"/>
    <cellStyle name="Total 2 3 2 3 8 2 2 2 3" xfId="29311" xr:uid="{00000000-0005-0000-0000-000082720000}"/>
    <cellStyle name="Total 2 3 2 3 8 2 2 3" xfId="29312" xr:uid="{00000000-0005-0000-0000-000083720000}"/>
    <cellStyle name="Total 2 3 2 3 8 2 2 3 2" xfId="29313" xr:uid="{00000000-0005-0000-0000-000084720000}"/>
    <cellStyle name="Total 2 3 2 3 8 2 2 4" xfId="29314" xr:uid="{00000000-0005-0000-0000-000085720000}"/>
    <cellStyle name="Total 2 3 2 3 8 2 3" xfId="29315" xr:uid="{00000000-0005-0000-0000-000086720000}"/>
    <cellStyle name="Total 2 3 2 3 8 2 3 2" xfId="29316" xr:uid="{00000000-0005-0000-0000-000087720000}"/>
    <cellStyle name="Total 2 3 2 3 8 2 3 2 2" xfId="29317" xr:uid="{00000000-0005-0000-0000-000088720000}"/>
    <cellStyle name="Total 2 3 2 3 8 2 3 3" xfId="29318" xr:uid="{00000000-0005-0000-0000-000089720000}"/>
    <cellStyle name="Total 2 3 2 3 8 2 4" xfId="29319" xr:uid="{00000000-0005-0000-0000-00008A720000}"/>
    <cellStyle name="Total 2 3 2 3 8 2 4 2" xfId="29320" xr:uid="{00000000-0005-0000-0000-00008B720000}"/>
    <cellStyle name="Total 2 3 2 3 8 2 4 2 2" xfId="29321" xr:uid="{00000000-0005-0000-0000-00008C720000}"/>
    <cellStyle name="Total 2 3 2 3 8 2 4 3" xfId="29322" xr:uid="{00000000-0005-0000-0000-00008D720000}"/>
    <cellStyle name="Total 2 3 2 3 8 2 5" xfId="29323" xr:uid="{00000000-0005-0000-0000-00008E720000}"/>
    <cellStyle name="Total 2 3 2 3 8 2 5 2" xfId="29324" xr:uid="{00000000-0005-0000-0000-00008F720000}"/>
    <cellStyle name="Total 2 3 2 3 8 2 6" xfId="29325" xr:uid="{00000000-0005-0000-0000-000090720000}"/>
    <cellStyle name="Total 2 3 2 3 8 2 6 2" xfId="29326" xr:uid="{00000000-0005-0000-0000-000091720000}"/>
    <cellStyle name="Total 2 3 2 3 8 2 7" xfId="29327" xr:uid="{00000000-0005-0000-0000-000092720000}"/>
    <cellStyle name="Total 2 3 2 3 8 3" xfId="29328" xr:uid="{00000000-0005-0000-0000-000093720000}"/>
    <cellStyle name="Total 2 3 2 3 8 3 2" xfId="29329" xr:uid="{00000000-0005-0000-0000-000094720000}"/>
    <cellStyle name="Total 2 3 2 3 8 3 2 2" xfId="29330" xr:uid="{00000000-0005-0000-0000-000095720000}"/>
    <cellStyle name="Total 2 3 2 3 8 3 2 2 2" xfId="29331" xr:uid="{00000000-0005-0000-0000-000096720000}"/>
    <cellStyle name="Total 2 3 2 3 8 3 2 2 2 2" xfId="29332" xr:uid="{00000000-0005-0000-0000-000097720000}"/>
    <cellStyle name="Total 2 3 2 3 8 3 2 2 3" xfId="29333" xr:uid="{00000000-0005-0000-0000-000098720000}"/>
    <cellStyle name="Total 2 3 2 3 8 3 2 3" xfId="29334" xr:uid="{00000000-0005-0000-0000-000099720000}"/>
    <cellStyle name="Total 2 3 2 3 8 3 2 3 2" xfId="29335" xr:uid="{00000000-0005-0000-0000-00009A720000}"/>
    <cellStyle name="Total 2 3 2 3 8 3 2 4" xfId="29336" xr:uid="{00000000-0005-0000-0000-00009B720000}"/>
    <cellStyle name="Total 2 3 2 3 8 3 3" xfId="29337" xr:uid="{00000000-0005-0000-0000-00009C720000}"/>
    <cellStyle name="Total 2 3 2 3 8 3 3 2" xfId="29338" xr:uid="{00000000-0005-0000-0000-00009D720000}"/>
    <cellStyle name="Total 2 3 2 3 8 3 3 2 2" xfId="29339" xr:uid="{00000000-0005-0000-0000-00009E720000}"/>
    <cellStyle name="Total 2 3 2 3 8 3 3 3" xfId="29340" xr:uid="{00000000-0005-0000-0000-00009F720000}"/>
    <cellStyle name="Total 2 3 2 3 8 3 4" xfId="29341" xr:uid="{00000000-0005-0000-0000-0000A0720000}"/>
    <cellStyle name="Total 2 3 2 3 8 3 4 2" xfId="29342" xr:uid="{00000000-0005-0000-0000-0000A1720000}"/>
    <cellStyle name="Total 2 3 2 3 8 3 4 2 2" xfId="29343" xr:uid="{00000000-0005-0000-0000-0000A2720000}"/>
    <cellStyle name="Total 2 3 2 3 8 3 4 3" xfId="29344" xr:uid="{00000000-0005-0000-0000-0000A3720000}"/>
    <cellStyle name="Total 2 3 2 3 8 3 5" xfId="29345" xr:uid="{00000000-0005-0000-0000-0000A4720000}"/>
    <cellStyle name="Total 2 3 2 3 8 3 5 2" xfId="29346" xr:uid="{00000000-0005-0000-0000-0000A5720000}"/>
    <cellStyle name="Total 2 3 2 3 8 3 6" xfId="29347" xr:uid="{00000000-0005-0000-0000-0000A6720000}"/>
    <cellStyle name="Total 2 3 2 3 8 3 6 2" xfId="29348" xr:uid="{00000000-0005-0000-0000-0000A7720000}"/>
    <cellStyle name="Total 2 3 2 3 8 3 7" xfId="29349" xr:uid="{00000000-0005-0000-0000-0000A8720000}"/>
    <cellStyle name="Total 2 3 2 3 8 4" xfId="29350" xr:uid="{00000000-0005-0000-0000-0000A9720000}"/>
    <cellStyle name="Total 2 3 2 3 8 4 2" xfId="29351" xr:uid="{00000000-0005-0000-0000-0000AA720000}"/>
    <cellStyle name="Total 2 3 2 3 8 4 2 2" xfId="29352" xr:uid="{00000000-0005-0000-0000-0000AB720000}"/>
    <cellStyle name="Total 2 3 2 3 8 4 2 2 2" xfId="29353" xr:uid="{00000000-0005-0000-0000-0000AC720000}"/>
    <cellStyle name="Total 2 3 2 3 8 4 2 2 2 2" xfId="29354" xr:uid="{00000000-0005-0000-0000-0000AD720000}"/>
    <cellStyle name="Total 2 3 2 3 8 4 2 2 3" xfId="29355" xr:uid="{00000000-0005-0000-0000-0000AE720000}"/>
    <cellStyle name="Total 2 3 2 3 8 4 2 3" xfId="29356" xr:uid="{00000000-0005-0000-0000-0000AF720000}"/>
    <cellStyle name="Total 2 3 2 3 8 4 2 3 2" xfId="29357" xr:uid="{00000000-0005-0000-0000-0000B0720000}"/>
    <cellStyle name="Total 2 3 2 3 8 4 2 4" xfId="29358" xr:uid="{00000000-0005-0000-0000-0000B1720000}"/>
    <cellStyle name="Total 2 3 2 3 8 4 3" xfId="29359" xr:uid="{00000000-0005-0000-0000-0000B2720000}"/>
    <cellStyle name="Total 2 3 2 3 8 4 3 2" xfId="29360" xr:uid="{00000000-0005-0000-0000-0000B3720000}"/>
    <cellStyle name="Total 2 3 2 3 8 4 3 2 2" xfId="29361" xr:uid="{00000000-0005-0000-0000-0000B4720000}"/>
    <cellStyle name="Total 2 3 2 3 8 4 3 3" xfId="29362" xr:uid="{00000000-0005-0000-0000-0000B5720000}"/>
    <cellStyle name="Total 2 3 2 3 8 4 4" xfId="29363" xr:uid="{00000000-0005-0000-0000-0000B6720000}"/>
    <cellStyle name="Total 2 3 2 3 8 4 4 2" xfId="29364" xr:uid="{00000000-0005-0000-0000-0000B7720000}"/>
    <cellStyle name="Total 2 3 2 3 8 4 4 2 2" xfId="29365" xr:uid="{00000000-0005-0000-0000-0000B8720000}"/>
    <cellStyle name="Total 2 3 2 3 8 4 4 3" xfId="29366" xr:uid="{00000000-0005-0000-0000-0000B9720000}"/>
    <cellStyle name="Total 2 3 2 3 8 4 5" xfId="29367" xr:uid="{00000000-0005-0000-0000-0000BA720000}"/>
    <cellStyle name="Total 2 3 2 3 8 4 5 2" xfId="29368" xr:uid="{00000000-0005-0000-0000-0000BB720000}"/>
    <cellStyle name="Total 2 3 2 3 8 4 6" xfId="29369" xr:uid="{00000000-0005-0000-0000-0000BC720000}"/>
    <cellStyle name="Total 2 3 2 3 8 4 6 2" xfId="29370" xr:uid="{00000000-0005-0000-0000-0000BD720000}"/>
    <cellStyle name="Total 2 3 2 3 8 4 7" xfId="29371" xr:uid="{00000000-0005-0000-0000-0000BE720000}"/>
    <cellStyle name="Total 2 3 2 3 8 5" xfId="29372" xr:uid="{00000000-0005-0000-0000-0000BF720000}"/>
    <cellStyle name="Total 2 3 2 3 8 5 2" xfId="29373" xr:uid="{00000000-0005-0000-0000-0000C0720000}"/>
    <cellStyle name="Total 2 3 2 3 8 5 2 2" xfId="29374" xr:uid="{00000000-0005-0000-0000-0000C1720000}"/>
    <cellStyle name="Total 2 3 2 3 8 5 2 2 2" xfId="29375" xr:uid="{00000000-0005-0000-0000-0000C2720000}"/>
    <cellStyle name="Total 2 3 2 3 8 5 2 2 2 2" xfId="29376" xr:uid="{00000000-0005-0000-0000-0000C3720000}"/>
    <cellStyle name="Total 2 3 2 3 8 5 2 2 3" xfId="29377" xr:uid="{00000000-0005-0000-0000-0000C4720000}"/>
    <cellStyle name="Total 2 3 2 3 8 5 2 3" xfId="29378" xr:uid="{00000000-0005-0000-0000-0000C5720000}"/>
    <cellStyle name="Total 2 3 2 3 8 5 2 3 2" xfId="29379" xr:uid="{00000000-0005-0000-0000-0000C6720000}"/>
    <cellStyle name="Total 2 3 2 3 8 5 2 4" xfId="29380" xr:uid="{00000000-0005-0000-0000-0000C7720000}"/>
    <cellStyle name="Total 2 3 2 3 8 5 3" xfId="29381" xr:uid="{00000000-0005-0000-0000-0000C8720000}"/>
    <cellStyle name="Total 2 3 2 3 8 5 3 2" xfId="29382" xr:uid="{00000000-0005-0000-0000-0000C9720000}"/>
    <cellStyle name="Total 2 3 2 3 8 5 3 2 2" xfId="29383" xr:uid="{00000000-0005-0000-0000-0000CA720000}"/>
    <cellStyle name="Total 2 3 2 3 8 5 3 3" xfId="29384" xr:uid="{00000000-0005-0000-0000-0000CB720000}"/>
    <cellStyle name="Total 2 3 2 3 8 5 4" xfId="29385" xr:uid="{00000000-0005-0000-0000-0000CC720000}"/>
    <cellStyle name="Total 2 3 2 3 8 5 4 2" xfId="29386" xr:uid="{00000000-0005-0000-0000-0000CD720000}"/>
    <cellStyle name="Total 2 3 2 3 8 5 4 2 2" xfId="29387" xr:uid="{00000000-0005-0000-0000-0000CE720000}"/>
    <cellStyle name="Total 2 3 2 3 8 5 4 3" xfId="29388" xr:uid="{00000000-0005-0000-0000-0000CF720000}"/>
    <cellStyle name="Total 2 3 2 3 8 5 5" xfId="29389" xr:uid="{00000000-0005-0000-0000-0000D0720000}"/>
    <cellStyle name="Total 2 3 2 3 8 5 5 2" xfId="29390" xr:uid="{00000000-0005-0000-0000-0000D1720000}"/>
    <cellStyle name="Total 2 3 2 3 8 5 6" xfId="29391" xr:uid="{00000000-0005-0000-0000-0000D2720000}"/>
    <cellStyle name="Total 2 3 2 3 8 5 6 2" xfId="29392" xr:uid="{00000000-0005-0000-0000-0000D3720000}"/>
    <cellStyle name="Total 2 3 2 3 8 5 7" xfId="29393" xr:uid="{00000000-0005-0000-0000-0000D4720000}"/>
    <cellStyle name="Total 2 3 2 3 8 6" xfId="29394" xr:uid="{00000000-0005-0000-0000-0000D5720000}"/>
    <cellStyle name="Total 2 3 2 3 8 6 2" xfId="29395" xr:uid="{00000000-0005-0000-0000-0000D6720000}"/>
    <cellStyle name="Total 2 3 2 3 8 6 2 2" xfId="29396" xr:uid="{00000000-0005-0000-0000-0000D7720000}"/>
    <cellStyle name="Total 2 3 2 3 8 6 2 2 2" xfId="29397" xr:uid="{00000000-0005-0000-0000-0000D8720000}"/>
    <cellStyle name="Total 2 3 2 3 8 6 2 2 2 2" xfId="29398" xr:uid="{00000000-0005-0000-0000-0000D9720000}"/>
    <cellStyle name="Total 2 3 2 3 8 6 2 2 3" xfId="29399" xr:uid="{00000000-0005-0000-0000-0000DA720000}"/>
    <cellStyle name="Total 2 3 2 3 8 6 2 3" xfId="29400" xr:uid="{00000000-0005-0000-0000-0000DB720000}"/>
    <cellStyle name="Total 2 3 2 3 8 6 2 3 2" xfId="29401" xr:uid="{00000000-0005-0000-0000-0000DC720000}"/>
    <cellStyle name="Total 2 3 2 3 8 6 2 4" xfId="29402" xr:uid="{00000000-0005-0000-0000-0000DD720000}"/>
    <cellStyle name="Total 2 3 2 3 8 6 3" xfId="29403" xr:uid="{00000000-0005-0000-0000-0000DE720000}"/>
    <cellStyle name="Total 2 3 2 3 8 6 3 2" xfId="29404" xr:uid="{00000000-0005-0000-0000-0000DF720000}"/>
    <cellStyle name="Total 2 3 2 3 8 6 3 2 2" xfId="29405" xr:uid="{00000000-0005-0000-0000-0000E0720000}"/>
    <cellStyle name="Total 2 3 2 3 8 6 3 3" xfId="29406" xr:uid="{00000000-0005-0000-0000-0000E1720000}"/>
    <cellStyle name="Total 2 3 2 3 8 6 4" xfId="29407" xr:uid="{00000000-0005-0000-0000-0000E2720000}"/>
    <cellStyle name="Total 2 3 2 3 8 6 4 2" xfId="29408" xr:uid="{00000000-0005-0000-0000-0000E3720000}"/>
    <cellStyle name="Total 2 3 2 3 8 6 4 2 2" xfId="29409" xr:uid="{00000000-0005-0000-0000-0000E4720000}"/>
    <cellStyle name="Total 2 3 2 3 8 6 4 3" xfId="29410" xr:uid="{00000000-0005-0000-0000-0000E5720000}"/>
    <cellStyle name="Total 2 3 2 3 8 6 5" xfId="29411" xr:uid="{00000000-0005-0000-0000-0000E6720000}"/>
    <cellStyle name="Total 2 3 2 3 8 6 5 2" xfId="29412" xr:uid="{00000000-0005-0000-0000-0000E7720000}"/>
    <cellStyle name="Total 2 3 2 3 8 6 6" xfId="29413" xr:uid="{00000000-0005-0000-0000-0000E8720000}"/>
    <cellStyle name="Total 2 3 2 3 8 6 6 2" xfId="29414" xr:uid="{00000000-0005-0000-0000-0000E9720000}"/>
    <cellStyle name="Total 2 3 2 3 8 6 7" xfId="29415" xr:uid="{00000000-0005-0000-0000-0000EA720000}"/>
    <cellStyle name="Total 2 3 2 3 8 7" xfId="29416" xr:uid="{00000000-0005-0000-0000-0000EB720000}"/>
    <cellStyle name="Total 2 3 2 3 8 7 2" xfId="29417" xr:uid="{00000000-0005-0000-0000-0000EC720000}"/>
    <cellStyle name="Total 2 3 2 3 8 7 2 2" xfId="29418" xr:uid="{00000000-0005-0000-0000-0000ED720000}"/>
    <cellStyle name="Total 2 3 2 3 8 7 2 2 2" xfId="29419" xr:uid="{00000000-0005-0000-0000-0000EE720000}"/>
    <cellStyle name="Total 2 3 2 3 8 7 2 3" xfId="29420" xr:uid="{00000000-0005-0000-0000-0000EF720000}"/>
    <cellStyle name="Total 2 3 2 3 8 7 3" xfId="29421" xr:uid="{00000000-0005-0000-0000-0000F0720000}"/>
    <cellStyle name="Total 2 3 2 3 8 7 3 2" xfId="29422" xr:uid="{00000000-0005-0000-0000-0000F1720000}"/>
    <cellStyle name="Total 2 3 2 3 8 7 4" xfId="29423" xr:uid="{00000000-0005-0000-0000-0000F2720000}"/>
    <cellStyle name="Total 2 3 2 3 8 8" xfId="29424" xr:uid="{00000000-0005-0000-0000-0000F3720000}"/>
    <cellStyle name="Total 2 3 2 3 8 8 2" xfId="29425" xr:uid="{00000000-0005-0000-0000-0000F4720000}"/>
    <cellStyle name="Total 2 3 2 3 8 8 2 2" xfId="29426" xr:uid="{00000000-0005-0000-0000-0000F5720000}"/>
    <cellStyle name="Total 2 3 2 3 8 8 3" xfId="29427" xr:uid="{00000000-0005-0000-0000-0000F6720000}"/>
    <cellStyle name="Total 2 3 2 3 8 9" xfId="29428" xr:uid="{00000000-0005-0000-0000-0000F7720000}"/>
    <cellStyle name="Total 2 3 2 3 8 9 2" xfId="29429" xr:uid="{00000000-0005-0000-0000-0000F8720000}"/>
    <cellStyle name="Total 2 3 2 3 8 9 2 2" xfId="29430" xr:uid="{00000000-0005-0000-0000-0000F9720000}"/>
    <cellStyle name="Total 2 3 2 3 8 9 3" xfId="29431" xr:uid="{00000000-0005-0000-0000-0000FA720000}"/>
    <cellStyle name="Total 2 3 2 3 9" xfId="29432" xr:uid="{00000000-0005-0000-0000-0000FB720000}"/>
    <cellStyle name="Total 2 3 2 3 9 10" xfId="29433" xr:uid="{00000000-0005-0000-0000-0000FC720000}"/>
    <cellStyle name="Total 2 3 2 3 9 10 2" xfId="29434" xr:uid="{00000000-0005-0000-0000-0000FD720000}"/>
    <cellStyle name="Total 2 3 2 3 9 11" xfId="29435" xr:uid="{00000000-0005-0000-0000-0000FE720000}"/>
    <cellStyle name="Total 2 3 2 3 9 11 2" xfId="29436" xr:uid="{00000000-0005-0000-0000-0000FF720000}"/>
    <cellStyle name="Total 2 3 2 3 9 12" xfId="29437" xr:uid="{00000000-0005-0000-0000-000000730000}"/>
    <cellStyle name="Total 2 3 2 3 9 2" xfId="29438" xr:uid="{00000000-0005-0000-0000-000001730000}"/>
    <cellStyle name="Total 2 3 2 3 9 2 2" xfId="29439" xr:uid="{00000000-0005-0000-0000-000002730000}"/>
    <cellStyle name="Total 2 3 2 3 9 2 2 2" xfId="29440" xr:uid="{00000000-0005-0000-0000-000003730000}"/>
    <cellStyle name="Total 2 3 2 3 9 2 2 2 2" xfId="29441" xr:uid="{00000000-0005-0000-0000-000004730000}"/>
    <cellStyle name="Total 2 3 2 3 9 2 2 2 2 2" xfId="29442" xr:uid="{00000000-0005-0000-0000-000005730000}"/>
    <cellStyle name="Total 2 3 2 3 9 2 2 2 3" xfId="29443" xr:uid="{00000000-0005-0000-0000-000006730000}"/>
    <cellStyle name="Total 2 3 2 3 9 2 2 3" xfId="29444" xr:uid="{00000000-0005-0000-0000-000007730000}"/>
    <cellStyle name="Total 2 3 2 3 9 2 2 3 2" xfId="29445" xr:uid="{00000000-0005-0000-0000-000008730000}"/>
    <cellStyle name="Total 2 3 2 3 9 2 2 4" xfId="29446" xr:uid="{00000000-0005-0000-0000-000009730000}"/>
    <cellStyle name="Total 2 3 2 3 9 2 3" xfId="29447" xr:uid="{00000000-0005-0000-0000-00000A730000}"/>
    <cellStyle name="Total 2 3 2 3 9 2 3 2" xfId="29448" xr:uid="{00000000-0005-0000-0000-00000B730000}"/>
    <cellStyle name="Total 2 3 2 3 9 2 3 2 2" xfId="29449" xr:uid="{00000000-0005-0000-0000-00000C730000}"/>
    <cellStyle name="Total 2 3 2 3 9 2 3 3" xfId="29450" xr:uid="{00000000-0005-0000-0000-00000D730000}"/>
    <cellStyle name="Total 2 3 2 3 9 2 4" xfId="29451" xr:uid="{00000000-0005-0000-0000-00000E730000}"/>
    <cellStyle name="Total 2 3 2 3 9 2 4 2" xfId="29452" xr:uid="{00000000-0005-0000-0000-00000F730000}"/>
    <cellStyle name="Total 2 3 2 3 9 2 4 2 2" xfId="29453" xr:uid="{00000000-0005-0000-0000-000010730000}"/>
    <cellStyle name="Total 2 3 2 3 9 2 4 3" xfId="29454" xr:uid="{00000000-0005-0000-0000-000011730000}"/>
    <cellStyle name="Total 2 3 2 3 9 2 5" xfId="29455" xr:uid="{00000000-0005-0000-0000-000012730000}"/>
    <cellStyle name="Total 2 3 2 3 9 2 5 2" xfId="29456" xr:uid="{00000000-0005-0000-0000-000013730000}"/>
    <cellStyle name="Total 2 3 2 3 9 2 6" xfId="29457" xr:uid="{00000000-0005-0000-0000-000014730000}"/>
    <cellStyle name="Total 2 3 2 3 9 2 6 2" xfId="29458" xr:uid="{00000000-0005-0000-0000-000015730000}"/>
    <cellStyle name="Total 2 3 2 3 9 2 7" xfId="29459" xr:uid="{00000000-0005-0000-0000-000016730000}"/>
    <cellStyle name="Total 2 3 2 3 9 3" xfId="29460" xr:uid="{00000000-0005-0000-0000-000017730000}"/>
    <cellStyle name="Total 2 3 2 3 9 3 2" xfId="29461" xr:uid="{00000000-0005-0000-0000-000018730000}"/>
    <cellStyle name="Total 2 3 2 3 9 3 2 2" xfId="29462" xr:uid="{00000000-0005-0000-0000-000019730000}"/>
    <cellStyle name="Total 2 3 2 3 9 3 2 2 2" xfId="29463" xr:uid="{00000000-0005-0000-0000-00001A730000}"/>
    <cellStyle name="Total 2 3 2 3 9 3 2 2 2 2" xfId="29464" xr:uid="{00000000-0005-0000-0000-00001B730000}"/>
    <cellStyle name="Total 2 3 2 3 9 3 2 2 3" xfId="29465" xr:uid="{00000000-0005-0000-0000-00001C730000}"/>
    <cellStyle name="Total 2 3 2 3 9 3 2 3" xfId="29466" xr:uid="{00000000-0005-0000-0000-00001D730000}"/>
    <cellStyle name="Total 2 3 2 3 9 3 2 3 2" xfId="29467" xr:uid="{00000000-0005-0000-0000-00001E730000}"/>
    <cellStyle name="Total 2 3 2 3 9 3 2 4" xfId="29468" xr:uid="{00000000-0005-0000-0000-00001F730000}"/>
    <cellStyle name="Total 2 3 2 3 9 3 3" xfId="29469" xr:uid="{00000000-0005-0000-0000-000020730000}"/>
    <cellStyle name="Total 2 3 2 3 9 3 3 2" xfId="29470" xr:uid="{00000000-0005-0000-0000-000021730000}"/>
    <cellStyle name="Total 2 3 2 3 9 3 3 2 2" xfId="29471" xr:uid="{00000000-0005-0000-0000-000022730000}"/>
    <cellStyle name="Total 2 3 2 3 9 3 3 3" xfId="29472" xr:uid="{00000000-0005-0000-0000-000023730000}"/>
    <cellStyle name="Total 2 3 2 3 9 3 4" xfId="29473" xr:uid="{00000000-0005-0000-0000-000024730000}"/>
    <cellStyle name="Total 2 3 2 3 9 3 4 2" xfId="29474" xr:uid="{00000000-0005-0000-0000-000025730000}"/>
    <cellStyle name="Total 2 3 2 3 9 3 4 2 2" xfId="29475" xr:uid="{00000000-0005-0000-0000-000026730000}"/>
    <cellStyle name="Total 2 3 2 3 9 3 4 3" xfId="29476" xr:uid="{00000000-0005-0000-0000-000027730000}"/>
    <cellStyle name="Total 2 3 2 3 9 3 5" xfId="29477" xr:uid="{00000000-0005-0000-0000-000028730000}"/>
    <cellStyle name="Total 2 3 2 3 9 3 5 2" xfId="29478" xr:uid="{00000000-0005-0000-0000-000029730000}"/>
    <cellStyle name="Total 2 3 2 3 9 3 6" xfId="29479" xr:uid="{00000000-0005-0000-0000-00002A730000}"/>
    <cellStyle name="Total 2 3 2 3 9 3 6 2" xfId="29480" xr:uid="{00000000-0005-0000-0000-00002B730000}"/>
    <cellStyle name="Total 2 3 2 3 9 3 7" xfId="29481" xr:uid="{00000000-0005-0000-0000-00002C730000}"/>
    <cellStyle name="Total 2 3 2 3 9 4" xfId="29482" xr:uid="{00000000-0005-0000-0000-00002D730000}"/>
    <cellStyle name="Total 2 3 2 3 9 4 2" xfId="29483" xr:uid="{00000000-0005-0000-0000-00002E730000}"/>
    <cellStyle name="Total 2 3 2 3 9 4 2 2" xfId="29484" xr:uid="{00000000-0005-0000-0000-00002F730000}"/>
    <cellStyle name="Total 2 3 2 3 9 4 2 2 2" xfId="29485" xr:uid="{00000000-0005-0000-0000-000030730000}"/>
    <cellStyle name="Total 2 3 2 3 9 4 2 2 2 2" xfId="29486" xr:uid="{00000000-0005-0000-0000-000031730000}"/>
    <cellStyle name="Total 2 3 2 3 9 4 2 2 3" xfId="29487" xr:uid="{00000000-0005-0000-0000-000032730000}"/>
    <cellStyle name="Total 2 3 2 3 9 4 2 3" xfId="29488" xr:uid="{00000000-0005-0000-0000-000033730000}"/>
    <cellStyle name="Total 2 3 2 3 9 4 2 3 2" xfId="29489" xr:uid="{00000000-0005-0000-0000-000034730000}"/>
    <cellStyle name="Total 2 3 2 3 9 4 2 4" xfId="29490" xr:uid="{00000000-0005-0000-0000-000035730000}"/>
    <cellStyle name="Total 2 3 2 3 9 4 3" xfId="29491" xr:uid="{00000000-0005-0000-0000-000036730000}"/>
    <cellStyle name="Total 2 3 2 3 9 4 3 2" xfId="29492" xr:uid="{00000000-0005-0000-0000-000037730000}"/>
    <cellStyle name="Total 2 3 2 3 9 4 3 2 2" xfId="29493" xr:uid="{00000000-0005-0000-0000-000038730000}"/>
    <cellStyle name="Total 2 3 2 3 9 4 3 3" xfId="29494" xr:uid="{00000000-0005-0000-0000-000039730000}"/>
    <cellStyle name="Total 2 3 2 3 9 4 4" xfId="29495" xr:uid="{00000000-0005-0000-0000-00003A730000}"/>
    <cellStyle name="Total 2 3 2 3 9 4 4 2" xfId="29496" xr:uid="{00000000-0005-0000-0000-00003B730000}"/>
    <cellStyle name="Total 2 3 2 3 9 4 4 2 2" xfId="29497" xr:uid="{00000000-0005-0000-0000-00003C730000}"/>
    <cellStyle name="Total 2 3 2 3 9 4 4 3" xfId="29498" xr:uid="{00000000-0005-0000-0000-00003D730000}"/>
    <cellStyle name="Total 2 3 2 3 9 4 5" xfId="29499" xr:uid="{00000000-0005-0000-0000-00003E730000}"/>
    <cellStyle name="Total 2 3 2 3 9 4 5 2" xfId="29500" xr:uid="{00000000-0005-0000-0000-00003F730000}"/>
    <cellStyle name="Total 2 3 2 3 9 4 6" xfId="29501" xr:uid="{00000000-0005-0000-0000-000040730000}"/>
    <cellStyle name="Total 2 3 2 3 9 4 6 2" xfId="29502" xr:uid="{00000000-0005-0000-0000-000041730000}"/>
    <cellStyle name="Total 2 3 2 3 9 4 7" xfId="29503" xr:uid="{00000000-0005-0000-0000-000042730000}"/>
    <cellStyle name="Total 2 3 2 3 9 5" xfId="29504" xr:uid="{00000000-0005-0000-0000-000043730000}"/>
    <cellStyle name="Total 2 3 2 3 9 5 2" xfId="29505" xr:uid="{00000000-0005-0000-0000-000044730000}"/>
    <cellStyle name="Total 2 3 2 3 9 5 2 2" xfId="29506" xr:uid="{00000000-0005-0000-0000-000045730000}"/>
    <cellStyle name="Total 2 3 2 3 9 5 2 2 2" xfId="29507" xr:uid="{00000000-0005-0000-0000-000046730000}"/>
    <cellStyle name="Total 2 3 2 3 9 5 2 2 2 2" xfId="29508" xr:uid="{00000000-0005-0000-0000-000047730000}"/>
    <cellStyle name="Total 2 3 2 3 9 5 2 2 3" xfId="29509" xr:uid="{00000000-0005-0000-0000-000048730000}"/>
    <cellStyle name="Total 2 3 2 3 9 5 2 3" xfId="29510" xr:uid="{00000000-0005-0000-0000-000049730000}"/>
    <cellStyle name="Total 2 3 2 3 9 5 2 3 2" xfId="29511" xr:uid="{00000000-0005-0000-0000-00004A730000}"/>
    <cellStyle name="Total 2 3 2 3 9 5 2 4" xfId="29512" xr:uid="{00000000-0005-0000-0000-00004B730000}"/>
    <cellStyle name="Total 2 3 2 3 9 5 3" xfId="29513" xr:uid="{00000000-0005-0000-0000-00004C730000}"/>
    <cellStyle name="Total 2 3 2 3 9 5 3 2" xfId="29514" xr:uid="{00000000-0005-0000-0000-00004D730000}"/>
    <cellStyle name="Total 2 3 2 3 9 5 3 2 2" xfId="29515" xr:uid="{00000000-0005-0000-0000-00004E730000}"/>
    <cellStyle name="Total 2 3 2 3 9 5 3 3" xfId="29516" xr:uid="{00000000-0005-0000-0000-00004F730000}"/>
    <cellStyle name="Total 2 3 2 3 9 5 4" xfId="29517" xr:uid="{00000000-0005-0000-0000-000050730000}"/>
    <cellStyle name="Total 2 3 2 3 9 5 4 2" xfId="29518" xr:uid="{00000000-0005-0000-0000-000051730000}"/>
    <cellStyle name="Total 2 3 2 3 9 5 4 2 2" xfId="29519" xr:uid="{00000000-0005-0000-0000-000052730000}"/>
    <cellStyle name="Total 2 3 2 3 9 5 4 3" xfId="29520" xr:uid="{00000000-0005-0000-0000-000053730000}"/>
    <cellStyle name="Total 2 3 2 3 9 5 5" xfId="29521" xr:uid="{00000000-0005-0000-0000-000054730000}"/>
    <cellStyle name="Total 2 3 2 3 9 5 5 2" xfId="29522" xr:uid="{00000000-0005-0000-0000-000055730000}"/>
    <cellStyle name="Total 2 3 2 3 9 5 6" xfId="29523" xr:uid="{00000000-0005-0000-0000-000056730000}"/>
    <cellStyle name="Total 2 3 2 3 9 5 6 2" xfId="29524" xr:uid="{00000000-0005-0000-0000-000057730000}"/>
    <cellStyle name="Total 2 3 2 3 9 5 7" xfId="29525" xr:uid="{00000000-0005-0000-0000-000058730000}"/>
    <cellStyle name="Total 2 3 2 3 9 6" xfId="29526" xr:uid="{00000000-0005-0000-0000-000059730000}"/>
    <cellStyle name="Total 2 3 2 3 9 6 2" xfId="29527" xr:uid="{00000000-0005-0000-0000-00005A730000}"/>
    <cellStyle name="Total 2 3 2 3 9 6 2 2" xfId="29528" xr:uid="{00000000-0005-0000-0000-00005B730000}"/>
    <cellStyle name="Total 2 3 2 3 9 6 2 2 2" xfId="29529" xr:uid="{00000000-0005-0000-0000-00005C730000}"/>
    <cellStyle name="Total 2 3 2 3 9 6 2 2 2 2" xfId="29530" xr:uid="{00000000-0005-0000-0000-00005D730000}"/>
    <cellStyle name="Total 2 3 2 3 9 6 2 2 3" xfId="29531" xr:uid="{00000000-0005-0000-0000-00005E730000}"/>
    <cellStyle name="Total 2 3 2 3 9 6 2 3" xfId="29532" xr:uid="{00000000-0005-0000-0000-00005F730000}"/>
    <cellStyle name="Total 2 3 2 3 9 6 2 3 2" xfId="29533" xr:uid="{00000000-0005-0000-0000-000060730000}"/>
    <cellStyle name="Total 2 3 2 3 9 6 2 4" xfId="29534" xr:uid="{00000000-0005-0000-0000-000061730000}"/>
    <cellStyle name="Total 2 3 2 3 9 6 3" xfId="29535" xr:uid="{00000000-0005-0000-0000-000062730000}"/>
    <cellStyle name="Total 2 3 2 3 9 6 3 2" xfId="29536" xr:uid="{00000000-0005-0000-0000-000063730000}"/>
    <cellStyle name="Total 2 3 2 3 9 6 3 2 2" xfId="29537" xr:uid="{00000000-0005-0000-0000-000064730000}"/>
    <cellStyle name="Total 2 3 2 3 9 6 3 3" xfId="29538" xr:uid="{00000000-0005-0000-0000-000065730000}"/>
    <cellStyle name="Total 2 3 2 3 9 6 4" xfId="29539" xr:uid="{00000000-0005-0000-0000-000066730000}"/>
    <cellStyle name="Total 2 3 2 3 9 6 4 2" xfId="29540" xr:uid="{00000000-0005-0000-0000-000067730000}"/>
    <cellStyle name="Total 2 3 2 3 9 6 4 2 2" xfId="29541" xr:uid="{00000000-0005-0000-0000-000068730000}"/>
    <cellStyle name="Total 2 3 2 3 9 6 4 3" xfId="29542" xr:uid="{00000000-0005-0000-0000-000069730000}"/>
    <cellStyle name="Total 2 3 2 3 9 6 5" xfId="29543" xr:uid="{00000000-0005-0000-0000-00006A730000}"/>
    <cellStyle name="Total 2 3 2 3 9 6 5 2" xfId="29544" xr:uid="{00000000-0005-0000-0000-00006B730000}"/>
    <cellStyle name="Total 2 3 2 3 9 6 6" xfId="29545" xr:uid="{00000000-0005-0000-0000-00006C730000}"/>
    <cellStyle name="Total 2 3 2 3 9 6 6 2" xfId="29546" xr:uid="{00000000-0005-0000-0000-00006D730000}"/>
    <cellStyle name="Total 2 3 2 3 9 6 7" xfId="29547" xr:uid="{00000000-0005-0000-0000-00006E730000}"/>
    <cellStyle name="Total 2 3 2 3 9 7" xfId="29548" xr:uid="{00000000-0005-0000-0000-00006F730000}"/>
    <cellStyle name="Total 2 3 2 3 9 7 2" xfId="29549" xr:uid="{00000000-0005-0000-0000-000070730000}"/>
    <cellStyle name="Total 2 3 2 3 9 7 2 2" xfId="29550" xr:uid="{00000000-0005-0000-0000-000071730000}"/>
    <cellStyle name="Total 2 3 2 3 9 7 2 2 2" xfId="29551" xr:uid="{00000000-0005-0000-0000-000072730000}"/>
    <cellStyle name="Total 2 3 2 3 9 7 2 3" xfId="29552" xr:uid="{00000000-0005-0000-0000-000073730000}"/>
    <cellStyle name="Total 2 3 2 3 9 7 3" xfId="29553" xr:uid="{00000000-0005-0000-0000-000074730000}"/>
    <cellStyle name="Total 2 3 2 3 9 7 3 2" xfId="29554" xr:uid="{00000000-0005-0000-0000-000075730000}"/>
    <cellStyle name="Total 2 3 2 3 9 7 4" xfId="29555" xr:uid="{00000000-0005-0000-0000-000076730000}"/>
    <cellStyle name="Total 2 3 2 3 9 8" xfId="29556" xr:uid="{00000000-0005-0000-0000-000077730000}"/>
    <cellStyle name="Total 2 3 2 3 9 8 2" xfId="29557" xr:uid="{00000000-0005-0000-0000-000078730000}"/>
    <cellStyle name="Total 2 3 2 3 9 8 2 2" xfId="29558" xr:uid="{00000000-0005-0000-0000-000079730000}"/>
    <cellStyle name="Total 2 3 2 3 9 8 3" xfId="29559" xr:uid="{00000000-0005-0000-0000-00007A730000}"/>
    <cellStyle name="Total 2 3 2 3 9 9" xfId="29560" xr:uid="{00000000-0005-0000-0000-00007B730000}"/>
    <cellStyle name="Total 2 3 2 3 9 9 2" xfId="29561" xr:uid="{00000000-0005-0000-0000-00007C730000}"/>
    <cellStyle name="Total 2 3 2 3 9 9 2 2" xfId="29562" xr:uid="{00000000-0005-0000-0000-00007D730000}"/>
    <cellStyle name="Total 2 3 2 3 9 9 3" xfId="29563" xr:uid="{00000000-0005-0000-0000-00007E730000}"/>
    <cellStyle name="Total 2 3 2 4" xfId="29564" xr:uid="{00000000-0005-0000-0000-00007F730000}"/>
    <cellStyle name="Total 2 3 2 5" xfId="29565" xr:uid="{00000000-0005-0000-0000-000080730000}"/>
    <cellStyle name="Total 2 3 2 5 2" xfId="29566" xr:uid="{00000000-0005-0000-0000-000081730000}"/>
    <cellStyle name="Total 2 3 2 5 2 2" xfId="29567" xr:uid="{00000000-0005-0000-0000-000082730000}"/>
    <cellStyle name="Total 2 3 2 6" xfId="29568" xr:uid="{00000000-0005-0000-0000-000083730000}"/>
    <cellStyle name="Total 2 3 2 6 2" xfId="29569" xr:uid="{00000000-0005-0000-0000-000084730000}"/>
    <cellStyle name="Total 2 3 2 7" xfId="29570" xr:uid="{00000000-0005-0000-0000-000085730000}"/>
    <cellStyle name="Total 2 3 2 8" xfId="29571" xr:uid="{00000000-0005-0000-0000-000086730000}"/>
    <cellStyle name="Total 2 3 20" xfId="29572" xr:uid="{00000000-0005-0000-0000-000087730000}"/>
    <cellStyle name="Total 2 3 20 2" xfId="29573" xr:uid="{00000000-0005-0000-0000-000088730000}"/>
    <cellStyle name="Total 2 3 20 2 2" xfId="29574" xr:uid="{00000000-0005-0000-0000-000089730000}"/>
    <cellStyle name="Total 2 3 21" xfId="29575" xr:uid="{00000000-0005-0000-0000-00008A730000}"/>
    <cellStyle name="Total 2 3 3" xfId="29576" xr:uid="{00000000-0005-0000-0000-00008B730000}"/>
    <cellStyle name="Total 2 3 3 10" xfId="29577" xr:uid="{00000000-0005-0000-0000-00008C730000}"/>
    <cellStyle name="Total 2 3 3 10 10" xfId="29578" xr:uid="{00000000-0005-0000-0000-00008D730000}"/>
    <cellStyle name="Total 2 3 3 10 10 2" xfId="29579" xr:uid="{00000000-0005-0000-0000-00008E730000}"/>
    <cellStyle name="Total 2 3 3 10 11" xfId="29580" xr:uid="{00000000-0005-0000-0000-00008F730000}"/>
    <cellStyle name="Total 2 3 3 10 11 2" xfId="29581" xr:uid="{00000000-0005-0000-0000-000090730000}"/>
    <cellStyle name="Total 2 3 3 10 12" xfId="29582" xr:uid="{00000000-0005-0000-0000-000091730000}"/>
    <cellStyle name="Total 2 3 3 10 2" xfId="29583" xr:uid="{00000000-0005-0000-0000-000092730000}"/>
    <cellStyle name="Total 2 3 3 10 2 2" xfId="29584" xr:uid="{00000000-0005-0000-0000-000093730000}"/>
    <cellStyle name="Total 2 3 3 10 2 2 2" xfId="29585" xr:uid="{00000000-0005-0000-0000-000094730000}"/>
    <cellStyle name="Total 2 3 3 10 2 2 2 2" xfId="29586" xr:uid="{00000000-0005-0000-0000-000095730000}"/>
    <cellStyle name="Total 2 3 3 10 2 2 2 2 2" xfId="29587" xr:uid="{00000000-0005-0000-0000-000096730000}"/>
    <cellStyle name="Total 2 3 3 10 2 2 2 3" xfId="29588" xr:uid="{00000000-0005-0000-0000-000097730000}"/>
    <cellStyle name="Total 2 3 3 10 2 2 3" xfId="29589" xr:uid="{00000000-0005-0000-0000-000098730000}"/>
    <cellStyle name="Total 2 3 3 10 2 2 3 2" xfId="29590" xr:uid="{00000000-0005-0000-0000-000099730000}"/>
    <cellStyle name="Total 2 3 3 10 2 2 4" xfId="29591" xr:uid="{00000000-0005-0000-0000-00009A730000}"/>
    <cellStyle name="Total 2 3 3 10 2 3" xfId="29592" xr:uid="{00000000-0005-0000-0000-00009B730000}"/>
    <cellStyle name="Total 2 3 3 10 2 3 2" xfId="29593" xr:uid="{00000000-0005-0000-0000-00009C730000}"/>
    <cellStyle name="Total 2 3 3 10 2 3 2 2" xfId="29594" xr:uid="{00000000-0005-0000-0000-00009D730000}"/>
    <cellStyle name="Total 2 3 3 10 2 3 3" xfId="29595" xr:uid="{00000000-0005-0000-0000-00009E730000}"/>
    <cellStyle name="Total 2 3 3 10 2 4" xfId="29596" xr:uid="{00000000-0005-0000-0000-00009F730000}"/>
    <cellStyle name="Total 2 3 3 10 2 4 2" xfId="29597" xr:uid="{00000000-0005-0000-0000-0000A0730000}"/>
    <cellStyle name="Total 2 3 3 10 2 4 2 2" xfId="29598" xr:uid="{00000000-0005-0000-0000-0000A1730000}"/>
    <cellStyle name="Total 2 3 3 10 2 4 3" xfId="29599" xr:uid="{00000000-0005-0000-0000-0000A2730000}"/>
    <cellStyle name="Total 2 3 3 10 2 5" xfId="29600" xr:uid="{00000000-0005-0000-0000-0000A3730000}"/>
    <cellStyle name="Total 2 3 3 10 2 5 2" xfId="29601" xr:uid="{00000000-0005-0000-0000-0000A4730000}"/>
    <cellStyle name="Total 2 3 3 10 2 6" xfId="29602" xr:uid="{00000000-0005-0000-0000-0000A5730000}"/>
    <cellStyle name="Total 2 3 3 10 2 6 2" xfId="29603" xr:uid="{00000000-0005-0000-0000-0000A6730000}"/>
    <cellStyle name="Total 2 3 3 10 2 7" xfId="29604" xr:uid="{00000000-0005-0000-0000-0000A7730000}"/>
    <cellStyle name="Total 2 3 3 10 3" xfId="29605" xr:uid="{00000000-0005-0000-0000-0000A8730000}"/>
    <cellStyle name="Total 2 3 3 10 3 2" xfId="29606" xr:uid="{00000000-0005-0000-0000-0000A9730000}"/>
    <cellStyle name="Total 2 3 3 10 3 2 2" xfId="29607" xr:uid="{00000000-0005-0000-0000-0000AA730000}"/>
    <cellStyle name="Total 2 3 3 10 3 2 2 2" xfId="29608" xr:uid="{00000000-0005-0000-0000-0000AB730000}"/>
    <cellStyle name="Total 2 3 3 10 3 2 2 2 2" xfId="29609" xr:uid="{00000000-0005-0000-0000-0000AC730000}"/>
    <cellStyle name="Total 2 3 3 10 3 2 2 3" xfId="29610" xr:uid="{00000000-0005-0000-0000-0000AD730000}"/>
    <cellStyle name="Total 2 3 3 10 3 2 3" xfId="29611" xr:uid="{00000000-0005-0000-0000-0000AE730000}"/>
    <cellStyle name="Total 2 3 3 10 3 2 3 2" xfId="29612" xr:uid="{00000000-0005-0000-0000-0000AF730000}"/>
    <cellStyle name="Total 2 3 3 10 3 2 4" xfId="29613" xr:uid="{00000000-0005-0000-0000-0000B0730000}"/>
    <cellStyle name="Total 2 3 3 10 3 3" xfId="29614" xr:uid="{00000000-0005-0000-0000-0000B1730000}"/>
    <cellStyle name="Total 2 3 3 10 3 3 2" xfId="29615" xr:uid="{00000000-0005-0000-0000-0000B2730000}"/>
    <cellStyle name="Total 2 3 3 10 3 3 2 2" xfId="29616" xr:uid="{00000000-0005-0000-0000-0000B3730000}"/>
    <cellStyle name="Total 2 3 3 10 3 3 3" xfId="29617" xr:uid="{00000000-0005-0000-0000-0000B4730000}"/>
    <cellStyle name="Total 2 3 3 10 3 4" xfId="29618" xr:uid="{00000000-0005-0000-0000-0000B5730000}"/>
    <cellStyle name="Total 2 3 3 10 3 4 2" xfId="29619" xr:uid="{00000000-0005-0000-0000-0000B6730000}"/>
    <cellStyle name="Total 2 3 3 10 3 4 2 2" xfId="29620" xr:uid="{00000000-0005-0000-0000-0000B7730000}"/>
    <cellStyle name="Total 2 3 3 10 3 4 3" xfId="29621" xr:uid="{00000000-0005-0000-0000-0000B8730000}"/>
    <cellStyle name="Total 2 3 3 10 3 5" xfId="29622" xr:uid="{00000000-0005-0000-0000-0000B9730000}"/>
    <cellStyle name="Total 2 3 3 10 3 5 2" xfId="29623" xr:uid="{00000000-0005-0000-0000-0000BA730000}"/>
    <cellStyle name="Total 2 3 3 10 3 6" xfId="29624" xr:uid="{00000000-0005-0000-0000-0000BB730000}"/>
    <cellStyle name="Total 2 3 3 10 3 6 2" xfId="29625" xr:uid="{00000000-0005-0000-0000-0000BC730000}"/>
    <cellStyle name="Total 2 3 3 10 3 7" xfId="29626" xr:uid="{00000000-0005-0000-0000-0000BD730000}"/>
    <cellStyle name="Total 2 3 3 10 4" xfId="29627" xr:uid="{00000000-0005-0000-0000-0000BE730000}"/>
    <cellStyle name="Total 2 3 3 10 4 2" xfId="29628" xr:uid="{00000000-0005-0000-0000-0000BF730000}"/>
    <cellStyle name="Total 2 3 3 10 4 2 2" xfId="29629" xr:uid="{00000000-0005-0000-0000-0000C0730000}"/>
    <cellStyle name="Total 2 3 3 10 4 2 2 2" xfId="29630" xr:uid="{00000000-0005-0000-0000-0000C1730000}"/>
    <cellStyle name="Total 2 3 3 10 4 2 2 2 2" xfId="29631" xr:uid="{00000000-0005-0000-0000-0000C2730000}"/>
    <cellStyle name="Total 2 3 3 10 4 2 2 3" xfId="29632" xr:uid="{00000000-0005-0000-0000-0000C3730000}"/>
    <cellStyle name="Total 2 3 3 10 4 2 3" xfId="29633" xr:uid="{00000000-0005-0000-0000-0000C4730000}"/>
    <cellStyle name="Total 2 3 3 10 4 2 3 2" xfId="29634" xr:uid="{00000000-0005-0000-0000-0000C5730000}"/>
    <cellStyle name="Total 2 3 3 10 4 2 4" xfId="29635" xr:uid="{00000000-0005-0000-0000-0000C6730000}"/>
    <cellStyle name="Total 2 3 3 10 4 3" xfId="29636" xr:uid="{00000000-0005-0000-0000-0000C7730000}"/>
    <cellStyle name="Total 2 3 3 10 4 3 2" xfId="29637" xr:uid="{00000000-0005-0000-0000-0000C8730000}"/>
    <cellStyle name="Total 2 3 3 10 4 3 2 2" xfId="29638" xr:uid="{00000000-0005-0000-0000-0000C9730000}"/>
    <cellStyle name="Total 2 3 3 10 4 3 3" xfId="29639" xr:uid="{00000000-0005-0000-0000-0000CA730000}"/>
    <cellStyle name="Total 2 3 3 10 4 4" xfId="29640" xr:uid="{00000000-0005-0000-0000-0000CB730000}"/>
    <cellStyle name="Total 2 3 3 10 4 4 2" xfId="29641" xr:uid="{00000000-0005-0000-0000-0000CC730000}"/>
    <cellStyle name="Total 2 3 3 10 4 4 2 2" xfId="29642" xr:uid="{00000000-0005-0000-0000-0000CD730000}"/>
    <cellStyle name="Total 2 3 3 10 4 4 3" xfId="29643" xr:uid="{00000000-0005-0000-0000-0000CE730000}"/>
    <cellStyle name="Total 2 3 3 10 4 5" xfId="29644" xr:uid="{00000000-0005-0000-0000-0000CF730000}"/>
    <cellStyle name="Total 2 3 3 10 4 5 2" xfId="29645" xr:uid="{00000000-0005-0000-0000-0000D0730000}"/>
    <cellStyle name="Total 2 3 3 10 4 6" xfId="29646" xr:uid="{00000000-0005-0000-0000-0000D1730000}"/>
    <cellStyle name="Total 2 3 3 10 4 6 2" xfId="29647" xr:uid="{00000000-0005-0000-0000-0000D2730000}"/>
    <cellStyle name="Total 2 3 3 10 4 7" xfId="29648" xr:uid="{00000000-0005-0000-0000-0000D3730000}"/>
    <cellStyle name="Total 2 3 3 10 5" xfId="29649" xr:uid="{00000000-0005-0000-0000-0000D4730000}"/>
    <cellStyle name="Total 2 3 3 10 5 2" xfId="29650" xr:uid="{00000000-0005-0000-0000-0000D5730000}"/>
    <cellStyle name="Total 2 3 3 10 5 2 2" xfId="29651" xr:uid="{00000000-0005-0000-0000-0000D6730000}"/>
    <cellStyle name="Total 2 3 3 10 5 2 2 2" xfId="29652" xr:uid="{00000000-0005-0000-0000-0000D7730000}"/>
    <cellStyle name="Total 2 3 3 10 5 2 2 2 2" xfId="29653" xr:uid="{00000000-0005-0000-0000-0000D8730000}"/>
    <cellStyle name="Total 2 3 3 10 5 2 2 3" xfId="29654" xr:uid="{00000000-0005-0000-0000-0000D9730000}"/>
    <cellStyle name="Total 2 3 3 10 5 2 3" xfId="29655" xr:uid="{00000000-0005-0000-0000-0000DA730000}"/>
    <cellStyle name="Total 2 3 3 10 5 2 3 2" xfId="29656" xr:uid="{00000000-0005-0000-0000-0000DB730000}"/>
    <cellStyle name="Total 2 3 3 10 5 2 4" xfId="29657" xr:uid="{00000000-0005-0000-0000-0000DC730000}"/>
    <cellStyle name="Total 2 3 3 10 5 3" xfId="29658" xr:uid="{00000000-0005-0000-0000-0000DD730000}"/>
    <cellStyle name="Total 2 3 3 10 5 3 2" xfId="29659" xr:uid="{00000000-0005-0000-0000-0000DE730000}"/>
    <cellStyle name="Total 2 3 3 10 5 3 2 2" xfId="29660" xr:uid="{00000000-0005-0000-0000-0000DF730000}"/>
    <cellStyle name="Total 2 3 3 10 5 3 3" xfId="29661" xr:uid="{00000000-0005-0000-0000-0000E0730000}"/>
    <cellStyle name="Total 2 3 3 10 5 4" xfId="29662" xr:uid="{00000000-0005-0000-0000-0000E1730000}"/>
    <cellStyle name="Total 2 3 3 10 5 4 2" xfId="29663" xr:uid="{00000000-0005-0000-0000-0000E2730000}"/>
    <cellStyle name="Total 2 3 3 10 5 4 2 2" xfId="29664" xr:uid="{00000000-0005-0000-0000-0000E3730000}"/>
    <cellStyle name="Total 2 3 3 10 5 4 3" xfId="29665" xr:uid="{00000000-0005-0000-0000-0000E4730000}"/>
    <cellStyle name="Total 2 3 3 10 5 5" xfId="29666" xr:uid="{00000000-0005-0000-0000-0000E5730000}"/>
    <cellStyle name="Total 2 3 3 10 5 5 2" xfId="29667" xr:uid="{00000000-0005-0000-0000-0000E6730000}"/>
    <cellStyle name="Total 2 3 3 10 5 6" xfId="29668" xr:uid="{00000000-0005-0000-0000-0000E7730000}"/>
    <cellStyle name="Total 2 3 3 10 5 6 2" xfId="29669" xr:uid="{00000000-0005-0000-0000-0000E8730000}"/>
    <cellStyle name="Total 2 3 3 10 5 7" xfId="29670" xr:uid="{00000000-0005-0000-0000-0000E9730000}"/>
    <cellStyle name="Total 2 3 3 10 6" xfId="29671" xr:uid="{00000000-0005-0000-0000-0000EA730000}"/>
    <cellStyle name="Total 2 3 3 10 6 2" xfId="29672" xr:uid="{00000000-0005-0000-0000-0000EB730000}"/>
    <cellStyle name="Total 2 3 3 10 6 2 2" xfId="29673" xr:uid="{00000000-0005-0000-0000-0000EC730000}"/>
    <cellStyle name="Total 2 3 3 10 6 2 2 2" xfId="29674" xr:uid="{00000000-0005-0000-0000-0000ED730000}"/>
    <cellStyle name="Total 2 3 3 10 6 2 2 2 2" xfId="29675" xr:uid="{00000000-0005-0000-0000-0000EE730000}"/>
    <cellStyle name="Total 2 3 3 10 6 2 2 3" xfId="29676" xr:uid="{00000000-0005-0000-0000-0000EF730000}"/>
    <cellStyle name="Total 2 3 3 10 6 2 3" xfId="29677" xr:uid="{00000000-0005-0000-0000-0000F0730000}"/>
    <cellStyle name="Total 2 3 3 10 6 2 3 2" xfId="29678" xr:uid="{00000000-0005-0000-0000-0000F1730000}"/>
    <cellStyle name="Total 2 3 3 10 6 2 4" xfId="29679" xr:uid="{00000000-0005-0000-0000-0000F2730000}"/>
    <cellStyle name="Total 2 3 3 10 6 3" xfId="29680" xr:uid="{00000000-0005-0000-0000-0000F3730000}"/>
    <cellStyle name="Total 2 3 3 10 6 3 2" xfId="29681" xr:uid="{00000000-0005-0000-0000-0000F4730000}"/>
    <cellStyle name="Total 2 3 3 10 6 3 2 2" xfId="29682" xr:uid="{00000000-0005-0000-0000-0000F5730000}"/>
    <cellStyle name="Total 2 3 3 10 6 3 3" xfId="29683" xr:uid="{00000000-0005-0000-0000-0000F6730000}"/>
    <cellStyle name="Total 2 3 3 10 6 4" xfId="29684" xr:uid="{00000000-0005-0000-0000-0000F7730000}"/>
    <cellStyle name="Total 2 3 3 10 6 4 2" xfId="29685" xr:uid="{00000000-0005-0000-0000-0000F8730000}"/>
    <cellStyle name="Total 2 3 3 10 6 4 2 2" xfId="29686" xr:uid="{00000000-0005-0000-0000-0000F9730000}"/>
    <cellStyle name="Total 2 3 3 10 6 4 3" xfId="29687" xr:uid="{00000000-0005-0000-0000-0000FA730000}"/>
    <cellStyle name="Total 2 3 3 10 6 5" xfId="29688" xr:uid="{00000000-0005-0000-0000-0000FB730000}"/>
    <cellStyle name="Total 2 3 3 10 6 5 2" xfId="29689" xr:uid="{00000000-0005-0000-0000-0000FC730000}"/>
    <cellStyle name="Total 2 3 3 10 6 6" xfId="29690" xr:uid="{00000000-0005-0000-0000-0000FD730000}"/>
    <cellStyle name="Total 2 3 3 10 6 6 2" xfId="29691" xr:uid="{00000000-0005-0000-0000-0000FE730000}"/>
    <cellStyle name="Total 2 3 3 10 6 7" xfId="29692" xr:uid="{00000000-0005-0000-0000-0000FF730000}"/>
    <cellStyle name="Total 2 3 3 10 7" xfId="29693" xr:uid="{00000000-0005-0000-0000-000000740000}"/>
    <cellStyle name="Total 2 3 3 10 7 2" xfId="29694" xr:uid="{00000000-0005-0000-0000-000001740000}"/>
    <cellStyle name="Total 2 3 3 10 7 2 2" xfId="29695" xr:uid="{00000000-0005-0000-0000-000002740000}"/>
    <cellStyle name="Total 2 3 3 10 7 2 2 2" xfId="29696" xr:uid="{00000000-0005-0000-0000-000003740000}"/>
    <cellStyle name="Total 2 3 3 10 7 2 3" xfId="29697" xr:uid="{00000000-0005-0000-0000-000004740000}"/>
    <cellStyle name="Total 2 3 3 10 7 3" xfId="29698" xr:uid="{00000000-0005-0000-0000-000005740000}"/>
    <cellStyle name="Total 2 3 3 10 7 3 2" xfId="29699" xr:uid="{00000000-0005-0000-0000-000006740000}"/>
    <cellStyle name="Total 2 3 3 10 7 4" xfId="29700" xr:uid="{00000000-0005-0000-0000-000007740000}"/>
    <cellStyle name="Total 2 3 3 10 8" xfId="29701" xr:uid="{00000000-0005-0000-0000-000008740000}"/>
    <cellStyle name="Total 2 3 3 10 8 2" xfId="29702" xr:uid="{00000000-0005-0000-0000-000009740000}"/>
    <cellStyle name="Total 2 3 3 10 8 2 2" xfId="29703" xr:uid="{00000000-0005-0000-0000-00000A740000}"/>
    <cellStyle name="Total 2 3 3 10 8 3" xfId="29704" xr:uid="{00000000-0005-0000-0000-00000B740000}"/>
    <cellStyle name="Total 2 3 3 10 9" xfId="29705" xr:uid="{00000000-0005-0000-0000-00000C740000}"/>
    <cellStyle name="Total 2 3 3 10 9 2" xfId="29706" xr:uid="{00000000-0005-0000-0000-00000D740000}"/>
    <cellStyle name="Total 2 3 3 10 9 2 2" xfId="29707" xr:uid="{00000000-0005-0000-0000-00000E740000}"/>
    <cellStyle name="Total 2 3 3 10 9 3" xfId="29708" xr:uid="{00000000-0005-0000-0000-00000F740000}"/>
    <cellStyle name="Total 2 3 3 11" xfId="29709" xr:uid="{00000000-0005-0000-0000-000010740000}"/>
    <cellStyle name="Total 2 3 3 11 10" xfId="29710" xr:uid="{00000000-0005-0000-0000-000011740000}"/>
    <cellStyle name="Total 2 3 3 11 10 2" xfId="29711" xr:uid="{00000000-0005-0000-0000-000012740000}"/>
    <cellStyle name="Total 2 3 3 11 11" xfId="29712" xr:uid="{00000000-0005-0000-0000-000013740000}"/>
    <cellStyle name="Total 2 3 3 11 11 2" xfId="29713" xr:uid="{00000000-0005-0000-0000-000014740000}"/>
    <cellStyle name="Total 2 3 3 11 12" xfId="29714" xr:uid="{00000000-0005-0000-0000-000015740000}"/>
    <cellStyle name="Total 2 3 3 11 2" xfId="29715" xr:uid="{00000000-0005-0000-0000-000016740000}"/>
    <cellStyle name="Total 2 3 3 11 2 2" xfId="29716" xr:uid="{00000000-0005-0000-0000-000017740000}"/>
    <cellStyle name="Total 2 3 3 11 2 2 2" xfId="29717" xr:uid="{00000000-0005-0000-0000-000018740000}"/>
    <cellStyle name="Total 2 3 3 11 2 2 2 2" xfId="29718" xr:uid="{00000000-0005-0000-0000-000019740000}"/>
    <cellStyle name="Total 2 3 3 11 2 2 2 2 2" xfId="29719" xr:uid="{00000000-0005-0000-0000-00001A740000}"/>
    <cellStyle name="Total 2 3 3 11 2 2 2 3" xfId="29720" xr:uid="{00000000-0005-0000-0000-00001B740000}"/>
    <cellStyle name="Total 2 3 3 11 2 2 3" xfId="29721" xr:uid="{00000000-0005-0000-0000-00001C740000}"/>
    <cellStyle name="Total 2 3 3 11 2 2 3 2" xfId="29722" xr:uid="{00000000-0005-0000-0000-00001D740000}"/>
    <cellStyle name="Total 2 3 3 11 2 2 4" xfId="29723" xr:uid="{00000000-0005-0000-0000-00001E740000}"/>
    <cellStyle name="Total 2 3 3 11 2 3" xfId="29724" xr:uid="{00000000-0005-0000-0000-00001F740000}"/>
    <cellStyle name="Total 2 3 3 11 2 3 2" xfId="29725" xr:uid="{00000000-0005-0000-0000-000020740000}"/>
    <cellStyle name="Total 2 3 3 11 2 3 2 2" xfId="29726" xr:uid="{00000000-0005-0000-0000-000021740000}"/>
    <cellStyle name="Total 2 3 3 11 2 3 3" xfId="29727" xr:uid="{00000000-0005-0000-0000-000022740000}"/>
    <cellStyle name="Total 2 3 3 11 2 4" xfId="29728" xr:uid="{00000000-0005-0000-0000-000023740000}"/>
    <cellStyle name="Total 2 3 3 11 2 4 2" xfId="29729" xr:uid="{00000000-0005-0000-0000-000024740000}"/>
    <cellStyle name="Total 2 3 3 11 2 4 2 2" xfId="29730" xr:uid="{00000000-0005-0000-0000-000025740000}"/>
    <cellStyle name="Total 2 3 3 11 2 4 3" xfId="29731" xr:uid="{00000000-0005-0000-0000-000026740000}"/>
    <cellStyle name="Total 2 3 3 11 2 5" xfId="29732" xr:uid="{00000000-0005-0000-0000-000027740000}"/>
    <cellStyle name="Total 2 3 3 11 2 5 2" xfId="29733" xr:uid="{00000000-0005-0000-0000-000028740000}"/>
    <cellStyle name="Total 2 3 3 11 2 6" xfId="29734" xr:uid="{00000000-0005-0000-0000-000029740000}"/>
    <cellStyle name="Total 2 3 3 11 2 6 2" xfId="29735" xr:uid="{00000000-0005-0000-0000-00002A740000}"/>
    <cellStyle name="Total 2 3 3 11 2 7" xfId="29736" xr:uid="{00000000-0005-0000-0000-00002B740000}"/>
    <cellStyle name="Total 2 3 3 11 3" xfId="29737" xr:uid="{00000000-0005-0000-0000-00002C740000}"/>
    <cellStyle name="Total 2 3 3 11 3 2" xfId="29738" xr:uid="{00000000-0005-0000-0000-00002D740000}"/>
    <cellStyle name="Total 2 3 3 11 3 2 2" xfId="29739" xr:uid="{00000000-0005-0000-0000-00002E740000}"/>
    <cellStyle name="Total 2 3 3 11 3 2 2 2" xfId="29740" xr:uid="{00000000-0005-0000-0000-00002F740000}"/>
    <cellStyle name="Total 2 3 3 11 3 2 2 2 2" xfId="29741" xr:uid="{00000000-0005-0000-0000-000030740000}"/>
    <cellStyle name="Total 2 3 3 11 3 2 2 3" xfId="29742" xr:uid="{00000000-0005-0000-0000-000031740000}"/>
    <cellStyle name="Total 2 3 3 11 3 2 3" xfId="29743" xr:uid="{00000000-0005-0000-0000-000032740000}"/>
    <cellStyle name="Total 2 3 3 11 3 2 3 2" xfId="29744" xr:uid="{00000000-0005-0000-0000-000033740000}"/>
    <cellStyle name="Total 2 3 3 11 3 2 4" xfId="29745" xr:uid="{00000000-0005-0000-0000-000034740000}"/>
    <cellStyle name="Total 2 3 3 11 3 3" xfId="29746" xr:uid="{00000000-0005-0000-0000-000035740000}"/>
    <cellStyle name="Total 2 3 3 11 3 3 2" xfId="29747" xr:uid="{00000000-0005-0000-0000-000036740000}"/>
    <cellStyle name="Total 2 3 3 11 3 3 2 2" xfId="29748" xr:uid="{00000000-0005-0000-0000-000037740000}"/>
    <cellStyle name="Total 2 3 3 11 3 3 3" xfId="29749" xr:uid="{00000000-0005-0000-0000-000038740000}"/>
    <cellStyle name="Total 2 3 3 11 3 4" xfId="29750" xr:uid="{00000000-0005-0000-0000-000039740000}"/>
    <cellStyle name="Total 2 3 3 11 3 4 2" xfId="29751" xr:uid="{00000000-0005-0000-0000-00003A740000}"/>
    <cellStyle name="Total 2 3 3 11 3 4 2 2" xfId="29752" xr:uid="{00000000-0005-0000-0000-00003B740000}"/>
    <cellStyle name="Total 2 3 3 11 3 4 3" xfId="29753" xr:uid="{00000000-0005-0000-0000-00003C740000}"/>
    <cellStyle name="Total 2 3 3 11 3 5" xfId="29754" xr:uid="{00000000-0005-0000-0000-00003D740000}"/>
    <cellStyle name="Total 2 3 3 11 3 5 2" xfId="29755" xr:uid="{00000000-0005-0000-0000-00003E740000}"/>
    <cellStyle name="Total 2 3 3 11 3 6" xfId="29756" xr:uid="{00000000-0005-0000-0000-00003F740000}"/>
    <cellStyle name="Total 2 3 3 11 3 6 2" xfId="29757" xr:uid="{00000000-0005-0000-0000-000040740000}"/>
    <cellStyle name="Total 2 3 3 11 3 7" xfId="29758" xr:uid="{00000000-0005-0000-0000-000041740000}"/>
    <cellStyle name="Total 2 3 3 11 4" xfId="29759" xr:uid="{00000000-0005-0000-0000-000042740000}"/>
    <cellStyle name="Total 2 3 3 11 4 2" xfId="29760" xr:uid="{00000000-0005-0000-0000-000043740000}"/>
    <cellStyle name="Total 2 3 3 11 4 2 2" xfId="29761" xr:uid="{00000000-0005-0000-0000-000044740000}"/>
    <cellStyle name="Total 2 3 3 11 4 2 2 2" xfId="29762" xr:uid="{00000000-0005-0000-0000-000045740000}"/>
    <cellStyle name="Total 2 3 3 11 4 2 2 2 2" xfId="29763" xr:uid="{00000000-0005-0000-0000-000046740000}"/>
    <cellStyle name="Total 2 3 3 11 4 2 2 3" xfId="29764" xr:uid="{00000000-0005-0000-0000-000047740000}"/>
    <cellStyle name="Total 2 3 3 11 4 2 3" xfId="29765" xr:uid="{00000000-0005-0000-0000-000048740000}"/>
    <cellStyle name="Total 2 3 3 11 4 2 3 2" xfId="29766" xr:uid="{00000000-0005-0000-0000-000049740000}"/>
    <cellStyle name="Total 2 3 3 11 4 2 4" xfId="29767" xr:uid="{00000000-0005-0000-0000-00004A740000}"/>
    <cellStyle name="Total 2 3 3 11 4 3" xfId="29768" xr:uid="{00000000-0005-0000-0000-00004B740000}"/>
    <cellStyle name="Total 2 3 3 11 4 3 2" xfId="29769" xr:uid="{00000000-0005-0000-0000-00004C740000}"/>
    <cellStyle name="Total 2 3 3 11 4 3 2 2" xfId="29770" xr:uid="{00000000-0005-0000-0000-00004D740000}"/>
    <cellStyle name="Total 2 3 3 11 4 3 3" xfId="29771" xr:uid="{00000000-0005-0000-0000-00004E740000}"/>
    <cellStyle name="Total 2 3 3 11 4 4" xfId="29772" xr:uid="{00000000-0005-0000-0000-00004F740000}"/>
    <cellStyle name="Total 2 3 3 11 4 4 2" xfId="29773" xr:uid="{00000000-0005-0000-0000-000050740000}"/>
    <cellStyle name="Total 2 3 3 11 4 4 2 2" xfId="29774" xr:uid="{00000000-0005-0000-0000-000051740000}"/>
    <cellStyle name="Total 2 3 3 11 4 4 3" xfId="29775" xr:uid="{00000000-0005-0000-0000-000052740000}"/>
    <cellStyle name="Total 2 3 3 11 4 5" xfId="29776" xr:uid="{00000000-0005-0000-0000-000053740000}"/>
    <cellStyle name="Total 2 3 3 11 4 5 2" xfId="29777" xr:uid="{00000000-0005-0000-0000-000054740000}"/>
    <cellStyle name="Total 2 3 3 11 4 6" xfId="29778" xr:uid="{00000000-0005-0000-0000-000055740000}"/>
    <cellStyle name="Total 2 3 3 11 4 6 2" xfId="29779" xr:uid="{00000000-0005-0000-0000-000056740000}"/>
    <cellStyle name="Total 2 3 3 11 4 7" xfId="29780" xr:uid="{00000000-0005-0000-0000-000057740000}"/>
    <cellStyle name="Total 2 3 3 11 5" xfId="29781" xr:uid="{00000000-0005-0000-0000-000058740000}"/>
    <cellStyle name="Total 2 3 3 11 5 2" xfId="29782" xr:uid="{00000000-0005-0000-0000-000059740000}"/>
    <cellStyle name="Total 2 3 3 11 5 2 2" xfId="29783" xr:uid="{00000000-0005-0000-0000-00005A740000}"/>
    <cellStyle name="Total 2 3 3 11 5 2 2 2" xfId="29784" xr:uid="{00000000-0005-0000-0000-00005B740000}"/>
    <cellStyle name="Total 2 3 3 11 5 2 2 2 2" xfId="29785" xr:uid="{00000000-0005-0000-0000-00005C740000}"/>
    <cellStyle name="Total 2 3 3 11 5 2 2 3" xfId="29786" xr:uid="{00000000-0005-0000-0000-00005D740000}"/>
    <cellStyle name="Total 2 3 3 11 5 2 3" xfId="29787" xr:uid="{00000000-0005-0000-0000-00005E740000}"/>
    <cellStyle name="Total 2 3 3 11 5 2 3 2" xfId="29788" xr:uid="{00000000-0005-0000-0000-00005F740000}"/>
    <cellStyle name="Total 2 3 3 11 5 2 4" xfId="29789" xr:uid="{00000000-0005-0000-0000-000060740000}"/>
    <cellStyle name="Total 2 3 3 11 5 3" xfId="29790" xr:uid="{00000000-0005-0000-0000-000061740000}"/>
    <cellStyle name="Total 2 3 3 11 5 3 2" xfId="29791" xr:uid="{00000000-0005-0000-0000-000062740000}"/>
    <cellStyle name="Total 2 3 3 11 5 3 2 2" xfId="29792" xr:uid="{00000000-0005-0000-0000-000063740000}"/>
    <cellStyle name="Total 2 3 3 11 5 3 3" xfId="29793" xr:uid="{00000000-0005-0000-0000-000064740000}"/>
    <cellStyle name="Total 2 3 3 11 5 4" xfId="29794" xr:uid="{00000000-0005-0000-0000-000065740000}"/>
    <cellStyle name="Total 2 3 3 11 5 4 2" xfId="29795" xr:uid="{00000000-0005-0000-0000-000066740000}"/>
    <cellStyle name="Total 2 3 3 11 5 4 2 2" xfId="29796" xr:uid="{00000000-0005-0000-0000-000067740000}"/>
    <cellStyle name="Total 2 3 3 11 5 4 3" xfId="29797" xr:uid="{00000000-0005-0000-0000-000068740000}"/>
    <cellStyle name="Total 2 3 3 11 5 5" xfId="29798" xr:uid="{00000000-0005-0000-0000-000069740000}"/>
    <cellStyle name="Total 2 3 3 11 5 5 2" xfId="29799" xr:uid="{00000000-0005-0000-0000-00006A740000}"/>
    <cellStyle name="Total 2 3 3 11 5 6" xfId="29800" xr:uid="{00000000-0005-0000-0000-00006B740000}"/>
    <cellStyle name="Total 2 3 3 11 5 6 2" xfId="29801" xr:uid="{00000000-0005-0000-0000-00006C740000}"/>
    <cellStyle name="Total 2 3 3 11 5 7" xfId="29802" xr:uid="{00000000-0005-0000-0000-00006D740000}"/>
    <cellStyle name="Total 2 3 3 11 6" xfId="29803" xr:uid="{00000000-0005-0000-0000-00006E740000}"/>
    <cellStyle name="Total 2 3 3 11 6 2" xfId="29804" xr:uid="{00000000-0005-0000-0000-00006F740000}"/>
    <cellStyle name="Total 2 3 3 11 6 2 2" xfId="29805" xr:uid="{00000000-0005-0000-0000-000070740000}"/>
    <cellStyle name="Total 2 3 3 11 6 2 2 2" xfId="29806" xr:uid="{00000000-0005-0000-0000-000071740000}"/>
    <cellStyle name="Total 2 3 3 11 6 2 2 2 2" xfId="29807" xr:uid="{00000000-0005-0000-0000-000072740000}"/>
    <cellStyle name="Total 2 3 3 11 6 2 2 3" xfId="29808" xr:uid="{00000000-0005-0000-0000-000073740000}"/>
    <cellStyle name="Total 2 3 3 11 6 2 3" xfId="29809" xr:uid="{00000000-0005-0000-0000-000074740000}"/>
    <cellStyle name="Total 2 3 3 11 6 2 3 2" xfId="29810" xr:uid="{00000000-0005-0000-0000-000075740000}"/>
    <cellStyle name="Total 2 3 3 11 6 2 4" xfId="29811" xr:uid="{00000000-0005-0000-0000-000076740000}"/>
    <cellStyle name="Total 2 3 3 11 6 3" xfId="29812" xr:uid="{00000000-0005-0000-0000-000077740000}"/>
    <cellStyle name="Total 2 3 3 11 6 3 2" xfId="29813" xr:uid="{00000000-0005-0000-0000-000078740000}"/>
    <cellStyle name="Total 2 3 3 11 6 3 2 2" xfId="29814" xr:uid="{00000000-0005-0000-0000-000079740000}"/>
    <cellStyle name="Total 2 3 3 11 6 3 3" xfId="29815" xr:uid="{00000000-0005-0000-0000-00007A740000}"/>
    <cellStyle name="Total 2 3 3 11 6 4" xfId="29816" xr:uid="{00000000-0005-0000-0000-00007B740000}"/>
    <cellStyle name="Total 2 3 3 11 6 4 2" xfId="29817" xr:uid="{00000000-0005-0000-0000-00007C740000}"/>
    <cellStyle name="Total 2 3 3 11 6 4 2 2" xfId="29818" xr:uid="{00000000-0005-0000-0000-00007D740000}"/>
    <cellStyle name="Total 2 3 3 11 6 4 3" xfId="29819" xr:uid="{00000000-0005-0000-0000-00007E740000}"/>
    <cellStyle name="Total 2 3 3 11 6 5" xfId="29820" xr:uid="{00000000-0005-0000-0000-00007F740000}"/>
    <cellStyle name="Total 2 3 3 11 6 5 2" xfId="29821" xr:uid="{00000000-0005-0000-0000-000080740000}"/>
    <cellStyle name="Total 2 3 3 11 6 6" xfId="29822" xr:uid="{00000000-0005-0000-0000-000081740000}"/>
    <cellStyle name="Total 2 3 3 11 6 6 2" xfId="29823" xr:uid="{00000000-0005-0000-0000-000082740000}"/>
    <cellStyle name="Total 2 3 3 11 6 7" xfId="29824" xr:uid="{00000000-0005-0000-0000-000083740000}"/>
    <cellStyle name="Total 2 3 3 11 7" xfId="29825" xr:uid="{00000000-0005-0000-0000-000084740000}"/>
    <cellStyle name="Total 2 3 3 11 7 2" xfId="29826" xr:uid="{00000000-0005-0000-0000-000085740000}"/>
    <cellStyle name="Total 2 3 3 11 7 2 2" xfId="29827" xr:uid="{00000000-0005-0000-0000-000086740000}"/>
    <cellStyle name="Total 2 3 3 11 7 2 2 2" xfId="29828" xr:uid="{00000000-0005-0000-0000-000087740000}"/>
    <cellStyle name="Total 2 3 3 11 7 2 3" xfId="29829" xr:uid="{00000000-0005-0000-0000-000088740000}"/>
    <cellStyle name="Total 2 3 3 11 7 3" xfId="29830" xr:uid="{00000000-0005-0000-0000-000089740000}"/>
    <cellStyle name="Total 2 3 3 11 7 3 2" xfId="29831" xr:uid="{00000000-0005-0000-0000-00008A740000}"/>
    <cellStyle name="Total 2 3 3 11 7 4" xfId="29832" xr:uid="{00000000-0005-0000-0000-00008B740000}"/>
    <cellStyle name="Total 2 3 3 11 8" xfId="29833" xr:uid="{00000000-0005-0000-0000-00008C740000}"/>
    <cellStyle name="Total 2 3 3 11 8 2" xfId="29834" xr:uid="{00000000-0005-0000-0000-00008D740000}"/>
    <cellStyle name="Total 2 3 3 11 8 2 2" xfId="29835" xr:uid="{00000000-0005-0000-0000-00008E740000}"/>
    <cellStyle name="Total 2 3 3 11 8 3" xfId="29836" xr:uid="{00000000-0005-0000-0000-00008F740000}"/>
    <cellStyle name="Total 2 3 3 11 9" xfId="29837" xr:uid="{00000000-0005-0000-0000-000090740000}"/>
    <cellStyle name="Total 2 3 3 11 9 2" xfId="29838" xr:uid="{00000000-0005-0000-0000-000091740000}"/>
    <cellStyle name="Total 2 3 3 11 9 2 2" xfId="29839" xr:uid="{00000000-0005-0000-0000-000092740000}"/>
    <cellStyle name="Total 2 3 3 11 9 3" xfId="29840" xr:uid="{00000000-0005-0000-0000-000093740000}"/>
    <cellStyle name="Total 2 3 3 12" xfId="29841" xr:uid="{00000000-0005-0000-0000-000094740000}"/>
    <cellStyle name="Total 2 3 3 12 10" xfId="29842" xr:uid="{00000000-0005-0000-0000-000095740000}"/>
    <cellStyle name="Total 2 3 3 12 10 2" xfId="29843" xr:uid="{00000000-0005-0000-0000-000096740000}"/>
    <cellStyle name="Total 2 3 3 12 11" xfId="29844" xr:uid="{00000000-0005-0000-0000-000097740000}"/>
    <cellStyle name="Total 2 3 3 12 11 2" xfId="29845" xr:uid="{00000000-0005-0000-0000-000098740000}"/>
    <cellStyle name="Total 2 3 3 12 12" xfId="29846" xr:uid="{00000000-0005-0000-0000-000099740000}"/>
    <cellStyle name="Total 2 3 3 12 2" xfId="29847" xr:uid="{00000000-0005-0000-0000-00009A740000}"/>
    <cellStyle name="Total 2 3 3 12 2 2" xfId="29848" xr:uid="{00000000-0005-0000-0000-00009B740000}"/>
    <cellStyle name="Total 2 3 3 12 2 2 2" xfId="29849" xr:uid="{00000000-0005-0000-0000-00009C740000}"/>
    <cellStyle name="Total 2 3 3 12 2 2 2 2" xfId="29850" xr:uid="{00000000-0005-0000-0000-00009D740000}"/>
    <cellStyle name="Total 2 3 3 12 2 2 2 2 2" xfId="29851" xr:uid="{00000000-0005-0000-0000-00009E740000}"/>
    <cellStyle name="Total 2 3 3 12 2 2 2 3" xfId="29852" xr:uid="{00000000-0005-0000-0000-00009F740000}"/>
    <cellStyle name="Total 2 3 3 12 2 2 3" xfId="29853" xr:uid="{00000000-0005-0000-0000-0000A0740000}"/>
    <cellStyle name="Total 2 3 3 12 2 2 3 2" xfId="29854" xr:uid="{00000000-0005-0000-0000-0000A1740000}"/>
    <cellStyle name="Total 2 3 3 12 2 2 4" xfId="29855" xr:uid="{00000000-0005-0000-0000-0000A2740000}"/>
    <cellStyle name="Total 2 3 3 12 2 3" xfId="29856" xr:uid="{00000000-0005-0000-0000-0000A3740000}"/>
    <cellStyle name="Total 2 3 3 12 2 3 2" xfId="29857" xr:uid="{00000000-0005-0000-0000-0000A4740000}"/>
    <cellStyle name="Total 2 3 3 12 2 3 2 2" xfId="29858" xr:uid="{00000000-0005-0000-0000-0000A5740000}"/>
    <cellStyle name="Total 2 3 3 12 2 3 3" xfId="29859" xr:uid="{00000000-0005-0000-0000-0000A6740000}"/>
    <cellStyle name="Total 2 3 3 12 2 4" xfId="29860" xr:uid="{00000000-0005-0000-0000-0000A7740000}"/>
    <cellStyle name="Total 2 3 3 12 2 4 2" xfId="29861" xr:uid="{00000000-0005-0000-0000-0000A8740000}"/>
    <cellStyle name="Total 2 3 3 12 2 4 2 2" xfId="29862" xr:uid="{00000000-0005-0000-0000-0000A9740000}"/>
    <cellStyle name="Total 2 3 3 12 2 4 3" xfId="29863" xr:uid="{00000000-0005-0000-0000-0000AA740000}"/>
    <cellStyle name="Total 2 3 3 12 2 5" xfId="29864" xr:uid="{00000000-0005-0000-0000-0000AB740000}"/>
    <cellStyle name="Total 2 3 3 12 2 5 2" xfId="29865" xr:uid="{00000000-0005-0000-0000-0000AC740000}"/>
    <cellStyle name="Total 2 3 3 12 2 6" xfId="29866" xr:uid="{00000000-0005-0000-0000-0000AD740000}"/>
    <cellStyle name="Total 2 3 3 12 2 6 2" xfId="29867" xr:uid="{00000000-0005-0000-0000-0000AE740000}"/>
    <cellStyle name="Total 2 3 3 12 2 7" xfId="29868" xr:uid="{00000000-0005-0000-0000-0000AF740000}"/>
    <cellStyle name="Total 2 3 3 12 3" xfId="29869" xr:uid="{00000000-0005-0000-0000-0000B0740000}"/>
    <cellStyle name="Total 2 3 3 12 3 2" xfId="29870" xr:uid="{00000000-0005-0000-0000-0000B1740000}"/>
    <cellStyle name="Total 2 3 3 12 3 2 2" xfId="29871" xr:uid="{00000000-0005-0000-0000-0000B2740000}"/>
    <cellStyle name="Total 2 3 3 12 3 2 2 2" xfId="29872" xr:uid="{00000000-0005-0000-0000-0000B3740000}"/>
    <cellStyle name="Total 2 3 3 12 3 2 2 2 2" xfId="29873" xr:uid="{00000000-0005-0000-0000-0000B4740000}"/>
    <cellStyle name="Total 2 3 3 12 3 2 2 3" xfId="29874" xr:uid="{00000000-0005-0000-0000-0000B5740000}"/>
    <cellStyle name="Total 2 3 3 12 3 2 3" xfId="29875" xr:uid="{00000000-0005-0000-0000-0000B6740000}"/>
    <cellStyle name="Total 2 3 3 12 3 2 3 2" xfId="29876" xr:uid="{00000000-0005-0000-0000-0000B7740000}"/>
    <cellStyle name="Total 2 3 3 12 3 2 4" xfId="29877" xr:uid="{00000000-0005-0000-0000-0000B8740000}"/>
    <cellStyle name="Total 2 3 3 12 3 3" xfId="29878" xr:uid="{00000000-0005-0000-0000-0000B9740000}"/>
    <cellStyle name="Total 2 3 3 12 3 3 2" xfId="29879" xr:uid="{00000000-0005-0000-0000-0000BA740000}"/>
    <cellStyle name="Total 2 3 3 12 3 3 2 2" xfId="29880" xr:uid="{00000000-0005-0000-0000-0000BB740000}"/>
    <cellStyle name="Total 2 3 3 12 3 3 3" xfId="29881" xr:uid="{00000000-0005-0000-0000-0000BC740000}"/>
    <cellStyle name="Total 2 3 3 12 3 4" xfId="29882" xr:uid="{00000000-0005-0000-0000-0000BD740000}"/>
    <cellStyle name="Total 2 3 3 12 3 4 2" xfId="29883" xr:uid="{00000000-0005-0000-0000-0000BE740000}"/>
    <cellStyle name="Total 2 3 3 12 3 4 2 2" xfId="29884" xr:uid="{00000000-0005-0000-0000-0000BF740000}"/>
    <cellStyle name="Total 2 3 3 12 3 4 3" xfId="29885" xr:uid="{00000000-0005-0000-0000-0000C0740000}"/>
    <cellStyle name="Total 2 3 3 12 3 5" xfId="29886" xr:uid="{00000000-0005-0000-0000-0000C1740000}"/>
    <cellStyle name="Total 2 3 3 12 3 5 2" xfId="29887" xr:uid="{00000000-0005-0000-0000-0000C2740000}"/>
    <cellStyle name="Total 2 3 3 12 3 6" xfId="29888" xr:uid="{00000000-0005-0000-0000-0000C3740000}"/>
    <cellStyle name="Total 2 3 3 12 3 6 2" xfId="29889" xr:uid="{00000000-0005-0000-0000-0000C4740000}"/>
    <cellStyle name="Total 2 3 3 12 3 7" xfId="29890" xr:uid="{00000000-0005-0000-0000-0000C5740000}"/>
    <cellStyle name="Total 2 3 3 12 4" xfId="29891" xr:uid="{00000000-0005-0000-0000-0000C6740000}"/>
    <cellStyle name="Total 2 3 3 12 4 2" xfId="29892" xr:uid="{00000000-0005-0000-0000-0000C7740000}"/>
    <cellStyle name="Total 2 3 3 12 4 2 2" xfId="29893" xr:uid="{00000000-0005-0000-0000-0000C8740000}"/>
    <cellStyle name="Total 2 3 3 12 4 2 2 2" xfId="29894" xr:uid="{00000000-0005-0000-0000-0000C9740000}"/>
    <cellStyle name="Total 2 3 3 12 4 2 2 2 2" xfId="29895" xr:uid="{00000000-0005-0000-0000-0000CA740000}"/>
    <cellStyle name="Total 2 3 3 12 4 2 2 3" xfId="29896" xr:uid="{00000000-0005-0000-0000-0000CB740000}"/>
    <cellStyle name="Total 2 3 3 12 4 2 3" xfId="29897" xr:uid="{00000000-0005-0000-0000-0000CC740000}"/>
    <cellStyle name="Total 2 3 3 12 4 2 3 2" xfId="29898" xr:uid="{00000000-0005-0000-0000-0000CD740000}"/>
    <cellStyle name="Total 2 3 3 12 4 2 4" xfId="29899" xr:uid="{00000000-0005-0000-0000-0000CE740000}"/>
    <cellStyle name="Total 2 3 3 12 4 3" xfId="29900" xr:uid="{00000000-0005-0000-0000-0000CF740000}"/>
    <cellStyle name="Total 2 3 3 12 4 3 2" xfId="29901" xr:uid="{00000000-0005-0000-0000-0000D0740000}"/>
    <cellStyle name="Total 2 3 3 12 4 3 2 2" xfId="29902" xr:uid="{00000000-0005-0000-0000-0000D1740000}"/>
    <cellStyle name="Total 2 3 3 12 4 3 3" xfId="29903" xr:uid="{00000000-0005-0000-0000-0000D2740000}"/>
    <cellStyle name="Total 2 3 3 12 4 4" xfId="29904" xr:uid="{00000000-0005-0000-0000-0000D3740000}"/>
    <cellStyle name="Total 2 3 3 12 4 4 2" xfId="29905" xr:uid="{00000000-0005-0000-0000-0000D4740000}"/>
    <cellStyle name="Total 2 3 3 12 4 4 2 2" xfId="29906" xr:uid="{00000000-0005-0000-0000-0000D5740000}"/>
    <cellStyle name="Total 2 3 3 12 4 4 3" xfId="29907" xr:uid="{00000000-0005-0000-0000-0000D6740000}"/>
    <cellStyle name="Total 2 3 3 12 4 5" xfId="29908" xr:uid="{00000000-0005-0000-0000-0000D7740000}"/>
    <cellStyle name="Total 2 3 3 12 4 5 2" xfId="29909" xr:uid="{00000000-0005-0000-0000-0000D8740000}"/>
    <cellStyle name="Total 2 3 3 12 4 6" xfId="29910" xr:uid="{00000000-0005-0000-0000-0000D9740000}"/>
    <cellStyle name="Total 2 3 3 12 4 6 2" xfId="29911" xr:uid="{00000000-0005-0000-0000-0000DA740000}"/>
    <cellStyle name="Total 2 3 3 12 4 7" xfId="29912" xr:uid="{00000000-0005-0000-0000-0000DB740000}"/>
    <cellStyle name="Total 2 3 3 12 5" xfId="29913" xr:uid="{00000000-0005-0000-0000-0000DC740000}"/>
    <cellStyle name="Total 2 3 3 12 5 2" xfId="29914" xr:uid="{00000000-0005-0000-0000-0000DD740000}"/>
    <cellStyle name="Total 2 3 3 12 5 2 2" xfId="29915" xr:uid="{00000000-0005-0000-0000-0000DE740000}"/>
    <cellStyle name="Total 2 3 3 12 5 2 2 2" xfId="29916" xr:uid="{00000000-0005-0000-0000-0000DF740000}"/>
    <cellStyle name="Total 2 3 3 12 5 2 2 2 2" xfId="29917" xr:uid="{00000000-0005-0000-0000-0000E0740000}"/>
    <cellStyle name="Total 2 3 3 12 5 2 2 3" xfId="29918" xr:uid="{00000000-0005-0000-0000-0000E1740000}"/>
    <cellStyle name="Total 2 3 3 12 5 2 3" xfId="29919" xr:uid="{00000000-0005-0000-0000-0000E2740000}"/>
    <cellStyle name="Total 2 3 3 12 5 2 3 2" xfId="29920" xr:uid="{00000000-0005-0000-0000-0000E3740000}"/>
    <cellStyle name="Total 2 3 3 12 5 2 4" xfId="29921" xr:uid="{00000000-0005-0000-0000-0000E4740000}"/>
    <cellStyle name="Total 2 3 3 12 5 3" xfId="29922" xr:uid="{00000000-0005-0000-0000-0000E5740000}"/>
    <cellStyle name="Total 2 3 3 12 5 3 2" xfId="29923" xr:uid="{00000000-0005-0000-0000-0000E6740000}"/>
    <cellStyle name="Total 2 3 3 12 5 3 2 2" xfId="29924" xr:uid="{00000000-0005-0000-0000-0000E7740000}"/>
    <cellStyle name="Total 2 3 3 12 5 3 3" xfId="29925" xr:uid="{00000000-0005-0000-0000-0000E8740000}"/>
    <cellStyle name="Total 2 3 3 12 5 4" xfId="29926" xr:uid="{00000000-0005-0000-0000-0000E9740000}"/>
    <cellStyle name="Total 2 3 3 12 5 4 2" xfId="29927" xr:uid="{00000000-0005-0000-0000-0000EA740000}"/>
    <cellStyle name="Total 2 3 3 12 5 4 2 2" xfId="29928" xr:uid="{00000000-0005-0000-0000-0000EB740000}"/>
    <cellStyle name="Total 2 3 3 12 5 4 3" xfId="29929" xr:uid="{00000000-0005-0000-0000-0000EC740000}"/>
    <cellStyle name="Total 2 3 3 12 5 5" xfId="29930" xr:uid="{00000000-0005-0000-0000-0000ED740000}"/>
    <cellStyle name="Total 2 3 3 12 5 5 2" xfId="29931" xr:uid="{00000000-0005-0000-0000-0000EE740000}"/>
    <cellStyle name="Total 2 3 3 12 5 6" xfId="29932" xr:uid="{00000000-0005-0000-0000-0000EF740000}"/>
    <cellStyle name="Total 2 3 3 12 5 6 2" xfId="29933" xr:uid="{00000000-0005-0000-0000-0000F0740000}"/>
    <cellStyle name="Total 2 3 3 12 5 7" xfId="29934" xr:uid="{00000000-0005-0000-0000-0000F1740000}"/>
    <cellStyle name="Total 2 3 3 12 6" xfId="29935" xr:uid="{00000000-0005-0000-0000-0000F2740000}"/>
    <cellStyle name="Total 2 3 3 12 6 2" xfId="29936" xr:uid="{00000000-0005-0000-0000-0000F3740000}"/>
    <cellStyle name="Total 2 3 3 12 6 2 2" xfId="29937" xr:uid="{00000000-0005-0000-0000-0000F4740000}"/>
    <cellStyle name="Total 2 3 3 12 6 2 2 2" xfId="29938" xr:uid="{00000000-0005-0000-0000-0000F5740000}"/>
    <cellStyle name="Total 2 3 3 12 6 2 2 2 2" xfId="29939" xr:uid="{00000000-0005-0000-0000-0000F6740000}"/>
    <cellStyle name="Total 2 3 3 12 6 2 2 3" xfId="29940" xr:uid="{00000000-0005-0000-0000-0000F7740000}"/>
    <cellStyle name="Total 2 3 3 12 6 2 3" xfId="29941" xr:uid="{00000000-0005-0000-0000-0000F8740000}"/>
    <cellStyle name="Total 2 3 3 12 6 2 3 2" xfId="29942" xr:uid="{00000000-0005-0000-0000-0000F9740000}"/>
    <cellStyle name="Total 2 3 3 12 6 2 4" xfId="29943" xr:uid="{00000000-0005-0000-0000-0000FA740000}"/>
    <cellStyle name="Total 2 3 3 12 6 3" xfId="29944" xr:uid="{00000000-0005-0000-0000-0000FB740000}"/>
    <cellStyle name="Total 2 3 3 12 6 3 2" xfId="29945" xr:uid="{00000000-0005-0000-0000-0000FC740000}"/>
    <cellStyle name="Total 2 3 3 12 6 3 2 2" xfId="29946" xr:uid="{00000000-0005-0000-0000-0000FD740000}"/>
    <cellStyle name="Total 2 3 3 12 6 3 3" xfId="29947" xr:uid="{00000000-0005-0000-0000-0000FE740000}"/>
    <cellStyle name="Total 2 3 3 12 6 4" xfId="29948" xr:uid="{00000000-0005-0000-0000-0000FF740000}"/>
    <cellStyle name="Total 2 3 3 12 6 4 2" xfId="29949" xr:uid="{00000000-0005-0000-0000-000000750000}"/>
    <cellStyle name="Total 2 3 3 12 6 4 2 2" xfId="29950" xr:uid="{00000000-0005-0000-0000-000001750000}"/>
    <cellStyle name="Total 2 3 3 12 6 4 3" xfId="29951" xr:uid="{00000000-0005-0000-0000-000002750000}"/>
    <cellStyle name="Total 2 3 3 12 6 5" xfId="29952" xr:uid="{00000000-0005-0000-0000-000003750000}"/>
    <cellStyle name="Total 2 3 3 12 6 5 2" xfId="29953" xr:uid="{00000000-0005-0000-0000-000004750000}"/>
    <cellStyle name="Total 2 3 3 12 6 6" xfId="29954" xr:uid="{00000000-0005-0000-0000-000005750000}"/>
    <cellStyle name="Total 2 3 3 12 6 6 2" xfId="29955" xr:uid="{00000000-0005-0000-0000-000006750000}"/>
    <cellStyle name="Total 2 3 3 12 6 7" xfId="29956" xr:uid="{00000000-0005-0000-0000-000007750000}"/>
    <cellStyle name="Total 2 3 3 12 7" xfId="29957" xr:uid="{00000000-0005-0000-0000-000008750000}"/>
    <cellStyle name="Total 2 3 3 12 7 2" xfId="29958" xr:uid="{00000000-0005-0000-0000-000009750000}"/>
    <cellStyle name="Total 2 3 3 12 7 2 2" xfId="29959" xr:uid="{00000000-0005-0000-0000-00000A750000}"/>
    <cellStyle name="Total 2 3 3 12 7 2 2 2" xfId="29960" xr:uid="{00000000-0005-0000-0000-00000B750000}"/>
    <cellStyle name="Total 2 3 3 12 7 2 3" xfId="29961" xr:uid="{00000000-0005-0000-0000-00000C750000}"/>
    <cellStyle name="Total 2 3 3 12 7 3" xfId="29962" xr:uid="{00000000-0005-0000-0000-00000D750000}"/>
    <cellStyle name="Total 2 3 3 12 7 3 2" xfId="29963" xr:uid="{00000000-0005-0000-0000-00000E750000}"/>
    <cellStyle name="Total 2 3 3 12 7 4" xfId="29964" xr:uid="{00000000-0005-0000-0000-00000F750000}"/>
    <cellStyle name="Total 2 3 3 12 8" xfId="29965" xr:uid="{00000000-0005-0000-0000-000010750000}"/>
    <cellStyle name="Total 2 3 3 12 8 2" xfId="29966" xr:uid="{00000000-0005-0000-0000-000011750000}"/>
    <cellStyle name="Total 2 3 3 12 8 2 2" xfId="29967" xr:uid="{00000000-0005-0000-0000-000012750000}"/>
    <cellStyle name="Total 2 3 3 12 8 3" xfId="29968" xr:uid="{00000000-0005-0000-0000-000013750000}"/>
    <cellStyle name="Total 2 3 3 12 9" xfId="29969" xr:uid="{00000000-0005-0000-0000-000014750000}"/>
    <cellStyle name="Total 2 3 3 12 9 2" xfId="29970" xr:uid="{00000000-0005-0000-0000-000015750000}"/>
    <cellStyle name="Total 2 3 3 12 9 2 2" xfId="29971" xr:uid="{00000000-0005-0000-0000-000016750000}"/>
    <cellStyle name="Total 2 3 3 12 9 3" xfId="29972" xr:uid="{00000000-0005-0000-0000-000017750000}"/>
    <cellStyle name="Total 2 3 3 13" xfId="29973" xr:uid="{00000000-0005-0000-0000-000018750000}"/>
    <cellStyle name="Total 2 3 3 13 10" xfId="29974" xr:uid="{00000000-0005-0000-0000-000019750000}"/>
    <cellStyle name="Total 2 3 3 13 10 2" xfId="29975" xr:uid="{00000000-0005-0000-0000-00001A750000}"/>
    <cellStyle name="Total 2 3 3 13 11" xfId="29976" xr:uid="{00000000-0005-0000-0000-00001B750000}"/>
    <cellStyle name="Total 2 3 3 13 11 2" xfId="29977" xr:uid="{00000000-0005-0000-0000-00001C750000}"/>
    <cellStyle name="Total 2 3 3 13 12" xfId="29978" xr:uid="{00000000-0005-0000-0000-00001D750000}"/>
    <cellStyle name="Total 2 3 3 13 2" xfId="29979" xr:uid="{00000000-0005-0000-0000-00001E750000}"/>
    <cellStyle name="Total 2 3 3 13 2 2" xfId="29980" xr:uid="{00000000-0005-0000-0000-00001F750000}"/>
    <cellStyle name="Total 2 3 3 13 2 2 2" xfId="29981" xr:uid="{00000000-0005-0000-0000-000020750000}"/>
    <cellStyle name="Total 2 3 3 13 2 2 2 2" xfId="29982" xr:uid="{00000000-0005-0000-0000-000021750000}"/>
    <cellStyle name="Total 2 3 3 13 2 2 2 2 2" xfId="29983" xr:uid="{00000000-0005-0000-0000-000022750000}"/>
    <cellStyle name="Total 2 3 3 13 2 2 2 3" xfId="29984" xr:uid="{00000000-0005-0000-0000-000023750000}"/>
    <cellStyle name="Total 2 3 3 13 2 2 3" xfId="29985" xr:uid="{00000000-0005-0000-0000-000024750000}"/>
    <cellStyle name="Total 2 3 3 13 2 2 3 2" xfId="29986" xr:uid="{00000000-0005-0000-0000-000025750000}"/>
    <cellStyle name="Total 2 3 3 13 2 2 4" xfId="29987" xr:uid="{00000000-0005-0000-0000-000026750000}"/>
    <cellStyle name="Total 2 3 3 13 2 3" xfId="29988" xr:uid="{00000000-0005-0000-0000-000027750000}"/>
    <cellStyle name="Total 2 3 3 13 2 3 2" xfId="29989" xr:uid="{00000000-0005-0000-0000-000028750000}"/>
    <cellStyle name="Total 2 3 3 13 2 3 2 2" xfId="29990" xr:uid="{00000000-0005-0000-0000-000029750000}"/>
    <cellStyle name="Total 2 3 3 13 2 3 3" xfId="29991" xr:uid="{00000000-0005-0000-0000-00002A750000}"/>
    <cellStyle name="Total 2 3 3 13 2 4" xfId="29992" xr:uid="{00000000-0005-0000-0000-00002B750000}"/>
    <cellStyle name="Total 2 3 3 13 2 4 2" xfId="29993" xr:uid="{00000000-0005-0000-0000-00002C750000}"/>
    <cellStyle name="Total 2 3 3 13 2 4 2 2" xfId="29994" xr:uid="{00000000-0005-0000-0000-00002D750000}"/>
    <cellStyle name="Total 2 3 3 13 2 4 3" xfId="29995" xr:uid="{00000000-0005-0000-0000-00002E750000}"/>
    <cellStyle name="Total 2 3 3 13 2 5" xfId="29996" xr:uid="{00000000-0005-0000-0000-00002F750000}"/>
    <cellStyle name="Total 2 3 3 13 2 5 2" xfId="29997" xr:uid="{00000000-0005-0000-0000-000030750000}"/>
    <cellStyle name="Total 2 3 3 13 2 6" xfId="29998" xr:uid="{00000000-0005-0000-0000-000031750000}"/>
    <cellStyle name="Total 2 3 3 13 2 6 2" xfId="29999" xr:uid="{00000000-0005-0000-0000-000032750000}"/>
    <cellStyle name="Total 2 3 3 13 2 7" xfId="30000" xr:uid="{00000000-0005-0000-0000-000033750000}"/>
    <cellStyle name="Total 2 3 3 13 3" xfId="30001" xr:uid="{00000000-0005-0000-0000-000034750000}"/>
    <cellStyle name="Total 2 3 3 13 3 2" xfId="30002" xr:uid="{00000000-0005-0000-0000-000035750000}"/>
    <cellStyle name="Total 2 3 3 13 3 2 2" xfId="30003" xr:uid="{00000000-0005-0000-0000-000036750000}"/>
    <cellStyle name="Total 2 3 3 13 3 2 2 2" xfId="30004" xr:uid="{00000000-0005-0000-0000-000037750000}"/>
    <cellStyle name="Total 2 3 3 13 3 2 2 2 2" xfId="30005" xr:uid="{00000000-0005-0000-0000-000038750000}"/>
    <cellStyle name="Total 2 3 3 13 3 2 2 3" xfId="30006" xr:uid="{00000000-0005-0000-0000-000039750000}"/>
    <cellStyle name="Total 2 3 3 13 3 2 3" xfId="30007" xr:uid="{00000000-0005-0000-0000-00003A750000}"/>
    <cellStyle name="Total 2 3 3 13 3 2 3 2" xfId="30008" xr:uid="{00000000-0005-0000-0000-00003B750000}"/>
    <cellStyle name="Total 2 3 3 13 3 2 4" xfId="30009" xr:uid="{00000000-0005-0000-0000-00003C750000}"/>
    <cellStyle name="Total 2 3 3 13 3 3" xfId="30010" xr:uid="{00000000-0005-0000-0000-00003D750000}"/>
    <cellStyle name="Total 2 3 3 13 3 3 2" xfId="30011" xr:uid="{00000000-0005-0000-0000-00003E750000}"/>
    <cellStyle name="Total 2 3 3 13 3 3 2 2" xfId="30012" xr:uid="{00000000-0005-0000-0000-00003F750000}"/>
    <cellStyle name="Total 2 3 3 13 3 3 3" xfId="30013" xr:uid="{00000000-0005-0000-0000-000040750000}"/>
    <cellStyle name="Total 2 3 3 13 3 4" xfId="30014" xr:uid="{00000000-0005-0000-0000-000041750000}"/>
    <cellStyle name="Total 2 3 3 13 3 4 2" xfId="30015" xr:uid="{00000000-0005-0000-0000-000042750000}"/>
    <cellStyle name="Total 2 3 3 13 3 4 2 2" xfId="30016" xr:uid="{00000000-0005-0000-0000-000043750000}"/>
    <cellStyle name="Total 2 3 3 13 3 4 3" xfId="30017" xr:uid="{00000000-0005-0000-0000-000044750000}"/>
    <cellStyle name="Total 2 3 3 13 3 5" xfId="30018" xr:uid="{00000000-0005-0000-0000-000045750000}"/>
    <cellStyle name="Total 2 3 3 13 3 5 2" xfId="30019" xr:uid="{00000000-0005-0000-0000-000046750000}"/>
    <cellStyle name="Total 2 3 3 13 3 6" xfId="30020" xr:uid="{00000000-0005-0000-0000-000047750000}"/>
    <cellStyle name="Total 2 3 3 13 3 6 2" xfId="30021" xr:uid="{00000000-0005-0000-0000-000048750000}"/>
    <cellStyle name="Total 2 3 3 13 3 7" xfId="30022" xr:uid="{00000000-0005-0000-0000-000049750000}"/>
    <cellStyle name="Total 2 3 3 13 4" xfId="30023" xr:uid="{00000000-0005-0000-0000-00004A750000}"/>
    <cellStyle name="Total 2 3 3 13 4 2" xfId="30024" xr:uid="{00000000-0005-0000-0000-00004B750000}"/>
    <cellStyle name="Total 2 3 3 13 4 2 2" xfId="30025" xr:uid="{00000000-0005-0000-0000-00004C750000}"/>
    <cellStyle name="Total 2 3 3 13 4 2 2 2" xfId="30026" xr:uid="{00000000-0005-0000-0000-00004D750000}"/>
    <cellStyle name="Total 2 3 3 13 4 2 2 2 2" xfId="30027" xr:uid="{00000000-0005-0000-0000-00004E750000}"/>
    <cellStyle name="Total 2 3 3 13 4 2 2 3" xfId="30028" xr:uid="{00000000-0005-0000-0000-00004F750000}"/>
    <cellStyle name="Total 2 3 3 13 4 2 3" xfId="30029" xr:uid="{00000000-0005-0000-0000-000050750000}"/>
    <cellStyle name="Total 2 3 3 13 4 2 3 2" xfId="30030" xr:uid="{00000000-0005-0000-0000-000051750000}"/>
    <cellStyle name="Total 2 3 3 13 4 2 4" xfId="30031" xr:uid="{00000000-0005-0000-0000-000052750000}"/>
    <cellStyle name="Total 2 3 3 13 4 3" xfId="30032" xr:uid="{00000000-0005-0000-0000-000053750000}"/>
    <cellStyle name="Total 2 3 3 13 4 3 2" xfId="30033" xr:uid="{00000000-0005-0000-0000-000054750000}"/>
    <cellStyle name="Total 2 3 3 13 4 3 2 2" xfId="30034" xr:uid="{00000000-0005-0000-0000-000055750000}"/>
    <cellStyle name="Total 2 3 3 13 4 3 3" xfId="30035" xr:uid="{00000000-0005-0000-0000-000056750000}"/>
    <cellStyle name="Total 2 3 3 13 4 4" xfId="30036" xr:uid="{00000000-0005-0000-0000-000057750000}"/>
    <cellStyle name="Total 2 3 3 13 4 4 2" xfId="30037" xr:uid="{00000000-0005-0000-0000-000058750000}"/>
    <cellStyle name="Total 2 3 3 13 4 4 2 2" xfId="30038" xr:uid="{00000000-0005-0000-0000-000059750000}"/>
    <cellStyle name="Total 2 3 3 13 4 4 3" xfId="30039" xr:uid="{00000000-0005-0000-0000-00005A750000}"/>
    <cellStyle name="Total 2 3 3 13 4 5" xfId="30040" xr:uid="{00000000-0005-0000-0000-00005B750000}"/>
    <cellStyle name="Total 2 3 3 13 4 5 2" xfId="30041" xr:uid="{00000000-0005-0000-0000-00005C750000}"/>
    <cellStyle name="Total 2 3 3 13 4 6" xfId="30042" xr:uid="{00000000-0005-0000-0000-00005D750000}"/>
    <cellStyle name="Total 2 3 3 13 4 6 2" xfId="30043" xr:uid="{00000000-0005-0000-0000-00005E750000}"/>
    <cellStyle name="Total 2 3 3 13 4 7" xfId="30044" xr:uid="{00000000-0005-0000-0000-00005F750000}"/>
    <cellStyle name="Total 2 3 3 13 5" xfId="30045" xr:uid="{00000000-0005-0000-0000-000060750000}"/>
    <cellStyle name="Total 2 3 3 13 5 2" xfId="30046" xr:uid="{00000000-0005-0000-0000-000061750000}"/>
    <cellStyle name="Total 2 3 3 13 5 2 2" xfId="30047" xr:uid="{00000000-0005-0000-0000-000062750000}"/>
    <cellStyle name="Total 2 3 3 13 5 2 2 2" xfId="30048" xr:uid="{00000000-0005-0000-0000-000063750000}"/>
    <cellStyle name="Total 2 3 3 13 5 2 2 2 2" xfId="30049" xr:uid="{00000000-0005-0000-0000-000064750000}"/>
    <cellStyle name="Total 2 3 3 13 5 2 2 3" xfId="30050" xr:uid="{00000000-0005-0000-0000-000065750000}"/>
    <cellStyle name="Total 2 3 3 13 5 2 3" xfId="30051" xr:uid="{00000000-0005-0000-0000-000066750000}"/>
    <cellStyle name="Total 2 3 3 13 5 2 3 2" xfId="30052" xr:uid="{00000000-0005-0000-0000-000067750000}"/>
    <cellStyle name="Total 2 3 3 13 5 2 4" xfId="30053" xr:uid="{00000000-0005-0000-0000-000068750000}"/>
    <cellStyle name="Total 2 3 3 13 5 3" xfId="30054" xr:uid="{00000000-0005-0000-0000-000069750000}"/>
    <cellStyle name="Total 2 3 3 13 5 3 2" xfId="30055" xr:uid="{00000000-0005-0000-0000-00006A750000}"/>
    <cellStyle name="Total 2 3 3 13 5 3 2 2" xfId="30056" xr:uid="{00000000-0005-0000-0000-00006B750000}"/>
    <cellStyle name="Total 2 3 3 13 5 3 3" xfId="30057" xr:uid="{00000000-0005-0000-0000-00006C750000}"/>
    <cellStyle name="Total 2 3 3 13 5 4" xfId="30058" xr:uid="{00000000-0005-0000-0000-00006D750000}"/>
    <cellStyle name="Total 2 3 3 13 5 4 2" xfId="30059" xr:uid="{00000000-0005-0000-0000-00006E750000}"/>
    <cellStyle name="Total 2 3 3 13 5 4 2 2" xfId="30060" xr:uid="{00000000-0005-0000-0000-00006F750000}"/>
    <cellStyle name="Total 2 3 3 13 5 4 3" xfId="30061" xr:uid="{00000000-0005-0000-0000-000070750000}"/>
    <cellStyle name="Total 2 3 3 13 5 5" xfId="30062" xr:uid="{00000000-0005-0000-0000-000071750000}"/>
    <cellStyle name="Total 2 3 3 13 5 5 2" xfId="30063" xr:uid="{00000000-0005-0000-0000-000072750000}"/>
    <cellStyle name="Total 2 3 3 13 5 6" xfId="30064" xr:uid="{00000000-0005-0000-0000-000073750000}"/>
    <cellStyle name="Total 2 3 3 13 5 6 2" xfId="30065" xr:uid="{00000000-0005-0000-0000-000074750000}"/>
    <cellStyle name="Total 2 3 3 13 5 7" xfId="30066" xr:uid="{00000000-0005-0000-0000-000075750000}"/>
    <cellStyle name="Total 2 3 3 13 6" xfId="30067" xr:uid="{00000000-0005-0000-0000-000076750000}"/>
    <cellStyle name="Total 2 3 3 13 6 2" xfId="30068" xr:uid="{00000000-0005-0000-0000-000077750000}"/>
    <cellStyle name="Total 2 3 3 13 6 2 2" xfId="30069" xr:uid="{00000000-0005-0000-0000-000078750000}"/>
    <cellStyle name="Total 2 3 3 13 6 2 2 2" xfId="30070" xr:uid="{00000000-0005-0000-0000-000079750000}"/>
    <cellStyle name="Total 2 3 3 13 6 2 2 2 2" xfId="30071" xr:uid="{00000000-0005-0000-0000-00007A750000}"/>
    <cellStyle name="Total 2 3 3 13 6 2 2 3" xfId="30072" xr:uid="{00000000-0005-0000-0000-00007B750000}"/>
    <cellStyle name="Total 2 3 3 13 6 2 3" xfId="30073" xr:uid="{00000000-0005-0000-0000-00007C750000}"/>
    <cellStyle name="Total 2 3 3 13 6 2 3 2" xfId="30074" xr:uid="{00000000-0005-0000-0000-00007D750000}"/>
    <cellStyle name="Total 2 3 3 13 6 2 4" xfId="30075" xr:uid="{00000000-0005-0000-0000-00007E750000}"/>
    <cellStyle name="Total 2 3 3 13 6 3" xfId="30076" xr:uid="{00000000-0005-0000-0000-00007F750000}"/>
    <cellStyle name="Total 2 3 3 13 6 3 2" xfId="30077" xr:uid="{00000000-0005-0000-0000-000080750000}"/>
    <cellStyle name="Total 2 3 3 13 6 3 2 2" xfId="30078" xr:uid="{00000000-0005-0000-0000-000081750000}"/>
    <cellStyle name="Total 2 3 3 13 6 3 3" xfId="30079" xr:uid="{00000000-0005-0000-0000-000082750000}"/>
    <cellStyle name="Total 2 3 3 13 6 4" xfId="30080" xr:uid="{00000000-0005-0000-0000-000083750000}"/>
    <cellStyle name="Total 2 3 3 13 6 4 2" xfId="30081" xr:uid="{00000000-0005-0000-0000-000084750000}"/>
    <cellStyle name="Total 2 3 3 13 6 4 2 2" xfId="30082" xr:uid="{00000000-0005-0000-0000-000085750000}"/>
    <cellStyle name="Total 2 3 3 13 6 4 3" xfId="30083" xr:uid="{00000000-0005-0000-0000-000086750000}"/>
    <cellStyle name="Total 2 3 3 13 6 5" xfId="30084" xr:uid="{00000000-0005-0000-0000-000087750000}"/>
    <cellStyle name="Total 2 3 3 13 6 5 2" xfId="30085" xr:uid="{00000000-0005-0000-0000-000088750000}"/>
    <cellStyle name="Total 2 3 3 13 6 6" xfId="30086" xr:uid="{00000000-0005-0000-0000-000089750000}"/>
    <cellStyle name="Total 2 3 3 13 6 6 2" xfId="30087" xr:uid="{00000000-0005-0000-0000-00008A750000}"/>
    <cellStyle name="Total 2 3 3 13 6 7" xfId="30088" xr:uid="{00000000-0005-0000-0000-00008B750000}"/>
    <cellStyle name="Total 2 3 3 13 7" xfId="30089" xr:uid="{00000000-0005-0000-0000-00008C750000}"/>
    <cellStyle name="Total 2 3 3 13 7 2" xfId="30090" xr:uid="{00000000-0005-0000-0000-00008D750000}"/>
    <cellStyle name="Total 2 3 3 13 7 2 2" xfId="30091" xr:uid="{00000000-0005-0000-0000-00008E750000}"/>
    <cellStyle name="Total 2 3 3 13 7 2 2 2" xfId="30092" xr:uid="{00000000-0005-0000-0000-00008F750000}"/>
    <cellStyle name="Total 2 3 3 13 7 2 3" xfId="30093" xr:uid="{00000000-0005-0000-0000-000090750000}"/>
    <cellStyle name="Total 2 3 3 13 7 3" xfId="30094" xr:uid="{00000000-0005-0000-0000-000091750000}"/>
    <cellStyle name="Total 2 3 3 13 7 3 2" xfId="30095" xr:uid="{00000000-0005-0000-0000-000092750000}"/>
    <cellStyle name="Total 2 3 3 13 7 4" xfId="30096" xr:uid="{00000000-0005-0000-0000-000093750000}"/>
    <cellStyle name="Total 2 3 3 13 8" xfId="30097" xr:uid="{00000000-0005-0000-0000-000094750000}"/>
    <cellStyle name="Total 2 3 3 13 8 2" xfId="30098" xr:uid="{00000000-0005-0000-0000-000095750000}"/>
    <cellStyle name="Total 2 3 3 13 8 2 2" xfId="30099" xr:uid="{00000000-0005-0000-0000-000096750000}"/>
    <cellStyle name="Total 2 3 3 13 8 3" xfId="30100" xr:uid="{00000000-0005-0000-0000-000097750000}"/>
    <cellStyle name="Total 2 3 3 13 9" xfId="30101" xr:uid="{00000000-0005-0000-0000-000098750000}"/>
    <cellStyle name="Total 2 3 3 13 9 2" xfId="30102" xr:uid="{00000000-0005-0000-0000-000099750000}"/>
    <cellStyle name="Total 2 3 3 13 9 2 2" xfId="30103" xr:uid="{00000000-0005-0000-0000-00009A750000}"/>
    <cellStyle name="Total 2 3 3 13 9 3" xfId="30104" xr:uid="{00000000-0005-0000-0000-00009B750000}"/>
    <cellStyle name="Total 2 3 3 14" xfId="30105" xr:uid="{00000000-0005-0000-0000-00009C750000}"/>
    <cellStyle name="Total 2 3 3 14 10" xfId="30106" xr:uid="{00000000-0005-0000-0000-00009D750000}"/>
    <cellStyle name="Total 2 3 3 14 10 2" xfId="30107" xr:uid="{00000000-0005-0000-0000-00009E750000}"/>
    <cellStyle name="Total 2 3 3 14 11" xfId="30108" xr:uid="{00000000-0005-0000-0000-00009F750000}"/>
    <cellStyle name="Total 2 3 3 14 11 2" xfId="30109" xr:uid="{00000000-0005-0000-0000-0000A0750000}"/>
    <cellStyle name="Total 2 3 3 14 12" xfId="30110" xr:uid="{00000000-0005-0000-0000-0000A1750000}"/>
    <cellStyle name="Total 2 3 3 14 2" xfId="30111" xr:uid="{00000000-0005-0000-0000-0000A2750000}"/>
    <cellStyle name="Total 2 3 3 14 2 2" xfId="30112" xr:uid="{00000000-0005-0000-0000-0000A3750000}"/>
    <cellStyle name="Total 2 3 3 14 2 2 2" xfId="30113" xr:uid="{00000000-0005-0000-0000-0000A4750000}"/>
    <cellStyle name="Total 2 3 3 14 2 2 2 2" xfId="30114" xr:uid="{00000000-0005-0000-0000-0000A5750000}"/>
    <cellStyle name="Total 2 3 3 14 2 2 2 2 2" xfId="30115" xr:uid="{00000000-0005-0000-0000-0000A6750000}"/>
    <cellStyle name="Total 2 3 3 14 2 2 2 3" xfId="30116" xr:uid="{00000000-0005-0000-0000-0000A7750000}"/>
    <cellStyle name="Total 2 3 3 14 2 2 3" xfId="30117" xr:uid="{00000000-0005-0000-0000-0000A8750000}"/>
    <cellStyle name="Total 2 3 3 14 2 2 3 2" xfId="30118" xr:uid="{00000000-0005-0000-0000-0000A9750000}"/>
    <cellStyle name="Total 2 3 3 14 2 2 4" xfId="30119" xr:uid="{00000000-0005-0000-0000-0000AA750000}"/>
    <cellStyle name="Total 2 3 3 14 2 3" xfId="30120" xr:uid="{00000000-0005-0000-0000-0000AB750000}"/>
    <cellStyle name="Total 2 3 3 14 2 3 2" xfId="30121" xr:uid="{00000000-0005-0000-0000-0000AC750000}"/>
    <cellStyle name="Total 2 3 3 14 2 3 2 2" xfId="30122" xr:uid="{00000000-0005-0000-0000-0000AD750000}"/>
    <cellStyle name="Total 2 3 3 14 2 3 3" xfId="30123" xr:uid="{00000000-0005-0000-0000-0000AE750000}"/>
    <cellStyle name="Total 2 3 3 14 2 4" xfId="30124" xr:uid="{00000000-0005-0000-0000-0000AF750000}"/>
    <cellStyle name="Total 2 3 3 14 2 4 2" xfId="30125" xr:uid="{00000000-0005-0000-0000-0000B0750000}"/>
    <cellStyle name="Total 2 3 3 14 2 4 2 2" xfId="30126" xr:uid="{00000000-0005-0000-0000-0000B1750000}"/>
    <cellStyle name="Total 2 3 3 14 2 4 3" xfId="30127" xr:uid="{00000000-0005-0000-0000-0000B2750000}"/>
    <cellStyle name="Total 2 3 3 14 2 5" xfId="30128" xr:uid="{00000000-0005-0000-0000-0000B3750000}"/>
    <cellStyle name="Total 2 3 3 14 2 5 2" xfId="30129" xr:uid="{00000000-0005-0000-0000-0000B4750000}"/>
    <cellStyle name="Total 2 3 3 14 2 6" xfId="30130" xr:uid="{00000000-0005-0000-0000-0000B5750000}"/>
    <cellStyle name="Total 2 3 3 14 2 6 2" xfId="30131" xr:uid="{00000000-0005-0000-0000-0000B6750000}"/>
    <cellStyle name="Total 2 3 3 14 2 7" xfId="30132" xr:uid="{00000000-0005-0000-0000-0000B7750000}"/>
    <cellStyle name="Total 2 3 3 14 3" xfId="30133" xr:uid="{00000000-0005-0000-0000-0000B8750000}"/>
    <cellStyle name="Total 2 3 3 14 3 2" xfId="30134" xr:uid="{00000000-0005-0000-0000-0000B9750000}"/>
    <cellStyle name="Total 2 3 3 14 3 2 2" xfId="30135" xr:uid="{00000000-0005-0000-0000-0000BA750000}"/>
    <cellStyle name="Total 2 3 3 14 3 2 2 2" xfId="30136" xr:uid="{00000000-0005-0000-0000-0000BB750000}"/>
    <cellStyle name="Total 2 3 3 14 3 2 2 2 2" xfId="30137" xr:uid="{00000000-0005-0000-0000-0000BC750000}"/>
    <cellStyle name="Total 2 3 3 14 3 2 2 3" xfId="30138" xr:uid="{00000000-0005-0000-0000-0000BD750000}"/>
    <cellStyle name="Total 2 3 3 14 3 2 3" xfId="30139" xr:uid="{00000000-0005-0000-0000-0000BE750000}"/>
    <cellStyle name="Total 2 3 3 14 3 2 3 2" xfId="30140" xr:uid="{00000000-0005-0000-0000-0000BF750000}"/>
    <cellStyle name="Total 2 3 3 14 3 2 4" xfId="30141" xr:uid="{00000000-0005-0000-0000-0000C0750000}"/>
    <cellStyle name="Total 2 3 3 14 3 3" xfId="30142" xr:uid="{00000000-0005-0000-0000-0000C1750000}"/>
    <cellStyle name="Total 2 3 3 14 3 3 2" xfId="30143" xr:uid="{00000000-0005-0000-0000-0000C2750000}"/>
    <cellStyle name="Total 2 3 3 14 3 3 2 2" xfId="30144" xr:uid="{00000000-0005-0000-0000-0000C3750000}"/>
    <cellStyle name="Total 2 3 3 14 3 3 3" xfId="30145" xr:uid="{00000000-0005-0000-0000-0000C4750000}"/>
    <cellStyle name="Total 2 3 3 14 3 4" xfId="30146" xr:uid="{00000000-0005-0000-0000-0000C5750000}"/>
    <cellStyle name="Total 2 3 3 14 3 4 2" xfId="30147" xr:uid="{00000000-0005-0000-0000-0000C6750000}"/>
    <cellStyle name="Total 2 3 3 14 3 4 2 2" xfId="30148" xr:uid="{00000000-0005-0000-0000-0000C7750000}"/>
    <cellStyle name="Total 2 3 3 14 3 4 3" xfId="30149" xr:uid="{00000000-0005-0000-0000-0000C8750000}"/>
    <cellStyle name="Total 2 3 3 14 3 5" xfId="30150" xr:uid="{00000000-0005-0000-0000-0000C9750000}"/>
    <cellStyle name="Total 2 3 3 14 3 5 2" xfId="30151" xr:uid="{00000000-0005-0000-0000-0000CA750000}"/>
    <cellStyle name="Total 2 3 3 14 3 6" xfId="30152" xr:uid="{00000000-0005-0000-0000-0000CB750000}"/>
    <cellStyle name="Total 2 3 3 14 3 6 2" xfId="30153" xr:uid="{00000000-0005-0000-0000-0000CC750000}"/>
    <cellStyle name="Total 2 3 3 14 3 7" xfId="30154" xr:uid="{00000000-0005-0000-0000-0000CD750000}"/>
    <cellStyle name="Total 2 3 3 14 4" xfId="30155" xr:uid="{00000000-0005-0000-0000-0000CE750000}"/>
    <cellStyle name="Total 2 3 3 14 4 2" xfId="30156" xr:uid="{00000000-0005-0000-0000-0000CF750000}"/>
    <cellStyle name="Total 2 3 3 14 4 2 2" xfId="30157" xr:uid="{00000000-0005-0000-0000-0000D0750000}"/>
    <cellStyle name="Total 2 3 3 14 4 2 2 2" xfId="30158" xr:uid="{00000000-0005-0000-0000-0000D1750000}"/>
    <cellStyle name="Total 2 3 3 14 4 2 2 2 2" xfId="30159" xr:uid="{00000000-0005-0000-0000-0000D2750000}"/>
    <cellStyle name="Total 2 3 3 14 4 2 2 3" xfId="30160" xr:uid="{00000000-0005-0000-0000-0000D3750000}"/>
    <cellStyle name="Total 2 3 3 14 4 2 3" xfId="30161" xr:uid="{00000000-0005-0000-0000-0000D4750000}"/>
    <cellStyle name="Total 2 3 3 14 4 2 3 2" xfId="30162" xr:uid="{00000000-0005-0000-0000-0000D5750000}"/>
    <cellStyle name="Total 2 3 3 14 4 2 4" xfId="30163" xr:uid="{00000000-0005-0000-0000-0000D6750000}"/>
    <cellStyle name="Total 2 3 3 14 4 3" xfId="30164" xr:uid="{00000000-0005-0000-0000-0000D7750000}"/>
    <cellStyle name="Total 2 3 3 14 4 3 2" xfId="30165" xr:uid="{00000000-0005-0000-0000-0000D8750000}"/>
    <cellStyle name="Total 2 3 3 14 4 3 2 2" xfId="30166" xr:uid="{00000000-0005-0000-0000-0000D9750000}"/>
    <cellStyle name="Total 2 3 3 14 4 3 3" xfId="30167" xr:uid="{00000000-0005-0000-0000-0000DA750000}"/>
    <cellStyle name="Total 2 3 3 14 4 4" xfId="30168" xr:uid="{00000000-0005-0000-0000-0000DB750000}"/>
    <cellStyle name="Total 2 3 3 14 4 4 2" xfId="30169" xr:uid="{00000000-0005-0000-0000-0000DC750000}"/>
    <cellStyle name="Total 2 3 3 14 4 4 2 2" xfId="30170" xr:uid="{00000000-0005-0000-0000-0000DD750000}"/>
    <cellStyle name="Total 2 3 3 14 4 4 3" xfId="30171" xr:uid="{00000000-0005-0000-0000-0000DE750000}"/>
    <cellStyle name="Total 2 3 3 14 4 5" xfId="30172" xr:uid="{00000000-0005-0000-0000-0000DF750000}"/>
    <cellStyle name="Total 2 3 3 14 4 5 2" xfId="30173" xr:uid="{00000000-0005-0000-0000-0000E0750000}"/>
    <cellStyle name="Total 2 3 3 14 4 6" xfId="30174" xr:uid="{00000000-0005-0000-0000-0000E1750000}"/>
    <cellStyle name="Total 2 3 3 14 4 6 2" xfId="30175" xr:uid="{00000000-0005-0000-0000-0000E2750000}"/>
    <cellStyle name="Total 2 3 3 14 4 7" xfId="30176" xr:uid="{00000000-0005-0000-0000-0000E3750000}"/>
    <cellStyle name="Total 2 3 3 14 5" xfId="30177" xr:uid="{00000000-0005-0000-0000-0000E4750000}"/>
    <cellStyle name="Total 2 3 3 14 5 2" xfId="30178" xr:uid="{00000000-0005-0000-0000-0000E5750000}"/>
    <cellStyle name="Total 2 3 3 14 5 2 2" xfId="30179" xr:uid="{00000000-0005-0000-0000-0000E6750000}"/>
    <cellStyle name="Total 2 3 3 14 5 2 2 2" xfId="30180" xr:uid="{00000000-0005-0000-0000-0000E7750000}"/>
    <cellStyle name="Total 2 3 3 14 5 2 2 2 2" xfId="30181" xr:uid="{00000000-0005-0000-0000-0000E8750000}"/>
    <cellStyle name="Total 2 3 3 14 5 2 2 3" xfId="30182" xr:uid="{00000000-0005-0000-0000-0000E9750000}"/>
    <cellStyle name="Total 2 3 3 14 5 2 3" xfId="30183" xr:uid="{00000000-0005-0000-0000-0000EA750000}"/>
    <cellStyle name="Total 2 3 3 14 5 2 3 2" xfId="30184" xr:uid="{00000000-0005-0000-0000-0000EB750000}"/>
    <cellStyle name="Total 2 3 3 14 5 2 4" xfId="30185" xr:uid="{00000000-0005-0000-0000-0000EC750000}"/>
    <cellStyle name="Total 2 3 3 14 5 3" xfId="30186" xr:uid="{00000000-0005-0000-0000-0000ED750000}"/>
    <cellStyle name="Total 2 3 3 14 5 3 2" xfId="30187" xr:uid="{00000000-0005-0000-0000-0000EE750000}"/>
    <cellStyle name="Total 2 3 3 14 5 3 2 2" xfId="30188" xr:uid="{00000000-0005-0000-0000-0000EF750000}"/>
    <cellStyle name="Total 2 3 3 14 5 3 3" xfId="30189" xr:uid="{00000000-0005-0000-0000-0000F0750000}"/>
    <cellStyle name="Total 2 3 3 14 5 4" xfId="30190" xr:uid="{00000000-0005-0000-0000-0000F1750000}"/>
    <cellStyle name="Total 2 3 3 14 5 4 2" xfId="30191" xr:uid="{00000000-0005-0000-0000-0000F2750000}"/>
    <cellStyle name="Total 2 3 3 14 5 4 2 2" xfId="30192" xr:uid="{00000000-0005-0000-0000-0000F3750000}"/>
    <cellStyle name="Total 2 3 3 14 5 4 3" xfId="30193" xr:uid="{00000000-0005-0000-0000-0000F4750000}"/>
    <cellStyle name="Total 2 3 3 14 5 5" xfId="30194" xr:uid="{00000000-0005-0000-0000-0000F5750000}"/>
    <cellStyle name="Total 2 3 3 14 5 5 2" xfId="30195" xr:uid="{00000000-0005-0000-0000-0000F6750000}"/>
    <cellStyle name="Total 2 3 3 14 5 6" xfId="30196" xr:uid="{00000000-0005-0000-0000-0000F7750000}"/>
    <cellStyle name="Total 2 3 3 14 5 6 2" xfId="30197" xr:uid="{00000000-0005-0000-0000-0000F8750000}"/>
    <cellStyle name="Total 2 3 3 14 5 7" xfId="30198" xr:uid="{00000000-0005-0000-0000-0000F9750000}"/>
    <cellStyle name="Total 2 3 3 14 6" xfId="30199" xr:uid="{00000000-0005-0000-0000-0000FA750000}"/>
    <cellStyle name="Total 2 3 3 14 6 2" xfId="30200" xr:uid="{00000000-0005-0000-0000-0000FB750000}"/>
    <cellStyle name="Total 2 3 3 14 6 2 2" xfId="30201" xr:uid="{00000000-0005-0000-0000-0000FC750000}"/>
    <cellStyle name="Total 2 3 3 14 6 2 2 2" xfId="30202" xr:uid="{00000000-0005-0000-0000-0000FD750000}"/>
    <cellStyle name="Total 2 3 3 14 6 2 2 2 2" xfId="30203" xr:uid="{00000000-0005-0000-0000-0000FE750000}"/>
    <cellStyle name="Total 2 3 3 14 6 2 2 3" xfId="30204" xr:uid="{00000000-0005-0000-0000-0000FF750000}"/>
    <cellStyle name="Total 2 3 3 14 6 2 3" xfId="30205" xr:uid="{00000000-0005-0000-0000-000000760000}"/>
    <cellStyle name="Total 2 3 3 14 6 2 3 2" xfId="30206" xr:uid="{00000000-0005-0000-0000-000001760000}"/>
    <cellStyle name="Total 2 3 3 14 6 2 4" xfId="30207" xr:uid="{00000000-0005-0000-0000-000002760000}"/>
    <cellStyle name="Total 2 3 3 14 6 3" xfId="30208" xr:uid="{00000000-0005-0000-0000-000003760000}"/>
    <cellStyle name="Total 2 3 3 14 6 3 2" xfId="30209" xr:uid="{00000000-0005-0000-0000-000004760000}"/>
    <cellStyle name="Total 2 3 3 14 6 3 2 2" xfId="30210" xr:uid="{00000000-0005-0000-0000-000005760000}"/>
    <cellStyle name="Total 2 3 3 14 6 3 3" xfId="30211" xr:uid="{00000000-0005-0000-0000-000006760000}"/>
    <cellStyle name="Total 2 3 3 14 6 4" xfId="30212" xr:uid="{00000000-0005-0000-0000-000007760000}"/>
    <cellStyle name="Total 2 3 3 14 6 4 2" xfId="30213" xr:uid="{00000000-0005-0000-0000-000008760000}"/>
    <cellStyle name="Total 2 3 3 14 6 4 2 2" xfId="30214" xr:uid="{00000000-0005-0000-0000-000009760000}"/>
    <cellStyle name="Total 2 3 3 14 6 4 3" xfId="30215" xr:uid="{00000000-0005-0000-0000-00000A760000}"/>
    <cellStyle name="Total 2 3 3 14 6 5" xfId="30216" xr:uid="{00000000-0005-0000-0000-00000B760000}"/>
    <cellStyle name="Total 2 3 3 14 6 5 2" xfId="30217" xr:uid="{00000000-0005-0000-0000-00000C760000}"/>
    <cellStyle name="Total 2 3 3 14 6 6" xfId="30218" xr:uid="{00000000-0005-0000-0000-00000D760000}"/>
    <cellStyle name="Total 2 3 3 14 6 6 2" xfId="30219" xr:uid="{00000000-0005-0000-0000-00000E760000}"/>
    <cellStyle name="Total 2 3 3 14 6 7" xfId="30220" xr:uid="{00000000-0005-0000-0000-00000F760000}"/>
    <cellStyle name="Total 2 3 3 14 7" xfId="30221" xr:uid="{00000000-0005-0000-0000-000010760000}"/>
    <cellStyle name="Total 2 3 3 14 7 2" xfId="30222" xr:uid="{00000000-0005-0000-0000-000011760000}"/>
    <cellStyle name="Total 2 3 3 14 7 2 2" xfId="30223" xr:uid="{00000000-0005-0000-0000-000012760000}"/>
    <cellStyle name="Total 2 3 3 14 7 2 2 2" xfId="30224" xr:uid="{00000000-0005-0000-0000-000013760000}"/>
    <cellStyle name="Total 2 3 3 14 7 2 3" xfId="30225" xr:uid="{00000000-0005-0000-0000-000014760000}"/>
    <cellStyle name="Total 2 3 3 14 7 3" xfId="30226" xr:uid="{00000000-0005-0000-0000-000015760000}"/>
    <cellStyle name="Total 2 3 3 14 7 3 2" xfId="30227" xr:uid="{00000000-0005-0000-0000-000016760000}"/>
    <cellStyle name="Total 2 3 3 14 7 4" xfId="30228" xr:uid="{00000000-0005-0000-0000-000017760000}"/>
    <cellStyle name="Total 2 3 3 14 8" xfId="30229" xr:uid="{00000000-0005-0000-0000-000018760000}"/>
    <cellStyle name="Total 2 3 3 14 8 2" xfId="30230" xr:uid="{00000000-0005-0000-0000-000019760000}"/>
    <cellStyle name="Total 2 3 3 14 8 2 2" xfId="30231" xr:uid="{00000000-0005-0000-0000-00001A760000}"/>
    <cellStyle name="Total 2 3 3 14 8 3" xfId="30232" xr:uid="{00000000-0005-0000-0000-00001B760000}"/>
    <cellStyle name="Total 2 3 3 14 9" xfId="30233" xr:uid="{00000000-0005-0000-0000-00001C760000}"/>
    <cellStyle name="Total 2 3 3 14 9 2" xfId="30234" xr:uid="{00000000-0005-0000-0000-00001D760000}"/>
    <cellStyle name="Total 2 3 3 14 9 2 2" xfId="30235" xr:uid="{00000000-0005-0000-0000-00001E760000}"/>
    <cellStyle name="Total 2 3 3 14 9 3" xfId="30236" xr:uid="{00000000-0005-0000-0000-00001F760000}"/>
    <cellStyle name="Total 2 3 3 15" xfId="30237" xr:uid="{00000000-0005-0000-0000-000020760000}"/>
    <cellStyle name="Total 2 3 3 15 10" xfId="30238" xr:uid="{00000000-0005-0000-0000-000021760000}"/>
    <cellStyle name="Total 2 3 3 15 10 2" xfId="30239" xr:uid="{00000000-0005-0000-0000-000022760000}"/>
    <cellStyle name="Total 2 3 3 15 11" xfId="30240" xr:uid="{00000000-0005-0000-0000-000023760000}"/>
    <cellStyle name="Total 2 3 3 15 2" xfId="30241" xr:uid="{00000000-0005-0000-0000-000024760000}"/>
    <cellStyle name="Total 2 3 3 15 2 2" xfId="30242" xr:uid="{00000000-0005-0000-0000-000025760000}"/>
    <cellStyle name="Total 2 3 3 15 2 2 2" xfId="30243" xr:uid="{00000000-0005-0000-0000-000026760000}"/>
    <cellStyle name="Total 2 3 3 15 2 2 2 2" xfId="30244" xr:uid="{00000000-0005-0000-0000-000027760000}"/>
    <cellStyle name="Total 2 3 3 15 2 2 2 2 2" xfId="30245" xr:uid="{00000000-0005-0000-0000-000028760000}"/>
    <cellStyle name="Total 2 3 3 15 2 2 2 3" xfId="30246" xr:uid="{00000000-0005-0000-0000-000029760000}"/>
    <cellStyle name="Total 2 3 3 15 2 2 3" xfId="30247" xr:uid="{00000000-0005-0000-0000-00002A760000}"/>
    <cellStyle name="Total 2 3 3 15 2 2 3 2" xfId="30248" xr:uid="{00000000-0005-0000-0000-00002B760000}"/>
    <cellStyle name="Total 2 3 3 15 2 2 4" xfId="30249" xr:uid="{00000000-0005-0000-0000-00002C760000}"/>
    <cellStyle name="Total 2 3 3 15 2 3" xfId="30250" xr:uid="{00000000-0005-0000-0000-00002D760000}"/>
    <cellStyle name="Total 2 3 3 15 2 3 2" xfId="30251" xr:uid="{00000000-0005-0000-0000-00002E760000}"/>
    <cellStyle name="Total 2 3 3 15 2 3 2 2" xfId="30252" xr:uid="{00000000-0005-0000-0000-00002F760000}"/>
    <cellStyle name="Total 2 3 3 15 2 3 3" xfId="30253" xr:uid="{00000000-0005-0000-0000-000030760000}"/>
    <cellStyle name="Total 2 3 3 15 2 4" xfId="30254" xr:uid="{00000000-0005-0000-0000-000031760000}"/>
    <cellStyle name="Total 2 3 3 15 2 4 2" xfId="30255" xr:uid="{00000000-0005-0000-0000-000032760000}"/>
    <cellStyle name="Total 2 3 3 15 2 4 2 2" xfId="30256" xr:uid="{00000000-0005-0000-0000-000033760000}"/>
    <cellStyle name="Total 2 3 3 15 2 4 3" xfId="30257" xr:uid="{00000000-0005-0000-0000-000034760000}"/>
    <cellStyle name="Total 2 3 3 15 2 5" xfId="30258" xr:uid="{00000000-0005-0000-0000-000035760000}"/>
    <cellStyle name="Total 2 3 3 15 2 5 2" xfId="30259" xr:uid="{00000000-0005-0000-0000-000036760000}"/>
    <cellStyle name="Total 2 3 3 15 2 6" xfId="30260" xr:uid="{00000000-0005-0000-0000-000037760000}"/>
    <cellStyle name="Total 2 3 3 15 2 6 2" xfId="30261" xr:uid="{00000000-0005-0000-0000-000038760000}"/>
    <cellStyle name="Total 2 3 3 15 2 7" xfId="30262" xr:uid="{00000000-0005-0000-0000-000039760000}"/>
    <cellStyle name="Total 2 3 3 15 3" xfId="30263" xr:uid="{00000000-0005-0000-0000-00003A760000}"/>
    <cellStyle name="Total 2 3 3 15 3 2" xfId="30264" xr:uid="{00000000-0005-0000-0000-00003B760000}"/>
    <cellStyle name="Total 2 3 3 15 3 2 2" xfId="30265" xr:uid="{00000000-0005-0000-0000-00003C760000}"/>
    <cellStyle name="Total 2 3 3 15 3 2 2 2" xfId="30266" xr:uid="{00000000-0005-0000-0000-00003D760000}"/>
    <cellStyle name="Total 2 3 3 15 3 2 2 2 2" xfId="30267" xr:uid="{00000000-0005-0000-0000-00003E760000}"/>
    <cellStyle name="Total 2 3 3 15 3 2 2 3" xfId="30268" xr:uid="{00000000-0005-0000-0000-00003F760000}"/>
    <cellStyle name="Total 2 3 3 15 3 2 3" xfId="30269" xr:uid="{00000000-0005-0000-0000-000040760000}"/>
    <cellStyle name="Total 2 3 3 15 3 2 3 2" xfId="30270" xr:uid="{00000000-0005-0000-0000-000041760000}"/>
    <cellStyle name="Total 2 3 3 15 3 2 4" xfId="30271" xr:uid="{00000000-0005-0000-0000-000042760000}"/>
    <cellStyle name="Total 2 3 3 15 3 3" xfId="30272" xr:uid="{00000000-0005-0000-0000-000043760000}"/>
    <cellStyle name="Total 2 3 3 15 3 3 2" xfId="30273" xr:uid="{00000000-0005-0000-0000-000044760000}"/>
    <cellStyle name="Total 2 3 3 15 3 3 2 2" xfId="30274" xr:uid="{00000000-0005-0000-0000-000045760000}"/>
    <cellStyle name="Total 2 3 3 15 3 3 3" xfId="30275" xr:uid="{00000000-0005-0000-0000-000046760000}"/>
    <cellStyle name="Total 2 3 3 15 3 4" xfId="30276" xr:uid="{00000000-0005-0000-0000-000047760000}"/>
    <cellStyle name="Total 2 3 3 15 3 4 2" xfId="30277" xr:uid="{00000000-0005-0000-0000-000048760000}"/>
    <cellStyle name="Total 2 3 3 15 3 4 2 2" xfId="30278" xr:uid="{00000000-0005-0000-0000-000049760000}"/>
    <cellStyle name="Total 2 3 3 15 3 4 3" xfId="30279" xr:uid="{00000000-0005-0000-0000-00004A760000}"/>
    <cellStyle name="Total 2 3 3 15 3 5" xfId="30280" xr:uid="{00000000-0005-0000-0000-00004B760000}"/>
    <cellStyle name="Total 2 3 3 15 3 5 2" xfId="30281" xr:uid="{00000000-0005-0000-0000-00004C760000}"/>
    <cellStyle name="Total 2 3 3 15 3 6" xfId="30282" xr:uid="{00000000-0005-0000-0000-00004D760000}"/>
    <cellStyle name="Total 2 3 3 15 3 6 2" xfId="30283" xr:uid="{00000000-0005-0000-0000-00004E760000}"/>
    <cellStyle name="Total 2 3 3 15 3 7" xfId="30284" xr:uid="{00000000-0005-0000-0000-00004F760000}"/>
    <cellStyle name="Total 2 3 3 15 4" xfId="30285" xr:uid="{00000000-0005-0000-0000-000050760000}"/>
    <cellStyle name="Total 2 3 3 15 4 2" xfId="30286" xr:uid="{00000000-0005-0000-0000-000051760000}"/>
    <cellStyle name="Total 2 3 3 15 4 2 2" xfId="30287" xr:uid="{00000000-0005-0000-0000-000052760000}"/>
    <cellStyle name="Total 2 3 3 15 4 2 2 2" xfId="30288" xr:uid="{00000000-0005-0000-0000-000053760000}"/>
    <cellStyle name="Total 2 3 3 15 4 2 2 2 2" xfId="30289" xr:uid="{00000000-0005-0000-0000-000054760000}"/>
    <cellStyle name="Total 2 3 3 15 4 2 2 3" xfId="30290" xr:uid="{00000000-0005-0000-0000-000055760000}"/>
    <cellStyle name="Total 2 3 3 15 4 2 3" xfId="30291" xr:uid="{00000000-0005-0000-0000-000056760000}"/>
    <cellStyle name="Total 2 3 3 15 4 2 3 2" xfId="30292" xr:uid="{00000000-0005-0000-0000-000057760000}"/>
    <cellStyle name="Total 2 3 3 15 4 2 4" xfId="30293" xr:uid="{00000000-0005-0000-0000-000058760000}"/>
    <cellStyle name="Total 2 3 3 15 4 3" xfId="30294" xr:uid="{00000000-0005-0000-0000-000059760000}"/>
    <cellStyle name="Total 2 3 3 15 4 3 2" xfId="30295" xr:uid="{00000000-0005-0000-0000-00005A760000}"/>
    <cellStyle name="Total 2 3 3 15 4 3 2 2" xfId="30296" xr:uid="{00000000-0005-0000-0000-00005B760000}"/>
    <cellStyle name="Total 2 3 3 15 4 3 3" xfId="30297" xr:uid="{00000000-0005-0000-0000-00005C760000}"/>
    <cellStyle name="Total 2 3 3 15 4 4" xfId="30298" xr:uid="{00000000-0005-0000-0000-00005D760000}"/>
    <cellStyle name="Total 2 3 3 15 4 4 2" xfId="30299" xr:uid="{00000000-0005-0000-0000-00005E760000}"/>
    <cellStyle name="Total 2 3 3 15 4 4 2 2" xfId="30300" xr:uid="{00000000-0005-0000-0000-00005F760000}"/>
    <cellStyle name="Total 2 3 3 15 4 4 3" xfId="30301" xr:uid="{00000000-0005-0000-0000-000060760000}"/>
    <cellStyle name="Total 2 3 3 15 4 5" xfId="30302" xr:uid="{00000000-0005-0000-0000-000061760000}"/>
    <cellStyle name="Total 2 3 3 15 4 5 2" xfId="30303" xr:uid="{00000000-0005-0000-0000-000062760000}"/>
    <cellStyle name="Total 2 3 3 15 4 6" xfId="30304" xr:uid="{00000000-0005-0000-0000-000063760000}"/>
    <cellStyle name="Total 2 3 3 15 4 6 2" xfId="30305" xr:uid="{00000000-0005-0000-0000-000064760000}"/>
    <cellStyle name="Total 2 3 3 15 4 7" xfId="30306" xr:uid="{00000000-0005-0000-0000-000065760000}"/>
    <cellStyle name="Total 2 3 3 15 5" xfId="30307" xr:uid="{00000000-0005-0000-0000-000066760000}"/>
    <cellStyle name="Total 2 3 3 15 5 2" xfId="30308" xr:uid="{00000000-0005-0000-0000-000067760000}"/>
    <cellStyle name="Total 2 3 3 15 5 2 2" xfId="30309" xr:uid="{00000000-0005-0000-0000-000068760000}"/>
    <cellStyle name="Total 2 3 3 15 5 2 2 2" xfId="30310" xr:uid="{00000000-0005-0000-0000-000069760000}"/>
    <cellStyle name="Total 2 3 3 15 5 2 2 2 2" xfId="30311" xr:uid="{00000000-0005-0000-0000-00006A760000}"/>
    <cellStyle name="Total 2 3 3 15 5 2 2 3" xfId="30312" xr:uid="{00000000-0005-0000-0000-00006B760000}"/>
    <cellStyle name="Total 2 3 3 15 5 2 3" xfId="30313" xr:uid="{00000000-0005-0000-0000-00006C760000}"/>
    <cellStyle name="Total 2 3 3 15 5 2 3 2" xfId="30314" xr:uid="{00000000-0005-0000-0000-00006D760000}"/>
    <cellStyle name="Total 2 3 3 15 5 2 4" xfId="30315" xr:uid="{00000000-0005-0000-0000-00006E760000}"/>
    <cellStyle name="Total 2 3 3 15 5 3" xfId="30316" xr:uid="{00000000-0005-0000-0000-00006F760000}"/>
    <cellStyle name="Total 2 3 3 15 5 3 2" xfId="30317" xr:uid="{00000000-0005-0000-0000-000070760000}"/>
    <cellStyle name="Total 2 3 3 15 5 3 2 2" xfId="30318" xr:uid="{00000000-0005-0000-0000-000071760000}"/>
    <cellStyle name="Total 2 3 3 15 5 3 3" xfId="30319" xr:uid="{00000000-0005-0000-0000-000072760000}"/>
    <cellStyle name="Total 2 3 3 15 5 4" xfId="30320" xr:uid="{00000000-0005-0000-0000-000073760000}"/>
    <cellStyle name="Total 2 3 3 15 5 4 2" xfId="30321" xr:uid="{00000000-0005-0000-0000-000074760000}"/>
    <cellStyle name="Total 2 3 3 15 5 4 2 2" xfId="30322" xr:uid="{00000000-0005-0000-0000-000075760000}"/>
    <cellStyle name="Total 2 3 3 15 5 4 3" xfId="30323" xr:uid="{00000000-0005-0000-0000-000076760000}"/>
    <cellStyle name="Total 2 3 3 15 5 5" xfId="30324" xr:uid="{00000000-0005-0000-0000-000077760000}"/>
    <cellStyle name="Total 2 3 3 15 5 5 2" xfId="30325" xr:uid="{00000000-0005-0000-0000-000078760000}"/>
    <cellStyle name="Total 2 3 3 15 5 6" xfId="30326" xr:uid="{00000000-0005-0000-0000-000079760000}"/>
    <cellStyle name="Total 2 3 3 15 5 6 2" xfId="30327" xr:uid="{00000000-0005-0000-0000-00007A760000}"/>
    <cellStyle name="Total 2 3 3 15 5 7" xfId="30328" xr:uid="{00000000-0005-0000-0000-00007B760000}"/>
    <cellStyle name="Total 2 3 3 15 6" xfId="30329" xr:uid="{00000000-0005-0000-0000-00007C760000}"/>
    <cellStyle name="Total 2 3 3 15 6 2" xfId="30330" xr:uid="{00000000-0005-0000-0000-00007D760000}"/>
    <cellStyle name="Total 2 3 3 15 6 2 2" xfId="30331" xr:uid="{00000000-0005-0000-0000-00007E760000}"/>
    <cellStyle name="Total 2 3 3 15 6 2 2 2" xfId="30332" xr:uid="{00000000-0005-0000-0000-00007F760000}"/>
    <cellStyle name="Total 2 3 3 15 6 2 3" xfId="30333" xr:uid="{00000000-0005-0000-0000-000080760000}"/>
    <cellStyle name="Total 2 3 3 15 6 3" xfId="30334" xr:uid="{00000000-0005-0000-0000-000081760000}"/>
    <cellStyle name="Total 2 3 3 15 6 3 2" xfId="30335" xr:uid="{00000000-0005-0000-0000-000082760000}"/>
    <cellStyle name="Total 2 3 3 15 6 4" xfId="30336" xr:uid="{00000000-0005-0000-0000-000083760000}"/>
    <cellStyle name="Total 2 3 3 15 7" xfId="30337" xr:uid="{00000000-0005-0000-0000-000084760000}"/>
    <cellStyle name="Total 2 3 3 15 7 2" xfId="30338" xr:uid="{00000000-0005-0000-0000-000085760000}"/>
    <cellStyle name="Total 2 3 3 15 7 2 2" xfId="30339" xr:uid="{00000000-0005-0000-0000-000086760000}"/>
    <cellStyle name="Total 2 3 3 15 7 3" xfId="30340" xr:uid="{00000000-0005-0000-0000-000087760000}"/>
    <cellStyle name="Total 2 3 3 15 8" xfId="30341" xr:uid="{00000000-0005-0000-0000-000088760000}"/>
    <cellStyle name="Total 2 3 3 15 8 2" xfId="30342" xr:uid="{00000000-0005-0000-0000-000089760000}"/>
    <cellStyle name="Total 2 3 3 15 8 2 2" xfId="30343" xr:uid="{00000000-0005-0000-0000-00008A760000}"/>
    <cellStyle name="Total 2 3 3 15 8 3" xfId="30344" xr:uid="{00000000-0005-0000-0000-00008B760000}"/>
    <cellStyle name="Total 2 3 3 15 9" xfId="30345" xr:uid="{00000000-0005-0000-0000-00008C760000}"/>
    <cellStyle name="Total 2 3 3 15 9 2" xfId="30346" xr:uid="{00000000-0005-0000-0000-00008D760000}"/>
    <cellStyle name="Total 2 3 3 16" xfId="30347" xr:uid="{00000000-0005-0000-0000-00008E760000}"/>
    <cellStyle name="Total 2 3 3 17" xfId="30348" xr:uid="{00000000-0005-0000-0000-00008F760000}"/>
    <cellStyle name="Total 2 3 3 17 2" xfId="30349" xr:uid="{00000000-0005-0000-0000-000090760000}"/>
    <cellStyle name="Total 2 3 3 17 2 2" xfId="30350" xr:uid="{00000000-0005-0000-0000-000091760000}"/>
    <cellStyle name="Total 2 3 3 18" xfId="30351" xr:uid="{00000000-0005-0000-0000-000092760000}"/>
    <cellStyle name="Total 2 3 3 18 2" xfId="30352" xr:uid="{00000000-0005-0000-0000-000093760000}"/>
    <cellStyle name="Total 2 3 3 19" xfId="30353" xr:uid="{00000000-0005-0000-0000-000094760000}"/>
    <cellStyle name="Total 2 3 3 2" xfId="30354" xr:uid="{00000000-0005-0000-0000-000095760000}"/>
    <cellStyle name="Total 2 3 3 2 10" xfId="30355" xr:uid="{00000000-0005-0000-0000-000096760000}"/>
    <cellStyle name="Total 2 3 3 2 10 2" xfId="30356" xr:uid="{00000000-0005-0000-0000-000097760000}"/>
    <cellStyle name="Total 2 3 3 2 11" xfId="30357" xr:uid="{00000000-0005-0000-0000-000098760000}"/>
    <cellStyle name="Total 2 3 3 2 11 2" xfId="30358" xr:uid="{00000000-0005-0000-0000-000099760000}"/>
    <cellStyle name="Total 2 3 3 2 12" xfId="30359" xr:uid="{00000000-0005-0000-0000-00009A760000}"/>
    <cellStyle name="Total 2 3 3 2 2" xfId="30360" xr:uid="{00000000-0005-0000-0000-00009B760000}"/>
    <cellStyle name="Total 2 3 3 2 2 2" xfId="30361" xr:uid="{00000000-0005-0000-0000-00009C760000}"/>
    <cellStyle name="Total 2 3 3 2 2 2 2" xfId="30362" xr:uid="{00000000-0005-0000-0000-00009D760000}"/>
    <cellStyle name="Total 2 3 3 2 2 2 2 2" xfId="30363" xr:uid="{00000000-0005-0000-0000-00009E760000}"/>
    <cellStyle name="Total 2 3 3 2 2 2 2 2 2" xfId="30364" xr:uid="{00000000-0005-0000-0000-00009F760000}"/>
    <cellStyle name="Total 2 3 3 2 2 2 2 3" xfId="30365" xr:uid="{00000000-0005-0000-0000-0000A0760000}"/>
    <cellStyle name="Total 2 3 3 2 2 2 3" xfId="30366" xr:uid="{00000000-0005-0000-0000-0000A1760000}"/>
    <cellStyle name="Total 2 3 3 2 2 2 3 2" xfId="30367" xr:uid="{00000000-0005-0000-0000-0000A2760000}"/>
    <cellStyle name="Total 2 3 3 2 2 2 4" xfId="30368" xr:uid="{00000000-0005-0000-0000-0000A3760000}"/>
    <cellStyle name="Total 2 3 3 2 2 3" xfId="30369" xr:uid="{00000000-0005-0000-0000-0000A4760000}"/>
    <cellStyle name="Total 2 3 3 2 2 3 2" xfId="30370" xr:uid="{00000000-0005-0000-0000-0000A5760000}"/>
    <cellStyle name="Total 2 3 3 2 2 3 2 2" xfId="30371" xr:uid="{00000000-0005-0000-0000-0000A6760000}"/>
    <cellStyle name="Total 2 3 3 2 2 3 3" xfId="30372" xr:uid="{00000000-0005-0000-0000-0000A7760000}"/>
    <cellStyle name="Total 2 3 3 2 2 4" xfId="30373" xr:uid="{00000000-0005-0000-0000-0000A8760000}"/>
    <cellStyle name="Total 2 3 3 2 2 4 2" xfId="30374" xr:uid="{00000000-0005-0000-0000-0000A9760000}"/>
    <cellStyle name="Total 2 3 3 2 2 4 2 2" xfId="30375" xr:uid="{00000000-0005-0000-0000-0000AA760000}"/>
    <cellStyle name="Total 2 3 3 2 2 4 3" xfId="30376" xr:uid="{00000000-0005-0000-0000-0000AB760000}"/>
    <cellStyle name="Total 2 3 3 2 2 5" xfId="30377" xr:uid="{00000000-0005-0000-0000-0000AC760000}"/>
    <cellStyle name="Total 2 3 3 2 2 5 2" xfId="30378" xr:uid="{00000000-0005-0000-0000-0000AD760000}"/>
    <cellStyle name="Total 2 3 3 2 2 6" xfId="30379" xr:uid="{00000000-0005-0000-0000-0000AE760000}"/>
    <cellStyle name="Total 2 3 3 2 2 6 2" xfId="30380" xr:uid="{00000000-0005-0000-0000-0000AF760000}"/>
    <cellStyle name="Total 2 3 3 2 2 7" xfId="30381" xr:uid="{00000000-0005-0000-0000-0000B0760000}"/>
    <cellStyle name="Total 2 3 3 2 3" xfId="30382" xr:uid="{00000000-0005-0000-0000-0000B1760000}"/>
    <cellStyle name="Total 2 3 3 2 3 2" xfId="30383" xr:uid="{00000000-0005-0000-0000-0000B2760000}"/>
    <cellStyle name="Total 2 3 3 2 3 2 2" xfId="30384" xr:uid="{00000000-0005-0000-0000-0000B3760000}"/>
    <cellStyle name="Total 2 3 3 2 3 2 2 2" xfId="30385" xr:uid="{00000000-0005-0000-0000-0000B4760000}"/>
    <cellStyle name="Total 2 3 3 2 3 2 2 2 2" xfId="30386" xr:uid="{00000000-0005-0000-0000-0000B5760000}"/>
    <cellStyle name="Total 2 3 3 2 3 2 2 3" xfId="30387" xr:uid="{00000000-0005-0000-0000-0000B6760000}"/>
    <cellStyle name="Total 2 3 3 2 3 2 3" xfId="30388" xr:uid="{00000000-0005-0000-0000-0000B7760000}"/>
    <cellStyle name="Total 2 3 3 2 3 2 3 2" xfId="30389" xr:uid="{00000000-0005-0000-0000-0000B8760000}"/>
    <cellStyle name="Total 2 3 3 2 3 2 4" xfId="30390" xr:uid="{00000000-0005-0000-0000-0000B9760000}"/>
    <cellStyle name="Total 2 3 3 2 3 3" xfId="30391" xr:uid="{00000000-0005-0000-0000-0000BA760000}"/>
    <cellStyle name="Total 2 3 3 2 3 3 2" xfId="30392" xr:uid="{00000000-0005-0000-0000-0000BB760000}"/>
    <cellStyle name="Total 2 3 3 2 3 3 2 2" xfId="30393" xr:uid="{00000000-0005-0000-0000-0000BC760000}"/>
    <cellStyle name="Total 2 3 3 2 3 3 3" xfId="30394" xr:uid="{00000000-0005-0000-0000-0000BD760000}"/>
    <cellStyle name="Total 2 3 3 2 3 4" xfId="30395" xr:uid="{00000000-0005-0000-0000-0000BE760000}"/>
    <cellStyle name="Total 2 3 3 2 3 4 2" xfId="30396" xr:uid="{00000000-0005-0000-0000-0000BF760000}"/>
    <cellStyle name="Total 2 3 3 2 3 4 2 2" xfId="30397" xr:uid="{00000000-0005-0000-0000-0000C0760000}"/>
    <cellStyle name="Total 2 3 3 2 3 4 3" xfId="30398" xr:uid="{00000000-0005-0000-0000-0000C1760000}"/>
    <cellStyle name="Total 2 3 3 2 3 5" xfId="30399" xr:uid="{00000000-0005-0000-0000-0000C2760000}"/>
    <cellStyle name="Total 2 3 3 2 3 5 2" xfId="30400" xr:uid="{00000000-0005-0000-0000-0000C3760000}"/>
    <cellStyle name="Total 2 3 3 2 3 6" xfId="30401" xr:uid="{00000000-0005-0000-0000-0000C4760000}"/>
    <cellStyle name="Total 2 3 3 2 3 6 2" xfId="30402" xr:uid="{00000000-0005-0000-0000-0000C5760000}"/>
    <cellStyle name="Total 2 3 3 2 3 7" xfId="30403" xr:uid="{00000000-0005-0000-0000-0000C6760000}"/>
    <cellStyle name="Total 2 3 3 2 4" xfId="30404" xr:uid="{00000000-0005-0000-0000-0000C7760000}"/>
    <cellStyle name="Total 2 3 3 2 4 2" xfId="30405" xr:uid="{00000000-0005-0000-0000-0000C8760000}"/>
    <cellStyle name="Total 2 3 3 2 4 2 2" xfId="30406" xr:uid="{00000000-0005-0000-0000-0000C9760000}"/>
    <cellStyle name="Total 2 3 3 2 4 2 2 2" xfId="30407" xr:uid="{00000000-0005-0000-0000-0000CA760000}"/>
    <cellStyle name="Total 2 3 3 2 4 2 2 2 2" xfId="30408" xr:uid="{00000000-0005-0000-0000-0000CB760000}"/>
    <cellStyle name="Total 2 3 3 2 4 2 2 3" xfId="30409" xr:uid="{00000000-0005-0000-0000-0000CC760000}"/>
    <cellStyle name="Total 2 3 3 2 4 2 3" xfId="30410" xr:uid="{00000000-0005-0000-0000-0000CD760000}"/>
    <cellStyle name="Total 2 3 3 2 4 2 3 2" xfId="30411" xr:uid="{00000000-0005-0000-0000-0000CE760000}"/>
    <cellStyle name="Total 2 3 3 2 4 2 4" xfId="30412" xr:uid="{00000000-0005-0000-0000-0000CF760000}"/>
    <cellStyle name="Total 2 3 3 2 4 3" xfId="30413" xr:uid="{00000000-0005-0000-0000-0000D0760000}"/>
    <cellStyle name="Total 2 3 3 2 4 3 2" xfId="30414" xr:uid="{00000000-0005-0000-0000-0000D1760000}"/>
    <cellStyle name="Total 2 3 3 2 4 3 2 2" xfId="30415" xr:uid="{00000000-0005-0000-0000-0000D2760000}"/>
    <cellStyle name="Total 2 3 3 2 4 3 3" xfId="30416" xr:uid="{00000000-0005-0000-0000-0000D3760000}"/>
    <cellStyle name="Total 2 3 3 2 4 4" xfId="30417" xr:uid="{00000000-0005-0000-0000-0000D4760000}"/>
    <cellStyle name="Total 2 3 3 2 4 4 2" xfId="30418" xr:uid="{00000000-0005-0000-0000-0000D5760000}"/>
    <cellStyle name="Total 2 3 3 2 4 4 2 2" xfId="30419" xr:uid="{00000000-0005-0000-0000-0000D6760000}"/>
    <cellStyle name="Total 2 3 3 2 4 4 3" xfId="30420" xr:uid="{00000000-0005-0000-0000-0000D7760000}"/>
    <cellStyle name="Total 2 3 3 2 4 5" xfId="30421" xr:uid="{00000000-0005-0000-0000-0000D8760000}"/>
    <cellStyle name="Total 2 3 3 2 4 5 2" xfId="30422" xr:uid="{00000000-0005-0000-0000-0000D9760000}"/>
    <cellStyle name="Total 2 3 3 2 4 6" xfId="30423" xr:uid="{00000000-0005-0000-0000-0000DA760000}"/>
    <cellStyle name="Total 2 3 3 2 4 6 2" xfId="30424" xr:uid="{00000000-0005-0000-0000-0000DB760000}"/>
    <cellStyle name="Total 2 3 3 2 4 7" xfId="30425" xr:uid="{00000000-0005-0000-0000-0000DC760000}"/>
    <cellStyle name="Total 2 3 3 2 5" xfId="30426" xr:uid="{00000000-0005-0000-0000-0000DD760000}"/>
    <cellStyle name="Total 2 3 3 2 5 2" xfId="30427" xr:uid="{00000000-0005-0000-0000-0000DE760000}"/>
    <cellStyle name="Total 2 3 3 2 5 2 2" xfId="30428" xr:uid="{00000000-0005-0000-0000-0000DF760000}"/>
    <cellStyle name="Total 2 3 3 2 5 2 2 2" xfId="30429" xr:uid="{00000000-0005-0000-0000-0000E0760000}"/>
    <cellStyle name="Total 2 3 3 2 5 2 2 2 2" xfId="30430" xr:uid="{00000000-0005-0000-0000-0000E1760000}"/>
    <cellStyle name="Total 2 3 3 2 5 2 2 3" xfId="30431" xr:uid="{00000000-0005-0000-0000-0000E2760000}"/>
    <cellStyle name="Total 2 3 3 2 5 2 3" xfId="30432" xr:uid="{00000000-0005-0000-0000-0000E3760000}"/>
    <cellStyle name="Total 2 3 3 2 5 2 3 2" xfId="30433" xr:uid="{00000000-0005-0000-0000-0000E4760000}"/>
    <cellStyle name="Total 2 3 3 2 5 2 4" xfId="30434" xr:uid="{00000000-0005-0000-0000-0000E5760000}"/>
    <cellStyle name="Total 2 3 3 2 5 3" xfId="30435" xr:uid="{00000000-0005-0000-0000-0000E6760000}"/>
    <cellStyle name="Total 2 3 3 2 5 3 2" xfId="30436" xr:uid="{00000000-0005-0000-0000-0000E7760000}"/>
    <cellStyle name="Total 2 3 3 2 5 3 2 2" xfId="30437" xr:uid="{00000000-0005-0000-0000-0000E8760000}"/>
    <cellStyle name="Total 2 3 3 2 5 3 3" xfId="30438" xr:uid="{00000000-0005-0000-0000-0000E9760000}"/>
    <cellStyle name="Total 2 3 3 2 5 4" xfId="30439" xr:uid="{00000000-0005-0000-0000-0000EA760000}"/>
    <cellStyle name="Total 2 3 3 2 5 4 2" xfId="30440" xr:uid="{00000000-0005-0000-0000-0000EB760000}"/>
    <cellStyle name="Total 2 3 3 2 5 4 2 2" xfId="30441" xr:uid="{00000000-0005-0000-0000-0000EC760000}"/>
    <cellStyle name="Total 2 3 3 2 5 4 3" xfId="30442" xr:uid="{00000000-0005-0000-0000-0000ED760000}"/>
    <cellStyle name="Total 2 3 3 2 5 5" xfId="30443" xr:uid="{00000000-0005-0000-0000-0000EE760000}"/>
    <cellStyle name="Total 2 3 3 2 5 5 2" xfId="30444" xr:uid="{00000000-0005-0000-0000-0000EF760000}"/>
    <cellStyle name="Total 2 3 3 2 5 6" xfId="30445" xr:uid="{00000000-0005-0000-0000-0000F0760000}"/>
    <cellStyle name="Total 2 3 3 2 5 6 2" xfId="30446" xr:uid="{00000000-0005-0000-0000-0000F1760000}"/>
    <cellStyle name="Total 2 3 3 2 5 7" xfId="30447" xr:uid="{00000000-0005-0000-0000-0000F2760000}"/>
    <cellStyle name="Total 2 3 3 2 6" xfId="30448" xr:uid="{00000000-0005-0000-0000-0000F3760000}"/>
    <cellStyle name="Total 2 3 3 2 6 2" xfId="30449" xr:uid="{00000000-0005-0000-0000-0000F4760000}"/>
    <cellStyle name="Total 2 3 3 2 6 2 2" xfId="30450" xr:uid="{00000000-0005-0000-0000-0000F5760000}"/>
    <cellStyle name="Total 2 3 3 2 6 2 2 2" xfId="30451" xr:uid="{00000000-0005-0000-0000-0000F6760000}"/>
    <cellStyle name="Total 2 3 3 2 6 2 2 2 2" xfId="30452" xr:uid="{00000000-0005-0000-0000-0000F7760000}"/>
    <cellStyle name="Total 2 3 3 2 6 2 2 3" xfId="30453" xr:uid="{00000000-0005-0000-0000-0000F8760000}"/>
    <cellStyle name="Total 2 3 3 2 6 2 3" xfId="30454" xr:uid="{00000000-0005-0000-0000-0000F9760000}"/>
    <cellStyle name="Total 2 3 3 2 6 2 3 2" xfId="30455" xr:uid="{00000000-0005-0000-0000-0000FA760000}"/>
    <cellStyle name="Total 2 3 3 2 6 2 4" xfId="30456" xr:uid="{00000000-0005-0000-0000-0000FB760000}"/>
    <cellStyle name="Total 2 3 3 2 6 3" xfId="30457" xr:uid="{00000000-0005-0000-0000-0000FC760000}"/>
    <cellStyle name="Total 2 3 3 2 6 3 2" xfId="30458" xr:uid="{00000000-0005-0000-0000-0000FD760000}"/>
    <cellStyle name="Total 2 3 3 2 6 3 2 2" xfId="30459" xr:uid="{00000000-0005-0000-0000-0000FE760000}"/>
    <cellStyle name="Total 2 3 3 2 6 3 3" xfId="30460" xr:uid="{00000000-0005-0000-0000-0000FF760000}"/>
    <cellStyle name="Total 2 3 3 2 6 4" xfId="30461" xr:uid="{00000000-0005-0000-0000-000000770000}"/>
    <cellStyle name="Total 2 3 3 2 6 4 2" xfId="30462" xr:uid="{00000000-0005-0000-0000-000001770000}"/>
    <cellStyle name="Total 2 3 3 2 6 4 2 2" xfId="30463" xr:uid="{00000000-0005-0000-0000-000002770000}"/>
    <cellStyle name="Total 2 3 3 2 6 4 3" xfId="30464" xr:uid="{00000000-0005-0000-0000-000003770000}"/>
    <cellStyle name="Total 2 3 3 2 6 5" xfId="30465" xr:uid="{00000000-0005-0000-0000-000004770000}"/>
    <cellStyle name="Total 2 3 3 2 6 5 2" xfId="30466" xr:uid="{00000000-0005-0000-0000-000005770000}"/>
    <cellStyle name="Total 2 3 3 2 6 6" xfId="30467" xr:uid="{00000000-0005-0000-0000-000006770000}"/>
    <cellStyle name="Total 2 3 3 2 6 6 2" xfId="30468" xr:uid="{00000000-0005-0000-0000-000007770000}"/>
    <cellStyle name="Total 2 3 3 2 6 7" xfId="30469" xr:uid="{00000000-0005-0000-0000-000008770000}"/>
    <cellStyle name="Total 2 3 3 2 7" xfId="30470" xr:uid="{00000000-0005-0000-0000-000009770000}"/>
    <cellStyle name="Total 2 3 3 2 7 2" xfId="30471" xr:uid="{00000000-0005-0000-0000-00000A770000}"/>
    <cellStyle name="Total 2 3 3 2 7 2 2" xfId="30472" xr:uid="{00000000-0005-0000-0000-00000B770000}"/>
    <cellStyle name="Total 2 3 3 2 7 2 2 2" xfId="30473" xr:uid="{00000000-0005-0000-0000-00000C770000}"/>
    <cellStyle name="Total 2 3 3 2 7 2 3" xfId="30474" xr:uid="{00000000-0005-0000-0000-00000D770000}"/>
    <cellStyle name="Total 2 3 3 2 7 3" xfId="30475" xr:uid="{00000000-0005-0000-0000-00000E770000}"/>
    <cellStyle name="Total 2 3 3 2 7 3 2" xfId="30476" xr:uid="{00000000-0005-0000-0000-00000F770000}"/>
    <cellStyle name="Total 2 3 3 2 7 4" xfId="30477" xr:uid="{00000000-0005-0000-0000-000010770000}"/>
    <cellStyle name="Total 2 3 3 2 8" xfId="30478" xr:uid="{00000000-0005-0000-0000-000011770000}"/>
    <cellStyle name="Total 2 3 3 2 8 2" xfId="30479" xr:uid="{00000000-0005-0000-0000-000012770000}"/>
    <cellStyle name="Total 2 3 3 2 8 2 2" xfId="30480" xr:uid="{00000000-0005-0000-0000-000013770000}"/>
    <cellStyle name="Total 2 3 3 2 8 3" xfId="30481" xr:uid="{00000000-0005-0000-0000-000014770000}"/>
    <cellStyle name="Total 2 3 3 2 9" xfId="30482" xr:uid="{00000000-0005-0000-0000-000015770000}"/>
    <cellStyle name="Total 2 3 3 2 9 2" xfId="30483" xr:uid="{00000000-0005-0000-0000-000016770000}"/>
    <cellStyle name="Total 2 3 3 2 9 2 2" xfId="30484" xr:uid="{00000000-0005-0000-0000-000017770000}"/>
    <cellStyle name="Total 2 3 3 2 9 3" xfId="30485" xr:uid="{00000000-0005-0000-0000-000018770000}"/>
    <cellStyle name="Total 2 3 3 20" xfId="30486" xr:uid="{00000000-0005-0000-0000-000019770000}"/>
    <cellStyle name="Total 2 3 3 3" xfId="30487" xr:uid="{00000000-0005-0000-0000-00001A770000}"/>
    <cellStyle name="Total 2 3 3 3 10" xfId="30488" xr:uid="{00000000-0005-0000-0000-00001B770000}"/>
    <cellStyle name="Total 2 3 3 3 10 2" xfId="30489" xr:uid="{00000000-0005-0000-0000-00001C770000}"/>
    <cellStyle name="Total 2 3 3 3 11" xfId="30490" xr:uid="{00000000-0005-0000-0000-00001D770000}"/>
    <cellStyle name="Total 2 3 3 3 11 2" xfId="30491" xr:uid="{00000000-0005-0000-0000-00001E770000}"/>
    <cellStyle name="Total 2 3 3 3 12" xfId="30492" xr:uid="{00000000-0005-0000-0000-00001F770000}"/>
    <cellStyle name="Total 2 3 3 3 2" xfId="30493" xr:uid="{00000000-0005-0000-0000-000020770000}"/>
    <cellStyle name="Total 2 3 3 3 2 2" xfId="30494" xr:uid="{00000000-0005-0000-0000-000021770000}"/>
    <cellStyle name="Total 2 3 3 3 2 2 2" xfId="30495" xr:uid="{00000000-0005-0000-0000-000022770000}"/>
    <cellStyle name="Total 2 3 3 3 2 2 2 2" xfId="30496" xr:uid="{00000000-0005-0000-0000-000023770000}"/>
    <cellStyle name="Total 2 3 3 3 2 2 2 2 2" xfId="30497" xr:uid="{00000000-0005-0000-0000-000024770000}"/>
    <cellStyle name="Total 2 3 3 3 2 2 2 3" xfId="30498" xr:uid="{00000000-0005-0000-0000-000025770000}"/>
    <cellStyle name="Total 2 3 3 3 2 2 3" xfId="30499" xr:uid="{00000000-0005-0000-0000-000026770000}"/>
    <cellStyle name="Total 2 3 3 3 2 2 3 2" xfId="30500" xr:uid="{00000000-0005-0000-0000-000027770000}"/>
    <cellStyle name="Total 2 3 3 3 2 2 4" xfId="30501" xr:uid="{00000000-0005-0000-0000-000028770000}"/>
    <cellStyle name="Total 2 3 3 3 2 3" xfId="30502" xr:uid="{00000000-0005-0000-0000-000029770000}"/>
    <cellStyle name="Total 2 3 3 3 2 3 2" xfId="30503" xr:uid="{00000000-0005-0000-0000-00002A770000}"/>
    <cellStyle name="Total 2 3 3 3 2 3 2 2" xfId="30504" xr:uid="{00000000-0005-0000-0000-00002B770000}"/>
    <cellStyle name="Total 2 3 3 3 2 3 3" xfId="30505" xr:uid="{00000000-0005-0000-0000-00002C770000}"/>
    <cellStyle name="Total 2 3 3 3 2 4" xfId="30506" xr:uid="{00000000-0005-0000-0000-00002D770000}"/>
    <cellStyle name="Total 2 3 3 3 2 4 2" xfId="30507" xr:uid="{00000000-0005-0000-0000-00002E770000}"/>
    <cellStyle name="Total 2 3 3 3 2 4 2 2" xfId="30508" xr:uid="{00000000-0005-0000-0000-00002F770000}"/>
    <cellStyle name="Total 2 3 3 3 2 4 3" xfId="30509" xr:uid="{00000000-0005-0000-0000-000030770000}"/>
    <cellStyle name="Total 2 3 3 3 2 5" xfId="30510" xr:uid="{00000000-0005-0000-0000-000031770000}"/>
    <cellStyle name="Total 2 3 3 3 2 5 2" xfId="30511" xr:uid="{00000000-0005-0000-0000-000032770000}"/>
    <cellStyle name="Total 2 3 3 3 2 6" xfId="30512" xr:uid="{00000000-0005-0000-0000-000033770000}"/>
    <cellStyle name="Total 2 3 3 3 2 6 2" xfId="30513" xr:uid="{00000000-0005-0000-0000-000034770000}"/>
    <cellStyle name="Total 2 3 3 3 2 7" xfId="30514" xr:uid="{00000000-0005-0000-0000-000035770000}"/>
    <cellStyle name="Total 2 3 3 3 3" xfId="30515" xr:uid="{00000000-0005-0000-0000-000036770000}"/>
    <cellStyle name="Total 2 3 3 3 3 2" xfId="30516" xr:uid="{00000000-0005-0000-0000-000037770000}"/>
    <cellStyle name="Total 2 3 3 3 3 2 2" xfId="30517" xr:uid="{00000000-0005-0000-0000-000038770000}"/>
    <cellStyle name="Total 2 3 3 3 3 2 2 2" xfId="30518" xr:uid="{00000000-0005-0000-0000-000039770000}"/>
    <cellStyle name="Total 2 3 3 3 3 2 2 2 2" xfId="30519" xr:uid="{00000000-0005-0000-0000-00003A770000}"/>
    <cellStyle name="Total 2 3 3 3 3 2 2 3" xfId="30520" xr:uid="{00000000-0005-0000-0000-00003B770000}"/>
    <cellStyle name="Total 2 3 3 3 3 2 3" xfId="30521" xr:uid="{00000000-0005-0000-0000-00003C770000}"/>
    <cellStyle name="Total 2 3 3 3 3 2 3 2" xfId="30522" xr:uid="{00000000-0005-0000-0000-00003D770000}"/>
    <cellStyle name="Total 2 3 3 3 3 2 4" xfId="30523" xr:uid="{00000000-0005-0000-0000-00003E770000}"/>
    <cellStyle name="Total 2 3 3 3 3 3" xfId="30524" xr:uid="{00000000-0005-0000-0000-00003F770000}"/>
    <cellStyle name="Total 2 3 3 3 3 3 2" xfId="30525" xr:uid="{00000000-0005-0000-0000-000040770000}"/>
    <cellStyle name="Total 2 3 3 3 3 3 2 2" xfId="30526" xr:uid="{00000000-0005-0000-0000-000041770000}"/>
    <cellStyle name="Total 2 3 3 3 3 3 3" xfId="30527" xr:uid="{00000000-0005-0000-0000-000042770000}"/>
    <cellStyle name="Total 2 3 3 3 3 4" xfId="30528" xr:uid="{00000000-0005-0000-0000-000043770000}"/>
    <cellStyle name="Total 2 3 3 3 3 4 2" xfId="30529" xr:uid="{00000000-0005-0000-0000-000044770000}"/>
    <cellStyle name="Total 2 3 3 3 3 4 2 2" xfId="30530" xr:uid="{00000000-0005-0000-0000-000045770000}"/>
    <cellStyle name="Total 2 3 3 3 3 4 3" xfId="30531" xr:uid="{00000000-0005-0000-0000-000046770000}"/>
    <cellStyle name="Total 2 3 3 3 3 5" xfId="30532" xr:uid="{00000000-0005-0000-0000-000047770000}"/>
    <cellStyle name="Total 2 3 3 3 3 5 2" xfId="30533" xr:uid="{00000000-0005-0000-0000-000048770000}"/>
    <cellStyle name="Total 2 3 3 3 3 6" xfId="30534" xr:uid="{00000000-0005-0000-0000-000049770000}"/>
    <cellStyle name="Total 2 3 3 3 3 6 2" xfId="30535" xr:uid="{00000000-0005-0000-0000-00004A770000}"/>
    <cellStyle name="Total 2 3 3 3 3 7" xfId="30536" xr:uid="{00000000-0005-0000-0000-00004B770000}"/>
    <cellStyle name="Total 2 3 3 3 4" xfId="30537" xr:uid="{00000000-0005-0000-0000-00004C770000}"/>
    <cellStyle name="Total 2 3 3 3 4 2" xfId="30538" xr:uid="{00000000-0005-0000-0000-00004D770000}"/>
    <cellStyle name="Total 2 3 3 3 4 2 2" xfId="30539" xr:uid="{00000000-0005-0000-0000-00004E770000}"/>
    <cellStyle name="Total 2 3 3 3 4 2 2 2" xfId="30540" xr:uid="{00000000-0005-0000-0000-00004F770000}"/>
    <cellStyle name="Total 2 3 3 3 4 2 2 2 2" xfId="30541" xr:uid="{00000000-0005-0000-0000-000050770000}"/>
    <cellStyle name="Total 2 3 3 3 4 2 2 3" xfId="30542" xr:uid="{00000000-0005-0000-0000-000051770000}"/>
    <cellStyle name="Total 2 3 3 3 4 2 3" xfId="30543" xr:uid="{00000000-0005-0000-0000-000052770000}"/>
    <cellStyle name="Total 2 3 3 3 4 2 3 2" xfId="30544" xr:uid="{00000000-0005-0000-0000-000053770000}"/>
    <cellStyle name="Total 2 3 3 3 4 2 4" xfId="30545" xr:uid="{00000000-0005-0000-0000-000054770000}"/>
    <cellStyle name="Total 2 3 3 3 4 3" xfId="30546" xr:uid="{00000000-0005-0000-0000-000055770000}"/>
    <cellStyle name="Total 2 3 3 3 4 3 2" xfId="30547" xr:uid="{00000000-0005-0000-0000-000056770000}"/>
    <cellStyle name="Total 2 3 3 3 4 3 2 2" xfId="30548" xr:uid="{00000000-0005-0000-0000-000057770000}"/>
    <cellStyle name="Total 2 3 3 3 4 3 3" xfId="30549" xr:uid="{00000000-0005-0000-0000-000058770000}"/>
    <cellStyle name="Total 2 3 3 3 4 4" xfId="30550" xr:uid="{00000000-0005-0000-0000-000059770000}"/>
    <cellStyle name="Total 2 3 3 3 4 4 2" xfId="30551" xr:uid="{00000000-0005-0000-0000-00005A770000}"/>
    <cellStyle name="Total 2 3 3 3 4 4 2 2" xfId="30552" xr:uid="{00000000-0005-0000-0000-00005B770000}"/>
    <cellStyle name="Total 2 3 3 3 4 4 3" xfId="30553" xr:uid="{00000000-0005-0000-0000-00005C770000}"/>
    <cellStyle name="Total 2 3 3 3 4 5" xfId="30554" xr:uid="{00000000-0005-0000-0000-00005D770000}"/>
    <cellStyle name="Total 2 3 3 3 4 5 2" xfId="30555" xr:uid="{00000000-0005-0000-0000-00005E770000}"/>
    <cellStyle name="Total 2 3 3 3 4 6" xfId="30556" xr:uid="{00000000-0005-0000-0000-00005F770000}"/>
    <cellStyle name="Total 2 3 3 3 4 6 2" xfId="30557" xr:uid="{00000000-0005-0000-0000-000060770000}"/>
    <cellStyle name="Total 2 3 3 3 4 7" xfId="30558" xr:uid="{00000000-0005-0000-0000-000061770000}"/>
    <cellStyle name="Total 2 3 3 3 5" xfId="30559" xr:uid="{00000000-0005-0000-0000-000062770000}"/>
    <cellStyle name="Total 2 3 3 3 5 2" xfId="30560" xr:uid="{00000000-0005-0000-0000-000063770000}"/>
    <cellStyle name="Total 2 3 3 3 5 2 2" xfId="30561" xr:uid="{00000000-0005-0000-0000-000064770000}"/>
    <cellStyle name="Total 2 3 3 3 5 2 2 2" xfId="30562" xr:uid="{00000000-0005-0000-0000-000065770000}"/>
    <cellStyle name="Total 2 3 3 3 5 2 2 2 2" xfId="30563" xr:uid="{00000000-0005-0000-0000-000066770000}"/>
    <cellStyle name="Total 2 3 3 3 5 2 2 3" xfId="30564" xr:uid="{00000000-0005-0000-0000-000067770000}"/>
    <cellStyle name="Total 2 3 3 3 5 2 3" xfId="30565" xr:uid="{00000000-0005-0000-0000-000068770000}"/>
    <cellStyle name="Total 2 3 3 3 5 2 3 2" xfId="30566" xr:uid="{00000000-0005-0000-0000-000069770000}"/>
    <cellStyle name="Total 2 3 3 3 5 2 4" xfId="30567" xr:uid="{00000000-0005-0000-0000-00006A770000}"/>
    <cellStyle name="Total 2 3 3 3 5 3" xfId="30568" xr:uid="{00000000-0005-0000-0000-00006B770000}"/>
    <cellStyle name="Total 2 3 3 3 5 3 2" xfId="30569" xr:uid="{00000000-0005-0000-0000-00006C770000}"/>
    <cellStyle name="Total 2 3 3 3 5 3 2 2" xfId="30570" xr:uid="{00000000-0005-0000-0000-00006D770000}"/>
    <cellStyle name="Total 2 3 3 3 5 3 3" xfId="30571" xr:uid="{00000000-0005-0000-0000-00006E770000}"/>
    <cellStyle name="Total 2 3 3 3 5 4" xfId="30572" xr:uid="{00000000-0005-0000-0000-00006F770000}"/>
    <cellStyle name="Total 2 3 3 3 5 4 2" xfId="30573" xr:uid="{00000000-0005-0000-0000-000070770000}"/>
    <cellStyle name="Total 2 3 3 3 5 4 2 2" xfId="30574" xr:uid="{00000000-0005-0000-0000-000071770000}"/>
    <cellStyle name="Total 2 3 3 3 5 4 3" xfId="30575" xr:uid="{00000000-0005-0000-0000-000072770000}"/>
    <cellStyle name="Total 2 3 3 3 5 5" xfId="30576" xr:uid="{00000000-0005-0000-0000-000073770000}"/>
    <cellStyle name="Total 2 3 3 3 5 5 2" xfId="30577" xr:uid="{00000000-0005-0000-0000-000074770000}"/>
    <cellStyle name="Total 2 3 3 3 5 6" xfId="30578" xr:uid="{00000000-0005-0000-0000-000075770000}"/>
    <cellStyle name="Total 2 3 3 3 5 6 2" xfId="30579" xr:uid="{00000000-0005-0000-0000-000076770000}"/>
    <cellStyle name="Total 2 3 3 3 5 7" xfId="30580" xr:uid="{00000000-0005-0000-0000-000077770000}"/>
    <cellStyle name="Total 2 3 3 3 6" xfId="30581" xr:uid="{00000000-0005-0000-0000-000078770000}"/>
    <cellStyle name="Total 2 3 3 3 6 2" xfId="30582" xr:uid="{00000000-0005-0000-0000-000079770000}"/>
    <cellStyle name="Total 2 3 3 3 6 2 2" xfId="30583" xr:uid="{00000000-0005-0000-0000-00007A770000}"/>
    <cellStyle name="Total 2 3 3 3 6 2 2 2" xfId="30584" xr:uid="{00000000-0005-0000-0000-00007B770000}"/>
    <cellStyle name="Total 2 3 3 3 6 2 2 2 2" xfId="30585" xr:uid="{00000000-0005-0000-0000-00007C770000}"/>
    <cellStyle name="Total 2 3 3 3 6 2 2 3" xfId="30586" xr:uid="{00000000-0005-0000-0000-00007D770000}"/>
    <cellStyle name="Total 2 3 3 3 6 2 3" xfId="30587" xr:uid="{00000000-0005-0000-0000-00007E770000}"/>
    <cellStyle name="Total 2 3 3 3 6 2 3 2" xfId="30588" xr:uid="{00000000-0005-0000-0000-00007F770000}"/>
    <cellStyle name="Total 2 3 3 3 6 2 4" xfId="30589" xr:uid="{00000000-0005-0000-0000-000080770000}"/>
    <cellStyle name="Total 2 3 3 3 6 3" xfId="30590" xr:uid="{00000000-0005-0000-0000-000081770000}"/>
    <cellStyle name="Total 2 3 3 3 6 3 2" xfId="30591" xr:uid="{00000000-0005-0000-0000-000082770000}"/>
    <cellStyle name="Total 2 3 3 3 6 3 2 2" xfId="30592" xr:uid="{00000000-0005-0000-0000-000083770000}"/>
    <cellStyle name="Total 2 3 3 3 6 3 3" xfId="30593" xr:uid="{00000000-0005-0000-0000-000084770000}"/>
    <cellStyle name="Total 2 3 3 3 6 4" xfId="30594" xr:uid="{00000000-0005-0000-0000-000085770000}"/>
    <cellStyle name="Total 2 3 3 3 6 4 2" xfId="30595" xr:uid="{00000000-0005-0000-0000-000086770000}"/>
    <cellStyle name="Total 2 3 3 3 6 4 2 2" xfId="30596" xr:uid="{00000000-0005-0000-0000-000087770000}"/>
    <cellStyle name="Total 2 3 3 3 6 4 3" xfId="30597" xr:uid="{00000000-0005-0000-0000-000088770000}"/>
    <cellStyle name="Total 2 3 3 3 6 5" xfId="30598" xr:uid="{00000000-0005-0000-0000-000089770000}"/>
    <cellStyle name="Total 2 3 3 3 6 5 2" xfId="30599" xr:uid="{00000000-0005-0000-0000-00008A770000}"/>
    <cellStyle name="Total 2 3 3 3 6 6" xfId="30600" xr:uid="{00000000-0005-0000-0000-00008B770000}"/>
    <cellStyle name="Total 2 3 3 3 6 6 2" xfId="30601" xr:uid="{00000000-0005-0000-0000-00008C770000}"/>
    <cellStyle name="Total 2 3 3 3 6 7" xfId="30602" xr:uid="{00000000-0005-0000-0000-00008D770000}"/>
    <cellStyle name="Total 2 3 3 3 7" xfId="30603" xr:uid="{00000000-0005-0000-0000-00008E770000}"/>
    <cellStyle name="Total 2 3 3 3 7 2" xfId="30604" xr:uid="{00000000-0005-0000-0000-00008F770000}"/>
    <cellStyle name="Total 2 3 3 3 7 2 2" xfId="30605" xr:uid="{00000000-0005-0000-0000-000090770000}"/>
    <cellStyle name="Total 2 3 3 3 7 2 2 2" xfId="30606" xr:uid="{00000000-0005-0000-0000-000091770000}"/>
    <cellStyle name="Total 2 3 3 3 7 2 3" xfId="30607" xr:uid="{00000000-0005-0000-0000-000092770000}"/>
    <cellStyle name="Total 2 3 3 3 7 3" xfId="30608" xr:uid="{00000000-0005-0000-0000-000093770000}"/>
    <cellStyle name="Total 2 3 3 3 7 3 2" xfId="30609" xr:uid="{00000000-0005-0000-0000-000094770000}"/>
    <cellStyle name="Total 2 3 3 3 7 4" xfId="30610" xr:uid="{00000000-0005-0000-0000-000095770000}"/>
    <cellStyle name="Total 2 3 3 3 8" xfId="30611" xr:uid="{00000000-0005-0000-0000-000096770000}"/>
    <cellStyle name="Total 2 3 3 3 8 2" xfId="30612" xr:uid="{00000000-0005-0000-0000-000097770000}"/>
    <cellStyle name="Total 2 3 3 3 8 2 2" xfId="30613" xr:uid="{00000000-0005-0000-0000-000098770000}"/>
    <cellStyle name="Total 2 3 3 3 8 3" xfId="30614" xr:uid="{00000000-0005-0000-0000-000099770000}"/>
    <cellStyle name="Total 2 3 3 3 9" xfId="30615" xr:uid="{00000000-0005-0000-0000-00009A770000}"/>
    <cellStyle name="Total 2 3 3 3 9 2" xfId="30616" xr:uid="{00000000-0005-0000-0000-00009B770000}"/>
    <cellStyle name="Total 2 3 3 3 9 2 2" xfId="30617" xr:uid="{00000000-0005-0000-0000-00009C770000}"/>
    <cellStyle name="Total 2 3 3 3 9 3" xfId="30618" xr:uid="{00000000-0005-0000-0000-00009D770000}"/>
    <cellStyle name="Total 2 3 3 4" xfId="30619" xr:uid="{00000000-0005-0000-0000-00009E770000}"/>
    <cellStyle name="Total 2 3 3 4 10" xfId="30620" xr:uid="{00000000-0005-0000-0000-00009F770000}"/>
    <cellStyle name="Total 2 3 3 4 10 2" xfId="30621" xr:uid="{00000000-0005-0000-0000-0000A0770000}"/>
    <cellStyle name="Total 2 3 3 4 11" xfId="30622" xr:uid="{00000000-0005-0000-0000-0000A1770000}"/>
    <cellStyle name="Total 2 3 3 4 11 2" xfId="30623" xr:uid="{00000000-0005-0000-0000-0000A2770000}"/>
    <cellStyle name="Total 2 3 3 4 12" xfId="30624" xr:uid="{00000000-0005-0000-0000-0000A3770000}"/>
    <cellStyle name="Total 2 3 3 4 2" xfId="30625" xr:uid="{00000000-0005-0000-0000-0000A4770000}"/>
    <cellStyle name="Total 2 3 3 4 2 2" xfId="30626" xr:uid="{00000000-0005-0000-0000-0000A5770000}"/>
    <cellStyle name="Total 2 3 3 4 2 2 2" xfId="30627" xr:uid="{00000000-0005-0000-0000-0000A6770000}"/>
    <cellStyle name="Total 2 3 3 4 2 2 2 2" xfId="30628" xr:uid="{00000000-0005-0000-0000-0000A7770000}"/>
    <cellStyle name="Total 2 3 3 4 2 2 2 2 2" xfId="30629" xr:uid="{00000000-0005-0000-0000-0000A8770000}"/>
    <cellStyle name="Total 2 3 3 4 2 2 2 3" xfId="30630" xr:uid="{00000000-0005-0000-0000-0000A9770000}"/>
    <cellStyle name="Total 2 3 3 4 2 2 3" xfId="30631" xr:uid="{00000000-0005-0000-0000-0000AA770000}"/>
    <cellStyle name="Total 2 3 3 4 2 2 3 2" xfId="30632" xr:uid="{00000000-0005-0000-0000-0000AB770000}"/>
    <cellStyle name="Total 2 3 3 4 2 2 4" xfId="30633" xr:uid="{00000000-0005-0000-0000-0000AC770000}"/>
    <cellStyle name="Total 2 3 3 4 2 3" xfId="30634" xr:uid="{00000000-0005-0000-0000-0000AD770000}"/>
    <cellStyle name="Total 2 3 3 4 2 3 2" xfId="30635" xr:uid="{00000000-0005-0000-0000-0000AE770000}"/>
    <cellStyle name="Total 2 3 3 4 2 3 2 2" xfId="30636" xr:uid="{00000000-0005-0000-0000-0000AF770000}"/>
    <cellStyle name="Total 2 3 3 4 2 3 3" xfId="30637" xr:uid="{00000000-0005-0000-0000-0000B0770000}"/>
    <cellStyle name="Total 2 3 3 4 2 4" xfId="30638" xr:uid="{00000000-0005-0000-0000-0000B1770000}"/>
    <cellStyle name="Total 2 3 3 4 2 4 2" xfId="30639" xr:uid="{00000000-0005-0000-0000-0000B2770000}"/>
    <cellStyle name="Total 2 3 3 4 2 4 2 2" xfId="30640" xr:uid="{00000000-0005-0000-0000-0000B3770000}"/>
    <cellStyle name="Total 2 3 3 4 2 4 3" xfId="30641" xr:uid="{00000000-0005-0000-0000-0000B4770000}"/>
    <cellStyle name="Total 2 3 3 4 2 5" xfId="30642" xr:uid="{00000000-0005-0000-0000-0000B5770000}"/>
    <cellStyle name="Total 2 3 3 4 2 5 2" xfId="30643" xr:uid="{00000000-0005-0000-0000-0000B6770000}"/>
    <cellStyle name="Total 2 3 3 4 2 6" xfId="30644" xr:uid="{00000000-0005-0000-0000-0000B7770000}"/>
    <cellStyle name="Total 2 3 3 4 2 6 2" xfId="30645" xr:uid="{00000000-0005-0000-0000-0000B8770000}"/>
    <cellStyle name="Total 2 3 3 4 2 7" xfId="30646" xr:uid="{00000000-0005-0000-0000-0000B9770000}"/>
    <cellStyle name="Total 2 3 3 4 3" xfId="30647" xr:uid="{00000000-0005-0000-0000-0000BA770000}"/>
    <cellStyle name="Total 2 3 3 4 3 2" xfId="30648" xr:uid="{00000000-0005-0000-0000-0000BB770000}"/>
    <cellStyle name="Total 2 3 3 4 3 2 2" xfId="30649" xr:uid="{00000000-0005-0000-0000-0000BC770000}"/>
    <cellStyle name="Total 2 3 3 4 3 2 2 2" xfId="30650" xr:uid="{00000000-0005-0000-0000-0000BD770000}"/>
    <cellStyle name="Total 2 3 3 4 3 2 2 2 2" xfId="30651" xr:uid="{00000000-0005-0000-0000-0000BE770000}"/>
    <cellStyle name="Total 2 3 3 4 3 2 2 3" xfId="30652" xr:uid="{00000000-0005-0000-0000-0000BF770000}"/>
    <cellStyle name="Total 2 3 3 4 3 2 3" xfId="30653" xr:uid="{00000000-0005-0000-0000-0000C0770000}"/>
    <cellStyle name="Total 2 3 3 4 3 2 3 2" xfId="30654" xr:uid="{00000000-0005-0000-0000-0000C1770000}"/>
    <cellStyle name="Total 2 3 3 4 3 2 4" xfId="30655" xr:uid="{00000000-0005-0000-0000-0000C2770000}"/>
    <cellStyle name="Total 2 3 3 4 3 3" xfId="30656" xr:uid="{00000000-0005-0000-0000-0000C3770000}"/>
    <cellStyle name="Total 2 3 3 4 3 3 2" xfId="30657" xr:uid="{00000000-0005-0000-0000-0000C4770000}"/>
    <cellStyle name="Total 2 3 3 4 3 3 2 2" xfId="30658" xr:uid="{00000000-0005-0000-0000-0000C5770000}"/>
    <cellStyle name="Total 2 3 3 4 3 3 3" xfId="30659" xr:uid="{00000000-0005-0000-0000-0000C6770000}"/>
    <cellStyle name="Total 2 3 3 4 3 4" xfId="30660" xr:uid="{00000000-0005-0000-0000-0000C7770000}"/>
    <cellStyle name="Total 2 3 3 4 3 4 2" xfId="30661" xr:uid="{00000000-0005-0000-0000-0000C8770000}"/>
    <cellStyle name="Total 2 3 3 4 3 4 2 2" xfId="30662" xr:uid="{00000000-0005-0000-0000-0000C9770000}"/>
    <cellStyle name="Total 2 3 3 4 3 4 3" xfId="30663" xr:uid="{00000000-0005-0000-0000-0000CA770000}"/>
    <cellStyle name="Total 2 3 3 4 3 5" xfId="30664" xr:uid="{00000000-0005-0000-0000-0000CB770000}"/>
    <cellStyle name="Total 2 3 3 4 3 5 2" xfId="30665" xr:uid="{00000000-0005-0000-0000-0000CC770000}"/>
    <cellStyle name="Total 2 3 3 4 3 6" xfId="30666" xr:uid="{00000000-0005-0000-0000-0000CD770000}"/>
    <cellStyle name="Total 2 3 3 4 3 6 2" xfId="30667" xr:uid="{00000000-0005-0000-0000-0000CE770000}"/>
    <cellStyle name="Total 2 3 3 4 3 7" xfId="30668" xr:uid="{00000000-0005-0000-0000-0000CF770000}"/>
    <cellStyle name="Total 2 3 3 4 4" xfId="30669" xr:uid="{00000000-0005-0000-0000-0000D0770000}"/>
    <cellStyle name="Total 2 3 3 4 4 2" xfId="30670" xr:uid="{00000000-0005-0000-0000-0000D1770000}"/>
    <cellStyle name="Total 2 3 3 4 4 2 2" xfId="30671" xr:uid="{00000000-0005-0000-0000-0000D2770000}"/>
    <cellStyle name="Total 2 3 3 4 4 2 2 2" xfId="30672" xr:uid="{00000000-0005-0000-0000-0000D3770000}"/>
    <cellStyle name="Total 2 3 3 4 4 2 2 2 2" xfId="30673" xr:uid="{00000000-0005-0000-0000-0000D4770000}"/>
    <cellStyle name="Total 2 3 3 4 4 2 2 3" xfId="30674" xr:uid="{00000000-0005-0000-0000-0000D5770000}"/>
    <cellStyle name="Total 2 3 3 4 4 2 3" xfId="30675" xr:uid="{00000000-0005-0000-0000-0000D6770000}"/>
    <cellStyle name="Total 2 3 3 4 4 2 3 2" xfId="30676" xr:uid="{00000000-0005-0000-0000-0000D7770000}"/>
    <cellStyle name="Total 2 3 3 4 4 2 4" xfId="30677" xr:uid="{00000000-0005-0000-0000-0000D8770000}"/>
    <cellStyle name="Total 2 3 3 4 4 3" xfId="30678" xr:uid="{00000000-0005-0000-0000-0000D9770000}"/>
    <cellStyle name="Total 2 3 3 4 4 3 2" xfId="30679" xr:uid="{00000000-0005-0000-0000-0000DA770000}"/>
    <cellStyle name="Total 2 3 3 4 4 3 2 2" xfId="30680" xr:uid="{00000000-0005-0000-0000-0000DB770000}"/>
    <cellStyle name="Total 2 3 3 4 4 3 3" xfId="30681" xr:uid="{00000000-0005-0000-0000-0000DC770000}"/>
    <cellStyle name="Total 2 3 3 4 4 4" xfId="30682" xr:uid="{00000000-0005-0000-0000-0000DD770000}"/>
    <cellStyle name="Total 2 3 3 4 4 4 2" xfId="30683" xr:uid="{00000000-0005-0000-0000-0000DE770000}"/>
    <cellStyle name="Total 2 3 3 4 4 4 2 2" xfId="30684" xr:uid="{00000000-0005-0000-0000-0000DF770000}"/>
    <cellStyle name="Total 2 3 3 4 4 4 3" xfId="30685" xr:uid="{00000000-0005-0000-0000-0000E0770000}"/>
    <cellStyle name="Total 2 3 3 4 4 5" xfId="30686" xr:uid="{00000000-0005-0000-0000-0000E1770000}"/>
    <cellStyle name="Total 2 3 3 4 4 5 2" xfId="30687" xr:uid="{00000000-0005-0000-0000-0000E2770000}"/>
    <cellStyle name="Total 2 3 3 4 4 6" xfId="30688" xr:uid="{00000000-0005-0000-0000-0000E3770000}"/>
    <cellStyle name="Total 2 3 3 4 4 6 2" xfId="30689" xr:uid="{00000000-0005-0000-0000-0000E4770000}"/>
    <cellStyle name="Total 2 3 3 4 4 7" xfId="30690" xr:uid="{00000000-0005-0000-0000-0000E5770000}"/>
    <cellStyle name="Total 2 3 3 4 5" xfId="30691" xr:uid="{00000000-0005-0000-0000-0000E6770000}"/>
    <cellStyle name="Total 2 3 3 4 5 2" xfId="30692" xr:uid="{00000000-0005-0000-0000-0000E7770000}"/>
    <cellStyle name="Total 2 3 3 4 5 2 2" xfId="30693" xr:uid="{00000000-0005-0000-0000-0000E8770000}"/>
    <cellStyle name="Total 2 3 3 4 5 2 2 2" xfId="30694" xr:uid="{00000000-0005-0000-0000-0000E9770000}"/>
    <cellStyle name="Total 2 3 3 4 5 2 2 2 2" xfId="30695" xr:uid="{00000000-0005-0000-0000-0000EA770000}"/>
    <cellStyle name="Total 2 3 3 4 5 2 2 3" xfId="30696" xr:uid="{00000000-0005-0000-0000-0000EB770000}"/>
    <cellStyle name="Total 2 3 3 4 5 2 3" xfId="30697" xr:uid="{00000000-0005-0000-0000-0000EC770000}"/>
    <cellStyle name="Total 2 3 3 4 5 2 3 2" xfId="30698" xr:uid="{00000000-0005-0000-0000-0000ED770000}"/>
    <cellStyle name="Total 2 3 3 4 5 2 4" xfId="30699" xr:uid="{00000000-0005-0000-0000-0000EE770000}"/>
    <cellStyle name="Total 2 3 3 4 5 3" xfId="30700" xr:uid="{00000000-0005-0000-0000-0000EF770000}"/>
    <cellStyle name="Total 2 3 3 4 5 3 2" xfId="30701" xr:uid="{00000000-0005-0000-0000-0000F0770000}"/>
    <cellStyle name="Total 2 3 3 4 5 3 2 2" xfId="30702" xr:uid="{00000000-0005-0000-0000-0000F1770000}"/>
    <cellStyle name="Total 2 3 3 4 5 3 3" xfId="30703" xr:uid="{00000000-0005-0000-0000-0000F2770000}"/>
    <cellStyle name="Total 2 3 3 4 5 4" xfId="30704" xr:uid="{00000000-0005-0000-0000-0000F3770000}"/>
    <cellStyle name="Total 2 3 3 4 5 4 2" xfId="30705" xr:uid="{00000000-0005-0000-0000-0000F4770000}"/>
    <cellStyle name="Total 2 3 3 4 5 4 2 2" xfId="30706" xr:uid="{00000000-0005-0000-0000-0000F5770000}"/>
    <cellStyle name="Total 2 3 3 4 5 4 3" xfId="30707" xr:uid="{00000000-0005-0000-0000-0000F6770000}"/>
    <cellStyle name="Total 2 3 3 4 5 5" xfId="30708" xr:uid="{00000000-0005-0000-0000-0000F7770000}"/>
    <cellStyle name="Total 2 3 3 4 5 5 2" xfId="30709" xr:uid="{00000000-0005-0000-0000-0000F8770000}"/>
    <cellStyle name="Total 2 3 3 4 5 6" xfId="30710" xr:uid="{00000000-0005-0000-0000-0000F9770000}"/>
    <cellStyle name="Total 2 3 3 4 5 6 2" xfId="30711" xr:uid="{00000000-0005-0000-0000-0000FA770000}"/>
    <cellStyle name="Total 2 3 3 4 5 7" xfId="30712" xr:uid="{00000000-0005-0000-0000-0000FB770000}"/>
    <cellStyle name="Total 2 3 3 4 6" xfId="30713" xr:uid="{00000000-0005-0000-0000-0000FC770000}"/>
    <cellStyle name="Total 2 3 3 4 6 2" xfId="30714" xr:uid="{00000000-0005-0000-0000-0000FD770000}"/>
    <cellStyle name="Total 2 3 3 4 6 2 2" xfId="30715" xr:uid="{00000000-0005-0000-0000-0000FE770000}"/>
    <cellStyle name="Total 2 3 3 4 6 2 2 2" xfId="30716" xr:uid="{00000000-0005-0000-0000-0000FF770000}"/>
    <cellStyle name="Total 2 3 3 4 6 2 2 2 2" xfId="30717" xr:uid="{00000000-0005-0000-0000-000000780000}"/>
    <cellStyle name="Total 2 3 3 4 6 2 2 3" xfId="30718" xr:uid="{00000000-0005-0000-0000-000001780000}"/>
    <cellStyle name="Total 2 3 3 4 6 2 3" xfId="30719" xr:uid="{00000000-0005-0000-0000-000002780000}"/>
    <cellStyle name="Total 2 3 3 4 6 2 3 2" xfId="30720" xr:uid="{00000000-0005-0000-0000-000003780000}"/>
    <cellStyle name="Total 2 3 3 4 6 2 4" xfId="30721" xr:uid="{00000000-0005-0000-0000-000004780000}"/>
    <cellStyle name="Total 2 3 3 4 6 3" xfId="30722" xr:uid="{00000000-0005-0000-0000-000005780000}"/>
    <cellStyle name="Total 2 3 3 4 6 3 2" xfId="30723" xr:uid="{00000000-0005-0000-0000-000006780000}"/>
    <cellStyle name="Total 2 3 3 4 6 3 2 2" xfId="30724" xr:uid="{00000000-0005-0000-0000-000007780000}"/>
    <cellStyle name="Total 2 3 3 4 6 3 3" xfId="30725" xr:uid="{00000000-0005-0000-0000-000008780000}"/>
    <cellStyle name="Total 2 3 3 4 6 4" xfId="30726" xr:uid="{00000000-0005-0000-0000-000009780000}"/>
    <cellStyle name="Total 2 3 3 4 6 4 2" xfId="30727" xr:uid="{00000000-0005-0000-0000-00000A780000}"/>
    <cellStyle name="Total 2 3 3 4 6 4 2 2" xfId="30728" xr:uid="{00000000-0005-0000-0000-00000B780000}"/>
    <cellStyle name="Total 2 3 3 4 6 4 3" xfId="30729" xr:uid="{00000000-0005-0000-0000-00000C780000}"/>
    <cellStyle name="Total 2 3 3 4 6 5" xfId="30730" xr:uid="{00000000-0005-0000-0000-00000D780000}"/>
    <cellStyle name="Total 2 3 3 4 6 5 2" xfId="30731" xr:uid="{00000000-0005-0000-0000-00000E780000}"/>
    <cellStyle name="Total 2 3 3 4 6 6" xfId="30732" xr:uid="{00000000-0005-0000-0000-00000F780000}"/>
    <cellStyle name="Total 2 3 3 4 6 6 2" xfId="30733" xr:uid="{00000000-0005-0000-0000-000010780000}"/>
    <cellStyle name="Total 2 3 3 4 6 7" xfId="30734" xr:uid="{00000000-0005-0000-0000-000011780000}"/>
    <cellStyle name="Total 2 3 3 4 7" xfId="30735" xr:uid="{00000000-0005-0000-0000-000012780000}"/>
    <cellStyle name="Total 2 3 3 4 7 2" xfId="30736" xr:uid="{00000000-0005-0000-0000-000013780000}"/>
    <cellStyle name="Total 2 3 3 4 7 2 2" xfId="30737" xr:uid="{00000000-0005-0000-0000-000014780000}"/>
    <cellStyle name="Total 2 3 3 4 7 2 2 2" xfId="30738" xr:uid="{00000000-0005-0000-0000-000015780000}"/>
    <cellStyle name="Total 2 3 3 4 7 2 3" xfId="30739" xr:uid="{00000000-0005-0000-0000-000016780000}"/>
    <cellStyle name="Total 2 3 3 4 7 3" xfId="30740" xr:uid="{00000000-0005-0000-0000-000017780000}"/>
    <cellStyle name="Total 2 3 3 4 7 3 2" xfId="30741" xr:uid="{00000000-0005-0000-0000-000018780000}"/>
    <cellStyle name="Total 2 3 3 4 7 4" xfId="30742" xr:uid="{00000000-0005-0000-0000-000019780000}"/>
    <cellStyle name="Total 2 3 3 4 8" xfId="30743" xr:uid="{00000000-0005-0000-0000-00001A780000}"/>
    <cellStyle name="Total 2 3 3 4 8 2" xfId="30744" xr:uid="{00000000-0005-0000-0000-00001B780000}"/>
    <cellStyle name="Total 2 3 3 4 8 2 2" xfId="30745" xr:uid="{00000000-0005-0000-0000-00001C780000}"/>
    <cellStyle name="Total 2 3 3 4 8 3" xfId="30746" xr:uid="{00000000-0005-0000-0000-00001D780000}"/>
    <cellStyle name="Total 2 3 3 4 9" xfId="30747" xr:uid="{00000000-0005-0000-0000-00001E780000}"/>
    <cellStyle name="Total 2 3 3 4 9 2" xfId="30748" xr:uid="{00000000-0005-0000-0000-00001F780000}"/>
    <cellStyle name="Total 2 3 3 4 9 2 2" xfId="30749" xr:uid="{00000000-0005-0000-0000-000020780000}"/>
    <cellStyle name="Total 2 3 3 4 9 3" xfId="30750" xr:uid="{00000000-0005-0000-0000-000021780000}"/>
    <cellStyle name="Total 2 3 3 5" xfId="30751" xr:uid="{00000000-0005-0000-0000-000022780000}"/>
    <cellStyle name="Total 2 3 3 5 10" xfId="30752" xr:uid="{00000000-0005-0000-0000-000023780000}"/>
    <cellStyle name="Total 2 3 3 5 10 2" xfId="30753" xr:uid="{00000000-0005-0000-0000-000024780000}"/>
    <cellStyle name="Total 2 3 3 5 11" xfId="30754" xr:uid="{00000000-0005-0000-0000-000025780000}"/>
    <cellStyle name="Total 2 3 3 5 11 2" xfId="30755" xr:uid="{00000000-0005-0000-0000-000026780000}"/>
    <cellStyle name="Total 2 3 3 5 12" xfId="30756" xr:uid="{00000000-0005-0000-0000-000027780000}"/>
    <cellStyle name="Total 2 3 3 5 2" xfId="30757" xr:uid="{00000000-0005-0000-0000-000028780000}"/>
    <cellStyle name="Total 2 3 3 5 2 2" xfId="30758" xr:uid="{00000000-0005-0000-0000-000029780000}"/>
    <cellStyle name="Total 2 3 3 5 2 2 2" xfId="30759" xr:uid="{00000000-0005-0000-0000-00002A780000}"/>
    <cellStyle name="Total 2 3 3 5 2 2 2 2" xfId="30760" xr:uid="{00000000-0005-0000-0000-00002B780000}"/>
    <cellStyle name="Total 2 3 3 5 2 2 2 2 2" xfId="30761" xr:uid="{00000000-0005-0000-0000-00002C780000}"/>
    <cellStyle name="Total 2 3 3 5 2 2 2 3" xfId="30762" xr:uid="{00000000-0005-0000-0000-00002D780000}"/>
    <cellStyle name="Total 2 3 3 5 2 2 3" xfId="30763" xr:uid="{00000000-0005-0000-0000-00002E780000}"/>
    <cellStyle name="Total 2 3 3 5 2 2 3 2" xfId="30764" xr:uid="{00000000-0005-0000-0000-00002F780000}"/>
    <cellStyle name="Total 2 3 3 5 2 2 4" xfId="30765" xr:uid="{00000000-0005-0000-0000-000030780000}"/>
    <cellStyle name="Total 2 3 3 5 2 3" xfId="30766" xr:uid="{00000000-0005-0000-0000-000031780000}"/>
    <cellStyle name="Total 2 3 3 5 2 3 2" xfId="30767" xr:uid="{00000000-0005-0000-0000-000032780000}"/>
    <cellStyle name="Total 2 3 3 5 2 3 2 2" xfId="30768" xr:uid="{00000000-0005-0000-0000-000033780000}"/>
    <cellStyle name="Total 2 3 3 5 2 3 3" xfId="30769" xr:uid="{00000000-0005-0000-0000-000034780000}"/>
    <cellStyle name="Total 2 3 3 5 2 4" xfId="30770" xr:uid="{00000000-0005-0000-0000-000035780000}"/>
    <cellStyle name="Total 2 3 3 5 2 4 2" xfId="30771" xr:uid="{00000000-0005-0000-0000-000036780000}"/>
    <cellStyle name="Total 2 3 3 5 2 4 2 2" xfId="30772" xr:uid="{00000000-0005-0000-0000-000037780000}"/>
    <cellStyle name="Total 2 3 3 5 2 4 3" xfId="30773" xr:uid="{00000000-0005-0000-0000-000038780000}"/>
    <cellStyle name="Total 2 3 3 5 2 5" xfId="30774" xr:uid="{00000000-0005-0000-0000-000039780000}"/>
    <cellStyle name="Total 2 3 3 5 2 5 2" xfId="30775" xr:uid="{00000000-0005-0000-0000-00003A780000}"/>
    <cellStyle name="Total 2 3 3 5 2 6" xfId="30776" xr:uid="{00000000-0005-0000-0000-00003B780000}"/>
    <cellStyle name="Total 2 3 3 5 2 6 2" xfId="30777" xr:uid="{00000000-0005-0000-0000-00003C780000}"/>
    <cellStyle name="Total 2 3 3 5 2 7" xfId="30778" xr:uid="{00000000-0005-0000-0000-00003D780000}"/>
    <cellStyle name="Total 2 3 3 5 3" xfId="30779" xr:uid="{00000000-0005-0000-0000-00003E780000}"/>
    <cellStyle name="Total 2 3 3 5 3 2" xfId="30780" xr:uid="{00000000-0005-0000-0000-00003F780000}"/>
    <cellStyle name="Total 2 3 3 5 3 2 2" xfId="30781" xr:uid="{00000000-0005-0000-0000-000040780000}"/>
    <cellStyle name="Total 2 3 3 5 3 2 2 2" xfId="30782" xr:uid="{00000000-0005-0000-0000-000041780000}"/>
    <cellStyle name="Total 2 3 3 5 3 2 2 2 2" xfId="30783" xr:uid="{00000000-0005-0000-0000-000042780000}"/>
    <cellStyle name="Total 2 3 3 5 3 2 2 3" xfId="30784" xr:uid="{00000000-0005-0000-0000-000043780000}"/>
    <cellStyle name="Total 2 3 3 5 3 2 3" xfId="30785" xr:uid="{00000000-0005-0000-0000-000044780000}"/>
    <cellStyle name="Total 2 3 3 5 3 2 3 2" xfId="30786" xr:uid="{00000000-0005-0000-0000-000045780000}"/>
    <cellStyle name="Total 2 3 3 5 3 2 4" xfId="30787" xr:uid="{00000000-0005-0000-0000-000046780000}"/>
    <cellStyle name="Total 2 3 3 5 3 3" xfId="30788" xr:uid="{00000000-0005-0000-0000-000047780000}"/>
    <cellStyle name="Total 2 3 3 5 3 3 2" xfId="30789" xr:uid="{00000000-0005-0000-0000-000048780000}"/>
    <cellStyle name="Total 2 3 3 5 3 3 2 2" xfId="30790" xr:uid="{00000000-0005-0000-0000-000049780000}"/>
    <cellStyle name="Total 2 3 3 5 3 3 3" xfId="30791" xr:uid="{00000000-0005-0000-0000-00004A780000}"/>
    <cellStyle name="Total 2 3 3 5 3 4" xfId="30792" xr:uid="{00000000-0005-0000-0000-00004B780000}"/>
    <cellStyle name="Total 2 3 3 5 3 4 2" xfId="30793" xr:uid="{00000000-0005-0000-0000-00004C780000}"/>
    <cellStyle name="Total 2 3 3 5 3 4 2 2" xfId="30794" xr:uid="{00000000-0005-0000-0000-00004D780000}"/>
    <cellStyle name="Total 2 3 3 5 3 4 3" xfId="30795" xr:uid="{00000000-0005-0000-0000-00004E780000}"/>
    <cellStyle name="Total 2 3 3 5 3 5" xfId="30796" xr:uid="{00000000-0005-0000-0000-00004F780000}"/>
    <cellStyle name="Total 2 3 3 5 3 5 2" xfId="30797" xr:uid="{00000000-0005-0000-0000-000050780000}"/>
    <cellStyle name="Total 2 3 3 5 3 6" xfId="30798" xr:uid="{00000000-0005-0000-0000-000051780000}"/>
    <cellStyle name="Total 2 3 3 5 3 6 2" xfId="30799" xr:uid="{00000000-0005-0000-0000-000052780000}"/>
    <cellStyle name="Total 2 3 3 5 3 7" xfId="30800" xr:uid="{00000000-0005-0000-0000-000053780000}"/>
    <cellStyle name="Total 2 3 3 5 4" xfId="30801" xr:uid="{00000000-0005-0000-0000-000054780000}"/>
    <cellStyle name="Total 2 3 3 5 4 2" xfId="30802" xr:uid="{00000000-0005-0000-0000-000055780000}"/>
    <cellStyle name="Total 2 3 3 5 4 2 2" xfId="30803" xr:uid="{00000000-0005-0000-0000-000056780000}"/>
    <cellStyle name="Total 2 3 3 5 4 2 2 2" xfId="30804" xr:uid="{00000000-0005-0000-0000-000057780000}"/>
    <cellStyle name="Total 2 3 3 5 4 2 2 2 2" xfId="30805" xr:uid="{00000000-0005-0000-0000-000058780000}"/>
    <cellStyle name="Total 2 3 3 5 4 2 2 3" xfId="30806" xr:uid="{00000000-0005-0000-0000-000059780000}"/>
    <cellStyle name="Total 2 3 3 5 4 2 3" xfId="30807" xr:uid="{00000000-0005-0000-0000-00005A780000}"/>
    <cellStyle name="Total 2 3 3 5 4 2 3 2" xfId="30808" xr:uid="{00000000-0005-0000-0000-00005B780000}"/>
    <cellStyle name="Total 2 3 3 5 4 2 4" xfId="30809" xr:uid="{00000000-0005-0000-0000-00005C780000}"/>
    <cellStyle name="Total 2 3 3 5 4 3" xfId="30810" xr:uid="{00000000-0005-0000-0000-00005D780000}"/>
    <cellStyle name="Total 2 3 3 5 4 3 2" xfId="30811" xr:uid="{00000000-0005-0000-0000-00005E780000}"/>
    <cellStyle name="Total 2 3 3 5 4 3 2 2" xfId="30812" xr:uid="{00000000-0005-0000-0000-00005F780000}"/>
    <cellStyle name="Total 2 3 3 5 4 3 3" xfId="30813" xr:uid="{00000000-0005-0000-0000-000060780000}"/>
    <cellStyle name="Total 2 3 3 5 4 4" xfId="30814" xr:uid="{00000000-0005-0000-0000-000061780000}"/>
    <cellStyle name="Total 2 3 3 5 4 4 2" xfId="30815" xr:uid="{00000000-0005-0000-0000-000062780000}"/>
    <cellStyle name="Total 2 3 3 5 4 4 2 2" xfId="30816" xr:uid="{00000000-0005-0000-0000-000063780000}"/>
    <cellStyle name="Total 2 3 3 5 4 4 3" xfId="30817" xr:uid="{00000000-0005-0000-0000-000064780000}"/>
    <cellStyle name="Total 2 3 3 5 4 5" xfId="30818" xr:uid="{00000000-0005-0000-0000-000065780000}"/>
    <cellStyle name="Total 2 3 3 5 4 5 2" xfId="30819" xr:uid="{00000000-0005-0000-0000-000066780000}"/>
    <cellStyle name="Total 2 3 3 5 4 6" xfId="30820" xr:uid="{00000000-0005-0000-0000-000067780000}"/>
    <cellStyle name="Total 2 3 3 5 4 6 2" xfId="30821" xr:uid="{00000000-0005-0000-0000-000068780000}"/>
    <cellStyle name="Total 2 3 3 5 4 7" xfId="30822" xr:uid="{00000000-0005-0000-0000-000069780000}"/>
    <cellStyle name="Total 2 3 3 5 5" xfId="30823" xr:uid="{00000000-0005-0000-0000-00006A780000}"/>
    <cellStyle name="Total 2 3 3 5 5 2" xfId="30824" xr:uid="{00000000-0005-0000-0000-00006B780000}"/>
    <cellStyle name="Total 2 3 3 5 5 2 2" xfId="30825" xr:uid="{00000000-0005-0000-0000-00006C780000}"/>
    <cellStyle name="Total 2 3 3 5 5 2 2 2" xfId="30826" xr:uid="{00000000-0005-0000-0000-00006D780000}"/>
    <cellStyle name="Total 2 3 3 5 5 2 2 2 2" xfId="30827" xr:uid="{00000000-0005-0000-0000-00006E780000}"/>
    <cellStyle name="Total 2 3 3 5 5 2 2 3" xfId="30828" xr:uid="{00000000-0005-0000-0000-00006F780000}"/>
    <cellStyle name="Total 2 3 3 5 5 2 3" xfId="30829" xr:uid="{00000000-0005-0000-0000-000070780000}"/>
    <cellStyle name="Total 2 3 3 5 5 2 3 2" xfId="30830" xr:uid="{00000000-0005-0000-0000-000071780000}"/>
    <cellStyle name="Total 2 3 3 5 5 2 4" xfId="30831" xr:uid="{00000000-0005-0000-0000-000072780000}"/>
    <cellStyle name="Total 2 3 3 5 5 3" xfId="30832" xr:uid="{00000000-0005-0000-0000-000073780000}"/>
    <cellStyle name="Total 2 3 3 5 5 3 2" xfId="30833" xr:uid="{00000000-0005-0000-0000-000074780000}"/>
    <cellStyle name="Total 2 3 3 5 5 3 2 2" xfId="30834" xr:uid="{00000000-0005-0000-0000-000075780000}"/>
    <cellStyle name="Total 2 3 3 5 5 3 3" xfId="30835" xr:uid="{00000000-0005-0000-0000-000076780000}"/>
    <cellStyle name="Total 2 3 3 5 5 4" xfId="30836" xr:uid="{00000000-0005-0000-0000-000077780000}"/>
    <cellStyle name="Total 2 3 3 5 5 4 2" xfId="30837" xr:uid="{00000000-0005-0000-0000-000078780000}"/>
    <cellStyle name="Total 2 3 3 5 5 4 2 2" xfId="30838" xr:uid="{00000000-0005-0000-0000-000079780000}"/>
    <cellStyle name="Total 2 3 3 5 5 4 3" xfId="30839" xr:uid="{00000000-0005-0000-0000-00007A780000}"/>
    <cellStyle name="Total 2 3 3 5 5 5" xfId="30840" xr:uid="{00000000-0005-0000-0000-00007B780000}"/>
    <cellStyle name="Total 2 3 3 5 5 5 2" xfId="30841" xr:uid="{00000000-0005-0000-0000-00007C780000}"/>
    <cellStyle name="Total 2 3 3 5 5 6" xfId="30842" xr:uid="{00000000-0005-0000-0000-00007D780000}"/>
    <cellStyle name="Total 2 3 3 5 5 6 2" xfId="30843" xr:uid="{00000000-0005-0000-0000-00007E780000}"/>
    <cellStyle name="Total 2 3 3 5 5 7" xfId="30844" xr:uid="{00000000-0005-0000-0000-00007F780000}"/>
    <cellStyle name="Total 2 3 3 5 6" xfId="30845" xr:uid="{00000000-0005-0000-0000-000080780000}"/>
    <cellStyle name="Total 2 3 3 5 6 2" xfId="30846" xr:uid="{00000000-0005-0000-0000-000081780000}"/>
    <cellStyle name="Total 2 3 3 5 6 2 2" xfId="30847" xr:uid="{00000000-0005-0000-0000-000082780000}"/>
    <cellStyle name="Total 2 3 3 5 6 2 2 2" xfId="30848" xr:uid="{00000000-0005-0000-0000-000083780000}"/>
    <cellStyle name="Total 2 3 3 5 6 2 2 2 2" xfId="30849" xr:uid="{00000000-0005-0000-0000-000084780000}"/>
    <cellStyle name="Total 2 3 3 5 6 2 2 3" xfId="30850" xr:uid="{00000000-0005-0000-0000-000085780000}"/>
    <cellStyle name="Total 2 3 3 5 6 2 3" xfId="30851" xr:uid="{00000000-0005-0000-0000-000086780000}"/>
    <cellStyle name="Total 2 3 3 5 6 2 3 2" xfId="30852" xr:uid="{00000000-0005-0000-0000-000087780000}"/>
    <cellStyle name="Total 2 3 3 5 6 2 4" xfId="30853" xr:uid="{00000000-0005-0000-0000-000088780000}"/>
    <cellStyle name="Total 2 3 3 5 6 3" xfId="30854" xr:uid="{00000000-0005-0000-0000-000089780000}"/>
    <cellStyle name="Total 2 3 3 5 6 3 2" xfId="30855" xr:uid="{00000000-0005-0000-0000-00008A780000}"/>
    <cellStyle name="Total 2 3 3 5 6 3 2 2" xfId="30856" xr:uid="{00000000-0005-0000-0000-00008B780000}"/>
    <cellStyle name="Total 2 3 3 5 6 3 3" xfId="30857" xr:uid="{00000000-0005-0000-0000-00008C780000}"/>
    <cellStyle name="Total 2 3 3 5 6 4" xfId="30858" xr:uid="{00000000-0005-0000-0000-00008D780000}"/>
    <cellStyle name="Total 2 3 3 5 6 4 2" xfId="30859" xr:uid="{00000000-0005-0000-0000-00008E780000}"/>
    <cellStyle name="Total 2 3 3 5 6 4 2 2" xfId="30860" xr:uid="{00000000-0005-0000-0000-00008F780000}"/>
    <cellStyle name="Total 2 3 3 5 6 4 3" xfId="30861" xr:uid="{00000000-0005-0000-0000-000090780000}"/>
    <cellStyle name="Total 2 3 3 5 6 5" xfId="30862" xr:uid="{00000000-0005-0000-0000-000091780000}"/>
    <cellStyle name="Total 2 3 3 5 6 5 2" xfId="30863" xr:uid="{00000000-0005-0000-0000-000092780000}"/>
    <cellStyle name="Total 2 3 3 5 6 6" xfId="30864" xr:uid="{00000000-0005-0000-0000-000093780000}"/>
    <cellStyle name="Total 2 3 3 5 6 6 2" xfId="30865" xr:uid="{00000000-0005-0000-0000-000094780000}"/>
    <cellStyle name="Total 2 3 3 5 6 7" xfId="30866" xr:uid="{00000000-0005-0000-0000-000095780000}"/>
    <cellStyle name="Total 2 3 3 5 7" xfId="30867" xr:uid="{00000000-0005-0000-0000-000096780000}"/>
    <cellStyle name="Total 2 3 3 5 7 2" xfId="30868" xr:uid="{00000000-0005-0000-0000-000097780000}"/>
    <cellStyle name="Total 2 3 3 5 7 2 2" xfId="30869" xr:uid="{00000000-0005-0000-0000-000098780000}"/>
    <cellStyle name="Total 2 3 3 5 7 2 2 2" xfId="30870" xr:uid="{00000000-0005-0000-0000-000099780000}"/>
    <cellStyle name="Total 2 3 3 5 7 2 3" xfId="30871" xr:uid="{00000000-0005-0000-0000-00009A780000}"/>
    <cellStyle name="Total 2 3 3 5 7 3" xfId="30872" xr:uid="{00000000-0005-0000-0000-00009B780000}"/>
    <cellStyle name="Total 2 3 3 5 7 3 2" xfId="30873" xr:uid="{00000000-0005-0000-0000-00009C780000}"/>
    <cellStyle name="Total 2 3 3 5 7 4" xfId="30874" xr:uid="{00000000-0005-0000-0000-00009D780000}"/>
    <cellStyle name="Total 2 3 3 5 8" xfId="30875" xr:uid="{00000000-0005-0000-0000-00009E780000}"/>
    <cellStyle name="Total 2 3 3 5 8 2" xfId="30876" xr:uid="{00000000-0005-0000-0000-00009F780000}"/>
    <cellStyle name="Total 2 3 3 5 8 2 2" xfId="30877" xr:uid="{00000000-0005-0000-0000-0000A0780000}"/>
    <cellStyle name="Total 2 3 3 5 8 3" xfId="30878" xr:uid="{00000000-0005-0000-0000-0000A1780000}"/>
    <cellStyle name="Total 2 3 3 5 9" xfId="30879" xr:uid="{00000000-0005-0000-0000-0000A2780000}"/>
    <cellStyle name="Total 2 3 3 5 9 2" xfId="30880" xr:uid="{00000000-0005-0000-0000-0000A3780000}"/>
    <cellStyle name="Total 2 3 3 5 9 2 2" xfId="30881" xr:uid="{00000000-0005-0000-0000-0000A4780000}"/>
    <cellStyle name="Total 2 3 3 5 9 3" xfId="30882" xr:uid="{00000000-0005-0000-0000-0000A5780000}"/>
    <cellStyle name="Total 2 3 3 6" xfId="30883" xr:uid="{00000000-0005-0000-0000-0000A6780000}"/>
    <cellStyle name="Total 2 3 3 6 10" xfId="30884" xr:uid="{00000000-0005-0000-0000-0000A7780000}"/>
    <cellStyle name="Total 2 3 3 6 10 2" xfId="30885" xr:uid="{00000000-0005-0000-0000-0000A8780000}"/>
    <cellStyle name="Total 2 3 3 6 11" xfId="30886" xr:uid="{00000000-0005-0000-0000-0000A9780000}"/>
    <cellStyle name="Total 2 3 3 6 11 2" xfId="30887" xr:uid="{00000000-0005-0000-0000-0000AA780000}"/>
    <cellStyle name="Total 2 3 3 6 12" xfId="30888" xr:uid="{00000000-0005-0000-0000-0000AB780000}"/>
    <cellStyle name="Total 2 3 3 6 2" xfId="30889" xr:uid="{00000000-0005-0000-0000-0000AC780000}"/>
    <cellStyle name="Total 2 3 3 6 2 2" xfId="30890" xr:uid="{00000000-0005-0000-0000-0000AD780000}"/>
    <cellStyle name="Total 2 3 3 6 2 2 2" xfId="30891" xr:uid="{00000000-0005-0000-0000-0000AE780000}"/>
    <cellStyle name="Total 2 3 3 6 2 2 2 2" xfId="30892" xr:uid="{00000000-0005-0000-0000-0000AF780000}"/>
    <cellStyle name="Total 2 3 3 6 2 2 2 2 2" xfId="30893" xr:uid="{00000000-0005-0000-0000-0000B0780000}"/>
    <cellStyle name="Total 2 3 3 6 2 2 2 3" xfId="30894" xr:uid="{00000000-0005-0000-0000-0000B1780000}"/>
    <cellStyle name="Total 2 3 3 6 2 2 3" xfId="30895" xr:uid="{00000000-0005-0000-0000-0000B2780000}"/>
    <cellStyle name="Total 2 3 3 6 2 2 3 2" xfId="30896" xr:uid="{00000000-0005-0000-0000-0000B3780000}"/>
    <cellStyle name="Total 2 3 3 6 2 2 4" xfId="30897" xr:uid="{00000000-0005-0000-0000-0000B4780000}"/>
    <cellStyle name="Total 2 3 3 6 2 3" xfId="30898" xr:uid="{00000000-0005-0000-0000-0000B5780000}"/>
    <cellStyle name="Total 2 3 3 6 2 3 2" xfId="30899" xr:uid="{00000000-0005-0000-0000-0000B6780000}"/>
    <cellStyle name="Total 2 3 3 6 2 3 2 2" xfId="30900" xr:uid="{00000000-0005-0000-0000-0000B7780000}"/>
    <cellStyle name="Total 2 3 3 6 2 3 3" xfId="30901" xr:uid="{00000000-0005-0000-0000-0000B8780000}"/>
    <cellStyle name="Total 2 3 3 6 2 4" xfId="30902" xr:uid="{00000000-0005-0000-0000-0000B9780000}"/>
    <cellStyle name="Total 2 3 3 6 2 4 2" xfId="30903" xr:uid="{00000000-0005-0000-0000-0000BA780000}"/>
    <cellStyle name="Total 2 3 3 6 2 4 2 2" xfId="30904" xr:uid="{00000000-0005-0000-0000-0000BB780000}"/>
    <cellStyle name="Total 2 3 3 6 2 4 3" xfId="30905" xr:uid="{00000000-0005-0000-0000-0000BC780000}"/>
    <cellStyle name="Total 2 3 3 6 2 5" xfId="30906" xr:uid="{00000000-0005-0000-0000-0000BD780000}"/>
    <cellStyle name="Total 2 3 3 6 2 5 2" xfId="30907" xr:uid="{00000000-0005-0000-0000-0000BE780000}"/>
    <cellStyle name="Total 2 3 3 6 2 6" xfId="30908" xr:uid="{00000000-0005-0000-0000-0000BF780000}"/>
    <cellStyle name="Total 2 3 3 6 2 6 2" xfId="30909" xr:uid="{00000000-0005-0000-0000-0000C0780000}"/>
    <cellStyle name="Total 2 3 3 6 2 7" xfId="30910" xr:uid="{00000000-0005-0000-0000-0000C1780000}"/>
    <cellStyle name="Total 2 3 3 6 3" xfId="30911" xr:uid="{00000000-0005-0000-0000-0000C2780000}"/>
    <cellStyle name="Total 2 3 3 6 3 2" xfId="30912" xr:uid="{00000000-0005-0000-0000-0000C3780000}"/>
    <cellStyle name="Total 2 3 3 6 3 2 2" xfId="30913" xr:uid="{00000000-0005-0000-0000-0000C4780000}"/>
    <cellStyle name="Total 2 3 3 6 3 2 2 2" xfId="30914" xr:uid="{00000000-0005-0000-0000-0000C5780000}"/>
    <cellStyle name="Total 2 3 3 6 3 2 2 2 2" xfId="30915" xr:uid="{00000000-0005-0000-0000-0000C6780000}"/>
    <cellStyle name="Total 2 3 3 6 3 2 2 3" xfId="30916" xr:uid="{00000000-0005-0000-0000-0000C7780000}"/>
    <cellStyle name="Total 2 3 3 6 3 2 3" xfId="30917" xr:uid="{00000000-0005-0000-0000-0000C8780000}"/>
    <cellStyle name="Total 2 3 3 6 3 2 3 2" xfId="30918" xr:uid="{00000000-0005-0000-0000-0000C9780000}"/>
    <cellStyle name="Total 2 3 3 6 3 2 4" xfId="30919" xr:uid="{00000000-0005-0000-0000-0000CA780000}"/>
    <cellStyle name="Total 2 3 3 6 3 3" xfId="30920" xr:uid="{00000000-0005-0000-0000-0000CB780000}"/>
    <cellStyle name="Total 2 3 3 6 3 3 2" xfId="30921" xr:uid="{00000000-0005-0000-0000-0000CC780000}"/>
    <cellStyle name="Total 2 3 3 6 3 3 2 2" xfId="30922" xr:uid="{00000000-0005-0000-0000-0000CD780000}"/>
    <cellStyle name="Total 2 3 3 6 3 3 3" xfId="30923" xr:uid="{00000000-0005-0000-0000-0000CE780000}"/>
    <cellStyle name="Total 2 3 3 6 3 4" xfId="30924" xr:uid="{00000000-0005-0000-0000-0000CF780000}"/>
    <cellStyle name="Total 2 3 3 6 3 4 2" xfId="30925" xr:uid="{00000000-0005-0000-0000-0000D0780000}"/>
    <cellStyle name="Total 2 3 3 6 3 4 2 2" xfId="30926" xr:uid="{00000000-0005-0000-0000-0000D1780000}"/>
    <cellStyle name="Total 2 3 3 6 3 4 3" xfId="30927" xr:uid="{00000000-0005-0000-0000-0000D2780000}"/>
    <cellStyle name="Total 2 3 3 6 3 5" xfId="30928" xr:uid="{00000000-0005-0000-0000-0000D3780000}"/>
    <cellStyle name="Total 2 3 3 6 3 5 2" xfId="30929" xr:uid="{00000000-0005-0000-0000-0000D4780000}"/>
    <cellStyle name="Total 2 3 3 6 3 6" xfId="30930" xr:uid="{00000000-0005-0000-0000-0000D5780000}"/>
    <cellStyle name="Total 2 3 3 6 3 6 2" xfId="30931" xr:uid="{00000000-0005-0000-0000-0000D6780000}"/>
    <cellStyle name="Total 2 3 3 6 3 7" xfId="30932" xr:uid="{00000000-0005-0000-0000-0000D7780000}"/>
    <cellStyle name="Total 2 3 3 6 4" xfId="30933" xr:uid="{00000000-0005-0000-0000-0000D8780000}"/>
    <cellStyle name="Total 2 3 3 6 4 2" xfId="30934" xr:uid="{00000000-0005-0000-0000-0000D9780000}"/>
    <cellStyle name="Total 2 3 3 6 4 2 2" xfId="30935" xr:uid="{00000000-0005-0000-0000-0000DA780000}"/>
    <cellStyle name="Total 2 3 3 6 4 2 2 2" xfId="30936" xr:uid="{00000000-0005-0000-0000-0000DB780000}"/>
    <cellStyle name="Total 2 3 3 6 4 2 2 2 2" xfId="30937" xr:uid="{00000000-0005-0000-0000-0000DC780000}"/>
    <cellStyle name="Total 2 3 3 6 4 2 2 3" xfId="30938" xr:uid="{00000000-0005-0000-0000-0000DD780000}"/>
    <cellStyle name="Total 2 3 3 6 4 2 3" xfId="30939" xr:uid="{00000000-0005-0000-0000-0000DE780000}"/>
    <cellStyle name="Total 2 3 3 6 4 2 3 2" xfId="30940" xr:uid="{00000000-0005-0000-0000-0000DF780000}"/>
    <cellStyle name="Total 2 3 3 6 4 2 4" xfId="30941" xr:uid="{00000000-0005-0000-0000-0000E0780000}"/>
    <cellStyle name="Total 2 3 3 6 4 3" xfId="30942" xr:uid="{00000000-0005-0000-0000-0000E1780000}"/>
    <cellStyle name="Total 2 3 3 6 4 3 2" xfId="30943" xr:uid="{00000000-0005-0000-0000-0000E2780000}"/>
    <cellStyle name="Total 2 3 3 6 4 3 2 2" xfId="30944" xr:uid="{00000000-0005-0000-0000-0000E3780000}"/>
    <cellStyle name="Total 2 3 3 6 4 3 3" xfId="30945" xr:uid="{00000000-0005-0000-0000-0000E4780000}"/>
    <cellStyle name="Total 2 3 3 6 4 4" xfId="30946" xr:uid="{00000000-0005-0000-0000-0000E5780000}"/>
    <cellStyle name="Total 2 3 3 6 4 4 2" xfId="30947" xr:uid="{00000000-0005-0000-0000-0000E6780000}"/>
    <cellStyle name="Total 2 3 3 6 4 4 2 2" xfId="30948" xr:uid="{00000000-0005-0000-0000-0000E7780000}"/>
    <cellStyle name="Total 2 3 3 6 4 4 3" xfId="30949" xr:uid="{00000000-0005-0000-0000-0000E8780000}"/>
    <cellStyle name="Total 2 3 3 6 4 5" xfId="30950" xr:uid="{00000000-0005-0000-0000-0000E9780000}"/>
    <cellStyle name="Total 2 3 3 6 4 5 2" xfId="30951" xr:uid="{00000000-0005-0000-0000-0000EA780000}"/>
    <cellStyle name="Total 2 3 3 6 4 6" xfId="30952" xr:uid="{00000000-0005-0000-0000-0000EB780000}"/>
    <cellStyle name="Total 2 3 3 6 4 6 2" xfId="30953" xr:uid="{00000000-0005-0000-0000-0000EC780000}"/>
    <cellStyle name="Total 2 3 3 6 4 7" xfId="30954" xr:uid="{00000000-0005-0000-0000-0000ED780000}"/>
    <cellStyle name="Total 2 3 3 6 5" xfId="30955" xr:uid="{00000000-0005-0000-0000-0000EE780000}"/>
    <cellStyle name="Total 2 3 3 6 5 2" xfId="30956" xr:uid="{00000000-0005-0000-0000-0000EF780000}"/>
    <cellStyle name="Total 2 3 3 6 5 2 2" xfId="30957" xr:uid="{00000000-0005-0000-0000-0000F0780000}"/>
    <cellStyle name="Total 2 3 3 6 5 2 2 2" xfId="30958" xr:uid="{00000000-0005-0000-0000-0000F1780000}"/>
    <cellStyle name="Total 2 3 3 6 5 2 2 2 2" xfId="30959" xr:uid="{00000000-0005-0000-0000-0000F2780000}"/>
    <cellStyle name="Total 2 3 3 6 5 2 2 3" xfId="30960" xr:uid="{00000000-0005-0000-0000-0000F3780000}"/>
    <cellStyle name="Total 2 3 3 6 5 2 3" xfId="30961" xr:uid="{00000000-0005-0000-0000-0000F4780000}"/>
    <cellStyle name="Total 2 3 3 6 5 2 3 2" xfId="30962" xr:uid="{00000000-0005-0000-0000-0000F5780000}"/>
    <cellStyle name="Total 2 3 3 6 5 2 4" xfId="30963" xr:uid="{00000000-0005-0000-0000-0000F6780000}"/>
    <cellStyle name="Total 2 3 3 6 5 3" xfId="30964" xr:uid="{00000000-0005-0000-0000-0000F7780000}"/>
    <cellStyle name="Total 2 3 3 6 5 3 2" xfId="30965" xr:uid="{00000000-0005-0000-0000-0000F8780000}"/>
    <cellStyle name="Total 2 3 3 6 5 3 2 2" xfId="30966" xr:uid="{00000000-0005-0000-0000-0000F9780000}"/>
    <cellStyle name="Total 2 3 3 6 5 3 3" xfId="30967" xr:uid="{00000000-0005-0000-0000-0000FA780000}"/>
    <cellStyle name="Total 2 3 3 6 5 4" xfId="30968" xr:uid="{00000000-0005-0000-0000-0000FB780000}"/>
    <cellStyle name="Total 2 3 3 6 5 4 2" xfId="30969" xr:uid="{00000000-0005-0000-0000-0000FC780000}"/>
    <cellStyle name="Total 2 3 3 6 5 4 2 2" xfId="30970" xr:uid="{00000000-0005-0000-0000-0000FD780000}"/>
    <cellStyle name="Total 2 3 3 6 5 4 3" xfId="30971" xr:uid="{00000000-0005-0000-0000-0000FE780000}"/>
    <cellStyle name="Total 2 3 3 6 5 5" xfId="30972" xr:uid="{00000000-0005-0000-0000-0000FF780000}"/>
    <cellStyle name="Total 2 3 3 6 5 5 2" xfId="30973" xr:uid="{00000000-0005-0000-0000-000000790000}"/>
    <cellStyle name="Total 2 3 3 6 5 6" xfId="30974" xr:uid="{00000000-0005-0000-0000-000001790000}"/>
    <cellStyle name="Total 2 3 3 6 5 6 2" xfId="30975" xr:uid="{00000000-0005-0000-0000-000002790000}"/>
    <cellStyle name="Total 2 3 3 6 5 7" xfId="30976" xr:uid="{00000000-0005-0000-0000-000003790000}"/>
    <cellStyle name="Total 2 3 3 6 6" xfId="30977" xr:uid="{00000000-0005-0000-0000-000004790000}"/>
    <cellStyle name="Total 2 3 3 6 6 2" xfId="30978" xr:uid="{00000000-0005-0000-0000-000005790000}"/>
    <cellStyle name="Total 2 3 3 6 6 2 2" xfId="30979" xr:uid="{00000000-0005-0000-0000-000006790000}"/>
    <cellStyle name="Total 2 3 3 6 6 2 2 2" xfId="30980" xr:uid="{00000000-0005-0000-0000-000007790000}"/>
    <cellStyle name="Total 2 3 3 6 6 2 2 2 2" xfId="30981" xr:uid="{00000000-0005-0000-0000-000008790000}"/>
    <cellStyle name="Total 2 3 3 6 6 2 2 3" xfId="30982" xr:uid="{00000000-0005-0000-0000-000009790000}"/>
    <cellStyle name="Total 2 3 3 6 6 2 3" xfId="30983" xr:uid="{00000000-0005-0000-0000-00000A790000}"/>
    <cellStyle name="Total 2 3 3 6 6 2 3 2" xfId="30984" xr:uid="{00000000-0005-0000-0000-00000B790000}"/>
    <cellStyle name="Total 2 3 3 6 6 2 4" xfId="30985" xr:uid="{00000000-0005-0000-0000-00000C790000}"/>
    <cellStyle name="Total 2 3 3 6 6 3" xfId="30986" xr:uid="{00000000-0005-0000-0000-00000D790000}"/>
    <cellStyle name="Total 2 3 3 6 6 3 2" xfId="30987" xr:uid="{00000000-0005-0000-0000-00000E790000}"/>
    <cellStyle name="Total 2 3 3 6 6 3 2 2" xfId="30988" xr:uid="{00000000-0005-0000-0000-00000F790000}"/>
    <cellStyle name="Total 2 3 3 6 6 3 3" xfId="30989" xr:uid="{00000000-0005-0000-0000-000010790000}"/>
    <cellStyle name="Total 2 3 3 6 6 4" xfId="30990" xr:uid="{00000000-0005-0000-0000-000011790000}"/>
    <cellStyle name="Total 2 3 3 6 6 4 2" xfId="30991" xr:uid="{00000000-0005-0000-0000-000012790000}"/>
    <cellStyle name="Total 2 3 3 6 6 4 2 2" xfId="30992" xr:uid="{00000000-0005-0000-0000-000013790000}"/>
    <cellStyle name="Total 2 3 3 6 6 4 3" xfId="30993" xr:uid="{00000000-0005-0000-0000-000014790000}"/>
    <cellStyle name="Total 2 3 3 6 6 5" xfId="30994" xr:uid="{00000000-0005-0000-0000-000015790000}"/>
    <cellStyle name="Total 2 3 3 6 6 5 2" xfId="30995" xr:uid="{00000000-0005-0000-0000-000016790000}"/>
    <cellStyle name="Total 2 3 3 6 6 6" xfId="30996" xr:uid="{00000000-0005-0000-0000-000017790000}"/>
    <cellStyle name="Total 2 3 3 6 6 6 2" xfId="30997" xr:uid="{00000000-0005-0000-0000-000018790000}"/>
    <cellStyle name="Total 2 3 3 6 6 7" xfId="30998" xr:uid="{00000000-0005-0000-0000-000019790000}"/>
    <cellStyle name="Total 2 3 3 6 7" xfId="30999" xr:uid="{00000000-0005-0000-0000-00001A790000}"/>
    <cellStyle name="Total 2 3 3 6 7 2" xfId="31000" xr:uid="{00000000-0005-0000-0000-00001B790000}"/>
    <cellStyle name="Total 2 3 3 6 7 2 2" xfId="31001" xr:uid="{00000000-0005-0000-0000-00001C790000}"/>
    <cellStyle name="Total 2 3 3 6 7 2 2 2" xfId="31002" xr:uid="{00000000-0005-0000-0000-00001D790000}"/>
    <cellStyle name="Total 2 3 3 6 7 2 3" xfId="31003" xr:uid="{00000000-0005-0000-0000-00001E790000}"/>
    <cellStyle name="Total 2 3 3 6 7 3" xfId="31004" xr:uid="{00000000-0005-0000-0000-00001F790000}"/>
    <cellStyle name="Total 2 3 3 6 7 3 2" xfId="31005" xr:uid="{00000000-0005-0000-0000-000020790000}"/>
    <cellStyle name="Total 2 3 3 6 7 4" xfId="31006" xr:uid="{00000000-0005-0000-0000-000021790000}"/>
    <cellStyle name="Total 2 3 3 6 8" xfId="31007" xr:uid="{00000000-0005-0000-0000-000022790000}"/>
    <cellStyle name="Total 2 3 3 6 8 2" xfId="31008" xr:uid="{00000000-0005-0000-0000-000023790000}"/>
    <cellStyle name="Total 2 3 3 6 8 2 2" xfId="31009" xr:uid="{00000000-0005-0000-0000-000024790000}"/>
    <cellStyle name="Total 2 3 3 6 8 3" xfId="31010" xr:uid="{00000000-0005-0000-0000-000025790000}"/>
    <cellStyle name="Total 2 3 3 6 9" xfId="31011" xr:uid="{00000000-0005-0000-0000-000026790000}"/>
    <cellStyle name="Total 2 3 3 6 9 2" xfId="31012" xr:uid="{00000000-0005-0000-0000-000027790000}"/>
    <cellStyle name="Total 2 3 3 6 9 2 2" xfId="31013" xr:uid="{00000000-0005-0000-0000-000028790000}"/>
    <cellStyle name="Total 2 3 3 6 9 3" xfId="31014" xr:uid="{00000000-0005-0000-0000-000029790000}"/>
    <cellStyle name="Total 2 3 3 7" xfId="31015" xr:uid="{00000000-0005-0000-0000-00002A790000}"/>
    <cellStyle name="Total 2 3 3 7 10" xfId="31016" xr:uid="{00000000-0005-0000-0000-00002B790000}"/>
    <cellStyle name="Total 2 3 3 7 10 2" xfId="31017" xr:uid="{00000000-0005-0000-0000-00002C790000}"/>
    <cellStyle name="Total 2 3 3 7 11" xfId="31018" xr:uid="{00000000-0005-0000-0000-00002D790000}"/>
    <cellStyle name="Total 2 3 3 7 11 2" xfId="31019" xr:uid="{00000000-0005-0000-0000-00002E790000}"/>
    <cellStyle name="Total 2 3 3 7 12" xfId="31020" xr:uid="{00000000-0005-0000-0000-00002F790000}"/>
    <cellStyle name="Total 2 3 3 7 2" xfId="31021" xr:uid="{00000000-0005-0000-0000-000030790000}"/>
    <cellStyle name="Total 2 3 3 7 2 2" xfId="31022" xr:uid="{00000000-0005-0000-0000-000031790000}"/>
    <cellStyle name="Total 2 3 3 7 2 2 2" xfId="31023" xr:uid="{00000000-0005-0000-0000-000032790000}"/>
    <cellStyle name="Total 2 3 3 7 2 2 2 2" xfId="31024" xr:uid="{00000000-0005-0000-0000-000033790000}"/>
    <cellStyle name="Total 2 3 3 7 2 2 2 2 2" xfId="31025" xr:uid="{00000000-0005-0000-0000-000034790000}"/>
    <cellStyle name="Total 2 3 3 7 2 2 2 3" xfId="31026" xr:uid="{00000000-0005-0000-0000-000035790000}"/>
    <cellStyle name="Total 2 3 3 7 2 2 3" xfId="31027" xr:uid="{00000000-0005-0000-0000-000036790000}"/>
    <cellStyle name="Total 2 3 3 7 2 2 3 2" xfId="31028" xr:uid="{00000000-0005-0000-0000-000037790000}"/>
    <cellStyle name="Total 2 3 3 7 2 2 4" xfId="31029" xr:uid="{00000000-0005-0000-0000-000038790000}"/>
    <cellStyle name="Total 2 3 3 7 2 3" xfId="31030" xr:uid="{00000000-0005-0000-0000-000039790000}"/>
    <cellStyle name="Total 2 3 3 7 2 3 2" xfId="31031" xr:uid="{00000000-0005-0000-0000-00003A790000}"/>
    <cellStyle name="Total 2 3 3 7 2 3 2 2" xfId="31032" xr:uid="{00000000-0005-0000-0000-00003B790000}"/>
    <cellStyle name="Total 2 3 3 7 2 3 3" xfId="31033" xr:uid="{00000000-0005-0000-0000-00003C790000}"/>
    <cellStyle name="Total 2 3 3 7 2 4" xfId="31034" xr:uid="{00000000-0005-0000-0000-00003D790000}"/>
    <cellStyle name="Total 2 3 3 7 2 4 2" xfId="31035" xr:uid="{00000000-0005-0000-0000-00003E790000}"/>
    <cellStyle name="Total 2 3 3 7 2 4 2 2" xfId="31036" xr:uid="{00000000-0005-0000-0000-00003F790000}"/>
    <cellStyle name="Total 2 3 3 7 2 4 3" xfId="31037" xr:uid="{00000000-0005-0000-0000-000040790000}"/>
    <cellStyle name="Total 2 3 3 7 2 5" xfId="31038" xr:uid="{00000000-0005-0000-0000-000041790000}"/>
    <cellStyle name="Total 2 3 3 7 2 5 2" xfId="31039" xr:uid="{00000000-0005-0000-0000-000042790000}"/>
    <cellStyle name="Total 2 3 3 7 2 6" xfId="31040" xr:uid="{00000000-0005-0000-0000-000043790000}"/>
    <cellStyle name="Total 2 3 3 7 2 6 2" xfId="31041" xr:uid="{00000000-0005-0000-0000-000044790000}"/>
    <cellStyle name="Total 2 3 3 7 2 7" xfId="31042" xr:uid="{00000000-0005-0000-0000-000045790000}"/>
    <cellStyle name="Total 2 3 3 7 3" xfId="31043" xr:uid="{00000000-0005-0000-0000-000046790000}"/>
    <cellStyle name="Total 2 3 3 7 3 2" xfId="31044" xr:uid="{00000000-0005-0000-0000-000047790000}"/>
    <cellStyle name="Total 2 3 3 7 3 2 2" xfId="31045" xr:uid="{00000000-0005-0000-0000-000048790000}"/>
    <cellStyle name="Total 2 3 3 7 3 2 2 2" xfId="31046" xr:uid="{00000000-0005-0000-0000-000049790000}"/>
    <cellStyle name="Total 2 3 3 7 3 2 2 2 2" xfId="31047" xr:uid="{00000000-0005-0000-0000-00004A790000}"/>
    <cellStyle name="Total 2 3 3 7 3 2 2 3" xfId="31048" xr:uid="{00000000-0005-0000-0000-00004B790000}"/>
    <cellStyle name="Total 2 3 3 7 3 2 3" xfId="31049" xr:uid="{00000000-0005-0000-0000-00004C790000}"/>
    <cellStyle name="Total 2 3 3 7 3 2 3 2" xfId="31050" xr:uid="{00000000-0005-0000-0000-00004D790000}"/>
    <cellStyle name="Total 2 3 3 7 3 2 4" xfId="31051" xr:uid="{00000000-0005-0000-0000-00004E790000}"/>
    <cellStyle name="Total 2 3 3 7 3 3" xfId="31052" xr:uid="{00000000-0005-0000-0000-00004F790000}"/>
    <cellStyle name="Total 2 3 3 7 3 3 2" xfId="31053" xr:uid="{00000000-0005-0000-0000-000050790000}"/>
    <cellStyle name="Total 2 3 3 7 3 3 2 2" xfId="31054" xr:uid="{00000000-0005-0000-0000-000051790000}"/>
    <cellStyle name="Total 2 3 3 7 3 3 3" xfId="31055" xr:uid="{00000000-0005-0000-0000-000052790000}"/>
    <cellStyle name="Total 2 3 3 7 3 4" xfId="31056" xr:uid="{00000000-0005-0000-0000-000053790000}"/>
    <cellStyle name="Total 2 3 3 7 3 4 2" xfId="31057" xr:uid="{00000000-0005-0000-0000-000054790000}"/>
    <cellStyle name="Total 2 3 3 7 3 4 2 2" xfId="31058" xr:uid="{00000000-0005-0000-0000-000055790000}"/>
    <cellStyle name="Total 2 3 3 7 3 4 3" xfId="31059" xr:uid="{00000000-0005-0000-0000-000056790000}"/>
    <cellStyle name="Total 2 3 3 7 3 5" xfId="31060" xr:uid="{00000000-0005-0000-0000-000057790000}"/>
    <cellStyle name="Total 2 3 3 7 3 5 2" xfId="31061" xr:uid="{00000000-0005-0000-0000-000058790000}"/>
    <cellStyle name="Total 2 3 3 7 3 6" xfId="31062" xr:uid="{00000000-0005-0000-0000-000059790000}"/>
    <cellStyle name="Total 2 3 3 7 3 6 2" xfId="31063" xr:uid="{00000000-0005-0000-0000-00005A790000}"/>
    <cellStyle name="Total 2 3 3 7 3 7" xfId="31064" xr:uid="{00000000-0005-0000-0000-00005B790000}"/>
    <cellStyle name="Total 2 3 3 7 4" xfId="31065" xr:uid="{00000000-0005-0000-0000-00005C790000}"/>
    <cellStyle name="Total 2 3 3 7 4 2" xfId="31066" xr:uid="{00000000-0005-0000-0000-00005D790000}"/>
    <cellStyle name="Total 2 3 3 7 4 2 2" xfId="31067" xr:uid="{00000000-0005-0000-0000-00005E790000}"/>
    <cellStyle name="Total 2 3 3 7 4 2 2 2" xfId="31068" xr:uid="{00000000-0005-0000-0000-00005F790000}"/>
    <cellStyle name="Total 2 3 3 7 4 2 2 2 2" xfId="31069" xr:uid="{00000000-0005-0000-0000-000060790000}"/>
    <cellStyle name="Total 2 3 3 7 4 2 2 3" xfId="31070" xr:uid="{00000000-0005-0000-0000-000061790000}"/>
    <cellStyle name="Total 2 3 3 7 4 2 3" xfId="31071" xr:uid="{00000000-0005-0000-0000-000062790000}"/>
    <cellStyle name="Total 2 3 3 7 4 2 3 2" xfId="31072" xr:uid="{00000000-0005-0000-0000-000063790000}"/>
    <cellStyle name="Total 2 3 3 7 4 2 4" xfId="31073" xr:uid="{00000000-0005-0000-0000-000064790000}"/>
    <cellStyle name="Total 2 3 3 7 4 3" xfId="31074" xr:uid="{00000000-0005-0000-0000-000065790000}"/>
    <cellStyle name="Total 2 3 3 7 4 3 2" xfId="31075" xr:uid="{00000000-0005-0000-0000-000066790000}"/>
    <cellStyle name="Total 2 3 3 7 4 3 2 2" xfId="31076" xr:uid="{00000000-0005-0000-0000-000067790000}"/>
    <cellStyle name="Total 2 3 3 7 4 3 3" xfId="31077" xr:uid="{00000000-0005-0000-0000-000068790000}"/>
    <cellStyle name="Total 2 3 3 7 4 4" xfId="31078" xr:uid="{00000000-0005-0000-0000-000069790000}"/>
    <cellStyle name="Total 2 3 3 7 4 4 2" xfId="31079" xr:uid="{00000000-0005-0000-0000-00006A790000}"/>
    <cellStyle name="Total 2 3 3 7 4 4 2 2" xfId="31080" xr:uid="{00000000-0005-0000-0000-00006B790000}"/>
    <cellStyle name="Total 2 3 3 7 4 4 3" xfId="31081" xr:uid="{00000000-0005-0000-0000-00006C790000}"/>
    <cellStyle name="Total 2 3 3 7 4 5" xfId="31082" xr:uid="{00000000-0005-0000-0000-00006D790000}"/>
    <cellStyle name="Total 2 3 3 7 4 5 2" xfId="31083" xr:uid="{00000000-0005-0000-0000-00006E790000}"/>
    <cellStyle name="Total 2 3 3 7 4 6" xfId="31084" xr:uid="{00000000-0005-0000-0000-00006F790000}"/>
    <cellStyle name="Total 2 3 3 7 4 6 2" xfId="31085" xr:uid="{00000000-0005-0000-0000-000070790000}"/>
    <cellStyle name="Total 2 3 3 7 4 7" xfId="31086" xr:uid="{00000000-0005-0000-0000-000071790000}"/>
    <cellStyle name="Total 2 3 3 7 5" xfId="31087" xr:uid="{00000000-0005-0000-0000-000072790000}"/>
    <cellStyle name="Total 2 3 3 7 5 2" xfId="31088" xr:uid="{00000000-0005-0000-0000-000073790000}"/>
    <cellStyle name="Total 2 3 3 7 5 2 2" xfId="31089" xr:uid="{00000000-0005-0000-0000-000074790000}"/>
    <cellStyle name="Total 2 3 3 7 5 2 2 2" xfId="31090" xr:uid="{00000000-0005-0000-0000-000075790000}"/>
    <cellStyle name="Total 2 3 3 7 5 2 2 2 2" xfId="31091" xr:uid="{00000000-0005-0000-0000-000076790000}"/>
    <cellStyle name="Total 2 3 3 7 5 2 2 3" xfId="31092" xr:uid="{00000000-0005-0000-0000-000077790000}"/>
    <cellStyle name="Total 2 3 3 7 5 2 3" xfId="31093" xr:uid="{00000000-0005-0000-0000-000078790000}"/>
    <cellStyle name="Total 2 3 3 7 5 2 3 2" xfId="31094" xr:uid="{00000000-0005-0000-0000-000079790000}"/>
    <cellStyle name="Total 2 3 3 7 5 2 4" xfId="31095" xr:uid="{00000000-0005-0000-0000-00007A790000}"/>
    <cellStyle name="Total 2 3 3 7 5 3" xfId="31096" xr:uid="{00000000-0005-0000-0000-00007B790000}"/>
    <cellStyle name="Total 2 3 3 7 5 3 2" xfId="31097" xr:uid="{00000000-0005-0000-0000-00007C790000}"/>
    <cellStyle name="Total 2 3 3 7 5 3 2 2" xfId="31098" xr:uid="{00000000-0005-0000-0000-00007D790000}"/>
    <cellStyle name="Total 2 3 3 7 5 3 3" xfId="31099" xr:uid="{00000000-0005-0000-0000-00007E790000}"/>
    <cellStyle name="Total 2 3 3 7 5 4" xfId="31100" xr:uid="{00000000-0005-0000-0000-00007F790000}"/>
    <cellStyle name="Total 2 3 3 7 5 4 2" xfId="31101" xr:uid="{00000000-0005-0000-0000-000080790000}"/>
    <cellStyle name="Total 2 3 3 7 5 4 2 2" xfId="31102" xr:uid="{00000000-0005-0000-0000-000081790000}"/>
    <cellStyle name="Total 2 3 3 7 5 4 3" xfId="31103" xr:uid="{00000000-0005-0000-0000-000082790000}"/>
    <cellStyle name="Total 2 3 3 7 5 5" xfId="31104" xr:uid="{00000000-0005-0000-0000-000083790000}"/>
    <cellStyle name="Total 2 3 3 7 5 5 2" xfId="31105" xr:uid="{00000000-0005-0000-0000-000084790000}"/>
    <cellStyle name="Total 2 3 3 7 5 6" xfId="31106" xr:uid="{00000000-0005-0000-0000-000085790000}"/>
    <cellStyle name="Total 2 3 3 7 5 6 2" xfId="31107" xr:uid="{00000000-0005-0000-0000-000086790000}"/>
    <cellStyle name="Total 2 3 3 7 5 7" xfId="31108" xr:uid="{00000000-0005-0000-0000-000087790000}"/>
    <cellStyle name="Total 2 3 3 7 6" xfId="31109" xr:uid="{00000000-0005-0000-0000-000088790000}"/>
    <cellStyle name="Total 2 3 3 7 6 2" xfId="31110" xr:uid="{00000000-0005-0000-0000-000089790000}"/>
    <cellStyle name="Total 2 3 3 7 6 2 2" xfId="31111" xr:uid="{00000000-0005-0000-0000-00008A790000}"/>
    <cellStyle name="Total 2 3 3 7 6 2 2 2" xfId="31112" xr:uid="{00000000-0005-0000-0000-00008B790000}"/>
    <cellStyle name="Total 2 3 3 7 6 2 2 2 2" xfId="31113" xr:uid="{00000000-0005-0000-0000-00008C790000}"/>
    <cellStyle name="Total 2 3 3 7 6 2 2 3" xfId="31114" xr:uid="{00000000-0005-0000-0000-00008D790000}"/>
    <cellStyle name="Total 2 3 3 7 6 2 3" xfId="31115" xr:uid="{00000000-0005-0000-0000-00008E790000}"/>
    <cellStyle name="Total 2 3 3 7 6 2 3 2" xfId="31116" xr:uid="{00000000-0005-0000-0000-00008F790000}"/>
    <cellStyle name="Total 2 3 3 7 6 2 4" xfId="31117" xr:uid="{00000000-0005-0000-0000-000090790000}"/>
    <cellStyle name="Total 2 3 3 7 6 3" xfId="31118" xr:uid="{00000000-0005-0000-0000-000091790000}"/>
    <cellStyle name="Total 2 3 3 7 6 3 2" xfId="31119" xr:uid="{00000000-0005-0000-0000-000092790000}"/>
    <cellStyle name="Total 2 3 3 7 6 3 2 2" xfId="31120" xr:uid="{00000000-0005-0000-0000-000093790000}"/>
    <cellStyle name="Total 2 3 3 7 6 3 3" xfId="31121" xr:uid="{00000000-0005-0000-0000-000094790000}"/>
    <cellStyle name="Total 2 3 3 7 6 4" xfId="31122" xr:uid="{00000000-0005-0000-0000-000095790000}"/>
    <cellStyle name="Total 2 3 3 7 6 4 2" xfId="31123" xr:uid="{00000000-0005-0000-0000-000096790000}"/>
    <cellStyle name="Total 2 3 3 7 6 4 2 2" xfId="31124" xr:uid="{00000000-0005-0000-0000-000097790000}"/>
    <cellStyle name="Total 2 3 3 7 6 4 3" xfId="31125" xr:uid="{00000000-0005-0000-0000-000098790000}"/>
    <cellStyle name="Total 2 3 3 7 6 5" xfId="31126" xr:uid="{00000000-0005-0000-0000-000099790000}"/>
    <cellStyle name="Total 2 3 3 7 6 5 2" xfId="31127" xr:uid="{00000000-0005-0000-0000-00009A790000}"/>
    <cellStyle name="Total 2 3 3 7 6 6" xfId="31128" xr:uid="{00000000-0005-0000-0000-00009B790000}"/>
    <cellStyle name="Total 2 3 3 7 6 6 2" xfId="31129" xr:uid="{00000000-0005-0000-0000-00009C790000}"/>
    <cellStyle name="Total 2 3 3 7 6 7" xfId="31130" xr:uid="{00000000-0005-0000-0000-00009D790000}"/>
    <cellStyle name="Total 2 3 3 7 7" xfId="31131" xr:uid="{00000000-0005-0000-0000-00009E790000}"/>
    <cellStyle name="Total 2 3 3 7 7 2" xfId="31132" xr:uid="{00000000-0005-0000-0000-00009F790000}"/>
    <cellStyle name="Total 2 3 3 7 7 2 2" xfId="31133" xr:uid="{00000000-0005-0000-0000-0000A0790000}"/>
    <cellStyle name="Total 2 3 3 7 7 2 2 2" xfId="31134" xr:uid="{00000000-0005-0000-0000-0000A1790000}"/>
    <cellStyle name="Total 2 3 3 7 7 2 3" xfId="31135" xr:uid="{00000000-0005-0000-0000-0000A2790000}"/>
    <cellStyle name="Total 2 3 3 7 7 3" xfId="31136" xr:uid="{00000000-0005-0000-0000-0000A3790000}"/>
    <cellStyle name="Total 2 3 3 7 7 3 2" xfId="31137" xr:uid="{00000000-0005-0000-0000-0000A4790000}"/>
    <cellStyle name="Total 2 3 3 7 7 4" xfId="31138" xr:uid="{00000000-0005-0000-0000-0000A5790000}"/>
    <cellStyle name="Total 2 3 3 7 8" xfId="31139" xr:uid="{00000000-0005-0000-0000-0000A6790000}"/>
    <cellStyle name="Total 2 3 3 7 8 2" xfId="31140" xr:uid="{00000000-0005-0000-0000-0000A7790000}"/>
    <cellStyle name="Total 2 3 3 7 8 2 2" xfId="31141" xr:uid="{00000000-0005-0000-0000-0000A8790000}"/>
    <cellStyle name="Total 2 3 3 7 8 3" xfId="31142" xr:uid="{00000000-0005-0000-0000-0000A9790000}"/>
    <cellStyle name="Total 2 3 3 7 9" xfId="31143" xr:uid="{00000000-0005-0000-0000-0000AA790000}"/>
    <cellStyle name="Total 2 3 3 7 9 2" xfId="31144" xr:uid="{00000000-0005-0000-0000-0000AB790000}"/>
    <cellStyle name="Total 2 3 3 7 9 2 2" xfId="31145" xr:uid="{00000000-0005-0000-0000-0000AC790000}"/>
    <cellStyle name="Total 2 3 3 7 9 3" xfId="31146" xr:uid="{00000000-0005-0000-0000-0000AD790000}"/>
    <cellStyle name="Total 2 3 3 8" xfId="31147" xr:uid="{00000000-0005-0000-0000-0000AE790000}"/>
    <cellStyle name="Total 2 3 3 8 10" xfId="31148" xr:uid="{00000000-0005-0000-0000-0000AF790000}"/>
    <cellStyle name="Total 2 3 3 8 10 2" xfId="31149" xr:uid="{00000000-0005-0000-0000-0000B0790000}"/>
    <cellStyle name="Total 2 3 3 8 11" xfId="31150" xr:uid="{00000000-0005-0000-0000-0000B1790000}"/>
    <cellStyle name="Total 2 3 3 8 11 2" xfId="31151" xr:uid="{00000000-0005-0000-0000-0000B2790000}"/>
    <cellStyle name="Total 2 3 3 8 12" xfId="31152" xr:uid="{00000000-0005-0000-0000-0000B3790000}"/>
    <cellStyle name="Total 2 3 3 8 2" xfId="31153" xr:uid="{00000000-0005-0000-0000-0000B4790000}"/>
    <cellStyle name="Total 2 3 3 8 2 2" xfId="31154" xr:uid="{00000000-0005-0000-0000-0000B5790000}"/>
    <cellStyle name="Total 2 3 3 8 2 2 2" xfId="31155" xr:uid="{00000000-0005-0000-0000-0000B6790000}"/>
    <cellStyle name="Total 2 3 3 8 2 2 2 2" xfId="31156" xr:uid="{00000000-0005-0000-0000-0000B7790000}"/>
    <cellStyle name="Total 2 3 3 8 2 2 2 2 2" xfId="31157" xr:uid="{00000000-0005-0000-0000-0000B8790000}"/>
    <cellStyle name="Total 2 3 3 8 2 2 2 3" xfId="31158" xr:uid="{00000000-0005-0000-0000-0000B9790000}"/>
    <cellStyle name="Total 2 3 3 8 2 2 3" xfId="31159" xr:uid="{00000000-0005-0000-0000-0000BA790000}"/>
    <cellStyle name="Total 2 3 3 8 2 2 3 2" xfId="31160" xr:uid="{00000000-0005-0000-0000-0000BB790000}"/>
    <cellStyle name="Total 2 3 3 8 2 2 4" xfId="31161" xr:uid="{00000000-0005-0000-0000-0000BC790000}"/>
    <cellStyle name="Total 2 3 3 8 2 3" xfId="31162" xr:uid="{00000000-0005-0000-0000-0000BD790000}"/>
    <cellStyle name="Total 2 3 3 8 2 3 2" xfId="31163" xr:uid="{00000000-0005-0000-0000-0000BE790000}"/>
    <cellStyle name="Total 2 3 3 8 2 3 2 2" xfId="31164" xr:uid="{00000000-0005-0000-0000-0000BF790000}"/>
    <cellStyle name="Total 2 3 3 8 2 3 3" xfId="31165" xr:uid="{00000000-0005-0000-0000-0000C0790000}"/>
    <cellStyle name="Total 2 3 3 8 2 4" xfId="31166" xr:uid="{00000000-0005-0000-0000-0000C1790000}"/>
    <cellStyle name="Total 2 3 3 8 2 4 2" xfId="31167" xr:uid="{00000000-0005-0000-0000-0000C2790000}"/>
    <cellStyle name="Total 2 3 3 8 2 4 2 2" xfId="31168" xr:uid="{00000000-0005-0000-0000-0000C3790000}"/>
    <cellStyle name="Total 2 3 3 8 2 4 3" xfId="31169" xr:uid="{00000000-0005-0000-0000-0000C4790000}"/>
    <cellStyle name="Total 2 3 3 8 2 5" xfId="31170" xr:uid="{00000000-0005-0000-0000-0000C5790000}"/>
    <cellStyle name="Total 2 3 3 8 2 5 2" xfId="31171" xr:uid="{00000000-0005-0000-0000-0000C6790000}"/>
    <cellStyle name="Total 2 3 3 8 2 6" xfId="31172" xr:uid="{00000000-0005-0000-0000-0000C7790000}"/>
    <cellStyle name="Total 2 3 3 8 2 6 2" xfId="31173" xr:uid="{00000000-0005-0000-0000-0000C8790000}"/>
    <cellStyle name="Total 2 3 3 8 2 7" xfId="31174" xr:uid="{00000000-0005-0000-0000-0000C9790000}"/>
    <cellStyle name="Total 2 3 3 8 3" xfId="31175" xr:uid="{00000000-0005-0000-0000-0000CA790000}"/>
    <cellStyle name="Total 2 3 3 8 3 2" xfId="31176" xr:uid="{00000000-0005-0000-0000-0000CB790000}"/>
    <cellStyle name="Total 2 3 3 8 3 2 2" xfId="31177" xr:uid="{00000000-0005-0000-0000-0000CC790000}"/>
    <cellStyle name="Total 2 3 3 8 3 2 2 2" xfId="31178" xr:uid="{00000000-0005-0000-0000-0000CD790000}"/>
    <cellStyle name="Total 2 3 3 8 3 2 2 2 2" xfId="31179" xr:uid="{00000000-0005-0000-0000-0000CE790000}"/>
    <cellStyle name="Total 2 3 3 8 3 2 2 3" xfId="31180" xr:uid="{00000000-0005-0000-0000-0000CF790000}"/>
    <cellStyle name="Total 2 3 3 8 3 2 3" xfId="31181" xr:uid="{00000000-0005-0000-0000-0000D0790000}"/>
    <cellStyle name="Total 2 3 3 8 3 2 3 2" xfId="31182" xr:uid="{00000000-0005-0000-0000-0000D1790000}"/>
    <cellStyle name="Total 2 3 3 8 3 2 4" xfId="31183" xr:uid="{00000000-0005-0000-0000-0000D2790000}"/>
    <cellStyle name="Total 2 3 3 8 3 3" xfId="31184" xr:uid="{00000000-0005-0000-0000-0000D3790000}"/>
    <cellStyle name="Total 2 3 3 8 3 3 2" xfId="31185" xr:uid="{00000000-0005-0000-0000-0000D4790000}"/>
    <cellStyle name="Total 2 3 3 8 3 3 2 2" xfId="31186" xr:uid="{00000000-0005-0000-0000-0000D5790000}"/>
    <cellStyle name="Total 2 3 3 8 3 3 3" xfId="31187" xr:uid="{00000000-0005-0000-0000-0000D6790000}"/>
    <cellStyle name="Total 2 3 3 8 3 4" xfId="31188" xr:uid="{00000000-0005-0000-0000-0000D7790000}"/>
    <cellStyle name="Total 2 3 3 8 3 4 2" xfId="31189" xr:uid="{00000000-0005-0000-0000-0000D8790000}"/>
    <cellStyle name="Total 2 3 3 8 3 4 2 2" xfId="31190" xr:uid="{00000000-0005-0000-0000-0000D9790000}"/>
    <cellStyle name="Total 2 3 3 8 3 4 3" xfId="31191" xr:uid="{00000000-0005-0000-0000-0000DA790000}"/>
    <cellStyle name="Total 2 3 3 8 3 5" xfId="31192" xr:uid="{00000000-0005-0000-0000-0000DB790000}"/>
    <cellStyle name="Total 2 3 3 8 3 5 2" xfId="31193" xr:uid="{00000000-0005-0000-0000-0000DC790000}"/>
    <cellStyle name="Total 2 3 3 8 3 6" xfId="31194" xr:uid="{00000000-0005-0000-0000-0000DD790000}"/>
    <cellStyle name="Total 2 3 3 8 3 6 2" xfId="31195" xr:uid="{00000000-0005-0000-0000-0000DE790000}"/>
    <cellStyle name="Total 2 3 3 8 3 7" xfId="31196" xr:uid="{00000000-0005-0000-0000-0000DF790000}"/>
    <cellStyle name="Total 2 3 3 8 4" xfId="31197" xr:uid="{00000000-0005-0000-0000-0000E0790000}"/>
    <cellStyle name="Total 2 3 3 8 4 2" xfId="31198" xr:uid="{00000000-0005-0000-0000-0000E1790000}"/>
    <cellStyle name="Total 2 3 3 8 4 2 2" xfId="31199" xr:uid="{00000000-0005-0000-0000-0000E2790000}"/>
    <cellStyle name="Total 2 3 3 8 4 2 2 2" xfId="31200" xr:uid="{00000000-0005-0000-0000-0000E3790000}"/>
    <cellStyle name="Total 2 3 3 8 4 2 2 2 2" xfId="31201" xr:uid="{00000000-0005-0000-0000-0000E4790000}"/>
    <cellStyle name="Total 2 3 3 8 4 2 2 3" xfId="31202" xr:uid="{00000000-0005-0000-0000-0000E5790000}"/>
    <cellStyle name="Total 2 3 3 8 4 2 3" xfId="31203" xr:uid="{00000000-0005-0000-0000-0000E6790000}"/>
    <cellStyle name="Total 2 3 3 8 4 2 3 2" xfId="31204" xr:uid="{00000000-0005-0000-0000-0000E7790000}"/>
    <cellStyle name="Total 2 3 3 8 4 2 4" xfId="31205" xr:uid="{00000000-0005-0000-0000-0000E8790000}"/>
    <cellStyle name="Total 2 3 3 8 4 3" xfId="31206" xr:uid="{00000000-0005-0000-0000-0000E9790000}"/>
    <cellStyle name="Total 2 3 3 8 4 3 2" xfId="31207" xr:uid="{00000000-0005-0000-0000-0000EA790000}"/>
    <cellStyle name="Total 2 3 3 8 4 3 2 2" xfId="31208" xr:uid="{00000000-0005-0000-0000-0000EB790000}"/>
    <cellStyle name="Total 2 3 3 8 4 3 3" xfId="31209" xr:uid="{00000000-0005-0000-0000-0000EC790000}"/>
    <cellStyle name="Total 2 3 3 8 4 4" xfId="31210" xr:uid="{00000000-0005-0000-0000-0000ED790000}"/>
    <cellStyle name="Total 2 3 3 8 4 4 2" xfId="31211" xr:uid="{00000000-0005-0000-0000-0000EE790000}"/>
    <cellStyle name="Total 2 3 3 8 4 4 2 2" xfId="31212" xr:uid="{00000000-0005-0000-0000-0000EF790000}"/>
    <cellStyle name="Total 2 3 3 8 4 4 3" xfId="31213" xr:uid="{00000000-0005-0000-0000-0000F0790000}"/>
    <cellStyle name="Total 2 3 3 8 4 5" xfId="31214" xr:uid="{00000000-0005-0000-0000-0000F1790000}"/>
    <cellStyle name="Total 2 3 3 8 4 5 2" xfId="31215" xr:uid="{00000000-0005-0000-0000-0000F2790000}"/>
    <cellStyle name="Total 2 3 3 8 4 6" xfId="31216" xr:uid="{00000000-0005-0000-0000-0000F3790000}"/>
    <cellStyle name="Total 2 3 3 8 4 6 2" xfId="31217" xr:uid="{00000000-0005-0000-0000-0000F4790000}"/>
    <cellStyle name="Total 2 3 3 8 4 7" xfId="31218" xr:uid="{00000000-0005-0000-0000-0000F5790000}"/>
    <cellStyle name="Total 2 3 3 8 5" xfId="31219" xr:uid="{00000000-0005-0000-0000-0000F6790000}"/>
    <cellStyle name="Total 2 3 3 8 5 2" xfId="31220" xr:uid="{00000000-0005-0000-0000-0000F7790000}"/>
    <cellStyle name="Total 2 3 3 8 5 2 2" xfId="31221" xr:uid="{00000000-0005-0000-0000-0000F8790000}"/>
    <cellStyle name="Total 2 3 3 8 5 2 2 2" xfId="31222" xr:uid="{00000000-0005-0000-0000-0000F9790000}"/>
    <cellStyle name="Total 2 3 3 8 5 2 2 2 2" xfId="31223" xr:uid="{00000000-0005-0000-0000-0000FA790000}"/>
    <cellStyle name="Total 2 3 3 8 5 2 2 3" xfId="31224" xr:uid="{00000000-0005-0000-0000-0000FB790000}"/>
    <cellStyle name="Total 2 3 3 8 5 2 3" xfId="31225" xr:uid="{00000000-0005-0000-0000-0000FC790000}"/>
    <cellStyle name="Total 2 3 3 8 5 2 3 2" xfId="31226" xr:uid="{00000000-0005-0000-0000-0000FD790000}"/>
    <cellStyle name="Total 2 3 3 8 5 2 4" xfId="31227" xr:uid="{00000000-0005-0000-0000-0000FE790000}"/>
    <cellStyle name="Total 2 3 3 8 5 3" xfId="31228" xr:uid="{00000000-0005-0000-0000-0000FF790000}"/>
    <cellStyle name="Total 2 3 3 8 5 3 2" xfId="31229" xr:uid="{00000000-0005-0000-0000-0000007A0000}"/>
    <cellStyle name="Total 2 3 3 8 5 3 2 2" xfId="31230" xr:uid="{00000000-0005-0000-0000-0000017A0000}"/>
    <cellStyle name="Total 2 3 3 8 5 3 3" xfId="31231" xr:uid="{00000000-0005-0000-0000-0000027A0000}"/>
    <cellStyle name="Total 2 3 3 8 5 4" xfId="31232" xr:uid="{00000000-0005-0000-0000-0000037A0000}"/>
    <cellStyle name="Total 2 3 3 8 5 4 2" xfId="31233" xr:uid="{00000000-0005-0000-0000-0000047A0000}"/>
    <cellStyle name="Total 2 3 3 8 5 4 2 2" xfId="31234" xr:uid="{00000000-0005-0000-0000-0000057A0000}"/>
    <cellStyle name="Total 2 3 3 8 5 4 3" xfId="31235" xr:uid="{00000000-0005-0000-0000-0000067A0000}"/>
    <cellStyle name="Total 2 3 3 8 5 5" xfId="31236" xr:uid="{00000000-0005-0000-0000-0000077A0000}"/>
    <cellStyle name="Total 2 3 3 8 5 5 2" xfId="31237" xr:uid="{00000000-0005-0000-0000-0000087A0000}"/>
    <cellStyle name="Total 2 3 3 8 5 6" xfId="31238" xr:uid="{00000000-0005-0000-0000-0000097A0000}"/>
    <cellStyle name="Total 2 3 3 8 5 6 2" xfId="31239" xr:uid="{00000000-0005-0000-0000-00000A7A0000}"/>
    <cellStyle name="Total 2 3 3 8 5 7" xfId="31240" xr:uid="{00000000-0005-0000-0000-00000B7A0000}"/>
    <cellStyle name="Total 2 3 3 8 6" xfId="31241" xr:uid="{00000000-0005-0000-0000-00000C7A0000}"/>
    <cellStyle name="Total 2 3 3 8 6 2" xfId="31242" xr:uid="{00000000-0005-0000-0000-00000D7A0000}"/>
    <cellStyle name="Total 2 3 3 8 6 2 2" xfId="31243" xr:uid="{00000000-0005-0000-0000-00000E7A0000}"/>
    <cellStyle name="Total 2 3 3 8 6 2 2 2" xfId="31244" xr:uid="{00000000-0005-0000-0000-00000F7A0000}"/>
    <cellStyle name="Total 2 3 3 8 6 2 2 2 2" xfId="31245" xr:uid="{00000000-0005-0000-0000-0000107A0000}"/>
    <cellStyle name="Total 2 3 3 8 6 2 2 3" xfId="31246" xr:uid="{00000000-0005-0000-0000-0000117A0000}"/>
    <cellStyle name="Total 2 3 3 8 6 2 3" xfId="31247" xr:uid="{00000000-0005-0000-0000-0000127A0000}"/>
    <cellStyle name="Total 2 3 3 8 6 2 3 2" xfId="31248" xr:uid="{00000000-0005-0000-0000-0000137A0000}"/>
    <cellStyle name="Total 2 3 3 8 6 2 4" xfId="31249" xr:uid="{00000000-0005-0000-0000-0000147A0000}"/>
    <cellStyle name="Total 2 3 3 8 6 3" xfId="31250" xr:uid="{00000000-0005-0000-0000-0000157A0000}"/>
    <cellStyle name="Total 2 3 3 8 6 3 2" xfId="31251" xr:uid="{00000000-0005-0000-0000-0000167A0000}"/>
    <cellStyle name="Total 2 3 3 8 6 3 2 2" xfId="31252" xr:uid="{00000000-0005-0000-0000-0000177A0000}"/>
    <cellStyle name="Total 2 3 3 8 6 3 3" xfId="31253" xr:uid="{00000000-0005-0000-0000-0000187A0000}"/>
    <cellStyle name="Total 2 3 3 8 6 4" xfId="31254" xr:uid="{00000000-0005-0000-0000-0000197A0000}"/>
    <cellStyle name="Total 2 3 3 8 6 4 2" xfId="31255" xr:uid="{00000000-0005-0000-0000-00001A7A0000}"/>
    <cellStyle name="Total 2 3 3 8 6 4 2 2" xfId="31256" xr:uid="{00000000-0005-0000-0000-00001B7A0000}"/>
    <cellStyle name="Total 2 3 3 8 6 4 3" xfId="31257" xr:uid="{00000000-0005-0000-0000-00001C7A0000}"/>
    <cellStyle name="Total 2 3 3 8 6 5" xfId="31258" xr:uid="{00000000-0005-0000-0000-00001D7A0000}"/>
    <cellStyle name="Total 2 3 3 8 6 5 2" xfId="31259" xr:uid="{00000000-0005-0000-0000-00001E7A0000}"/>
    <cellStyle name="Total 2 3 3 8 6 6" xfId="31260" xr:uid="{00000000-0005-0000-0000-00001F7A0000}"/>
    <cellStyle name="Total 2 3 3 8 6 6 2" xfId="31261" xr:uid="{00000000-0005-0000-0000-0000207A0000}"/>
    <cellStyle name="Total 2 3 3 8 6 7" xfId="31262" xr:uid="{00000000-0005-0000-0000-0000217A0000}"/>
    <cellStyle name="Total 2 3 3 8 7" xfId="31263" xr:uid="{00000000-0005-0000-0000-0000227A0000}"/>
    <cellStyle name="Total 2 3 3 8 7 2" xfId="31264" xr:uid="{00000000-0005-0000-0000-0000237A0000}"/>
    <cellStyle name="Total 2 3 3 8 7 2 2" xfId="31265" xr:uid="{00000000-0005-0000-0000-0000247A0000}"/>
    <cellStyle name="Total 2 3 3 8 7 2 2 2" xfId="31266" xr:uid="{00000000-0005-0000-0000-0000257A0000}"/>
    <cellStyle name="Total 2 3 3 8 7 2 3" xfId="31267" xr:uid="{00000000-0005-0000-0000-0000267A0000}"/>
    <cellStyle name="Total 2 3 3 8 7 3" xfId="31268" xr:uid="{00000000-0005-0000-0000-0000277A0000}"/>
    <cellStyle name="Total 2 3 3 8 7 3 2" xfId="31269" xr:uid="{00000000-0005-0000-0000-0000287A0000}"/>
    <cellStyle name="Total 2 3 3 8 7 4" xfId="31270" xr:uid="{00000000-0005-0000-0000-0000297A0000}"/>
    <cellStyle name="Total 2 3 3 8 8" xfId="31271" xr:uid="{00000000-0005-0000-0000-00002A7A0000}"/>
    <cellStyle name="Total 2 3 3 8 8 2" xfId="31272" xr:uid="{00000000-0005-0000-0000-00002B7A0000}"/>
    <cellStyle name="Total 2 3 3 8 8 2 2" xfId="31273" xr:uid="{00000000-0005-0000-0000-00002C7A0000}"/>
    <cellStyle name="Total 2 3 3 8 8 3" xfId="31274" xr:uid="{00000000-0005-0000-0000-00002D7A0000}"/>
    <cellStyle name="Total 2 3 3 8 9" xfId="31275" xr:uid="{00000000-0005-0000-0000-00002E7A0000}"/>
    <cellStyle name="Total 2 3 3 8 9 2" xfId="31276" xr:uid="{00000000-0005-0000-0000-00002F7A0000}"/>
    <cellStyle name="Total 2 3 3 8 9 2 2" xfId="31277" xr:uid="{00000000-0005-0000-0000-0000307A0000}"/>
    <cellStyle name="Total 2 3 3 8 9 3" xfId="31278" xr:uid="{00000000-0005-0000-0000-0000317A0000}"/>
    <cellStyle name="Total 2 3 3 9" xfId="31279" xr:uid="{00000000-0005-0000-0000-0000327A0000}"/>
    <cellStyle name="Total 2 3 3 9 10" xfId="31280" xr:uid="{00000000-0005-0000-0000-0000337A0000}"/>
    <cellStyle name="Total 2 3 3 9 10 2" xfId="31281" xr:uid="{00000000-0005-0000-0000-0000347A0000}"/>
    <cellStyle name="Total 2 3 3 9 11" xfId="31282" xr:uid="{00000000-0005-0000-0000-0000357A0000}"/>
    <cellStyle name="Total 2 3 3 9 11 2" xfId="31283" xr:uid="{00000000-0005-0000-0000-0000367A0000}"/>
    <cellStyle name="Total 2 3 3 9 12" xfId="31284" xr:uid="{00000000-0005-0000-0000-0000377A0000}"/>
    <cellStyle name="Total 2 3 3 9 2" xfId="31285" xr:uid="{00000000-0005-0000-0000-0000387A0000}"/>
    <cellStyle name="Total 2 3 3 9 2 2" xfId="31286" xr:uid="{00000000-0005-0000-0000-0000397A0000}"/>
    <cellStyle name="Total 2 3 3 9 2 2 2" xfId="31287" xr:uid="{00000000-0005-0000-0000-00003A7A0000}"/>
    <cellStyle name="Total 2 3 3 9 2 2 2 2" xfId="31288" xr:uid="{00000000-0005-0000-0000-00003B7A0000}"/>
    <cellStyle name="Total 2 3 3 9 2 2 2 2 2" xfId="31289" xr:uid="{00000000-0005-0000-0000-00003C7A0000}"/>
    <cellStyle name="Total 2 3 3 9 2 2 2 3" xfId="31290" xr:uid="{00000000-0005-0000-0000-00003D7A0000}"/>
    <cellStyle name="Total 2 3 3 9 2 2 3" xfId="31291" xr:uid="{00000000-0005-0000-0000-00003E7A0000}"/>
    <cellStyle name="Total 2 3 3 9 2 2 3 2" xfId="31292" xr:uid="{00000000-0005-0000-0000-00003F7A0000}"/>
    <cellStyle name="Total 2 3 3 9 2 2 4" xfId="31293" xr:uid="{00000000-0005-0000-0000-0000407A0000}"/>
    <cellStyle name="Total 2 3 3 9 2 3" xfId="31294" xr:uid="{00000000-0005-0000-0000-0000417A0000}"/>
    <cellStyle name="Total 2 3 3 9 2 3 2" xfId="31295" xr:uid="{00000000-0005-0000-0000-0000427A0000}"/>
    <cellStyle name="Total 2 3 3 9 2 3 2 2" xfId="31296" xr:uid="{00000000-0005-0000-0000-0000437A0000}"/>
    <cellStyle name="Total 2 3 3 9 2 3 3" xfId="31297" xr:uid="{00000000-0005-0000-0000-0000447A0000}"/>
    <cellStyle name="Total 2 3 3 9 2 4" xfId="31298" xr:uid="{00000000-0005-0000-0000-0000457A0000}"/>
    <cellStyle name="Total 2 3 3 9 2 4 2" xfId="31299" xr:uid="{00000000-0005-0000-0000-0000467A0000}"/>
    <cellStyle name="Total 2 3 3 9 2 4 2 2" xfId="31300" xr:uid="{00000000-0005-0000-0000-0000477A0000}"/>
    <cellStyle name="Total 2 3 3 9 2 4 3" xfId="31301" xr:uid="{00000000-0005-0000-0000-0000487A0000}"/>
    <cellStyle name="Total 2 3 3 9 2 5" xfId="31302" xr:uid="{00000000-0005-0000-0000-0000497A0000}"/>
    <cellStyle name="Total 2 3 3 9 2 5 2" xfId="31303" xr:uid="{00000000-0005-0000-0000-00004A7A0000}"/>
    <cellStyle name="Total 2 3 3 9 2 6" xfId="31304" xr:uid="{00000000-0005-0000-0000-00004B7A0000}"/>
    <cellStyle name="Total 2 3 3 9 2 6 2" xfId="31305" xr:uid="{00000000-0005-0000-0000-00004C7A0000}"/>
    <cellStyle name="Total 2 3 3 9 2 7" xfId="31306" xr:uid="{00000000-0005-0000-0000-00004D7A0000}"/>
    <cellStyle name="Total 2 3 3 9 3" xfId="31307" xr:uid="{00000000-0005-0000-0000-00004E7A0000}"/>
    <cellStyle name="Total 2 3 3 9 3 2" xfId="31308" xr:uid="{00000000-0005-0000-0000-00004F7A0000}"/>
    <cellStyle name="Total 2 3 3 9 3 2 2" xfId="31309" xr:uid="{00000000-0005-0000-0000-0000507A0000}"/>
    <cellStyle name="Total 2 3 3 9 3 2 2 2" xfId="31310" xr:uid="{00000000-0005-0000-0000-0000517A0000}"/>
    <cellStyle name="Total 2 3 3 9 3 2 2 2 2" xfId="31311" xr:uid="{00000000-0005-0000-0000-0000527A0000}"/>
    <cellStyle name="Total 2 3 3 9 3 2 2 3" xfId="31312" xr:uid="{00000000-0005-0000-0000-0000537A0000}"/>
    <cellStyle name="Total 2 3 3 9 3 2 3" xfId="31313" xr:uid="{00000000-0005-0000-0000-0000547A0000}"/>
    <cellStyle name="Total 2 3 3 9 3 2 3 2" xfId="31314" xr:uid="{00000000-0005-0000-0000-0000557A0000}"/>
    <cellStyle name="Total 2 3 3 9 3 2 4" xfId="31315" xr:uid="{00000000-0005-0000-0000-0000567A0000}"/>
    <cellStyle name="Total 2 3 3 9 3 3" xfId="31316" xr:uid="{00000000-0005-0000-0000-0000577A0000}"/>
    <cellStyle name="Total 2 3 3 9 3 3 2" xfId="31317" xr:uid="{00000000-0005-0000-0000-0000587A0000}"/>
    <cellStyle name="Total 2 3 3 9 3 3 2 2" xfId="31318" xr:uid="{00000000-0005-0000-0000-0000597A0000}"/>
    <cellStyle name="Total 2 3 3 9 3 3 3" xfId="31319" xr:uid="{00000000-0005-0000-0000-00005A7A0000}"/>
    <cellStyle name="Total 2 3 3 9 3 4" xfId="31320" xr:uid="{00000000-0005-0000-0000-00005B7A0000}"/>
    <cellStyle name="Total 2 3 3 9 3 4 2" xfId="31321" xr:uid="{00000000-0005-0000-0000-00005C7A0000}"/>
    <cellStyle name="Total 2 3 3 9 3 4 2 2" xfId="31322" xr:uid="{00000000-0005-0000-0000-00005D7A0000}"/>
    <cellStyle name="Total 2 3 3 9 3 4 3" xfId="31323" xr:uid="{00000000-0005-0000-0000-00005E7A0000}"/>
    <cellStyle name="Total 2 3 3 9 3 5" xfId="31324" xr:uid="{00000000-0005-0000-0000-00005F7A0000}"/>
    <cellStyle name="Total 2 3 3 9 3 5 2" xfId="31325" xr:uid="{00000000-0005-0000-0000-0000607A0000}"/>
    <cellStyle name="Total 2 3 3 9 3 6" xfId="31326" xr:uid="{00000000-0005-0000-0000-0000617A0000}"/>
    <cellStyle name="Total 2 3 3 9 3 6 2" xfId="31327" xr:uid="{00000000-0005-0000-0000-0000627A0000}"/>
    <cellStyle name="Total 2 3 3 9 3 7" xfId="31328" xr:uid="{00000000-0005-0000-0000-0000637A0000}"/>
    <cellStyle name="Total 2 3 3 9 4" xfId="31329" xr:uid="{00000000-0005-0000-0000-0000647A0000}"/>
    <cellStyle name="Total 2 3 3 9 4 2" xfId="31330" xr:uid="{00000000-0005-0000-0000-0000657A0000}"/>
    <cellStyle name="Total 2 3 3 9 4 2 2" xfId="31331" xr:uid="{00000000-0005-0000-0000-0000667A0000}"/>
    <cellStyle name="Total 2 3 3 9 4 2 2 2" xfId="31332" xr:uid="{00000000-0005-0000-0000-0000677A0000}"/>
    <cellStyle name="Total 2 3 3 9 4 2 2 2 2" xfId="31333" xr:uid="{00000000-0005-0000-0000-0000687A0000}"/>
    <cellStyle name="Total 2 3 3 9 4 2 2 3" xfId="31334" xr:uid="{00000000-0005-0000-0000-0000697A0000}"/>
    <cellStyle name="Total 2 3 3 9 4 2 3" xfId="31335" xr:uid="{00000000-0005-0000-0000-00006A7A0000}"/>
    <cellStyle name="Total 2 3 3 9 4 2 3 2" xfId="31336" xr:uid="{00000000-0005-0000-0000-00006B7A0000}"/>
    <cellStyle name="Total 2 3 3 9 4 2 4" xfId="31337" xr:uid="{00000000-0005-0000-0000-00006C7A0000}"/>
    <cellStyle name="Total 2 3 3 9 4 3" xfId="31338" xr:uid="{00000000-0005-0000-0000-00006D7A0000}"/>
    <cellStyle name="Total 2 3 3 9 4 3 2" xfId="31339" xr:uid="{00000000-0005-0000-0000-00006E7A0000}"/>
    <cellStyle name="Total 2 3 3 9 4 3 2 2" xfId="31340" xr:uid="{00000000-0005-0000-0000-00006F7A0000}"/>
    <cellStyle name="Total 2 3 3 9 4 3 3" xfId="31341" xr:uid="{00000000-0005-0000-0000-0000707A0000}"/>
    <cellStyle name="Total 2 3 3 9 4 4" xfId="31342" xr:uid="{00000000-0005-0000-0000-0000717A0000}"/>
    <cellStyle name="Total 2 3 3 9 4 4 2" xfId="31343" xr:uid="{00000000-0005-0000-0000-0000727A0000}"/>
    <cellStyle name="Total 2 3 3 9 4 4 2 2" xfId="31344" xr:uid="{00000000-0005-0000-0000-0000737A0000}"/>
    <cellStyle name="Total 2 3 3 9 4 4 3" xfId="31345" xr:uid="{00000000-0005-0000-0000-0000747A0000}"/>
    <cellStyle name="Total 2 3 3 9 4 5" xfId="31346" xr:uid="{00000000-0005-0000-0000-0000757A0000}"/>
    <cellStyle name="Total 2 3 3 9 4 5 2" xfId="31347" xr:uid="{00000000-0005-0000-0000-0000767A0000}"/>
    <cellStyle name="Total 2 3 3 9 4 6" xfId="31348" xr:uid="{00000000-0005-0000-0000-0000777A0000}"/>
    <cellStyle name="Total 2 3 3 9 4 6 2" xfId="31349" xr:uid="{00000000-0005-0000-0000-0000787A0000}"/>
    <cellStyle name="Total 2 3 3 9 4 7" xfId="31350" xr:uid="{00000000-0005-0000-0000-0000797A0000}"/>
    <cellStyle name="Total 2 3 3 9 5" xfId="31351" xr:uid="{00000000-0005-0000-0000-00007A7A0000}"/>
    <cellStyle name="Total 2 3 3 9 5 2" xfId="31352" xr:uid="{00000000-0005-0000-0000-00007B7A0000}"/>
    <cellStyle name="Total 2 3 3 9 5 2 2" xfId="31353" xr:uid="{00000000-0005-0000-0000-00007C7A0000}"/>
    <cellStyle name="Total 2 3 3 9 5 2 2 2" xfId="31354" xr:uid="{00000000-0005-0000-0000-00007D7A0000}"/>
    <cellStyle name="Total 2 3 3 9 5 2 2 2 2" xfId="31355" xr:uid="{00000000-0005-0000-0000-00007E7A0000}"/>
    <cellStyle name="Total 2 3 3 9 5 2 2 3" xfId="31356" xr:uid="{00000000-0005-0000-0000-00007F7A0000}"/>
    <cellStyle name="Total 2 3 3 9 5 2 3" xfId="31357" xr:uid="{00000000-0005-0000-0000-0000807A0000}"/>
    <cellStyle name="Total 2 3 3 9 5 2 3 2" xfId="31358" xr:uid="{00000000-0005-0000-0000-0000817A0000}"/>
    <cellStyle name="Total 2 3 3 9 5 2 4" xfId="31359" xr:uid="{00000000-0005-0000-0000-0000827A0000}"/>
    <cellStyle name="Total 2 3 3 9 5 3" xfId="31360" xr:uid="{00000000-0005-0000-0000-0000837A0000}"/>
    <cellStyle name="Total 2 3 3 9 5 3 2" xfId="31361" xr:uid="{00000000-0005-0000-0000-0000847A0000}"/>
    <cellStyle name="Total 2 3 3 9 5 3 2 2" xfId="31362" xr:uid="{00000000-0005-0000-0000-0000857A0000}"/>
    <cellStyle name="Total 2 3 3 9 5 3 3" xfId="31363" xr:uid="{00000000-0005-0000-0000-0000867A0000}"/>
    <cellStyle name="Total 2 3 3 9 5 4" xfId="31364" xr:uid="{00000000-0005-0000-0000-0000877A0000}"/>
    <cellStyle name="Total 2 3 3 9 5 4 2" xfId="31365" xr:uid="{00000000-0005-0000-0000-0000887A0000}"/>
    <cellStyle name="Total 2 3 3 9 5 4 2 2" xfId="31366" xr:uid="{00000000-0005-0000-0000-0000897A0000}"/>
    <cellStyle name="Total 2 3 3 9 5 4 3" xfId="31367" xr:uid="{00000000-0005-0000-0000-00008A7A0000}"/>
    <cellStyle name="Total 2 3 3 9 5 5" xfId="31368" xr:uid="{00000000-0005-0000-0000-00008B7A0000}"/>
    <cellStyle name="Total 2 3 3 9 5 5 2" xfId="31369" xr:uid="{00000000-0005-0000-0000-00008C7A0000}"/>
    <cellStyle name="Total 2 3 3 9 5 6" xfId="31370" xr:uid="{00000000-0005-0000-0000-00008D7A0000}"/>
    <cellStyle name="Total 2 3 3 9 5 6 2" xfId="31371" xr:uid="{00000000-0005-0000-0000-00008E7A0000}"/>
    <cellStyle name="Total 2 3 3 9 5 7" xfId="31372" xr:uid="{00000000-0005-0000-0000-00008F7A0000}"/>
    <cellStyle name="Total 2 3 3 9 6" xfId="31373" xr:uid="{00000000-0005-0000-0000-0000907A0000}"/>
    <cellStyle name="Total 2 3 3 9 6 2" xfId="31374" xr:uid="{00000000-0005-0000-0000-0000917A0000}"/>
    <cellStyle name="Total 2 3 3 9 6 2 2" xfId="31375" xr:uid="{00000000-0005-0000-0000-0000927A0000}"/>
    <cellStyle name="Total 2 3 3 9 6 2 2 2" xfId="31376" xr:uid="{00000000-0005-0000-0000-0000937A0000}"/>
    <cellStyle name="Total 2 3 3 9 6 2 2 2 2" xfId="31377" xr:uid="{00000000-0005-0000-0000-0000947A0000}"/>
    <cellStyle name="Total 2 3 3 9 6 2 2 3" xfId="31378" xr:uid="{00000000-0005-0000-0000-0000957A0000}"/>
    <cellStyle name="Total 2 3 3 9 6 2 3" xfId="31379" xr:uid="{00000000-0005-0000-0000-0000967A0000}"/>
    <cellStyle name="Total 2 3 3 9 6 2 3 2" xfId="31380" xr:uid="{00000000-0005-0000-0000-0000977A0000}"/>
    <cellStyle name="Total 2 3 3 9 6 2 4" xfId="31381" xr:uid="{00000000-0005-0000-0000-0000987A0000}"/>
    <cellStyle name="Total 2 3 3 9 6 3" xfId="31382" xr:uid="{00000000-0005-0000-0000-0000997A0000}"/>
    <cellStyle name="Total 2 3 3 9 6 3 2" xfId="31383" xr:uid="{00000000-0005-0000-0000-00009A7A0000}"/>
    <cellStyle name="Total 2 3 3 9 6 3 2 2" xfId="31384" xr:uid="{00000000-0005-0000-0000-00009B7A0000}"/>
    <cellStyle name="Total 2 3 3 9 6 3 3" xfId="31385" xr:uid="{00000000-0005-0000-0000-00009C7A0000}"/>
    <cellStyle name="Total 2 3 3 9 6 4" xfId="31386" xr:uid="{00000000-0005-0000-0000-00009D7A0000}"/>
    <cellStyle name="Total 2 3 3 9 6 4 2" xfId="31387" xr:uid="{00000000-0005-0000-0000-00009E7A0000}"/>
    <cellStyle name="Total 2 3 3 9 6 4 2 2" xfId="31388" xr:uid="{00000000-0005-0000-0000-00009F7A0000}"/>
    <cellStyle name="Total 2 3 3 9 6 4 3" xfId="31389" xr:uid="{00000000-0005-0000-0000-0000A07A0000}"/>
    <cellStyle name="Total 2 3 3 9 6 5" xfId="31390" xr:uid="{00000000-0005-0000-0000-0000A17A0000}"/>
    <cellStyle name="Total 2 3 3 9 6 5 2" xfId="31391" xr:uid="{00000000-0005-0000-0000-0000A27A0000}"/>
    <cellStyle name="Total 2 3 3 9 6 6" xfId="31392" xr:uid="{00000000-0005-0000-0000-0000A37A0000}"/>
    <cellStyle name="Total 2 3 3 9 6 6 2" xfId="31393" xr:uid="{00000000-0005-0000-0000-0000A47A0000}"/>
    <cellStyle name="Total 2 3 3 9 6 7" xfId="31394" xr:uid="{00000000-0005-0000-0000-0000A57A0000}"/>
    <cellStyle name="Total 2 3 3 9 7" xfId="31395" xr:uid="{00000000-0005-0000-0000-0000A67A0000}"/>
    <cellStyle name="Total 2 3 3 9 7 2" xfId="31396" xr:uid="{00000000-0005-0000-0000-0000A77A0000}"/>
    <cellStyle name="Total 2 3 3 9 7 2 2" xfId="31397" xr:uid="{00000000-0005-0000-0000-0000A87A0000}"/>
    <cellStyle name="Total 2 3 3 9 7 2 2 2" xfId="31398" xr:uid="{00000000-0005-0000-0000-0000A97A0000}"/>
    <cellStyle name="Total 2 3 3 9 7 2 3" xfId="31399" xr:uid="{00000000-0005-0000-0000-0000AA7A0000}"/>
    <cellStyle name="Total 2 3 3 9 7 3" xfId="31400" xr:uid="{00000000-0005-0000-0000-0000AB7A0000}"/>
    <cellStyle name="Total 2 3 3 9 7 3 2" xfId="31401" xr:uid="{00000000-0005-0000-0000-0000AC7A0000}"/>
    <cellStyle name="Total 2 3 3 9 7 4" xfId="31402" xr:uid="{00000000-0005-0000-0000-0000AD7A0000}"/>
    <cellStyle name="Total 2 3 3 9 8" xfId="31403" xr:uid="{00000000-0005-0000-0000-0000AE7A0000}"/>
    <cellStyle name="Total 2 3 3 9 8 2" xfId="31404" xr:uid="{00000000-0005-0000-0000-0000AF7A0000}"/>
    <cellStyle name="Total 2 3 3 9 8 2 2" xfId="31405" xr:uid="{00000000-0005-0000-0000-0000B07A0000}"/>
    <cellStyle name="Total 2 3 3 9 8 3" xfId="31406" xr:uid="{00000000-0005-0000-0000-0000B17A0000}"/>
    <cellStyle name="Total 2 3 3 9 9" xfId="31407" xr:uid="{00000000-0005-0000-0000-0000B27A0000}"/>
    <cellStyle name="Total 2 3 3 9 9 2" xfId="31408" xr:uid="{00000000-0005-0000-0000-0000B37A0000}"/>
    <cellStyle name="Total 2 3 3 9 9 2 2" xfId="31409" xr:uid="{00000000-0005-0000-0000-0000B47A0000}"/>
    <cellStyle name="Total 2 3 3 9 9 3" xfId="31410" xr:uid="{00000000-0005-0000-0000-0000B57A0000}"/>
    <cellStyle name="Total 2 3 4" xfId="31411" xr:uid="{00000000-0005-0000-0000-0000B67A0000}"/>
    <cellStyle name="Total 2 3 4 2" xfId="31412" xr:uid="{00000000-0005-0000-0000-0000B77A0000}"/>
    <cellStyle name="Total 2 3 4 3" xfId="31413" xr:uid="{00000000-0005-0000-0000-0000B87A0000}"/>
    <cellStyle name="Total 2 3 4 4" xfId="31414" xr:uid="{00000000-0005-0000-0000-0000B97A0000}"/>
    <cellStyle name="Total 2 3 4 5" xfId="31415" xr:uid="{00000000-0005-0000-0000-0000BA7A0000}"/>
    <cellStyle name="Total 2 3 5" xfId="31416" xr:uid="{00000000-0005-0000-0000-0000BB7A0000}"/>
    <cellStyle name="Total 2 3 5 10" xfId="31417" xr:uid="{00000000-0005-0000-0000-0000BC7A0000}"/>
    <cellStyle name="Total 2 3 5 10 2" xfId="31418" xr:uid="{00000000-0005-0000-0000-0000BD7A0000}"/>
    <cellStyle name="Total 2 3 5 11" xfId="31419" xr:uid="{00000000-0005-0000-0000-0000BE7A0000}"/>
    <cellStyle name="Total 2 3 5 11 2" xfId="31420" xr:uid="{00000000-0005-0000-0000-0000BF7A0000}"/>
    <cellStyle name="Total 2 3 5 12" xfId="31421" xr:uid="{00000000-0005-0000-0000-0000C07A0000}"/>
    <cellStyle name="Total 2 3 5 13" xfId="31422" xr:uid="{00000000-0005-0000-0000-0000C17A0000}"/>
    <cellStyle name="Total 2 3 5 13 2" xfId="31423" xr:uid="{00000000-0005-0000-0000-0000C27A0000}"/>
    <cellStyle name="Total 2 3 5 13 2 2" xfId="31424" xr:uid="{00000000-0005-0000-0000-0000C37A0000}"/>
    <cellStyle name="Total 2 3 5 14" xfId="31425" xr:uid="{00000000-0005-0000-0000-0000C47A0000}"/>
    <cellStyle name="Total 2 3 5 14 2" xfId="31426" xr:uid="{00000000-0005-0000-0000-0000C57A0000}"/>
    <cellStyle name="Total 2 3 5 15" xfId="31427" xr:uid="{00000000-0005-0000-0000-0000C67A0000}"/>
    <cellStyle name="Total 2 3 5 2" xfId="31428" xr:uid="{00000000-0005-0000-0000-0000C77A0000}"/>
    <cellStyle name="Total 2 3 5 2 2" xfId="31429" xr:uid="{00000000-0005-0000-0000-0000C87A0000}"/>
    <cellStyle name="Total 2 3 5 2 2 2" xfId="31430" xr:uid="{00000000-0005-0000-0000-0000C97A0000}"/>
    <cellStyle name="Total 2 3 5 2 2 2 2" xfId="31431" xr:uid="{00000000-0005-0000-0000-0000CA7A0000}"/>
    <cellStyle name="Total 2 3 5 2 2 2 2 2" xfId="31432" xr:uid="{00000000-0005-0000-0000-0000CB7A0000}"/>
    <cellStyle name="Total 2 3 5 2 2 2 3" xfId="31433" xr:uid="{00000000-0005-0000-0000-0000CC7A0000}"/>
    <cellStyle name="Total 2 3 5 2 2 3" xfId="31434" xr:uid="{00000000-0005-0000-0000-0000CD7A0000}"/>
    <cellStyle name="Total 2 3 5 2 2 3 2" xfId="31435" xr:uid="{00000000-0005-0000-0000-0000CE7A0000}"/>
    <cellStyle name="Total 2 3 5 2 2 4" xfId="31436" xr:uid="{00000000-0005-0000-0000-0000CF7A0000}"/>
    <cellStyle name="Total 2 3 5 2 3" xfId="31437" xr:uid="{00000000-0005-0000-0000-0000D07A0000}"/>
    <cellStyle name="Total 2 3 5 2 3 2" xfId="31438" xr:uid="{00000000-0005-0000-0000-0000D17A0000}"/>
    <cellStyle name="Total 2 3 5 2 3 2 2" xfId="31439" xr:uid="{00000000-0005-0000-0000-0000D27A0000}"/>
    <cellStyle name="Total 2 3 5 2 3 3" xfId="31440" xr:uid="{00000000-0005-0000-0000-0000D37A0000}"/>
    <cellStyle name="Total 2 3 5 2 4" xfId="31441" xr:uid="{00000000-0005-0000-0000-0000D47A0000}"/>
    <cellStyle name="Total 2 3 5 2 4 2" xfId="31442" xr:uid="{00000000-0005-0000-0000-0000D57A0000}"/>
    <cellStyle name="Total 2 3 5 2 4 2 2" xfId="31443" xr:uid="{00000000-0005-0000-0000-0000D67A0000}"/>
    <cellStyle name="Total 2 3 5 2 4 3" xfId="31444" xr:uid="{00000000-0005-0000-0000-0000D77A0000}"/>
    <cellStyle name="Total 2 3 5 2 5" xfId="31445" xr:uid="{00000000-0005-0000-0000-0000D87A0000}"/>
    <cellStyle name="Total 2 3 5 2 5 2" xfId="31446" xr:uid="{00000000-0005-0000-0000-0000D97A0000}"/>
    <cellStyle name="Total 2 3 5 2 6" xfId="31447" xr:uid="{00000000-0005-0000-0000-0000DA7A0000}"/>
    <cellStyle name="Total 2 3 5 2 6 2" xfId="31448" xr:uid="{00000000-0005-0000-0000-0000DB7A0000}"/>
    <cellStyle name="Total 2 3 5 2 7" xfId="31449" xr:uid="{00000000-0005-0000-0000-0000DC7A0000}"/>
    <cellStyle name="Total 2 3 5 3" xfId="31450" xr:uid="{00000000-0005-0000-0000-0000DD7A0000}"/>
    <cellStyle name="Total 2 3 5 3 2" xfId="31451" xr:uid="{00000000-0005-0000-0000-0000DE7A0000}"/>
    <cellStyle name="Total 2 3 5 3 2 2" xfId="31452" xr:uid="{00000000-0005-0000-0000-0000DF7A0000}"/>
    <cellStyle name="Total 2 3 5 3 2 2 2" xfId="31453" xr:uid="{00000000-0005-0000-0000-0000E07A0000}"/>
    <cellStyle name="Total 2 3 5 3 2 2 2 2" xfId="31454" xr:uid="{00000000-0005-0000-0000-0000E17A0000}"/>
    <cellStyle name="Total 2 3 5 3 2 2 3" xfId="31455" xr:uid="{00000000-0005-0000-0000-0000E27A0000}"/>
    <cellStyle name="Total 2 3 5 3 2 3" xfId="31456" xr:uid="{00000000-0005-0000-0000-0000E37A0000}"/>
    <cellStyle name="Total 2 3 5 3 2 3 2" xfId="31457" xr:uid="{00000000-0005-0000-0000-0000E47A0000}"/>
    <cellStyle name="Total 2 3 5 3 2 4" xfId="31458" xr:uid="{00000000-0005-0000-0000-0000E57A0000}"/>
    <cellStyle name="Total 2 3 5 3 3" xfId="31459" xr:uid="{00000000-0005-0000-0000-0000E67A0000}"/>
    <cellStyle name="Total 2 3 5 3 3 2" xfId="31460" xr:uid="{00000000-0005-0000-0000-0000E77A0000}"/>
    <cellStyle name="Total 2 3 5 3 3 2 2" xfId="31461" xr:uid="{00000000-0005-0000-0000-0000E87A0000}"/>
    <cellStyle name="Total 2 3 5 3 3 3" xfId="31462" xr:uid="{00000000-0005-0000-0000-0000E97A0000}"/>
    <cellStyle name="Total 2 3 5 3 4" xfId="31463" xr:uid="{00000000-0005-0000-0000-0000EA7A0000}"/>
    <cellStyle name="Total 2 3 5 3 4 2" xfId="31464" xr:uid="{00000000-0005-0000-0000-0000EB7A0000}"/>
    <cellStyle name="Total 2 3 5 3 4 2 2" xfId="31465" xr:uid="{00000000-0005-0000-0000-0000EC7A0000}"/>
    <cellStyle name="Total 2 3 5 3 4 3" xfId="31466" xr:uid="{00000000-0005-0000-0000-0000ED7A0000}"/>
    <cellStyle name="Total 2 3 5 3 5" xfId="31467" xr:uid="{00000000-0005-0000-0000-0000EE7A0000}"/>
    <cellStyle name="Total 2 3 5 3 5 2" xfId="31468" xr:uid="{00000000-0005-0000-0000-0000EF7A0000}"/>
    <cellStyle name="Total 2 3 5 3 6" xfId="31469" xr:uid="{00000000-0005-0000-0000-0000F07A0000}"/>
    <cellStyle name="Total 2 3 5 3 6 2" xfId="31470" xr:uid="{00000000-0005-0000-0000-0000F17A0000}"/>
    <cellStyle name="Total 2 3 5 3 7" xfId="31471" xr:uid="{00000000-0005-0000-0000-0000F27A0000}"/>
    <cellStyle name="Total 2 3 5 4" xfId="31472" xr:uid="{00000000-0005-0000-0000-0000F37A0000}"/>
    <cellStyle name="Total 2 3 5 4 2" xfId="31473" xr:uid="{00000000-0005-0000-0000-0000F47A0000}"/>
    <cellStyle name="Total 2 3 5 4 2 2" xfId="31474" xr:uid="{00000000-0005-0000-0000-0000F57A0000}"/>
    <cellStyle name="Total 2 3 5 4 2 2 2" xfId="31475" xr:uid="{00000000-0005-0000-0000-0000F67A0000}"/>
    <cellStyle name="Total 2 3 5 4 2 2 2 2" xfId="31476" xr:uid="{00000000-0005-0000-0000-0000F77A0000}"/>
    <cellStyle name="Total 2 3 5 4 2 2 3" xfId="31477" xr:uid="{00000000-0005-0000-0000-0000F87A0000}"/>
    <cellStyle name="Total 2 3 5 4 2 3" xfId="31478" xr:uid="{00000000-0005-0000-0000-0000F97A0000}"/>
    <cellStyle name="Total 2 3 5 4 2 3 2" xfId="31479" xr:uid="{00000000-0005-0000-0000-0000FA7A0000}"/>
    <cellStyle name="Total 2 3 5 4 2 4" xfId="31480" xr:uid="{00000000-0005-0000-0000-0000FB7A0000}"/>
    <cellStyle name="Total 2 3 5 4 3" xfId="31481" xr:uid="{00000000-0005-0000-0000-0000FC7A0000}"/>
    <cellStyle name="Total 2 3 5 4 3 2" xfId="31482" xr:uid="{00000000-0005-0000-0000-0000FD7A0000}"/>
    <cellStyle name="Total 2 3 5 4 3 2 2" xfId="31483" xr:uid="{00000000-0005-0000-0000-0000FE7A0000}"/>
    <cellStyle name="Total 2 3 5 4 3 3" xfId="31484" xr:uid="{00000000-0005-0000-0000-0000FF7A0000}"/>
    <cellStyle name="Total 2 3 5 4 4" xfId="31485" xr:uid="{00000000-0005-0000-0000-0000007B0000}"/>
    <cellStyle name="Total 2 3 5 4 4 2" xfId="31486" xr:uid="{00000000-0005-0000-0000-0000017B0000}"/>
    <cellStyle name="Total 2 3 5 4 4 2 2" xfId="31487" xr:uid="{00000000-0005-0000-0000-0000027B0000}"/>
    <cellStyle name="Total 2 3 5 4 4 3" xfId="31488" xr:uid="{00000000-0005-0000-0000-0000037B0000}"/>
    <cellStyle name="Total 2 3 5 4 5" xfId="31489" xr:uid="{00000000-0005-0000-0000-0000047B0000}"/>
    <cellStyle name="Total 2 3 5 4 5 2" xfId="31490" xr:uid="{00000000-0005-0000-0000-0000057B0000}"/>
    <cellStyle name="Total 2 3 5 4 6" xfId="31491" xr:uid="{00000000-0005-0000-0000-0000067B0000}"/>
    <cellStyle name="Total 2 3 5 4 6 2" xfId="31492" xr:uid="{00000000-0005-0000-0000-0000077B0000}"/>
    <cellStyle name="Total 2 3 5 4 7" xfId="31493" xr:uid="{00000000-0005-0000-0000-0000087B0000}"/>
    <cellStyle name="Total 2 3 5 5" xfId="31494" xr:uid="{00000000-0005-0000-0000-0000097B0000}"/>
    <cellStyle name="Total 2 3 5 5 2" xfId="31495" xr:uid="{00000000-0005-0000-0000-00000A7B0000}"/>
    <cellStyle name="Total 2 3 5 5 2 2" xfId="31496" xr:uid="{00000000-0005-0000-0000-00000B7B0000}"/>
    <cellStyle name="Total 2 3 5 5 2 2 2" xfId="31497" xr:uid="{00000000-0005-0000-0000-00000C7B0000}"/>
    <cellStyle name="Total 2 3 5 5 2 2 2 2" xfId="31498" xr:uid="{00000000-0005-0000-0000-00000D7B0000}"/>
    <cellStyle name="Total 2 3 5 5 2 2 3" xfId="31499" xr:uid="{00000000-0005-0000-0000-00000E7B0000}"/>
    <cellStyle name="Total 2 3 5 5 2 3" xfId="31500" xr:uid="{00000000-0005-0000-0000-00000F7B0000}"/>
    <cellStyle name="Total 2 3 5 5 2 3 2" xfId="31501" xr:uid="{00000000-0005-0000-0000-0000107B0000}"/>
    <cellStyle name="Total 2 3 5 5 2 4" xfId="31502" xr:uid="{00000000-0005-0000-0000-0000117B0000}"/>
    <cellStyle name="Total 2 3 5 5 3" xfId="31503" xr:uid="{00000000-0005-0000-0000-0000127B0000}"/>
    <cellStyle name="Total 2 3 5 5 3 2" xfId="31504" xr:uid="{00000000-0005-0000-0000-0000137B0000}"/>
    <cellStyle name="Total 2 3 5 5 3 2 2" xfId="31505" xr:uid="{00000000-0005-0000-0000-0000147B0000}"/>
    <cellStyle name="Total 2 3 5 5 3 3" xfId="31506" xr:uid="{00000000-0005-0000-0000-0000157B0000}"/>
    <cellStyle name="Total 2 3 5 5 4" xfId="31507" xr:uid="{00000000-0005-0000-0000-0000167B0000}"/>
    <cellStyle name="Total 2 3 5 5 4 2" xfId="31508" xr:uid="{00000000-0005-0000-0000-0000177B0000}"/>
    <cellStyle name="Total 2 3 5 5 4 2 2" xfId="31509" xr:uid="{00000000-0005-0000-0000-0000187B0000}"/>
    <cellStyle name="Total 2 3 5 5 4 3" xfId="31510" xr:uid="{00000000-0005-0000-0000-0000197B0000}"/>
    <cellStyle name="Total 2 3 5 5 5" xfId="31511" xr:uid="{00000000-0005-0000-0000-00001A7B0000}"/>
    <cellStyle name="Total 2 3 5 5 5 2" xfId="31512" xr:uid="{00000000-0005-0000-0000-00001B7B0000}"/>
    <cellStyle name="Total 2 3 5 5 6" xfId="31513" xr:uid="{00000000-0005-0000-0000-00001C7B0000}"/>
    <cellStyle name="Total 2 3 5 5 6 2" xfId="31514" xr:uid="{00000000-0005-0000-0000-00001D7B0000}"/>
    <cellStyle name="Total 2 3 5 5 7" xfId="31515" xr:uid="{00000000-0005-0000-0000-00001E7B0000}"/>
    <cellStyle name="Total 2 3 5 6" xfId="31516" xr:uid="{00000000-0005-0000-0000-00001F7B0000}"/>
    <cellStyle name="Total 2 3 5 6 2" xfId="31517" xr:uid="{00000000-0005-0000-0000-0000207B0000}"/>
    <cellStyle name="Total 2 3 5 6 2 2" xfId="31518" xr:uid="{00000000-0005-0000-0000-0000217B0000}"/>
    <cellStyle name="Total 2 3 5 6 2 2 2" xfId="31519" xr:uid="{00000000-0005-0000-0000-0000227B0000}"/>
    <cellStyle name="Total 2 3 5 6 2 2 2 2" xfId="31520" xr:uid="{00000000-0005-0000-0000-0000237B0000}"/>
    <cellStyle name="Total 2 3 5 6 2 2 3" xfId="31521" xr:uid="{00000000-0005-0000-0000-0000247B0000}"/>
    <cellStyle name="Total 2 3 5 6 2 3" xfId="31522" xr:uid="{00000000-0005-0000-0000-0000257B0000}"/>
    <cellStyle name="Total 2 3 5 6 2 3 2" xfId="31523" xr:uid="{00000000-0005-0000-0000-0000267B0000}"/>
    <cellStyle name="Total 2 3 5 6 2 4" xfId="31524" xr:uid="{00000000-0005-0000-0000-0000277B0000}"/>
    <cellStyle name="Total 2 3 5 6 3" xfId="31525" xr:uid="{00000000-0005-0000-0000-0000287B0000}"/>
    <cellStyle name="Total 2 3 5 6 3 2" xfId="31526" xr:uid="{00000000-0005-0000-0000-0000297B0000}"/>
    <cellStyle name="Total 2 3 5 6 3 2 2" xfId="31527" xr:uid="{00000000-0005-0000-0000-00002A7B0000}"/>
    <cellStyle name="Total 2 3 5 6 3 3" xfId="31528" xr:uid="{00000000-0005-0000-0000-00002B7B0000}"/>
    <cellStyle name="Total 2 3 5 6 4" xfId="31529" xr:uid="{00000000-0005-0000-0000-00002C7B0000}"/>
    <cellStyle name="Total 2 3 5 6 4 2" xfId="31530" xr:uid="{00000000-0005-0000-0000-00002D7B0000}"/>
    <cellStyle name="Total 2 3 5 6 4 2 2" xfId="31531" xr:uid="{00000000-0005-0000-0000-00002E7B0000}"/>
    <cellStyle name="Total 2 3 5 6 4 3" xfId="31532" xr:uid="{00000000-0005-0000-0000-00002F7B0000}"/>
    <cellStyle name="Total 2 3 5 6 5" xfId="31533" xr:uid="{00000000-0005-0000-0000-0000307B0000}"/>
    <cellStyle name="Total 2 3 5 6 5 2" xfId="31534" xr:uid="{00000000-0005-0000-0000-0000317B0000}"/>
    <cellStyle name="Total 2 3 5 6 6" xfId="31535" xr:uid="{00000000-0005-0000-0000-0000327B0000}"/>
    <cellStyle name="Total 2 3 5 6 6 2" xfId="31536" xr:uid="{00000000-0005-0000-0000-0000337B0000}"/>
    <cellStyle name="Total 2 3 5 6 7" xfId="31537" xr:uid="{00000000-0005-0000-0000-0000347B0000}"/>
    <cellStyle name="Total 2 3 5 7" xfId="31538" xr:uid="{00000000-0005-0000-0000-0000357B0000}"/>
    <cellStyle name="Total 2 3 5 7 2" xfId="31539" xr:uid="{00000000-0005-0000-0000-0000367B0000}"/>
    <cellStyle name="Total 2 3 5 7 2 2" xfId="31540" xr:uid="{00000000-0005-0000-0000-0000377B0000}"/>
    <cellStyle name="Total 2 3 5 7 2 2 2" xfId="31541" xr:uid="{00000000-0005-0000-0000-0000387B0000}"/>
    <cellStyle name="Total 2 3 5 7 2 3" xfId="31542" xr:uid="{00000000-0005-0000-0000-0000397B0000}"/>
    <cellStyle name="Total 2 3 5 7 3" xfId="31543" xr:uid="{00000000-0005-0000-0000-00003A7B0000}"/>
    <cellStyle name="Total 2 3 5 7 3 2" xfId="31544" xr:uid="{00000000-0005-0000-0000-00003B7B0000}"/>
    <cellStyle name="Total 2 3 5 7 4" xfId="31545" xr:uid="{00000000-0005-0000-0000-00003C7B0000}"/>
    <cellStyle name="Total 2 3 5 8" xfId="31546" xr:uid="{00000000-0005-0000-0000-00003D7B0000}"/>
    <cellStyle name="Total 2 3 5 8 2" xfId="31547" xr:uid="{00000000-0005-0000-0000-00003E7B0000}"/>
    <cellStyle name="Total 2 3 5 8 2 2" xfId="31548" xr:uid="{00000000-0005-0000-0000-00003F7B0000}"/>
    <cellStyle name="Total 2 3 5 8 3" xfId="31549" xr:uid="{00000000-0005-0000-0000-0000407B0000}"/>
    <cellStyle name="Total 2 3 5 9" xfId="31550" xr:uid="{00000000-0005-0000-0000-0000417B0000}"/>
    <cellStyle name="Total 2 3 5 9 2" xfId="31551" xr:uid="{00000000-0005-0000-0000-0000427B0000}"/>
    <cellStyle name="Total 2 3 5 9 2 2" xfId="31552" xr:uid="{00000000-0005-0000-0000-0000437B0000}"/>
    <cellStyle name="Total 2 3 5 9 3" xfId="31553" xr:uid="{00000000-0005-0000-0000-0000447B0000}"/>
    <cellStyle name="Total 2 3 6" xfId="31554" xr:uid="{00000000-0005-0000-0000-0000457B0000}"/>
    <cellStyle name="Total 2 3 6 10" xfId="31555" xr:uid="{00000000-0005-0000-0000-0000467B0000}"/>
    <cellStyle name="Total 2 3 6 10 2" xfId="31556" xr:uid="{00000000-0005-0000-0000-0000477B0000}"/>
    <cellStyle name="Total 2 3 6 11" xfId="31557" xr:uid="{00000000-0005-0000-0000-0000487B0000}"/>
    <cellStyle name="Total 2 3 6 11 2" xfId="31558" xr:uid="{00000000-0005-0000-0000-0000497B0000}"/>
    <cellStyle name="Total 2 3 6 12" xfId="31559" xr:uid="{00000000-0005-0000-0000-00004A7B0000}"/>
    <cellStyle name="Total 2 3 6 13" xfId="31560" xr:uid="{00000000-0005-0000-0000-00004B7B0000}"/>
    <cellStyle name="Total 2 3 6 2" xfId="31561" xr:uid="{00000000-0005-0000-0000-00004C7B0000}"/>
    <cellStyle name="Total 2 3 6 2 2" xfId="31562" xr:uid="{00000000-0005-0000-0000-00004D7B0000}"/>
    <cellStyle name="Total 2 3 6 2 2 2" xfId="31563" xr:uid="{00000000-0005-0000-0000-00004E7B0000}"/>
    <cellStyle name="Total 2 3 6 2 2 2 2" xfId="31564" xr:uid="{00000000-0005-0000-0000-00004F7B0000}"/>
    <cellStyle name="Total 2 3 6 2 2 2 2 2" xfId="31565" xr:uid="{00000000-0005-0000-0000-0000507B0000}"/>
    <cellStyle name="Total 2 3 6 2 2 2 3" xfId="31566" xr:uid="{00000000-0005-0000-0000-0000517B0000}"/>
    <cellStyle name="Total 2 3 6 2 2 3" xfId="31567" xr:uid="{00000000-0005-0000-0000-0000527B0000}"/>
    <cellStyle name="Total 2 3 6 2 2 3 2" xfId="31568" xr:uid="{00000000-0005-0000-0000-0000537B0000}"/>
    <cellStyle name="Total 2 3 6 2 2 4" xfId="31569" xr:uid="{00000000-0005-0000-0000-0000547B0000}"/>
    <cellStyle name="Total 2 3 6 2 3" xfId="31570" xr:uid="{00000000-0005-0000-0000-0000557B0000}"/>
    <cellStyle name="Total 2 3 6 2 3 2" xfId="31571" xr:uid="{00000000-0005-0000-0000-0000567B0000}"/>
    <cellStyle name="Total 2 3 6 2 3 2 2" xfId="31572" xr:uid="{00000000-0005-0000-0000-0000577B0000}"/>
    <cellStyle name="Total 2 3 6 2 3 3" xfId="31573" xr:uid="{00000000-0005-0000-0000-0000587B0000}"/>
    <cellStyle name="Total 2 3 6 2 4" xfId="31574" xr:uid="{00000000-0005-0000-0000-0000597B0000}"/>
    <cellStyle name="Total 2 3 6 2 4 2" xfId="31575" xr:uid="{00000000-0005-0000-0000-00005A7B0000}"/>
    <cellStyle name="Total 2 3 6 2 4 2 2" xfId="31576" xr:uid="{00000000-0005-0000-0000-00005B7B0000}"/>
    <cellStyle name="Total 2 3 6 2 4 3" xfId="31577" xr:uid="{00000000-0005-0000-0000-00005C7B0000}"/>
    <cellStyle name="Total 2 3 6 2 5" xfId="31578" xr:uid="{00000000-0005-0000-0000-00005D7B0000}"/>
    <cellStyle name="Total 2 3 6 2 5 2" xfId="31579" xr:uid="{00000000-0005-0000-0000-00005E7B0000}"/>
    <cellStyle name="Total 2 3 6 2 6" xfId="31580" xr:uid="{00000000-0005-0000-0000-00005F7B0000}"/>
    <cellStyle name="Total 2 3 6 2 6 2" xfId="31581" xr:uid="{00000000-0005-0000-0000-0000607B0000}"/>
    <cellStyle name="Total 2 3 6 2 7" xfId="31582" xr:uid="{00000000-0005-0000-0000-0000617B0000}"/>
    <cellStyle name="Total 2 3 6 3" xfId="31583" xr:uid="{00000000-0005-0000-0000-0000627B0000}"/>
    <cellStyle name="Total 2 3 6 3 2" xfId="31584" xr:uid="{00000000-0005-0000-0000-0000637B0000}"/>
    <cellStyle name="Total 2 3 6 3 2 2" xfId="31585" xr:uid="{00000000-0005-0000-0000-0000647B0000}"/>
    <cellStyle name="Total 2 3 6 3 2 2 2" xfId="31586" xr:uid="{00000000-0005-0000-0000-0000657B0000}"/>
    <cellStyle name="Total 2 3 6 3 2 2 2 2" xfId="31587" xr:uid="{00000000-0005-0000-0000-0000667B0000}"/>
    <cellStyle name="Total 2 3 6 3 2 2 3" xfId="31588" xr:uid="{00000000-0005-0000-0000-0000677B0000}"/>
    <cellStyle name="Total 2 3 6 3 2 3" xfId="31589" xr:uid="{00000000-0005-0000-0000-0000687B0000}"/>
    <cellStyle name="Total 2 3 6 3 2 3 2" xfId="31590" xr:uid="{00000000-0005-0000-0000-0000697B0000}"/>
    <cellStyle name="Total 2 3 6 3 2 4" xfId="31591" xr:uid="{00000000-0005-0000-0000-00006A7B0000}"/>
    <cellStyle name="Total 2 3 6 3 3" xfId="31592" xr:uid="{00000000-0005-0000-0000-00006B7B0000}"/>
    <cellStyle name="Total 2 3 6 3 3 2" xfId="31593" xr:uid="{00000000-0005-0000-0000-00006C7B0000}"/>
    <cellStyle name="Total 2 3 6 3 3 2 2" xfId="31594" xr:uid="{00000000-0005-0000-0000-00006D7B0000}"/>
    <cellStyle name="Total 2 3 6 3 3 3" xfId="31595" xr:uid="{00000000-0005-0000-0000-00006E7B0000}"/>
    <cellStyle name="Total 2 3 6 3 4" xfId="31596" xr:uid="{00000000-0005-0000-0000-00006F7B0000}"/>
    <cellStyle name="Total 2 3 6 3 4 2" xfId="31597" xr:uid="{00000000-0005-0000-0000-0000707B0000}"/>
    <cellStyle name="Total 2 3 6 3 4 2 2" xfId="31598" xr:uid="{00000000-0005-0000-0000-0000717B0000}"/>
    <cellStyle name="Total 2 3 6 3 4 3" xfId="31599" xr:uid="{00000000-0005-0000-0000-0000727B0000}"/>
    <cellStyle name="Total 2 3 6 3 5" xfId="31600" xr:uid="{00000000-0005-0000-0000-0000737B0000}"/>
    <cellStyle name="Total 2 3 6 3 5 2" xfId="31601" xr:uid="{00000000-0005-0000-0000-0000747B0000}"/>
    <cellStyle name="Total 2 3 6 3 6" xfId="31602" xr:uid="{00000000-0005-0000-0000-0000757B0000}"/>
    <cellStyle name="Total 2 3 6 3 6 2" xfId="31603" xr:uid="{00000000-0005-0000-0000-0000767B0000}"/>
    <cellStyle name="Total 2 3 6 3 7" xfId="31604" xr:uid="{00000000-0005-0000-0000-0000777B0000}"/>
    <cellStyle name="Total 2 3 6 4" xfId="31605" xr:uid="{00000000-0005-0000-0000-0000787B0000}"/>
    <cellStyle name="Total 2 3 6 4 2" xfId="31606" xr:uid="{00000000-0005-0000-0000-0000797B0000}"/>
    <cellStyle name="Total 2 3 6 4 2 2" xfId="31607" xr:uid="{00000000-0005-0000-0000-00007A7B0000}"/>
    <cellStyle name="Total 2 3 6 4 2 2 2" xfId="31608" xr:uid="{00000000-0005-0000-0000-00007B7B0000}"/>
    <cellStyle name="Total 2 3 6 4 2 2 2 2" xfId="31609" xr:uid="{00000000-0005-0000-0000-00007C7B0000}"/>
    <cellStyle name="Total 2 3 6 4 2 2 3" xfId="31610" xr:uid="{00000000-0005-0000-0000-00007D7B0000}"/>
    <cellStyle name="Total 2 3 6 4 2 3" xfId="31611" xr:uid="{00000000-0005-0000-0000-00007E7B0000}"/>
    <cellStyle name="Total 2 3 6 4 2 3 2" xfId="31612" xr:uid="{00000000-0005-0000-0000-00007F7B0000}"/>
    <cellStyle name="Total 2 3 6 4 2 4" xfId="31613" xr:uid="{00000000-0005-0000-0000-0000807B0000}"/>
    <cellStyle name="Total 2 3 6 4 3" xfId="31614" xr:uid="{00000000-0005-0000-0000-0000817B0000}"/>
    <cellStyle name="Total 2 3 6 4 3 2" xfId="31615" xr:uid="{00000000-0005-0000-0000-0000827B0000}"/>
    <cellStyle name="Total 2 3 6 4 3 2 2" xfId="31616" xr:uid="{00000000-0005-0000-0000-0000837B0000}"/>
    <cellStyle name="Total 2 3 6 4 3 3" xfId="31617" xr:uid="{00000000-0005-0000-0000-0000847B0000}"/>
    <cellStyle name="Total 2 3 6 4 4" xfId="31618" xr:uid="{00000000-0005-0000-0000-0000857B0000}"/>
    <cellStyle name="Total 2 3 6 4 4 2" xfId="31619" xr:uid="{00000000-0005-0000-0000-0000867B0000}"/>
    <cellStyle name="Total 2 3 6 4 4 2 2" xfId="31620" xr:uid="{00000000-0005-0000-0000-0000877B0000}"/>
    <cellStyle name="Total 2 3 6 4 4 3" xfId="31621" xr:uid="{00000000-0005-0000-0000-0000887B0000}"/>
    <cellStyle name="Total 2 3 6 4 5" xfId="31622" xr:uid="{00000000-0005-0000-0000-0000897B0000}"/>
    <cellStyle name="Total 2 3 6 4 5 2" xfId="31623" xr:uid="{00000000-0005-0000-0000-00008A7B0000}"/>
    <cellStyle name="Total 2 3 6 4 6" xfId="31624" xr:uid="{00000000-0005-0000-0000-00008B7B0000}"/>
    <cellStyle name="Total 2 3 6 4 6 2" xfId="31625" xr:uid="{00000000-0005-0000-0000-00008C7B0000}"/>
    <cellStyle name="Total 2 3 6 4 7" xfId="31626" xr:uid="{00000000-0005-0000-0000-00008D7B0000}"/>
    <cellStyle name="Total 2 3 6 5" xfId="31627" xr:uid="{00000000-0005-0000-0000-00008E7B0000}"/>
    <cellStyle name="Total 2 3 6 5 2" xfId="31628" xr:uid="{00000000-0005-0000-0000-00008F7B0000}"/>
    <cellStyle name="Total 2 3 6 5 2 2" xfId="31629" xr:uid="{00000000-0005-0000-0000-0000907B0000}"/>
    <cellStyle name="Total 2 3 6 5 2 2 2" xfId="31630" xr:uid="{00000000-0005-0000-0000-0000917B0000}"/>
    <cellStyle name="Total 2 3 6 5 2 2 2 2" xfId="31631" xr:uid="{00000000-0005-0000-0000-0000927B0000}"/>
    <cellStyle name="Total 2 3 6 5 2 2 3" xfId="31632" xr:uid="{00000000-0005-0000-0000-0000937B0000}"/>
    <cellStyle name="Total 2 3 6 5 2 3" xfId="31633" xr:uid="{00000000-0005-0000-0000-0000947B0000}"/>
    <cellStyle name="Total 2 3 6 5 2 3 2" xfId="31634" xr:uid="{00000000-0005-0000-0000-0000957B0000}"/>
    <cellStyle name="Total 2 3 6 5 2 4" xfId="31635" xr:uid="{00000000-0005-0000-0000-0000967B0000}"/>
    <cellStyle name="Total 2 3 6 5 3" xfId="31636" xr:uid="{00000000-0005-0000-0000-0000977B0000}"/>
    <cellStyle name="Total 2 3 6 5 3 2" xfId="31637" xr:uid="{00000000-0005-0000-0000-0000987B0000}"/>
    <cellStyle name="Total 2 3 6 5 3 2 2" xfId="31638" xr:uid="{00000000-0005-0000-0000-0000997B0000}"/>
    <cellStyle name="Total 2 3 6 5 3 3" xfId="31639" xr:uid="{00000000-0005-0000-0000-00009A7B0000}"/>
    <cellStyle name="Total 2 3 6 5 4" xfId="31640" xr:uid="{00000000-0005-0000-0000-00009B7B0000}"/>
    <cellStyle name="Total 2 3 6 5 4 2" xfId="31641" xr:uid="{00000000-0005-0000-0000-00009C7B0000}"/>
    <cellStyle name="Total 2 3 6 5 4 2 2" xfId="31642" xr:uid="{00000000-0005-0000-0000-00009D7B0000}"/>
    <cellStyle name="Total 2 3 6 5 4 3" xfId="31643" xr:uid="{00000000-0005-0000-0000-00009E7B0000}"/>
    <cellStyle name="Total 2 3 6 5 5" xfId="31644" xr:uid="{00000000-0005-0000-0000-00009F7B0000}"/>
    <cellStyle name="Total 2 3 6 5 5 2" xfId="31645" xr:uid="{00000000-0005-0000-0000-0000A07B0000}"/>
    <cellStyle name="Total 2 3 6 5 6" xfId="31646" xr:uid="{00000000-0005-0000-0000-0000A17B0000}"/>
    <cellStyle name="Total 2 3 6 5 6 2" xfId="31647" xr:uid="{00000000-0005-0000-0000-0000A27B0000}"/>
    <cellStyle name="Total 2 3 6 5 7" xfId="31648" xr:uid="{00000000-0005-0000-0000-0000A37B0000}"/>
    <cellStyle name="Total 2 3 6 6" xfId="31649" xr:uid="{00000000-0005-0000-0000-0000A47B0000}"/>
    <cellStyle name="Total 2 3 6 6 2" xfId="31650" xr:uid="{00000000-0005-0000-0000-0000A57B0000}"/>
    <cellStyle name="Total 2 3 6 6 2 2" xfId="31651" xr:uid="{00000000-0005-0000-0000-0000A67B0000}"/>
    <cellStyle name="Total 2 3 6 6 2 2 2" xfId="31652" xr:uid="{00000000-0005-0000-0000-0000A77B0000}"/>
    <cellStyle name="Total 2 3 6 6 2 2 2 2" xfId="31653" xr:uid="{00000000-0005-0000-0000-0000A87B0000}"/>
    <cellStyle name="Total 2 3 6 6 2 2 3" xfId="31654" xr:uid="{00000000-0005-0000-0000-0000A97B0000}"/>
    <cellStyle name="Total 2 3 6 6 2 3" xfId="31655" xr:uid="{00000000-0005-0000-0000-0000AA7B0000}"/>
    <cellStyle name="Total 2 3 6 6 2 3 2" xfId="31656" xr:uid="{00000000-0005-0000-0000-0000AB7B0000}"/>
    <cellStyle name="Total 2 3 6 6 2 4" xfId="31657" xr:uid="{00000000-0005-0000-0000-0000AC7B0000}"/>
    <cellStyle name="Total 2 3 6 6 3" xfId="31658" xr:uid="{00000000-0005-0000-0000-0000AD7B0000}"/>
    <cellStyle name="Total 2 3 6 6 3 2" xfId="31659" xr:uid="{00000000-0005-0000-0000-0000AE7B0000}"/>
    <cellStyle name="Total 2 3 6 6 3 2 2" xfId="31660" xr:uid="{00000000-0005-0000-0000-0000AF7B0000}"/>
    <cellStyle name="Total 2 3 6 6 3 3" xfId="31661" xr:uid="{00000000-0005-0000-0000-0000B07B0000}"/>
    <cellStyle name="Total 2 3 6 6 4" xfId="31662" xr:uid="{00000000-0005-0000-0000-0000B17B0000}"/>
    <cellStyle name="Total 2 3 6 6 4 2" xfId="31663" xr:uid="{00000000-0005-0000-0000-0000B27B0000}"/>
    <cellStyle name="Total 2 3 6 6 4 2 2" xfId="31664" xr:uid="{00000000-0005-0000-0000-0000B37B0000}"/>
    <cellStyle name="Total 2 3 6 6 4 3" xfId="31665" xr:uid="{00000000-0005-0000-0000-0000B47B0000}"/>
    <cellStyle name="Total 2 3 6 6 5" xfId="31666" xr:uid="{00000000-0005-0000-0000-0000B57B0000}"/>
    <cellStyle name="Total 2 3 6 6 5 2" xfId="31667" xr:uid="{00000000-0005-0000-0000-0000B67B0000}"/>
    <cellStyle name="Total 2 3 6 6 6" xfId="31668" xr:uid="{00000000-0005-0000-0000-0000B77B0000}"/>
    <cellStyle name="Total 2 3 6 6 6 2" xfId="31669" xr:uid="{00000000-0005-0000-0000-0000B87B0000}"/>
    <cellStyle name="Total 2 3 6 6 7" xfId="31670" xr:uid="{00000000-0005-0000-0000-0000B97B0000}"/>
    <cellStyle name="Total 2 3 6 7" xfId="31671" xr:uid="{00000000-0005-0000-0000-0000BA7B0000}"/>
    <cellStyle name="Total 2 3 6 7 2" xfId="31672" xr:uid="{00000000-0005-0000-0000-0000BB7B0000}"/>
    <cellStyle name="Total 2 3 6 7 2 2" xfId="31673" xr:uid="{00000000-0005-0000-0000-0000BC7B0000}"/>
    <cellStyle name="Total 2 3 6 7 2 2 2" xfId="31674" xr:uid="{00000000-0005-0000-0000-0000BD7B0000}"/>
    <cellStyle name="Total 2 3 6 7 2 3" xfId="31675" xr:uid="{00000000-0005-0000-0000-0000BE7B0000}"/>
    <cellStyle name="Total 2 3 6 7 3" xfId="31676" xr:uid="{00000000-0005-0000-0000-0000BF7B0000}"/>
    <cellStyle name="Total 2 3 6 7 3 2" xfId="31677" xr:uid="{00000000-0005-0000-0000-0000C07B0000}"/>
    <cellStyle name="Total 2 3 6 7 4" xfId="31678" xr:uid="{00000000-0005-0000-0000-0000C17B0000}"/>
    <cellStyle name="Total 2 3 6 8" xfId="31679" xr:uid="{00000000-0005-0000-0000-0000C27B0000}"/>
    <cellStyle name="Total 2 3 6 8 2" xfId="31680" xr:uid="{00000000-0005-0000-0000-0000C37B0000}"/>
    <cellStyle name="Total 2 3 6 8 2 2" xfId="31681" xr:uid="{00000000-0005-0000-0000-0000C47B0000}"/>
    <cellStyle name="Total 2 3 6 8 3" xfId="31682" xr:uid="{00000000-0005-0000-0000-0000C57B0000}"/>
    <cellStyle name="Total 2 3 6 9" xfId="31683" xr:uid="{00000000-0005-0000-0000-0000C67B0000}"/>
    <cellStyle name="Total 2 3 6 9 2" xfId="31684" xr:uid="{00000000-0005-0000-0000-0000C77B0000}"/>
    <cellStyle name="Total 2 3 6 9 2 2" xfId="31685" xr:uid="{00000000-0005-0000-0000-0000C87B0000}"/>
    <cellStyle name="Total 2 3 6 9 3" xfId="31686" xr:uid="{00000000-0005-0000-0000-0000C97B0000}"/>
    <cellStyle name="Total 2 3 7" xfId="31687" xr:uid="{00000000-0005-0000-0000-0000CA7B0000}"/>
    <cellStyle name="Total 2 3 7 10" xfId="31688" xr:uid="{00000000-0005-0000-0000-0000CB7B0000}"/>
    <cellStyle name="Total 2 3 7 10 2" xfId="31689" xr:uid="{00000000-0005-0000-0000-0000CC7B0000}"/>
    <cellStyle name="Total 2 3 7 11" xfId="31690" xr:uid="{00000000-0005-0000-0000-0000CD7B0000}"/>
    <cellStyle name="Total 2 3 7 11 2" xfId="31691" xr:uid="{00000000-0005-0000-0000-0000CE7B0000}"/>
    <cellStyle name="Total 2 3 7 12" xfId="31692" xr:uid="{00000000-0005-0000-0000-0000CF7B0000}"/>
    <cellStyle name="Total 2 3 7 2" xfId="31693" xr:uid="{00000000-0005-0000-0000-0000D07B0000}"/>
    <cellStyle name="Total 2 3 7 2 2" xfId="31694" xr:uid="{00000000-0005-0000-0000-0000D17B0000}"/>
    <cellStyle name="Total 2 3 7 2 2 2" xfId="31695" xr:uid="{00000000-0005-0000-0000-0000D27B0000}"/>
    <cellStyle name="Total 2 3 7 2 2 2 2" xfId="31696" xr:uid="{00000000-0005-0000-0000-0000D37B0000}"/>
    <cellStyle name="Total 2 3 7 2 2 2 2 2" xfId="31697" xr:uid="{00000000-0005-0000-0000-0000D47B0000}"/>
    <cellStyle name="Total 2 3 7 2 2 2 3" xfId="31698" xr:uid="{00000000-0005-0000-0000-0000D57B0000}"/>
    <cellStyle name="Total 2 3 7 2 2 3" xfId="31699" xr:uid="{00000000-0005-0000-0000-0000D67B0000}"/>
    <cellStyle name="Total 2 3 7 2 2 3 2" xfId="31700" xr:uid="{00000000-0005-0000-0000-0000D77B0000}"/>
    <cellStyle name="Total 2 3 7 2 2 4" xfId="31701" xr:uid="{00000000-0005-0000-0000-0000D87B0000}"/>
    <cellStyle name="Total 2 3 7 2 3" xfId="31702" xr:uid="{00000000-0005-0000-0000-0000D97B0000}"/>
    <cellStyle name="Total 2 3 7 2 3 2" xfId="31703" xr:uid="{00000000-0005-0000-0000-0000DA7B0000}"/>
    <cellStyle name="Total 2 3 7 2 3 2 2" xfId="31704" xr:uid="{00000000-0005-0000-0000-0000DB7B0000}"/>
    <cellStyle name="Total 2 3 7 2 3 3" xfId="31705" xr:uid="{00000000-0005-0000-0000-0000DC7B0000}"/>
    <cellStyle name="Total 2 3 7 2 4" xfId="31706" xr:uid="{00000000-0005-0000-0000-0000DD7B0000}"/>
    <cellStyle name="Total 2 3 7 2 4 2" xfId="31707" xr:uid="{00000000-0005-0000-0000-0000DE7B0000}"/>
    <cellStyle name="Total 2 3 7 2 4 2 2" xfId="31708" xr:uid="{00000000-0005-0000-0000-0000DF7B0000}"/>
    <cellStyle name="Total 2 3 7 2 4 3" xfId="31709" xr:uid="{00000000-0005-0000-0000-0000E07B0000}"/>
    <cellStyle name="Total 2 3 7 2 5" xfId="31710" xr:uid="{00000000-0005-0000-0000-0000E17B0000}"/>
    <cellStyle name="Total 2 3 7 2 5 2" xfId="31711" xr:uid="{00000000-0005-0000-0000-0000E27B0000}"/>
    <cellStyle name="Total 2 3 7 2 6" xfId="31712" xr:uid="{00000000-0005-0000-0000-0000E37B0000}"/>
    <cellStyle name="Total 2 3 7 2 6 2" xfId="31713" xr:uid="{00000000-0005-0000-0000-0000E47B0000}"/>
    <cellStyle name="Total 2 3 7 2 7" xfId="31714" xr:uid="{00000000-0005-0000-0000-0000E57B0000}"/>
    <cellStyle name="Total 2 3 7 3" xfId="31715" xr:uid="{00000000-0005-0000-0000-0000E67B0000}"/>
    <cellStyle name="Total 2 3 7 3 2" xfId="31716" xr:uid="{00000000-0005-0000-0000-0000E77B0000}"/>
    <cellStyle name="Total 2 3 7 3 2 2" xfId="31717" xr:uid="{00000000-0005-0000-0000-0000E87B0000}"/>
    <cellStyle name="Total 2 3 7 3 2 2 2" xfId="31718" xr:uid="{00000000-0005-0000-0000-0000E97B0000}"/>
    <cellStyle name="Total 2 3 7 3 2 2 2 2" xfId="31719" xr:uid="{00000000-0005-0000-0000-0000EA7B0000}"/>
    <cellStyle name="Total 2 3 7 3 2 2 3" xfId="31720" xr:uid="{00000000-0005-0000-0000-0000EB7B0000}"/>
    <cellStyle name="Total 2 3 7 3 2 3" xfId="31721" xr:uid="{00000000-0005-0000-0000-0000EC7B0000}"/>
    <cellStyle name="Total 2 3 7 3 2 3 2" xfId="31722" xr:uid="{00000000-0005-0000-0000-0000ED7B0000}"/>
    <cellStyle name="Total 2 3 7 3 2 4" xfId="31723" xr:uid="{00000000-0005-0000-0000-0000EE7B0000}"/>
    <cellStyle name="Total 2 3 7 3 3" xfId="31724" xr:uid="{00000000-0005-0000-0000-0000EF7B0000}"/>
    <cellStyle name="Total 2 3 7 3 3 2" xfId="31725" xr:uid="{00000000-0005-0000-0000-0000F07B0000}"/>
    <cellStyle name="Total 2 3 7 3 3 2 2" xfId="31726" xr:uid="{00000000-0005-0000-0000-0000F17B0000}"/>
    <cellStyle name="Total 2 3 7 3 3 3" xfId="31727" xr:uid="{00000000-0005-0000-0000-0000F27B0000}"/>
    <cellStyle name="Total 2 3 7 3 4" xfId="31728" xr:uid="{00000000-0005-0000-0000-0000F37B0000}"/>
    <cellStyle name="Total 2 3 7 3 4 2" xfId="31729" xr:uid="{00000000-0005-0000-0000-0000F47B0000}"/>
    <cellStyle name="Total 2 3 7 3 4 2 2" xfId="31730" xr:uid="{00000000-0005-0000-0000-0000F57B0000}"/>
    <cellStyle name="Total 2 3 7 3 4 3" xfId="31731" xr:uid="{00000000-0005-0000-0000-0000F67B0000}"/>
    <cellStyle name="Total 2 3 7 3 5" xfId="31732" xr:uid="{00000000-0005-0000-0000-0000F77B0000}"/>
    <cellStyle name="Total 2 3 7 3 5 2" xfId="31733" xr:uid="{00000000-0005-0000-0000-0000F87B0000}"/>
    <cellStyle name="Total 2 3 7 3 6" xfId="31734" xr:uid="{00000000-0005-0000-0000-0000F97B0000}"/>
    <cellStyle name="Total 2 3 7 3 6 2" xfId="31735" xr:uid="{00000000-0005-0000-0000-0000FA7B0000}"/>
    <cellStyle name="Total 2 3 7 3 7" xfId="31736" xr:uid="{00000000-0005-0000-0000-0000FB7B0000}"/>
    <cellStyle name="Total 2 3 7 4" xfId="31737" xr:uid="{00000000-0005-0000-0000-0000FC7B0000}"/>
    <cellStyle name="Total 2 3 7 4 2" xfId="31738" xr:uid="{00000000-0005-0000-0000-0000FD7B0000}"/>
    <cellStyle name="Total 2 3 7 4 2 2" xfId="31739" xr:uid="{00000000-0005-0000-0000-0000FE7B0000}"/>
    <cellStyle name="Total 2 3 7 4 2 2 2" xfId="31740" xr:uid="{00000000-0005-0000-0000-0000FF7B0000}"/>
    <cellStyle name="Total 2 3 7 4 2 2 2 2" xfId="31741" xr:uid="{00000000-0005-0000-0000-0000007C0000}"/>
    <cellStyle name="Total 2 3 7 4 2 2 3" xfId="31742" xr:uid="{00000000-0005-0000-0000-0000017C0000}"/>
    <cellStyle name="Total 2 3 7 4 2 3" xfId="31743" xr:uid="{00000000-0005-0000-0000-0000027C0000}"/>
    <cellStyle name="Total 2 3 7 4 2 3 2" xfId="31744" xr:uid="{00000000-0005-0000-0000-0000037C0000}"/>
    <cellStyle name="Total 2 3 7 4 2 4" xfId="31745" xr:uid="{00000000-0005-0000-0000-0000047C0000}"/>
    <cellStyle name="Total 2 3 7 4 3" xfId="31746" xr:uid="{00000000-0005-0000-0000-0000057C0000}"/>
    <cellStyle name="Total 2 3 7 4 3 2" xfId="31747" xr:uid="{00000000-0005-0000-0000-0000067C0000}"/>
    <cellStyle name="Total 2 3 7 4 3 2 2" xfId="31748" xr:uid="{00000000-0005-0000-0000-0000077C0000}"/>
    <cellStyle name="Total 2 3 7 4 3 3" xfId="31749" xr:uid="{00000000-0005-0000-0000-0000087C0000}"/>
    <cellStyle name="Total 2 3 7 4 4" xfId="31750" xr:uid="{00000000-0005-0000-0000-0000097C0000}"/>
    <cellStyle name="Total 2 3 7 4 4 2" xfId="31751" xr:uid="{00000000-0005-0000-0000-00000A7C0000}"/>
    <cellStyle name="Total 2 3 7 4 4 2 2" xfId="31752" xr:uid="{00000000-0005-0000-0000-00000B7C0000}"/>
    <cellStyle name="Total 2 3 7 4 4 3" xfId="31753" xr:uid="{00000000-0005-0000-0000-00000C7C0000}"/>
    <cellStyle name="Total 2 3 7 4 5" xfId="31754" xr:uid="{00000000-0005-0000-0000-00000D7C0000}"/>
    <cellStyle name="Total 2 3 7 4 5 2" xfId="31755" xr:uid="{00000000-0005-0000-0000-00000E7C0000}"/>
    <cellStyle name="Total 2 3 7 4 6" xfId="31756" xr:uid="{00000000-0005-0000-0000-00000F7C0000}"/>
    <cellStyle name="Total 2 3 7 4 6 2" xfId="31757" xr:uid="{00000000-0005-0000-0000-0000107C0000}"/>
    <cellStyle name="Total 2 3 7 4 7" xfId="31758" xr:uid="{00000000-0005-0000-0000-0000117C0000}"/>
    <cellStyle name="Total 2 3 7 5" xfId="31759" xr:uid="{00000000-0005-0000-0000-0000127C0000}"/>
    <cellStyle name="Total 2 3 7 5 2" xfId="31760" xr:uid="{00000000-0005-0000-0000-0000137C0000}"/>
    <cellStyle name="Total 2 3 7 5 2 2" xfId="31761" xr:uid="{00000000-0005-0000-0000-0000147C0000}"/>
    <cellStyle name="Total 2 3 7 5 2 2 2" xfId="31762" xr:uid="{00000000-0005-0000-0000-0000157C0000}"/>
    <cellStyle name="Total 2 3 7 5 2 2 2 2" xfId="31763" xr:uid="{00000000-0005-0000-0000-0000167C0000}"/>
    <cellStyle name="Total 2 3 7 5 2 2 3" xfId="31764" xr:uid="{00000000-0005-0000-0000-0000177C0000}"/>
    <cellStyle name="Total 2 3 7 5 2 3" xfId="31765" xr:uid="{00000000-0005-0000-0000-0000187C0000}"/>
    <cellStyle name="Total 2 3 7 5 2 3 2" xfId="31766" xr:uid="{00000000-0005-0000-0000-0000197C0000}"/>
    <cellStyle name="Total 2 3 7 5 2 4" xfId="31767" xr:uid="{00000000-0005-0000-0000-00001A7C0000}"/>
    <cellStyle name="Total 2 3 7 5 3" xfId="31768" xr:uid="{00000000-0005-0000-0000-00001B7C0000}"/>
    <cellStyle name="Total 2 3 7 5 3 2" xfId="31769" xr:uid="{00000000-0005-0000-0000-00001C7C0000}"/>
    <cellStyle name="Total 2 3 7 5 3 2 2" xfId="31770" xr:uid="{00000000-0005-0000-0000-00001D7C0000}"/>
    <cellStyle name="Total 2 3 7 5 3 3" xfId="31771" xr:uid="{00000000-0005-0000-0000-00001E7C0000}"/>
    <cellStyle name="Total 2 3 7 5 4" xfId="31772" xr:uid="{00000000-0005-0000-0000-00001F7C0000}"/>
    <cellStyle name="Total 2 3 7 5 4 2" xfId="31773" xr:uid="{00000000-0005-0000-0000-0000207C0000}"/>
    <cellStyle name="Total 2 3 7 5 4 2 2" xfId="31774" xr:uid="{00000000-0005-0000-0000-0000217C0000}"/>
    <cellStyle name="Total 2 3 7 5 4 3" xfId="31775" xr:uid="{00000000-0005-0000-0000-0000227C0000}"/>
    <cellStyle name="Total 2 3 7 5 5" xfId="31776" xr:uid="{00000000-0005-0000-0000-0000237C0000}"/>
    <cellStyle name="Total 2 3 7 5 5 2" xfId="31777" xr:uid="{00000000-0005-0000-0000-0000247C0000}"/>
    <cellStyle name="Total 2 3 7 5 6" xfId="31778" xr:uid="{00000000-0005-0000-0000-0000257C0000}"/>
    <cellStyle name="Total 2 3 7 5 6 2" xfId="31779" xr:uid="{00000000-0005-0000-0000-0000267C0000}"/>
    <cellStyle name="Total 2 3 7 5 7" xfId="31780" xr:uid="{00000000-0005-0000-0000-0000277C0000}"/>
    <cellStyle name="Total 2 3 7 6" xfId="31781" xr:uid="{00000000-0005-0000-0000-0000287C0000}"/>
    <cellStyle name="Total 2 3 7 6 2" xfId="31782" xr:uid="{00000000-0005-0000-0000-0000297C0000}"/>
    <cellStyle name="Total 2 3 7 6 2 2" xfId="31783" xr:uid="{00000000-0005-0000-0000-00002A7C0000}"/>
    <cellStyle name="Total 2 3 7 6 2 2 2" xfId="31784" xr:uid="{00000000-0005-0000-0000-00002B7C0000}"/>
    <cellStyle name="Total 2 3 7 6 2 2 2 2" xfId="31785" xr:uid="{00000000-0005-0000-0000-00002C7C0000}"/>
    <cellStyle name="Total 2 3 7 6 2 2 3" xfId="31786" xr:uid="{00000000-0005-0000-0000-00002D7C0000}"/>
    <cellStyle name="Total 2 3 7 6 2 3" xfId="31787" xr:uid="{00000000-0005-0000-0000-00002E7C0000}"/>
    <cellStyle name="Total 2 3 7 6 2 3 2" xfId="31788" xr:uid="{00000000-0005-0000-0000-00002F7C0000}"/>
    <cellStyle name="Total 2 3 7 6 2 4" xfId="31789" xr:uid="{00000000-0005-0000-0000-0000307C0000}"/>
    <cellStyle name="Total 2 3 7 6 3" xfId="31790" xr:uid="{00000000-0005-0000-0000-0000317C0000}"/>
    <cellStyle name="Total 2 3 7 6 3 2" xfId="31791" xr:uid="{00000000-0005-0000-0000-0000327C0000}"/>
    <cellStyle name="Total 2 3 7 6 3 2 2" xfId="31792" xr:uid="{00000000-0005-0000-0000-0000337C0000}"/>
    <cellStyle name="Total 2 3 7 6 3 3" xfId="31793" xr:uid="{00000000-0005-0000-0000-0000347C0000}"/>
    <cellStyle name="Total 2 3 7 6 4" xfId="31794" xr:uid="{00000000-0005-0000-0000-0000357C0000}"/>
    <cellStyle name="Total 2 3 7 6 4 2" xfId="31795" xr:uid="{00000000-0005-0000-0000-0000367C0000}"/>
    <cellStyle name="Total 2 3 7 6 4 2 2" xfId="31796" xr:uid="{00000000-0005-0000-0000-0000377C0000}"/>
    <cellStyle name="Total 2 3 7 6 4 3" xfId="31797" xr:uid="{00000000-0005-0000-0000-0000387C0000}"/>
    <cellStyle name="Total 2 3 7 6 5" xfId="31798" xr:uid="{00000000-0005-0000-0000-0000397C0000}"/>
    <cellStyle name="Total 2 3 7 6 5 2" xfId="31799" xr:uid="{00000000-0005-0000-0000-00003A7C0000}"/>
    <cellStyle name="Total 2 3 7 6 6" xfId="31800" xr:uid="{00000000-0005-0000-0000-00003B7C0000}"/>
    <cellStyle name="Total 2 3 7 6 6 2" xfId="31801" xr:uid="{00000000-0005-0000-0000-00003C7C0000}"/>
    <cellStyle name="Total 2 3 7 6 7" xfId="31802" xr:uid="{00000000-0005-0000-0000-00003D7C0000}"/>
    <cellStyle name="Total 2 3 7 7" xfId="31803" xr:uid="{00000000-0005-0000-0000-00003E7C0000}"/>
    <cellStyle name="Total 2 3 7 7 2" xfId="31804" xr:uid="{00000000-0005-0000-0000-00003F7C0000}"/>
    <cellStyle name="Total 2 3 7 7 2 2" xfId="31805" xr:uid="{00000000-0005-0000-0000-0000407C0000}"/>
    <cellStyle name="Total 2 3 7 7 2 2 2" xfId="31806" xr:uid="{00000000-0005-0000-0000-0000417C0000}"/>
    <cellStyle name="Total 2 3 7 7 2 3" xfId="31807" xr:uid="{00000000-0005-0000-0000-0000427C0000}"/>
    <cellStyle name="Total 2 3 7 7 3" xfId="31808" xr:uid="{00000000-0005-0000-0000-0000437C0000}"/>
    <cellStyle name="Total 2 3 7 7 3 2" xfId="31809" xr:uid="{00000000-0005-0000-0000-0000447C0000}"/>
    <cellStyle name="Total 2 3 7 7 4" xfId="31810" xr:uid="{00000000-0005-0000-0000-0000457C0000}"/>
    <cellStyle name="Total 2 3 7 8" xfId="31811" xr:uid="{00000000-0005-0000-0000-0000467C0000}"/>
    <cellStyle name="Total 2 3 7 8 2" xfId="31812" xr:uid="{00000000-0005-0000-0000-0000477C0000}"/>
    <cellStyle name="Total 2 3 7 8 2 2" xfId="31813" xr:uid="{00000000-0005-0000-0000-0000487C0000}"/>
    <cellStyle name="Total 2 3 7 8 3" xfId="31814" xr:uid="{00000000-0005-0000-0000-0000497C0000}"/>
    <cellStyle name="Total 2 3 7 9" xfId="31815" xr:uid="{00000000-0005-0000-0000-00004A7C0000}"/>
    <cellStyle name="Total 2 3 7 9 2" xfId="31816" xr:uid="{00000000-0005-0000-0000-00004B7C0000}"/>
    <cellStyle name="Total 2 3 7 9 2 2" xfId="31817" xr:uid="{00000000-0005-0000-0000-00004C7C0000}"/>
    <cellStyle name="Total 2 3 7 9 3" xfId="31818" xr:uid="{00000000-0005-0000-0000-00004D7C0000}"/>
    <cellStyle name="Total 2 3 8" xfId="31819" xr:uid="{00000000-0005-0000-0000-00004E7C0000}"/>
    <cellStyle name="Total 2 3 8 10" xfId="31820" xr:uid="{00000000-0005-0000-0000-00004F7C0000}"/>
    <cellStyle name="Total 2 3 8 10 2" xfId="31821" xr:uid="{00000000-0005-0000-0000-0000507C0000}"/>
    <cellStyle name="Total 2 3 8 11" xfId="31822" xr:uid="{00000000-0005-0000-0000-0000517C0000}"/>
    <cellStyle name="Total 2 3 8 11 2" xfId="31823" xr:uid="{00000000-0005-0000-0000-0000527C0000}"/>
    <cellStyle name="Total 2 3 8 12" xfId="31824" xr:uid="{00000000-0005-0000-0000-0000537C0000}"/>
    <cellStyle name="Total 2 3 8 2" xfId="31825" xr:uid="{00000000-0005-0000-0000-0000547C0000}"/>
    <cellStyle name="Total 2 3 8 2 2" xfId="31826" xr:uid="{00000000-0005-0000-0000-0000557C0000}"/>
    <cellStyle name="Total 2 3 8 2 2 2" xfId="31827" xr:uid="{00000000-0005-0000-0000-0000567C0000}"/>
    <cellStyle name="Total 2 3 8 2 2 2 2" xfId="31828" xr:uid="{00000000-0005-0000-0000-0000577C0000}"/>
    <cellStyle name="Total 2 3 8 2 2 2 2 2" xfId="31829" xr:uid="{00000000-0005-0000-0000-0000587C0000}"/>
    <cellStyle name="Total 2 3 8 2 2 2 3" xfId="31830" xr:uid="{00000000-0005-0000-0000-0000597C0000}"/>
    <cellStyle name="Total 2 3 8 2 2 3" xfId="31831" xr:uid="{00000000-0005-0000-0000-00005A7C0000}"/>
    <cellStyle name="Total 2 3 8 2 2 3 2" xfId="31832" xr:uid="{00000000-0005-0000-0000-00005B7C0000}"/>
    <cellStyle name="Total 2 3 8 2 2 4" xfId="31833" xr:uid="{00000000-0005-0000-0000-00005C7C0000}"/>
    <cellStyle name="Total 2 3 8 2 3" xfId="31834" xr:uid="{00000000-0005-0000-0000-00005D7C0000}"/>
    <cellStyle name="Total 2 3 8 2 3 2" xfId="31835" xr:uid="{00000000-0005-0000-0000-00005E7C0000}"/>
    <cellStyle name="Total 2 3 8 2 3 2 2" xfId="31836" xr:uid="{00000000-0005-0000-0000-00005F7C0000}"/>
    <cellStyle name="Total 2 3 8 2 3 3" xfId="31837" xr:uid="{00000000-0005-0000-0000-0000607C0000}"/>
    <cellStyle name="Total 2 3 8 2 4" xfId="31838" xr:uid="{00000000-0005-0000-0000-0000617C0000}"/>
    <cellStyle name="Total 2 3 8 2 4 2" xfId="31839" xr:uid="{00000000-0005-0000-0000-0000627C0000}"/>
    <cellStyle name="Total 2 3 8 2 4 2 2" xfId="31840" xr:uid="{00000000-0005-0000-0000-0000637C0000}"/>
    <cellStyle name="Total 2 3 8 2 4 3" xfId="31841" xr:uid="{00000000-0005-0000-0000-0000647C0000}"/>
    <cellStyle name="Total 2 3 8 2 5" xfId="31842" xr:uid="{00000000-0005-0000-0000-0000657C0000}"/>
    <cellStyle name="Total 2 3 8 2 5 2" xfId="31843" xr:uid="{00000000-0005-0000-0000-0000667C0000}"/>
    <cellStyle name="Total 2 3 8 2 6" xfId="31844" xr:uid="{00000000-0005-0000-0000-0000677C0000}"/>
    <cellStyle name="Total 2 3 8 2 6 2" xfId="31845" xr:uid="{00000000-0005-0000-0000-0000687C0000}"/>
    <cellStyle name="Total 2 3 8 2 7" xfId="31846" xr:uid="{00000000-0005-0000-0000-0000697C0000}"/>
    <cellStyle name="Total 2 3 8 3" xfId="31847" xr:uid="{00000000-0005-0000-0000-00006A7C0000}"/>
    <cellStyle name="Total 2 3 8 3 2" xfId="31848" xr:uid="{00000000-0005-0000-0000-00006B7C0000}"/>
    <cellStyle name="Total 2 3 8 3 2 2" xfId="31849" xr:uid="{00000000-0005-0000-0000-00006C7C0000}"/>
    <cellStyle name="Total 2 3 8 3 2 2 2" xfId="31850" xr:uid="{00000000-0005-0000-0000-00006D7C0000}"/>
    <cellStyle name="Total 2 3 8 3 2 2 2 2" xfId="31851" xr:uid="{00000000-0005-0000-0000-00006E7C0000}"/>
    <cellStyle name="Total 2 3 8 3 2 2 3" xfId="31852" xr:uid="{00000000-0005-0000-0000-00006F7C0000}"/>
    <cellStyle name="Total 2 3 8 3 2 3" xfId="31853" xr:uid="{00000000-0005-0000-0000-0000707C0000}"/>
    <cellStyle name="Total 2 3 8 3 2 3 2" xfId="31854" xr:uid="{00000000-0005-0000-0000-0000717C0000}"/>
    <cellStyle name="Total 2 3 8 3 2 4" xfId="31855" xr:uid="{00000000-0005-0000-0000-0000727C0000}"/>
    <cellStyle name="Total 2 3 8 3 3" xfId="31856" xr:uid="{00000000-0005-0000-0000-0000737C0000}"/>
    <cellStyle name="Total 2 3 8 3 3 2" xfId="31857" xr:uid="{00000000-0005-0000-0000-0000747C0000}"/>
    <cellStyle name="Total 2 3 8 3 3 2 2" xfId="31858" xr:uid="{00000000-0005-0000-0000-0000757C0000}"/>
    <cellStyle name="Total 2 3 8 3 3 3" xfId="31859" xr:uid="{00000000-0005-0000-0000-0000767C0000}"/>
    <cellStyle name="Total 2 3 8 3 4" xfId="31860" xr:uid="{00000000-0005-0000-0000-0000777C0000}"/>
    <cellStyle name="Total 2 3 8 3 4 2" xfId="31861" xr:uid="{00000000-0005-0000-0000-0000787C0000}"/>
    <cellStyle name="Total 2 3 8 3 4 2 2" xfId="31862" xr:uid="{00000000-0005-0000-0000-0000797C0000}"/>
    <cellStyle name="Total 2 3 8 3 4 3" xfId="31863" xr:uid="{00000000-0005-0000-0000-00007A7C0000}"/>
    <cellStyle name="Total 2 3 8 3 5" xfId="31864" xr:uid="{00000000-0005-0000-0000-00007B7C0000}"/>
    <cellStyle name="Total 2 3 8 3 5 2" xfId="31865" xr:uid="{00000000-0005-0000-0000-00007C7C0000}"/>
    <cellStyle name="Total 2 3 8 3 6" xfId="31866" xr:uid="{00000000-0005-0000-0000-00007D7C0000}"/>
    <cellStyle name="Total 2 3 8 3 6 2" xfId="31867" xr:uid="{00000000-0005-0000-0000-00007E7C0000}"/>
    <cellStyle name="Total 2 3 8 3 7" xfId="31868" xr:uid="{00000000-0005-0000-0000-00007F7C0000}"/>
    <cellStyle name="Total 2 3 8 4" xfId="31869" xr:uid="{00000000-0005-0000-0000-0000807C0000}"/>
    <cellStyle name="Total 2 3 8 4 2" xfId="31870" xr:uid="{00000000-0005-0000-0000-0000817C0000}"/>
    <cellStyle name="Total 2 3 8 4 2 2" xfId="31871" xr:uid="{00000000-0005-0000-0000-0000827C0000}"/>
    <cellStyle name="Total 2 3 8 4 2 2 2" xfId="31872" xr:uid="{00000000-0005-0000-0000-0000837C0000}"/>
    <cellStyle name="Total 2 3 8 4 2 2 2 2" xfId="31873" xr:uid="{00000000-0005-0000-0000-0000847C0000}"/>
    <cellStyle name="Total 2 3 8 4 2 2 3" xfId="31874" xr:uid="{00000000-0005-0000-0000-0000857C0000}"/>
    <cellStyle name="Total 2 3 8 4 2 3" xfId="31875" xr:uid="{00000000-0005-0000-0000-0000867C0000}"/>
    <cellStyle name="Total 2 3 8 4 2 3 2" xfId="31876" xr:uid="{00000000-0005-0000-0000-0000877C0000}"/>
    <cellStyle name="Total 2 3 8 4 2 4" xfId="31877" xr:uid="{00000000-0005-0000-0000-0000887C0000}"/>
    <cellStyle name="Total 2 3 8 4 3" xfId="31878" xr:uid="{00000000-0005-0000-0000-0000897C0000}"/>
    <cellStyle name="Total 2 3 8 4 3 2" xfId="31879" xr:uid="{00000000-0005-0000-0000-00008A7C0000}"/>
    <cellStyle name="Total 2 3 8 4 3 2 2" xfId="31880" xr:uid="{00000000-0005-0000-0000-00008B7C0000}"/>
    <cellStyle name="Total 2 3 8 4 3 3" xfId="31881" xr:uid="{00000000-0005-0000-0000-00008C7C0000}"/>
    <cellStyle name="Total 2 3 8 4 4" xfId="31882" xr:uid="{00000000-0005-0000-0000-00008D7C0000}"/>
    <cellStyle name="Total 2 3 8 4 4 2" xfId="31883" xr:uid="{00000000-0005-0000-0000-00008E7C0000}"/>
    <cellStyle name="Total 2 3 8 4 4 2 2" xfId="31884" xr:uid="{00000000-0005-0000-0000-00008F7C0000}"/>
    <cellStyle name="Total 2 3 8 4 4 3" xfId="31885" xr:uid="{00000000-0005-0000-0000-0000907C0000}"/>
    <cellStyle name="Total 2 3 8 4 5" xfId="31886" xr:uid="{00000000-0005-0000-0000-0000917C0000}"/>
    <cellStyle name="Total 2 3 8 4 5 2" xfId="31887" xr:uid="{00000000-0005-0000-0000-0000927C0000}"/>
    <cellStyle name="Total 2 3 8 4 6" xfId="31888" xr:uid="{00000000-0005-0000-0000-0000937C0000}"/>
    <cellStyle name="Total 2 3 8 4 6 2" xfId="31889" xr:uid="{00000000-0005-0000-0000-0000947C0000}"/>
    <cellStyle name="Total 2 3 8 4 7" xfId="31890" xr:uid="{00000000-0005-0000-0000-0000957C0000}"/>
    <cellStyle name="Total 2 3 8 5" xfId="31891" xr:uid="{00000000-0005-0000-0000-0000967C0000}"/>
    <cellStyle name="Total 2 3 8 5 2" xfId="31892" xr:uid="{00000000-0005-0000-0000-0000977C0000}"/>
    <cellStyle name="Total 2 3 8 5 2 2" xfId="31893" xr:uid="{00000000-0005-0000-0000-0000987C0000}"/>
    <cellStyle name="Total 2 3 8 5 2 2 2" xfId="31894" xr:uid="{00000000-0005-0000-0000-0000997C0000}"/>
    <cellStyle name="Total 2 3 8 5 2 2 2 2" xfId="31895" xr:uid="{00000000-0005-0000-0000-00009A7C0000}"/>
    <cellStyle name="Total 2 3 8 5 2 2 3" xfId="31896" xr:uid="{00000000-0005-0000-0000-00009B7C0000}"/>
    <cellStyle name="Total 2 3 8 5 2 3" xfId="31897" xr:uid="{00000000-0005-0000-0000-00009C7C0000}"/>
    <cellStyle name="Total 2 3 8 5 2 3 2" xfId="31898" xr:uid="{00000000-0005-0000-0000-00009D7C0000}"/>
    <cellStyle name="Total 2 3 8 5 2 4" xfId="31899" xr:uid="{00000000-0005-0000-0000-00009E7C0000}"/>
    <cellStyle name="Total 2 3 8 5 3" xfId="31900" xr:uid="{00000000-0005-0000-0000-00009F7C0000}"/>
    <cellStyle name="Total 2 3 8 5 3 2" xfId="31901" xr:uid="{00000000-0005-0000-0000-0000A07C0000}"/>
    <cellStyle name="Total 2 3 8 5 3 2 2" xfId="31902" xr:uid="{00000000-0005-0000-0000-0000A17C0000}"/>
    <cellStyle name="Total 2 3 8 5 3 3" xfId="31903" xr:uid="{00000000-0005-0000-0000-0000A27C0000}"/>
    <cellStyle name="Total 2 3 8 5 4" xfId="31904" xr:uid="{00000000-0005-0000-0000-0000A37C0000}"/>
    <cellStyle name="Total 2 3 8 5 4 2" xfId="31905" xr:uid="{00000000-0005-0000-0000-0000A47C0000}"/>
    <cellStyle name="Total 2 3 8 5 4 2 2" xfId="31906" xr:uid="{00000000-0005-0000-0000-0000A57C0000}"/>
    <cellStyle name="Total 2 3 8 5 4 3" xfId="31907" xr:uid="{00000000-0005-0000-0000-0000A67C0000}"/>
    <cellStyle name="Total 2 3 8 5 5" xfId="31908" xr:uid="{00000000-0005-0000-0000-0000A77C0000}"/>
    <cellStyle name="Total 2 3 8 5 5 2" xfId="31909" xr:uid="{00000000-0005-0000-0000-0000A87C0000}"/>
    <cellStyle name="Total 2 3 8 5 6" xfId="31910" xr:uid="{00000000-0005-0000-0000-0000A97C0000}"/>
    <cellStyle name="Total 2 3 8 5 6 2" xfId="31911" xr:uid="{00000000-0005-0000-0000-0000AA7C0000}"/>
    <cellStyle name="Total 2 3 8 5 7" xfId="31912" xr:uid="{00000000-0005-0000-0000-0000AB7C0000}"/>
    <cellStyle name="Total 2 3 8 6" xfId="31913" xr:uid="{00000000-0005-0000-0000-0000AC7C0000}"/>
    <cellStyle name="Total 2 3 8 6 2" xfId="31914" xr:uid="{00000000-0005-0000-0000-0000AD7C0000}"/>
    <cellStyle name="Total 2 3 8 6 2 2" xfId="31915" xr:uid="{00000000-0005-0000-0000-0000AE7C0000}"/>
    <cellStyle name="Total 2 3 8 6 2 2 2" xfId="31916" xr:uid="{00000000-0005-0000-0000-0000AF7C0000}"/>
    <cellStyle name="Total 2 3 8 6 2 2 2 2" xfId="31917" xr:uid="{00000000-0005-0000-0000-0000B07C0000}"/>
    <cellStyle name="Total 2 3 8 6 2 2 3" xfId="31918" xr:uid="{00000000-0005-0000-0000-0000B17C0000}"/>
    <cellStyle name="Total 2 3 8 6 2 3" xfId="31919" xr:uid="{00000000-0005-0000-0000-0000B27C0000}"/>
    <cellStyle name="Total 2 3 8 6 2 3 2" xfId="31920" xr:uid="{00000000-0005-0000-0000-0000B37C0000}"/>
    <cellStyle name="Total 2 3 8 6 2 4" xfId="31921" xr:uid="{00000000-0005-0000-0000-0000B47C0000}"/>
    <cellStyle name="Total 2 3 8 6 3" xfId="31922" xr:uid="{00000000-0005-0000-0000-0000B57C0000}"/>
    <cellStyle name="Total 2 3 8 6 3 2" xfId="31923" xr:uid="{00000000-0005-0000-0000-0000B67C0000}"/>
    <cellStyle name="Total 2 3 8 6 3 2 2" xfId="31924" xr:uid="{00000000-0005-0000-0000-0000B77C0000}"/>
    <cellStyle name="Total 2 3 8 6 3 3" xfId="31925" xr:uid="{00000000-0005-0000-0000-0000B87C0000}"/>
    <cellStyle name="Total 2 3 8 6 4" xfId="31926" xr:uid="{00000000-0005-0000-0000-0000B97C0000}"/>
    <cellStyle name="Total 2 3 8 6 4 2" xfId="31927" xr:uid="{00000000-0005-0000-0000-0000BA7C0000}"/>
    <cellStyle name="Total 2 3 8 6 4 2 2" xfId="31928" xr:uid="{00000000-0005-0000-0000-0000BB7C0000}"/>
    <cellStyle name="Total 2 3 8 6 4 3" xfId="31929" xr:uid="{00000000-0005-0000-0000-0000BC7C0000}"/>
    <cellStyle name="Total 2 3 8 6 5" xfId="31930" xr:uid="{00000000-0005-0000-0000-0000BD7C0000}"/>
    <cellStyle name="Total 2 3 8 6 5 2" xfId="31931" xr:uid="{00000000-0005-0000-0000-0000BE7C0000}"/>
    <cellStyle name="Total 2 3 8 6 6" xfId="31932" xr:uid="{00000000-0005-0000-0000-0000BF7C0000}"/>
    <cellStyle name="Total 2 3 8 6 6 2" xfId="31933" xr:uid="{00000000-0005-0000-0000-0000C07C0000}"/>
    <cellStyle name="Total 2 3 8 6 7" xfId="31934" xr:uid="{00000000-0005-0000-0000-0000C17C0000}"/>
    <cellStyle name="Total 2 3 8 7" xfId="31935" xr:uid="{00000000-0005-0000-0000-0000C27C0000}"/>
    <cellStyle name="Total 2 3 8 7 2" xfId="31936" xr:uid="{00000000-0005-0000-0000-0000C37C0000}"/>
    <cellStyle name="Total 2 3 8 7 2 2" xfId="31937" xr:uid="{00000000-0005-0000-0000-0000C47C0000}"/>
    <cellStyle name="Total 2 3 8 7 2 2 2" xfId="31938" xr:uid="{00000000-0005-0000-0000-0000C57C0000}"/>
    <cellStyle name="Total 2 3 8 7 2 3" xfId="31939" xr:uid="{00000000-0005-0000-0000-0000C67C0000}"/>
    <cellStyle name="Total 2 3 8 7 3" xfId="31940" xr:uid="{00000000-0005-0000-0000-0000C77C0000}"/>
    <cellStyle name="Total 2 3 8 7 3 2" xfId="31941" xr:uid="{00000000-0005-0000-0000-0000C87C0000}"/>
    <cellStyle name="Total 2 3 8 7 4" xfId="31942" xr:uid="{00000000-0005-0000-0000-0000C97C0000}"/>
    <cellStyle name="Total 2 3 8 8" xfId="31943" xr:uid="{00000000-0005-0000-0000-0000CA7C0000}"/>
    <cellStyle name="Total 2 3 8 8 2" xfId="31944" xr:uid="{00000000-0005-0000-0000-0000CB7C0000}"/>
    <cellStyle name="Total 2 3 8 8 2 2" xfId="31945" xr:uid="{00000000-0005-0000-0000-0000CC7C0000}"/>
    <cellStyle name="Total 2 3 8 8 3" xfId="31946" xr:uid="{00000000-0005-0000-0000-0000CD7C0000}"/>
    <cellStyle name="Total 2 3 8 9" xfId="31947" xr:uid="{00000000-0005-0000-0000-0000CE7C0000}"/>
    <cellStyle name="Total 2 3 8 9 2" xfId="31948" xr:uid="{00000000-0005-0000-0000-0000CF7C0000}"/>
    <cellStyle name="Total 2 3 8 9 2 2" xfId="31949" xr:uid="{00000000-0005-0000-0000-0000D07C0000}"/>
    <cellStyle name="Total 2 3 8 9 3" xfId="31950" xr:uid="{00000000-0005-0000-0000-0000D17C0000}"/>
    <cellStyle name="Total 2 3 9" xfId="31951" xr:uid="{00000000-0005-0000-0000-0000D27C0000}"/>
    <cellStyle name="Total 2 3 9 10" xfId="31952" xr:uid="{00000000-0005-0000-0000-0000D37C0000}"/>
    <cellStyle name="Total 2 3 9 10 2" xfId="31953" xr:uid="{00000000-0005-0000-0000-0000D47C0000}"/>
    <cellStyle name="Total 2 3 9 11" xfId="31954" xr:uid="{00000000-0005-0000-0000-0000D57C0000}"/>
    <cellStyle name="Total 2 3 9 11 2" xfId="31955" xr:uid="{00000000-0005-0000-0000-0000D67C0000}"/>
    <cellStyle name="Total 2 3 9 12" xfId="31956" xr:uid="{00000000-0005-0000-0000-0000D77C0000}"/>
    <cellStyle name="Total 2 3 9 2" xfId="31957" xr:uid="{00000000-0005-0000-0000-0000D87C0000}"/>
    <cellStyle name="Total 2 3 9 2 2" xfId="31958" xr:uid="{00000000-0005-0000-0000-0000D97C0000}"/>
    <cellStyle name="Total 2 3 9 2 2 2" xfId="31959" xr:uid="{00000000-0005-0000-0000-0000DA7C0000}"/>
    <cellStyle name="Total 2 3 9 2 2 2 2" xfId="31960" xr:uid="{00000000-0005-0000-0000-0000DB7C0000}"/>
    <cellStyle name="Total 2 3 9 2 2 2 2 2" xfId="31961" xr:uid="{00000000-0005-0000-0000-0000DC7C0000}"/>
    <cellStyle name="Total 2 3 9 2 2 2 3" xfId="31962" xr:uid="{00000000-0005-0000-0000-0000DD7C0000}"/>
    <cellStyle name="Total 2 3 9 2 2 3" xfId="31963" xr:uid="{00000000-0005-0000-0000-0000DE7C0000}"/>
    <cellStyle name="Total 2 3 9 2 2 3 2" xfId="31964" xr:uid="{00000000-0005-0000-0000-0000DF7C0000}"/>
    <cellStyle name="Total 2 3 9 2 2 4" xfId="31965" xr:uid="{00000000-0005-0000-0000-0000E07C0000}"/>
    <cellStyle name="Total 2 3 9 2 3" xfId="31966" xr:uid="{00000000-0005-0000-0000-0000E17C0000}"/>
    <cellStyle name="Total 2 3 9 2 3 2" xfId="31967" xr:uid="{00000000-0005-0000-0000-0000E27C0000}"/>
    <cellStyle name="Total 2 3 9 2 3 2 2" xfId="31968" xr:uid="{00000000-0005-0000-0000-0000E37C0000}"/>
    <cellStyle name="Total 2 3 9 2 3 3" xfId="31969" xr:uid="{00000000-0005-0000-0000-0000E47C0000}"/>
    <cellStyle name="Total 2 3 9 2 4" xfId="31970" xr:uid="{00000000-0005-0000-0000-0000E57C0000}"/>
    <cellStyle name="Total 2 3 9 2 4 2" xfId="31971" xr:uid="{00000000-0005-0000-0000-0000E67C0000}"/>
    <cellStyle name="Total 2 3 9 2 4 2 2" xfId="31972" xr:uid="{00000000-0005-0000-0000-0000E77C0000}"/>
    <cellStyle name="Total 2 3 9 2 4 3" xfId="31973" xr:uid="{00000000-0005-0000-0000-0000E87C0000}"/>
    <cellStyle name="Total 2 3 9 2 5" xfId="31974" xr:uid="{00000000-0005-0000-0000-0000E97C0000}"/>
    <cellStyle name="Total 2 3 9 2 5 2" xfId="31975" xr:uid="{00000000-0005-0000-0000-0000EA7C0000}"/>
    <cellStyle name="Total 2 3 9 2 6" xfId="31976" xr:uid="{00000000-0005-0000-0000-0000EB7C0000}"/>
    <cellStyle name="Total 2 3 9 2 6 2" xfId="31977" xr:uid="{00000000-0005-0000-0000-0000EC7C0000}"/>
    <cellStyle name="Total 2 3 9 2 7" xfId="31978" xr:uid="{00000000-0005-0000-0000-0000ED7C0000}"/>
    <cellStyle name="Total 2 3 9 3" xfId="31979" xr:uid="{00000000-0005-0000-0000-0000EE7C0000}"/>
    <cellStyle name="Total 2 3 9 3 2" xfId="31980" xr:uid="{00000000-0005-0000-0000-0000EF7C0000}"/>
    <cellStyle name="Total 2 3 9 3 2 2" xfId="31981" xr:uid="{00000000-0005-0000-0000-0000F07C0000}"/>
    <cellStyle name="Total 2 3 9 3 2 2 2" xfId="31982" xr:uid="{00000000-0005-0000-0000-0000F17C0000}"/>
    <cellStyle name="Total 2 3 9 3 2 2 2 2" xfId="31983" xr:uid="{00000000-0005-0000-0000-0000F27C0000}"/>
    <cellStyle name="Total 2 3 9 3 2 2 3" xfId="31984" xr:uid="{00000000-0005-0000-0000-0000F37C0000}"/>
    <cellStyle name="Total 2 3 9 3 2 3" xfId="31985" xr:uid="{00000000-0005-0000-0000-0000F47C0000}"/>
    <cellStyle name="Total 2 3 9 3 2 3 2" xfId="31986" xr:uid="{00000000-0005-0000-0000-0000F57C0000}"/>
    <cellStyle name="Total 2 3 9 3 2 4" xfId="31987" xr:uid="{00000000-0005-0000-0000-0000F67C0000}"/>
    <cellStyle name="Total 2 3 9 3 3" xfId="31988" xr:uid="{00000000-0005-0000-0000-0000F77C0000}"/>
    <cellStyle name="Total 2 3 9 3 3 2" xfId="31989" xr:uid="{00000000-0005-0000-0000-0000F87C0000}"/>
    <cellStyle name="Total 2 3 9 3 3 2 2" xfId="31990" xr:uid="{00000000-0005-0000-0000-0000F97C0000}"/>
    <cellStyle name="Total 2 3 9 3 3 3" xfId="31991" xr:uid="{00000000-0005-0000-0000-0000FA7C0000}"/>
    <cellStyle name="Total 2 3 9 3 4" xfId="31992" xr:uid="{00000000-0005-0000-0000-0000FB7C0000}"/>
    <cellStyle name="Total 2 3 9 3 4 2" xfId="31993" xr:uid="{00000000-0005-0000-0000-0000FC7C0000}"/>
    <cellStyle name="Total 2 3 9 3 4 2 2" xfId="31994" xr:uid="{00000000-0005-0000-0000-0000FD7C0000}"/>
    <cellStyle name="Total 2 3 9 3 4 3" xfId="31995" xr:uid="{00000000-0005-0000-0000-0000FE7C0000}"/>
    <cellStyle name="Total 2 3 9 3 5" xfId="31996" xr:uid="{00000000-0005-0000-0000-0000FF7C0000}"/>
    <cellStyle name="Total 2 3 9 3 5 2" xfId="31997" xr:uid="{00000000-0005-0000-0000-0000007D0000}"/>
    <cellStyle name="Total 2 3 9 3 6" xfId="31998" xr:uid="{00000000-0005-0000-0000-0000017D0000}"/>
    <cellStyle name="Total 2 3 9 3 6 2" xfId="31999" xr:uid="{00000000-0005-0000-0000-0000027D0000}"/>
    <cellStyle name="Total 2 3 9 3 7" xfId="32000" xr:uid="{00000000-0005-0000-0000-0000037D0000}"/>
    <cellStyle name="Total 2 3 9 4" xfId="32001" xr:uid="{00000000-0005-0000-0000-0000047D0000}"/>
    <cellStyle name="Total 2 3 9 4 2" xfId="32002" xr:uid="{00000000-0005-0000-0000-0000057D0000}"/>
    <cellStyle name="Total 2 3 9 4 2 2" xfId="32003" xr:uid="{00000000-0005-0000-0000-0000067D0000}"/>
    <cellStyle name="Total 2 3 9 4 2 2 2" xfId="32004" xr:uid="{00000000-0005-0000-0000-0000077D0000}"/>
    <cellStyle name="Total 2 3 9 4 2 2 2 2" xfId="32005" xr:uid="{00000000-0005-0000-0000-0000087D0000}"/>
    <cellStyle name="Total 2 3 9 4 2 2 3" xfId="32006" xr:uid="{00000000-0005-0000-0000-0000097D0000}"/>
    <cellStyle name="Total 2 3 9 4 2 3" xfId="32007" xr:uid="{00000000-0005-0000-0000-00000A7D0000}"/>
    <cellStyle name="Total 2 3 9 4 2 3 2" xfId="32008" xr:uid="{00000000-0005-0000-0000-00000B7D0000}"/>
    <cellStyle name="Total 2 3 9 4 2 4" xfId="32009" xr:uid="{00000000-0005-0000-0000-00000C7D0000}"/>
    <cellStyle name="Total 2 3 9 4 3" xfId="32010" xr:uid="{00000000-0005-0000-0000-00000D7D0000}"/>
    <cellStyle name="Total 2 3 9 4 3 2" xfId="32011" xr:uid="{00000000-0005-0000-0000-00000E7D0000}"/>
    <cellStyle name="Total 2 3 9 4 3 2 2" xfId="32012" xr:uid="{00000000-0005-0000-0000-00000F7D0000}"/>
    <cellStyle name="Total 2 3 9 4 3 3" xfId="32013" xr:uid="{00000000-0005-0000-0000-0000107D0000}"/>
    <cellStyle name="Total 2 3 9 4 4" xfId="32014" xr:uid="{00000000-0005-0000-0000-0000117D0000}"/>
    <cellStyle name="Total 2 3 9 4 4 2" xfId="32015" xr:uid="{00000000-0005-0000-0000-0000127D0000}"/>
    <cellStyle name="Total 2 3 9 4 4 2 2" xfId="32016" xr:uid="{00000000-0005-0000-0000-0000137D0000}"/>
    <cellStyle name="Total 2 3 9 4 4 3" xfId="32017" xr:uid="{00000000-0005-0000-0000-0000147D0000}"/>
    <cellStyle name="Total 2 3 9 4 5" xfId="32018" xr:uid="{00000000-0005-0000-0000-0000157D0000}"/>
    <cellStyle name="Total 2 3 9 4 5 2" xfId="32019" xr:uid="{00000000-0005-0000-0000-0000167D0000}"/>
    <cellStyle name="Total 2 3 9 4 6" xfId="32020" xr:uid="{00000000-0005-0000-0000-0000177D0000}"/>
    <cellStyle name="Total 2 3 9 4 6 2" xfId="32021" xr:uid="{00000000-0005-0000-0000-0000187D0000}"/>
    <cellStyle name="Total 2 3 9 4 7" xfId="32022" xr:uid="{00000000-0005-0000-0000-0000197D0000}"/>
    <cellStyle name="Total 2 3 9 5" xfId="32023" xr:uid="{00000000-0005-0000-0000-00001A7D0000}"/>
    <cellStyle name="Total 2 3 9 5 2" xfId="32024" xr:uid="{00000000-0005-0000-0000-00001B7D0000}"/>
    <cellStyle name="Total 2 3 9 5 2 2" xfId="32025" xr:uid="{00000000-0005-0000-0000-00001C7D0000}"/>
    <cellStyle name="Total 2 3 9 5 2 2 2" xfId="32026" xr:uid="{00000000-0005-0000-0000-00001D7D0000}"/>
    <cellStyle name="Total 2 3 9 5 2 2 2 2" xfId="32027" xr:uid="{00000000-0005-0000-0000-00001E7D0000}"/>
    <cellStyle name="Total 2 3 9 5 2 2 3" xfId="32028" xr:uid="{00000000-0005-0000-0000-00001F7D0000}"/>
    <cellStyle name="Total 2 3 9 5 2 3" xfId="32029" xr:uid="{00000000-0005-0000-0000-0000207D0000}"/>
    <cellStyle name="Total 2 3 9 5 2 3 2" xfId="32030" xr:uid="{00000000-0005-0000-0000-0000217D0000}"/>
    <cellStyle name="Total 2 3 9 5 2 4" xfId="32031" xr:uid="{00000000-0005-0000-0000-0000227D0000}"/>
    <cellStyle name="Total 2 3 9 5 3" xfId="32032" xr:uid="{00000000-0005-0000-0000-0000237D0000}"/>
    <cellStyle name="Total 2 3 9 5 3 2" xfId="32033" xr:uid="{00000000-0005-0000-0000-0000247D0000}"/>
    <cellStyle name="Total 2 3 9 5 3 2 2" xfId="32034" xr:uid="{00000000-0005-0000-0000-0000257D0000}"/>
    <cellStyle name="Total 2 3 9 5 3 3" xfId="32035" xr:uid="{00000000-0005-0000-0000-0000267D0000}"/>
    <cellStyle name="Total 2 3 9 5 4" xfId="32036" xr:uid="{00000000-0005-0000-0000-0000277D0000}"/>
    <cellStyle name="Total 2 3 9 5 4 2" xfId="32037" xr:uid="{00000000-0005-0000-0000-0000287D0000}"/>
    <cellStyle name="Total 2 3 9 5 4 2 2" xfId="32038" xr:uid="{00000000-0005-0000-0000-0000297D0000}"/>
    <cellStyle name="Total 2 3 9 5 4 3" xfId="32039" xr:uid="{00000000-0005-0000-0000-00002A7D0000}"/>
    <cellStyle name="Total 2 3 9 5 5" xfId="32040" xr:uid="{00000000-0005-0000-0000-00002B7D0000}"/>
    <cellStyle name="Total 2 3 9 5 5 2" xfId="32041" xr:uid="{00000000-0005-0000-0000-00002C7D0000}"/>
    <cellStyle name="Total 2 3 9 5 6" xfId="32042" xr:uid="{00000000-0005-0000-0000-00002D7D0000}"/>
    <cellStyle name="Total 2 3 9 5 6 2" xfId="32043" xr:uid="{00000000-0005-0000-0000-00002E7D0000}"/>
    <cellStyle name="Total 2 3 9 5 7" xfId="32044" xr:uid="{00000000-0005-0000-0000-00002F7D0000}"/>
    <cellStyle name="Total 2 3 9 6" xfId="32045" xr:uid="{00000000-0005-0000-0000-0000307D0000}"/>
    <cellStyle name="Total 2 3 9 6 2" xfId="32046" xr:uid="{00000000-0005-0000-0000-0000317D0000}"/>
    <cellStyle name="Total 2 3 9 6 2 2" xfId="32047" xr:uid="{00000000-0005-0000-0000-0000327D0000}"/>
    <cellStyle name="Total 2 3 9 6 2 2 2" xfId="32048" xr:uid="{00000000-0005-0000-0000-0000337D0000}"/>
    <cellStyle name="Total 2 3 9 6 2 2 2 2" xfId="32049" xr:uid="{00000000-0005-0000-0000-0000347D0000}"/>
    <cellStyle name="Total 2 3 9 6 2 2 3" xfId="32050" xr:uid="{00000000-0005-0000-0000-0000357D0000}"/>
    <cellStyle name="Total 2 3 9 6 2 3" xfId="32051" xr:uid="{00000000-0005-0000-0000-0000367D0000}"/>
    <cellStyle name="Total 2 3 9 6 2 3 2" xfId="32052" xr:uid="{00000000-0005-0000-0000-0000377D0000}"/>
    <cellStyle name="Total 2 3 9 6 2 4" xfId="32053" xr:uid="{00000000-0005-0000-0000-0000387D0000}"/>
    <cellStyle name="Total 2 3 9 6 3" xfId="32054" xr:uid="{00000000-0005-0000-0000-0000397D0000}"/>
    <cellStyle name="Total 2 3 9 6 3 2" xfId="32055" xr:uid="{00000000-0005-0000-0000-00003A7D0000}"/>
    <cellStyle name="Total 2 3 9 6 3 2 2" xfId="32056" xr:uid="{00000000-0005-0000-0000-00003B7D0000}"/>
    <cellStyle name="Total 2 3 9 6 3 3" xfId="32057" xr:uid="{00000000-0005-0000-0000-00003C7D0000}"/>
    <cellStyle name="Total 2 3 9 6 4" xfId="32058" xr:uid="{00000000-0005-0000-0000-00003D7D0000}"/>
    <cellStyle name="Total 2 3 9 6 4 2" xfId="32059" xr:uid="{00000000-0005-0000-0000-00003E7D0000}"/>
    <cellStyle name="Total 2 3 9 6 4 2 2" xfId="32060" xr:uid="{00000000-0005-0000-0000-00003F7D0000}"/>
    <cellStyle name="Total 2 3 9 6 4 3" xfId="32061" xr:uid="{00000000-0005-0000-0000-0000407D0000}"/>
    <cellStyle name="Total 2 3 9 6 5" xfId="32062" xr:uid="{00000000-0005-0000-0000-0000417D0000}"/>
    <cellStyle name="Total 2 3 9 6 5 2" xfId="32063" xr:uid="{00000000-0005-0000-0000-0000427D0000}"/>
    <cellStyle name="Total 2 3 9 6 6" xfId="32064" xr:uid="{00000000-0005-0000-0000-0000437D0000}"/>
    <cellStyle name="Total 2 3 9 6 6 2" xfId="32065" xr:uid="{00000000-0005-0000-0000-0000447D0000}"/>
    <cellStyle name="Total 2 3 9 6 7" xfId="32066" xr:uid="{00000000-0005-0000-0000-0000457D0000}"/>
    <cellStyle name="Total 2 3 9 7" xfId="32067" xr:uid="{00000000-0005-0000-0000-0000467D0000}"/>
    <cellStyle name="Total 2 3 9 7 2" xfId="32068" xr:uid="{00000000-0005-0000-0000-0000477D0000}"/>
    <cellStyle name="Total 2 3 9 7 2 2" xfId="32069" xr:uid="{00000000-0005-0000-0000-0000487D0000}"/>
    <cellStyle name="Total 2 3 9 7 2 2 2" xfId="32070" xr:uid="{00000000-0005-0000-0000-0000497D0000}"/>
    <cellStyle name="Total 2 3 9 7 2 3" xfId="32071" xr:uid="{00000000-0005-0000-0000-00004A7D0000}"/>
    <cellStyle name="Total 2 3 9 7 3" xfId="32072" xr:uid="{00000000-0005-0000-0000-00004B7D0000}"/>
    <cellStyle name="Total 2 3 9 7 3 2" xfId="32073" xr:uid="{00000000-0005-0000-0000-00004C7D0000}"/>
    <cellStyle name="Total 2 3 9 7 4" xfId="32074" xr:uid="{00000000-0005-0000-0000-00004D7D0000}"/>
    <cellStyle name="Total 2 3 9 8" xfId="32075" xr:uid="{00000000-0005-0000-0000-00004E7D0000}"/>
    <cellStyle name="Total 2 3 9 8 2" xfId="32076" xr:uid="{00000000-0005-0000-0000-00004F7D0000}"/>
    <cellStyle name="Total 2 3 9 8 2 2" xfId="32077" xr:uid="{00000000-0005-0000-0000-0000507D0000}"/>
    <cellStyle name="Total 2 3 9 8 3" xfId="32078" xr:uid="{00000000-0005-0000-0000-0000517D0000}"/>
    <cellStyle name="Total 2 3 9 9" xfId="32079" xr:uid="{00000000-0005-0000-0000-0000527D0000}"/>
    <cellStyle name="Total 2 3 9 9 2" xfId="32080" xr:uid="{00000000-0005-0000-0000-0000537D0000}"/>
    <cellStyle name="Total 2 3 9 9 2 2" xfId="32081" xr:uid="{00000000-0005-0000-0000-0000547D0000}"/>
    <cellStyle name="Total 2 3 9 9 3" xfId="32082" xr:uid="{00000000-0005-0000-0000-0000557D0000}"/>
    <cellStyle name="Total 2 4" xfId="32083" xr:uid="{00000000-0005-0000-0000-0000567D0000}"/>
    <cellStyle name="Total 2 4 2" xfId="32084" xr:uid="{00000000-0005-0000-0000-0000577D0000}"/>
    <cellStyle name="Total 2 4 3" xfId="32085" xr:uid="{00000000-0005-0000-0000-0000587D0000}"/>
    <cellStyle name="Total 2 4 3 2" xfId="32086" xr:uid="{00000000-0005-0000-0000-0000597D0000}"/>
    <cellStyle name="Total 2 4 3 2 2" xfId="32087" xr:uid="{00000000-0005-0000-0000-00005A7D0000}"/>
    <cellStyle name="Total 2 4 4" xfId="32088" xr:uid="{00000000-0005-0000-0000-00005B7D0000}"/>
    <cellStyle name="Total 2 4 4 2" xfId="32089" xr:uid="{00000000-0005-0000-0000-00005C7D0000}"/>
    <cellStyle name="Total 2 5" xfId="32090" xr:uid="{00000000-0005-0000-0000-00005D7D0000}"/>
    <cellStyle name="Total 2 5 2" xfId="32091" xr:uid="{00000000-0005-0000-0000-00005E7D0000}"/>
    <cellStyle name="Total 2 6" xfId="32092" xr:uid="{00000000-0005-0000-0000-00005F7D0000}"/>
    <cellStyle name="Total 2 7" xfId="32093" xr:uid="{00000000-0005-0000-0000-0000607D0000}"/>
    <cellStyle name="Total 2 7 2" xfId="32094" xr:uid="{00000000-0005-0000-0000-0000617D0000}"/>
    <cellStyle name="Total 2 7 2 2" xfId="32095" xr:uid="{00000000-0005-0000-0000-0000627D0000}"/>
    <cellStyle name="Total 2 8" xfId="32096" xr:uid="{00000000-0005-0000-0000-0000637D0000}"/>
    <cellStyle name="Total 2 8 2" xfId="32097" xr:uid="{00000000-0005-0000-0000-0000647D0000}"/>
    <cellStyle name="Total 2 9" xfId="32098" xr:uid="{00000000-0005-0000-0000-0000657D0000}"/>
    <cellStyle name="Total 3" xfId="308" xr:uid="{00000000-0005-0000-0000-0000667D0000}"/>
    <cellStyle name="Total 3 10" xfId="32100" xr:uid="{00000000-0005-0000-0000-0000677D0000}"/>
    <cellStyle name="Total 3 11" xfId="32099" xr:uid="{00000000-0005-0000-0000-0000687D0000}"/>
    <cellStyle name="Total 3 2" xfId="32101" xr:uid="{00000000-0005-0000-0000-0000697D0000}"/>
    <cellStyle name="Total 3 2 2" xfId="32102" xr:uid="{00000000-0005-0000-0000-00006A7D0000}"/>
    <cellStyle name="Total 3 2 2 2" xfId="32103" xr:uid="{00000000-0005-0000-0000-00006B7D0000}"/>
    <cellStyle name="Total 3 2 2 2 2" xfId="32104" xr:uid="{00000000-0005-0000-0000-00006C7D0000}"/>
    <cellStyle name="Total 3 2 2 2 2 2" xfId="32105" xr:uid="{00000000-0005-0000-0000-00006D7D0000}"/>
    <cellStyle name="Total 3 2 2 2 3" xfId="32106" xr:uid="{00000000-0005-0000-0000-00006E7D0000}"/>
    <cellStyle name="Total 3 2 2 3" xfId="32107" xr:uid="{00000000-0005-0000-0000-00006F7D0000}"/>
    <cellStyle name="Total 3 2 2 3 2" xfId="32108" xr:uid="{00000000-0005-0000-0000-0000707D0000}"/>
    <cellStyle name="Total 3 2 2 3 2 2" xfId="32109" xr:uid="{00000000-0005-0000-0000-0000717D0000}"/>
    <cellStyle name="Total 3 2 2 4" xfId="32110" xr:uid="{00000000-0005-0000-0000-0000727D0000}"/>
    <cellStyle name="Total 3 2 2 4 2" xfId="32111" xr:uid="{00000000-0005-0000-0000-0000737D0000}"/>
    <cellStyle name="Total 3 2 2 5" xfId="32112" xr:uid="{00000000-0005-0000-0000-0000747D0000}"/>
    <cellStyle name="Total 3 2 3" xfId="32113" xr:uid="{00000000-0005-0000-0000-0000757D0000}"/>
    <cellStyle name="Total 3 2 3 2" xfId="32114" xr:uid="{00000000-0005-0000-0000-0000767D0000}"/>
    <cellStyle name="Total 3 2 3 2 2" xfId="32115" xr:uid="{00000000-0005-0000-0000-0000777D0000}"/>
    <cellStyle name="Total 3 2 3 3" xfId="32116" xr:uid="{00000000-0005-0000-0000-0000787D0000}"/>
    <cellStyle name="Total 3 2 4" xfId="32117" xr:uid="{00000000-0005-0000-0000-0000797D0000}"/>
    <cellStyle name="Total 3 2 4 2" xfId="32118" xr:uid="{00000000-0005-0000-0000-00007A7D0000}"/>
    <cellStyle name="Total 3 2 5" xfId="32119" xr:uid="{00000000-0005-0000-0000-00007B7D0000}"/>
    <cellStyle name="Total 3 3" xfId="32120" xr:uid="{00000000-0005-0000-0000-00007C7D0000}"/>
    <cellStyle name="Total 3 3 2" xfId="32121" xr:uid="{00000000-0005-0000-0000-00007D7D0000}"/>
    <cellStyle name="Total 3 3 2 2" xfId="32122" xr:uid="{00000000-0005-0000-0000-00007E7D0000}"/>
    <cellStyle name="Total 3 3 2 3" xfId="32123" xr:uid="{00000000-0005-0000-0000-00007F7D0000}"/>
    <cellStyle name="Total 3 3 2 3 2" xfId="32124" xr:uid="{00000000-0005-0000-0000-0000807D0000}"/>
    <cellStyle name="Total 3 3 2 4" xfId="32125" xr:uid="{00000000-0005-0000-0000-0000817D0000}"/>
    <cellStyle name="Total 3 3 3" xfId="32126" xr:uid="{00000000-0005-0000-0000-0000827D0000}"/>
    <cellStyle name="Total 3 3 3 2" xfId="32127" xr:uid="{00000000-0005-0000-0000-0000837D0000}"/>
    <cellStyle name="Total 3 3 3 2 2" xfId="32128" xr:uid="{00000000-0005-0000-0000-0000847D0000}"/>
    <cellStyle name="Total 3 3 3 3" xfId="32129" xr:uid="{00000000-0005-0000-0000-0000857D0000}"/>
    <cellStyle name="Total 3 3 4" xfId="32130" xr:uid="{00000000-0005-0000-0000-0000867D0000}"/>
    <cellStyle name="Total 3 3 5" xfId="32131" xr:uid="{00000000-0005-0000-0000-0000877D0000}"/>
    <cellStyle name="Total 3 4" xfId="32132" xr:uid="{00000000-0005-0000-0000-0000887D0000}"/>
    <cellStyle name="Total 3 4 2" xfId="32133" xr:uid="{00000000-0005-0000-0000-0000897D0000}"/>
    <cellStyle name="Total 3 4 2 2" xfId="32134" xr:uid="{00000000-0005-0000-0000-00008A7D0000}"/>
    <cellStyle name="Total 3 4 2 2 2" xfId="32135" xr:uid="{00000000-0005-0000-0000-00008B7D0000}"/>
    <cellStyle name="Total 3 4 2 3" xfId="32136" xr:uid="{00000000-0005-0000-0000-00008C7D0000}"/>
    <cellStyle name="Total 3 4 3" xfId="32137" xr:uid="{00000000-0005-0000-0000-00008D7D0000}"/>
    <cellStyle name="Total 3 4 3 2" xfId="32138" xr:uid="{00000000-0005-0000-0000-00008E7D0000}"/>
    <cellStyle name="Total 3 4 4" xfId="32139" xr:uid="{00000000-0005-0000-0000-00008F7D0000}"/>
    <cellStyle name="Total 3 5" xfId="32140" xr:uid="{00000000-0005-0000-0000-0000907D0000}"/>
    <cellStyle name="Total 3 5 2" xfId="32141" xr:uid="{00000000-0005-0000-0000-0000917D0000}"/>
    <cellStyle name="Total 3 5 2 2" xfId="32142" xr:uid="{00000000-0005-0000-0000-0000927D0000}"/>
    <cellStyle name="Total 3 5 2 2 2" xfId="32143" xr:uid="{00000000-0005-0000-0000-0000937D0000}"/>
    <cellStyle name="Total 3 5 2 3" xfId="32144" xr:uid="{00000000-0005-0000-0000-0000947D0000}"/>
    <cellStyle name="Total 3 5 3" xfId="32145" xr:uid="{00000000-0005-0000-0000-0000957D0000}"/>
    <cellStyle name="Total 3 5 3 2" xfId="32146" xr:uid="{00000000-0005-0000-0000-0000967D0000}"/>
    <cellStyle name="Total 3 5 4" xfId="32147" xr:uid="{00000000-0005-0000-0000-0000977D0000}"/>
    <cellStyle name="Total 3 6" xfId="32148" xr:uid="{00000000-0005-0000-0000-0000987D0000}"/>
    <cellStyle name="Total 3 6 2" xfId="32149" xr:uid="{00000000-0005-0000-0000-0000997D0000}"/>
    <cellStyle name="Total 3 6 2 2" xfId="32150" xr:uid="{00000000-0005-0000-0000-00009A7D0000}"/>
    <cellStyle name="Total 3 7" xfId="32151" xr:uid="{00000000-0005-0000-0000-00009B7D0000}"/>
    <cellStyle name="Total 3 8" xfId="32152" xr:uid="{00000000-0005-0000-0000-00009C7D0000}"/>
    <cellStyle name="Total 3 8 2" xfId="32153" xr:uid="{00000000-0005-0000-0000-00009D7D0000}"/>
    <cellStyle name="Total 3 9" xfId="32154" xr:uid="{00000000-0005-0000-0000-00009E7D0000}"/>
    <cellStyle name="Total 4" xfId="32155" xr:uid="{00000000-0005-0000-0000-00009F7D0000}"/>
    <cellStyle name="Total 4 2" xfId="32156" xr:uid="{00000000-0005-0000-0000-0000A07D0000}"/>
    <cellStyle name="Total 4 2 2" xfId="32157" xr:uid="{00000000-0005-0000-0000-0000A17D0000}"/>
    <cellStyle name="Total 4 2 3" xfId="32158" xr:uid="{00000000-0005-0000-0000-0000A27D0000}"/>
    <cellStyle name="Total 4 2 3 2" xfId="32159" xr:uid="{00000000-0005-0000-0000-0000A37D0000}"/>
    <cellStyle name="Total 4 2 3 2 2" xfId="32160" xr:uid="{00000000-0005-0000-0000-0000A47D0000}"/>
    <cellStyle name="Total 4 2 4" xfId="32161" xr:uid="{00000000-0005-0000-0000-0000A57D0000}"/>
    <cellStyle name="Total 4 2 5" xfId="32162" xr:uid="{00000000-0005-0000-0000-0000A67D0000}"/>
    <cellStyle name="Total 4 2 5 2" xfId="32163" xr:uid="{00000000-0005-0000-0000-0000A77D0000}"/>
    <cellStyle name="Total 4 2 6" xfId="32164" xr:uid="{00000000-0005-0000-0000-0000A87D0000}"/>
    <cellStyle name="Total 4 3" xfId="32165" xr:uid="{00000000-0005-0000-0000-0000A97D0000}"/>
    <cellStyle name="Total 4 3 2" xfId="32166" xr:uid="{00000000-0005-0000-0000-0000AA7D0000}"/>
    <cellStyle name="Total 4 3 3" xfId="32167" xr:uid="{00000000-0005-0000-0000-0000AB7D0000}"/>
    <cellStyle name="Total 4 4" xfId="32168" xr:uid="{00000000-0005-0000-0000-0000AC7D0000}"/>
    <cellStyle name="Total 4 4 2" xfId="32169" xr:uid="{00000000-0005-0000-0000-0000AD7D0000}"/>
    <cellStyle name="Total 4 4 3" xfId="32170" xr:uid="{00000000-0005-0000-0000-0000AE7D0000}"/>
    <cellStyle name="Total 4 4 3 2" xfId="32171" xr:uid="{00000000-0005-0000-0000-0000AF7D0000}"/>
    <cellStyle name="Total 4 4 4" xfId="32172" xr:uid="{00000000-0005-0000-0000-0000B07D0000}"/>
    <cellStyle name="Total 4 5" xfId="32173" xr:uid="{00000000-0005-0000-0000-0000B17D0000}"/>
    <cellStyle name="Total 4 5 2" xfId="32174" xr:uid="{00000000-0005-0000-0000-0000B27D0000}"/>
    <cellStyle name="Total 4 6" xfId="32175" xr:uid="{00000000-0005-0000-0000-0000B37D0000}"/>
    <cellStyle name="Total 4 7" xfId="32176" xr:uid="{00000000-0005-0000-0000-0000B47D0000}"/>
    <cellStyle name="Total 4 8" xfId="32177" xr:uid="{00000000-0005-0000-0000-0000B57D0000}"/>
    <cellStyle name="Total 4 9" xfId="32178" xr:uid="{00000000-0005-0000-0000-0000B67D0000}"/>
    <cellStyle name="Total 5" xfId="32179" xr:uid="{00000000-0005-0000-0000-0000B77D0000}"/>
    <cellStyle name="Total 5 2" xfId="32180" xr:uid="{00000000-0005-0000-0000-0000B87D0000}"/>
    <cellStyle name="Total 5 2 2" xfId="32181" xr:uid="{00000000-0005-0000-0000-0000B97D0000}"/>
    <cellStyle name="Total 5 3" xfId="32182" xr:uid="{00000000-0005-0000-0000-0000BA7D0000}"/>
    <cellStyle name="Total 5 3 2" xfId="32183" xr:uid="{00000000-0005-0000-0000-0000BB7D0000}"/>
    <cellStyle name="Total 5 3 2 2" xfId="32184" xr:uid="{00000000-0005-0000-0000-0000BC7D0000}"/>
    <cellStyle name="Total 5 3 3" xfId="32185" xr:uid="{00000000-0005-0000-0000-0000BD7D0000}"/>
    <cellStyle name="Total 5 3 3 2" xfId="32186" xr:uid="{00000000-0005-0000-0000-0000BE7D0000}"/>
    <cellStyle name="Total 5 4" xfId="32187" xr:uid="{00000000-0005-0000-0000-0000BF7D0000}"/>
    <cellStyle name="Total 5 4 2" xfId="32188" xr:uid="{00000000-0005-0000-0000-0000C07D0000}"/>
    <cellStyle name="Total 5 4 2 2" xfId="32189" xr:uid="{00000000-0005-0000-0000-0000C17D0000}"/>
    <cellStyle name="Total 5 5" xfId="32190" xr:uid="{00000000-0005-0000-0000-0000C27D0000}"/>
    <cellStyle name="Total 5 6" xfId="32191" xr:uid="{00000000-0005-0000-0000-0000C37D0000}"/>
    <cellStyle name="Total 5 6 2" xfId="32192" xr:uid="{00000000-0005-0000-0000-0000C47D0000}"/>
    <cellStyle name="Total 5 7" xfId="32193" xr:uid="{00000000-0005-0000-0000-0000C57D0000}"/>
    <cellStyle name="Total 5 8" xfId="32194" xr:uid="{00000000-0005-0000-0000-0000C67D0000}"/>
    <cellStyle name="Total 6" xfId="32195" xr:uid="{00000000-0005-0000-0000-0000C77D0000}"/>
    <cellStyle name="Total 6 2" xfId="32196" xr:uid="{00000000-0005-0000-0000-0000C87D0000}"/>
    <cellStyle name="Total 6 3" xfId="32197" xr:uid="{00000000-0005-0000-0000-0000C97D0000}"/>
    <cellStyle name="Total 6 3 2" xfId="32198" xr:uid="{00000000-0005-0000-0000-0000CA7D0000}"/>
    <cellStyle name="Total 6 3 2 2" xfId="32199" xr:uid="{00000000-0005-0000-0000-0000CB7D0000}"/>
    <cellStyle name="Total 6 4" xfId="32200" xr:uid="{00000000-0005-0000-0000-0000CC7D0000}"/>
    <cellStyle name="Total 6 4 2" xfId="32201" xr:uid="{00000000-0005-0000-0000-0000CD7D0000}"/>
    <cellStyle name="Total 6 5" xfId="32202" xr:uid="{00000000-0005-0000-0000-0000CE7D0000}"/>
    <cellStyle name="Total 7" xfId="32203" xr:uid="{00000000-0005-0000-0000-0000CF7D0000}"/>
    <cellStyle name="Total 7 2" xfId="32204" xr:uid="{00000000-0005-0000-0000-0000D07D0000}"/>
    <cellStyle name="Total 7 3" xfId="32205" xr:uid="{00000000-0005-0000-0000-0000D17D0000}"/>
    <cellStyle name="Total 8" xfId="32206" xr:uid="{00000000-0005-0000-0000-0000D27D0000}"/>
    <cellStyle name="Total 8 2" xfId="32207" xr:uid="{00000000-0005-0000-0000-0000D37D0000}"/>
    <cellStyle name="Total 8 3" xfId="32208" xr:uid="{00000000-0005-0000-0000-0000D47D0000}"/>
    <cellStyle name="Total 9" xfId="32209" xr:uid="{00000000-0005-0000-0000-0000D57D0000}"/>
    <cellStyle name="Warning Text 10" xfId="32210" xr:uid="{00000000-0005-0000-0000-0000D67D0000}"/>
    <cellStyle name="Warning Text 11" xfId="32211" xr:uid="{00000000-0005-0000-0000-0000D77D0000}"/>
    <cellStyle name="Warning Text 12" xfId="32212" xr:uid="{00000000-0005-0000-0000-0000D87D0000}"/>
    <cellStyle name="Warning Text 2" xfId="309" xr:uid="{00000000-0005-0000-0000-0000D97D0000}"/>
    <cellStyle name="Warning Text 2 2" xfId="310" xr:uid="{00000000-0005-0000-0000-0000DA7D0000}"/>
    <cellStyle name="Warning Text 2 2 2" xfId="32215" xr:uid="{00000000-0005-0000-0000-0000DB7D0000}"/>
    <cellStyle name="Warning Text 2 2 3" xfId="32216" xr:uid="{00000000-0005-0000-0000-0000DC7D0000}"/>
    <cellStyle name="Warning Text 2 2 4" xfId="32217" xr:uid="{00000000-0005-0000-0000-0000DD7D0000}"/>
    <cellStyle name="Warning Text 2 2 5" xfId="32218" xr:uid="{00000000-0005-0000-0000-0000DE7D0000}"/>
    <cellStyle name="Warning Text 2 2 6" xfId="32214" xr:uid="{00000000-0005-0000-0000-0000DF7D0000}"/>
    <cellStyle name="Warning Text 2 3" xfId="32219" xr:uid="{00000000-0005-0000-0000-0000E07D0000}"/>
    <cellStyle name="Warning Text 2 3 2" xfId="32220" xr:uid="{00000000-0005-0000-0000-0000E17D0000}"/>
    <cellStyle name="Warning Text 2 3 2 2" xfId="32221" xr:uid="{00000000-0005-0000-0000-0000E27D0000}"/>
    <cellStyle name="Warning Text 2 3 2 2 2" xfId="32222" xr:uid="{00000000-0005-0000-0000-0000E37D0000}"/>
    <cellStyle name="Warning Text 2 3 2 2 3" xfId="32223" xr:uid="{00000000-0005-0000-0000-0000E47D0000}"/>
    <cellStyle name="Warning Text 2 3 2 3" xfId="32224" xr:uid="{00000000-0005-0000-0000-0000E57D0000}"/>
    <cellStyle name="Warning Text 2 3 2 3 2" xfId="32225" xr:uid="{00000000-0005-0000-0000-0000E67D0000}"/>
    <cellStyle name="Warning Text 2 3 2 3 3" xfId="32226" xr:uid="{00000000-0005-0000-0000-0000E77D0000}"/>
    <cellStyle name="Warning Text 2 3 2 4" xfId="32227" xr:uid="{00000000-0005-0000-0000-0000E87D0000}"/>
    <cellStyle name="Warning Text 2 3 2 5" xfId="32228" xr:uid="{00000000-0005-0000-0000-0000E97D0000}"/>
    <cellStyle name="Warning Text 2 3 3" xfId="32229" xr:uid="{00000000-0005-0000-0000-0000EA7D0000}"/>
    <cellStyle name="Warning Text 2 3 3 2" xfId="32230" xr:uid="{00000000-0005-0000-0000-0000EB7D0000}"/>
    <cellStyle name="Warning Text 2 3 3 3" xfId="32231" xr:uid="{00000000-0005-0000-0000-0000EC7D0000}"/>
    <cellStyle name="Warning Text 2 3 4" xfId="32232" xr:uid="{00000000-0005-0000-0000-0000ED7D0000}"/>
    <cellStyle name="Warning Text 2 3 4 2" xfId="32233" xr:uid="{00000000-0005-0000-0000-0000EE7D0000}"/>
    <cellStyle name="Warning Text 2 3 4 3" xfId="32234" xr:uid="{00000000-0005-0000-0000-0000EF7D0000}"/>
    <cellStyle name="Warning Text 2 3 5" xfId="32235" xr:uid="{00000000-0005-0000-0000-0000F07D0000}"/>
    <cellStyle name="Warning Text 2 3 6" xfId="32236" xr:uid="{00000000-0005-0000-0000-0000F17D0000}"/>
    <cellStyle name="Warning Text 2 3 7" xfId="32237" xr:uid="{00000000-0005-0000-0000-0000F27D0000}"/>
    <cellStyle name="Warning Text 2 3 8" xfId="32238" xr:uid="{00000000-0005-0000-0000-0000F37D0000}"/>
    <cellStyle name="Warning Text 2 4" xfId="32239" xr:uid="{00000000-0005-0000-0000-0000F47D0000}"/>
    <cellStyle name="Warning Text 2 4 2" xfId="32240" xr:uid="{00000000-0005-0000-0000-0000F57D0000}"/>
    <cellStyle name="Warning Text 2 4 3" xfId="32241" xr:uid="{00000000-0005-0000-0000-0000F67D0000}"/>
    <cellStyle name="Warning Text 2 4 4" xfId="32242" xr:uid="{00000000-0005-0000-0000-0000F77D0000}"/>
    <cellStyle name="Warning Text 2 5" xfId="32243" xr:uid="{00000000-0005-0000-0000-0000F87D0000}"/>
    <cellStyle name="Warning Text 2 5 2" xfId="32244" xr:uid="{00000000-0005-0000-0000-0000F97D0000}"/>
    <cellStyle name="Warning Text 2 5 3" xfId="32245" xr:uid="{00000000-0005-0000-0000-0000FA7D0000}"/>
    <cellStyle name="Warning Text 2 6" xfId="32246" xr:uid="{00000000-0005-0000-0000-0000FB7D0000}"/>
    <cellStyle name="Warning Text 2 6 2" xfId="32247" xr:uid="{00000000-0005-0000-0000-0000FC7D0000}"/>
    <cellStyle name="Warning Text 2 7" xfId="32248" xr:uid="{00000000-0005-0000-0000-0000FD7D0000}"/>
    <cellStyle name="Warning Text 2 8" xfId="32249" xr:uid="{00000000-0005-0000-0000-0000FE7D0000}"/>
    <cellStyle name="Warning Text 2 9" xfId="32213" xr:uid="{00000000-0005-0000-0000-0000FF7D0000}"/>
    <cellStyle name="Warning Text 3" xfId="311" xr:uid="{00000000-0005-0000-0000-0000007E0000}"/>
    <cellStyle name="Warning Text 3 2" xfId="32251" xr:uid="{00000000-0005-0000-0000-0000017E0000}"/>
    <cellStyle name="Warning Text 3 2 2" xfId="32252" xr:uid="{00000000-0005-0000-0000-0000027E0000}"/>
    <cellStyle name="Warning Text 3 2 3" xfId="32253" xr:uid="{00000000-0005-0000-0000-0000037E0000}"/>
    <cellStyle name="Warning Text 3 2 4" xfId="32254" xr:uid="{00000000-0005-0000-0000-0000047E0000}"/>
    <cellStyle name="Warning Text 3 3" xfId="32255" xr:uid="{00000000-0005-0000-0000-0000057E0000}"/>
    <cellStyle name="Warning Text 3 3 2" xfId="32256" xr:uid="{00000000-0005-0000-0000-0000067E0000}"/>
    <cellStyle name="Warning Text 3 3 3" xfId="32257" xr:uid="{00000000-0005-0000-0000-0000077E0000}"/>
    <cellStyle name="Warning Text 3 4" xfId="32258" xr:uid="{00000000-0005-0000-0000-0000087E0000}"/>
    <cellStyle name="Warning Text 3 4 2" xfId="32259" xr:uid="{00000000-0005-0000-0000-0000097E0000}"/>
    <cellStyle name="Warning Text 3 5" xfId="32260" xr:uid="{00000000-0005-0000-0000-00000A7E0000}"/>
    <cellStyle name="Warning Text 3 6" xfId="32261" xr:uid="{00000000-0005-0000-0000-00000B7E0000}"/>
    <cellStyle name="Warning Text 3 7" xfId="32262" xr:uid="{00000000-0005-0000-0000-00000C7E0000}"/>
    <cellStyle name="Warning Text 3 8" xfId="32250" xr:uid="{00000000-0005-0000-0000-00000D7E0000}"/>
    <cellStyle name="Warning Text 4" xfId="32263" xr:uid="{00000000-0005-0000-0000-00000E7E0000}"/>
    <cellStyle name="Warning Text 4 2" xfId="32264" xr:uid="{00000000-0005-0000-0000-00000F7E0000}"/>
    <cellStyle name="Warning Text 4 3" xfId="32265" xr:uid="{00000000-0005-0000-0000-0000107E0000}"/>
    <cellStyle name="Warning Text 4 4" xfId="32266" xr:uid="{00000000-0005-0000-0000-0000117E0000}"/>
    <cellStyle name="Warning Text 4 5" xfId="32267" xr:uid="{00000000-0005-0000-0000-0000127E0000}"/>
    <cellStyle name="Warning Text 5" xfId="32268" xr:uid="{00000000-0005-0000-0000-0000137E0000}"/>
    <cellStyle name="Warning Text 5 2" xfId="32269" xr:uid="{00000000-0005-0000-0000-0000147E0000}"/>
    <cellStyle name="Warning Text 5 3" xfId="32270" xr:uid="{00000000-0005-0000-0000-0000157E0000}"/>
    <cellStyle name="Warning Text 6" xfId="32271" xr:uid="{00000000-0005-0000-0000-0000167E0000}"/>
    <cellStyle name="Warning Text 6 2" xfId="32272" xr:uid="{00000000-0005-0000-0000-0000177E0000}"/>
    <cellStyle name="Warning Text 6 3" xfId="32273" xr:uid="{00000000-0005-0000-0000-0000187E0000}"/>
    <cellStyle name="Warning Text 7" xfId="32274" xr:uid="{00000000-0005-0000-0000-0000197E0000}"/>
    <cellStyle name="Warning Text 7 2" xfId="32275" xr:uid="{00000000-0005-0000-0000-00001A7E0000}"/>
    <cellStyle name="Warning Text 7 3" xfId="32276" xr:uid="{00000000-0005-0000-0000-00001B7E0000}"/>
    <cellStyle name="Warning Text 8" xfId="32277" xr:uid="{00000000-0005-0000-0000-00001C7E0000}"/>
    <cellStyle name="Warning Text 8 2" xfId="32278" xr:uid="{00000000-0005-0000-0000-00001D7E0000}"/>
    <cellStyle name="Warning Text 8 3" xfId="32279" xr:uid="{00000000-0005-0000-0000-00001E7E0000}"/>
    <cellStyle name="Warning Text 9" xfId="32280" xr:uid="{00000000-0005-0000-0000-00001F7E0000}"/>
    <cellStyle name="x" xfId="32281" xr:uid="{00000000-0005-0000-0000-0000207E0000}"/>
    <cellStyle name="x 2" xfId="32282" xr:uid="{00000000-0005-0000-0000-0000217E0000}"/>
    <cellStyle name="x 2 2" xfId="32283" xr:uid="{00000000-0005-0000-0000-0000227E0000}"/>
    <cellStyle name="x 2 2 2" xfId="32284" xr:uid="{00000000-0005-0000-0000-0000237E0000}"/>
    <cellStyle name="x 2 2 2 2" xfId="32285" xr:uid="{00000000-0005-0000-0000-0000247E0000}"/>
    <cellStyle name="x 2 2 2 2 2" xfId="32286" xr:uid="{00000000-0005-0000-0000-0000257E0000}"/>
    <cellStyle name="x 2 2 2 2 2 2" xfId="32287" xr:uid="{00000000-0005-0000-0000-0000267E0000}"/>
    <cellStyle name="x 2 2 2 2 3" xfId="32288" xr:uid="{00000000-0005-0000-0000-0000277E0000}"/>
    <cellStyle name="x 2 2 2 3" xfId="32289" xr:uid="{00000000-0005-0000-0000-0000287E0000}"/>
    <cellStyle name="x 2 2 3" xfId="32290" xr:uid="{00000000-0005-0000-0000-0000297E0000}"/>
    <cellStyle name="x 2 2 3 2" xfId="32291" xr:uid="{00000000-0005-0000-0000-00002A7E0000}"/>
    <cellStyle name="x 2 2 3 2 2" xfId="32292" xr:uid="{00000000-0005-0000-0000-00002B7E0000}"/>
    <cellStyle name="x 2 2 3 3" xfId="32293" xr:uid="{00000000-0005-0000-0000-00002C7E0000}"/>
    <cellStyle name="x 2 2 4" xfId="32294" xr:uid="{00000000-0005-0000-0000-00002D7E0000}"/>
    <cellStyle name="x 2 2 4 2" xfId="32295" xr:uid="{00000000-0005-0000-0000-00002E7E0000}"/>
    <cellStyle name="x 2 2 4 2 2" xfId="32296" xr:uid="{00000000-0005-0000-0000-00002F7E0000}"/>
    <cellStyle name="x 2 2 4 3" xfId="32297" xr:uid="{00000000-0005-0000-0000-0000307E0000}"/>
    <cellStyle name="x 2 2 5" xfId="32298" xr:uid="{00000000-0005-0000-0000-0000317E0000}"/>
    <cellStyle name="x 2 2 5 2" xfId="32299" xr:uid="{00000000-0005-0000-0000-0000327E0000}"/>
    <cellStyle name="x 2 2 5 2 2" xfId="32300" xr:uid="{00000000-0005-0000-0000-0000337E0000}"/>
    <cellStyle name="x 2 2 5 3" xfId="32301" xr:uid="{00000000-0005-0000-0000-0000347E0000}"/>
    <cellStyle name="x 2 2 6" xfId="32302" xr:uid="{00000000-0005-0000-0000-0000357E0000}"/>
    <cellStyle name="x 2 3" xfId="32303" xr:uid="{00000000-0005-0000-0000-0000367E0000}"/>
    <cellStyle name="x 2 3 2" xfId="32304" xr:uid="{00000000-0005-0000-0000-0000377E0000}"/>
    <cellStyle name="x 2 3 2 2" xfId="32305" xr:uid="{00000000-0005-0000-0000-0000387E0000}"/>
    <cellStyle name="x 2 3 3" xfId="32306" xr:uid="{00000000-0005-0000-0000-0000397E0000}"/>
    <cellStyle name="x 2 4" xfId="32307" xr:uid="{00000000-0005-0000-0000-00003A7E0000}"/>
    <cellStyle name="x 2 4 2" xfId="32308" xr:uid="{00000000-0005-0000-0000-00003B7E0000}"/>
    <cellStyle name="x 2 4 2 2" xfId="32309" xr:uid="{00000000-0005-0000-0000-00003C7E0000}"/>
    <cellStyle name="x 2 5" xfId="32310" xr:uid="{00000000-0005-0000-0000-00003D7E0000}"/>
    <cellStyle name="x 3" xfId="32311" xr:uid="{00000000-0005-0000-0000-00003E7E0000}"/>
    <cellStyle name="x 3 2" xfId="32312" xr:uid="{00000000-0005-0000-0000-00003F7E0000}"/>
    <cellStyle name="x 3 2 2" xfId="32313" xr:uid="{00000000-0005-0000-0000-0000407E0000}"/>
    <cellStyle name="x 3 2 2 2" xfId="32314" xr:uid="{00000000-0005-0000-0000-0000417E0000}"/>
    <cellStyle name="x 3 2 2 2 2" xfId="32315" xr:uid="{00000000-0005-0000-0000-0000427E0000}"/>
    <cellStyle name="x 3 2 2 3" xfId="32316" xr:uid="{00000000-0005-0000-0000-0000437E0000}"/>
    <cellStyle name="x 3 2 3" xfId="32317" xr:uid="{00000000-0005-0000-0000-0000447E0000}"/>
    <cellStyle name="x 3 3" xfId="32318" xr:uid="{00000000-0005-0000-0000-0000457E0000}"/>
    <cellStyle name="x 3 3 2" xfId="32319" xr:uid="{00000000-0005-0000-0000-0000467E0000}"/>
    <cellStyle name="x 3 3 2 2" xfId="32320" xr:uid="{00000000-0005-0000-0000-0000477E0000}"/>
    <cellStyle name="x 3 3 3" xfId="32321" xr:uid="{00000000-0005-0000-0000-0000487E0000}"/>
    <cellStyle name="x 3 4" xfId="32322" xr:uid="{00000000-0005-0000-0000-0000497E0000}"/>
    <cellStyle name="x 3 4 2" xfId="32323" xr:uid="{00000000-0005-0000-0000-00004A7E0000}"/>
    <cellStyle name="x 3 4 2 2" xfId="32324" xr:uid="{00000000-0005-0000-0000-00004B7E0000}"/>
    <cellStyle name="x 3 4 3" xfId="32325" xr:uid="{00000000-0005-0000-0000-00004C7E0000}"/>
    <cellStyle name="x 3 5" xfId="32326" xr:uid="{00000000-0005-0000-0000-00004D7E0000}"/>
    <cellStyle name="x 3 5 2" xfId="32327" xr:uid="{00000000-0005-0000-0000-00004E7E0000}"/>
    <cellStyle name="x 3 5 2 2" xfId="32328" xr:uid="{00000000-0005-0000-0000-00004F7E0000}"/>
    <cellStyle name="x 3 5 3" xfId="32329" xr:uid="{00000000-0005-0000-0000-0000507E0000}"/>
    <cellStyle name="x 3 6" xfId="32330" xr:uid="{00000000-0005-0000-0000-0000517E0000}"/>
    <cellStyle name="x 3 6 2" xfId="32331" xr:uid="{00000000-0005-0000-0000-0000527E0000}"/>
    <cellStyle name="x 3 6 2 2" xfId="32332" xr:uid="{00000000-0005-0000-0000-0000537E0000}"/>
    <cellStyle name="x 3 6 3" xfId="32333" xr:uid="{00000000-0005-0000-0000-0000547E0000}"/>
    <cellStyle name="x 3 7" xfId="32334" xr:uid="{00000000-0005-0000-0000-0000557E0000}"/>
    <cellStyle name="x 4" xfId="32335" xr:uid="{00000000-0005-0000-0000-0000567E0000}"/>
    <cellStyle name="x 4 2" xfId="32336" xr:uid="{00000000-0005-0000-0000-0000577E0000}"/>
    <cellStyle name="x 4 2 2" xfId="32337" xr:uid="{00000000-0005-0000-0000-0000587E0000}"/>
    <cellStyle name="x 4 2 2 2" xfId="32338" xr:uid="{00000000-0005-0000-0000-0000597E0000}"/>
    <cellStyle name="x 4 2 3" xfId="32339" xr:uid="{00000000-0005-0000-0000-00005A7E0000}"/>
    <cellStyle name="x 4 3" xfId="32340" xr:uid="{00000000-0005-0000-0000-00005B7E0000}"/>
    <cellStyle name="x 5" xfId="32341" xr:uid="{00000000-0005-0000-0000-00005C7E0000}"/>
    <cellStyle name="x 5 2" xfId="32342" xr:uid="{00000000-0005-0000-0000-00005D7E0000}"/>
    <cellStyle name="x 5 2 2" xfId="32343" xr:uid="{00000000-0005-0000-0000-00005E7E0000}"/>
    <cellStyle name="x 5 3" xfId="32344" xr:uid="{00000000-0005-0000-0000-00005F7E0000}"/>
    <cellStyle name="x 5 3 2" xfId="32345" xr:uid="{00000000-0005-0000-0000-0000607E0000}"/>
    <cellStyle name="x 5 3 2 2" xfId="32346" xr:uid="{00000000-0005-0000-0000-0000617E0000}"/>
    <cellStyle name="x 5 3 3" xfId="32347" xr:uid="{00000000-0005-0000-0000-0000627E0000}"/>
    <cellStyle name="x 5 4" xfId="32348" xr:uid="{00000000-0005-0000-0000-0000637E0000}"/>
    <cellStyle name="x 5 5" xfId="32349" xr:uid="{00000000-0005-0000-0000-0000647E0000}"/>
    <cellStyle name="x 6" xfId="32350" xr:uid="{00000000-0005-0000-0000-0000657E0000}"/>
    <cellStyle name="x 6 2" xfId="32351" xr:uid="{00000000-0005-0000-0000-0000667E0000}"/>
    <cellStyle name="x 6 2 2" xfId="32352" xr:uid="{00000000-0005-0000-0000-0000677E0000}"/>
    <cellStyle name="x 6 3" xfId="32353" xr:uid="{00000000-0005-0000-0000-0000687E0000}"/>
    <cellStyle name="x 6 3 2" xfId="32354" xr:uid="{00000000-0005-0000-0000-0000697E0000}"/>
    <cellStyle name="x 6 4" xfId="32355" xr:uid="{00000000-0005-0000-0000-00006A7E0000}"/>
    <cellStyle name="x 7" xfId="32356" xr:uid="{00000000-0005-0000-0000-00006B7E0000}"/>
    <cellStyle name="x 7 2" xfId="32357" xr:uid="{00000000-0005-0000-0000-00006C7E0000}"/>
    <cellStyle name="x 7 2 2" xfId="32358" xr:uid="{00000000-0005-0000-0000-00006D7E0000}"/>
    <cellStyle name="x 7 3" xfId="32359" xr:uid="{00000000-0005-0000-0000-00006E7E0000}"/>
    <cellStyle name="x 8" xfId="32360" xr:uid="{00000000-0005-0000-0000-00006F7E0000}"/>
    <cellStyle name="x 8 2" xfId="32361" xr:uid="{00000000-0005-0000-0000-0000707E0000}"/>
    <cellStyle name="x 8 3" xfId="32362" xr:uid="{00000000-0005-0000-0000-0000717E0000}"/>
    <cellStyle name="x 9" xfId="32363" xr:uid="{00000000-0005-0000-0000-0000727E0000}"/>
    <cellStyle name="y" xfId="32364" xr:uid="{00000000-0005-0000-0000-0000737E0000}"/>
    <cellStyle name="y 2" xfId="32365" xr:uid="{00000000-0005-0000-0000-0000747E0000}"/>
    <cellStyle name="y 2 2" xfId="32366" xr:uid="{00000000-0005-0000-0000-0000757E0000}"/>
    <cellStyle name="y 2 2 2" xfId="32367" xr:uid="{00000000-0005-0000-0000-0000767E0000}"/>
    <cellStyle name="y 2 2 2 2" xfId="32368" xr:uid="{00000000-0005-0000-0000-0000777E0000}"/>
    <cellStyle name="y 2 2 2 2 2" xfId="32369" xr:uid="{00000000-0005-0000-0000-0000787E0000}"/>
    <cellStyle name="y 2 2 2 2 2 2" xfId="32370" xr:uid="{00000000-0005-0000-0000-0000797E0000}"/>
    <cellStyle name="y 2 2 2 2 3" xfId="32371" xr:uid="{00000000-0005-0000-0000-00007A7E0000}"/>
    <cellStyle name="y 2 2 2 3" xfId="32372" xr:uid="{00000000-0005-0000-0000-00007B7E0000}"/>
    <cellStyle name="y 2 2 3" xfId="32373" xr:uid="{00000000-0005-0000-0000-00007C7E0000}"/>
    <cellStyle name="y 2 2 3 2" xfId="32374" xr:uid="{00000000-0005-0000-0000-00007D7E0000}"/>
    <cellStyle name="y 2 2 3 2 2" xfId="32375" xr:uid="{00000000-0005-0000-0000-00007E7E0000}"/>
    <cellStyle name="y 2 2 3 3" xfId="32376" xr:uid="{00000000-0005-0000-0000-00007F7E0000}"/>
    <cellStyle name="y 2 2 4" xfId="32377" xr:uid="{00000000-0005-0000-0000-0000807E0000}"/>
    <cellStyle name="y 2 2 4 2" xfId="32378" xr:uid="{00000000-0005-0000-0000-0000817E0000}"/>
    <cellStyle name="y 2 2 4 2 2" xfId="32379" xr:uid="{00000000-0005-0000-0000-0000827E0000}"/>
    <cellStyle name="y 2 2 4 3" xfId="32380" xr:uid="{00000000-0005-0000-0000-0000837E0000}"/>
    <cellStyle name="y 2 2 5" xfId="32381" xr:uid="{00000000-0005-0000-0000-0000847E0000}"/>
    <cellStyle name="y 2 2 5 2" xfId="32382" xr:uid="{00000000-0005-0000-0000-0000857E0000}"/>
    <cellStyle name="y 2 2 5 2 2" xfId="32383" xr:uid="{00000000-0005-0000-0000-0000867E0000}"/>
    <cellStyle name="y 2 2 5 3" xfId="32384" xr:uid="{00000000-0005-0000-0000-0000877E0000}"/>
    <cellStyle name="y 2 2 6" xfId="32385" xr:uid="{00000000-0005-0000-0000-0000887E0000}"/>
    <cellStyle name="y 2 3" xfId="32386" xr:uid="{00000000-0005-0000-0000-0000897E0000}"/>
    <cellStyle name="y 2 3 2" xfId="32387" xr:uid="{00000000-0005-0000-0000-00008A7E0000}"/>
    <cellStyle name="y 2 3 2 2" xfId="32388" xr:uid="{00000000-0005-0000-0000-00008B7E0000}"/>
    <cellStyle name="y 2 3 3" xfId="32389" xr:uid="{00000000-0005-0000-0000-00008C7E0000}"/>
    <cellStyle name="y 2 4" xfId="32390" xr:uid="{00000000-0005-0000-0000-00008D7E0000}"/>
    <cellStyle name="y 2 4 2" xfId="32391" xr:uid="{00000000-0005-0000-0000-00008E7E0000}"/>
    <cellStyle name="y 2 4 2 2" xfId="32392" xr:uid="{00000000-0005-0000-0000-00008F7E0000}"/>
    <cellStyle name="y 2 5" xfId="32393" xr:uid="{00000000-0005-0000-0000-0000907E0000}"/>
    <cellStyle name="y 3" xfId="32394" xr:uid="{00000000-0005-0000-0000-0000917E0000}"/>
    <cellStyle name="y 3 2" xfId="32395" xr:uid="{00000000-0005-0000-0000-0000927E0000}"/>
    <cellStyle name="y 3 2 2" xfId="32396" xr:uid="{00000000-0005-0000-0000-0000937E0000}"/>
    <cellStyle name="y 3 2 2 2" xfId="32397" xr:uid="{00000000-0005-0000-0000-0000947E0000}"/>
    <cellStyle name="y 3 2 2 2 2" xfId="32398" xr:uid="{00000000-0005-0000-0000-0000957E0000}"/>
    <cellStyle name="y 3 2 2 3" xfId="32399" xr:uid="{00000000-0005-0000-0000-0000967E0000}"/>
    <cellStyle name="y 3 2 3" xfId="32400" xr:uid="{00000000-0005-0000-0000-0000977E0000}"/>
    <cellStyle name="y 3 3" xfId="32401" xr:uid="{00000000-0005-0000-0000-0000987E0000}"/>
    <cellStyle name="y 3 3 2" xfId="32402" xr:uid="{00000000-0005-0000-0000-0000997E0000}"/>
    <cellStyle name="y 3 3 2 2" xfId="32403" xr:uid="{00000000-0005-0000-0000-00009A7E0000}"/>
    <cellStyle name="y 3 3 3" xfId="32404" xr:uid="{00000000-0005-0000-0000-00009B7E0000}"/>
    <cellStyle name="y 3 4" xfId="32405" xr:uid="{00000000-0005-0000-0000-00009C7E0000}"/>
    <cellStyle name="y 3 4 2" xfId="32406" xr:uid="{00000000-0005-0000-0000-00009D7E0000}"/>
    <cellStyle name="y 3 4 2 2" xfId="32407" xr:uid="{00000000-0005-0000-0000-00009E7E0000}"/>
    <cellStyle name="y 3 4 3" xfId="32408" xr:uid="{00000000-0005-0000-0000-00009F7E0000}"/>
    <cellStyle name="y 3 5" xfId="32409" xr:uid="{00000000-0005-0000-0000-0000A07E0000}"/>
    <cellStyle name="y 3 5 2" xfId="32410" xr:uid="{00000000-0005-0000-0000-0000A17E0000}"/>
    <cellStyle name="y 3 5 2 2" xfId="32411" xr:uid="{00000000-0005-0000-0000-0000A27E0000}"/>
    <cellStyle name="y 3 5 3" xfId="32412" xr:uid="{00000000-0005-0000-0000-0000A37E0000}"/>
    <cellStyle name="y 3 6" xfId="32413" xr:uid="{00000000-0005-0000-0000-0000A47E0000}"/>
    <cellStyle name="y 3 6 2" xfId="32414" xr:uid="{00000000-0005-0000-0000-0000A57E0000}"/>
    <cellStyle name="y 3 6 2 2" xfId="32415" xr:uid="{00000000-0005-0000-0000-0000A67E0000}"/>
    <cellStyle name="y 3 6 3" xfId="32416" xr:uid="{00000000-0005-0000-0000-0000A77E0000}"/>
    <cellStyle name="y 3 7" xfId="32417" xr:uid="{00000000-0005-0000-0000-0000A87E0000}"/>
    <cellStyle name="y 4" xfId="32418" xr:uid="{00000000-0005-0000-0000-0000A97E0000}"/>
    <cellStyle name="y 4 2" xfId="32419" xr:uid="{00000000-0005-0000-0000-0000AA7E0000}"/>
    <cellStyle name="y 4 2 2" xfId="32420" xr:uid="{00000000-0005-0000-0000-0000AB7E0000}"/>
    <cellStyle name="y 4 2 2 2" xfId="32421" xr:uid="{00000000-0005-0000-0000-0000AC7E0000}"/>
    <cellStyle name="y 4 2 3" xfId="32422" xr:uid="{00000000-0005-0000-0000-0000AD7E0000}"/>
    <cellStyle name="y 4 3" xfId="32423" xr:uid="{00000000-0005-0000-0000-0000AE7E0000}"/>
    <cellStyle name="y 5" xfId="32424" xr:uid="{00000000-0005-0000-0000-0000AF7E0000}"/>
    <cellStyle name="y 5 2" xfId="32425" xr:uid="{00000000-0005-0000-0000-0000B07E0000}"/>
    <cellStyle name="y 5 2 2" xfId="32426" xr:uid="{00000000-0005-0000-0000-0000B17E0000}"/>
    <cellStyle name="y 5 3" xfId="32427" xr:uid="{00000000-0005-0000-0000-0000B27E0000}"/>
    <cellStyle name="y 5 3 2" xfId="32428" xr:uid="{00000000-0005-0000-0000-0000B37E0000}"/>
    <cellStyle name="y 5 3 2 2" xfId="32429" xr:uid="{00000000-0005-0000-0000-0000B47E0000}"/>
    <cellStyle name="y 5 3 3" xfId="32430" xr:uid="{00000000-0005-0000-0000-0000B57E0000}"/>
    <cellStyle name="y 5 4" xfId="32431" xr:uid="{00000000-0005-0000-0000-0000B67E0000}"/>
    <cellStyle name="y 5 5" xfId="32432" xr:uid="{00000000-0005-0000-0000-0000B77E0000}"/>
    <cellStyle name="y 6" xfId="32433" xr:uid="{00000000-0005-0000-0000-0000B87E0000}"/>
    <cellStyle name="y 6 2" xfId="32434" xr:uid="{00000000-0005-0000-0000-0000B97E0000}"/>
    <cellStyle name="y 6 2 2" xfId="32435" xr:uid="{00000000-0005-0000-0000-0000BA7E0000}"/>
    <cellStyle name="y 6 3" xfId="32436" xr:uid="{00000000-0005-0000-0000-0000BB7E0000}"/>
    <cellStyle name="y 6 3 2" xfId="32437" xr:uid="{00000000-0005-0000-0000-0000BC7E0000}"/>
    <cellStyle name="y 6 4" xfId="32438" xr:uid="{00000000-0005-0000-0000-0000BD7E0000}"/>
    <cellStyle name="y 7" xfId="32439" xr:uid="{00000000-0005-0000-0000-0000BE7E0000}"/>
    <cellStyle name="y 7 2" xfId="32440" xr:uid="{00000000-0005-0000-0000-0000BF7E0000}"/>
    <cellStyle name="y 7 2 2" xfId="32441" xr:uid="{00000000-0005-0000-0000-0000C07E0000}"/>
    <cellStyle name="y 7 3" xfId="32442" xr:uid="{00000000-0005-0000-0000-0000C17E0000}"/>
    <cellStyle name="y 8" xfId="32443" xr:uid="{00000000-0005-0000-0000-0000C27E0000}"/>
    <cellStyle name="y 8 2" xfId="32444" xr:uid="{00000000-0005-0000-0000-0000C37E0000}"/>
    <cellStyle name="y 8 3" xfId="32445" xr:uid="{00000000-0005-0000-0000-0000C47E0000}"/>
    <cellStyle name="y 9" xfId="32446" xr:uid="{00000000-0005-0000-0000-0000C57E0000}"/>
    <cellStyle name="YellowHighlightStyle" xfId="32447" xr:uid="{00000000-0005-0000-0000-0000C67E0000}"/>
    <cellStyle name="YellowHighlightStyle 2" xfId="32448" xr:uid="{00000000-0005-0000-0000-0000C77E0000}"/>
    <cellStyle name="YellowHighlightStyle 3" xfId="32449" xr:uid="{00000000-0005-0000-0000-0000C87E0000}"/>
    <cellStyle name="YellowHighlightStyle 4" xfId="32450" xr:uid="{00000000-0005-0000-0000-0000C97E0000}"/>
    <cellStyle name="YellowHighlightStyle 5" xfId="32451" xr:uid="{00000000-0005-0000-0000-0000CA7E0000}"/>
    <cellStyle name="YellowHighlightStyle 6" xfId="32452" xr:uid="{00000000-0005-0000-0000-0000CB7E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98585"/>
      <color rgb="FFFFFFCC"/>
      <color rgb="FFFFFF99"/>
      <color rgb="FF99FF33"/>
      <color rgb="FFFDDFC7"/>
      <color rgb="FFFF9966"/>
      <color rgb="FFDDDDDD"/>
      <color rgb="FFFFCC99"/>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9525</xdr:rowOff>
        </xdr:from>
        <xdr:to>
          <xdr:col>1</xdr:col>
          <xdr:colOff>952500</xdr:colOff>
          <xdr:row>4</xdr:row>
          <xdr:rowOff>47625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0</xdr:row>
          <xdr:rowOff>19050</xdr:rowOff>
        </xdr:from>
        <xdr:to>
          <xdr:col>1</xdr:col>
          <xdr:colOff>2076450</xdr:colOff>
          <xdr:row>4</xdr:row>
          <xdr:rowOff>57150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2266950</xdr:colOff>
          <xdr:row>0</xdr:row>
          <xdr:rowOff>19050</xdr:rowOff>
        </xdr:from>
        <xdr:to>
          <xdr:col>1</xdr:col>
          <xdr:colOff>3181350</xdr:colOff>
          <xdr:row>4</xdr:row>
          <xdr:rowOff>57150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5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3371850</xdr:colOff>
          <xdr:row>0</xdr:row>
          <xdr:rowOff>0</xdr:rowOff>
        </xdr:from>
        <xdr:to>
          <xdr:col>2</xdr:col>
          <xdr:colOff>304800</xdr:colOff>
          <xdr:row>4</xdr:row>
          <xdr:rowOff>38100</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5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88"/>
  <sheetViews>
    <sheetView workbookViewId="0"/>
  </sheetViews>
  <sheetFormatPr defaultRowHeight="12.75"/>
  <sheetData>
    <row r="1" spans="1:5">
      <c r="A1" t="s">
        <v>2403</v>
      </c>
      <c r="B1" t="s">
        <v>2414</v>
      </c>
      <c r="C1" t="s">
        <v>2719</v>
      </c>
      <c r="D1" t="s">
        <v>2946</v>
      </c>
      <c r="E1" t="s">
        <v>4454</v>
      </c>
    </row>
    <row r="2" spans="1:5">
      <c r="A2">
        <v>5</v>
      </c>
      <c r="B2">
        <v>152</v>
      </c>
      <c r="C2">
        <v>125</v>
      </c>
      <c r="D2">
        <v>781</v>
      </c>
      <c r="E2">
        <v>962</v>
      </c>
    </row>
    <row r="3" spans="1:5">
      <c r="A3" t="s">
        <v>2404</v>
      </c>
      <c r="B3" t="s">
        <v>2415</v>
      </c>
      <c r="C3" t="s">
        <v>2487</v>
      </c>
      <c r="D3" t="s">
        <v>2947</v>
      </c>
      <c r="E3" t="s">
        <v>2947</v>
      </c>
    </row>
    <row r="4" spans="1:5">
      <c r="A4" t="s">
        <v>2399</v>
      </c>
      <c r="B4">
        <v>139118489</v>
      </c>
      <c r="C4">
        <v>75883103</v>
      </c>
      <c r="D4">
        <v>80412443</v>
      </c>
      <c r="E4">
        <v>66174528</v>
      </c>
    </row>
    <row r="5" spans="1:5">
      <c r="A5" t="s">
        <v>2405</v>
      </c>
      <c r="B5" t="s">
        <v>2416</v>
      </c>
      <c r="C5" t="s">
        <v>2720</v>
      </c>
      <c r="D5" t="s">
        <v>2948</v>
      </c>
      <c r="E5" t="s">
        <v>4455</v>
      </c>
    </row>
    <row r="6" spans="1:5">
      <c r="A6" t="s">
        <v>2406</v>
      </c>
      <c r="B6" t="s">
        <v>2417</v>
      </c>
      <c r="C6" t="s">
        <v>2559</v>
      </c>
      <c r="D6" t="s">
        <v>2949</v>
      </c>
      <c r="E6" t="s">
        <v>2949</v>
      </c>
    </row>
    <row r="7" spans="1:5">
      <c r="A7" t="s">
        <v>2400</v>
      </c>
      <c r="B7">
        <v>3003376</v>
      </c>
      <c r="C7">
        <v>0</v>
      </c>
      <c r="D7">
        <v>15655103</v>
      </c>
      <c r="E7">
        <v>21335040</v>
      </c>
    </row>
    <row r="8" spans="1:5">
      <c r="A8" t="s">
        <v>2407</v>
      </c>
      <c r="B8" t="s">
        <v>2418</v>
      </c>
      <c r="C8" t="s">
        <v>2721</v>
      </c>
      <c r="D8" t="s">
        <v>2950</v>
      </c>
      <c r="E8" t="s">
        <v>4456</v>
      </c>
    </row>
    <row r="9" spans="1:5">
      <c r="A9" t="s">
        <v>2408</v>
      </c>
      <c r="B9" t="s">
        <v>2419</v>
      </c>
      <c r="C9" t="s">
        <v>2561</v>
      </c>
      <c r="D9" t="s">
        <v>2951</v>
      </c>
      <c r="E9" t="s">
        <v>2951</v>
      </c>
    </row>
    <row r="10" spans="1:5">
      <c r="A10" t="s">
        <v>2401</v>
      </c>
      <c r="B10">
        <v>16495535</v>
      </c>
      <c r="C10">
        <v>0</v>
      </c>
      <c r="D10">
        <v>13353027</v>
      </c>
      <c r="E10">
        <v>3478064</v>
      </c>
    </row>
    <row r="11" spans="1:5">
      <c r="A11" t="s">
        <v>2409</v>
      </c>
      <c r="B11" t="s">
        <v>2420</v>
      </c>
      <c r="C11" t="s">
        <v>2722</v>
      </c>
      <c r="D11" t="s">
        <v>2952</v>
      </c>
      <c r="E11" t="s">
        <v>4457</v>
      </c>
    </row>
    <row r="12" spans="1:5">
      <c r="A12" t="s">
        <v>2410</v>
      </c>
      <c r="B12" t="s">
        <v>2421</v>
      </c>
      <c r="C12" t="s">
        <v>2563</v>
      </c>
      <c r="D12" t="s">
        <v>2953</v>
      </c>
      <c r="E12" t="s">
        <v>2953</v>
      </c>
    </row>
    <row r="13" spans="1:5">
      <c r="A13" t="s">
        <v>2402</v>
      </c>
      <c r="B13">
        <v>1317644</v>
      </c>
      <c r="C13">
        <v>0</v>
      </c>
      <c r="D13">
        <v>13832556</v>
      </c>
      <c r="E13">
        <v>8687786</v>
      </c>
    </row>
    <row r="14" spans="1:5">
      <c r="A14" t="s">
        <v>2411</v>
      </c>
      <c r="B14" t="s">
        <v>2422</v>
      </c>
      <c r="C14" t="s">
        <v>2723</v>
      </c>
      <c r="D14" t="s">
        <v>2954</v>
      </c>
      <c r="E14" t="s">
        <v>4458</v>
      </c>
    </row>
    <row r="15" spans="1:5">
      <c r="A15" t="s">
        <v>2412</v>
      </c>
      <c r="B15" t="s">
        <v>2423</v>
      </c>
      <c r="C15" t="s">
        <v>2565</v>
      </c>
      <c r="D15" t="s">
        <v>2955</v>
      </c>
      <c r="E15" t="s">
        <v>2955</v>
      </c>
    </row>
    <row r="16" spans="1:5">
      <c r="A16">
        <v>61104</v>
      </c>
      <c r="B16">
        <v>2654088</v>
      </c>
      <c r="C16">
        <v>0</v>
      </c>
      <c r="D16">
        <v>3852896</v>
      </c>
      <c r="E16">
        <v>0</v>
      </c>
    </row>
    <row r="17" spans="1:5">
      <c r="A17" t="s">
        <v>2413</v>
      </c>
      <c r="B17" t="s">
        <v>2424</v>
      </c>
      <c r="C17" t="s">
        <v>2724</v>
      </c>
      <c r="D17" t="s">
        <v>2956</v>
      </c>
      <c r="E17" t="s">
        <v>4459</v>
      </c>
    </row>
    <row r="18" spans="1:5">
      <c r="B18" t="s">
        <v>2425</v>
      </c>
      <c r="C18" t="s">
        <v>2567</v>
      </c>
      <c r="D18" t="s">
        <v>2957</v>
      </c>
      <c r="E18" t="s">
        <v>2957</v>
      </c>
    </row>
    <row r="19" spans="1:5">
      <c r="B19">
        <v>22869796</v>
      </c>
      <c r="C19">
        <v>0</v>
      </c>
      <c r="D19">
        <v>0</v>
      </c>
      <c r="E19">
        <v>11989</v>
      </c>
    </row>
    <row r="20" spans="1:5">
      <c r="B20" t="s">
        <v>2426</v>
      </c>
      <c r="C20" t="s">
        <v>2725</v>
      </c>
      <c r="D20" t="s">
        <v>2958</v>
      </c>
      <c r="E20" t="s">
        <v>4460</v>
      </c>
    </row>
    <row r="21" spans="1:5">
      <c r="B21" t="s">
        <v>2427</v>
      </c>
      <c r="C21" t="s">
        <v>2569</v>
      </c>
      <c r="D21" t="s">
        <v>2959</v>
      </c>
      <c r="E21" t="s">
        <v>2959</v>
      </c>
    </row>
    <row r="22" spans="1:5">
      <c r="B22">
        <v>36572077</v>
      </c>
      <c r="C22">
        <v>0</v>
      </c>
      <c r="D22">
        <v>973969</v>
      </c>
      <c r="E22">
        <v>497750</v>
      </c>
    </row>
    <row r="23" spans="1:5">
      <c r="B23" t="s">
        <v>2428</v>
      </c>
      <c r="C23" t="s">
        <v>2726</v>
      </c>
      <c r="D23" t="s">
        <v>2960</v>
      </c>
      <c r="E23" t="s">
        <v>4461</v>
      </c>
    </row>
    <row r="24" spans="1:5">
      <c r="B24" t="s">
        <v>2429</v>
      </c>
      <c r="C24" t="s">
        <v>2571</v>
      </c>
      <c r="D24" t="s">
        <v>2961</v>
      </c>
      <c r="E24" t="s">
        <v>2961</v>
      </c>
    </row>
    <row r="25" spans="1:5">
      <c r="B25">
        <v>5028020</v>
      </c>
      <c r="C25">
        <v>0</v>
      </c>
      <c r="D25">
        <v>4932444</v>
      </c>
      <c r="E25">
        <v>0</v>
      </c>
    </row>
    <row r="26" spans="1:5">
      <c r="B26" t="s">
        <v>2430</v>
      </c>
      <c r="C26" t="s">
        <v>2727</v>
      </c>
      <c r="D26" t="s">
        <v>2962</v>
      </c>
      <c r="E26" t="s">
        <v>4462</v>
      </c>
    </row>
    <row r="27" spans="1:5">
      <c r="B27" t="s">
        <v>2431</v>
      </c>
      <c r="C27" t="s">
        <v>2573</v>
      </c>
      <c r="D27" t="s">
        <v>2963</v>
      </c>
      <c r="E27" t="s">
        <v>4463</v>
      </c>
    </row>
    <row r="28" spans="1:5">
      <c r="B28">
        <v>2434469</v>
      </c>
      <c r="C28">
        <v>0</v>
      </c>
      <c r="D28">
        <v>1690611</v>
      </c>
      <c r="E28">
        <v>104041569</v>
      </c>
    </row>
    <row r="29" spans="1:5">
      <c r="B29" t="s">
        <v>2432</v>
      </c>
      <c r="C29" t="s">
        <v>2728</v>
      </c>
      <c r="D29" t="s">
        <v>2964</v>
      </c>
      <c r="E29" t="s">
        <v>4464</v>
      </c>
    </row>
    <row r="30" spans="1:5">
      <c r="B30" t="s">
        <v>2433</v>
      </c>
      <c r="C30" t="s">
        <v>2729</v>
      </c>
      <c r="D30" t="s">
        <v>2433</v>
      </c>
      <c r="E30" t="s">
        <v>2437</v>
      </c>
    </row>
    <row r="31" spans="1:5">
      <c r="B31">
        <v>54697236</v>
      </c>
      <c r="C31">
        <v>0</v>
      </c>
      <c r="D31">
        <v>0</v>
      </c>
      <c r="E31">
        <v>9594944</v>
      </c>
    </row>
    <row r="32" spans="1:5">
      <c r="B32" t="s">
        <v>2434</v>
      </c>
      <c r="C32" t="s">
        <v>2730</v>
      </c>
      <c r="D32" t="s">
        <v>2965</v>
      </c>
      <c r="E32" t="s">
        <v>4465</v>
      </c>
    </row>
    <row r="33" spans="2:5">
      <c r="B33" t="s">
        <v>2435</v>
      </c>
      <c r="C33" t="s">
        <v>2731</v>
      </c>
      <c r="D33" t="s">
        <v>2435</v>
      </c>
      <c r="E33" t="s">
        <v>4466</v>
      </c>
    </row>
    <row r="34" spans="2:5">
      <c r="B34">
        <v>9404798</v>
      </c>
      <c r="C34">
        <v>0</v>
      </c>
      <c r="D34">
        <v>0</v>
      </c>
      <c r="E34">
        <v>10235231</v>
      </c>
    </row>
    <row r="35" spans="2:5">
      <c r="B35" t="s">
        <v>2436</v>
      </c>
      <c r="C35" t="s">
        <v>2732</v>
      </c>
      <c r="D35" t="s">
        <v>2966</v>
      </c>
      <c r="E35" t="s">
        <v>4467</v>
      </c>
    </row>
    <row r="36" spans="2:5">
      <c r="B36" t="s">
        <v>2437</v>
      </c>
      <c r="C36" t="s">
        <v>2733</v>
      </c>
      <c r="D36" t="s">
        <v>2451</v>
      </c>
      <c r="E36" t="s">
        <v>2451</v>
      </c>
    </row>
    <row r="37" spans="2:5">
      <c r="B37">
        <v>7582698</v>
      </c>
      <c r="C37">
        <v>0</v>
      </c>
      <c r="D37">
        <v>15478461</v>
      </c>
      <c r="E37">
        <v>5889145</v>
      </c>
    </row>
    <row r="38" spans="2:5">
      <c r="B38" t="s">
        <v>2438</v>
      </c>
      <c r="C38" t="s">
        <v>2734</v>
      </c>
      <c r="D38" t="s">
        <v>2967</v>
      </c>
      <c r="E38" t="s">
        <v>4468</v>
      </c>
    </row>
    <row r="39" spans="2:5">
      <c r="B39" t="s">
        <v>2439</v>
      </c>
      <c r="C39" t="s">
        <v>2735</v>
      </c>
      <c r="D39" t="s">
        <v>2453</v>
      </c>
      <c r="E39" t="s">
        <v>2453</v>
      </c>
    </row>
    <row r="40" spans="2:5">
      <c r="B40">
        <v>6249838</v>
      </c>
      <c r="C40">
        <v>27000</v>
      </c>
      <c r="D40">
        <v>0</v>
      </c>
      <c r="E40">
        <v>2592106</v>
      </c>
    </row>
    <row r="41" spans="2:5">
      <c r="B41" t="s">
        <v>2440</v>
      </c>
      <c r="C41" t="s">
        <v>2736</v>
      </c>
      <c r="D41" t="s">
        <v>2968</v>
      </c>
      <c r="E41" t="s">
        <v>4469</v>
      </c>
    </row>
    <row r="42" spans="2:5">
      <c r="B42" t="s">
        <v>2441</v>
      </c>
      <c r="C42" t="s">
        <v>2737</v>
      </c>
      <c r="D42" t="s">
        <v>2457</v>
      </c>
      <c r="E42" t="s">
        <v>2455</v>
      </c>
    </row>
    <row r="43" spans="2:5">
      <c r="B43">
        <v>4926853</v>
      </c>
      <c r="C43">
        <v>0</v>
      </c>
      <c r="D43">
        <v>0</v>
      </c>
      <c r="E43">
        <v>304811</v>
      </c>
    </row>
    <row r="44" spans="2:5">
      <c r="B44" t="s">
        <v>2442</v>
      </c>
      <c r="C44" t="s">
        <v>2738</v>
      </c>
      <c r="D44" t="s">
        <v>2969</v>
      </c>
      <c r="E44" t="s">
        <v>4470</v>
      </c>
    </row>
    <row r="45" spans="2:5">
      <c r="B45" t="s">
        <v>2443</v>
      </c>
      <c r="C45" t="s">
        <v>2739</v>
      </c>
      <c r="D45" t="s">
        <v>2459</v>
      </c>
      <c r="E45" t="s">
        <v>2457</v>
      </c>
    </row>
    <row r="46" spans="2:5">
      <c r="B46">
        <v>0</v>
      </c>
      <c r="C46">
        <v>600000</v>
      </c>
      <c r="D46">
        <v>0</v>
      </c>
      <c r="E46">
        <v>282211</v>
      </c>
    </row>
    <row r="47" spans="2:5">
      <c r="B47" t="s">
        <v>2444</v>
      </c>
      <c r="C47" t="s">
        <v>2740</v>
      </c>
      <c r="D47" t="s">
        <v>2970</v>
      </c>
      <c r="E47" t="s">
        <v>4471</v>
      </c>
    </row>
    <row r="48" spans="2:5">
      <c r="B48" t="s">
        <v>2445</v>
      </c>
      <c r="C48" t="s">
        <v>2741</v>
      </c>
      <c r="D48" t="s">
        <v>2461</v>
      </c>
      <c r="E48" t="s">
        <v>2459</v>
      </c>
    </row>
    <row r="49" spans="2:5">
      <c r="B49">
        <v>547978</v>
      </c>
      <c r="C49">
        <v>0</v>
      </c>
      <c r="D49">
        <v>0</v>
      </c>
      <c r="E49">
        <v>0</v>
      </c>
    </row>
    <row r="50" spans="2:5">
      <c r="B50" t="s">
        <v>2446</v>
      </c>
      <c r="C50" t="s">
        <v>2742</v>
      </c>
      <c r="D50" t="s">
        <v>2971</v>
      </c>
      <c r="E50" t="s">
        <v>4472</v>
      </c>
    </row>
    <row r="51" spans="2:5">
      <c r="B51" t="s">
        <v>2447</v>
      </c>
      <c r="C51" t="s">
        <v>2743</v>
      </c>
      <c r="D51" t="s">
        <v>2477</v>
      </c>
      <c r="E51" t="s">
        <v>2461</v>
      </c>
    </row>
    <row r="52" spans="2:5">
      <c r="B52">
        <v>2214493</v>
      </c>
      <c r="C52">
        <v>0</v>
      </c>
      <c r="D52">
        <v>3434226</v>
      </c>
      <c r="E52">
        <v>0</v>
      </c>
    </row>
    <row r="53" spans="2:5">
      <c r="B53" t="s">
        <v>2448</v>
      </c>
      <c r="C53" t="s">
        <v>2744</v>
      </c>
      <c r="D53" t="s">
        <v>2972</v>
      </c>
      <c r="E53" t="s">
        <v>4473</v>
      </c>
    </row>
    <row r="54" spans="2:5">
      <c r="B54" t="s">
        <v>2449</v>
      </c>
      <c r="C54" t="s">
        <v>2575</v>
      </c>
      <c r="D54" t="s">
        <v>2489</v>
      </c>
      <c r="E54" t="s">
        <v>2463</v>
      </c>
    </row>
    <row r="55" spans="2:5">
      <c r="B55">
        <v>811355</v>
      </c>
      <c r="C55">
        <v>32000000</v>
      </c>
      <c r="D55">
        <v>0</v>
      </c>
      <c r="E55">
        <v>19060</v>
      </c>
    </row>
    <row r="56" spans="2:5">
      <c r="B56" t="s">
        <v>2450</v>
      </c>
      <c r="C56" t="s">
        <v>2745</v>
      </c>
      <c r="D56" t="s">
        <v>2973</v>
      </c>
      <c r="E56" t="s">
        <v>4474</v>
      </c>
    </row>
    <row r="57" spans="2:5">
      <c r="B57" t="s">
        <v>2451</v>
      </c>
      <c r="C57" t="s">
        <v>2577</v>
      </c>
      <c r="D57" t="s">
        <v>2491</v>
      </c>
      <c r="E57" t="s">
        <v>2465</v>
      </c>
    </row>
    <row r="58" spans="2:5">
      <c r="B58">
        <v>0</v>
      </c>
      <c r="C58">
        <v>0</v>
      </c>
      <c r="D58">
        <v>0</v>
      </c>
      <c r="E58">
        <v>0</v>
      </c>
    </row>
    <row r="59" spans="2:5">
      <c r="B59" t="s">
        <v>2452</v>
      </c>
      <c r="C59" t="s">
        <v>2746</v>
      </c>
      <c r="D59" t="s">
        <v>2974</v>
      </c>
      <c r="E59" t="s">
        <v>4475</v>
      </c>
    </row>
    <row r="60" spans="2:5">
      <c r="B60" t="s">
        <v>2453</v>
      </c>
      <c r="C60" t="s">
        <v>2581</v>
      </c>
      <c r="D60" t="s">
        <v>2497</v>
      </c>
      <c r="E60" t="s">
        <v>4476</v>
      </c>
    </row>
    <row r="61" spans="2:5">
      <c r="B61">
        <v>0</v>
      </c>
      <c r="C61">
        <v>0</v>
      </c>
      <c r="D61">
        <v>0</v>
      </c>
      <c r="E61">
        <v>9245080</v>
      </c>
    </row>
    <row r="62" spans="2:5">
      <c r="B62" t="s">
        <v>2454</v>
      </c>
      <c r="C62" t="s">
        <v>2747</v>
      </c>
      <c r="D62" t="s">
        <v>2975</v>
      </c>
      <c r="E62" t="s">
        <v>4477</v>
      </c>
    </row>
    <row r="63" spans="2:5">
      <c r="B63" t="s">
        <v>2455</v>
      </c>
      <c r="C63" t="s">
        <v>2593</v>
      </c>
      <c r="D63" t="s">
        <v>2505</v>
      </c>
      <c r="E63" t="s">
        <v>2469</v>
      </c>
    </row>
    <row r="64" spans="2:5">
      <c r="B64">
        <v>0</v>
      </c>
      <c r="C64">
        <v>0</v>
      </c>
      <c r="D64">
        <v>0</v>
      </c>
      <c r="E64">
        <v>22876369</v>
      </c>
    </row>
    <row r="65" spans="2:5">
      <c r="B65" t="s">
        <v>2456</v>
      </c>
      <c r="C65" t="s">
        <v>2748</v>
      </c>
      <c r="D65" t="s">
        <v>2976</v>
      </c>
      <c r="E65" t="s">
        <v>4478</v>
      </c>
    </row>
    <row r="66" spans="2:5">
      <c r="B66" t="s">
        <v>2457</v>
      </c>
      <c r="C66" t="s">
        <v>2595</v>
      </c>
      <c r="D66" t="s">
        <v>2523</v>
      </c>
      <c r="E66" t="s">
        <v>2471</v>
      </c>
    </row>
    <row r="67" spans="2:5">
      <c r="B67">
        <v>0</v>
      </c>
      <c r="C67">
        <v>0</v>
      </c>
      <c r="D67">
        <v>0</v>
      </c>
      <c r="E67">
        <v>8932483</v>
      </c>
    </row>
    <row r="68" spans="2:5">
      <c r="B68" t="s">
        <v>2458</v>
      </c>
      <c r="C68" t="s">
        <v>2749</v>
      </c>
      <c r="D68" t="s">
        <v>2977</v>
      </c>
      <c r="E68" t="s">
        <v>4479</v>
      </c>
    </row>
    <row r="69" spans="2:5">
      <c r="B69" t="s">
        <v>2459</v>
      </c>
      <c r="C69" t="s">
        <v>2597</v>
      </c>
      <c r="D69" t="s">
        <v>2525</v>
      </c>
      <c r="E69" t="s">
        <v>2473</v>
      </c>
    </row>
    <row r="70" spans="2:5">
      <c r="B70">
        <v>0</v>
      </c>
      <c r="C70">
        <v>0</v>
      </c>
      <c r="D70">
        <v>0</v>
      </c>
      <c r="E70">
        <v>1562764</v>
      </c>
    </row>
    <row r="71" spans="2:5">
      <c r="B71" t="s">
        <v>2460</v>
      </c>
      <c r="C71" t="s">
        <v>2750</v>
      </c>
      <c r="D71" t="s">
        <v>2978</v>
      </c>
      <c r="E71" t="s">
        <v>4480</v>
      </c>
    </row>
    <row r="72" spans="2:5">
      <c r="B72" t="s">
        <v>2461</v>
      </c>
      <c r="C72" t="s">
        <v>2599</v>
      </c>
      <c r="D72" t="s">
        <v>2527</v>
      </c>
      <c r="E72" t="s">
        <v>2475</v>
      </c>
    </row>
    <row r="73" spans="2:5">
      <c r="B73">
        <v>0</v>
      </c>
      <c r="C73">
        <v>0</v>
      </c>
      <c r="D73">
        <v>0</v>
      </c>
      <c r="E73">
        <v>84462</v>
      </c>
    </row>
    <row r="74" spans="2:5">
      <c r="B74" t="s">
        <v>2462</v>
      </c>
      <c r="C74" t="s">
        <v>2751</v>
      </c>
      <c r="D74" t="s">
        <v>2979</v>
      </c>
      <c r="E74" t="s">
        <v>4481</v>
      </c>
    </row>
    <row r="75" spans="2:5">
      <c r="B75" t="s">
        <v>2463</v>
      </c>
      <c r="C75" t="s">
        <v>2601</v>
      </c>
      <c r="D75" t="s">
        <v>2529</v>
      </c>
      <c r="E75" t="s">
        <v>2477</v>
      </c>
    </row>
    <row r="76" spans="2:5">
      <c r="B76">
        <v>0</v>
      </c>
      <c r="C76">
        <v>0</v>
      </c>
      <c r="D76">
        <v>0</v>
      </c>
      <c r="E76">
        <v>0</v>
      </c>
    </row>
    <row r="77" spans="2:5">
      <c r="B77" t="s">
        <v>2464</v>
      </c>
      <c r="C77" t="s">
        <v>2752</v>
      </c>
      <c r="D77" t="s">
        <v>2980</v>
      </c>
      <c r="E77" t="s">
        <v>4482</v>
      </c>
    </row>
    <row r="78" spans="2:5">
      <c r="B78" t="s">
        <v>2465</v>
      </c>
      <c r="C78" t="s">
        <v>2603</v>
      </c>
      <c r="D78" t="s">
        <v>2531</v>
      </c>
      <c r="E78" t="s">
        <v>2479</v>
      </c>
    </row>
    <row r="79" spans="2:5">
      <c r="B79">
        <v>0</v>
      </c>
      <c r="C79">
        <v>1700000</v>
      </c>
      <c r="D79">
        <v>0</v>
      </c>
      <c r="E79">
        <v>7912580</v>
      </c>
    </row>
    <row r="80" spans="2:5">
      <c r="B80" t="s">
        <v>2466</v>
      </c>
      <c r="C80" t="s">
        <v>2753</v>
      </c>
      <c r="D80" t="s">
        <v>2981</v>
      </c>
      <c r="E80" t="s">
        <v>4483</v>
      </c>
    </row>
    <row r="81" spans="2:5">
      <c r="B81" t="s">
        <v>2467</v>
      </c>
      <c r="C81" t="s">
        <v>2605</v>
      </c>
      <c r="D81" t="s">
        <v>2533</v>
      </c>
      <c r="E81" t="s">
        <v>2481</v>
      </c>
    </row>
    <row r="82" spans="2:5">
      <c r="B82">
        <v>0</v>
      </c>
      <c r="C82">
        <v>0</v>
      </c>
      <c r="D82">
        <v>0</v>
      </c>
      <c r="E82">
        <v>49846</v>
      </c>
    </row>
    <row r="83" spans="2:5">
      <c r="B83" t="s">
        <v>2468</v>
      </c>
      <c r="C83" t="s">
        <v>2754</v>
      </c>
      <c r="D83" t="s">
        <v>2982</v>
      </c>
      <c r="E83" t="s">
        <v>4484</v>
      </c>
    </row>
    <row r="84" spans="2:5">
      <c r="B84" t="s">
        <v>2469</v>
      </c>
      <c r="C84" t="s">
        <v>2607</v>
      </c>
      <c r="D84" t="s">
        <v>2535</v>
      </c>
      <c r="E84" t="s">
        <v>2483</v>
      </c>
    </row>
    <row r="85" spans="2:5">
      <c r="B85">
        <v>23305857</v>
      </c>
      <c r="C85">
        <v>0</v>
      </c>
      <c r="D85">
        <v>0</v>
      </c>
      <c r="E85">
        <v>0</v>
      </c>
    </row>
    <row r="86" spans="2:5">
      <c r="B86" t="s">
        <v>2470</v>
      </c>
      <c r="C86" t="s">
        <v>2755</v>
      </c>
      <c r="D86" t="s">
        <v>2983</v>
      </c>
      <c r="E86" t="s">
        <v>4485</v>
      </c>
    </row>
    <row r="87" spans="2:5">
      <c r="B87" t="s">
        <v>2471</v>
      </c>
      <c r="C87" t="s">
        <v>2609</v>
      </c>
      <c r="D87" t="s">
        <v>2537</v>
      </c>
      <c r="E87" t="s">
        <v>4486</v>
      </c>
    </row>
    <row r="88" spans="2:5">
      <c r="B88">
        <v>0</v>
      </c>
      <c r="C88">
        <v>0</v>
      </c>
      <c r="D88">
        <v>0</v>
      </c>
      <c r="E88">
        <v>43414209</v>
      </c>
    </row>
    <row r="89" spans="2:5">
      <c r="B89" t="s">
        <v>2472</v>
      </c>
      <c r="C89" t="s">
        <v>2756</v>
      </c>
      <c r="D89" t="s">
        <v>2984</v>
      </c>
      <c r="E89" t="s">
        <v>4487</v>
      </c>
    </row>
    <row r="90" spans="2:5">
      <c r="B90" t="s">
        <v>2473</v>
      </c>
      <c r="C90" t="s">
        <v>2613</v>
      </c>
      <c r="D90" t="s">
        <v>2539</v>
      </c>
      <c r="E90" t="s">
        <v>2487</v>
      </c>
    </row>
    <row r="91" spans="2:5">
      <c r="B91">
        <v>0</v>
      </c>
      <c r="C91">
        <v>0</v>
      </c>
      <c r="D91">
        <v>0</v>
      </c>
      <c r="E91">
        <v>2214662</v>
      </c>
    </row>
    <row r="92" spans="2:5">
      <c r="B92" t="s">
        <v>2474</v>
      </c>
      <c r="C92" t="s">
        <v>2757</v>
      </c>
      <c r="D92" t="s">
        <v>2985</v>
      </c>
      <c r="E92" t="s">
        <v>4488</v>
      </c>
    </row>
    <row r="93" spans="2:5">
      <c r="B93" t="s">
        <v>2475</v>
      </c>
      <c r="C93" t="s">
        <v>2631</v>
      </c>
      <c r="D93" t="s">
        <v>2986</v>
      </c>
      <c r="E93" t="s">
        <v>2489</v>
      </c>
    </row>
    <row r="94" spans="2:5">
      <c r="B94">
        <v>4255065</v>
      </c>
      <c r="C94">
        <v>0</v>
      </c>
      <c r="D94">
        <v>0</v>
      </c>
      <c r="E94">
        <v>849668</v>
      </c>
    </row>
    <row r="95" spans="2:5">
      <c r="B95" t="s">
        <v>2476</v>
      </c>
      <c r="C95" t="s">
        <v>2758</v>
      </c>
      <c r="D95" t="s">
        <v>2987</v>
      </c>
      <c r="E95" t="s">
        <v>4489</v>
      </c>
    </row>
    <row r="96" spans="2:5">
      <c r="B96" t="s">
        <v>2477</v>
      </c>
      <c r="C96" t="s">
        <v>2651</v>
      </c>
      <c r="D96" t="s">
        <v>2988</v>
      </c>
      <c r="E96" t="s">
        <v>2491</v>
      </c>
    </row>
    <row r="97" spans="2:5">
      <c r="B97">
        <v>0</v>
      </c>
      <c r="C97">
        <v>0</v>
      </c>
      <c r="D97">
        <v>0</v>
      </c>
      <c r="E97">
        <v>176408</v>
      </c>
    </row>
    <row r="98" spans="2:5">
      <c r="B98" t="s">
        <v>2478</v>
      </c>
      <c r="C98" t="s">
        <v>2759</v>
      </c>
      <c r="D98" t="s">
        <v>2989</v>
      </c>
      <c r="E98" t="s">
        <v>4490</v>
      </c>
    </row>
    <row r="99" spans="2:5">
      <c r="B99" t="s">
        <v>2479</v>
      </c>
      <c r="C99" t="s">
        <v>2760</v>
      </c>
      <c r="D99" t="s">
        <v>2990</v>
      </c>
      <c r="E99" t="s">
        <v>2493</v>
      </c>
    </row>
    <row r="100" spans="2:5">
      <c r="B100">
        <v>0</v>
      </c>
      <c r="C100">
        <v>0</v>
      </c>
      <c r="D100">
        <v>0</v>
      </c>
      <c r="E100">
        <v>30558</v>
      </c>
    </row>
    <row r="101" spans="2:5">
      <c r="B101" t="s">
        <v>2480</v>
      </c>
      <c r="C101" t="s">
        <v>2761</v>
      </c>
      <c r="D101" t="s">
        <v>2991</v>
      </c>
      <c r="E101" t="s">
        <v>4491</v>
      </c>
    </row>
    <row r="102" spans="2:5">
      <c r="B102" t="s">
        <v>2481</v>
      </c>
      <c r="C102" t="s">
        <v>2762</v>
      </c>
      <c r="D102" t="s">
        <v>2992</v>
      </c>
      <c r="E102" t="s">
        <v>2495</v>
      </c>
    </row>
    <row r="103" spans="2:5">
      <c r="B103">
        <v>0</v>
      </c>
      <c r="C103">
        <v>0</v>
      </c>
      <c r="D103">
        <v>0</v>
      </c>
      <c r="E103">
        <v>0</v>
      </c>
    </row>
    <row r="104" spans="2:5">
      <c r="B104" t="s">
        <v>2482</v>
      </c>
      <c r="C104" t="s">
        <v>2763</v>
      </c>
      <c r="D104" t="s">
        <v>2993</v>
      </c>
      <c r="E104" t="s">
        <v>4492</v>
      </c>
    </row>
    <row r="105" spans="2:5">
      <c r="B105" t="s">
        <v>2483</v>
      </c>
      <c r="C105" t="s">
        <v>2764</v>
      </c>
      <c r="D105" t="s">
        <v>2994</v>
      </c>
      <c r="E105" t="s">
        <v>2497</v>
      </c>
    </row>
    <row r="106" spans="2:5">
      <c r="B106">
        <v>0</v>
      </c>
      <c r="C106">
        <v>0</v>
      </c>
      <c r="D106">
        <v>0</v>
      </c>
      <c r="E106">
        <v>0</v>
      </c>
    </row>
    <row r="107" spans="2:5">
      <c r="B107" t="s">
        <v>2484</v>
      </c>
      <c r="C107" t="s">
        <v>2765</v>
      </c>
      <c r="D107" t="s">
        <v>2995</v>
      </c>
      <c r="E107" t="s">
        <v>4493</v>
      </c>
    </row>
    <row r="108" spans="2:5">
      <c r="B108" t="s">
        <v>2485</v>
      </c>
      <c r="C108" t="s">
        <v>2766</v>
      </c>
      <c r="D108" t="s">
        <v>2996</v>
      </c>
      <c r="E108" t="s">
        <v>2499</v>
      </c>
    </row>
    <row r="109" spans="2:5">
      <c r="B109">
        <v>0</v>
      </c>
      <c r="C109">
        <v>0</v>
      </c>
      <c r="D109">
        <v>0</v>
      </c>
      <c r="E109">
        <v>4994</v>
      </c>
    </row>
    <row r="110" spans="2:5">
      <c r="B110" t="s">
        <v>2486</v>
      </c>
      <c r="C110" t="s">
        <v>2767</v>
      </c>
      <c r="D110" t="s">
        <v>2997</v>
      </c>
      <c r="E110" t="s">
        <v>4494</v>
      </c>
    </row>
    <row r="111" spans="2:5">
      <c r="B111" t="s">
        <v>2487</v>
      </c>
      <c r="C111" t="s">
        <v>2768</v>
      </c>
      <c r="D111" t="s">
        <v>2998</v>
      </c>
      <c r="E111" t="s">
        <v>2501</v>
      </c>
    </row>
    <row r="112" spans="2:5">
      <c r="B112">
        <v>441677</v>
      </c>
      <c r="C112">
        <v>0</v>
      </c>
      <c r="D112">
        <v>0</v>
      </c>
      <c r="E112">
        <v>0</v>
      </c>
    </row>
    <row r="113" spans="2:5">
      <c r="B113" t="s">
        <v>2488</v>
      </c>
      <c r="C113" t="s">
        <v>2769</v>
      </c>
      <c r="D113" t="s">
        <v>2999</v>
      </c>
      <c r="E113" t="s">
        <v>4495</v>
      </c>
    </row>
    <row r="114" spans="2:5">
      <c r="B114" t="s">
        <v>2489</v>
      </c>
      <c r="C114" t="s">
        <v>2770</v>
      </c>
      <c r="D114" t="s">
        <v>3000</v>
      </c>
      <c r="E114" t="s">
        <v>4496</v>
      </c>
    </row>
    <row r="115" spans="2:5">
      <c r="B115">
        <v>371143</v>
      </c>
      <c r="C115">
        <v>0</v>
      </c>
      <c r="D115">
        <v>0</v>
      </c>
      <c r="E115">
        <v>3602546</v>
      </c>
    </row>
    <row r="116" spans="2:5">
      <c r="B116" t="s">
        <v>2490</v>
      </c>
      <c r="C116" t="s">
        <v>2771</v>
      </c>
      <c r="D116" t="s">
        <v>3001</v>
      </c>
      <c r="E116" t="s">
        <v>4497</v>
      </c>
    </row>
    <row r="117" spans="2:5">
      <c r="B117" t="s">
        <v>2491</v>
      </c>
      <c r="C117" t="s">
        <v>2772</v>
      </c>
      <c r="D117" t="s">
        <v>3002</v>
      </c>
      <c r="E117" t="s">
        <v>2505</v>
      </c>
    </row>
    <row r="118" spans="2:5">
      <c r="B118">
        <v>29030</v>
      </c>
      <c r="C118">
        <v>0</v>
      </c>
      <c r="D118">
        <v>0</v>
      </c>
      <c r="E118">
        <v>4653568</v>
      </c>
    </row>
    <row r="119" spans="2:5">
      <c r="B119" t="s">
        <v>2492</v>
      </c>
      <c r="C119" t="s">
        <v>2773</v>
      </c>
      <c r="D119" t="s">
        <v>3003</v>
      </c>
      <c r="E119" t="s">
        <v>4498</v>
      </c>
    </row>
    <row r="120" spans="2:5">
      <c r="B120" t="s">
        <v>2493</v>
      </c>
      <c r="C120" t="s">
        <v>2774</v>
      </c>
      <c r="D120" t="s">
        <v>3004</v>
      </c>
      <c r="E120" t="s">
        <v>2507</v>
      </c>
    </row>
    <row r="121" spans="2:5">
      <c r="B121">
        <v>160</v>
      </c>
      <c r="C121">
        <v>0</v>
      </c>
      <c r="D121">
        <v>0</v>
      </c>
      <c r="E121">
        <v>1557682</v>
      </c>
    </row>
    <row r="122" spans="2:5">
      <c r="B122" t="s">
        <v>2494</v>
      </c>
      <c r="C122" t="s">
        <v>2775</v>
      </c>
      <c r="D122" t="s">
        <v>3005</v>
      </c>
      <c r="E122" t="s">
        <v>4499</v>
      </c>
    </row>
    <row r="123" spans="2:5">
      <c r="B123" t="s">
        <v>2495</v>
      </c>
      <c r="C123" t="s">
        <v>2776</v>
      </c>
      <c r="D123" t="s">
        <v>3006</v>
      </c>
      <c r="E123" t="s">
        <v>2509</v>
      </c>
    </row>
    <row r="124" spans="2:5">
      <c r="B124">
        <v>0</v>
      </c>
      <c r="C124">
        <v>0</v>
      </c>
      <c r="D124">
        <v>0</v>
      </c>
      <c r="E124">
        <v>1654159</v>
      </c>
    </row>
    <row r="125" spans="2:5">
      <c r="B125" t="s">
        <v>2496</v>
      </c>
      <c r="C125" t="s">
        <v>2777</v>
      </c>
      <c r="D125" t="s">
        <v>3007</v>
      </c>
      <c r="E125" t="s">
        <v>4500</v>
      </c>
    </row>
    <row r="126" spans="2:5">
      <c r="B126" t="s">
        <v>2497</v>
      </c>
      <c r="C126" t="s">
        <v>2778</v>
      </c>
      <c r="D126" t="s">
        <v>3008</v>
      </c>
      <c r="E126" t="s">
        <v>2511</v>
      </c>
    </row>
    <row r="127" spans="2:5">
      <c r="B127">
        <v>18343</v>
      </c>
      <c r="C127">
        <v>0</v>
      </c>
      <c r="D127">
        <v>0</v>
      </c>
      <c r="E127">
        <v>2503235</v>
      </c>
    </row>
    <row r="128" spans="2:5">
      <c r="B128" t="s">
        <v>2498</v>
      </c>
      <c r="C128" t="s">
        <v>2779</v>
      </c>
      <c r="D128" t="s">
        <v>3009</v>
      </c>
      <c r="E128" t="s">
        <v>4501</v>
      </c>
    </row>
    <row r="129" spans="2:5">
      <c r="B129" t="s">
        <v>2499</v>
      </c>
      <c r="C129" t="s">
        <v>2780</v>
      </c>
      <c r="D129" t="s">
        <v>3010</v>
      </c>
      <c r="E129" t="s">
        <v>2513</v>
      </c>
    </row>
    <row r="130" spans="2:5">
      <c r="B130">
        <v>277443</v>
      </c>
      <c r="C130">
        <v>0</v>
      </c>
      <c r="D130">
        <v>0</v>
      </c>
      <c r="E130">
        <v>0</v>
      </c>
    </row>
    <row r="131" spans="2:5">
      <c r="B131" t="s">
        <v>2500</v>
      </c>
      <c r="C131" t="s">
        <v>2781</v>
      </c>
      <c r="D131" t="s">
        <v>3011</v>
      </c>
      <c r="E131" t="s">
        <v>4502</v>
      </c>
    </row>
    <row r="132" spans="2:5">
      <c r="B132" t="s">
        <v>2501</v>
      </c>
      <c r="C132" t="s">
        <v>2782</v>
      </c>
      <c r="D132" t="s">
        <v>3012</v>
      </c>
      <c r="E132" t="s">
        <v>2515</v>
      </c>
    </row>
    <row r="133" spans="2:5">
      <c r="B133">
        <v>0</v>
      </c>
      <c r="C133">
        <v>0</v>
      </c>
      <c r="D133">
        <v>0</v>
      </c>
      <c r="E133">
        <v>0</v>
      </c>
    </row>
    <row r="134" spans="2:5">
      <c r="B134" t="s">
        <v>2502</v>
      </c>
      <c r="C134" t="s">
        <v>2783</v>
      </c>
      <c r="D134" t="s">
        <v>3013</v>
      </c>
      <c r="E134" t="s">
        <v>4503</v>
      </c>
    </row>
    <row r="135" spans="2:5">
      <c r="B135" t="s">
        <v>2503</v>
      </c>
      <c r="C135" t="s">
        <v>2784</v>
      </c>
      <c r="D135" t="s">
        <v>3014</v>
      </c>
      <c r="E135" t="s">
        <v>2517</v>
      </c>
    </row>
    <row r="136" spans="2:5">
      <c r="B136">
        <v>0</v>
      </c>
      <c r="C136">
        <v>0</v>
      </c>
      <c r="D136">
        <v>0</v>
      </c>
      <c r="E136">
        <v>47909</v>
      </c>
    </row>
    <row r="137" spans="2:5">
      <c r="B137" t="s">
        <v>2504</v>
      </c>
      <c r="C137" t="s">
        <v>2785</v>
      </c>
      <c r="D137" t="s">
        <v>3015</v>
      </c>
      <c r="E137" t="s">
        <v>4504</v>
      </c>
    </row>
    <row r="138" spans="2:5">
      <c r="B138" t="s">
        <v>2505</v>
      </c>
      <c r="C138" t="s">
        <v>2786</v>
      </c>
      <c r="D138" t="s">
        <v>3016</v>
      </c>
      <c r="E138" t="s">
        <v>2519</v>
      </c>
    </row>
    <row r="139" spans="2:5">
      <c r="B139">
        <v>0</v>
      </c>
      <c r="C139">
        <v>0</v>
      </c>
      <c r="D139">
        <v>0</v>
      </c>
      <c r="E139">
        <v>0</v>
      </c>
    </row>
    <row r="140" spans="2:5">
      <c r="B140" t="s">
        <v>2506</v>
      </c>
      <c r="C140" t="s">
        <v>2787</v>
      </c>
      <c r="D140" t="s">
        <v>3017</v>
      </c>
      <c r="E140" t="s">
        <v>4505</v>
      </c>
    </row>
    <row r="141" spans="2:5">
      <c r="B141" t="s">
        <v>2507</v>
      </c>
      <c r="C141" t="s">
        <v>2788</v>
      </c>
      <c r="D141" t="s">
        <v>3018</v>
      </c>
      <c r="E141" t="s">
        <v>4506</v>
      </c>
    </row>
    <row r="142" spans="2:5">
      <c r="B142">
        <v>0</v>
      </c>
      <c r="C142">
        <v>0</v>
      </c>
      <c r="D142">
        <v>0</v>
      </c>
      <c r="E142">
        <v>10006724</v>
      </c>
    </row>
    <row r="143" spans="2:5">
      <c r="B143" t="s">
        <v>2508</v>
      </c>
      <c r="C143" t="s">
        <v>2789</v>
      </c>
      <c r="D143" t="s">
        <v>3019</v>
      </c>
      <c r="E143" t="s">
        <v>4507</v>
      </c>
    </row>
    <row r="144" spans="2:5">
      <c r="B144" t="s">
        <v>2509</v>
      </c>
      <c r="C144" t="s">
        <v>2790</v>
      </c>
      <c r="D144" t="s">
        <v>3020</v>
      </c>
      <c r="E144" t="s">
        <v>2523</v>
      </c>
    </row>
    <row r="145" spans="2:5">
      <c r="B145">
        <v>0</v>
      </c>
      <c r="C145">
        <v>0</v>
      </c>
      <c r="D145">
        <v>0</v>
      </c>
      <c r="E145">
        <v>0</v>
      </c>
    </row>
    <row r="146" spans="2:5">
      <c r="B146" t="s">
        <v>2510</v>
      </c>
      <c r="C146" t="s">
        <v>2791</v>
      </c>
      <c r="D146" t="s">
        <v>3021</v>
      </c>
      <c r="E146" t="s">
        <v>4508</v>
      </c>
    </row>
    <row r="147" spans="2:5">
      <c r="B147" t="s">
        <v>2511</v>
      </c>
      <c r="C147" t="s">
        <v>2792</v>
      </c>
      <c r="D147" t="s">
        <v>3022</v>
      </c>
      <c r="E147" t="s">
        <v>2525</v>
      </c>
    </row>
    <row r="148" spans="2:5">
      <c r="B148">
        <v>0</v>
      </c>
      <c r="C148">
        <v>0</v>
      </c>
      <c r="D148">
        <v>1189037</v>
      </c>
      <c r="E148">
        <v>0</v>
      </c>
    </row>
    <row r="149" spans="2:5">
      <c r="B149" t="s">
        <v>2512</v>
      </c>
      <c r="C149" t="s">
        <v>2793</v>
      </c>
      <c r="D149" t="s">
        <v>3023</v>
      </c>
      <c r="E149" t="s">
        <v>4509</v>
      </c>
    </row>
    <row r="150" spans="2:5">
      <c r="B150" t="s">
        <v>2513</v>
      </c>
      <c r="C150" t="s">
        <v>2794</v>
      </c>
      <c r="D150" t="s">
        <v>3024</v>
      </c>
      <c r="E150" t="s">
        <v>2527</v>
      </c>
    </row>
    <row r="151" spans="2:5">
      <c r="B151">
        <v>0</v>
      </c>
      <c r="C151">
        <v>0</v>
      </c>
      <c r="D151">
        <v>0</v>
      </c>
      <c r="E151">
        <v>0</v>
      </c>
    </row>
    <row r="152" spans="2:5">
      <c r="B152" t="s">
        <v>2514</v>
      </c>
      <c r="C152" t="s">
        <v>2795</v>
      </c>
      <c r="D152" t="s">
        <v>3025</v>
      </c>
      <c r="E152" t="s">
        <v>4510</v>
      </c>
    </row>
    <row r="153" spans="2:5">
      <c r="B153" t="s">
        <v>2515</v>
      </c>
      <c r="C153" t="s">
        <v>2796</v>
      </c>
      <c r="D153" t="s">
        <v>3026</v>
      </c>
      <c r="E153" t="s">
        <v>2529</v>
      </c>
    </row>
    <row r="154" spans="2:5">
      <c r="B154">
        <v>0</v>
      </c>
      <c r="C154">
        <v>0</v>
      </c>
      <c r="D154">
        <v>3810962</v>
      </c>
      <c r="E154">
        <v>0</v>
      </c>
    </row>
    <row r="155" spans="2:5">
      <c r="B155" t="s">
        <v>2516</v>
      </c>
      <c r="C155" t="s">
        <v>2797</v>
      </c>
      <c r="D155" t="s">
        <v>3027</v>
      </c>
      <c r="E155" t="s">
        <v>4511</v>
      </c>
    </row>
    <row r="156" spans="2:5">
      <c r="B156" t="s">
        <v>2517</v>
      </c>
      <c r="C156" t="s">
        <v>2798</v>
      </c>
      <c r="D156" t="s">
        <v>3028</v>
      </c>
      <c r="E156" t="s">
        <v>2531</v>
      </c>
    </row>
    <row r="157" spans="2:5">
      <c r="B157">
        <v>0</v>
      </c>
      <c r="C157">
        <v>0</v>
      </c>
      <c r="D157">
        <v>123000</v>
      </c>
      <c r="E157">
        <v>0</v>
      </c>
    </row>
    <row r="158" spans="2:5">
      <c r="B158" t="s">
        <v>2518</v>
      </c>
      <c r="C158" t="s">
        <v>2799</v>
      </c>
      <c r="D158" t="s">
        <v>3029</v>
      </c>
      <c r="E158" t="s">
        <v>4512</v>
      </c>
    </row>
    <row r="159" spans="2:5">
      <c r="B159" t="s">
        <v>2519</v>
      </c>
      <c r="C159" t="s">
        <v>2800</v>
      </c>
      <c r="D159" t="s">
        <v>3030</v>
      </c>
      <c r="E159" t="s">
        <v>2533</v>
      </c>
    </row>
    <row r="160" spans="2:5">
      <c r="B160">
        <v>0</v>
      </c>
      <c r="C160">
        <v>0</v>
      </c>
      <c r="D160">
        <v>1988392</v>
      </c>
      <c r="E160">
        <v>0</v>
      </c>
    </row>
    <row r="161" spans="2:5">
      <c r="B161" t="s">
        <v>2520</v>
      </c>
      <c r="C161" t="s">
        <v>2801</v>
      </c>
      <c r="D161" t="s">
        <v>3031</v>
      </c>
      <c r="E161" t="s">
        <v>4513</v>
      </c>
    </row>
    <row r="162" spans="2:5">
      <c r="B162" t="s">
        <v>2521</v>
      </c>
      <c r="C162" t="s">
        <v>2802</v>
      </c>
      <c r="D162" t="s">
        <v>3032</v>
      </c>
      <c r="E162" t="s">
        <v>2535</v>
      </c>
    </row>
    <row r="163" spans="2:5">
      <c r="B163">
        <v>0</v>
      </c>
      <c r="C163">
        <v>0</v>
      </c>
      <c r="D163">
        <v>11560590</v>
      </c>
      <c r="E163">
        <v>0</v>
      </c>
    </row>
    <row r="164" spans="2:5">
      <c r="B164" t="s">
        <v>2522</v>
      </c>
      <c r="C164" t="s">
        <v>2803</v>
      </c>
      <c r="D164" t="s">
        <v>3033</v>
      </c>
      <c r="E164" t="s">
        <v>4514</v>
      </c>
    </row>
    <row r="165" spans="2:5">
      <c r="B165" t="s">
        <v>2523</v>
      </c>
      <c r="C165" t="s">
        <v>2804</v>
      </c>
      <c r="D165" t="s">
        <v>3034</v>
      </c>
      <c r="E165" t="s">
        <v>2537</v>
      </c>
    </row>
    <row r="166" spans="2:5">
      <c r="B166">
        <v>378905</v>
      </c>
      <c r="C166">
        <v>0</v>
      </c>
      <c r="D166">
        <v>0</v>
      </c>
      <c r="E166">
        <v>0</v>
      </c>
    </row>
    <row r="167" spans="2:5">
      <c r="B167" t="s">
        <v>2524</v>
      </c>
      <c r="C167" t="s">
        <v>2805</v>
      </c>
      <c r="D167" t="s">
        <v>3035</v>
      </c>
      <c r="E167" t="s">
        <v>4515</v>
      </c>
    </row>
    <row r="168" spans="2:5">
      <c r="B168" t="s">
        <v>2525</v>
      </c>
      <c r="C168" t="s">
        <v>2806</v>
      </c>
      <c r="D168" t="s">
        <v>3036</v>
      </c>
      <c r="E168" t="s">
        <v>4516</v>
      </c>
    </row>
    <row r="169" spans="2:5">
      <c r="B169">
        <v>22773</v>
      </c>
      <c r="C169">
        <v>0</v>
      </c>
      <c r="D169">
        <v>0</v>
      </c>
      <c r="E169">
        <v>0</v>
      </c>
    </row>
    <row r="170" spans="2:5">
      <c r="B170" t="s">
        <v>2526</v>
      </c>
      <c r="C170" t="s">
        <v>2807</v>
      </c>
      <c r="D170" t="s">
        <v>3037</v>
      </c>
      <c r="E170" t="s">
        <v>4517</v>
      </c>
    </row>
    <row r="171" spans="2:5">
      <c r="B171" t="s">
        <v>2527</v>
      </c>
      <c r="C171" t="s">
        <v>2808</v>
      </c>
      <c r="D171" t="s">
        <v>3038</v>
      </c>
      <c r="E171" t="s">
        <v>2541</v>
      </c>
    </row>
    <row r="172" spans="2:5">
      <c r="B172">
        <v>0</v>
      </c>
      <c r="C172">
        <v>0</v>
      </c>
      <c r="D172">
        <v>5470270</v>
      </c>
      <c r="E172">
        <v>172604</v>
      </c>
    </row>
    <row r="173" spans="2:5">
      <c r="B173" t="s">
        <v>2528</v>
      </c>
      <c r="C173" t="s">
        <v>2809</v>
      </c>
      <c r="D173" t="s">
        <v>3039</v>
      </c>
      <c r="E173" t="s">
        <v>4518</v>
      </c>
    </row>
    <row r="174" spans="2:5">
      <c r="B174" t="s">
        <v>2529</v>
      </c>
      <c r="C174" t="s">
        <v>2810</v>
      </c>
      <c r="D174" t="s">
        <v>3040</v>
      </c>
      <c r="E174" t="s">
        <v>2543</v>
      </c>
    </row>
    <row r="175" spans="2:5">
      <c r="B175">
        <v>0</v>
      </c>
      <c r="C175">
        <v>0</v>
      </c>
      <c r="D175">
        <v>0</v>
      </c>
      <c r="E175">
        <v>56482</v>
      </c>
    </row>
    <row r="176" spans="2:5">
      <c r="B176" t="s">
        <v>2530</v>
      </c>
      <c r="C176" t="s">
        <v>2811</v>
      </c>
      <c r="D176" t="s">
        <v>3041</v>
      </c>
      <c r="E176" t="s">
        <v>4519</v>
      </c>
    </row>
    <row r="177" spans="2:5">
      <c r="B177" t="s">
        <v>2531</v>
      </c>
      <c r="C177" t="s">
        <v>2812</v>
      </c>
      <c r="D177" t="s">
        <v>3042</v>
      </c>
      <c r="E177" t="s">
        <v>2545</v>
      </c>
    </row>
    <row r="178" spans="2:5">
      <c r="B178">
        <v>0</v>
      </c>
      <c r="C178">
        <v>0</v>
      </c>
      <c r="D178">
        <v>0</v>
      </c>
      <c r="E178">
        <v>11396</v>
      </c>
    </row>
    <row r="179" spans="2:5">
      <c r="B179" t="s">
        <v>2532</v>
      </c>
      <c r="C179" t="s">
        <v>2813</v>
      </c>
      <c r="D179" t="s">
        <v>3043</v>
      </c>
      <c r="E179" t="s">
        <v>4520</v>
      </c>
    </row>
    <row r="180" spans="2:5">
      <c r="B180" t="s">
        <v>2533</v>
      </c>
      <c r="C180" t="s">
        <v>2814</v>
      </c>
      <c r="D180" t="s">
        <v>3044</v>
      </c>
      <c r="E180" t="s">
        <v>2547</v>
      </c>
    </row>
    <row r="181" spans="2:5">
      <c r="B181">
        <v>18154</v>
      </c>
      <c r="C181">
        <v>0</v>
      </c>
      <c r="D181">
        <v>0</v>
      </c>
      <c r="E181">
        <v>0</v>
      </c>
    </row>
    <row r="182" spans="2:5">
      <c r="B182" t="s">
        <v>2534</v>
      </c>
      <c r="C182" t="s">
        <v>2815</v>
      </c>
      <c r="D182" t="s">
        <v>3045</v>
      </c>
      <c r="E182" t="s">
        <v>4521</v>
      </c>
    </row>
    <row r="183" spans="2:5">
      <c r="B183" t="s">
        <v>2535</v>
      </c>
      <c r="C183" t="s">
        <v>2816</v>
      </c>
      <c r="D183" t="s">
        <v>3046</v>
      </c>
      <c r="E183" t="s">
        <v>2549</v>
      </c>
    </row>
    <row r="184" spans="2:5">
      <c r="B184">
        <v>0</v>
      </c>
      <c r="C184">
        <v>0</v>
      </c>
      <c r="D184">
        <v>0</v>
      </c>
      <c r="E184">
        <v>0</v>
      </c>
    </row>
    <row r="185" spans="2:5">
      <c r="B185" t="s">
        <v>2536</v>
      </c>
      <c r="C185" t="s">
        <v>2817</v>
      </c>
      <c r="D185" t="s">
        <v>3047</v>
      </c>
      <c r="E185" t="s">
        <v>4522</v>
      </c>
    </row>
    <row r="186" spans="2:5">
      <c r="B186" t="s">
        <v>2537</v>
      </c>
      <c r="C186" t="s">
        <v>2818</v>
      </c>
      <c r="D186" t="s">
        <v>3048</v>
      </c>
      <c r="E186" t="s">
        <v>2551</v>
      </c>
    </row>
    <row r="187" spans="2:5">
      <c r="B187">
        <v>50000</v>
      </c>
      <c r="C187">
        <v>11943</v>
      </c>
      <c r="D187">
        <v>0</v>
      </c>
      <c r="E187">
        <v>0</v>
      </c>
    </row>
    <row r="188" spans="2:5">
      <c r="B188" t="s">
        <v>2538</v>
      </c>
      <c r="C188" t="s">
        <v>2819</v>
      </c>
      <c r="D188" t="s">
        <v>3049</v>
      </c>
      <c r="E188" t="s">
        <v>4523</v>
      </c>
    </row>
    <row r="189" spans="2:5">
      <c r="B189" t="s">
        <v>2539</v>
      </c>
      <c r="C189" t="s">
        <v>2820</v>
      </c>
      <c r="D189" t="s">
        <v>3050</v>
      </c>
      <c r="E189" t="s">
        <v>2553</v>
      </c>
    </row>
    <row r="190" spans="2:5">
      <c r="B190">
        <v>0</v>
      </c>
      <c r="C190">
        <v>0</v>
      </c>
      <c r="D190">
        <v>0</v>
      </c>
      <c r="E190">
        <v>0</v>
      </c>
    </row>
    <row r="191" spans="2:5">
      <c r="B191" t="s">
        <v>2540</v>
      </c>
      <c r="C191" t="s">
        <v>2821</v>
      </c>
      <c r="D191" t="s">
        <v>3051</v>
      </c>
      <c r="E191" t="s">
        <v>4524</v>
      </c>
    </row>
    <row r="192" spans="2:5">
      <c r="B192" t="s">
        <v>2541</v>
      </c>
      <c r="C192" t="s">
        <v>2822</v>
      </c>
      <c r="D192" t="s">
        <v>3052</v>
      </c>
      <c r="E192" t="s">
        <v>2555</v>
      </c>
    </row>
    <row r="193" spans="2:5">
      <c r="B193">
        <v>0</v>
      </c>
      <c r="C193">
        <v>0</v>
      </c>
      <c r="D193">
        <v>0</v>
      </c>
      <c r="E193">
        <v>0</v>
      </c>
    </row>
    <row r="194" spans="2:5">
      <c r="B194" t="s">
        <v>2542</v>
      </c>
      <c r="C194" t="s">
        <v>2823</v>
      </c>
      <c r="D194" t="s">
        <v>3053</v>
      </c>
      <c r="E194" t="s">
        <v>4525</v>
      </c>
    </row>
    <row r="195" spans="2:5">
      <c r="B195" t="s">
        <v>2543</v>
      </c>
      <c r="C195" t="s">
        <v>2824</v>
      </c>
      <c r="D195" t="s">
        <v>3054</v>
      </c>
      <c r="E195" t="s">
        <v>4526</v>
      </c>
    </row>
    <row r="196" spans="2:5">
      <c r="B196">
        <v>0</v>
      </c>
      <c r="C196">
        <v>0</v>
      </c>
      <c r="D196">
        <v>0</v>
      </c>
      <c r="E196">
        <v>231845</v>
      </c>
    </row>
    <row r="197" spans="2:5">
      <c r="B197" t="s">
        <v>2544</v>
      </c>
      <c r="C197" t="s">
        <v>2825</v>
      </c>
      <c r="D197" t="s">
        <v>3055</v>
      </c>
      <c r="E197" t="s">
        <v>4527</v>
      </c>
    </row>
    <row r="198" spans="2:5">
      <c r="B198" t="s">
        <v>2545</v>
      </c>
      <c r="C198" t="s">
        <v>2826</v>
      </c>
      <c r="D198" t="s">
        <v>3056</v>
      </c>
      <c r="E198" t="s">
        <v>4528</v>
      </c>
    </row>
    <row r="199" spans="2:5">
      <c r="B199">
        <v>0</v>
      </c>
      <c r="C199">
        <v>0</v>
      </c>
      <c r="D199">
        <v>0</v>
      </c>
      <c r="E199">
        <v>4680006</v>
      </c>
    </row>
    <row r="200" spans="2:5">
      <c r="B200" t="s">
        <v>2546</v>
      </c>
      <c r="C200" t="s">
        <v>2827</v>
      </c>
      <c r="D200" t="s">
        <v>3057</v>
      </c>
      <c r="E200" t="s">
        <v>4529</v>
      </c>
    </row>
    <row r="201" spans="2:5">
      <c r="B201" t="s">
        <v>2547</v>
      </c>
      <c r="C201" t="s">
        <v>2828</v>
      </c>
      <c r="D201" t="s">
        <v>3058</v>
      </c>
      <c r="E201" t="s">
        <v>4530</v>
      </c>
    </row>
    <row r="202" spans="2:5">
      <c r="B202">
        <v>0</v>
      </c>
      <c r="C202">
        <v>0</v>
      </c>
      <c r="D202">
        <v>653624</v>
      </c>
      <c r="E202">
        <v>1473879</v>
      </c>
    </row>
    <row r="203" spans="2:5">
      <c r="B203" t="s">
        <v>2548</v>
      </c>
      <c r="C203" t="s">
        <v>2829</v>
      </c>
      <c r="D203" t="s">
        <v>3059</v>
      </c>
      <c r="E203" t="s">
        <v>4531</v>
      </c>
    </row>
    <row r="204" spans="2:5">
      <c r="B204" t="s">
        <v>2549</v>
      </c>
      <c r="C204" t="s">
        <v>2830</v>
      </c>
      <c r="D204" t="s">
        <v>3060</v>
      </c>
      <c r="E204" t="s">
        <v>4532</v>
      </c>
    </row>
    <row r="205" spans="2:5">
      <c r="B205">
        <v>0</v>
      </c>
      <c r="C205">
        <v>0</v>
      </c>
      <c r="D205">
        <v>-16388</v>
      </c>
      <c r="E205">
        <v>136909</v>
      </c>
    </row>
    <row r="206" spans="2:5">
      <c r="B206" t="s">
        <v>2550</v>
      </c>
      <c r="C206" t="s">
        <v>2831</v>
      </c>
      <c r="D206" t="s">
        <v>3061</v>
      </c>
      <c r="E206" t="s">
        <v>4533</v>
      </c>
    </row>
    <row r="207" spans="2:5">
      <c r="B207" t="s">
        <v>2551</v>
      </c>
      <c r="C207" t="s">
        <v>2832</v>
      </c>
      <c r="D207" t="s">
        <v>3062</v>
      </c>
      <c r="E207" t="s">
        <v>4534</v>
      </c>
    </row>
    <row r="208" spans="2:5">
      <c r="B208">
        <v>0</v>
      </c>
      <c r="C208">
        <v>0</v>
      </c>
      <c r="D208">
        <v>0</v>
      </c>
      <c r="E208">
        <v>260717</v>
      </c>
    </row>
    <row r="209" spans="2:5">
      <c r="B209" t="s">
        <v>2552</v>
      </c>
      <c r="C209" t="s">
        <v>2833</v>
      </c>
      <c r="D209" t="s">
        <v>3063</v>
      </c>
      <c r="E209" t="s">
        <v>4535</v>
      </c>
    </row>
    <row r="210" spans="2:5">
      <c r="B210" t="s">
        <v>2553</v>
      </c>
      <c r="C210" t="s">
        <v>2834</v>
      </c>
      <c r="D210" t="s">
        <v>3064</v>
      </c>
      <c r="E210" t="s">
        <v>4536</v>
      </c>
    </row>
    <row r="211" spans="2:5">
      <c r="B211">
        <v>0</v>
      </c>
      <c r="C211">
        <v>0</v>
      </c>
      <c r="D211">
        <v>0</v>
      </c>
      <c r="E211">
        <v>6750</v>
      </c>
    </row>
    <row r="212" spans="2:5">
      <c r="B212" t="s">
        <v>2554</v>
      </c>
      <c r="C212" t="s">
        <v>2835</v>
      </c>
      <c r="D212" t="s">
        <v>3065</v>
      </c>
      <c r="E212" t="s">
        <v>4537</v>
      </c>
    </row>
    <row r="213" spans="2:5">
      <c r="B213" t="s">
        <v>2555</v>
      </c>
      <c r="C213" t="s">
        <v>2836</v>
      </c>
      <c r="D213" t="s">
        <v>3066</v>
      </c>
      <c r="E213" t="s">
        <v>4538</v>
      </c>
    </row>
    <row r="214" spans="2:5">
      <c r="B214">
        <v>0</v>
      </c>
      <c r="C214">
        <v>0</v>
      </c>
      <c r="D214">
        <v>447775</v>
      </c>
      <c r="E214">
        <v>280631</v>
      </c>
    </row>
    <row r="215" spans="2:5">
      <c r="B215" t="s">
        <v>2556</v>
      </c>
      <c r="C215" t="s">
        <v>2837</v>
      </c>
      <c r="D215" t="s">
        <v>3067</v>
      </c>
      <c r="E215" t="s">
        <v>4539</v>
      </c>
    </row>
    <row r="216" spans="2:5">
      <c r="B216" t="s">
        <v>2557</v>
      </c>
      <c r="C216" t="s">
        <v>2838</v>
      </c>
      <c r="D216" t="s">
        <v>2559</v>
      </c>
      <c r="E216" t="s">
        <v>4540</v>
      </c>
    </row>
    <row r="217" spans="2:5">
      <c r="B217">
        <v>0</v>
      </c>
      <c r="C217">
        <v>0</v>
      </c>
      <c r="D217">
        <v>0</v>
      </c>
      <c r="E217">
        <v>61560</v>
      </c>
    </row>
    <row r="218" spans="2:5">
      <c r="B218" t="s">
        <v>2558</v>
      </c>
      <c r="C218" t="s">
        <v>2839</v>
      </c>
      <c r="D218" t="s">
        <v>3068</v>
      </c>
      <c r="E218" t="s">
        <v>4541</v>
      </c>
    </row>
    <row r="219" spans="2:5">
      <c r="B219" t="s">
        <v>2559</v>
      </c>
      <c r="C219" t="s">
        <v>2840</v>
      </c>
      <c r="D219" t="s">
        <v>2729</v>
      </c>
      <c r="E219" t="s">
        <v>4542</v>
      </c>
    </row>
    <row r="220" spans="2:5">
      <c r="B220">
        <v>0</v>
      </c>
      <c r="C220">
        <v>5000000</v>
      </c>
      <c r="D220">
        <v>0</v>
      </c>
      <c r="E220">
        <v>0</v>
      </c>
    </row>
    <row r="221" spans="2:5">
      <c r="B221" t="s">
        <v>2560</v>
      </c>
      <c r="C221" t="s">
        <v>2841</v>
      </c>
      <c r="D221" t="s">
        <v>3069</v>
      </c>
      <c r="E221" t="s">
        <v>4543</v>
      </c>
    </row>
    <row r="222" spans="2:5">
      <c r="B222" t="s">
        <v>2561</v>
      </c>
      <c r="C222" t="s">
        <v>2842</v>
      </c>
      <c r="D222" t="s">
        <v>2575</v>
      </c>
      <c r="E222" t="s">
        <v>4544</v>
      </c>
    </row>
    <row r="223" spans="2:5">
      <c r="B223">
        <v>0</v>
      </c>
      <c r="C223">
        <v>0</v>
      </c>
      <c r="D223">
        <v>0</v>
      </c>
      <c r="E223">
        <v>6928220</v>
      </c>
    </row>
    <row r="224" spans="2:5">
      <c r="B224" t="s">
        <v>2562</v>
      </c>
      <c r="C224" t="s">
        <v>2843</v>
      </c>
      <c r="D224" t="s">
        <v>3070</v>
      </c>
      <c r="E224" t="s">
        <v>4545</v>
      </c>
    </row>
    <row r="225" spans="2:5">
      <c r="B225" t="s">
        <v>2563</v>
      </c>
      <c r="C225" t="s">
        <v>2844</v>
      </c>
      <c r="D225" t="s">
        <v>2593</v>
      </c>
      <c r="E225" t="s">
        <v>2986</v>
      </c>
    </row>
    <row r="226" spans="2:5">
      <c r="B226">
        <v>0</v>
      </c>
      <c r="C226">
        <v>0</v>
      </c>
      <c r="D226">
        <v>0</v>
      </c>
      <c r="E226">
        <v>1572819</v>
      </c>
    </row>
    <row r="227" spans="2:5">
      <c r="B227" t="s">
        <v>2564</v>
      </c>
      <c r="C227" t="s">
        <v>2845</v>
      </c>
      <c r="D227" t="s">
        <v>3071</v>
      </c>
      <c r="E227" t="s">
        <v>4546</v>
      </c>
    </row>
    <row r="228" spans="2:5">
      <c r="B228" t="s">
        <v>2565</v>
      </c>
      <c r="C228" t="s">
        <v>2846</v>
      </c>
      <c r="D228" t="s">
        <v>2611</v>
      </c>
      <c r="E228" t="s">
        <v>2988</v>
      </c>
    </row>
    <row r="229" spans="2:5">
      <c r="B229">
        <v>0</v>
      </c>
      <c r="C229">
        <v>0</v>
      </c>
      <c r="D229">
        <v>0</v>
      </c>
      <c r="E229">
        <v>294376</v>
      </c>
    </row>
    <row r="230" spans="2:5">
      <c r="B230" t="s">
        <v>2566</v>
      </c>
      <c r="C230" t="s">
        <v>2847</v>
      </c>
      <c r="D230" t="s">
        <v>3072</v>
      </c>
      <c r="E230" t="s">
        <v>4547</v>
      </c>
    </row>
    <row r="231" spans="2:5">
      <c r="B231" t="s">
        <v>2567</v>
      </c>
      <c r="C231" t="s">
        <v>2848</v>
      </c>
      <c r="D231" t="s">
        <v>2629</v>
      </c>
      <c r="E231" t="s">
        <v>2990</v>
      </c>
    </row>
    <row r="232" spans="2:5">
      <c r="B232">
        <v>0</v>
      </c>
      <c r="C232">
        <v>0</v>
      </c>
      <c r="D232">
        <v>13301</v>
      </c>
      <c r="E232">
        <v>255789</v>
      </c>
    </row>
    <row r="233" spans="2:5">
      <c r="B233" t="s">
        <v>2568</v>
      </c>
      <c r="C233" t="s">
        <v>2849</v>
      </c>
      <c r="D233" t="s">
        <v>3073</v>
      </c>
      <c r="E233" t="s">
        <v>4548</v>
      </c>
    </row>
    <row r="234" spans="2:5">
      <c r="B234" t="s">
        <v>2569</v>
      </c>
      <c r="C234" t="s">
        <v>2850</v>
      </c>
      <c r="D234" t="s">
        <v>2647</v>
      </c>
      <c r="E234" t="s">
        <v>2992</v>
      </c>
    </row>
    <row r="235" spans="2:5">
      <c r="B235">
        <v>0</v>
      </c>
      <c r="C235">
        <v>0</v>
      </c>
      <c r="D235">
        <v>0</v>
      </c>
      <c r="E235">
        <v>199029</v>
      </c>
    </row>
    <row r="236" spans="2:5">
      <c r="B236" t="s">
        <v>2570</v>
      </c>
      <c r="C236" t="s">
        <v>2851</v>
      </c>
      <c r="D236" t="s">
        <v>3074</v>
      </c>
      <c r="E236" t="s">
        <v>4549</v>
      </c>
    </row>
    <row r="237" spans="2:5">
      <c r="B237" t="s">
        <v>2571</v>
      </c>
      <c r="C237" t="s">
        <v>2852</v>
      </c>
      <c r="D237" t="s">
        <v>2665</v>
      </c>
      <c r="E237" t="s">
        <v>2994</v>
      </c>
    </row>
    <row r="238" spans="2:5">
      <c r="B238">
        <v>0</v>
      </c>
      <c r="C238">
        <v>0</v>
      </c>
      <c r="D238">
        <v>0</v>
      </c>
      <c r="E238">
        <v>0</v>
      </c>
    </row>
    <row r="239" spans="2:5">
      <c r="B239" t="s">
        <v>2572</v>
      </c>
      <c r="C239" t="s">
        <v>2853</v>
      </c>
      <c r="D239" t="s">
        <v>3075</v>
      </c>
      <c r="E239" t="s">
        <v>4550</v>
      </c>
    </row>
    <row r="240" spans="2:5">
      <c r="B240" t="s">
        <v>2573</v>
      </c>
      <c r="C240" t="s">
        <v>2854</v>
      </c>
      <c r="D240" t="s">
        <v>2760</v>
      </c>
      <c r="E240" t="s">
        <v>2996</v>
      </c>
    </row>
    <row r="241" spans="2:5">
      <c r="B241">
        <v>0</v>
      </c>
      <c r="C241">
        <v>0</v>
      </c>
      <c r="D241">
        <v>691540</v>
      </c>
      <c r="E241">
        <v>109179</v>
      </c>
    </row>
    <row r="242" spans="2:5">
      <c r="B242" t="s">
        <v>2574</v>
      </c>
      <c r="C242" t="s">
        <v>2855</v>
      </c>
      <c r="D242" t="s">
        <v>3076</v>
      </c>
      <c r="E242" t="s">
        <v>4551</v>
      </c>
    </row>
    <row r="243" spans="2:5">
      <c r="B243" t="s">
        <v>2575</v>
      </c>
      <c r="C243" t="s">
        <v>2856</v>
      </c>
      <c r="D243" t="s">
        <v>2776</v>
      </c>
      <c r="E243" t="s">
        <v>2998</v>
      </c>
    </row>
    <row r="244" spans="2:5">
      <c r="B244">
        <v>15211456</v>
      </c>
      <c r="C244">
        <v>0</v>
      </c>
      <c r="D244">
        <v>0</v>
      </c>
      <c r="E244">
        <v>28616</v>
      </c>
    </row>
    <row r="245" spans="2:5">
      <c r="B245" t="s">
        <v>2576</v>
      </c>
      <c r="C245" t="s">
        <v>2857</v>
      </c>
      <c r="D245" t="s">
        <v>3077</v>
      </c>
      <c r="E245" t="s">
        <v>4552</v>
      </c>
    </row>
    <row r="246" spans="2:5">
      <c r="B246" t="s">
        <v>2577</v>
      </c>
      <c r="C246" t="s">
        <v>2858</v>
      </c>
      <c r="D246" t="s">
        <v>2792</v>
      </c>
      <c r="E246" t="s">
        <v>3000</v>
      </c>
    </row>
    <row r="247" spans="2:5">
      <c r="B247">
        <v>2088168</v>
      </c>
      <c r="C247">
        <v>32000000</v>
      </c>
      <c r="D247">
        <v>0</v>
      </c>
      <c r="E247">
        <v>0</v>
      </c>
    </row>
    <row r="248" spans="2:5">
      <c r="B248" t="s">
        <v>2578</v>
      </c>
      <c r="C248" t="s">
        <v>2859</v>
      </c>
      <c r="D248" t="s">
        <v>3078</v>
      </c>
      <c r="E248" t="s">
        <v>4553</v>
      </c>
    </row>
    <row r="249" spans="2:5">
      <c r="B249" t="s">
        <v>2579</v>
      </c>
      <c r="C249" t="s">
        <v>2860</v>
      </c>
      <c r="D249" t="s">
        <v>2808</v>
      </c>
      <c r="E249" t="s">
        <v>4554</v>
      </c>
    </row>
    <row r="250" spans="2:5">
      <c r="B250">
        <v>0</v>
      </c>
      <c r="C250">
        <v>1350000</v>
      </c>
      <c r="D250">
        <v>48440</v>
      </c>
      <c r="E250">
        <v>2259959</v>
      </c>
    </row>
    <row r="251" spans="2:5">
      <c r="B251" t="s">
        <v>2580</v>
      </c>
      <c r="C251" t="s">
        <v>2861</v>
      </c>
      <c r="D251" t="s">
        <v>3079</v>
      </c>
      <c r="E251" t="s">
        <v>4555</v>
      </c>
    </row>
    <row r="252" spans="2:5">
      <c r="B252" t="s">
        <v>2581</v>
      </c>
      <c r="C252" t="s">
        <v>2862</v>
      </c>
      <c r="D252" t="s">
        <v>3080</v>
      </c>
      <c r="E252" t="s">
        <v>3004</v>
      </c>
    </row>
    <row r="253" spans="2:5">
      <c r="B253">
        <v>482445</v>
      </c>
      <c r="C253">
        <v>0</v>
      </c>
      <c r="D253">
        <v>0</v>
      </c>
      <c r="E253">
        <v>669744</v>
      </c>
    </row>
    <row r="254" spans="2:5">
      <c r="B254" t="s">
        <v>2582</v>
      </c>
      <c r="C254" t="s">
        <v>2863</v>
      </c>
      <c r="D254" t="s">
        <v>3081</v>
      </c>
      <c r="E254" t="s">
        <v>4556</v>
      </c>
    </row>
    <row r="255" spans="2:5">
      <c r="B255" t="s">
        <v>2583</v>
      </c>
      <c r="C255" t="s">
        <v>2864</v>
      </c>
      <c r="D255" t="s">
        <v>2683</v>
      </c>
      <c r="E255" t="s">
        <v>3006</v>
      </c>
    </row>
    <row r="256" spans="2:5">
      <c r="B256">
        <v>0</v>
      </c>
      <c r="C256">
        <v>0</v>
      </c>
      <c r="D256">
        <v>0</v>
      </c>
      <c r="E256">
        <v>116393</v>
      </c>
    </row>
    <row r="257" spans="2:5">
      <c r="B257" t="s">
        <v>2584</v>
      </c>
      <c r="C257" t="s">
        <v>2865</v>
      </c>
      <c r="D257" t="s">
        <v>3082</v>
      </c>
      <c r="E257" t="s">
        <v>4557</v>
      </c>
    </row>
    <row r="258" spans="2:5">
      <c r="B258" t="s">
        <v>2585</v>
      </c>
      <c r="C258" t="s">
        <v>2866</v>
      </c>
      <c r="D258" t="s">
        <v>2701</v>
      </c>
      <c r="E258" t="s">
        <v>3008</v>
      </c>
    </row>
    <row r="259" spans="2:5">
      <c r="B259">
        <v>3121491</v>
      </c>
      <c r="C259">
        <v>350000</v>
      </c>
      <c r="D259">
        <v>0</v>
      </c>
      <c r="E259">
        <v>413081</v>
      </c>
    </row>
    <row r="260" spans="2:5">
      <c r="B260" t="s">
        <v>2586</v>
      </c>
      <c r="C260" t="s">
        <v>2867</v>
      </c>
      <c r="D260" t="s">
        <v>3083</v>
      </c>
      <c r="E260" t="s">
        <v>4558</v>
      </c>
    </row>
    <row r="261" spans="2:5">
      <c r="B261" t="s">
        <v>2587</v>
      </c>
      <c r="C261" t="s">
        <v>2868</v>
      </c>
      <c r="D261" t="s">
        <v>2830</v>
      </c>
      <c r="E261" t="s">
        <v>3010</v>
      </c>
    </row>
    <row r="262" spans="2:5">
      <c r="B262">
        <v>0</v>
      </c>
      <c r="C262">
        <v>0</v>
      </c>
      <c r="D262">
        <v>519212</v>
      </c>
      <c r="E262">
        <v>288168</v>
      </c>
    </row>
    <row r="263" spans="2:5">
      <c r="B263" t="s">
        <v>2588</v>
      </c>
      <c r="C263" t="s">
        <v>2869</v>
      </c>
      <c r="D263" t="s">
        <v>3084</v>
      </c>
      <c r="E263" t="s">
        <v>4559</v>
      </c>
    </row>
    <row r="264" spans="2:5">
      <c r="B264" t="s">
        <v>2589</v>
      </c>
      <c r="C264" t="s">
        <v>2870</v>
      </c>
      <c r="D264" t="s">
        <v>2844</v>
      </c>
      <c r="E264" t="s">
        <v>3012</v>
      </c>
    </row>
    <row r="265" spans="2:5">
      <c r="B265">
        <v>126603</v>
      </c>
      <c r="C265">
        <v>0</v>
      </c>
      <c r="D265">
        <v>0</v>
      </c>
      <c r="E265">
        <v>0</v>
      </c>
    </row>
    <row r="266" spans="2:5">
      <c r="B266" t="s">
        <v>2590</v>
      </c>
      <c r="C266" t="s">
        <v>2871</v>
      </c>
      <c r="D266" t="s">
        <v>3085</v>
      </c>
      <c r="E266" t="s">
        <v>4560</v>
      </c>
    </row>
    <row r="267" spans="2:5">
      <c r="B267" t="s">
        <v>2591</v>
      </c>
      <c r="C267" t="s">
        <v>2872</v>
      </c>
      <c r="D267" t="s">
        <v>3086</v>
      </c>
      <c r="E267" t="s">
        <v>3014</v>
      </c>
    </row>
    <row r="268" spans="2:5">
      <c r="B268">
        <v>210269</v>
      </c>
      <c r="C268">
        <v>0</v>
      </c>
      <c r="D268">
        <v>174408</v>
      </c>
      <c r="E268">
        <v>0</v>
      </c>
    </row>
    <row r="269" spans="2:5">
      <c r="B269" t="s">
        <v>2592</v>
      </c>
      <c r="C269" t="s">
        <v>2873</v>
      </c>
      <c r="D269" t="s">
        <v>3087</v>
      </c>
      <c r="E269" t="s">
        <v>4561</v>
      </c>
    </row>
    <row r="270" spans="2:5">
      <c r="B270" t="s">
        <v>2593</v>
      </c>
      <c r="C270" t="s">
        <v>2874</v>
      </c>
      <c r="D270" t="s">
        <v>3088</v>
      </c>
      <c r="E270" t="s">
        <v>3016</v>
      </c>
    </row>
    <row r="271" spans="2:5">
      <c r="B271">
        <v>0</v>
      </c>
      <c r="C271">
        <v>0</v>
      </c>
      <c r="D271">
        <v>0</v>
      </c>
      <c r="E271">
        <v>0</v>
      </c>
    </row>
    <row r="272" spans="2:5">
      <c r="B272" t="s">
        <v>2594</v>
      </c>
      <c r="C272" t="s">
        <v>2875</v>
      </c>
      <c r="D272" t="s">
        <v>3089</v>
      </c>
      <c r="E272" t="s">
        <v>4562</v>
      </c>
    </row>
    <row r="273" spans="2:5">
      <c r="B273" t="s">
        <v>2595</v>
      </c>
      <c r="C273" t="s">
        <v>2876</v>
      </c>
      <c r="D273" t="s">
        <v>3090</v>
      </c>
      <c r="E273" t="s">
        <v>3018</v>
      </c>
    </row>
    <row r="274" spans="2:5">
      <c r="B274">
        <v>0</v>
      </c>
      <c r="C274">
        <v>0</v>
      </c>
      <c r="D274">
        <v>0</v>
      </c>
      <c r="E274">
        <v>0</v>
      </c>
    </row>
    <row r="275" spans="2:5">
      <c r="B275" t="s">
        <v>2596</v>
      </c>
      <c r="C275" t="s">
        <v>2877</v>
      </c>
      <c r="D275" t="s">
        <v>3091</v>
      </c>
      <c r="E275" t="s">
        <v>4563</v>
      </c>
    </row>
    <row r="276" spans="2:5">
      <c r="B276" t="s">
        <v>2597</v>
      </c>
      <c r="C276" t="s">
        <v>2878</v>
      </c>
      <c r="D276" t="s">
        <v>3092</v>
      </c>
      <c r="E276" t="s">
        <v>4564</v>
      </c>
    </row>
    <row r="277" spans="2:5">
      <c r="B277">
        <v>0</v>
      </c>
      <c r="C277">
        <v>0</v>
      </c>
      <c r="D277">
        <v>0</v>
      </c>
      <c r="E277">
        <v>470672</v>
      </c>
    </row>
    <row r="278" spans="2:5">
      <c r="B278" t="s">
        <v>2598</v>
      </c>
      <c r="C278" t="s">
        <v>2879</v>
      </c>
      <c r="D278" t="s">
        <v>3093</v>
      </c>
      <c r="E278" t="s">
        <v>4565</v>
      </c>
    </row>
    <row r="279" spans="2:5">
      <c r="B279" t="s">
        <v>2599</v>
      </c>
      <c r="C279" t="s">
        <v>2880</v>
      </c>
      <c r="D279" t="s">
        <v>3094</v>
      </c>
      <c r="E279" t="s">
        <v>3022</v>
      </c>
    </row>
    <row r="280" spans="2:5">
      <c r="B280">
        <v>0</v>
      </c>
      <c r="C280">
        <v>0</v>
      </c>
      <c r="D280">
        <v>0</v>
      </c>
      <c r="E280">
        <v>4043124</v>
      </c>
    </row>
    <row r="281" spans="2:5">
      <c r="B281" t="s">
        <v>2600</v>
      </c>
      <c r="C281" t="s">
        <v>2881</v>
      </c>
      <c r="D281" t="s">
        <v>3095</v>
      </c>
      <c r="E281" t="s">
        <v>4566</v>
      </c>
    </row>
    <row r="282" spans="2:5">
      <c r="B282" t="s">
        <v>2601</v>
      </c>
      <c r="C282" t="s">
        <v>2882</v>
      </c>
      <c r="D282" t="s">
        <v>2858</v>
      </c>
      <c r="E282" t="s">
        <v>3024</v>
      </c>
    </row>
    <row r="283" spans="2:5">
      <c r="B283">
        <v>0</v>
      </c>
      <c r="C283">
        <v>0</v>
      </c>
      <c r="D283">
        <v>0</v>
      </c>
      <c r="E283">
        <v>1249806</v>
      </c>
    </row>
    <row r="284" spans="2:5">
      <c r="B284" t="s">
        <v>2602</v>
      </c>
      <c r="C284" t="s">
        <v>2883</v>
      </c>
      <c r="D284" t="s">
        <v>3096</v>
      </c>
      <c r="E284" t="s">
        <v>4567</v>
      </c>
    </row>
    <row r="285" spans="2:5">
      <c r="B285" t="s">
        <v>2603</v>
      </c>
      <c r="C285" t="s">
        <v>2884</v>
      </c>
      <c r="D285" t="s">
        <v>2866</v>
      </c>
      <c r="E285" t="s">
        <v>3026</v>
      </c>
    </row>
    <row r="286" spans="2:5">
      <c r="B286">
        <v>0</v>
      </c>
      <c r="C286">
        <v>0</v>
      </c>
      <c r="D286">
        <v>0</v>
      </c>
      <c r="E286">
        <v>132119</v>
      </c>
    </row>
    <row r="287" spans="2:5">
      <c r="B287" t="s">
        <v>2604</v>
      </c>
      <c r="C287" t="s">
        <v>2885</v>
      </c>
      <c r="D287" t="s">
        <v>3097</v>
      </c>
      <c r="E287" t="s">
        <v>4568</v>
      </c>
    </row>
    <row r="288" spans="2:5">
      <c r="B288" t="s">
        <v>2605</v>
      </c>
      <c r="C288" t="s">
        <v>2886</v>
      </c>
      <c r="D288" t="s">
        <v>3098</v>
      </c>
      <c r="E288" t="s">
        <v>3028</v>
      </c>
    </row>
    <row r="289" spans="2:5">
      <c r="B289">
        <v>0</v>
      </c>
      <c r="C289">
        <v>0</v>
      </c>
      <c r="D289">
        <v>0</v>
      </c>
      <c r="E289">
        <v>136500</v>
      </c>
    </row>
    <row r="290" spans="2:5">
      <c r="B290" t="s">
        <v>2606</v>
      </c>
      <c r="C290" t="s">
        <v>2887</v>
      </c>
      <c r="D290" t="s">
        <v>3099</v>
      </c>
      <c r="E290" t="s">
        <v>4569</v>
      </c>
    </row>
    <row r="291" spans="2:5">
      <c r="B291" t="s">
        <v>2607</v>
      </c>
      <c r="C291" t="s">
        <v>2888</v>
      </c>
      <c r="D291" t="s">
        <v>3100</v>
      </c>
      <c r="E291" t="s">
        <v>3030</v>
      </c>
    </row>
    <row r="292" spans="2:5">
      <c r="B292">
        <v>0</v>
      </c>
      <c r="C292">
        <v>0</v>
      </c>
      <c r="D292">
        <v>0</v>
      </c>
      <c r="E292">
        <v>0</v>
      </c>
    </row>
    <row r="293" spans="2:5">
      <c r="B293" t="s">
        <v>2608</v>
      </c>
      <c r="C293" t="s">
        <v>2889</v>
      </c>
      <c r="D293" t="s">
        <v>3101</v>
      </c>
      <c r="E293" t="s">
        <v>4570</v>
      </c>
    </row>
    <row r="294" spans="2:5">
      <c r="B294" t="s">
        <v>2609</v>
      </c>
      <c r="C294" t="s">
        <v>2890</v>
      </c>
      <c r="D294" t="s">
        <v>3102</v>
      </c>
      <c r="E294" t="s">
        <v>3032</v>
      </c>
    </row>
    <row r="295" spans="2:5">
      <c r="B295">
        <v>0</v>
      </c>
      <c r="C295">
        <v>0</v>
      </c>
      <c r="D295">
        <v>0</v>
      </c>
      <c r="E295">
        <v>1014</v>
      </c>
    </row>
    <row r="296" spans="2:5">
      <c r="B296" t="s">
        <v>2610</v>
      </c>
      <c r="C296" t="s">
        <v>2891</v>
      </c>
      <c r="D296" t="s">
        <v>3103</v>
      </c>
      <c r="E296" t="s">
        <v>4571</v>
      </c>
    </row>
    <row r="297" spans="2:5">
      <c r="B297" t="s">
        <v>2611</v>
      </c>
      <c r="C297" t="s">
        <v>2892</v>
      </c>
      <c r="D297" t="s">
        <v>3104</v>
      </c>
      <c r="E297" t="s">
        <v>3034</v>
      </c>
    </row>
    <row r="298" spans="2:5">
      <c r="B298">
        <v>0</v>
      </c>
      <c r="C298">
        <v>0</v>
      </c>
      <c r="D298">
        <v>0</v>
      </c>
      <c r="E298">
        <v>34831</v>
      </c>
    </row>
    <row r="299" spans="2:5">
      <c r="B299" t="s">
        <v>2612</v>
      </c>
      <c r="C299" t="s">
        <v>2893</v>
      </c>
      <c r="D299" t="s">
        <v>3105</v>
      </c>
      <c r="E299" t="s">
        <v>4572</v>
      </c>
    </row>
    <row r="300" spans="2:5">
      <c r="B300" t="s">
        <v>2613</v>
      </c>
      <c r="C300" t="s">
        <v>2894</v>
      </c>
      <c r="D300" t="s">
        <v>3106</v>
      </c>
      <c r="E300" t="s">
        <v>3036</v>
      </c>
    </row>
    <row r="301" spans="2:5">
      <c r="B301">
        <v>0</v>
      </c>
      <c r="C301">
        <v>0</v>
      </c>
      <c r="D301">
        <v>0</v>
      </c>
      <c r="E301">
        <v>0</v>
      </c>
    </row>
    <row r="302" spans="2:5">
      <c r="B302" t="s">
        <v>2614</v>
      </c>
      <c r="C302" t="s">
        <v>2895</v>
      </c>
      <c r="D302" t="s">
        <v>3107</v>
      </c>
      <c r="E302" t="s">
        <v>4573</v>
      </c>
    </row>
    <row r="303" spans="2:5">
      <c r="B303" t="s">
        <v>2615</v>
      </c>
      <c r="C303" t="s">
        <v>2896</v>
      </c>
      <c r="D303" t="s">
        <v>3108</v>
      </c>
      <c r="E303" t="s">
        <v>4574</v>
      </c>
    </row>
    <row r="304" spans="2:5">
      <c r="B304">
        <v>0</v>
      </c>
      <c r="C304">
        <v>0</v>
      </c>
      <c r="D304">
        <v>0</v>
      </c>
      <c r="E304">
        <v>6189703</v>
      </c>
    </row>
    <row r="305" spans="2:5">
      <c r="B305" t="s">
        <v>2616</v>
      </c>
      <c r="C305" t="s">
        <v>2897</v>
      </c>
      <c r="D305" t="s">
        <v>3109</v>
      </c>
      <c r="E305" t="s">
        <v>4575</v>
      </c>
    </row>
    <row r="306" spans="2:5">
      <c r="B306" t="s">
        <v>2617</v>
      </c>
      <c r="C306" t="s">
        <v>2898</v>
      </c>
      <c r="D306" t="s">
        <v>3110</v>
      </c>
      <c r="E306" t="s">
        <v>3040</v>
      </c>
    </row>
    <row r="307" spans="2:5">
      <c r="B307">
        <v>0</v>
      </c>
      <c r="C307">
        <v>0</v>
      </c>
      <c r="D307">
        <v>0</v>
      </c>
      <c r="E307">
        <v>399558</v>
      </c>
    </row>
    <row r="308" spans="2:5">
      <c r="B308" t="s">
        <v>2618</v>
      </c>
      <c r="C308" t="s">
        <v>2899</v>
      </c>
      <c r="D308" t="s">
        <v>3111</v>
      </c>
      <c r="E308" t="s">
        <v>4576</v>
      </c>
    </row>
    <row r="309" spans="2:5">
      <c r="B309" t="s">
        <v>2619</v>
      </c>
      <c r="C309" t="s">
        <v>2900</v>
      </c>
      <c r="D309" t="s">
        <v>3112</v>
      </c>
      <c r="E309" t="s">
        <v>3042</v>
      </c>
    </row>
    <row r="310" spans="2:5">
      <c r="B310">
        <v>0</v>
      </c>
      <c r="C310">
        <v>0</v>
      </c>
      <c r="D310">
        <v>0</v>
      </c>
      <c r="E310">
        <v>90136</v>
      </c>
    </row>
    <row r="311" spans="2:5">
      <c r="B311" t="s">
        <v>2620</v>
      </c>
      <c r="C311" t="s">
        <v>2901</v>
      </c>
      <c r="D311" t="s">
        <v>3113</v>
      </c>
      <c r="E311" t="s">
        <v>4577</v>
      </c>
    </row>
    <row r="312" spans="2:5">
      <c r="B312" t="s">
        <v>2621</v>
      </c>
      <c r="C312" t="s">
        <v>2902</v>
      </c>
      <c r="D312" t="s">
        <v>3114</v>
      </c>
      <c r="E312" t="s">
        <v>3044</v>
      </c>
    </row>
    <row r="313" spans="2:5">
      <c r="B313">
        <v>0</v>
      </c>
      <c r="C313">
        <v>0</v>
      </c>
      <c r="D313">
        <v>0</v>
      </c>
      <c r="E313">
        <v>7572</v>
      </c>
    </row>
    <row r="314" spans="2:5">
      <c r="B314" t="s">
        <v>2622</v>
      </c>
      <c r="C314" t="s">
        <v>2903</v>
      </c>
      <c r="D314" t="s">
        <v>3115</v>
      </c>
      <c r="E314" t="s">
        <v>4578</v>
      </c>
    </row>
    <row r="315" spans="2:5">
      <c r="B315" t="s">
        <v>2623</v>
      </c>
      <c r="C315" t="s">
        <v>2904</v>
      </c>
      <c r="D315" t="s">
        <v>3116</v>
      </c>
      <c r="E315" t="s">
        <v>3046</v>
      </c>
    </row>
    <row r="316" spans="2:5">
      <c r="B316">
        <v>0</v>
      </c>
      <c r="C316">
        <v>0</v>
      </c>
      <c r="D316">
        <v>0</v>
      </c>
      <c r="E316">
        <v>11791</v>
      </c>
    </row>
    <row r="317" spans="2:5">
      <c r="B317" t="s">
        <v>2624</v>
      </c>
      <c r="C317" t="s">
        <v>2905</v>
      </c>
      <c r="D317" t="s">
        <v>3117</v>
      </c>
      <c r="E317" t="s">
        <v>4579</v>
      </c>
    </row>
    <row r="318" spans="2:5">
      <c r="B318" t="s">
        <v>2625</v>
      </c>
      <c r="C318" t="s">
        <v>2906</v>
      </c>
      <c r="D318" t="s">
        <v>3118</v>
      </c>
      <c r="E318" t="s">
        <v>3048</v>
      </c>
    </row>
    <row r="319" spans="2:5">
      <c r="B319">
        <v>0</v>
      </c>
      <c r="C319">
        <v>0</v>
      </c>
      <c r="D319">
        <v>0</v>
      </c>
      <c r="E319">
        <v>23609</v>
      </c>
    </row>
    <row r="320" spans="2:5">
      <c r="B320" t="s">
        <v>2626</v>
      </c>
      <c r="C320" t="s">
        <v>2907</v>
      </c>
      <c r="D320" t="s">
        <v>3119</v>
      </c>
      <c r="E320" t="s">
        <v>4580</v>
      </c>
    </row>
    <row r="321" spans="2:5">
      <c r="B321" t="s">
        <v>2627</v>
      </c>
      <c r="C321" t="s">
        <v>2908</v>
      </c>
      <c r="D321" t="s">
        <v>3120</v>
      </c>
      <c r="E321" t="s">
        <v>3050</v>
      </c>
    </row>
    <row r="322" spans="2:5">
      <c r="B322">
        <v>0</v>
      </c>
      <c r="C322">
        <v>0</v>
      </c>
      <c r="D322">
        <v>0</v>
      </c>
      <c r="E322">
        <v>0</v>
      </c>
    </row>
    <row r="323" spans="2:5">
      <c r="B323" t="s">
        <v>2628</v>
      </c>
      <c r="C323" t="s">
        <v>2909</v>
      </c>
      <c r="D323" t="s">
        <v>3121</v>
      </c>
      <c r="E323" t="s">
        <v>4581</v>
      </c>
    </row>
    <row r="324" spans="2:5">
      <c r="B324" t="s">
        <v>2629</v>
      </c>
      <c r="C324" t="s">
        <v>2910</v>
      </c>
      <c r="D324" t="s">
        <v>2886</v>
      </c>
      <c r="E324" t="s">
        <v>3052</v>
      </c>
    </row>
    <row r="325" spans="2:5">
      <c r="B325">
        <v>20069920</v>
      </c>
      <c r="C325">
        <v>0</v>
      </c>
      <c r="D325">
        <v>1810734</v>
      </c>
      <c r="E325">
        <v>0</v>
      </c>
    </row>
    <row r="326" spans="2:5">
      <c r="B326" t="s">
        <v>2630</v>
      </c>
      <c r="C326" t="s">
        <v>2911</v>
      </c>
      <c r="D326" t="s">
        <v>3122</v>
      </c>
      <c r="E326" t="s">
        <v>4582</v>
      </c>
    </row>
    <row r="327" spans="2:5">
      <c r="B327" t="s">
        <v>2631</v>
      </c>
      <c r="C327" t="s">
        <v>2912</v>
      </c>
      <c r="D327" t="s">
        <v>2888</v>
      </c>
      <c r="E327" t="s">
        <v>3054</v>
      </c>
    </row>
    <row r="328" spans="2:5">
      <c r="B328">
        <v>205919</v>
      </c>
      <c r="C328">
        <v>0</v>
      </c>
      <c r="D328">
        <v>83068</v>
      </c>
      <c r="E328">
        <v>0</v>
      </c>
    </row>
    <row r="329" spans="2:5">
      <c r="B329" t="s">
        <v>2632</v>
      </c>
      <c r="C329" t="s">
        <v>2913</v>
      </c>
      <c r="D329" t="s">
        <v>3123</v>
      </c>
      <c r="E329" t="s">
        <v>4583</v>
      </c>
    </row>
    <row r="330" spans="2:5">
      <c r="B330" t="s">
        <v>2633</v>
      </c>
      <c r="C330" t="s">
        <v>2914</v>
      </c>
      <c r="D330" t="s">
        <v>3124</v>
      </c>
      <c r="E330" t="s">
        <v>4584</v>
      </c>
    </row>
    <row r="331" spans="2:5">
      <c r="B331">
        <v>0</v>
      </c>
      <c r="C331">
        <v>0</v>
      </c>
      <c r="D331">
        <v>269788</v>
      </c>
      <c r="E331">
        <v>661479</v>
      </c>
    </row>
    <row r="332" spans="2:5">
      <c r="B332" t="s">
        <v>2634</v>
      </c>
      <c r="C332" t="s">
        <v>2915</v>
      </c>
      <c r="D332" t="s">
        <v>3125</v>
      </c>
      <c r="E332" t="s">
        <v>4585</v>
      </c>
    </row>
    <row r="333" spans="2:5">
      <c r="B333" t="s">
        <v>2635</v>
      </c>
      <c r="C333" t="s">
        <v>2916</v>
      </c>
      <c r="D333" t="s">
        <v>3126</v>
      </c>
      <c r="E333" t="s">
        <v>4586</v>
      </c>
    </row>
    <row r="334" spans="2:5">
      <c r="B334">
        <v>224372</v>
      </c>
      <c r="C334">
        <v>0</v>
      </c>
      <c r="D334">
        <v>451604</v>
      </c>
      <c r="E334">
        <v>10256293</v>
      </c>
    </row>
    <row r="335" spans="2:5">
      <c r="B335" t="s">
        <v>2636</v>
      </c>
      <c r="C335" t="s">
        <v>2917</v>
      </c>
      <c r="D335" t="s">
        <v>3127</v>
      </c>
      <c r="E335" t="s">
        <v>4587</v>
      </c>
    </row>
    <row r="336" spans="2:5">
      <c r="B336" t="s">
        <v>2637</v>
      </c>
      <c r="C336" t="s">
        <v>2918</v>
      </c>
      <c r="D336" t="s">
        <v>3128</v>
      </c>
      <c r="E336" t="s">
        <v>4588</v>
      </c>
    </row>
    <row r="337" spans="2:5">
      <c r="B337">
        <v>82500</v>
      </c>
      <c r="C337">
        <v>0</v>
      </c>
      <c r="D337">
        <v>79869</v>
      </c>
      <c r="E337">
        <v>3150982</v>
      </c>
    </row>
    <row r="338" spans="2:5">
      <c r="B338" t="s">
        <v>2638</v>
      </c>
      <c r="C338" t="s">
        <v>2919</v>
      </c>
      <c r="D338" t="s">
        <v>3129</v>
      </c>
      <c r="E338" t="s">
        <v>4589</v>
      </c>
    </row>
    <row r="339" spans="2:5">
      <c r="B339" t="s">
        <v>2639</v>
      </c>
      <c r="C339" t="s">
        <v>2920</v>
      </c>
      <c r="D339" t="s">
        <v>3130</v>
      </c>
      <c r="E339" t="s">
        <v>4590</v>
      </c>
    </row>
    <row r="340" spans="2:5">
      <c r="B340">
        <v>0</v>
      </c>
      <c r="C340">
        <v>0</v>
      </c>
      <c r="D340">
        <v>240254</v>
      </c>
      <c r="E340">
        <v>143728</v>
      </c>
    </row>
    <row r="341" spans="2:5">
      <c r="B341" t="s">
        <v>2640</v>
      </c>
      <c r="C341" t="s">
        <v>2921</v>
      </c>
      <c r="D341" t="s">
        <v>3131</v>
      </c>
      <c r="E341" t="s">
        <v>4591</v>
      </c>
    </row>
    <row r="342" spans="2:5">
      <c r="B342" t="s">
        <v>2641</v>
      </c>
      <c r="C342" t="s">
        <v>2922</v>
      </c>
      <c r="D342" t="s">
        <v>3132</v>
      </c>
      <c r="E342" t="s">
        <v>4592</v>
      </c>
    </row>
    <row r="343" spans="2:5">
      <c r="B343">
        <v>0</v>
      </c>
      <c r="C343">
        <v>0</v>
      </c>
      <c r="D343">
        <v>708250</v>
      </c>
      <c r="E343">
        <v>681359</v>
      </c>
    </row>
    <row r="344" spans="2:5">
      <c r="B344" t="s">
        <v>2642</v>
      </c>
      <c r="C344" t="s">
        <v>2923</v>
      </c>
      <c r="D344" t="s">
        <v>3133</v>
      </c>
      <c r="E344" t="s">
        <v>4593</v>
      </c>
    </row>
    <row r="345" spans="2:5">
      <c r="B345" t="s">
        <v>2643</v>
      </c>
      <c r="C345" t="s">
        <v>2924</v>
      </c>
      <c r="D345" t="s">
        <v>3134</v>
      </c>
      <c r="E345" t="s">
        <v>4594</v>
      </c>
    </row>
    <row r="346" spans="2:5">
      <c r="B346">
        <v>70778</v>
      </c>
      <c r="C346">
        <v>5000000</v>
      </c>
      <c r="D346">
        <v>185882</v>
      </c>
      <c r="E346">
        <v>0</v>
      </c>
    </row>
    <row r="347" spans="2:5">
      <c r="B347" t="s">
        <v>2644</v>
      </c>
      <c r="C347" t="s">
        <v>2925</v>
      </c>
      <c r="D347" t="s">
        <v>3135</v>
      </c>
      <c r="E347" t="s">
        <v>4595</v>
      </c>
    </row>
    <row r="348" spans="2:5">
      <c r="B348" t="s">
        <v>2645</v>
      </c>
      <c r="C348" t="s">
        <v>2926</v>
      </c>
      <c r="D348" t="s">
        <v>3136</v>
      </c>
      <c r="E348" t="s">
        <v>4596</v>
      </c>
    </row>
    <row r="349" spans="2:5">
      <c r="B349">
        <v>24811</v>
      </c>
      <c r="C349">
        <v>0</v>
      </c>
      <c r="D349">
        <v>26179</v>
      </c>
      <c r="E349">
        <v>0</v>
      </c>
    </row>
    <row r="350" spans="2:5">
      <c r="B350" t="s">
        <v>2646</v>
      </c>
      <c r="C350" t="s">
        <v>2927</v>
      </c>
      <c r="D350" t="s">
        <v>3137</v>
      </c>
      <c r="E350" t="s">
        <v>4597</v>
      </c>
    </row>
    <row r="351" spans="2:5">
      <c r="B351" t="s">
        <v>2647</v>
      </c>
      <c r="C351" t="s">
        <v>2928</v>
      </c>
      <c r="D351" t="s">
        <v>3138</v>
      </c>
      <c r="E351" t="s">
        <v>4598</v>
      </c>
    </row>
    <row r="352" spans="2:5">
      <c r="B352">
        <v>0</v>
      </c>
      <c r="C352">
        <v>81291760</v>
      </c>
      <c r="D352">
        <v>0</v>
      </c>
      <c r="E352">
        <v>0</v>
      </c>
    </row>
    <row r="353" spans="2:5">
      <c r="B353" t="s">
        <v>2648</v>
      </c>
      <c r="C353" t="s">
        <v>2929</v>
      </c>
      <c r="D353" t="s">
        <v>3139</v>
      </c>
      <c r="E353" t="s">
        <v>4599</v>
      </c>
    </row>
    <row r="354" spans="2:5">
      <c r="B354" t="s">
        <v>2649</v>
      </c>
      <c r="C354" t="s">
        <v>2930</v>
      </c>
      <c r="D354" t="s">
        <v>3140</v>
      </c>
      <c r="E354" t="s">
        <v>4600</v>
      </c>
    </row>
    <row r="355" spans="2:5">
      <c r="B355">
        <v>0</v>
      </c>
      <c r="C355">
        <v>5299824</v>
      </c>
      <c r="D355">
        <v>0</v>
      </c>
      <c r="E355">
        <v>0</v>
      </c>
    </row>
    <row r="356" spans="2:5">
      <c r="B356" t="s">
        <v>2650</v>
      </c>
      <c r="C356" t="s">
        <v>2931</v>
      </c>
      <c r="D356" t="s">
        <v>3141</v>
      </c>
      <c r="E356" t="s">
        <v>4601</v>
      </c>
    </row>
    <row r="357" spans="2:5">
      <c r="B357" t="s">
        <v>2651</v>
      </c>
      <c r="C357" t="s">
        <v>2932</v>
      </c>
      <c r="D357" t="s">
        <v>3142</v>
      </c>
      <c r="E357" t="s">
        <v>4602</v>
      </c>
    </row>
    <row r="358" spans="2:5">
      <c r="B358">
        <v>0</v>
      </c>
      <c r="C358">
        <v>6734908</v>
      </c>
      <c r="D358">
        <v>0</v>
      </c>
      <c r="E358">
        <v>13849275</v>
      </c>
    </row>
    <row r="359" spans="2:5">
      <c r="B359" t="s">
        <v>2652</v>
      </c>
      <c r="C359" t="s">
        <v>2933</v>
      </c>
      <c r="D359" t="s">
        <v>3143</v>
      </c>
      <c r="E359" t="s">
        <v>4603</v>
      </c>
    </row>
    <row r="360" spans="2:5">
      <c r="B360" t="s">
        <v>2653</v>
      </c>
      <c r="C360" t="s">
        <v>2934</v>
      </c>
      <c r="D360" t="s">
        <v>3144</v>
      </c>
      <c r="E360" t="s">
        <v>4604</v>
      </c>
    </row>
    <row r="361" spans="2:5">
      <c r="B361">
        <v>0</v>
      </c>
      <c r="C361">
        <v>26149805</v>
      </c>
      <c r="D361">
        <v>0</v>
      </c>
      <c r="E361">
        <v>3225346</v>
      </c>
    </row>
    <row r="362" spans="2:5">
      <c r="B362" t="s">
        <v>2654</v>
      </c>
      <c r="C362" t="s">
        <v>2935</v>
      </c>
      <c r="D362" t="s">
        <v>3145</v>
      </c>
      <c r="E362" t="s">
        <v>4605</v>
      </c>
    </row>
    <row r="363" spans="2:5">
      <c r="B363" t="s">
        <v>2655</v>
      </c>
      <c r="C363" t="s">
        <v>2936</v>
      </c>
      <c r="D363" t="s">
        <v>3146</v>
      </c>
      <c r="E363" t="s">
        <v>4606</v>
      </c>
    </row>
    <row r="364" spans="2:5">
      <c r="B364">
        <v>0</v>
      </c>
      <c r="C364">
        <v>1414167</v>
      </c>
      <c r="D364">
        <v>0</v>
      </c>
      <c r="E364">
        <v>998487</v>
      </c>
    </row>
    <row r="365" spans="2:5">
      <c r="B365" t="s">
        <v>2656</v>
      </c>
      <c r="C365" t="s">
        <v>2937</v>
      </c>
      <c r="D365" t="s">
        <v>3147</v>
      </c>
      <c r="E365" t="s">
        <v>4607</v>
      </c>
    </row>
    <row r="366" spans="2:5">
      <c r="B366" t="s">
        <v>2657</v>
      </c>
      <c r="C366" t="s">
        <v>2938</v>
      </c>
      <c r="D366" t="s">
        <v>3148</v>
      </c>
      <c r="E366" t="s">
        <v>4608</v>
      </c>
    </row>
    <row r="367" spans="2:5">
      <c r="B367">
        <v>0</v>
      </c>
      <c r="C367">
        <v>11889629</v>
      </c>
      <c r="D367">
        <v>0</v>
      </c>
      <c r="E367">
        <v>647157</v>
      </c>
    </row>
    <row r="368" spans="2:5">
      <c r="B368" t="s">
        <v>2658</v>
      </c>
      <c r="C368" t="s">
        <v>2939</v>
      </c>
      <c r="D368" t="s">
        <v>3149</v>
      </c>
      <c r="E368" t="s">
        <v>4609</v>
      </c>
    </row>
    <row r="369" spans="2:5">
      <c r="B369" t="s">
        <v>2659</v>
      </c>
      <c r="C369" t="s">
        <v>2940</v>
      </c>
      <c r="D369" t="s">
        <v>3150</v>
      </c>
      <c r="E369" t="s">
        <v>4610</v>
      </c>
    </row>
    <row r="370" spans="2:5">
      <c r="B370">
        <v>0</v>
      </c>
      <c r="C370">
        <v>35856026</v>
      </c>
      <c r="D370">
        <v>0</v>
      </c>
      <c r="E370">
        <v>87469</v>
      </c>
    </row>
    <row r="371" spans="2:5">
      <c r="B371" t="s">
        <v>2660</v>
      </c>
      <c r="C371" t="s">
        <v>2941</v>
      </c>
      <c r="D371" t="s">
        <v>3151</v>
      </c>
      <c r="E371" t="s">
        <v>4611</v>
      </c>
    </row>
    <row r="372" spans="2:5">
      <c r="B372" t="s">
        <v>2661</v>
      </c>
      <c r="C372" t="s">
        <v>2942</v>
      </c>
      <c r="D372" t="s">
        <v>3152</v>
      </c>
      <c r="E372" t="s">
        <v>4612</v>
      </c>
    </row>
    <row r="373" spans="2:5">
      <c r="B373">
        <v>0</v>
      </c>
      <c r="C373">
        <v>10656467</v>
      </c>
      <c r="D373">
        <v>0</v>
      </c>
      <c r="E373">
        <v>0</v>
      </c>
    </row>
    <row r="374" spans="2:5">
      <c r="B374" t="s">
        <v>2662</v>
      </c>
      <c r="C374" t="s">
        <v>2943</v>
      </c>
      <c r="D374" t="s">
        <v>3153</v>
      </c>
      <c r="E374" t="s">
        <v>4613</v>
      </c>
    </row>
    <row r="375" spans="2:5">
      <c r="B375" t="s">
        <v>2663</v>
      </c>
      <c r="C375" t="s">
        <v>2944</v>
      </c>
      <c r="D375" t="s">
        <v>3154</v>
      </c>
      <c r="E375" t="s">
        <v>4614</v>
      </c>
    </row>
    <row r="376" spans="2:5">
      <c r="B376">
        <v>0</v>
      </c>
      <c r="C376">
        <v>-2025252</v>
      </c>
      <c r="D376">
        <v>0</v>
      </c>
      <c r="E376">
        <v>1952380</v>
      </c>
    </row>
    <row r="377" spans="2:5">
      <c r="B377" t="s">
        <v>2664</v>
      </c>
      <c r="C377" t="s">
        <v>2945</v>
      </c>
      <c r="D377" t="s">
        <v>3155</v>
      </c>
      <c r="E377" t="s">
        <v>4615</v>
      </c>
    </row>
    <row r="378" spans="2:5">
      <c r="B378" t="s">
        <v>2665</v>
      </c>
      <c r="D378" t="s">
        <v>2890</v>
      </c>
      <c r="E378" t="s">
        <v>4616</v>
      </c>
    </row>
    <row r="379" spans="2:5">
      <c r="B379">
        <v>50204281</v>
      </c>
      <c r="D379">
        <v>554</v>
      </c>
      <c r="E379">
        <v>35946</v>
      </c>
    </row>
    <row r="380" spans="2:5">
      <c r="B380" t="s">
        <v>2666</v>
      </c>
      <c r="D380" t="s">
        <v>3156</v>
      </c>
      <c r="E380" t="s">
        <v>4617</v>
      </c>
    </row>
    <row r="381" spans="2:5">
      <c r="B381" t="s">
        <v>2667</v>
      </c>
      <c r="D381" t="s">
        <v>3157</v>
      </c>
      <c r="E381" t="s">
        <v>4618</v>
      </c>
    </row>
    <row r="382" spans="2:5">
      <c r="B382">
        <v>8345296</v>
      </c>
      <c r="D382">
        <v>972</v>
      </c>
      <c r="E382">
        <v>0</v>
      </c>
    </row>
    <row r="383" spans="2:5">
      <c r="B383" t="s">
        <v>2668</v>
      </c>
      <c r="D383" t="s">
        <v>3158</v>
      </c>
      <c r="E383" t="s">
        <v>4619</v>
      </c>
    </row>
    <row r="384" spans="2:5">
      <c r="B384" t="s">
        <v>2669</v>
      </c>
      <c r="D384" t="s">
        <v>3159</v>
      </c>
      <c r="E384" t="s">
        <v>4620</v>
      </c>
    </row>
    <row r="385" spans="2:5">
      <c r="B385">
        <v>13457068</v>
      </c>
      <c r="D385">
        <v>26560</v>
      </c>
      <c r="E385">
        <v>6776189</v>
      </c>
    </row>
    <row r="386" spans="2:5">
      <c r="B386" t="s">
        <v>2670</v>
      </c>
      <c r="D386" t="s">
        <v>3160</v>
      </c>
      <c r="E386" t="s">
        <v>4621</v>
      </c>
    </row>
    <row r="387" spans="2:5">
      <c r="B387" t="s">
        <v>2671</v>
      </c>
      <c r="D387" t="s">
        <v>3161</v>
      </c>
      <c r="E387" t="s">
        <v>4622</v>
      </c>
    </row>
    <row r="388" spans="2:5">
      <c r="B388">
        <v>5545727</v>
      </c>
      <c r="D388">
        <v>0</v>
      </c>
      <c r="E388">
        <v>0</v>
      </c>
    </row>
    <row r="389" spans="2:5">
      <c r="B389" t="s">
        <v>2672</v>
      </c>
      <c r="D389" t="s">
        <v>3162</v>
      </c>
      <c r="E389" t="s">
        <v>4623</v>
      </c>
    </row>
    <row r="390" spans="2:5">
      <c r="B390" t="s">
        <v>2673</v>
      </c>
      <c r="D390" t="s">
        <v>2894</v>
      </c>
      <c r="E390" t="s">
        <v>4624</v>
      </c>
    </row>
    <row r="391" spans="2:5">
      <c r="B391">
        <v>4371822</v>
      </c>
      <c r="D391">
        <v>0</v>
      </c>
      <c r="E391">
        <v>0</v>
      </c>
    </row>
    <row r="392" spans="2:5">
      <c r="B392" t="s">
        <v>2674</v>
      </c>
      <c r="D392" t="s">
        <v>3163</v>
      </c>
      <c r="E392" t="s">
        <v>4625</v>
      </c>
    </row>
    <row r="393" spans="2:5">
      <c r="B393" t="s">
        <v>2675</v>
      </c>
      <c r="D393" t="s">
        <v>2898</v>
      </c>
      <c r="E393" t="s">
        <v>4626</v>
      </c>
    </row>
    <row r="394" spans="2:5">
      <c r="B394">
        <v>0</v>
      </c>
      <c r="D394">
        <v>22260</v>
      </c>
      <c r="E394">
        <v>0</v>
      </c>
    </row>
    <row r="395" spans="2:5">
      <c r="B395" t="s">
        <v>2676</v>
      </c>
      <c r="D395" t="s">
        <v>3164</v>
      </c>
      <c r="E395" t="s">
        <v>4627</v>
      </c>
    </row>
    <row r="396" spans="2:5">
      <c r="B396" t="s">
        <v>2677</v>
      </c>
      <c r="D396" t="s">
        <v>3165</v>
      </c>
      <c r="E396" t="s">
        <v>4628</v>
      </c>
    </row>
    <row r="397" spans="2:5">
      <c r="B397">
        <v>486253</v>
      </c>
      <c r="D397">
        <v>28524</v>
      </c>
      <c r="E397">
        <v>0</v>
      </c>
    </row>
    <row r="398" spans="2:5">
      <c r="B398" t="s">
        <v>2678</v>
      </c>
      <c r="D398" t="s">
        <v>3166</v>
      </c>
      <c r="E398" t="s">
        <v>4629</v>
      </c>
    </row>
    <row r="399" spans="2:5">
      <c r="B399" t="s">
        <v>2679</v>
      </c>
      <c r="D399" t="s">
        <v>3167</v>
      </c>
      <c r="E399" t="s">
        <v>4630</v>
      </c>
    </row>
    <row r="400" spans="2:5">
      <c r="B400">
        <v>1965039</v>
      </c>
      <c r="D400">
        <v>0</v>
      </c>
      <c r="E400">
        <v>0</v>
      </c>
    </row>
    <row r="401" spans="2:5">
      <c r="B401" t="s">
        <v>2680</v>
      </c>
      <c r="D401" t="s">
        <v>3168</v>
      </c>
      <c r="E401" t="s">
        <v>4631</v>
      </c>
    </row>
    <row r="402" spans="2:5">
      <c r="B402" t="s">
        <v>2681</v>
      </c>
      <c r="D402" t="s">
        <v>3169</v>
      </c>
      <c r="E402" t="s">
        <v>4632</v>
      </c>
    </row>
    <row r="403" spans="2:5">
      <c r="B403">
        <v>719921</v>
      </c>
      <c r="D403">
        <v>3750</v>
      </c>
      <c r="E403">
        <v>0</v>
      </c>
    </row>
    <row r="404" spans="2:5">
      <c r="B404" t="s">
        <v>2682</v>
      </c>
      <c r="D404" t="s">
        <v>3170</v>
      </c>
      <c r="E404" t="s">
        <v>4633</v>
      </c>
    </row>
    <row r="405" spans="2:5">
      <c r="B405" t="s">
        <v>2683</v>
      </c>
      <c r="D405" t="s">
        <v>3171</v>
      </c>
      <c r="E405" t="s">
        <v>4634</v>
      </c>
    </row>
    <row r="406" spans="2:5">
      <c r="B406">
        <v>20100754</v>
      </c>
      <c r="D406">
        <v>0</v>
      </c>
      <c r="E406">
        <v>0</v>
      </c>
    </row>
    <row r="407" spans="2:5">
      <c r="B407" t="s">
        <v>2684</v>
      </c>
      <c r="D407" t="s">
        <v>3172</v>
      </c>
      <c r="E407" t="s">
        <v>4635</v>
      </c>
    </row>
    <row r="408" spans="2:5">
      <c r="B408" t="s">
        <v>2685</v>
      </c>
      <c r="D408" t="s">
        <v>2928</v>
      </c>
      <c r="E408" t="s">
        <v>4636</v>
      </c>
    </row>
    <row r="409" spans="2:5">
      <c r="B409">
        <v>2162707</v>
      </c>
      <c r="D409">
        <v>2166</v>
      </c>
      <c r="E409">
        <v>0</v>
      </c>
    </row>
    <row r="410" spans="2:5">
      <c r="B410" t="s">
        <v>2686</v>
      </c>
      <c r="D410" t="s">
        <v>3173</v>
      </c>
      <c r="E410" t="s">
        <v>4637</v>
      </c>
    </row>
    <row r="411" spans="2:5">
      <c r="B411" t="s">
        <v>2687</v>
      </c>
      <c r="D411" t="s">
        <v>2930</v>
      </c>
      <c r="E411" t="s">
        <v>4638</v>
      </c>
    </row>
    <row r="412" spans="2:5">
      <c r="B412">
        <v>10650195</v>
      </c>
      <c r="D412">
        <v>0</v>
      </c>
      <c r="E412">
        <v>0</v>
      </c>
    </row>
    <row r="413" spans="2:5">
      <c r="B413" t="s">
        <v>2688</v>
      </c>
      <c r="D413" t="s">
        <v>3174</v>
      </c>
      <c r="E413" t="s">
        <v>4639</v>
      </c>
    </row>
    <row r="414" spans="2:5">
      <c r="B414" t="s">
        <v>2689</v>
      </c>
      <c r="D414" t="s">
        <v>3175</v>
      </c>
      <c r="E414" t="s">
        <v>4640</v>
      </c>
    </row>
    <row r="415" spans="2:5">
      <c r="B415">
        <v>5570163</v>
      </c>
      <c r="D415">
        <v>0</v>
      </c>
      <c r="E415">
        <v>0</v>
      </c>
    </row>
    <row r="416" spans="2:5">
      <c r="B416" t="s">
        <v>2690</v>
      </c>
      <c r="D416" t="s">
        <v>3176</v>
      </c>
      <c r="E416" t="s">
        <v>4641</v>
      </c>
    </row>
    <row r="417" spans="2:5">
      <c r="B417" t="s">
        <v>2691</v>
      </c>
      <c r="D417" t="s">
        <v>3177</v>
      </c>
      <c r="E417" t="s">
        <v>2569</v>
      </c>
    </row>
    <row r="418" spans="2:5">
      <c r="B418">
        <v>3126619</v>
      </c>
      <c r="D418">
        <v>0</v>
      </c>
      <c r="E418">
        <v>0</v>
      </c>
    </row>
    <row r="419" spans="2:5">
      <c r="B419" t="s">
        <v>2692</v>
      </c>
      <c r="D419" t="s">
        <v>3178</v>
      </c>
      <c r="E419" t="s">
        <v>4642</v>
      </c>
    </row>
    <row r="420" spans="2:5">
      <c r="B420" t="s">
        <v>2693</v>
      </c>
      <c r="D420" t="s">
        <v>3179</v>
      </c>
      <c r="E420" t="s">
        <v>4643</v>
      </c>
    </row>
    <row r="421" spans="2:5">
      <c r="B421">
        <v>19784802</v>
      </c>
      <c r="D421">
        <v>522</v>
      </c>
      <c r="E421">
        <v>0</v>
      </c>
    </row>
    <row r="422" spans="2:5">
      <c r="B422" t="s">
        <v>2694</v>
      </c>
      <c r="D422" t="s">
        <v>3180</v>
      </c>
      <c r="E422" t="s">
        <v>4644</v>
      </c>
    </row>
    <row r="423" spans="2:5">
      <c r="B423" t="s">
        <v>2695</v>
      </c>
      <c r="D423" t="s">
        <v>3181</v>
      </c>
      <c r="E423" t="s">
        <v>2739</v>
      </c>
    </row>
    <row r="424" spans="2:5">
      <c r="B424">
        <v>0</v>
      </c>
      <c r="D424">
        <v>36674</v>
      </c>
      <c r="E424">
        <v>0</v>
      </c>
    </row>
    <row r="425" spans="2:5">
      <c r="B425" t="s">
        <v>2696</v>
      </c>
      <c r="D425" t="s">
        <v>3182</v>
      </c>
      <c r="E425" t="s">
        <v>4645</v>
      </c>
    </row>
    <row r="426" spans="2:5">
      <c r="B426" t="s">
        <v>2697</v>
      </c>
      <c r="D426" t="s">
        <v>3183</v>
      </c>
      <c r="E426" t="s">
        <v>4646</v>
      </c>
    </row>
    <row r="427" spans="2:5">
      <c r="B427">
        <v>5130093</v>
      </c>
      <c r="D427">
        <v>0</v>
      </c>
      <c r="E427">
        <v>0</v>
      </c>
    </row>
    <row r="428" spans="2:5">
      <c r="B428" t="s">
        <v>2698</v>
      </c>
      <c r="D428" t="s">
        <v>3184</v>
      </c>
      <c r="E428" t="s">
        <v>4647</v>
      </c>
    </row>
    <row r="429" spans="2:5">
      <c r="B429" t="s">
        <v>2699</v>
      </c>
      <c r="D429" t="s">
        <v>3185</v>
      </c>
      <c r="E429" t="s">
        <v>2585</v>
      </c>
    </row>
    <row r="430" spans="2:5">
      <c r="B430">
        <v>2290823</v>
      </c>
      <c r="D430">
        <v>0</v>
      </c>
      <c r="E430">
        <v>0</v>
      </c>
    </row>
    <row r="431" spans="2:5">
      <c r="B431" t="s">
        <v>2700</v>
      </c>
      <c r="D431" t="s">
        <v>3186</v>
      </c>
      <c r="E431" t="s">
        <v>4648</v>
      </c>
    </row>
    <row r="432" spans="2:5">
      <c r="B432" t="s">
        <v>2701</v>
      </c>
      <c r="D432" t="s">
        <v>3187</v>
      </c>
      <c r="E432" t="s">
        <v>4649</v>
      </c>
    </row>
    <row r="433" spans="2:5">
      <c r="B433">
        <v>112355753</v>
      </c>
      <c r="D433">
        <v>0</v>
      </c>
      <c r="E433">
        <v>0</v>
      </c>
    </row>
    <row r="434" spans="2:5">
      <c r="B434" t="s">
        <v>2702</v>
      </c>
      <c r="D434" t="s">
        <v>3188</v>
      </c>
      <c r="E434" t="s">
        <v>4650</v>
      </c>
    </row>
    <row r="435" spans="2:5">
      <c r="B435" t="s">
        <v>2703</v>
      </c>
      <c r="D435" t="s">
        <v>3189</v>
      </c>
      <c r="E435" t="s">
        <v>2603</v>
      </c>
    </row>
    <row r="436" spans="2:5">
      <c r="B436">
        <v>0</v>
      </c>
      <c r="D436">
        <v>0</v>
      </c>
      <c r="E436">
        <v>0</v>
      </c>
    </row>
    <row r="437" spans="2:5">
      <c r="B437" t="s">
        <v>2704</v>
      </c>
      <c r="D437" t="s">
        <v>3190</v>
      </c>
      <c r="E437" t="s">
        <v>4651</v>
      </c>
    </row>
    <row r="438" spans="2:5">
      <c r="B438" t="s">
        <v>2705</v>
      </c>
      <c r="D438" t="s">
        <v>3191</v>
      </c>
      <c r="E438" t="s">
        <v>4652</v>
      </c>
    </row>
    <row r="439" spans="2:5">
      <c r="B439">
        <v>0</v>
      </c>
      <c r="D439">
        <v>0</v>
      </c>
      <c r="E439">
        <v>0</v>
      </c>
    </row>
    <row r="440" spans="2:5">
      <c r="B440" t="s">
        <v>2706</v>
      </c>
      <c r="D440" t="s">
        <v>3192</v>
      </c>
      <c r="E440" t="s">
        <v>4653</v>
      </c>
    </row>
    <row r="441" spans="2:5">
      <c r="B441" t="s">
        <v>2707</v>
      </c>
      <c r="D441" t="s">
        <v>3193</v>
      </c>
      <c r="E441" t="s">
        <v>2621</v>
      </c>
    </row>
    <row r="442" spans="2:5">
      <c r="B442">
        <v>0</v>
      </c>
      <c r="D442">
        <v>0</v>
      </c>
      <c r="E442">
        <v>0</v>
      </c>
    </row>
    <row r="443" spans="2:5">
      <c r="B443" t="s">
        <v>2708</v>
      </c>
      <c r="D443" t="s">
        <v>3194</v>
      </c>
      <c r="E443" t="s">
        <v>4654</v>
      </c>
    </row>
    <row r="444" spans="2:5">
      <c r="B444" t="s">
        <v>2709</v>
      </c>
      <c r="D444" t="s">
        <v>3195</v>
      </c>
      <c r="E444" t="s">
        <v>4655</v>
      </c>
    </row>
    <row r="445" spans="2:5">
      <c r="B445">
        <v>0</v>
      </c>
      <c r="D445">
        <v>0</v>
      </c>
      <c r="E445">
        <v>0</v>
      </c>
    </row>
    <row r="446" spans="2:5">
      <c r="B446" t="s">
        <v>2710</v>
      </c>
      <c r="D446" t="s">
        <v>3196</v>
      </c>
      <c r="E446" t="s">
        <v>4656</v>
      </c>
    </row>
    <row r="447" spans="2:5">
      <c r="B447" t="s">
        <v>2711</v>
      </c>
      <c r="D447" t="s">
        <v>3197</v>
      </c>
      <c r="E447" t="s">
        <v>2639</v>
      </c>
    </row>
    <row r="448" spans="2:5">
      <c r="B448">
        <v>0</v>
      </c>
      <c r="D448">
        <v>0</v>
      </c>
      <c r="E448">
        <v>0</v>
      </c>
    </row>
    <row r="449" spans="2:5">
      <c r="B449" t="s">
        <v>2712</v>
      </c>
      <c r="D449" t="s">
        <v>3198</v>
      </c>
      <c r="E449" t="s">
        <v>4657</v>
      </c>
    </row>
    <row r="450" spans="2:5">
      <c r="B450" t="s">
        <v>2713</v>
      </c>
      <c r="D450" t="s">
        <v>3199</v>
      </c>
      <c r="E450" t="s">
        <v>4658</v>
      </c>
    </row>
    <row r="451" spans="2:5">
      <c r="B451">
        <v>36911245</v>
      </c>
      <c r="D451">
        <v>0</v>
      </c>
      <c r="E451">
        <v>0</v>
      </c>
    </row>
    <row r="452" spans="2:5">
      <c r="B452" t="s">
        <v>2714</v>
      </c>
      <c r="D452" t="s">
        <v>3200</v>
      </c>
      <c r="E452" t="s">
        <v>4659</v>
      </c>
    </row>
    <row r="453" spans="2:5">
      <c r="B453" t="s">
        <v>2715</v>
      </c>
      <c r="D453" t="s">
        <v>3201</v>
      </c>
      <c r="E453" t="s">
        <v>2657</v>
      </c>
    </row>
    <row r="454" spans="2:5">
      <c r="B454">
        <v>0</v>
      </c>
      <c r="D454">
        <v>20601</v>
      </c>
      <c r="E454">
        <v>0</v>
      </c>
    </row>
    <row r="455" spans="2:5">
      <c r="B455" t="s">
        <v>2716</v>
      </c>
      <c r="D455" t="s">
        <v>3202</v>
      </c>
      <c r="E455" t="s">
        <v>4660</v>
      </c>
    </row>
    <row r="456" spans="2:5">
      <c r="B456" t="s">
        <v>2717</v>
      </c>
      <c r="D456" t="s">
        <v>3203</v>
      </c>
      <c r="E456" t="s">
        <v>4661</v>
      </c>
    </row>
    <row r="457" spans="2:5">
      <c r="B457">
        <v>0</v>
      </c>
      <c r="D457">
        <v>841056</v>
      </c>
      <c r="E457">
        <v>0</v>
      </c>
    </row>
    <row r="458" spans="2:5">
      <c r="B458" t="s">
        <v>2718</v>
      </c>
      <c r="D458" t="s">
        <v>3204</v>
      </c>
      <c r="E458" t="s">
        <v>4662</v>
      </c>
    </row>
    <row r="459" spans="2:5">
      <c r="D459" t="s">
        <v>3205</v>
      </c>
      <c r="E459" t="s">
        <v>2675</v>
      </c>
    </row>
    <row r="460" spans="2:5">
      <c r="D460">
        <v>110731</v>
      </c>
      <c r="E460">
        <v>0</v>
      </c>
    </row>
    <row r="461" spans="2:5">
      <c r="D461" t="s">
        <v>3206</v>
      </c>
      <c r="E461" t="s">
        <v>4663</v>
      </c>
    </row>
    <row r="462" spans="2:5">
      <c r="D462" t="s">
        <v>3207</v>
      </c>
      <c r="E462" t="s">
        <v>4664</v>
      </c>
    </row>
    <row r="463" spans="2:5">
      <c r="D463">
        <v>0</v>
      </c>
      <c r="E463">
        <v>0</v>
      </c>
    </row>
    <row r="464" spans="2:5">
      <c r="D464" t="s">
        <v>3208</v>
      </c>
      <c r="E464" t="s">
        <v>4665</v>
      </c>
    </row>
    <row r="465" spans="4:5">
      <c r="D465" t="s">
        <v>3209</v>
      </c>
      <c r="E465" t="s">
        <v>2808</v>
      </c>
    </row>
    <row r="466" spans="4:5">
      <c r="D466">
        <v>0</v>
      </c>
      <c r="E466">
        <v>3171492</v>
      </c>
    </row>
    <row r="467" spans="4:5">
      <c r="D467" t="s">
        <v>3210</v>
      </c>
      <c r="E467" t="s">
        <v>4666</v>
      </c>
    </row>
    <row r="468" spans="4:5">
      <c r="D468" t="s">
        <v>3211</v>
      </c>
      <c r="E468" t="s">
        <v>2810</v>
      </c>
    </row>
    <row r="469" spans="4:5">
      <c r="D469">
        <v>0</v>
      </c>
      <c r="E469">
        <v>971206</v>
      </c>
    </row>
    <row r="470" spans="4:5">
      <c r="D470" t="s">
        <v>3212</v>
      </c>
      <c r="E470" t="s">
        <v>4667</v>
      </c>
    </row>
    <row r="471" spans="4:5">
      <c r="D471" t="s">
        <v>3213</v>
      </c>
      <c r="E471" t="s">
        <v>2812</v>
      </c>
    </row>
    <row r="472" spans="4:5">
      <c r="D472">
        <v>0</v>
      </c>
      <c r="E472">
        <v>452561</v>
      </c>
    </row>
    <row r="473" spans="4:5">
      <c r="D473" t="s">
        <v>3214</v>
      </c>
      <c r="E473" t="s">
        <v>4668</v>
      </c>
    </row>
    <row r="474" spans="4:5">
      <c r="D474" t="s">
        <v>3215</v>
      </c>
      <c r="E474" t="s">
        <v>2814</v>
      </c>
    </row>
    <row r="475" spans="4:5">
      <c r="D475">
        <v>584127</v>
      </c>
      <c r="E475">
        <v>8156</v>
      </c>
    </row>
    <row r="476" spans="4:5">
      <c r="D476" t="s">
        <v>3216</v>
      </c>
      <c r="E476" t="s">
        <v>4669</v>
      </c>
    </row>
    <row r="477" spans="4:5">
      <c r="D477" t="s">
        <v>3217</v>
      </c>
      <c r="E477" t="s">
        <v>2816</v>
      </c>
    </row>
    <row r="478" spans="4:5">
      <c r="D478">
        <v>0</v>
      </c>
      <c r="E478">
        <v>0</v>
      </c>
    </row>
    <row r="479" spans="4:5">
      <c r="D479" t="s">
        <v>3218</v>
      </c>
      <c r="E479" t="s">
        <v>4670</v>
      </c>
    </row>
    <row r="480" spans="4:5">
      <c r="D480" t="s">
        <v>3219</v>
      </c>
      <c r="E480" t="s">
        <v>2818</v>
      </c>
    </row>
    <row r="481" spans="4:5">
      <c r="D481">
        <v>0</v>
      </c>
      <c r="E481">
        <v>0</v>
      </c>
    </row>
    <row r="482" spans="4:5">
      <c r="D482" t="s">
        <v>3220</v>
      </c>
      <c r="E482" t="s">
        <v>4671</v>
      </c>
    </row>
    <row r="483" spans="4:5">
      <c r="D483" t="s">
        <v>3221</v>
      </c>
      <c r="E483" t="s">
        <v>4672</v>
      </c>
    </row>
    <row r="484" spans="4:5">
      <c r="D484">
        <v>0</v>
      </c>
      <c r="E484">
        <v>0</v>
      </c>
    </row>
    <row r="485" spans="4:5">
      <c r="D485" t="s">
        <v>3222</v>
      </c>
      <c r="E485" t="s">
        <v>4673</v>
      </c>
    </row>
    <row r="486" spans="4:5">
      <c r="D486" t="s">
        <v>3223</v>
      </c>
      <c r="E486" t="s">
        <v>2820</v>
      </c>
    </row>
    <row r="487" spans="4:5">
      <c r="D487">
        <v>0</v>
      </c>
      <c r="E487">
        <v>0</v>
      </c>
    </row>
    <row r="488" spans="4:5">
      <c r="D488" t="s">
        <v>3224</v>
      </c>
      <c r="E488" t="s">
        <v>4674</v>
      </c>
    </row>
    <row r="489" spans="4:5">
      <c r="D489" t="s">
        <v>3225</v>
      </c>
      <c r="E489" t="s">
        <v>4675</v>
      </c>
    </row>
    <row r="490" spans="4:5">
      <c r="D490">
        <v>0</v>
      </c>
      <c r="E490">
        <v>5149963</v>
      </c>
    </row>
    <row r="491" spans="4:5">
      <c r="D491" t="s">
        <v>3226</v>
      </c>
      <c r="E491" t="s">
        <v>4676</v>
      </c>
    </row>
    <row r="492" spans="4:5">
      <c r="D492" t="s">
        <v>3227</v>
      </c>
      <c r="E492" t="s">
        <v>3080</v>
      </c>
    </row>
    <row r="493" spans="4:5">
      <c r="D493">
        <v>0</v>
      </c>
      <c r="E493">
        <v>5484098</v>
      </c>
    </row>
    <row r="494" spans="4:5">
      <c r="D494" t="s">
        <v>3228</v>
      </c>
      <c r="E494" t="s">
        <v>4677</v>
      </c>
    </row>
    <row r="495" spans="4:5">
      <c r="D495" t="s">
        <v>3229</v>
      </c>
      <c r="E495" t="s">
        <v>4678</v>
      </c>
    </row>
    <row r="496" spans="4:5">
      <c r="D496">
        <v>0</v>
      </c>
      <c r="E496">
        <v>1601955</v>
      </c>
    </row>
    <row r="497" spans="4:5">
      <c r="D497" t="s">
        <v>3230</v>
      </c>
      <c r="E497" t="s">
        <v>4679</v>
      </c>
    </row>
    <row r="498" spans="4:5">
      <c r="D498" t="s">
        <v>3231</v>
      </c>
      <c r="E498" t="s">
        <v>4680</v>
      </c>
    </row>
    <row r="499" spans="4:5">
      <c r="D499">
        <v>0</v>
      </c>
      <c r="E499">
        <v>647841</v>
      </c>
    </row>
    <row r="500" spans="4:5">
      <c r="D500" t="s">
        <v>3232</v>
      </c>
      <c r="E500" t="s">
        <v>4681</v>
      </c>
    </row>
    <row r="501" spans="4:5">
      <c r="D501" t="s">
        <v>3233</v>
      </c>
      <c r="E501" t="s">
        <v>4682</v>
      </c>
    </row>
    <row r="502" spans="4:5">
      <c r="D502">
        <v>0</v>
      </c>
      <c r="E502">
        <v>87976</v>
      </c>
    </row>
    <row r="503" spans="4:5">
      <c r="D503" t="s">
        <v>3234</v>
      </c>
      <c r="E503" t="s">
        <v>4683</v>
      </c>
    </row>
    <row r="504" spans="4:5">
      <c r="D504" t="s">
        <v>3235</v>
      </c>
      <c r="E504" t="s">
        <v>4684</v>
      </c>
    </row>
    <row r="505" spans="4:5">
      <c r="D505">
        <v>0</v>
      </c>
      <c r="E505">
        <v>0</v>
      </c>
    </row>
    <row r="506" spans="4:5">
      <c r="D506" t="s">
        <v>3236</v>
      </c>
      <c r="E506" t="s">
        <v>4685</v>
      </c>
    </row>
    <row r="507" spans="4:5">
      <c r="D507" t="s">
        <v>3237</v>
      </c>
      <c r="E507" t="s">
        <v>4686</v>
      </c>
    </row>
    <row r="508" spans="4:5">
      <c r="D508">
        <v>0</v>
      </c>
      <c r="E508">
        <v>30</v>
      </c>
    </row>
    <row r="509" spans="4:5">
      <c r="D509" t="s">
        <v>3238</v>
      </c>
      <c r="E509" t="s">
        <v>4687</v>
      </c>
    </row>
    <row r="510" spans="4:5">
      <c r="D510" t="s">
        <v>3239</v>
      </c>
      <c r="E510" t="s">
        <v>4688</v>
      </c>
    </row>
    <row r="511" spans="4:5">
      <c r="D511">
        <v>0</v>
      </c>
      <c r="E511">
        <v>0</v>
      </c>
    </row>
    <row r="512" spans="4:5">
      <c r="D512" t="s">
        <v>3240</v>
      </c>
      <c r="E512" t="s">
        <v>4689</v>
      </c>
    </row>
    <row r="513" spans="4:5">
      <c r="D513" t="s">
        <v>3241</v>
      </c>
      <c r="E513" t="s">
        <v>4690</v>
      </c>
    </row>
    <row r="514" spans="4:5">
      <c r="D514">
        <v>0</v>
      </c>
      <c r="E514">
        <v>0</v>
      </c>
    </row>
    <row r="515" spans="4:5">
      <c r="D515" t="s">
        <v>3242</v>
      </c>
      <c r="E515" t="s">
        <v>4691</v>
      </c>
    </row>
    <row r="516" spans="4:5">
      <c r="D516" t="s">
        <v>3243</v>
      </c>
      <c r="E516" t="s">
        <v>4692</v>
      </c>
    </row>
    <row r="517" spans="4:5">
      <c r="D517">
        <v>0</v>
      </c>
      <c r="E517">
        <v>7747816</v>
      </c>
    </row>
    <row r="518" spans="4:5">
      <c r="D518" t="s">
        <v>3244</v>
      </c>
      <c r="E518" t="s">
        <v>4693</v>
      </c>
    </row>
    <row r="519" spans="4:5">
      <c r="D519" t="s">
        <v>3245</v>
      </c>
      <c r="E519" t="s">
        <v>2683</v>
      </c>
    </row>
    <row r="520" spans="4:5">
      <c r="D520">
        <v>0</v>
      </c>
      <c r="E520">
        <v>3657533</v>
      </c>
    </row>
    <row r="521" spans="4:5">
      <c r="D521" t="s">
        <v>3246</v>
      </c>
      <c r="E521" t="s">
        <v>4694</v>
      </c>
    </row>
    <row r="522" spans="4:5">
      <c r="D522" t="s">
        <v>3247</v>
      </c>
      <c r="E522" t="s">
        <v>2685</v>
      </c>
    </row>
    <row r="523" spans="4:5">
      <c r="D523">
        <v>362912</v>
      </c>
      <c r="E523">
        <v>1148949</v>
      </c>
    </row>
    <row r="524" spans="4:5">
      <c r="D524" t="s">
        <v>3248</v>
      </c>
      <c r="E524" t="s">
        <v>4695</v>
      </c>
    </row>
    <row r="525" spans="4:5">
      <c r="D525" t="s">
        <v>3249</v>
      </c>
      <c r="E525" t="s">
        <v>2687</v>
      </c>
    </row>
    <row r="526" spans="4:5">
      <c r="D526">
        <v>49548</v>
      </c>
      <c r="E526">
        <v>42525</v>
      </c>
    </row>
    <row r="527" spans="4:5">
      <c r="D527" t="s">
        <v>3250</v>
      </c>
      <c r="E527" t="s">
        <v>4696</v>
      </c>
    </row>
    <row r="528" spans="4:5">
      <c r="D528" t="s">
        <v>3251</v>
      </c>
      <c r="E528" t="s">
        <v>2689</v>
      </c>
    </row>
    <row r="529" spans="4:5">
      <c r="D529">
        <v>0</v>
      </c>
      <c r="E529">
        <v>64036</v>
      </c>
    </row>
    <row r="530" spans="4:5">
      <c r="D530" t="s">
        <v>3252</v>
      </c>
      <c r="E530" t="s">
        <v>4697</v>
      </c>
    </row>
    <row r="531" spans="4:5">
      <c r="D531" t="s">
        <v>3253</v>
      </c>
      <c r="E531" t="s">
        <v>2691</v>
      </c>
    </row>
    <row r="532" spans="4:5">
      <c r="D532">
        <v>120255</v>
      </c>
      <c r="E532">
        <v>0</v>
      </c>
    </row>
    <row r="533" spans="4:5">
      <c r="D533" t="s">
        <v>3254</v>
      </c>
      <c r="E533" t="s">
        <v>4698</v>
      </c>
    </row>
    <row r="534" spans="4:5">
      <c r="D534" t="s">
        <v>3255</v>
      </c>
      <c r="E534" t="s">
        <v>2693</v>
      </c>
    </row>
    <row r="535" spans="4:5">
      <c r="D535">
        <v>10055</v>
      </c>
      <c r="E535">
        <v>3100</v>
      </c>
    </row>
    <row r="536" spans="4:5">
      <c r="D536" t="s">
        <v>3256</v>
      </c>
      <c r="E536" t="s">
        <v>4699</v>
      </c>
    </row>
    <row r="537" spans="4:5">
      <c r="D537" t="s">
        <v>3257</v>
      </c>
      <c r="E537" t="s">
        <v>2695</v>
      </c>
    </row>
    <row r="538" spans="4:5">
      <c r="D538">
        <v>31</v>
      </c>
      <c r="E538">
        <v>0</v>
      </c>
    </row>
    <row r="539" spans="4:5">
      <c r="D539" t="s">
        <v>3258</v>
      </c>
      <c r="E539" t="s">
        <v>4700</v>
      </c>
    </row>
    <row r="540" spans="4:5">
      <c r="D540" t="s">
        <v>3259</v>
      </c>
      <c r="E540" t="s">
        <v>2697</v>
      </c>
    </row>
    <row r="541" spans="4:5">
      <c r="D541">
        <v>0</v>
      </c>
      <c r="E541">
        <v>0</v>
      </c>
    </row>
    <row r="542" spans="4:5">
      <c r="D542" t="s">
        <v>3260</v>
      </c>
      <c r="E542" t="s">
        <v>4701</v>
      </c>
    </row>
    <row r="543" spans="4:5">
      <c r="D543" t="s">
        <v>3261</v>
      </c>
      <c r="E543" t="s">
        <v>4702</v>
      </c>
    </row>
    <row r="544" spans="4:5">
      <c r="D544">
        <v>0</v>
      </c>
      <c r="E544">
        <v>4676154</v>
      </c>
    </row>
    <row r="545" spans="4:5">
      <c r="D545" t="s">
        <v>3262</v>
      </c>
      <c r="E545" t="s">
        <v>4703</v>
      </c>
    </row>
    <row r="546" spans="4:5">
      <c r="D546" t="s">
        <v>3263</v>
      </c>
      <c r="E546" t="s">
        <v>2701</v>
      </c>
    </row>
    <row r="547" spans="4:5">
      <c r="D547">
        <v>0</v>
      </c>
      <c r="E547">
        <v>2632701</v>
      </c>
    </row>
    <row r="548" spans="4:5">
      <c r="D548" t="s">
        <v>3264</v>
      </c>
      <c r="E548" t="s">
        <v>4704</v>
      </c>
    </row>
    <row r="549" spans="4:5">
      <c r="D549" t="s">
        <v>3265</v>
      </c>
      <c r="E549" t="s">
        <v>2703</v>
      </c>
    </row>
    <row r="550" spans="4:5">
      <c r="D550">
        <v>20587</v>
      </c>
      <c r="E550">
        <v>745619</v>
      </c>
    </row>
    <row r="551" spans="4:5">
      <c r="D551" t="s">
        <v>3266</v>
      </c>
      <c r="E551" t="s">
        <v>4705</v>
      </c>
    </row>
    <row r="552" spans="4:5">
      <c r="D552" t="s">
        <v>3267</v>
      </c>
      <c r="E552" t="s">
        <v>2705</v>
      </c>
    </row>
    <row r="553" spans="4:5">
      <c r="D553">
        <v>0</v>
      </c>
      <c r="E553">
        <v>46642</v>
      </c>
    </row>
    <row r="554" spans="4:5">
      <c r="D554" t="s">
        <v>3268</v>
      </c>
      <c r="E554" t="s">
        <v>4706</v>
      </c>
    </row>
    <row r="555" spans="4:5">
      <c r="D555" t="s">
        <v>3269</v>
      </c>
      <c r="E555" t="s">
        <v>2707</v>
      </c>
    </row>
    <row r="556" spans="4:5">
      <c r="D556">
        <v>0</v>
      </c>
      <c r="E556">
        <v>33418</v>
      </c>
    </row>
    <row r="557" spans="4:5">
      <c r="D557" t="s">
        <v>3270</v>
      </c>
      <c r="E557" t="s">
        <v>4707</v>
      </c>
    </row>
    <row r="558" spans="4:5">
      <c r="D558" t="s">
        <v>3271</v>
      </c>
      <c r="E558" t="s">
        <v>2709</v>
      </c>
    </row>
    <row r="559" spans="4:5">
      <c r="D559">
        <v>0</v>
      </c>
      <c r="E559">
        <v>0</v>
      </c>
    </row>
    <row r="560" spans="4:5">
      <c r="D560" t="s">
        <v>3272</v>
      </c>
      <c r="E560" t="s">
        <v>4708</v>
      </c>
    </row>
    <row r="561" spans="4:5">
      <c r="D561" t="s">
        <v>3273</v>
      </c>
      <c r="E561" t="s">
        <v>2711</v>
      </c>
    </row>
    <row r="562" spans="4:5">
      <c r="D562">
        <v>0</v>
      </c>
      <c r="E562">
        <v>0</v>
      </c>
    </row>
    <row r="563" spans="4:5">
      <c r="D563" t="s">
        <v>3274</v>
      </c>
      <c r="E563" t="s">
        <v>4709</v>
      </c>
    </row>
    <row r="564" spans="4:5">
      <c r="D564" t="s">
        <v>3275</v>
      </c>
      <c r="E564" t="s">
        <v>2713</v>
      </c>
    </row>
    <row r="565" spans="4:5">
      <c r="D565">
        <v>0</v>
      </c>
      <c r="E565">
        <v>0</v>
      </c>
    </row>
    <row r="566" spans="4:5">
      <c r="D566" t="s">
        <v>3276</v>
      </c>
      <c r="E566" t="s">
        <v>4710</v>
      </c>
    </row>
    <row r="567" spans="4:5">
      <c r="D567" t="s">
        <v>3277</v>
      </c>
      <c r="E567" t="s">
        <v>2715</v>
      </c>
    </row>
    <row r="568" spans="4:5">
      <c r="D568">
        <v>0</v>
      </c>
      <c r="E568">
        <v>0</v>
      </c>
    </row>
    <row r="569" spans="4:5">
      <c r="D569" t="s">
        <v>3278</v>
      </c>
      <c r="E569" t="s">
        <v>4711</v>
      </c>
    </row>
    <row r="570" spans="4:5">
      <c r="D570" t="s">
        <v>3279</v>
      </c>
      <c r="E570" t="s">
        <v>4712</v>
      </c>
    </row>
    <row r="571" spans="4:5">
      <c r="D571">
        <v>0</v>
      </c>
      <c r="E571">
        <v>3564128</v>
      </c>
    </row>
    <row r="572" spans="4:5">
      <c r="D572" t="s">
        <v>3280</v>
      </c>
      <c r="E572" t="s">
        <v>4713</v>
      </c>
    </row>
    <row r="573" spans="4:5">
      <c r="D573" t="s">
        <v>3281</v>
      </c>
      <c r="E573" t="s">
        <v>4714</v>
      </c>
    </row>
    <row r="574" spans="4:5">
      <c r="D574">
        <v>20849</v>
      </c>
      <c r="E574">
        <v>2861310</v>
      </c>
    </row>
    <row r="575" spans="4:5">
      <c r="D575" t="s">
        <v>3282</v>
      </c>
      <c r="E575" t="s">
        <v>4715</v>
      </c>
    </row>
    <row r="576" spans="4:5">
      <c r="D576" t="s">
        <v>3283</v>
      </c>
      <c r="E576" t="s">
        <v>4716</v>
      </c>
    </row>
    <row r="577" spans="4:5">
      <c r="D577">
        <v>0</v>
      </c>
      <c r="E577">
        <v>845148</v>
      </c>
    </row>
    <row r="578" spans="4:5">
      <c r="D578" t="s">
        <v>3284</v>
      </c>
      <c r="E578" t="s">
        <v>4717</v>
      </c>
    </row>
    <row r="579" spans="4:5">
      <c r="D579" t="s">
        <v>3285</v>
      </c>
      <c r="E579" t="s">
        <v>4718</v>
      </c>
    </row>
    <row r="580" spans="4:5">
      <c r="D580">
        <v>0</v>
      </c>
      <c r="E580">
        <v>864639</v>
      </c>
    </row>
    <row r="581" spans="4:5">
      <c r="D581" t="s">
        <v>3286</v>
      </c>
      <c r="E581" t="s">
        <v>4719</v>
      </c>
    </row>
    <row r="582" spans="4:5">
      <c r="D582" t="s">
        <v>3287</v>
      </c>
      <c r="E582" t="s">
        <v>4720</v>
      </c>
    </row>
    <row r="583" spans="4:5">
      <c r="D583">
        <v>0</v>
      </c>
      <c r="E583">
        <v>25896</v>
      </c>
    </row>
    <row r="584" spans="4:5">
      <c r="D584" t="s">
        <v>3288</v>
      </c>
      <c r="E584" t="s">
        <v>4721</v>
      </c>
    </row>
    <row r="585" spans="4:5">
      <c r="D585" t="s">
        <v>3289</v>
      </c>
      <c r="E585" t="s">
        <v>4722</v>
      </c>
    </row>
    <row r="586" spans="4:5">
      <c r="D586">
        <v>0</v>
      </c>
      <c r="E586">
        <v>0</v>
      </c>
    </row>
    <row r="587" spans="4:5">
      <c r="D587" t="s">
        <v>3290</v>
      </c>
      <c r="E587" t="s">
        <v>4723</v>
      </c>
    </row>
    <row r="588" spans="4:5">
      <c r="D588" t="s">
        <v>3291</v>
      </c>
      <c r="E588" t="s">
        <v>4724</v>
      </c>
    </row>
    <row r="589" spans="4:5">
      <c r="D589">
        <v>0</v>
      </c>
      <c r="E589">
        <v>0</v>
      </c>
    </row>
    <row r="590" spans="4:5">
      <c r="D590" t="s">
        <v>3292</v>
      </c>
      <c r="E590" t="s">
        <v>4725</v>
      </c>
    </row>
    <row r="591" spans="4:5">
      <c r="D591" t="s">
        <v>3293</v>
      </c>
      <c r="E591" t="s">
        <v>4726</v>
      </c>
    </row>
    <row r="592" spans="4:5">
      <c r="D592">
        <v>0</v>
      </c>
      <c r="E592">
        <v>0</v>
      </c>
    </row>
    <row r="593" spans="4:5">
      <c r="D593" t="s">
        <v>3294</v>
      </c>
      <c r="E593" t="s">
        <v>4727</v>
      </c>
    </row>
    <row r="594" spans="4:5">
      <c r="D594" t="s">
        <v>3295</v>
      </c>
      <c r="E594" t="s">
        <v>4728</v>
      </c>
    </row>
    <row r="595" spans="4:5">
      <c r="D595">
        <v>0</v>
      </c>
      <c r="E595">
        <v>0</v>
      </c>
    </row>
    <row r="596" spans="4:5">
      <c r="D596" t="s">
        <v>3296</v>
      </c>
      <c r="E596" t="s">
        <v>4729</v>
      </c>
    </row>
    <row r="597" spans="4:5">
      <c r="D597" t="s">
        <v>3297</v>
      </c>
      <c r="E597" t="s">
        <v>4730</v>
      </c>
    </row>
    <row r="598" spans="4:5">
      <c r="D598">
        <v>0</v>
      </c>
      <c r="E598">
        <v>4978665</v>
      </c>
    </row>
    <row r="599" spans="4:5">
      <c r="D599" t="s">
        <v>3298</v>
      </c>
      <c r="E599" t="s">
        <v>4731</v>
      </c>
    </row>
    <row r="600" spans="4:5">
      <c r="D600" t="s">
        <v>3299</v>
      </c>
      <c r="E600" t="s">
        <v>4732</v>
      </c>
    </row>
    <row r="601" spans="4:5">
      <c r="D601">
        <v>0</v>
      </c>
      <c r="E601">
        <v>54678</v>
      </c>
    </row>
    <row r="602" spans="4:5">
      <c r="D602" t="s">
        <v>3300</v>
      </c>
      <c r="E602" t="s">
        <v>4733</v>
      </c>
    </row>
    <row r="603" spans="4:5">
      <c r="D603" t="s">
        <v>3301</v>
      </c>
      <c r="E603" t="s">
        <v>4734</v>
      </c>
    </row>
    <row r="604" spans="4:5">
      <c r="D604">
        <v>0</v>
      </c>
      <c r="E604">
        <v>0</v>
      </c>
    </row>
    <row r="605" spans="4:5">
      <c r="D605" t="s">
        <v>3302</v>
      </c>
      <c r="E605" t="s">
        <v>4735</v>
      </c>
    </row>
    <row r="606" spans="4:5">
      <c r="D606" t="s">
        <v>3303</v>
      </c>
      <c r="E606" t="s">
        <v>4736</v>
      </c>
    </row>
    <row r="607" spans="4:5">
      <c r="D607">
        <v>0</v>
      </c>
      <c r="E607">
        <v>26747</v>
      </c>
    </row>
    <row r="608" spans="4:5">
      <c r="D608" t="s">
        <v>3304</v>
      </c>
      <c r="E608" t="s">
        <v>4737</v>
      </c>
    </row>
    <row r="609" spans="4:5">
      <c r="D609" t="s">
        <v>3305</v>
      </c>
      <c r="E609" t="s">
        <v>4738</v>
      </c>
    </row>
    <row r="610" spans="4:5">
      <c r="D610">
        <v>0</v>
      </c>
      <c r="E610">
        <v>8299</v>
      </c>
    </row>
    <row r="611" spans="4:5">
      <c r="D611" t="s">
        <v>3306</v>
      </c>
      <c r="E611" t="s">
        <v>4739</v>
      </c>
    </row>
    <row r="612" spans="4:5">
      <c r="D612" t="s">
        <v>3307</v>
      </c>
      <c r="E612" t="s">
        <v>4740</v>
      </c>
    </row>
    <row r="613" spans="4:5">
      <c r="D613">
        <v>0</v>
      </c>
      <c r="E613">
        <v>0</v>
      </c>
    </row>
    <row r="614" spans="4:5">
      <c r="D614" t="s">
        <v>3308</v>
      </c>
      <c r="E614" t="s">
        <v>4741</v>
      </c>
    </row>
    <row r="615" spans="4:5">
      <c r="D615" t="s">
        <v>3309</v>
      </c>
      <c r="E615" t="s">
        <v>4742</v>
      </c>
    </row>
    <row r="616" spans="4:5">
      <c r="D616">
        <v>0</v>
      </c>
      <c r="E616">
        <v>0</v>
      </c>
    </row>
    <row r="617" spans="4:5">
      <c r="D617" t="s">
        <v>3310</v>
      </c>
      <c r="E617" t="s">
        <v>4743</v>
      </c>
    </row>
    <row r="618" spans="4:5">
      <c r="D618" t="s">
        <v>3311</v>
      </c>
      <c r="E618" t="s">
        <v>4744</v>
      </c>
    </row>
    <row r="619" spans="4:5">
      <c r="D619">
        <v>0</v>
      </c>
      <c r="E619">
        <v>0</v>
      </c>
    </row>
    <row r="620" spans="4:5">
      <c r="D620" t="s">
        <v>3312</v>
      </c>
      <c r="E620" t="s">
        <v>4745</v>
      </c>
    </row>
    <row r="621" spans="4:5">
      <c r="D621" t="s">
        <v>3313</v>
      </c>
      <c r="E621" t="s">
        <v>4746</v>
      </c>
    </row>
    <row r="622" spans="4:5">
      <c r="D622">
        <v>0</v>
      </c>
      <c r="E622">
        <v>0</v>
      </c>
    </row>
    <row r="623" spans="4:5">
      <c r="D623" t="s">
        <v>3314</v>
      </c>
      <c r="E623" t="s">
        <v>4747</v>
      </c>
    </row>
    <row r="624" spans="4:5">
      <c r="D624" t="s">
        <v>3315</v>
      </c>
      <c r="E624" t="s">
        <v>4748</v>
      </c>
    </row>
    <row r="625" spans="4:5">
      <c r="D625">
        <v>0</v>
      </c>
      <c r="E625">
        <v>106037</v>
      </c>
    </row>
    <row r="626" spans="4:5">
      <c r="D626" t="s">
        <v>3316</v>
      </c>
      <c r="E626" t="s">
        <v>4749</v>
      </c>
    </row>
    <row r="627" spans="4:5">
      <c r="D627" t="s">
        <v>3317</v>
      </c>
      <c r="E627" t="s">
        <v>4750</v>
      </c>
    </row>
    <row r="628" spans="4:5">
      <c r="D628">
        <v>0</v>
      </c>
      <c r="E628">
        <v>4926484</v>
      </c>
    </row>
    <row r="629" spans="4:5">
      <c r="D629" t="s">
        <v>3318</v>
      </c>
      <c r="E629" t="s">
        <v>4751</v>
      </c>
    </row>
    <row r="630" spans="4:5">
      <c r="D630" t="s">
        <v>3319</v>
      </c>
      <c r="E630" t="s">
        <v>4752</v>
      </c>
    </row>
    <row r="631" spans="4:5">
      <c r="D631">
        <v>86914</v>
      </c>
      <c r="E631">
        <v>1451661</v>
      </c>
    </row>
    <row r="632" spans="4:5">
      <c r="D632" t="s">
        <v>3320</v>
      </c>
      <c r="E632" t="s">
        <v>4753</v>
      </c>
    </row>
    <row r="633" spans="4:5">
      <c r="D633" t="s">
        <v>3321</v>
      </c>
      <c r="E633" t="s">
        <v>4754</v>
      </c>
    </row>
    <row r="634" spans="4:5">
      <c r="D634">
        <v>0</v>
      </c>
      <c r="E634">
        <v>1671464</v>
      </c>
    </row>
    <row r="635" spans="4:5">
      <c r="D635" t="s">
        <v>3322</v>
      </c>
      <c r="E635" t="s">
        <v>4755</v>
      </c>
    </row>
    <row r="636" spans="4:5">
      <c r="D636" t="s">
        <v>3323</v>
      </c>
      <c r="E636" t="s">
        <v>3086</v>
      </c>
    </row>
    <row r="637" spans="4:5">
      <c r="D637">
        <v>0</v>
      </c>
      <c r="E637">
        <v>253968</v>
      </c>
    </row>
    <row r="638" spans="4:5">
      <c r="D638" t="s">
        <v>3324</v>
      </c>
      <c r="E638" t="s">
        <v>4756</v>
      </c>
    </row>
    <row r="639" spans="4:5">
      <c r="D639" t="s">
        <v>3325</v>
      </c>
      <c r="E639" t="s">
        <v>4757</v>
      </c>
    </row>
    <row r="640" spans="4:5">
      <c r="D640">
        <v>0</v>
      </c>
      <c r="E640">
        <v>0</v>
      </c>
    </row>
    <row r="641" spans="4:5">
      <c r="D641" t="s">
        <v>3326</v>
      </c>
      <c r="E641" t="s">
        <v>4758</v>
      </c>
    </row>
    <row r="642" spans="4:5">
      <c r="D642" t="s">
        <v>3327</v>
      </c>
      <c r="E642" t="s">
        <v>4759</v>
      </c>
    </row>
    <row r="643" spans="4:5">
      <c r="D643">
        <v>0</v>
      </c>
      <c r="E643">
        <v>13009</v>
      </c>
    </row>
    <row r="644" spans="4:5">
      <c r="D644" t="s">
        <v>3328</v>
      </c>
      <c r="E644" t="s">
        <v>4760</v>
      </c>
    </row>
    <row r="645" spans="4:5">
      <c r="D645" t="s">
        <v>3329</v>
      </c>
      <c r="E645" t="s">
        <v>4761</v>
      </c>
    </row>
    <row r="646" spans="4:5">
      <c r="D646">
        <v>0</v>
      </c>
      <c r="E646">
        <v>3761</v>
      </c>
    </row>
    <row r="647" spans="4:5">
      <c r="D647" t="s">
        <v>3330</v>
      </c>
      <c r="E647" t="s">
        <v>4762</v>
      </c>
    </row>
    <row r="648" spans="4:5">
      <c r="D648" t="s">
        <v>3331</v>
      </c>
      <c r="E648" t="s">
        <v>4763</v>
      </c>
    </row>
    <row r="649" spans="4:5">
      <c r="D649">
        <v>0</v>
      </c>
      <c r="E649">
        <v>0</v>
      </c>
    </row>
    <row r="650" spans="4:5">
      <c r="D650" t="s">
        <v>3332</v>
      </c>
      <c r="E650" t="s">
        <v>4764</v>
      </c>
    </row>
    <row r="651" spans="4:5">
      <c r="D651" t="s">
        <v>3333</v>
      </c>
      <c r="E651" t="s">
        <v>4765</v>
      </c>
    </row>
    <row r="652" spans="4:5">
      <c r="D652">
        <v>0</v>
      </c>
      <c r="E652">
        <v>11748093</v>
      </c>
    </row>
    <row r="653" spans="4:5">
      <c r="D653" t="s">
        <v>3334</v>
      </c>
      <c r="E653" t="s">
        <v>4766</v>
      </c>
    </row>
    <row r="654" spans="4:5">
      <c r="D654" t="s">
        <v>3335</v>
      </c>
      <c r="E654" t="s">
        <v>4767</v>
      </c>
    </row>
    <row r="655" spans="4:5">
      <c r="D655">
        <v>529360</v>
      </c>
      <c r="E655">
        <v>2151960</v>
      </c>
    </row>
    <row r="656" spans="4:5">
      <c r="D656" t="s">
        <v>3336</v>
      </c>
      <c r="E656" t="s">
        <v>4768</v>
      </c>
    </row>
    <row r="657" spans="4:5">
      <c r="D657" t="s">
        <v>3337</v>
      </c>
      <c r="E657" t="s">
        <v>4769</v>
      </c>
    </row>
    <row r="658" spans="4:5">
      <c r="D658">
        <v>683362</v>
      </c>
      <c r="E658">
        <v>890218</v>
      </c>
    </row>
    <row r="659" spans="4:5">
      <c r="D659" t="s">
        <v>3338</v>
      </c>
      <c r="E659" t="s">
        <v>4770</v>
      </c>
    </row>
    <row r="660" spans="4:5">
      <c r="D660" t="s">
        <v>3339</v>
      </c>
      <c r="E660" t="s">
        <v>4771</v>
      </c>
    </row>
    <row r="661" spans="4:5">
      <c r="D661">
        <v>0</v>
      </c>
      <c r="E661">
        <v>718752</v>
      </c>
    </row>
    <row r="662" spans="4:5">
      <c r="D662" t="s">
        <v>3340</v>
      </c>
      <c r="E662" t="s">
        <v>4772</v>
      </c>
    </row>
    <row r="663" spans="4:5">
      <c r="D663" t="s">
        <v>3341</v>
      </c>
      <c r="E663" t="s">
        <v>3088</v>
      </c>
    </row>
    <row r="664" spans="4:5">
      <c r="D664">
        <v>2171</v>
      </c>
      <c r="E664">
        <v>531804</v>
      </c>
    </row>
    <row r="665" spans="4:5">
      <c r="D665" t="s">
        <v>3342</v>
      </c>
      <c r="E665" t="s">
        <v>4773</v>
      </c>
    </row>
    <row r="666" spans="4:5">
      <c r="D666" t="s">
        <v>3343</v>
      </c>
      <c r="E666" t="s">
        <v>4774</v>
      </c>
    </row>
    <row r="667" spans="4:5">
      <c r="D667">
        <v>0</v>
      </c>
      <c r="E667">
        <v>0</v>
      </c>
    </row>
    <row r="668" spans="4:5">
      <c r="D668" t="s">
        <v>3344</v>
      </c>
      <c r="E668" t="s">
        <v>4775</v>
      </c>
    </row>
    <row r="669" spans="4:5">
      <c r="D669" t="s">
        <v>3345</v>
      </c>
      <c r="E669" t="s">
        <v>4776</v>
      </c>
    </row>
    <row r="670" spans="4:5">
      <c r="D670">
        <v>170802</v>
      </c>
      <c r="E670">
        <v>0</v>
      </c>
    </row>
    <row r="671" spans="4:5">
      <c r="D671" t="s">
        <v>3346</v>
      </c>
      <c r="E671" t="s">
        <v>4777</v>
      </c>
    </row>
    <row r="672" spans="4:5">
      <c r="D672" t="s">
        <v>3347</v>
      </c>
      <c r="E672" t="s">
        <v>4778</v>
      </c>
    </row>
    <row r="673" spans="4:5">
      <c r="D673">
        <v>0</v>
      </c>
      <c r="E673">
        <v>48380</v>
      </c>
    </row>
    <row r="674" spans="4:5">
      <c r="D674" t="s">
        <v>3348</v>
      </c>
      <c r="E674" t="s">
        <v>4779</v>
      </c>
    </row>
    <row r="675" spans="4:5">
      <c r="D675" t="s">
        <v>3349</v>
      </c>
      <c r="E675" t="s">
        <v>4780</v>
      </c>
    </row>
    <row r="676" spans="4:5">
      <c r="D676">
        <v>0</v>
      </c>
      <c r="E676">
        <v>0</v>
      </c>
    </row>
    <row r="677" spans="4:5">
      <c r="D677" t="s">
        <v>3350</v>
      </c>
      <c r="E677" t="s">
        <v>4781</v>
      </c>
    </row>
    <row r="678" spans="4:5">
      <c r="D678" t="s">
        <v>3351</v>
      </c>
      <c r="E678" t="s">
        <v>4782</v>
      </c>
    </row>
    <row r="679" spans="4:5">
      <c r="D679">
        <v>0</v>
      </c>
      <c r="E679">
        <v>4323594</v>
      </c>
    </row>
    <row r="680" spans="4:5">
      <c r="D680" t="s">
        <v>3352</v>
      </c>
      <c r="E680" t="s">
        <v>4783</v>
      </c>
    </row>
    <row r="681" spans="4:5">
      <c r="D681" t="s">
        <v>3353</v>
      </c>
      <c r="E681" t="s">
        <v>4784</v>
      </c>
    </row>
    <row r="682" spans="4:5">
      <c r="D682">
        <v>18429</v>
      </c>
      <c r="E682">
        <v>131895</v>
      </c>
    </row>
    <row r="683" spans="4:5">
      <c r="D683" t="s">
        <v>3354</v>
      </c>
      <c r="E683" t="s">
        <v>4785</v>
      </c>
    </row>
    <row r="684" spans="4:5">
      <c r="D684" t="s">
        <v>3355</v>
      </c>
      <c r="E684" t="s">
        <v>4786</v>
      </c>
    </row>
    <row r="685" spans="4:5">
      <c r="D685">
        <v>0</v>
      </c>
      <c r="E685">
        <v>12944</v>
      </c>
    </row>
    <row r="686" spans="4:5">
      <c r="D686" t="s">
        <v>3356</v>
      </c>
      <c r="E686" t="s">
        <v>4787</v>
      </c>
    </row>
    <row r="687" spans="4:5">
      <c r="D687" t="s">
        <v>3357</v>
      </c>
      <c r="E687" t="s">
        <v>4788</v>
      </c>
    </row>
    <row r="688" spans="4:5">
      <c r="D688">
        <v>0</v>
      </c>
      <c r="E688">
        <v>381733</v>
      </c>
    </row>
    <row r="689" spans="4:5">
      <c r="D689" t="s">
        <v>3358</v>
      </c>
      <c r="E689" t="s">
        <v>4789</v>
      </c>
    </row>
    <row r="690" spans="4:5">
      <c r="D690" t="s">
        <v>3359</v>
      </c>
      <c r="E690" t="s">
        <v>3090</v>
      </c>
    </row>
    <row r="691" spans="4:5">
      <c r="D691">
        <v>0</v>
      </c>
      <c r="E691">
        <v>113998</v>
      </c>
    </row>
    <row r="692" spans="4:5">
      <c r="D692" t="s">
        <v>3360</v>
      </c>
      <c r="E692" t="s">
        <v>4790</v>
      </c>
    </row>
    <row r="693" spans="4:5">
      <c r="D693" t="s">
        <v>3361</v>
      </c>
      <c r="E693" t="s">
        <v>4791</v>
      </c>
    </row>
    <row r="694" spans="4:5">
      <c r="D694">
        <v>0</v>
      </c>
      <c r="E694">
        <v>0</v>
      </c>
    </row>
    <row r="695" spans="4:5">
      <c r="D695" t="s">
        <v>3362</v>
      </c>
      <c r="E695" t="s">
        <v>4792</v>
      </c>
    </row>
    <row r="696" spans="4:5">
      <c r="D696" t="s">
        <v>3363</v>
      </c>
      <c r="E696" t="s">
        <v>4793</v>
      </c>
    </row>
    <row r="697" spans="4:5">
      <c r="D697">
        <v>0</v>
      </c>
      <c r="E697">
        <v>0</v>
      </c>
    </row>
    <row r="698" spans="4:5">
      <c r="D698" t="s">
        <v>3364</v>
      </c>
      <c r="E698" t="s">
        <v>4794</v>
      </c>
    </row>
    <row r="699" spans="4:5">
      <c r="D699" t="s">
        <v>3365</v>
      </c>
      <c r="E699" t="s">
        <v>4795</v>
      </c>
    </row>
    <row r="700" spans="4:5">
      <c r="D700">
        <v>0</v>
      </c>
      <c r="E700">
        <v>0</v>
      </c>
    </row>
    <row r="701" spans="4:5">
      <c r="D701" t="s">
        <v>3366</v>
      </c>
      <c r="E701" t="s">
        <v>4796</v>
      </c>
    </row>
    <row r="702" spans="4:5">
      <c r="D702" t="s">
        <v>3367</v>
      </c>
      <c r="E702" t="s">
        <v>4797</v>
      </c>
    </row>
    <row r="703" spans="4:5">
      <c r="D703">
        <v>0</v>
      </c>
      <c r="E703">
        <v>0</v>
      </c>
    </row>
    <row r="704" spans="4:5">
      <c r="D704" t="s">
        <v>3368</v>
      </c>
      <c r="E704" t="s">
        <v>4798</v>
      </c>
    </row>
    <row r="705" spans="4:5">
      <c r="D705" t="s">
        <v>3369</v>
      </c>
      <c r="E705" t="s">
        <v>4799</v>
      </c>
    </row>
    <row r="706" spans="4:5">
      <c r="D706">
        <v>0</v>
      </c>
      <c r="E706">
        <v>906492</v>
      </c>
    </row>
    <row r="707" spans="4:5">
      <c r="D707" t="s">
        <v>3370</v>
      </c>
      <c r="E707" t="s">
        <v>4800</v>
      </c>
    </row>
    <row r="708" spans="4:5">
      <c r="D708" t="s">
        <v>3371</v>
      </c>
      <c r="E708" t="s">
        <v>4801</v>
      </c>
    </row>
    <row r="709" spans="4:5">
      <c r="D709">
        <v>0</v>
      </c>
      <c r="E709">
        <v>135088</v>
      </c>
    </row>
    <row r="710" spans="4:5">
      <c r="D710" t="s">
        <v>3372</v>
      </c>
      <c r="E710" t="s">
        <v>4802</v>
      </c>
    </row>
    <row r="711" spans="4:5">
      <c r="D711" t="s">
        <v>3373</v>
      </c>
      <c r="E711" t="s">
        <v>2856</v>
      </c>
    </row>
    <row r="712" spans="4:5">
      <c r="D712">
        <v>0</v>
      </c>
      <c r="E712">
        <v>19308</v>
      </c>
    </row>
    <row r="713" spans="4:5">
      <c r="D713" t="s">
        <v>3374</v>
      </c>
      <c r="E713" t="s">
        <v>4803</v>
      </c>
    </row>
    <row r="714" spans="4:5">
      <c r="D714" t="s">
        <v>3375</v>
      </c>
      <c r="E714" t="s">
        <v>4804</v>
      </c>
    </row>
    <row r="715" spans="4:5">
      <c r="D715">
        <v>0</v>
      </c>
      <c r="E715">
        <v>1051439</v>
      </c>
    </row>
    <row r="716" spans="4:5">
      <c r="D716" t="s">
        <v>3376</v>
      </c>
      <c r="E716" t="s">
        <v>4805</v>
      </c>
    </row>
    <row r="717" spans="4:5">
      <c r="D717" t="s">
        <v>3377</v>
      </c>
      <c r="E717" t="s">
        <v>2858</v>
      </c>
    </row>
    <row r="718" spans="4:5">
      <c r="D718">
        <v>153044153</v>
      </c>
      <c r="E718">
        <v>13998</v>
      </c>
    </row>
    <row r="719" spans="4:5">
      <c r="D719" t="s">
        <v>3378</v>
      </c>
      <c r="E719" t="s">
        <v>4806</v>
      </c>
    </row>
    <row r="720" spans="4:5">
      <c r="D720" t="s">
        <v>3379</v>
      </c>
      <c r="E720" t="s">
        <v>4807</v>
      </c>
    </row>
    <row r="721" spans="4:5">
      <c r="D721">
        <v>0</v>
      </c>
      <c r="E721">
        <v>0</v>
      </c>
    </row>
    <row r="722" spans="4:5">
      <c r="D722" t="s">
        <v>3380</v>
      </c>
      <c r="E722" t="s">
        <v>4808</v>
      </c>
    </row>
    <row r="723" spans="4:5">
      <c r="D723" t="s">
        <v>3381</v>
      </c>
      <c r="E723" t="s">
        <v>4809</v>
      </c>
    </row>
    <row r="724" spans="4:5">
      <c r="D724">
        <v>0</v>
      </c>
      <c r="E724">
        <v>32094</v>
      </c>
    </row>
    <row r="725" spans="4:5">
      <c r="D725" t="s">
        <v>3382</v>
      </c>
      <c r="E725" t="s">
        <v>4810</v>
      </c>
    </row>
    <row r="726" spans="4:5">
      <c r="D726" t="s">
        <v>3383</v>
      </c>
      <c r="E726" t="s">
        <v>4811</v>
      </c>
    </row>
    <row r="727" spans="4:5">
      <c r="D727">
        <v>0</v>
      </c>
      <c r="E727">
        <v>0</v>
      </c>
    </row>
    <row r="728" spans="4:5">
      <c r="D728" t="s">
        <v>3384</v>
      </c>
      <c r="E728" t="s">
        <v>4812</v>
      </c>
    </row>
    <row r="729" spans="4:5">
      <c r="D729" t="s">
        <v>3385</v>
      </c>
      <c r="E729" t="s">
        <v>4813</v>
      </c>
    </row>
    <row r="730" spans="4:5">
      <c r="D730">
        <v>0</v>
      </c>
      <c r="E730">
        <v>0</v>
      </c>
    </row>
    <row r="731" spans="4:5">
      <c r="D731" t="s">
        <v>3386</v>
      </c>
      <c r="E731" t="s">
        <v>4814</v>
      </c>
    </row>
    <row r="732" spans="4:5">
      <c r="D732" t="s">
        <v>3387</v>
      </c>
      <c r="E732" t="s">
        <v>4815</v>
      </c>
    </row>
    <row r="733" spans="4:5">
      <c r="D733">
        <v>2500000</v>
      </c>
      <c r="E733">
        <v>1435423</v>
      </c>
    </row>
    <row r="734" spans="4:5">
      <c r="D734" t="s">
        <v>3388</v>
      </c>
      <c r="E734" t="s">
        <v>4816</v>
      </c>
    </row>
    <row r="735" spans="4:5">
      <c r="D735" t="s">
        <v>3389</v>
      </c>
      <c r="E735" t="s">
        <v>2860</v>
      </c>
    </row>
    <row r="736" spans="4:5">
      <c r="D736">
        <v>0</v>
      </c>
      <c r="E736">
        <v>1097903</v>
      </c>
    </row>
    <row r="737" spans="4:5">
      <c r="D737" t="s">
        <v>3390</v>
      </c>
      <c r="E737" t="s">
        <v>4817</v>
      </c>
    </row>
    <row r="738" spans="4:5">
      <c r="D738" t="s">
        <v>3391</v>
      </c>
      <c r="E738" t="s">
        <v>2862</v>
      </c>
    </row>
    <row r="739" spans="4:5">
      <c r="D739">
        <v>0</v>
      </c>
      <c r="E739">
        <v>239301</v>
      </c>
    </row>
    <row r="740" spans="4:5">
      <c r="D740" t="s">
        <v>3392</v>
      </c>
      <c r="E740" t="s">
        <v>4818</v>
      </c>
    </row>
    <row r="741" spans="4:5">
      <c r="D741" t="s">
        <v>3393</v>
      </c>
      <c r="E741" t="s">
        <v>2864</v>
      </c>
    </row>
    <row r="742" spans="4:5">
      <c r="D742">
        <v>0</v>
      </c>
      <c r="E742">
        <v>195750</v>
      </c>
    </row>
    <row r="743" spans="4:5">
      <c r="D743" t="s">
        <v>3394</v>
      </c>
      <c r="E743" t="s">
        <v>4819</v>
      </c>
    </row>
    <row r="744" spans="4:5">
      <c r="D744" t="s">
        <v>3395</v>
      </c>
      <c r="E744" t="s">
        <v>2866</v>
      </c>
    </row>
    <row r="745" spans="4:5">
      <c r="D745">
        <v>0</v>
      </c>
      <c r="E745">
        <v>50307</v>
      </c>
    </row>
    <row r="746" spans="4:5">
      <c r="D746" t="s">
        <v>3396</v>
      </c>
      <c r="E746" t="s">
        <v>4820</v>
      </c>
    </row>
    <row r="747" spans="4:5">
      <c r="D747" t="s">
        <v>3397</v>
      </c>
      <c r="E747" t="s">
        <v>2868</v>
      </c>
    </row>
    <row r="748" spans="4:5">
      <c r="D748">
        <v>0</v>
      </c>
      <c r="E748">
        <v>0</v>
      </c>
    </row>
    <row r="749" spans="4:5">
      <c r="D749" t="s">
        <v>3398</v>
      </c>
      <c r="E749" t="s">
        <v>4821</v>
      </c>
    </row>
    <row r="750" spans="4:5">
      <c r="D750" t="s">
        <v>3399</v>
      </c>
      <c r="E750" t="s">
        <v>2870</v>
      </c>
    </row>
    <row r="751" spans="4:5">
      <c r="D751">
        <v>0</v>
      </c>
      <c r="E751">
        <v>17517</v>
      </c>
    </row>
    <row r="752" spans="4:5">
      <c r="D752" t="s">
        <v>3400</v>
      </c>
      <c r="E752" t="s">
        <v>4822</v>
      </c>
    </row>
    <row r="753" spans="4:5">
      <c r="D753" t="s">
        <v>3401</v>
      </c>
      <c r="E753" t="s">
        <v>4823</v>
      </c>
    </row>
    <row r="754" spans="4:5">
      <c r="D754">
        <v>0</v>
      </c>
      <c r="E754">
        <v>2176</v>
      </c>
    </row>
    <row r="755" spans="4:5">
      <c r="D755" t="s">
        <v>3402</v>
      </c>
      <c r="E755" t="s">
        <v>4824</v>
      </c>
    </row>
    <row r="756" spans="4:5">
      <c r="D756" t="s">
        <v>3403</v>
      </c>
      <c r="E756" t="s">
        <v>2872</v>
      </c>
    </row>
    <row r="757" spans="4:5">
      <c r="D757">
        <v>0</v>
      </c>
      <c r="E757">
        <v>0</v>
      </c>
    </row>
    <row r="758" spans="4:5">
      <c r="D758" t="s">
        <v>3404</v>
      </c>
      <c r="E758" t="s">
        <v>4825</v>
      </c>
    </row>
    <row r="759" spans="4:5">
      <c r="D759" t="s">
        <v>3405</v>
      </c>
      <c r="E759" t="s">
        <v>4826</v>
      </c>
    </row>
    <row r="760" spans="4:5">
      <c r="D760">
        <v>0</v>
      </c>
      <c r="E760">
        <v>1889578</v>
      </c>
    </row>
    <row r="761" spans="4:5">
      <c r="D761" t="s">
        <v>3406</v>
      </c>
      <c r="E761" t="s">
        <v>4827</v>
      </c>
    </row>
    <row r="762" spans="4:5">
      <c r="D762" t="s">
        <v>3407</v>
      </c>
      <c r="E762" t="s">
        <v>4828</v>
      </c>
    </row>
    <row r="763" spans="4:5">
      <c r="D763">
        <v>0</v>
      </c>
      <c r="E763">
        <v>2857567</v>
      </c>
    </row>
    <row r="764" spans="4:5">
      <c r="D764" t="s">
        <v>3408</v>
      </c>
      <c r="E764" t="s">
        <v>4829</v>
      </c>
    </row>
    <row r="765" spans="4:5">
      <c r="D765" t="s">
        <v>3409</v>
      </c>
      <c r="E765" t="s">
        <v>4830</v>
      </c>
    </row>
    <row r="766" spans="4:5">
      <c r="D766">
        <v>0</v>
      </c>
      <c r="E766">
        <v>856023</v>
      </c>
    </row>
    <row r="767" spans="4:5">
      <c r="D767" t="s">
        <v>3410</v>
      </c>
      <c r="E767" t="s">
        <v>4831</v>
      </c>
    </row>
    <row r="768" spans="4:5">
      <c r="D768" t="s">
        <v>3411</v>
      </c>
      <c r="E768" t="s">
        <v>4832</v>
      </c>
    </row>
    <row r="769" spans="4:5">
      <c r="D769">
        <v>0</v>
      </c>
      <c r="E769">
        <v>119265</v>
      </c>
    </row>
    <row r="770" spans="4:5">
      <c r="D770" t="s">
        <v>3412</v>
      </c>
      <c r="E770" t="s">
        <v>4833</v>
      </c>
    </row>
    <row r="771" spans="4:5">
      <c r="D771" t="s">
        <v>3413</v>
      </c>
      <c r="E771" t="s">
        <v>3098</v>
      </c>
    </row>
    <row r="772" spans="4:5">
      <c r="D772">
        <v>0</v>
      </c>
      <c r="E772">
        <v>36796</v>
      </c>
    </row>
    <row r="773" spans="4:5">
      <c r="D773" t="s">
        <v>3414</v>
      </c>
      <c r="E773" t="s">
        <v>4834</v>
      </c>
    </row>
    <row r="774" spans="4:5">
      <c r="D774" t="s">
        <v>3415</v>
      </c>
      <c r="E774" t="s">
        <v>4835</v>
      </c>
    </row>
    <row r="775" spans="4:5">
      <c r="D775">
        <v>0</v>
      </c>
      <c r="E775">
        <v>0</v>
      </c>
    </row>
    <row r="776" spans="4:5">
      <c r="D776" t="s">
        <v>3416</v>
      </c>
      <c r="E776" t="s">
        <v>4836</v>
      </c>
    </row>
    <row r="777" spans="4:5">
      <c r="D777" t="s">
        <v>3417</v>
      </c>
      <c r="E777" t="s">
        <v>4837</v>
      </c>
    </row>
    <row r="778" spans="4:5">
      <c r="D778">
        <v>0</v>
      </c>
      <c r="E778">
        <v>3020</v>
      </c>
    </row>
    <row r="779" spans="4:5">
      <c r="D779" t="s">
        <v>3418</v>
      </c>
      <c r="E779" t="s">
        <v>4838</v>
      </c>
    </row>
    <row r="780" spans="4:5">
      <c r="D780" t="s">
        <v>3419</v>
      </c>
      <c r="E780" t="s">
        <v>4839</v>
      </c>
    </row>
    <row r="781" spans="4:5">
      <c r="D781">
        <v>0</v>
      </c>
      <c r="E781">
        <v>18496</v>
      </c>
    </row>
    <row r="782" spans="4:5">
      <c r="D782" t="s">
        <v>3420</v>
      </c>
      <c r="E782" t="s">
        <v>4840</v>
      </c>
    </row>
    <row r="783" spans="4:5">
      <c r="D783" t="s">
        <v>3421</v>
      </c>
      <c r="E783" t="s">
        <v>4841</v>
      </c>
    </row>
    <row r="784" spans="4:5">
      <c r="D784">
        <v>0</v>
      </c>
      <c r="E784">
        <v>0</v>
      </c>
    </row>
    <row r="785" spans="4:5">
      <c r="D785" t="s">
        <v>3422</v>
      </c>
      <c r="E785" t="s">
        <v>4842</v>
      </c>
    </row>
    <row r="786" spans="4:5">
      <c r="D786" t="s">
        <v>3423</v>
      </c>
      <c r="E786" t="s">
        <v>4843</v>
      </c>
    </row>
    <row r="787" spans="4:5">
      <c r="D787">
        <v>0</v>
      </c>
      <c r="E787">
        <v>4821520</v>
      </c>
    </row>
    <row r="788" spans="4:5">
      <c r="D788" t="s">
        <v>3424</v>
      </c>
      <c r="E788" t="s">
        <v>4844</v>
      </c>
    </row>
    <row r="789" spans="4:5">
      <c r="D789" t="s">
        <v>3425</v>
      </c>
      <c r="E789" t="s">
        <v>4845</v>
      </c>
    </row>
    <row r="790" spans="4:5">
      <c r="D790">
        <v>0</v>
      </c>
      <c r="E790">
        <v>102715</v>
      </c>
    </row>
    <row r="791" spans="4:5">
      <c r="D791" t="s">
        <v>3426</v>
      </c>
      <c r="E791" t="s">
        <v>4846</v>
      </c>
    </row>
    <row r="792" spans="4:5">
      <c r="D792" t="s">
        <v>3427</v>
      </c>
      <c r="E792" t="s">
        <v>4847</v>
      </c>
    </row>
    <row r="793" spans="4:5">
      <c r="D793">
        <v>0</v>
      </c>
      <c r="E793">
        <v>11512</v>
      </c>
    </row>
    <row r="794" spans="4:5">
      <c r="D794" t="s">
        <v>3428</v>
      </c>
      <c r="E794" t="s">
        <v>4848</v>
      </c>
    </row>
    <row r="795" spans="4:5">
      <c r="D795" t="s">
        <v>3429</v>
      </c>
      <c r="E795" t="s">
        <v>4849</v>
      </c>
    </row>
    <row r="796" spans="4:5">
      <c r="D796">
        <v>0</v>
      </c>
      <c r="E796">
        <v>112</v>
      </c>
    </row>
    <row r="797" spans="4:5">
      <c r="D797" t="s">
        <v>3430</v>
      </c>
      <c r="E797" t="s">
        <v>4850</v>
      </c>
    </row>
    <row r="798" spans="4:5">
      <c r="D798" t="s">
        <v>3431</v>
      </c>
      <c r="E798" t="s">
        <v>3100</v>
      </c>
    </row>
    <row r="799" spans="4:5">
      <c r="D799">
        <v>0</v>
      </c>
      <c r="E799">
        <v>125</v>
      </c>
    </row>
    <row r="800" spans="4:5">
      <c r="D800" t="s">
        <v>3432</v>
      </c>
      <c r="E800" t="s">
        <v>4851</v>
      </c>
    </row>
    <row r="801" spans="4:5">
      <c r="D801" t="s">
        <v>3433</v>
      </c>
      <c r="E801" t="s">
        <v>4852</v>
      </c>
    </row>
    <row r="802" spans="4:5">
      <c r="D802">
        <v>0</v>
      </c>
      <c r="E802">
        <v>0</v>
      </c>
    </row>
    <row r="803" spans="4:5">
      <c r="D803" t="s">
        <v>3434</v>
      </c>
      <c r="E803" t="s">
        <v>4853</v>
      </c>
    </row>
    <row r="804" spans="4:5">
      <c r="D804" t="s">
        <v>3435</v>
      </c>
      <c r="E804" t="s">
        <v>4854</v>
      </c>
    </row>
    <row r="805" spans="4:5">
      <c r="D805">
        <v>0</v>
      </c>
      <c r="E805">
        <v>225</v>
      </c>
    </row>
    <row r="806" spans="4:5">
      <c r="D806" t="s">
        <v>3436</v>
      </c>
      <c r="E806" t="s">
        <v>4855</v>
      </c>
    </row>
    <row r="807" spans="4:5">
      <c r="D807" t="s">
        <v>3437</v>
      </c>
      <c r="E807" t="s">
        <v>4856</v>
      </c>
    </row>
    <row r="808" spans="4:5">
      <c r="D808">
        <v>0</v>
      </c>
      <c r="E808">
        <v>0</v>
      </c>
    </row>
    <row r="809" spans="4:5">
      <c r="D809" t="s">
        <v>3438</v>
      </c>
      <c r="E809" t="s">
        <v>4857</v>
      </c>
    </row>
    <row r="810" spans="4:5">
      <c r="D810" t="s">
        <v>3439</v>
      </c>
      <c r="E810" t="s">
        <v>4858</v>
      </c>
    </row>
    <row r="811" spans="4:5">
      <c r="D811">
        <v>0</v>
      </c>
      <c r="E811">
        <v>0</v>
      </c>
    </row>
    <row r="812" spans="4:5">
      <c r="D812" t="s">
        <v>3440</v>
      </c>
      <c r="E812" t="s">
        <v>4859</v>
      </c>
    </row>
    <row r="813" spans="4:5">
      <c r="D813" t="s">
        <v>3441</v>
      </c>
      <c r="E813" t="s">
        <v>4860</v>
      </c>
    </row>
    <row r="814" spans="4:5">
      <c r="D814">
        <v>2734767</v>
      </c>
      <c r="E814">
        <v>224160</v>
      </c>
    </row>
    <row r="815" spans="4:5">
      <c r="D815" t="s">
        <v>3442</v>
      </c>
      <c r="E815" t="s">
        <v>4861</v>
      </c>
    </row>
    <row r="816" spans="4:5">
      <c r="D816" t="s">
        <v>3443</v>
      </c>
      <c r="E816" t="s">
        <v>4862</v>
      </c>
    </row>
    <row r="817" spans="4:5">
      <c r="D817">
        <v>0</v>
      </c>
      <c r="E817">
        <v>12016809</v>
      </c>
    </row>
    <row r="818" spans="4:5">
      <c r="D818" t="s">
        <v>3444</v>
      </c>
      <c r="E818" t="s">
        <v>4863</v>
      </c>
    </row>
    <row r="819" spans="4:5">
      <c r="D819" t="s">
        <v>3445</v>
      </c>
      <c r="E819" t="s">
        <v>4864</v>
      </c>
    </row>
    <row r="820" spans="4:5">
      <c r="D820">
        <v>0</v>
      </c>
      <c r="E820">
        <v>3431776</v>
      </c>
    </row>
    <row r="821" spans="4:5">
      <c r="D821" t="s">
        <v>3446</v>
      </c>
      <c r="E821" t="s">
        <v>4865</v>
      </c>
    </row>
    <row r="822" spans="4:5">
      <c r="D822" t="s">
        <v>3447</v>
      </c>
      <c r="E822" t="s">
        <v>4866</v>
      </c>
    </row>
    <row r="823" spans="4:5">
      <c r="D823">
        <v>0</v>
      </c>
      <c r="E823">
        <v>66821</v>
      </c>
    </row>
    <row r="824" spans="4:5">
      <c r="D824" t="s">
        <v>3448</v>
      </c>
      <c r="E824" t="s">
        <v>4867</v>
      </c>
    </row>
    <row r="825" spans="4:5">
      <c r="D825" t="s">
        <v>3449</v>
      </c>
      <c r="E825" t="s">
        <v>3106</v>
      </c>
    </row>
    <row r="826" spans="4:5">
      <c r="D826">
        <v>0</v>
      </c>
      <c r="E826">
        <v>148157</v>
      </c>
    </row>
    <row r="827" spans="4:5">
      <c r="D827" t="s">
        <v>3450</v>
      </c>
      <c r="E827" t="s">
        <v>4868</v>
      </c>
    </row>
    <row r="828" spans="4:5">
      <c r="D828" t="s">
        <v>3451</v>
      </c>
      <c r="E828" t="s">
        <v>4869</v>
      </c>
    </row>
    <row r="829" spans="4:5">
      <c r="D829">
        <v>0</v>
      </c>
      <c r="E829">
        <v>0</v>
      </c>
    </row>
    <row r="830" spans="4:5">
      <c r="D830" t="s">
        <v>3452</v>
      </c>
      <c r="E830" t="s">
        <v>4870</v>
      </c>
    </row>
    <row r="831" spans="4:5">
      <c r="D831" t="s">
        <v>3453</v>
      </c>
      <c r="E831" t="s">
        <v>4871</v>
      </c>
    </row>
    <row r="832" spans="4:5">
      <c r="D832">
        <v>0</v>
      </c>
      <c r="E832">
        <v>14177</v>
      </c>
    </row>
    <row r="833" spans="4:5">
      <c r="D833" t="s">
        <v>3454</v>
      </c>
      <c r="E833" t="s">
        <v>4872</v>
      </c>
    </row>
    <row r="834" spans="4:5">
      <c r="D834" t="s">
        <v>3455</v>
      </c>
      <c r="E834" t="s">
        <v>4873</v>
      </c>
    </row>
    <row r="835" spans="4:5">
      <c r="D835">
        <v>908741</v>
      </c>
      <c r="E835">
        <v>4192</v>
      </c>
    </row>
    <row r="836" spans="4:5">
      <c r="D836" t="s">
        <v>3456</v>
      </c>
      <c r="E836" t="s">
        <v>4874</v>
      </c>
    </row>
    <row r="837" spans="4:5">
      <c r="D837" t="s">
        <v>3457</v>
      </c>
      <c r="E837" t="s">
        <v>4875</v>
      </c>
    </row>
    <row r="838" spans="4:5">
      <c r="D838">
        <v>0</v>
      </c>
      <c r="E838">
        <v>0</v>
      </c>
    </row>
    <row r="839" spans="4:5">
      <c r="D839" t="s">
        <v>3458</v>
      </c>
      <c r="E839" t="s">
        <v>4876</v>
      </c>
    </row>
    <row r="840" spans="4:5">
      <c r="D840" t="s">
        <v>3459</v>
      </c>
      <c r="E840" t="s">
        <v>4877</v>
      </c>
    </row>
    <row r="841" spans="4:5">
      <c r="D841">
        <v>14021</v>
      </c>
      <c r="E841">
        <v>16814865</v>
      </c>
    </row>
    <row r="842" spans="4:5">
      <c r="D842" t="s">
        <v>3460</v>
      </c>
      <c r="E842" t="s">
        <v>4878</v>
      </c>
    </row>
    <row r="843" spans="4:5">
      <c r="D843" t="s">
        <v>3461</v>
      </c>
      <c r="E843" t="s">
        <v>4879</v>
      </c>
    </row>
    <row r="844" spans="4:5">
      <c r="D844">
        <v>0</v>
      </c>
      <c r="E844">
        <v>0</v>
      </c>
    </row>
    <row r="845" spans="4:5">
      <c r="D845" t="s">
        <v>3462</v>
      </c>
      <c r="E845" t="s">
        <v>4880</v>
      </c>
    </row>
    <row r="846" spans="4:5">
      <c r="D846" t="s">
        <v>3463</v>
      </c>
      <c r="E846" t="s">
        <v>4881</v>
      </c>
    </row>
    <row r="847" spans="4:5">
      <c r="D847">
        <v>0</v>
      </c>
      <c r="E847">
        <v>0</v>
      </c>
    </row>
    <row r="848" spans="4:5">
      <c r="D848" t="s">
        <v>3464</v>
      </c>
      <c r="E848" t="s">
        <v>4882</v>
      </c>
    </row>
    <row r="849" spans="4:5">
      <c r="D849" t="s">
        <v>3465</v>
      </c>
      <c r="E849" t="s">
        <v>4883</v>
      </c>
    </row>
    <row r="850" spans="4:5">
      <c r="D850">
        <v>0</v>
      </c>
      <c r="E850">
        <v>0</v>
      </c>
    </row>
    <row r="851" spans="4:5">
      <c r="D851" t="s">
        <v>3466</v>
      </c>
      <c r="E851" t="s">
        <v>4884</v>
      </c>
    </row>
    <row r="852" spans="4:5">
      <c r="D852" t="s">
        <v>3467</v>
      </c>
      <c r="E852" t="s">
        <v>3108</v>
      </c>
    </row>
    <row r="853" spans="4:5">
      <c r="D853">
        <v>0</v>
      </c>
      <c r="E853">
        <v>0</v>
      </c>
    </row>
    <row r="854" spans="4:5">
      <c r="D854" t="s">
        <v>3468</v>
      </c>
      <c r="E854" t="s">
        <v>4885</v>
      </c>
    </row>
    <row r="855" spans="4:5">
      <c r="D855" t="s">
        <v>3469</v>
      </c>
      <c r="E855" t="s">
        <v>4886</v>
      </c>
    </row>
    <row r="856" spans="4:5">
      <c r="D856">
        <v>0</v>
      </c>
      <c r="E856">
        <v>0</v>
      </c>
    </row>
    <row r="857" spans="4:5">
      <c r="D857" t="s">
        <v>3470</v>
      </c>
      <c r="E857" t="s">
        <v>4887</v>
      </c>
    </row>
    <row r="858" spans="4:5">
      <c r="D858" t="s">
        <v>3471</v>
      </c>
      <c r="E858" t="s">
        <v>4888</v>
      </c>
    </row>
    <row r="859" spans="4:5">
      <c r="D859">
        <v>0</v>
      </c>
      <c r="E859">
        <v>0</v>
      </c>
    </row>
    <row r="860" spans="4:5">
      <c r="D860" t="s">
        <v>3472</v>
      </c>
      <c r="E860" t="s">
        <v>4889</v>
      </c>
    </row>
    <row r="861" spans="4:5">
      <c r="D861" t="s">
        <v>3473</v>
      </c>
      <c r="E861" t="s">
        <v>4890</v>
      </c>
    </row>
    <row r="862" spans="4:5">
      <c r="D862">
        <v>0</v>
      </c>
      <c r="E862">
        <v>0</v>
      </c>
    </row>
    <row r="863" spans="4:5">
      <c r="D863" t="s">
        <v>3474</v>
      </c>
      <c r="E863" t="s">
        <v>4891</v>
      </c>
    </row>
    <row r="864" spans="4:5">
      <c r="D864" t="s">
        <v>3475</v>
      </c>
      <c r="E864" t="s">
        <v>4892</v>
      </c>
    </row>
    <row r="865" spans="4:5">
      <c r="D865">
        <v>0</v>
      </c>
      <c r="E865">
        <v>0</v>
      </c>
    </row>
    <row r="866" spans="4:5">
      <c r="D866" t="s">
        <v>3476</v>
      </c>
      <c r="E866" t="s">
        <v>4893</v>
      </c>
    </row>
    <row r="867" spans="4:5">
      <c r="D867" t="s">
        <v>3477</v>
      </c>
      <c r="E867" t="s">
        <v>4894</v>
      </c>
    </row>
    <row r="868" spans="4:5">
      <c r="D868">
        <v>0</v>
      </c>
      <c r="E868">
        <v>0</v>
      </c>
    </row>
    <row r="869" spans="4:5">
      <c r="D869" t="s">
        <v>3478</v>
      </c>
      <c r="E869" t="s">
        <v>4895</v>
      </c>
    </row>
    <row r="870" spans="4:5">
      <c r="D870" t="s">
        <v>3479</v>
      </c>
      <c r="E870" t="s">
        <v>4896</v>
      </c>
    </row>
    <row r="871" spans="4:5">
      <c r="D871">
        <v>0</v>
      </c>
      <c r="E871">
        <v>140167</v>
      </c>
    </row>
    <row r="872" spans="4:5">
      <c r="D872" t="s">
        <v>3480</v>
      </c>
      <c r="E872" t="s">
        <v>4897</v>
      </c>
    </row>
    <row r="873" spans="4:5">
      <c r="D873" t="s">
        <v>3481</v>
      </c>
      <c r="E873" t="s">
        <v>4898</v>
      </c>
    </row>
    <row r="874" spans="4:5">
      <c r="D874">
        <v>0</v>
      </c>
      <c r="E874">
        <v>11412</v>
      </c>
    </row>
    <row r="875" spans="4:5">
      <c r="D875" t="s">
        <v>3482</v>
      </c>
      <c r="E875" t="s">
        <v>4899</v>
      </c>
    </row>
    <row r="876" spans="4:5">
      <c r="D876" t="s">
        <v>3483</v>
      </c>
      <c r="E876" t="s">
        <v>4900</v>
      </c>
    </row>
    <row r="877" spans="4:5">
      <c r="D877">
        <v>0</v>
      </c>
      <c r="E877">
        <v>0</v>
      </c>
    </row>
    <row r="878" spans="4:5">
      <c r="D878" t="s">
        <v>3484</v>
      </c>
      <c r="E878" t="s">
        <v>4901</v>
      </c>
    </row>
    <row r="879" spans="4:5">
      <c r="D879" t="s">
        <v>3485</v>
      </c>
      <c r="E879" t="s">
        <v>3114</v>
      </c>
    </row>
    <row r="880" spans="4:5">
      <c r="D880">
        <v>0</v>
      </c>
      <c r="E880">
        <v>0</v>
      </c>
    </row>
    <row r="881" spans="4:5">
      <c r="D881" t="s">
        <v>3486</v>
      </c>
      <c r="E881" t="s">
        <v>4902</v>
      </c>
    </row>
    <row r="882" spans="4:5">
      <c r="D882" t="s">
        <v>3487</v>
      </c>
      <c r="E882" t="s">
        <v>4903</v>
      </c>
    </row>
    <row r="883" spans="4:5">
      <c r="D883">
        <v>0</v>
      </c>
      <c r="E883">
        <v>0</v>
      </c>
    </row>
    <row r="884" spans="4:5">
      <c r="D884" t="s">
        <v>3488</v>
      </c>
      <c r="E884" t="s">
        <v>4904</v>
      </c>
    </row>
    <row r="885" spans="4:5">
      <c r="D885" t="s">
        <v>3489</v>
      </c>
      <c r="E885" t="s">
        <v>4905</v>
      </c>
    </row>
    <row r="886" spans="4:5">
      <c r="D886">
        <v>0</v>
      </c>
      <c r="E886">
        <v>0</v>
      </c>
    </row>
    <row r="887" spans="4:5">
      <c r="D887" t="s">
        <v>3490</v>
      </c>
      <c r="E887" t="s">
        <v>4906</v>
      </c>
    </row>
    <row r="888" spans="4:5">
      <c r="D888" t="s">
        <v>3491</v>
      </c>
      <c r="E888" t="s">
        <v>4907</v>
      </c>
    </row>
    <row r="889" spans="4:5">
      <c r="D889">
        <v>0</v>
      </c>
      <c r="E889">
        <v>0</v>
      </c>
    </row>
    <row r="890" spans="4:5">
      <c r="D890" t="s">
        <v>3492</v>
      </c>
      <c r="E890" t="s">
        <v>4908</v>
      </c>
    </row>
    <row r="891" spans="4:5">
      <c r="D891" t="s">
        <v>3493</v>
      </c>
      <c r="E891" t="s">
        <v>4909</v>
      </c>
    </row>
    <row r="892" spans="4:5">
      <c r="D892">
        <v>0</v>
      </c>
      <c r="E892">
        <v>0</v>
      </c>
    </row>
    <row r="893" spans="4:5">
      <c r="D893" t="s">
        <v>3494</v>
      </c>
      <c r="E893" t="s">
        <v>4910</v>
      </c>
    </row>
    <row r="894" spans="4:5">
      <c r="D894" t="s">
        <v>3495</v>
      </c>
      <c r="E894" t="s">
        <v>4911</v>
      </c>
    </row>
    <row r="895" spans="4:5">
      <c r="D895">
        <v>0</v>
      </c>
      <c r="E895">
        <v>152493</v>
      </c>
    </row>
    <row r="896" spans="4:5">
      <c r="D896" t="s">
        <v>3496</v>
      </c>
      <c r="E896" t="s">
        <v>4912</v>
      </c>
    </row>
    <row r="897" spans="4:5">
      <c r="D897" t="s">
        <v>3497</v>
      </c>
      <c r="E897" t="s">
        <v>4913</v>
      </c>
    </row>
    <row r="898" spans="4:5">
      <c r="D898">
        <v>0</v>
      </c>
      <c r="E898">
        <v>1382462</v>
      </c>
    </row>
    <row r="899" spans="4:5">
      <c r="D899" t="s">
        <v>3498</v>
      </c>
      <c r="E899" t="s">
        <v>4914</v>
      </c>
    </row>
    <row r="900" spans="4:5">
      <c r="D900" t="s">
        <v>3499</v>
      </c>
      <c r="E900" t="s">
        <v>4915</v>
      </c>
    </row>
    <row r="901" spans="4:5">
      <c r="D901">
        <v>0</v>
      </c>
      <c r="E901">
        <v>487613</v>
      </c>
    </row>
    <row r="902" spans="4:5">
      <c r="D902" t="s">
        <v>3500</v>
      </c>
      <c r="E902" t="s">
        <v>4916</v>
      </c>
    </row>
    <row r="903" spans="4:5">
      <c r="D903" t="s">
        <v>3501</v>
      </c>
      <c r="E903" t="s">
        <v>4917</v>
      </c>
    </row>
    <row r="904" spans="4:5">
      <c r="D904">
        <v>0</v>
      </c>
      <c r="E904">
        <v>145943</v>
      </c>
    </row>
    <row r="905" spans="4:5">
      <c r="D905" t="s">
        <v>3502</v>
      </c>
      <c r="E905" t="s">
        <v>4918</v>
      </c>
    </row>
    <row r="906" spans="4:5">
      <c r="D906" t="s">
        <v>3503</v>
      </c>
      <c r="E906" t="s">
        <v>3116</v>
      </c>
    </row>
    <row r="907" spans="4:5">
      <c r="D907">
        <v>0</v>
      </c>
      <c r="E907">
        <v>36802</v>
      </c>
    </row>
    <row r="908" spans="4:5">
      <c r="D908" t="s">
        <v>3504</v>
      </c>
      <c r="E908" t="s">
        <v>4919</v>
      </c>
    </row>
    <row r="909" spans="4:5">
      <c r="D909" t="s">
        <v>3505</v>
      </c>
      <c r="E909" t="s">
        <v>4920</v>
      </c>
    </row>
    <row r="910" spans="4:5">
      <c r="D910">
        <v>0</v>
      </c>
      <c r="E910">
        <v>0</v>
      </c>
    </row>
    <row r="911" spans="4:5">
      <c r="D911" t="s">
        <v>3506</v>
      </c>
      <c r="E911" t="s">
        <v>4921</v>
      </c>
    </row>
    <row r="912" spans="4:5">
      <c r="D912" t="s">
        <v>3507</v>
      </c>
      <c r="E912" t="s">
        <v>4922</v>
      </c>
    </row>
    <row r="913" spans="4:5">
      <c r="D913">
        <v>0</v>
      </c>
      <c r="E913">
        <v>760004</v>
      </c>
    </row>
    <row r="914" spans="4:5">
      <c r="D914" t="s">
        <v>3508</v>
      </c>
      <c r="E914" t="s">
        <v>4923</v>
      </c>
    </row>
    <row r="915" spans="4:5">
      <c r="D915" t="s">
        <v>3509</v>
      </c>
      <c r="E915" t="s">
        <v>4924</v>
      </c>
    </row>
    <row r="916" spans="4:5">
      <c r="D916">
        <v>0</v>
      </c>
      <c r="E916">
        <v>4785</v>
      </c>
    </row>
    <row r="917" spans="4:5">
      <c r="D917" t="s">
        <v>3510</v>
      </c>
      <c r="E917" t="s">
        <v>4925</v>
      </c>
    </row>
    <row r="918" spans="4:5">
      <c r="D918" t="s">
        <v>3511</v>
      </c>
      <c r="E918" t="s">
        <v>4926</v>
      </c>
    </row>
    <row r="919" spans="4:5">
      <c r="D919">
        <v>0</v>
      </c>
      <c r="E919">
        <v>0</v>
      </c>
    </row>
    <row r="920" spans="4:5">
      <c r="D920" t="s">
        <v>3512</v>
      </c>
      <c r="E920" t="s">
        <v>4927</v>
      </c>
    </row>
    <row r="921" spans="4:5">
      <c r="D921" t="s">
        <v>3513</v>
      </c>
      <c r="E921" t="s">
        <v>4928</v>
      </c>
    </row>
    <row r="922" spans="4:5">
      <c r="D922">
        <v>0</v>
      </c>
      <c r="E922">
        <v>3782473</v>
      </c>
    </row>
    <row r="923" spans="4:5">
      <c r="D923" t="s">
        <v>3514</v>
      </c>
      <c r="E923" t="s">
        <v>4929</v>
      </c>
    </row>
    <row r="924" spans="4:5">
      <c r="D924" t="s">
        <v>3515</v>
      </c>
      <c r="E924" t="s">
        <v>2880</v>
      </c>
    </row>
    <row r="925" spans="4:5">
      <c r="D925">
        <v>0</v>
      </c>
      <c r="E925">
        <v>26515</v>
      </c>
    </row>
    <row r="926" spans="4:5">
      <c r="D926" t="s">
        <v>3516</v>
      </c>
      <c r="E926" t="s">
        <v>4930</v>
      </c>
    </row>
    <row r="927" spans="4:5">
      <c r="D927" t="s">
        <v>3517</v>
      </c>
      <c r="E927" t="s">
        <v>2882</v>
      </c>
    </row>
    <row r="928" spans="4:5">
      <c r="D928">
        <v>0</v>
      </c>
      <c r="E928">
        <v>5279</v>
      </c>
    </row>
    <row r="929" spans="4:5">
      <c r="D929" t="s">
        <v>3518</v>
      </c>
      <c r="E929" t="s">
        <v>4931</v>
      </c>
    </row>
    <row r="930" spans="4:5">
      <c r="D930" t="s">
        <v>3519</v>
      </c>
      <c r="E930" t="s">
        <v>4932</v>
      </c>
    </row>
    <row r="931" spans="4:5">
      <c r="D931">
        <v>0</v>
      </c>
      <c r="E931">
        <v>530089</v>
      </c>
    </row>
    <row r="932" spans="4:5">
      <c r="D932" t="s">
        <v>3520</v>
      </c>
      <c r="E932" t="s">
        <v>4933</v>
      </c>
    </row>
    <row r="933" spans="4:5">
      <c r="D933" t="s">
        <v>3521</v>
      </c>
      <c r="E933" t="s">
        <v>3118</v>
      </c>
    </row>
    <row r="934" spans="4:5">
      <c r="D934">
        <v>0</v>
      </c>
      <c r="E934">
        <v>238350</v>
      </c>
    </row>
    <row r="935" spans="4:5">
      <c r="D935" t="s">
        <v>3522</v>
      </c>
      <c r="E935" t="s">
        <v>4934</v>
      </c>
    </row>
    <row r="936" spans="4:5">
      <c r="D936" t="s">
        <v>3523</v>
      </c>
      <c r="E936" t="s">
        <v>4935</v>
      </c>
    </row>
    <row r="937" spans="4:5">
      <c r="D937">
        <v>180433</v>
      </c>
      <c r="E937">
        <v>58557</v>
      </c>
    </row>
    <row r="938" spans="4:5">
      <c r="D938" t="s">
        <v>3524</v>
      </c>
      <c r="E938" t="s">
        <v>4936</v>
      </c>
    </row>
    <row r="939" spans="4:5">
      <c r="D939" t="s">
        <v>3525</v>
      </c>
      <c r="E939" t="s">
        <v>2884</v>
      </c>
    </row>
    <row r="940" spans="4:5">
      <c r="D940">
        <v>0</v>
      </c>
      <c r="E940">
        <v>0</v>
      </c>
    </row>
    <row r="941" spans="4:5">
      <c r="D941" t="s">
        <v>3526</v>
      </c>
      <c r="E941" t="s">
        <v>4937</v>
      </c>
    </row>
    <row r="942" spans="4:5">
      <c r="D942" t="s">
        <v>3527</v>
      </c>
      <c r="E942" t="s">
        <v>4938</v>
      </c>
    </row>
    <row r="943" spans="4:5">
      <c r="D943">
        <v>0</v>
      </c>
      <c r="E943">
        <v>4634</v>
      </c>
    </row>
    <row r="944" spans="4:5">
      <c r="D944" t="s">
        <v>3528</v>
      </c>
      <c r="E944" t="s">
        <v>4939</v>
      </c>
    </row>
    <row r="945" spans="4:5">
      <c r="D945" t="s">
        <v>3529</v>
      </c>
      <c r="E945" t="s">
        <v>4940</v>
      </c>
    </row>
    <row r="946" spans="4:5">
      <c r="D946">
        <v>157017</v>
      </c>
      <c r="E946">
        <v>0</v>
      </c>
    </row>
    <row r="947" spans="4:5">
      <c r="D947" t="s">
        <v>3530</v>
      </c>
      <c r="E947" t="s">
        <v>4941</v>
      </c>
    </row>
    <row r="948" spans="4:5">
      <c r="D948" t="s">
        <v>3531</v>
      </c>
      <c r="E948" t="s">
        <v>4942</v>
      </c>
    </row>
    <row r="949" spans="4:5">
      <c r="D949">
        <v>0</v>
      </c>
      <c r="E949">
        <v>942471</v>
      </c>
    </row>
    <row r="950" spans="4:5">
      <c r="D950" t="s">
        <v>3532</v>
      </c>
      <c r="E950" t="s">
        <v>4943</v>
      </c>
    </row>
    <row r="951" spans="4:5">
      <c r="D951" t="s">
        <v>3533</v>
      </c>
      <c r="E951" t="s">
        <v>4944</v>
      </c>
    </row>
    <row r="952" spans="4:5">
      <c r="D952">
        <v>673965</v>
      </c>
      <c r="E952">
        <v>0</v>
      </c>
    </row>
    <row r="953" spans="4:5">
      <c r="D953" t="s">
        <v>3534</v>
      </c>
      <c r="E953" t="s">
        <v>4945</v>
      </c>
    </row>
    <row r="954" spans="4:5">
      <c r="D954" t="s">
        <v>3535</v>
      </c>
      <c r="E954" t="s">
        <v>4946</v>
      </c>
    </row>
    <row r="955" spans="4:5">
      <c r="D955">
        <v>0</v>
      </c>
      <c r="E955">
        <v>0</v>
      </c>
    </row>
    <row r="956" spans="4:5">
      <c r="D956" t="s">
        <v>3536</v>
      </c>
      <c r="E956" t="s">
        <v>4947</v>
      </c>
    </row>
    <row r="957" spans="4:5">
      <c r="D957" t="s">
        <v>3537</v>
      </c>
      <c r="E957" t="s">
        <v>4948</v>
      </c>
    </row>
    <row r="958" spans="4:5">
      <c r="D958">
        <v>0</v>
      </c>
      <c r="E958">
        <v>1359781</v>
      </c>
    </row>
    <row r="959" spans="4:5">
      <c r="D959" t="s">
        <v>3538</v>
      </c>
      <c r="E959" t="s">
        <v>4949</v>
      </c>
    </row>
    <row r="960" spans="4:5">
      <c r="D960" t="s">
        <v>3539</v>
      </c>
      <c r="E960" t="s">
        <v>3120</v>
      </c>
    </row>
    <row r="961" spans="4:5">
      <c r="D961">
        <v>0</v>
      </c>
      <c r="E961">
        <v>132</v>
      </c>
    </row>
    <row r="962" spans="4:5">
      <c r="D962" t="s">
        <v>3540</v>
      </c>
      <c r="E962" t="s">
        <v>4950</v>
      </c>
    </row>
    <row r="963" spans="4:5">
      <c r="D963" t="s">
        <v>3541</v>
      </c>
      <c r="E963" t="s">
        <v>4951</v>
      </c>
    </row>
    <row r="964" spans="4:5">
      <c r="D964">
        <v>0</v>
      </c>
      <c r="E964">
        <v>0</v>
      </c>
    </row>
    <row r="965" spans="4:5">
      <c r="D965" t="s">
        <v>3542</v>
      </c>
      <c r="E965" t="s">
        <v>4952</v>
      </c>
    </row>
    <row r="966" spans="4:5">
      <c r="D966" t="s">
        <v>3543</v>
      </c>
      <c r="E966" t="s">
        <v>4953</v>
      </c>
    </row>
    <row r="967" spans="4:5">
      <c r="D967">
        <v>0</v>
      </c>
      <c r="E967">
        <v>0</v>
      </c>
    </row>
    <row r="968" spans="4:5">
      <c r="D968" t="s">
        <v>3544</v>
      </c>
      <c r="E968" t="s">
        <v>4954</v>
      </c>
    </row>
    <row r="969" spans="4:5">
      <c r="D969" t="s">
        <v>3545</v>
      </c>
      <c r="E969" t="s">
        <v>4955</v>
      </c>
    </row>
    <row r="970" spans="4:5">
      <c r="D970">
        <v>0</v>
      </c>
      <c r="E970">
        <v>0</v>
      </c>
    </row>
    <row r="971" spans="4:5">
      <c r="D971" t="s">
        <v>3546</v>
      </c>
      <c r="E971" t="s">
        <v>4956</v>
      </c>
    </row>
    <row r="972" spans="4:5">
      <c r="D972" t="s">
        <v>3547</v>
      </c>
      <c r="E972" t="s">
        <v>4957</v>
      </c>
    </row>
    <row r="973" spans="4:5">
      <c r="D973">
        <v>0</v>
      </c>
      <c r="E973">
        <v>0</v>
      </c>
    </row>
    <row r="974" spans="4:5">
      <c r="D974" t="s">
        <v>3548</v>
      </c>
      <c r="E974" t="s">
        <v>4958</v>
      </c>
    </row>
    <row r="975" spans="4:5">
      <c r="D975" t="s">
        <v>3549</v>
      </c>
      <c r="E975" t="s">
        <v>4959</v>
      </c>
    </row>
    <row r="976" spans="4:5">
      <c r="D976">
        <v>0</v>
      </c>
      <c r="E976">
        <v>1996278</v>
      </c>
    </row>
    <row r="977" spans="4:5">
      <c r="D977" t="s">
        <v>3550</v>
      </c>
      <c r="E977" t="s">
        <v>4960</v>
      </c>
    </row>
    <row r="978" spans="4:5">
      <c r="D978" t="s">
        <v>3551</v>
      </c>
      <c r="E978" t="s">
        <v>4961</v>
      </c>
    </row>
    <row r="979" spans="4:5">
      <c r="D979">
        <v>0</v>
      </c>
      <c r="E979">
        <v>3381397</v>
      </c>
    </row>
    <row r="980" spans="4:5">
      <c r="D980" t="s">
        <v>3552</v>
      </c>
      <c r="E980" t="s">
        <v>4962</v>
      </c>
    </row>
    <row r="981" spans="4:5">
      <c r="D981" t="s">
        <v>3553</v>
      </c>
      <c r="E981" t="s">
        <v>4963</v>
      </c>
    </row>
    <row r="982" spans="4:5">
      <c r="D982">
        <v>0</v>
      </c>
      <c r="E982">
        <v>1146222</v>
      </c>
    </row>
    <row r="983" spans="4:5">
      <c r="D983" t="s">
        <v>3554</v>
      </c>
      <c r="E983" t="s">
        <v>4964</v>
      </c>
    </row>
    <row r="984" spans="4:5">
      <c r="D984" t="s">
        <v>3555</v>
      </c>
      <c r="E984" t="s">
        <v>4965</v>
      </c>
    </row>
    <row r="985" spans="4:5">
      <c r="D985">
        <v>0</v>
      </c>
      <c r="E985">
        <v>108234</v>
      </c>
    </row>
    <row r="986" spans="4:5">
      <c r="D986" t="s">
        <v>3556</v>
      </c>
      <c r="E986" t="s">
        <v>4966</v>
      </c>
    </row>
    <row r="987" spans="4:5">
      <c r="D987" t="s">
        <v>3557</v>
      </c>
      <c r="E987" t="s">
        <v>4967</v>
      </c>
    </row>
    <row r="988" spans="4:5">
      <c r="D988">
        <v>0</v>
      </c>
      <c r="E988">
        <v>5902037</v>
      </c>
    </row>
    <row r="989" spans="4:5">
      <c r="D989" t="s">
        <v>3558</v>
      </c>
      <c r="E989" t="s">
        <v>4968</v>
      </c>
    </row>
    <row r="990" spans="4:5">
      <c r="D990" t="s">
        <v>3559</v>
      </c>
      <c r="E990" t="s">
        <v>4969</v>
      </c>
    </row>
    <row r="991" spans="4:5">
      <c r="D991">
        <v>0</v>
      </c>
      <c r="E991">
        <v>16980</v>
      </c>
    </row>
    <row r="992" spans="4:5">
      <c r="D992" t="s">
        <v>3560</v>
      </c>
      <c r="E992" t="s">
        <v>4970</v>
      </c>
    </row>
    <row r="993" spans="4:5">
      <c r="D993" t="s">
        <v>3561</v>
      </c>
      <c r="E993" t="s">
        <v>4971</v>
      </c>
    </row>
    <row r="994" spans="4:5">
      <c r="D994">
        <v>0</v>
      </c>
      <c r="E994">
        <v>20506</v>
      </c>
    </row>
    <row r="995" spans="4:5">
      <c r="D995" t="s">
        <v>3562</v>
      </c>
      <c r="E995" t="s">
        <v>4972</v>
      </c>
    </row>
    <row r="996" spans="4:5">
      <c r="D996" t="s">
        <v>3563</v>
      </c>
      <c r="E996" t="s">
        <v>4973</v>
      </c>
    </row>
    <row r="997" spans="4:5">
      <c r="D997">
        <v>0</v>
      </c>
      <c r="E997">
        <v>17157</v>
      </c>
    </row>
    <row r="998" spans="4:5">
      <c r="D998" t="s">
        <v>3564</v>
      </c>
      <c r="E998" t="s">
        <v>4974</v>
      </c>
    </row>
    <row r="999" spans="4:5">
      <c r="D999" t="s">
        <v>3565</v>
      </c>
      <c r="E999" t="s">
        <v>4975</v>
      </c>
    </row>
    <row r="1000" spans="4:5">
      <c r="D1000">
        <v>0</v>
      </c>
      <c r="E1000">
        <v>0</v>
      </c>
    </row>
    <row r="1001" spans="4:5">
      <c r="D1001" t="s">
        <v>3566</v>
      </c>
      <c r="E1001" t="s">
        <v>4976</v>
      </c>
    </row>
    <row r="1002" spans="4:5">
      <c r="D1002" t="s">
        <v>3567</v>
      </c>
      <c r="E1002" t="s">
        <v>4977</v>
      </c>
    </row>
    <row r="1003" spans="4:5">
      <c r="D1003">
        <v>0</v>
      </c>
      <c r="E1003">
        <v>14624273</v>
      </c>
    </row>
    <row r="1004" spans="4:5">
      <c r="D1004" t="s">
        <v>3568</v>
      </c>
      <c r="E1004" t="s">
        <v>4978</v>
      </c>
    </row>
    <row r="1005" spans="4:5">
      <c r="D1005" t="s">
        <v>3569</v>
      </c>
      <c r="E1005" t="s">
        <v>4979</v>
      </c>
    </row>
    <row r="1006" spans="4:5">
      <c r="D1006">
        <v>0</v>
      </c>
      <c r="E1006">
        <v>585607</v>
      </c>
    </row>
    <row r="1007" spans="4:5">
      <c r="D1007" t="s">
        <v>3570</v>
      </c>
      <c r="E1007" t="s">
        <v>4980</v>
      </c>
    </row>
    <row r="1008" spans="4:5">
      <c r="D1008" t="s">
        <v>3571</v>
      </c>
      <c r="E1008" t="s">
        <v>4981</v>
      </c>
    </row>
    <row r="1009" spans="4:5">
      <c r="D1009">
        <v>0</v>
      </c>
      <c r="E1009">
        <v>114076</v>
      </c>
    </row>
    <row r="1010" spans="4:5">
      <c r="D1010" t="s">
        <v>3572</v>
      </c>
      <c r="E1010" t="s">
        <v>4982</v>
      </c>
    </row>
    <row r="1011" spans="4:5">
      <c r="D1011" t="s">
        <v>3573</v>
      </c>
      <c r="E1011" t="s">
        <v>4983</v>
      </c>
    </row>
    <row r="1012" spans="4:5">
      <c r="D1012">
        <v>15162982</v>
      </c>
      <c r="E1012">
        <v>237835</v>
      </c>
    </row>
    <row r="1013" spans="4:5">
      <c r="D1013" t="s">
        <v>3574</v>
      </c>
      <c r="E1013" t="s">
        <v>4984</v>
      </c>
    </row>
    <row r="1014" spans="4:5">
      <c r="D1014" t="s">
        <v>3575</v>
      </c>
      <c r="E1014" t="s">
        <v>4985</v>
      </c>
    </row>
    <row r="1015" spans="4:5">
      <c r="D1015">
        <v>0</v>
      </c>
      <c r="E1015">
        <v>185227</v>
      </c>
    </row>
    <row r="1016" spans="4:5">
      <c r="D1016" t="s">
        <v>3576</v>
      </c>
      <c r="E1016" t="s">
        <v>4986</v>
      </c>
    </row>
    <row r="1017" spans="4:5">
      <c r="D1017" t="s">
        <v>3577</v>
      </c>
      <c r="E1017" t="s">
        <v>4987</v>
      </c>
    </row>
    <row r="1018" spans="4:5">
      <c r="D1018">
        <v>0</v>
      </c>
      <c r="E1018">
        <v>8111</v>
      </c>
    </row>
    <row r="1019" spans="4:5">
      <c r="D1019" t="s">
        <v>3578</v>
      </c>
      <c r="E1019" t="s">
        <v>4988</v>
      </c>
    </row>
    <row r="1020" spans="4:5">
      <c r="D1020" t="s">
        <v>3579</v>
      </c>
      <c r="E1020" t="s">
        <v>4989</v>
      </c>
    </row>
    <row r="1021" spans="4:5">
      <c r="D1021">
        <v>0</v>
      </c>
      <c r="E1021">
        <v>0</v>
      </c>
    </row>
    <row r="1022" spans="4:5">
      <c r="D1022" t="s">
        <v>3580</v>
      </c>
      <c r="E1022" t="s">
        <v>4990</v>
      </c>
    </row>
    <row r="1023" spans="4:5">
      <c r="D1023" t="s">
        <v>3581</v>
      </c>
      <c r="E1023" t="s">
        <v>4991</v>
      </c>
    </row>
    <row r="1024" spans="4:5">
      <c r="D1024">
        <v>1799941</v>
      </c>
      <c r="E1024">
        <v>0</v>
      </c>
    </row>
    <row r="1025" spans="4:5">
      <c r="D1025" t="s">
        <v>3582</v>
      </c>
      <c r="E1025" t="s">
        <v>4992</v>
      </c>
    </row>
    <row r="1026" spans="4:5">
      <c r="D1026" t="s">
        <v>3583</v>
      </c>
      <c r="E1026" t="s">
        <v>4993</v>
      </c>
    </row>
    <row r="1027" spans="4:5">
      <c r="D1027">
        <v>0</v>
      </c>
      <c r="E1027">
        <v>0</v>
      </c>
    </row>
    <row r="1028" spans="4:5">
      <c r="D1028" t="s">
        <v>3584</v>
      </c>
      <c r="E1028" t="s">
        <v>4994</v>
      </c>
    </row>
    <row r="1029" spans="4:5">
      <c r="D1029" t="s">
        <v>3585</v>
      </c>
      <c r="E1029" t="s">
        <v>4995</v>
      </c>
    </row>
    <row r="1030" spans="4:5">
      <c r="D1030">
        <v>0</v>
      </c>
      <c r="E1030">
        <v>1334573</v>
      </c>
    </row>
    <row r="1031" spans="4:5">
      <c r="D1031" t="s">
        <v>3586</v>
      </c>
      <c r="E1031" t="s">
        <v>4996</v>
      </c>
    </row>
    <row r="1032" spans="4:5">
      <c r="D1032" t="s">
        <v>3587</v>
      </c>
      <c r="E1032" t="s">
        <v>4997</v>
      </c>
    </row>
    <row r="1033" spans="4:5">
      <c r="D1033">
        <v>0</v>
      </c>
      <c r="E1033">
        <v>0</v>
      </c>
    </row>
    <row r="1034" spans="4:5">
      <c r="D1034" t="s">
        <v>3588</v>
      </c>
      <c r="E1034" t="s">
        <v>4998</v>
      </c>
    </row>
    <row r="1035" spans="4:5">
      <c r="D1035" t="s">
        <v>3589</v>
      </c>
      <c r="E1035" t="s">
        <v>4999</v>
      </c>
    </row>
    <row r="1036" spans="4:5">
      <c r="D1036">
        <v>0</v>
      </c>
      <c r="E1036">
        <v>0</v>
      </c>
    </row>
    <row r="1037" spans="4:5">
      <c r="D1037" t="s">
        <v>3590</v>
      </c>
      <c r="E1037" t="s">
        <v>5000</v>
      </c>
    </row>
    <row r="1038" spans="4:5">
      <c r="D1038" t="s">
        <v>3591</v>
      </c>
      <c r="E1038" t="s">
        <v>5001</v>
      </c>
    </row>
    <row r="1039" spans="4:5">
      <c r="D1039">
        <v>0</v>
      </c>
      <c r="E1039">
        <v>743270</v>
      </c>
    </row>
    <row r="1040" spans="4:5">
      <c r="D1040" t="s">
        <v>3592</v>
      </c>
      <c r="E1040" t="s">
        <v>5002</v>
      </c>
    </row>
    <row r="1041" spans="4:5">
      <c r="D1041" t="s">
        <v>3593</v>
      </c>
      <c r="E1041" t="s">
        <v>5003</v>
      </c>
    </row>
    <row r="1042" spans="4:5">
      <c r="D1042">
        <v>0</v>
      </c>
      <c r="E1042">
        <v>1413</v>
      </c>
    </row>
    <row r="1043" spans="4:5">
      <c r="D1043" t="s">
        <v>3594</v>
      </c>
      <c r="E1043" t="s">
        <v>5004</v>
      </c>
    </row>
    <row r="1044" spans="4:5">
      <c r="D1044" t="s">
        <v>3595</v>
      </c>
      <c r="E1044" t="s">
        <v>5005</v>
      </c>
    </row>
    <row r="1045" spans="4:5">
      <c r="D1045">
        <v>0</v>
      </c>
      <c r="E1045">
        <v>0</v>
      </c>
    </row>
    <row r="1046" spans="4:5">
      <c r="D1046" t="s">
        <v>3596</v>
      </c>
      <c r="E1046" t="s">
        <v>5006</v>
      </c>
    </row>
    <row r="1047" spans="4:5">
      <c r="D1047" t="s">
        <v>3597</v>
      </c>
      <c r="E1047" t="s">
        <v>5007</v>
      </c>
    </row>
    <row r="1048" spans="4:5">
      <c r="D1048">
        <v>0</v>
      </c>
      <c r="E1048">
        <v>0</v>
      </c>
    </row>
    <row r="1049" spans="4:5">
      <c r="D1049" t="s">
        <v>3598</v>
      </c>
      <c r="E1049" t="s">
        <v>5008</v>
      </c>
    </row>
    <row r="1050" spans="4:5">
      <c r="D1050" t="s">
        <v>3599</v>
      </c>
      <c r="E1050" t="s">
        <v>5009</v>
      </c>
    </row>
    <row r="1051" spans="4:5">
      <c r="D1051">
        <v>0</v>
      </c>
      <c r="E1051">
        <v>0</v>
      </c>
    </row>
    <row r="1052" spans="4:5">
      <c r="D1052" t="s">
        <v>3600</v>
      </c>
      <c r="E1052" t="s">
        <v>5010</v>
      </c>
    </row>
    <row r="1053" spans="4:5">
      <c r="D1053" t="s">
        <v>3601</v>
      </c>
      <c r="E1053" t="s">
        <v>5011</v>
      </c>
    </row>
    <row r="1054" spans="4:5">
      <c r="D1054">
        <v>0</v>
      </c>
      <c r="E1054">
        <v>0</v>
      </c>
    </row>
    <row r="1055" spans="4:5">
      <c r="D1055" t="s">
        <v>3602</v>
      </c>
      <c r="E1055" t="s">
        <v>5012</v>
      </c>
    </row>
    <row r="1056" spans="4:5">
      <c r="D1056" t="s">
        <v>3603</v>
      </c>
      <c r="E1056" t="s">
        <v>5013</v>
      </c>
    </row>
    <row r="1057" spans="4:5">
      <c r="D1057">
        <v>169408</v>
      </c>
      <c r="E1057">
        <v>775753</v>
      </c>
    </row>
    <row r="1058" spans="4:5">
      <c r="D1058" t="s">
        <v>3604</v>
      </c>
      <c r="E1058" t="s">
        <v>5014</v>
      </c>
    </row>
    <row r="1059" spans="4:5">
      <c r="D1059" t="s">
        <v>3605</v>
      </c>
      <c r="E1059" t="s">
        <v>5015</v>
      </c>
    </row>
    <row r="1060" spans="4:5">
      <c r="D1060">
        <v>0</v>
      </c>
      <c r="E1060">
        <v>616336</v>
      </c>
    </row>
    <row r="1061" spans="4:5">
      <c r="D1061" t="s">
        <v>3606</v>
      </c>
      <c r="E1061" t="s">
        <v>5016</v>
      </c>
    </row>
    <row r="1062" spans="4:5">
      <c r="D1062" t="s">
        <v>3607</v>
      </c>
      <c r="E1062" t="s">
        <v>5017</v>
      </c>
    </row>
    <row r="1063" spans="4:5">
      <c r="D1063">
        <v>0</v>
      </c>
      <c r="E1063">
        <v>149850</v>
      </c>
    </row>
    <row r="1064" spans="4:5">
      <c r="D1064" t="s">
        <v>3608</v>
      </c>
      <c r="E1064" t="s">
        <v>5018</v>
      </c>
    </row>
    <row r="1065" spans="4:5">
      <c r="D1065" t="s">
        <v>3609</v>
      </c>
      <c r="E1065" t="s">
        <v>5019</v>
      </c>
    </row>
    <row r="1066" spans="4:5">
      <c r="D1066">
        <v>12054784</v>
      </c>
      <c r="E1066">
        <v>78256</v>
      </c>
    </row>
    <row r="1067" spans="4:5">
      <c r="D1067" t="s">
        <v>3610</v>
      </c>
      <c r="E1067" t="s">
        <v>5020</v>
      </c>
    </row>
    <row r="1068" spans="4:5">
      <c r="D1068" t="s">
        <v>3611</v>
      </c>
      <c r="E1068" t="s">
        <v>5021</v>
      </c>
    </row>
    <row r="1069" spans="4:5">
      <c r="D1069">
        <v>0</v>
      </c>
      <c r="E1069">
        <v>31247</v>
      </c>
    </row>
    <row r="1070" spans="4:5">
      <c r="D1070" t="s">
        <v>3612</v>
      </c>
      <c r="E1070" t="s">
        <v>5022</v>
      </c>
    </row>
    <row r="1071" spans="4:5">
      <c r="D1071" t="s">
        <v>3613</v>
      </c>
      <c r="E1071" t="s">
        <v>5023</v>
      </c>
    </row>
    <row r="1072" spans="4:5">
      <c r="D1072">
        <v>0</v>
      </c>
      <c r="E1072">
        <v>0</v>
      </c>
    </row>
    <row r="1073" spans="4:5">
      <c r="D1073" t="s">
        <v>3614</v>
      </c>
      <c r="E1073" t="s">
        <v>5024</v>
      </c>
    </row>
    <row r="1074" spans="4:5">
      <c r="D1074" t="s">
        <v>3615</v>
      </c>
      <c r="E1074" t="s">
        <v>5025</v>
      </c>
    </row>
    <row r="1075" spans="4:5">
      <c r="D1075">
        <v>0</v>
      </c>
      <c r="E1075">
        <v>180</v>
      </c>
    </row>
    <row r="1076" spans="4:5">
      <c r="D1076" t="s">
        <v>3616</v>
      </c>
      <c r="E1076" t="s">
        <v>5026</v>
      </c>
    </row>
    <row r="1077" spans="4:5">
      <c r="D1077" t="s">
        <v>3617</v>
      </c>
      <c r="E1077" t="s">
        <v>5027</v>
      </c>
    </row>
    <row r="1078" spans="4:5">
      <c r="D1078">
        <v>0</v>
      </c>
      <c r="E1078">
        <v>0</v>
      </c>
    </row>
    <row r="1079" spans="4:5">
      <c r="D1079" t="s">
        <v>3618</v>
      </c>
      <c r="E1079" t="s">
        <v>5028</v>
      </c>
    </row>
    <row r="1080" spans="4:5">
      <c r="D1080" t="s">
        <v>3619</v>
      </c>
      <c r="E1080" t="s">
        <v>5029</v>
      </c>
    </row>
    <row r="1081" spans="4:5">
      <c r="D1081">
        <v>0</v>
      </c>
      <c r="E1081">
        <v>0</v>
      </c>
    </row>
    <row r="1082" spans="4:5">
      <c r="D1082" t="s">
        <v>3620</v>
      </c>
      <c r="E1082" t="s">
        <v>5030</v>
      </c>
    </row>
    <row r="1083" spans="4:5">
      <c r="D1083" t="s">
        <v>3621</v>
      </c>
      <c r="E1083" t="s">
        <v>5031</v>
      </c>
    </row>
    <row r="1084" spans="4:5">
      <c r="D1084">
        <v>0</v>
      </c>
      <c r="E1084">
        <v>935926</v>
      </c>
    </row>
    <row r="1085" spans="4:5">
      <c r="D1085" t="s">
        <v>3622</v>
      </c>
      <c r="E1085" t="s">
        <v>5032</v>
      </c>
    </row>
    <row r="1086" spans="4:5">
      <c r="D1086" t="s">
        <v>3623</v>
      </c>
      <c r="E1086" t="s">
        <v>2890</v>
      </c>
    </row>
    <row r="1087" spans="4:5">
      <c r="D1087">
        <v>0</v>
      </c>
      <c r="E1087">
        <v>540215</v>
      </c>
    </row>
    <row r="1088" spans="4:5">
      <c r="D1088" t="s">
        <v>3624</v>
      </c>
      <c r="E1088" t="s">
        <v>5033</v>
      </c>
    </row>
    <row r="1089" spans="4:5">
      <c r="D1089" t="s">
        <v>3625</v>
      </c>
      <c r="E1089" t="s">
        <v>2892</v>
      </c>
    </row>
    <row r="1090" spans="4:5">
      <c r="D1090">
        <v>0</v>
      </c>
      <c r="E1090">
        <v>99375</v>
      </c>
    </row>
    <row r="1091" spans="4:5">
      <c r="D1091" t="s">
        <v>3626</v>
      </c>
      <c r="E1091" t="s">
        <v>5034</v>
      </c>
    </row>
    <row r="1092" spans="4:5">
      <c r="D1092" t="s">
        <v>3627</v>
      </c>
      <c r="E1092" t="s">
        <v>5035</v>
      </c>
    </row>
    <row r="1093" spans="4:5">
      <c r="D1093">
        <v>0</v>
      </c>
      <c r="E1093">
        <v>136982</v>
      </c>
    </row>
    <row r="1094" spans="4:5">
      <c r="D1094" t="s">
        <v>3628</v>
      </c>
      <c r="E1094" t="s">
        <v>5036</v>
      </c>
    </row>
    <row r="1095" spans="4:5">
      <c r="D1095" t="s">
        <v>3629</v>
      </c>
      <c r="E1095" t="s">
        <v>5037</v>
      </c>
    </row>
    <row r="1096" spans="4:5">
      <c r="D1096">
        <v>0</v>
      </c>
      <c r="E1096">
        <v>21487</v>
      </c>
    </row>
    <row r="1097" spans="4:5">
      <c r="D1097" t="s">
        <v>3630</v>
      </c>
      <c r="E1097" t="s">
        <v>5038</v>
      </c>
    </row>
    <row r="1098" spans="4:5">
      <c r="D1098" t="s">
        <v>3631</v>
      </c>
      <c r="E1098" t="s">
        <v>5039</v>
      </c>
    </row>
    <row r="1099" spans="4:5">
      <c r="D1099">
        <v>0</v>
      </c>
      <c r="E1099">
        <v>0</v>
      </c>
    </row>
    <row r="1100" spans="4:5">
      <c r="D1100" t="s">
        <v>3632</v>
      </c>
      <c r="E1100" t="s">
        <v>5040</v>
      </c>
    </row>
    <row r="1101" spans="4:5">
      <c r="D1101" t="s">
        <v>3633</v>
      </c>
      <c r="E1101" t="s">
        <v>5041</v>
      </c>
    </row>
    <row r="1102" spans="4:5">
      <c r="D1102">
        <v>0</v>
      </c>
      <c r="E1102">
        <v>1565</v>
      </c>
    </row>
    <row r="1103" spans="4:5">
      <c r="D1103" t="s">
        <v>3634</v>
      </c>
      <c r="E1103" t="s">
        <v>5042</v>
      </c>
    </row>
    <row r="1104" spans="4:5">
      <c r="D1104" t="s">
        <v>3635</v>
      </c>
      <c r="E1104" t="s">
        <v>5043</v>
      </c>
    </row>
    <row r="1105" spans="4:5">
      <c r="D1105">
        <v>0</v>
      </c>
      <c r="E1105">
        <v>12827</v>
      </c>
    </row>
    <row r="1106" spans="4:5">
      <c r="D1106" t="s">
        <v>3636</v>
      </c>
      <c r="E1106" t="s">
        <v>5044</v>
      </c>
    </row>
    <row r="1107" spans="4:5">
      <c r="D1107" t="s">
        <v>3637</v>
      </c>
      <c r="E1107" t="s">
        <v>5045</v>
      </c>
    </row>
    <row r="1108" spans="4:5">
      <c r="D1108">
        <v>0</v>
      </c>
      <c r="E1108">
        <v>0</v>
      </c>
    </row>
    <row r="1109" spans="4:5">
      <c r="D1109" t="s">
        <v>3638</v>
      </c>
      <c r="E1109" t="s">
        <v>5046</v>
      </c>
    </row>
    <row r="1110" spans="4:5">
      <c r="D1110" t="s">
        <v>3639</v>
      </c>
      <c r="E1110" t="s">
        <v>5047</v>
      </c>
    </row>
    <row r="1111" spans="4:5">
      <c r="D1111">
        <v>0</v>
      </c>
      <c r="E1111">
        <v>807678</v>
      </c>
    </row>
    <row r="1112" spans="4:5">
      <c r="D1112" t="s">
        <v>3640</v>
      </c>
      <c r="E1112" t="s">
        <v>5048</v>
      </c>
    </row>
    <row r="1113" spans="4:5">
      <c r="D1113" t="s">
        <v>3641</v>
      </c>
      <c r="E1113" t="s">
        <v>3157</v>
      </c>
    </row>
    <row r="1114" spans="4:5">
      <c r="D1114">
        <v>0</v>
      </c>
      <c r="E1114">
        <v>2119819</v>
      </c>
    </row>
    <row r="1115" spans="4:5">
      <c r="D1115" t="s">
        <v>3642</v>
      </c>
      <c r="E1115" t="s">
        <v>5049</v>
      </c>
    </row>
    <row r="1116" spans="4:5">
      <c r="D1116" t="s">
        <v>3643</v>
      </c>
      <c r="E1116" t="s">
        <v>5050</v>
      </c>
    </row>
    <row r="1117" spans="4:5">
      <c r="D1117">
        <v>0</v>
      </c>
      <c r="E1117">
        <v>482557</v>
      </c>
    </row>
    <row r="1118" spans="4:5">
      <c r="D1118" t="s">
        <v>3644</v>
      </c>
      <c r="E1118" t="s">
        <v>5051</v>
      </c>
    </row>
    <row r="1119" spans="4:5">
      <c r="D1119" t="s">
        <v>3645</v>
      </c>
      <c r="E1119" t="s">
        <v>5052</v>
      </c>
    </row>
    <row r="1120" spans="4:5">
      <c r="D1120">
        <v>0</v>
      </c>
      <c r="E1120">
        <v>806856</v>
      </c>
    </row>
    <row r="1121" spans="4:5">
      <c r="D1121" t="s">
        <v>3646</v>
      </c>
      <c r="E1121" t="s">
        <v>5053</v>
      </c>
    </row>
    <row r="1122" spans="4:5">
      <c r="D1122" t="s">
        <v>3647</v>
      </c>
      <c r="E1122" t="s">
        <v>5054</v>
      </c>
    </row>
    <row r="1123" spans="4:5">
      <c r="D1123">
        <v>0</v>
      </c>
      <c r="E1123">
        <v>32938</v>
      </c>
    </row>
    <row r="1124" spans="4:5">
      <c r="D1124" t="s">
        <v>3648</v>
      </c>
      <c r="E1124" t="s">
        <v>5055</v>
      </c>
    </row>
    <row r="1125" spans="4:5">
      <c r="D1125" t="s">
        <v>3649</v>
      </c>
      <c r="E1125" t="s">
        <v>5056</v>
      </c>
    </row>
    <row r="1126" spans="4:5">
      <c r="D1126">
        <v>0</v>
      </c>
      <c r="E1126">
        <v>0</v>
      </c>
    </row>
    <row r="1127" spans="4:5">
      <c r="D1127" t="s">
        <v>3650</v>
      </c>
      <c r="E1127" t="s">
        <v>5057</v>
      </c>
    </row>
    <row r="1128" spans="4:5">
      <c r="D1128" t="s">
        <v>3651</v>
      </c>
      <c r="E1128" t="s">
        <v>5058</v>
      </c>
    </row>
    <row r="1129" spans="4:5">
      <c r="D1129">
        <v>0</v>
      </c>
      <c r="E1129">
        <v>592</v>
      </c>
    </row>
    <row r="1130" spans="4:5">
      <c r="D1130" t="s">
        <v>3652</v>
      </c>
      <c r="E1130" t="s">
        <v>5059</v>
      </c>
    </row>
    <row r="1131" spans="4:5">
      <c r="D1131" t="s">
        <v>3653</v>
      </c>
      <c r="E1131" t="s">
        <v>5060</v>
      </c>
    </row>
    <row r="1132" spans="4:5">
      <c r="D1132">
        <v>0</v>
      </c>
      <c r="E1132">
        <v>22926</v>
      </c>
    </row>
    <row r="1133" spans="4:5">
      <c r="D1133" t="s">
        <v>3654</v>
      </c>
      <c r="E1133" t="s">
        <v>5061</v>
      </c>
    </row>
    <row r="1134" spans="4:5">
      <c r="D1134" t="s">
        <v>3655</v>
      </c>
      <c r="E1134" t="s">
        <v>5062</v>
      </c>
    </row>
    <row r="1135" spans="4:5">
      <c r="D1135">
        <v>0</v>
      </c>
      <c r="E1135">
        <v>0</v>
      </c>
    </row>
    <row r="1136" spans="4:5">
      <c r="D1136" t="s">
        <v>3656</v>
      </c>
      <c r="E1136" t="s">
        <v>5063</v>
      </c>
    </row>
    <row r="1137" spans="4:5">
      <c r="D1137" t="s">
        <v>3657</v>
      </c>
      <c r="E1137" t="s">
        <v>5064</v>
      </c>
    </row>
    <row r="1138" spans="4:5">
      <c r="D1138">
        <v>0</v>
      </c>
      <c r="E1138">
        <v>3579391</v>
      </c>
    </row>
    <row r="1139" spans="4:5">
      <c r="D1139" t="s">
        <v>3658</v>
      </c>
      <c r="E1139" t="s">
        <v>5065</v>
      </c>
    </row>
    <row r="1140" spans="4:5">
      <c r="D1140" t="s">
        <v>3659</v>
      </c>
      <c r="E1140" t="s">
        <v>3159</v>
      </c>
    </row>
    <row r="1141" spans="4:5">
      <c r="D1141">
        <v>0</v>
      </c>
      <c r="E1141">
        <v>2007115</v>
      </c>
    </row>
    <row r="1142" spans="4:5">
      <c r="D1142" t="s">
        <v>3660</v>
      </c>
      <c r="E1142" t="s">
        <v>5066</v>
      </c>
    </row>
    <row r="1143" spans="4:5">
      <c r="D1143" t="s">
        <v>3661</v>
      </c>
      <c r="E1143" t="s">
        <v>5067</v>
      </c>
    </row>
    <row r="1144" spans="4:5">
      <c r="D1144">
        <v>0</v>
      </c>
      <c r="E1144">
        <v>522675</v>
      </c>
    </row>
    <row r="1145" spans="4:5">
      <c r="D1145" t="s">
        <v>3662</v>
      </c>
      <c r="E1145" t="s">
        <v>5068</v>
      </c>
    </row>
    <row r="1146" spans="4:5">
      <c r="D1146" t="s">
        <v>3663</v>
      </c>
      <c r="E1146" t="s">
        <v>5069</v>
      </c>
    </row>
    <row r="1147" spans="4:5">
      <c r="D1147">
        <v>0</v>
      </c>
      <c r="E1147">
        <v>4545601</v>
      </c>
    </row>
    <row r="1148" spans="4:5">
      <c r="D1148" t="s">
        <v>3664</v>
      </c>
      <c r="E1148" t="s">
        <v>5070</v>
      </c>
    </row>
    <row r="1149" spans="4:5">
      <c r="D1149" t="s">
        <v>3665</v>
      </c>
      <c r="E1149" t="s">
        <v>5071</v>
      </c>
    </row>
    <row r="1150" spans="4:5">
      <c r="D1150">
        <v>0</v>
      </c>
      <c r="E1150">
        <v>541292</v>
      </c>
    </row>
    <row r="1151" spans="4:5">
      <c r="D1151" t="s">
        <v>3666</v>
      </c>
      <c r="E1151" t="s">
        <v>5072</v>
      </c>
    </row>
    <row r="1152" spans="4:5">
      <c r="D1152" t="s">
        <v>3667</v>
      </c>
      <c r="E1152" t="s">
        <v>5073</v>
      </c>
    </row>
    <row r="1153" spans="4:5">
      <c r="D1153">
        <v>0</v>
      </c>
      <c r="E1153">
        <v>11348</v>
      </c>
    </row>
    <row r="1154" spans="4:5">
      <c r="D1154" t="s">
        <v>3668</v>
      </c>
      <c r="E1154" t="s">
        <v>5074</v>
      </c>
    </row>
    <row r="1155" spans="4:5">
      <c r="D1155" t="s">
        <v>3669</v>
      </c>
      <c r="E1155" t="s">
        <v>5075</v>
      </c>
    </row>
    <row r="1156" spans="4:5">
      <c r="D1156">
        <v>0</v>
      </c>
      <c r="E1156">
        <v>200</v>
      </c>
    </row>
    <row r="1157" spans="4:5">
      <c r="D1157" t="s">
        <v>3670</v>
      </c>
      <c r="E1157" t="s">
        <v>5076</v>
      </c>
    </row>
    <row r="1158" spans="4:5">
      <c r="D1158" t="s">
        <v>3671</v>
      </c>
      <c r="E1158" t="s">
        <v>5077</v>
      </c>
    </row>
    <row r="1159" spans="4:5">
      <c r="D1159">
        <v>0</v>
      </c>
      <c r="E1159">
        <v>282538</v>
      </c>
    </row>
    <row r="1160" spans="4:5">
      <c r="D1160" t="s">
        <v>3672</v>
      </c>
      <c r="E1160" t="s">
        <v>5078</v>
      </c>
    </row>
    <row r="1161" spans="4:5">
      <c r="D1161" t="s">
        <v>3673</v>
      </c>
      <c r="E1161" t="s">
        <v>5079</v>
      </c>
    </row>
    <row r="1162" spans="4:5">
      <c r="D1162">
        <v>0</v>
      </c>
      <c r="E1162">
        <v>0</v>
      </c>
    </row>
    <row r="1163" spans="4:5">
      <c r="D1163" t="s">
        <v>3674</v>
      </c>
      <c r="E1163" t="s">
        <v>5080</v>
      </c>
    </row>
    <row r="1164" spans="4:5">
      <c r="D1164" t="s">
        <v>3675</v>
      </c>
      <c r="E1164" t="s">
        <v>5081</v>
      </c>
    </row>
    <row r="1165" spans="4:5">
      <c r="D1165">
        <v>0</v>
      </c>
      <c r="E1165">
        <v>7840181</v>
      </c>
    </row>
    <row r="1166" spans="4:5">
      <c r="D1166" t="s">
        <v>3676</v>
      </c>
      <c r="E1166" t="s">
        <v>5082</v>
      </c>
    </row>
    <row r="1167" spans="4:5">
      <c r="D1167" t="s">
        <v>3677</v>
      </c>
      <c r="E1167" t="s">
        <v>2894</v>
      </c>
    </row>
    <row r="1168" spans="4:5">
      <c r="D1168">
        <v>0</v>
      </c>
      <c r="E1168">
        <v>220906</v>
      </c>
    </row>
    <row r="1169" spans="4:5">
      <c r="D1169" t="s">
        <v>3678</v>
      </c>
      <c r="E1169" t="s">
        <v>5083</v>
      </c>
    </row>
    <row r="1170" spans="4:5">
      <c r="D1170" t="s">
        <v>3679</v>
      </c>
      <c r="E1170" t="s">
        <v>2896</v>
      </c>
    </row>
    <row r="1171" spans="4:5">
      <c r="D1171">
        <v>831271</v>
      </c>
      <c r="E1171">
        <v>93879</v>
      </c>
    </row>
    <row r="1172" spans="4:5">
      <c r="D1172" t="s">
        <v>3680</v>
      </c>
      <c r="E1172" t="s">
        <v>5084</v>
      </c>
    </row>
    <row r="1173" spans="4:5">
      <c r="D1173" t="s">
        <v>3681</v>
      </c>
      <c r="E1173" t="s">
        <v>5085</v>
      </c>
    </row>
    <row r="1174" spans="4:5">
      <c r="D1174">
        <v>0</v>
      </c>
      <c r="E1174">
        <v>126817</v>
      </c>
    </row>
    <row r="1175" spans="4:5">
      <c r="D1175" t="s">
        <v>3682</v>
      </c>
      <c r="E1175" t="s">
        <v>5086</v>
      </c>
    </row>
    <row r="1176" spans="4:5">
      <c r="D1176" t="s">
        <v>3683</v>
      </c>
      <c r="E1176" t="s">
        <v>5087</v>
      </c>
    </row>
    <row r="1177" spans="4:5">
      <c r="D1177">
        <v>0</v>
      </c>
      <c r="E1177">
        <v>50902</v>
      </c>
    </row>
    <row r="1178" spans="4:5">
      <c r="D1178" t="s">
        <v>3684</v>
      </c>
      <c r="E1178" t="s">
        <v>5088</v>
      </c>
    </row>
    <row r="1179" spans="4:5">
      <c r="D1179" t="s">
        <v>3685</v>
      </c>
      <c r="E1179" t="s">
        <v>5089</v>
      </c>
    </row>
    <row r="1180" spans="4:5">
      <c r="D1180">
        <v>0</v>
      </c>
      <c r="E1180">
        <v>0</v>
      </c>
    </row>
    <row r="1181" spans="4:5">
      <c r="D1181" t="s">
        <v>3686</v>
      </c>
      <c r="E1181" t="s">
        <v>5090</v>
      </c>
    </row>
    <row r="1182" spans="4:5">
      <c r="D1182" t="s">
        <v>3687</v>
      </c>
      <c r="E1182" t="s">
        <v>5091</v>
      </c>
    </row>
    <row r="1183" spans="4:5">
      <c r="D1183">
        <v>0</v>
      </c>
      <c r="E1183">
        <v>0</v>
      </c>
    </row>
    <row r="1184" spans="4:5">
      <c r="D1184" t="s">
        <v>3688</v>
      </c>
      <c r="E1184" t="s">
        <v>5092</v>
      </c>
    </row>
    <row r="1185" spans="4:5">
      <c r="D1185" t="s">
        <v>3689</v>
      </c>
      <c r="E1185" t="s">
        <v>5093</v>
      </c>
    </row>
    <row r="1186" spans="4:5">
      <c r="D1186">
        <v>0</v>
      </c>
      <c r="E1186">
        <v>1343</v>
      </c>
    </row>
    <row r="1187" spans="4:5">
      <c r="D1187" t="s">
        <v>3690</v>
      </c>
      <c r="E1187" t="s">
        <v>5094</v>
      </c>
    </row>
    <row r="1188" spans="4:5">
      <c r="D1188" t="s">
        <v>3691</v>
      </c>
      <c r="E1188" t="s">
        <v>5095</v>
      </c>
    </row>
    <row r="1189" spans="4:5">
      <c r="D1189">
        <v>0</v>
      </c>
      <c r="E1189">
        <v>0</v>
      </c>
    </row>
    <row r="1190" spans="4:5">
      <c r="D1190" t="s">
        <v>3692</v>
      </c>
      <c r="E1190" t="s">
        <v>5096</v>
      </c>
    </row>
    <row r="1191" spans="4:5">
      <c r="D1191" t="s">
        <v>3693</v>
      </c>
      <c r="E1191" t="s">
        <v>5097</v>
      </c>
    </row>
    <row r="1192" spans="4:5">
      <c r="D1192">
        <v>0</v>
      </c>
      <c r="E1192">
        <v>659457</v>
      </c>
    </row>
    <row r="1193" spans="4:5">
      <c r="D1193" t="s">
        <v>3694</v>
      </c>
      <c r="E1193" t="s">
        <v>5098</v>
      </c>
    </row>
    <row r="1194" spans="4:5">
      <c r="D1194" t="s">
        <v>3695</v>
      </c>
      <c r="E1194" t="s">
        <v>2910</v>
      </c>
    </row>
    <row r="1195" spans="4:5">
      <c r="D1195">
        <v>0</v>
      </c>
      <c r="E1195">
        <v>3694923</v>
      </c>
    </row>
    <row r="1196" spans="4:5">
      <c r="D1196" t="s">
        <v>3696</v>
      </c>
      <c r="E1196" t="s">
        <v>5099</v>
      </c>
    </row>
    <row r="1197" spans="4:5">
      <c r="D1197" t="s">
        <v>3697</v>
      </c>
      <c r="E1197" t="s">
        <v>2912</v>
      </c>
    </row>
    <row r="1198" spans="4:5">
      <c r="D1198">
        <v>15793</v>
      </c>
      <c r="E1198">
        <v>1630952</v>
      </c>
    </row>
    <row r="1199" spans="4:5">
      <c r="D1199" t="s">
        <v>3698</v>
      </c>
      <c r="E1199" t="s">
        <v>5100</v>
      </c>
    </row>
    <row r="1200" spans="4:5">
      <c r="D1200" t="s">
        <v>3699</v>
      </c>
      <c r="E1200" t="s">
        <v>2914</v>
      </c>
    </row>
    <row r="1201" spans="4:5">
      <c r="D1201">
        <v>0</v>
      </c>
      <c r="E1201">
        <v>240249</v>
      </c>
    </row>
    <row r="1202" spans="4:5">
      <c r="D1202" t="s">
        <v>3700</v>
      </c>
      <c r="E1202" t="s">
        <v>5101</v>
      </c>
    </row>
    <row r="1203" spans="4:5">
      <c r="D1203" t="s">
        <v>3701</v>
      </c>
      <c r="E1203" t="s">
        <v>2916</v>
      </c>
    </row>
    <row r="1204" spans="4:5">
      <c r="D1204">
        <v>0</v>
      </c>
      <c r="E1204">
        <v>362665</v>
      </c>
    </row>
    <row r="1205" spans="4:5">
      <c r="D1205" t="s">
        <v>3702</v>
      </c>
      <c r="E1205" t="s">
        <v>5102</v>
      </c>
    </row>
    <row r="1206" spans="4:5">
      <c r="D1206" t="s">
        <v>3703</v>
      </c>
      <c r="E1206" t="s">
        <v>2918</v>
      </c>
    </row>
    <row r="1207" spans="4:5">
      <c r="D1207">
        <v>0</v>
      </c>
      <c r="E1207">
        <v>0</v>
      </c>
    </row>
    <row r="1208" spans="4:5">
      <c r="D1208" t="s">
        <v>3704</v>
      </c>
      <c r="E1208" t="s">
        <v>5103</v>
      </c>
    </row>
    <row r="1209" spans="4:5">
      <c r="D1209" t="s">
        <v>3705</v>
      </c>
      <c r="E1209" t="s">
        <v>2920</v>
      </c>
    </row>
    <row r="1210" spans="4:5">
      <c r="D1210">
        <v>0</v>
      </c>
      <c r="E1210">
        <v>276</v>
      </c>
    </row>
    <row r="1211" spans="4:5">
      <c r="D1211" t="s">
        <v>3706</v>
      </c>
      <c r="E1211" t="s">
        <v>5104</v>
      </c>
    </row>
    <row r="1212" spans="4:5">
      <c r="D1212" t="s">
        <v>3707</v>
      </c>
      <c r="E1212" t="s">
        <v>2922</v>
      </c>
    </row>
    <row r="1213" spans="4:5">
      <c r="D1213">
        <v>0</v>
      </c>
      <c r="E1213">
        <v>56325</v>
      </c>
    </row>
    <row r="1214" spans="4:5">
      <c r="D1214" t="s">
        <v>3708</v>
      </c>
      <c r="E1214" t="s">
        <v>5105</v>
      </c>
    </row>
    <row r="1215" spans="4:5">
      <c r="D1215" t="s">
        <v>3709</v>
      </c>
      <c r="E1215" t="s">
        <v>2924</v>
      </c>
    </row>
    <row r="1216" spans="4:5">
      <c r="D1216">
        <v>0</v>
      </c>
      <c r="E1216">
        <v>0</v>
      </c>
    </row>
    <row r="1217" spans="4:5">
      <c r="D1217" t="s">
        <v>3710</v>
      </c>
      <c r="E1217" t="s">
        <v>5106</v>
      </c>
    </row>
    <row r="1218" spans="4:5">
      <c r="D1218" t="s">
        <v>3711</v>
      </c>
      <c r="E1218" t="s">
        <v>5107</v>
      </c>
    </row>
    <row r="1219" spans="4:5">
      <c r="D1219">
        <v>0</v>
      </c>
      <c r="E1219">
        <v>5865954</v>
      </c>
    </row>
    <row r="1220" spans="4:5">
      <c r="D1220" t="s">
        <v>3712</v>
      </c>
      <c r="E1220" t="s">
        <v>5108</v>
      </c>
    </row>
    <row r="1221" spans="4:5">
      <c r="D1221" t="s">
        <v>3713</v>
      </c>
      <c r="E1221" t="s">
        <v>5109</v>
      </c>
    </row>
    <row r="1222" spans="4:5">
      <c r="D1222">
        <v>0</v>
      </c>
      <c r="E1222">
        <v>663534</v>
      </c>
    </row>
    <row r="1223" spans="4:5">
      <c r="D1223" t="s">
        <v>3714</v>
      </c>
      <c r="E1223" t="s">
        <v>5110</v>
      </c>
    </row>
    <row r="1224" spans="4:5">
      <c r="D1224" t="s">
        <v>3715</v>
      </c>
      <c r="E1224" t="s">
        <v>5111</v>
      </c>
    </row>
    <row r="1225" spans="4:5">
      <c r="D1225">
        <v>0</v>
      </c>
      <c r="E1225">
        <v>0</v>
      </c>
    </row>
    <row r="1226" spans="4:5">
      <c r="D1226" t="s">
        <v>3716</v>
      </c>
      <c r="E1226" t="s">
        <v>5112</v>
      </c>
    </row>
    <row r="1227" spans="4:5">
      <c r="D1227" t="s">
        <v>3717</v>
      </c>
      <c r="E1227" t="s">
        <v>5113</v>
      </c>
    </row>
    <row r="1228" spans="4:5">
      <c r="D1228">
        <v>0</v>
      </c>
      <c r="E1228">
        <v>0</v>
      </c>
    </row>
    <row r="1229" spans="4:5">
      <c r="D1229" t="s">
        <v>3718</v>
      </c>
      <c r="E1229" t="s">
        <v>5114</v>
      </c>
    </row>
    <row r="1230" spans="4:5">
      <c r="D1230" t="s">
        <v>3719</v>
      </c>
      <c r="E1230" t="s">
        <v>2932</v>
      </c>
    </row>
    <row r="1231" spans="4:5">
      <c r="D1231">
        <v>0</v>
      </c>
      <c r="E1231">
        <v>3306425</v>
      </c>
    </row>
    <row r="1232" spans="4:5">
      <c r="D1232" t="s">
        <v>3720</v>
      </c>
      <c r="E1232" t="s">
        <v>5115</v>
      </c>
    </row>
    <row r="1233" spans="4:5">
      <c r="D1233" t="s">
        <v>3721</v>
      </c>
      <c r="E1233" t="s">
        <v>2938</v>
      </c>
    </row>
    <row r="1234" spans="4:5">
      <c r="D1234">
        <v>0</v>
      </c>
      <c r="E1234">
        <v>0</v>
      </c>
    </row>
    <row r="1235" spans="4:5">
      <c r="D1235" t="s">
        <v>3722</v>
      </c>
      <c r="E1235" t="s">
        <v>5116</v>
      </c>
    </row>
    <row r="1236" spans="4:5">
      <c r="D1236" t="s">
        <v>3723</v>
      </c>
      <c r="E1236" t="s">
        <v>5117</v>
      </c>
    </row>
    <row r="1237" spans="4:5">
      <c r="D1237">
        <v>0</v>
      </c>
      <c r="E1237">
        <v>3489221</v>
      </c>
    </row>
    <row r="1238" spans="4:5">
      <c r="D1238" t="s">
        <v>3724</v>
      </c>
      <c r="E1238" t="s">
        <v>5118</v>
      </c>
    </row>
    <row r="1239" spans="4:5">
      <c r="D1239" t="s">
        <v>3725</v>
      </c>
      <c r="E1239" t="s">
        <v>5119</v>
      </c>
    </row>
    <row r="1240" spans="4:5">
      <c r="D1240">
        <v>0</v>
      </c>
      <c r="E1240">
        <v>0</v>
      </c>
    </row>
    <row r="1241" spans="4:5">
      <c r="D1241" t="s">
        <v>3726</v>
      </c>
      <c r="E1241" t="s">
        <v>5120</v>
      </c>
    </row>
    <row r="1242" spans="4:5">
      <c r="D1242" t="s">
        <v>3727</v>
      </c>
      <c r="E1242" t="s">
        <v>5121</v>
      </c>
    </row>
    <row r="1243" spans="4:5">
      <c r="D1243">
        <v>0</v>
      </c>
      <c r="E1243">
        <v>0</v>
      </c>
    </row>
    <row r="1244" spans="4:5">
      <c r="D1244" t="s">
        <v>3728</v>
      </c>
      <c r="E1244" t="s">
        <v>5122</v>
      </c>
    </row>
    <row r="1245" spans="4:5">
      <c r="D1245" t="s">
        <v>3729</v>
      </c>
      <c r="E1245" t="s">
        <v>5123</v>
      </c>
    </row>
    <row r="1246" spans="4:5">
      <c r="D1246">
        <v>0</v>
      </c>
      <c r="E1246">
        <v>0</v>
      </c>
    </row>
    <row r="1247" spans="4:5">
      <c r="D1247" t="s">
        <v>3730</v>
      </c>
      <c r="E1247" t="s">
        <v>5124</v>
      </c>
    </row>
    <row r="1248" spans="4:5">
      <c r="D1248" t="s">
        <v>3731</v>
      </c>
      <c r="E1248" t="s">
        <v>5125</v>
      </c>
    </row>
    <row r="1249" spans="4:5">
      <c r="D1249">
        <v>0</v>
      </c>
      <c r="E1249">
        <v>0</v>
      </c>
    </row>
    <row r="1250" spans="4:5">
      <c r="D1250" t="s">
        <v>3732</v>
      </c>
      <c r="E1250" t="s">
        <v>5126</v>
      </c>
    </row>
    <row r="1251" spans="4:5">
      <c r="D1251" t="s">
        <v>3733</v>
      </c>
      <c r="E1251" t="s">
        <v>5127</v>
      </c>
    </row>
    <row r="1252" spans="4:5">
      <c r="D1252">
        <v>0</v>
      </c>
      <c r="E1252">
        <v>0</v>
      </c>
    </row>
    <row r="1253" spans="4:5">
      <c r="D1253" t="s">
        <v>3734</v>
      </c>
      <c r="E1253" t="s">
        <v>5128</v>
      </c>
    </row>
    <row r="1254" spans="4:5">
      <c r="D1254" t="s">
        <v>3735</v>
      </c>
      <c r="E1254" t="s">
        <v>5129</v>
      </c>
    </row>
    <row r="1255" spans="4:5">
      <c r="D1255">
        <v>0</v>
      </c>
      <c r="E1255">
        <v>0</v>
      </c>
    </row>
    <row r="1256" spans="4:5">
      <c r="D1256" t="s">
        <v>3736</v>
      </c>
      <c r="E1256" t="s">
        <v>5130</v>
      </c>
    </row>
    <row r="1257" spans="4:5">
      <c r="D1257" t="s">
        <v>3737</v>
      </c>
      <c r="E1257" t="s">
        <v>5131</v>
      </c>
    </row>
    <row r="1258" spans="4:5">
      <c r="D1258">
        <v>0</v>
      </c>
      <c r="E1258">
        <v>0</v>
      </c>
    </row>
    <row r="1259" spans="4:5">
      <c r="D1259" t="s">
        <v>3738</v>
      </c>
      <c r="E1259" t="s">
        <v>5132</v>
      </c>
    </row>
    <row r="1260" spans="4:5">
      <c r="D1260" t="s">
        <v>3739</v>
      </c>
      <c r="E1260" t="s">
        <v>5133</v>
      </c>
    </row>
    <row r="1261" spans="4:5">
      <c r="D1261">
        <v>0</v>
      </c>
      <c r="E1261">
        <v>0</v>
      </c>
    </row>
    <row r="1262" spans="4:5">
      <c r="D1262" t="s">
        <v>3740</v>
      </c>
      <c r="E1262" t="s">
        <v>5134</v>
      </c>
    </row>
    <row r="1263" spans="4:5">
      <c r="D1263" t="s">
        <v>3741</v>
      </c>
      <c r="E1263" t="s">
        <v>5135</v>
      </c>
    </row>
    <row r="1264" spans="4:5">
      <c r="D1264">
        <v>0</v>
      </c>
      <c r="E1264">
        <v>0</v>
      </c>
    </row>
    <row r="1265" spans="4:5">
      <c r="D1265" t="s">
        <v>3742</v>
      </c>
      <c r="E1265" t="s">
        <v>5136</v>
      </c>
    </row>
    <row r="1266" spans="4:5">
      <c r="D1266" t="s">
        <v>3743</v>
      </c>
      <c r="E1266" t="s">
        <v>5137</v>
      </c>
    </row>
    <row r="1267" spans="4:5">
      <c r="D1267">
        <v>0</v>
      </c>
      <c r="E1267">
        <v>111181</v>
      </c>
    </row>
    <row r="1268" spans="4:5">
      <c r="D1268" t="s">
        <v>3744</v>
      </c>
      <c r="E1268" t="s">
        <v>5138</v>
      </c>
    </row>
    <row r="1269" spans="4:5">
      <c r="D1269" t="s">
        <v>3745</v>
      </c>
      <c r="E1269" t="s">
        <v>5139</v>
      </c>
    </row>
    <row r="1270" spans="4:5">
      <c r="D1270">
        <v>0</v>
      </c>
      <c r="E1270">
        <v>0</v>
      </c>
    </row>
    <row r="1271" spans="4:5">
      <c r="D1271" t="s">
        <v>3746</v>
      </c>
      <c r="E1271" t="s">
        <v>5140</v>
      </c>
    </row>
    <row r="1272" spans="4:5">
      <c r="D1272" t="s">
        <v>3747</v>
      </c>
      <c r="E1272" t="s">
        <v>5141</v>
      </c>
    </row>
    <row r="1273" spans="4:5">
      <c r="D1273">
        <v>0</v>
      </c>
      <c r="E1273">
        <v>1329855</v>
      </c>
    </row>
    <row r="1274" spans="4:5">
      <c r="D1274" t="s">
        <v>3748</v>
      </c>
      <c r="E1274" t="s">
        <v>5142</v>
      </c>
    </row>
    <row r="1275" spans="4:5">
      <c r="D1275" t="s">
        <v>3749</v>
      </c>
      <c r="E1275" t="s">
        <v>5143</v>
      </c>
    </row>
    <row r="1276" spans="4:5">
      <c r="D1276">
        <v>0</v>
      </c>
      <c r="E1276">
        <v>0</v>
      </c>
    </row>
    <row r="1277" spans="4:5">
      <c r="D1277" t="s">
        <v>3750</v>
      </c>
      <c r="E1277" t="s">
        <v>5144</v>
      </c>
    </row>
    <row r="1278" spans="4:5">
      <c r="D1278" t="s">
        <v>3751</v>
      </c>
      <c r="E1278" t="s">
        <v>5145</v>
      </c>
    </row>
    <row r="1279" spans="4:5">
      <c r="D1279">
        <v>97410</v>
      </c>
      <c r="E1279">
        <v>0</v>
      </c>
    </row>
    <row r="1280" spans="4:5">
      <c r="D1280" t="s">
        <v>3752</v>
      </c>
      <c r="E1280" t="s">
        <v>5146</v>
      </c>
    </row>
    <row r="1281" spans="4:5">
      <c r="D1281" t="s">
        <v>3753</v>
      </c>
      <c r="E1281" t="s">
        <v>5147</v>
      </c>
    </row>
    <row r="1282" spans="4:5">
      <c r="D1282">
        <v>0</v>
      </c>
      <c r="E1282">
        <v>0</v>
      </c>
    </row>
    <row r="1283" spans="4:5">
      <c r="D1283" t="s">
        <v>3754</v>
      </c>
      <c r="E1283" t="s">
        <v>5148</v>
      </c>
    </row>
    <row r="1284" spans="4:5">
      <c r="D1284" t="s">
        <v>3755</v>
      </c>
      <c r="E1284" t="s">
        <v>5149</v>
      </c>
    </row>
    <row r="1285" spans="4:5">
      <c r="D1285">
        <v>0</v>
      </c>
      <c r="E1285">
        <v>0</v>
      </c>
    </row>
    <row r="1286" spans="4:5">
      <c r="D1286" t="s">
        <v>3740</v>
      </c>
      <c r="E1286" t="s">
        <v>5150</v>
      </c>
    </row>
    <row r="1287" spans="4:5">
      <c r="D1287" t="s">
        <v>3756</v>
      </c>
      <c r="E1287" t="s">
        <v>5151</v>
      </c>
    </row>
    <row r="1288" spans="4:5">
      <c r="D1288">
        <v>0</v>
      </c>
      <c r="E1288">
        <v>0</v>
      </c>
    </row>
    <row r="1289" spans="4:5">
      <c r="D1289" t="s">
        <v>3757</v>
      </c>
      <c r="E1289" t="s">
        <v>5152</v>
      </c>
    </row>
    <row r="1290" spans="4:5">
      <c r="D1290" t="s">
        <v>3758</v>
      </c>
      <c r="E1290" t="s">
        <v>5153</v>
      </c>
    </row>
    <row r="1291" spans="4:5">
      <c r="D1291">
        <v>0</v>
      </c>
      <c r="E1291">
        <v>0</v>
      </c>
    </row>
    <row r="1292" spans="4:5">
      <c r="D1292" t="s">
        <v>3759</v>
      </c>
      <c r="E1292" t="s">
        <v>5154</v>
      </c>
    </row>
    <row r="1293" spans="4:5">
      <c r="D1293" t="s">
        <v>3760</v>
      </c>
      <c r="E1293" t="s">
        <v>5155</v>
      </c>
    </row>
    <row r="1294" spans="4:5">
      <c r="D1294">
        <v>0</v>
      </c>
      <c r="E1294">
        <v>0</v>
      </c>
    </row>
    <row r="1295" spans="4:5">
      <c r="D1295" t="s">
        <v>3761</v>
      </c>
      <c r="E1295" t="s">
        <v>5156</v>
      </c>
    </row>
    <row r="1296" spans="4:5">
      <c r="D1296" t="s">
        <v>3762</v>
      </c>
      <c r="E1296" t="s">
        <v>5157</v>
      </c>
    </row>
    <row r="1297" spans="4:5">
      <c r="D1297">
        <v>0</v>
      </c>
      <c r="E1297">
        <v>0</v>
      </c>
    </row>
    <row r="1298" spans="4:5">
      <c r="D1298" t="s">
        <v>3763</v>
      </c>
      <c r="E1298" t="s">
        <v>5158</v>
      </c>
    </row>
    <row r="1299" spans="4:5">
      <c r="D1299" t="s">
        <v>3764</v>
      </c>
      <c r="E1299" t="s">
        <v>5159</v>
      </c>
    </row>
    <row r="1300" spans="4:5">
      <c r="D1300">
        <v>0</v>
      </c>
      <c r="E1300">
        <v>0</v>
      </c>
    </row>
    <row r="1301" spans="4:5">
      <c r="D1301" t="s">
        <v>3765</v>
      </c>
      <c r="E1301" t="s">
        <v>5160</v>
      </c>
    </row>
    <row r="1302" spans="4:5">
      <c r="D1302" t="s">
        <v>3766</v>
      </c>
      <c r="E1302" t="s">
        <v>5161</v>
      </c>
    </row>
    <row r="1303" spans="4:5">
      <c r="D1303">
        <v>0</v>
      </c>
      <c r="E1303">
        <v>0</v>
      </c>
    </row>
    <row r="1304" spans="4:5">
      <c r="D1304" t="s">
        <v>3767</v>
      </c>
      <c r="E1304" t="s">
        <v>5162</v>
      </c>
    </row>
    <row r="1305" spans="4:5">
      <c r="D1305" t="s">
        <v>3768</v>
      </c>
      <c r="E1305" t="s">
        <v>5163</v>
      </c>
    </row>
    <row r="1306" spans="4:5">
      <c r="D1306">
        <v>0</v>
      </c>
      <c r="E1306">
        <v>0</v>
      </c>
    </row>
    <row r="1307" spans="4:5">
      <c r="D1307" t="s">
        <v>3765</v>
      </c>
      <c r="E1307" t="s">
        <v>5164</v>
      </c>
    </row>
    <row r="1308" spans="4:5">
      <c r="D1308" t="s">
        <v>3769</v>
      </c>
      <c r="E1308" t="s">
        <v>5165</v>
      </c>
    </row>
    <row r="1309" spans="4:5">
      <c r="D1309">
        <v>0</v>
      </c>
      <c r="E1309">
        <v>0</v>
      </c>
    </row>
    <row r="1310" spans="4:5">
      <c r="D1310" t="s">
        <v>3770</v>
      </c>
      <c r="E1310" t="s">
        <v>5166</v>
      </c>
    </row>
    <row r="1311" spans="4:5">
      <c r="D1311" t="s">
        <v>3771</v>
      </c>
      <c r="E1311" t="s">
        <v>5167</v>
      </c>
    </row>
    <row r="1312" spans="4:5">
      <c r="D1312">
        <v>0</v>
      </c>
      <c r="E1312">
        <v>0</v>
      </c>
    </row>
    <row r="1313" spans="4:5">
      <c r="D1313" t="s">
        <v>3772</v>
      </c>
      <c r="E1313" t="s">
        <v>5168</v>
      </c>
    </row>
    <row r="1314" spans="4:5">
      <c r="D1314" t="s">
        <v>3773</v>
      </c>
      <c r="E1314" t="s">
        <v>5169</v>
      </c>
    </row>
    <row r="1315" spans="4:5">
      <c r="D1315">
        <v>0</v>
      </c>
      <c r="E1315">
        <v>0</v>
      </c>
    </row>
    <row r="1316" spans="4:5">
      <c r="D1316" t="s">
        <v>3774</v>
      </c>
      <c r="E1316" t="s">
        <v>5170</v>
      </c>
    </row>
    <row r="1317" spans="4:5">
      <c r="D1317" t="s">
        <v>3775</v>
      </c>
      <c r="E1317" t="s">
        <v>5171</v>
      </c>
    </row>
    <row r="1318" spans="4:5">
      <c r="D1318">
        <v>0</v>
      </c>
      <c r="E1318">
        <v>0</v>
      </c>
    </row>
    <row r="1319" spans="4:5">
      <c r="D1319" t="s">
        <v>3772</v>
      </c>
      <c r="E1319" t="s">
        <v>5172</v>
      </c>
    </row>
    <row r="1320" spans="4:5">
      <c r="D1320" t="s">
        <v>3776</v>
      </c>
      <c r="E1320" t="s">
        <v>5173</v>
      </c>
    </row>
    <row r="1321" spans="4:5">
      <c r="D1321">
        <v>0</v>
      </c>
      <c r="E1321">
        <v>0</v>
      </c>
    </row>
    <row r="1322" spans="4:5">
      <c r="D1322" t="s">
        <v>3777</v>
      </c>
      <c r="E1322" t="s">
        <v>5174</v>
      </c>
    </row>
    <row r="1323" spans="4:5">
      <c r="D1323" t="s">
        <v>3778</v>
      </c>
      <c r="E1323" t="s">
        <v>5175</v>
      </c>
    </row>
    <row r="1324" spans="4:5">
      <c r="D1324">
        <v>0</v>
      </c>
      <c r="E1324">
        <v>0</v>
      </c>
    </row>
    <row r="1325" spans="4:5">
      <c r="D1325" t="s">
        <v>3779</v>
      </c>
      <c r="E1325" t="s">
        <v>5176</v>
      </c>
    </row>
    <row r="1326" spans="4:5">
      <c r="D1326" t="s">
        <v>3780</v>
      </c>
      <c r="E1326" t="s">
        <v>5177</v>
      </c>
    </row>
    <row r="1327" spans="4:5">
      <c r="D1327">
        <v>0</v>
      </c>
      <c r="E1327">
        <v>0</v>
      </c>
    </row>
    <row r="1328" spans="4:5">
      <c r="D1328" t="s">
        <v>3781</v>
      </c>
      <c r="E1328" t="s">
        <v>5178</v>
      </c>
    </row>
    <row r="1329" spans="4:5">
      <c r="D1329" t="s">
        <v>3782</v>
      </c>
      <c r="E1329" t="s">
        <v>5179</v>
      </c>
    </row>
    <row r="1330" spans="4:5">
      <c r="D1330">
        <v>0</v>
      </c>
      <c r="E1330">
        <v>0</v>
      </c>
    </row>
    <row r="1331" spans="4:5">
      <c r="D1331" t="s">
        <v>3779</v>
      </c>
      <c r="E1331" t="s">
        <v>5180</v>
      </c>
    </row>
    <row r="1332" spans="4:5">
      <c r="D1332" t="s">
        <v>3783</v>
      </c>
      <c r="E1332" t="s">
        <v>5181</v>
      </c>
    </row>
    <row r="1333" spans="4:5">
      <c r="D1333">
        <v>183329</v>
      </c>
      <c r="E1333">
        <v>0</v>
      </c>
    </row>
    <row r="1334" spans="4:5">
      <c r="D1334" t="s">
        <v>3784</v>
      </c>
      <c r="E1334" t="s">
        <v>5182</v>
      </c>
    </row>
    <row r="1335" spans="4:5">
      <c r="D1335" t="s">
        <v>3785</v>
      </c>
      <c r="E1335" t="s">
        <v>3215</v>
      </c>
    </row>
    <row r="1336" spans="4:5">
      <c r="D1336">
        <v>0</v>
      </c>
      <c r="E1336">
        <v>0</v>
      </c>
    </row>
    <row r="1337" spans="4:5">
      <c r="D1337" t="s">
        <v>3786</v>
      </c>
      <c r="E1337" t="s">
        <v>5183</v>
      </c>
    </row>
    <row r="1338" spans="4:5">
      <c r="D1338" t="s">
        <v>3787</v>
      </c>
      <c r="E1338" t="s">
        <v>5184</v>
      </c>
    </row>
    <row r="1339" spans="4:5">
      <c r="D1339">
        <v>0</v>
      </c>
      <c r="E1339">
        <v>0</v>
      </c>
    </row>
    <row r="1340" spans="4:5">
      <c r="D1340" t="s">
        <v>3788</v>
      </c>
      <c r="E1340" t="s">
        <v>5185</v>
      </c>
    </row>
    <row r="1341" spans="4:5">
      <c r="D1341" t="s">
        <v>3789</v>
      </c>
      <c r="E1341" t="s">
        <v>3233</v>
      </c>
    </row>
    <row r="1342" spans="4:5">
      <c r="D1342">
        <v>0</v>
      </c>
      <c r="E1342">
        <v>0</v>
      </c>
    </row>
    <row r="1343" spans="4:5">
      <c r="D1343" t="s">
        <v>3786</v>
      </c>
      <c r="E1343" t="s">
        <v>5186</v>
      </c>
    </row>
    <row r="1344" spans="4:5">
      <c r="D1344" t="s">
        <v>3790</v>
      </c>
      <c r="E1344" t="s">
        <v>5187</v>
      </c>
    </row>
    <row r="1345" spans="4:5">
      <c r="D1345">
        <v>0</v>
      </c>
      <c r="E1345">
        <v>0</v>
      </c>
    </row>
    <row r="1346" spans="4:5">
      <c r="D1346" t="s">
        <v>3791</v>
      </c>
      <c r="E1346" t="s">
        <v>5188</v>
      </c>
    </row>
    <row r="1347" spans="4:5">
      <c r="D1347" t="s">
        <v>3792</v>
      </c>
      <c r="E1347" t="s">
        <v>5189</v>
      </c>
    </row>
    <row r="1348" spans="4:5">
      <c r="D1348">
        <v>0</v>
      </c>
      <c r="E1348">
        <v>0</v>
      </c>
    </row>
    <row r="1349" spans="4:5">
      <c r="D1349" t="s">
        <v>3793</v>
      </c>
      <c r="E1349" t="s">
        <v>5190</v>
      </c>
    </row>
    <row r="1350" spans="4:5">
      <c r="D1350" t="s">
        <v>3794</v>
      </c>
      <c r="E1350" t="s">
        <v>5191</v>
      </c>
    </row>
    <row r="1351" spans="4:5">
      <c r="D1351">
        <v>8018686</v>
      </c>
      <c r="E1351">
        <v>0</v>
      </c>
    </row>
    <row r="1352" spans="4:5">
      <c r="D1352" t="s">
        <v>3795</v>
      </c>
      <c r="E1352" t="s">
        <v>5192</v>
      </c>
    </row>
    <row r="1353" spans="4:5">
      <c r="D1353" t="s">
        <v>3796</v>
      </c>
      <c r="E1353" t="s">
        <v>3251</v>
      </c>
    </row>
    <row r="1354" spans="4:5">
      <c r="D1354">
        <v>0</v>
      </c>
      <c r="E1354">
        <v>0</v>
      </c>
    </row>
    <row r="1355" spans="4:5">
      <c r="D1355" t="s">
        <v>3797</v>
      </c>
      <c r="E1355" t="s">
        <v>5193</v>
      </c>
    </row>
    <row r="1356" spans="4:5">
      <c r="D1356" t="s">
        <v>3798</v>
      </c>
      <c r="E1356" t="s">
        <v>3257</v>
      </c>
    </row>
    <row r="1357" spans="4:5">
      <c r="D1357">
        <v>0</v>
      </c>
      <c r="E1357">
        <v>0</v>
      </c>
    </row>
    <row r="1358" spans="4:5">
      <c r="D1358" t="s">
        <v>3799</v>
      </c>
      <c r="E1358" t="s">
        <v>5194</v>
      </c>
    </row>
    <row r="1359" spans="4:5">
      <c r="D1359" t="s">
        <v>3800</v>
      </c>
      <c r="E1359" t="s">
        <v>5195</v>
      </c>
    </row>
    <row r="1360" spans="4:5">
      <c r="D1360">
        <v>0</v>
      </c>
      <c r="E1360">
        <v>0</v>
      </c>
    </row>
    <row r="1361" spans="4:5">
      <c r="D1361" t="s">
        <v>3801</v>
      </c>
      <c r="E1361" t="s">
        <v>5196</v>
      </c>
    </row>
    <row r="1362" spans="4:5">
      <c r="D1362" t="s">
        <v>3802</v>
      </c>
      <c r="E1362" t="s">
        <v>5197</v>
      </c>
    </row>
    <row r="1363" spans="4:5">
      <c r="D1363">
        <v>2228708</v>
      </c>
      <c r="E1363">
        <v>0</v>
      </c>
    </row>
    <row r="1364" spans="4:5">
      <c r="D1364" t="s">
        <v>3803</v>
      </c>
      <c r="E1364" t="s">
        <v>5198</v>
      </c>
    </row>
    <row r="1365" spans="4:5">
      <c r="D1365" t="s">
        <v>3804</v>
      </c>
      <c r="E1365" t="s">
        <v>5199</v>
      </c>
    </row>
    <row r="1366" spans="4:5">
      <c r="D1366">
        <v>0</v>
      </c>
      <c r="E1366">
        <v>0</v>
      </c>
    </row>
    <row r="1367" spans="4:5">
      <c r="D1367" t="s">
        <v>3805</v>
      </c>
      <c r="E1367" t="s">
        <v>5200</v>
      </c>
    </row>
    <row r="1368" spans="4:5">
      <c r="D1368" t="s">
        <v>3806</v>
      </c>
      <c r="E1368" t="s">
        <v>5201</v>
      </c>
    </row>
    <row r="1369" spans="4:5">
      <c r="D1369">
        <v>1323613</v>
      </c>
      <c r="E1369">
        <v>0</v>
      </c>
    </row>
    <row r="1370" spans="4:5">
      <c r="D1370" t="s">
        <v>3807</v>
      </c>
      <c r="E1370" t="s">
        <v>5202</v>
      </c>
    </row>
    <row r="1371" spans="4:5">
      <c r="D1371" t="s">
        <v>3808</v>
      </c>
      <c r="E1371" t="s">
        <v>5203</v>
      </c>
    </row>
    <row r="1372" spans="4:5">
      <c r="D1372">
        <v>0</v>
      </c>
      <c r="E1372">
        <v>0</v>
      </c>
    </row>
    <row r="1373" spans="4:5">
      <c r="D1373" t="s">
        <v>3809</v>
      </c>
      <c r="E1373" t="s">
        <v>5204</v>
      </c>
    </row>
    <row r="1374" spans="4:5">
      <c r="D1374" t="s">
        <v>3810</v>
      </c>
      <c r="E1374" t="s">
        <v>5205</v>
      </c>
    </row>
    <row r="1375" spans="4:5">
      <c r="D1375">
        <v>1648</v>
      </c>
      <c r="E1375">
        <v>0</v>
      </c>
    </row>
    <row r="1376" spans="4:5">
      <c r="D1376" t="s">
        <v>3811</v>
      </c>
      <c r="E1376" t="s">
        <v>5206</v>
      </c>
    </row>
    <row r="1377" spans="4:5">
      <c r="D1377" t="s">
        <v>3812</v>
      </c>
      <c r="E1377" t="s">
        <v>3329</v>
      </c>
    </row>
    <row r="1378" spans="4:5">
      <c r="D1378">
        <v>0</v>
      </c>
      <c r="E1378">
        <v>0</v>
      </c>
    </row>
    <row r="1379" spans="4:5">
      <c r="D1379" t="s">
        <v>3813</v>
      </c>
      <c r="E1379" t="s">
        <v>5207</v>
      </c>
    </row>
    <row r="1380" spans="4:5">
      <c r="D1380" t="s">
        <v>3814</v>
      </c>
      <c r="E1380" t="s">
        <v>5208</v>
      </c>
    </row>
    <row r="1381" spans="4:5">
      <c r="D1381">
        <v>0</v>
      </c>
      <c r="E1381">
        <v>0</v>
      </c>
    </row>
    <row r="1382" spans="4:5">
      <c r="D1382" t="s">
        <v>3815</v>
      </c>
      <c r="E1382" t="s">
        <v>5209</v>
      </c>
    </row>
    <row r="1383" spans="4:5">
      <c r="D1383" t="s">
        <v>3816</v>
      </c>
      <c r="E1383" t="s">
        <v>3345</v>
      </c>
    </row>
    <row r="1384" spans="4:5">
      <c r="D1384">
        <v>821166</v>
      </c>
      <c r="E1384">
        <v>0</v>
      </c>
    </row>
    <row r="1385" spans="4:5">
      <c r="D1385" t="s">
        <v>3817</v>
      </c>
      <c r="E1385" t="s">
        <v>5210</v>
      </c>
    </row>
    <row r="1386" spans="4:5">
      <c r="D1386" t="s">
        <v>3818</v>
      </c>
      <c r="E1386" t="s">
        <v>5211</v>
      </c>
    </row>
    <row r="1387" spans="4:5">
      <c r="D1387">
        <v>0</v>
      </c>
      <c r="E1387">
        <v>0</v>
      </c>
    </row>
    <row r="1388" spans="4:5">
      <c r="D1388" t="s">
        <v>3819</v>
      </c>
      <c r="E1388" t="s">
        <v>5212</v>
      </c>
    </row>
    <row r="1389" spans="4:5">
      <c r="D1389" t="s">
        <v>3820</v>
      </c>
      <c r="E1389" t="s">
        <v>5213</v>
      </c>
    </row>
    <row r="1390" spans="4:5">
      <c r="D1390">
        <v>15475133</v>
      </c>
      <c r="E1390">
        <v>0</v>
      </c>
    </row>
    <row r="1391" spans="4:5">
      <c r="D1391" t="s">
        <v>3821</v>
      </c>
      <c r="E1391" t="s">
        <v>5214</v>
      </c>
    </row>
    <row r="1392" spans="4:5">
      <c r="D1392" t="s">
        <v>3822</v>
      </c>
      <c r="E1392" t="s">
        <v>5215</v>
      </c>
    </row>
    <row r="1393" spans="4:5">
      <c r="D1393">
        <v>0</v>
      </c>
      <c r="E1393">
        <v>0</v>
      </c>
    </row>
    <row r="1394" spans="4:5">
      <c r="D1394" t="s">
        <v>3823</v>
      </c>
      <c r="E1394" t="s">
        <v>5216</v>
      </c>
    </row>
    <row r="1395" spans="4:5">
      <c r="D1395" t="s">
        <v>3824</v>
      </c>
      <c r="E1395" t="s">
        <v>5217</v>
      </c>
    </row>
    <row r="1396" spans="4:5">
      <c r="D1396">
        <v>0</v>
      </c>
      <c r="E1396">
        <v>0</v>
      </c>
    </row>
    <row r="1397" spans="4:5">
      <c r="D1397" t="s">
        <v>3825</v>
      </c>
      <c r="E1397" t="s">
        <v>5218</v>
      </c>
    </row>
    <row r="1398" spans="4:5">
      <c r="D1398" t="s">
        <v>3826</v>
      </c>
      <c r="E1398" t="s">
        <v>5219</v>
      </c>
    </row>
    <row r="1399" spans="4:5">
      <c r="D1399">
        <v>0</v>
      </c>
      <c r="E1399">
        <v>0</v>
      </c>
    </row>
    <row r="1400" spans="4:5">
      <c r="D1400" t="s">
        <v>3827</v>
      </c>
      <c r="E1400" t="s">
        <v>5220</v>
      </c>
    </row>
    <row r="1401" spans="4:5">
      <c r="D1401" t="s">
        <v>3828</v>
      </c>
      <c r="E1401" t="s">
        <v>5221</v>
      </c>
    </row>
    <row r="1402" spans="4:5">
      <c r="D1402">
        <v>0</v>
      </c>
      <c r="E1402">
        <v>0</v>
      </c>
    </row>
    <row r="1403" spans="4:5">
      <c r="D1403" t="s">
        <v>3829</v>
      </c>
      <c r="E1403" t="s">
        <v>5222</v>
      </c>
    </row>
    <row r="1404" spans="4:5">
      <c r="D1404" t="s">
        <v>3830</v>
      </c>
      <c r="E1404" t="s">
        <v>5223</v>
      </c>
    </row>
    <row r="1405" spans="4:5">
      <c r="D1405">
        <v>0</v>
      </c>
      <c r="E1405">
        <v>0</v>
      </c>
    </row>
    <row r="1406" spans="4:5">
      <c r="D1406" t="s">
        <v>3831</v>
      </c>
      <c r="E1406" t="s">
        <v>5224</v>
      </c>
    </row>
    <row r="1407" spans="4:5">
      <c r="D1407" t="s">
        <v>3832</v>
      </c>
      <c r="E1407" t="s">
        <v>5225</v>
      </c>
    </row>
    <row r="1408" spans="4:5">
      <c r="D1408">
        <v>0</v>
      </c>
      <c r="E1408">
        <v>2715520</v>
      </c>
    </row>
    <row r="1409" spans="4:5">
      <c r="D1409" t="s">
        <v>3833</v>
      </c>
      <c r="E1409" t="s">
        <v>5226</v>
      </c>
    </row>
    <row r="1410" spans="4:5">
      <c r="D1410" t="s">
        <v>3834</v>
      </c>
      <c r="E1410" t="s">
        <v>5227</v>
      </c>
    </row>
    <row r="1411" spans="4:5">
      <c r="D1411">
        <v>0</v>
      </c>
      <c r="E1411">
        <v>0</v>
      </c>
    </row>
    <row r="1412" spans="4:5">
      <c r="D1412" t="s">
        <v>3835</v>
      </c>
      <c r="E1412" t="s">
        <v>5228</v>
      </c>
    </row>
    <row r="1413" spans="4:5">
      <c r="D1413" t="s">
        <v>3836</v>
      </c>
      <c r="E1413" t="s">
        <v>5229</v>
      </c>
    </row>
    <row r="1414" spans="4:5">
      <c r="D1414">
        <v>0</v>
      </c>
      <c r="E1414">
        <v>0</v>
      </c>
    </row>
    <row r="1415" spans="4:5">
      <c r="D1415" t="s">
        <v>3837</v>
      </c>
      <c r="E1415" t="s">
        <v>5230</v>
      </c>
    </row>
    <row r="1416" spans="4:5">
      <c r="D1416" t="s">
        <v>3838</v>
      </c>
      <c r="E1416" t="s">
        <v>5231</v>
      </c>
    </row>
    <row r="1417" spans="4:5">
      <c r="D1417">
        <v>0</v>
      </c>
      <c r="E1417">
        <v>0</v>
      </c>
    </row>
    <row r="1418" spans="4:5">
      <c r="D1418" t="s">
        <v>3839</v>
      </c>
      <c r="E1418" t="s">
        <v>5232</v>
      </c>
    </row>
    <row r="1419" spans="4:5">
      <c r="D1419" t="s">
        <v>3840</v>
      </c>
      <c r="E1419" t="s">
        <v>5233</v>
      </c>
    </row>
    <row r="1420" spans="4:5">
      <c r="D1420">
        <v>0</v>
      </c>
      <c r="E1420">
        <v>0</v>
      </c>
    </row>
    <row r="1421" spans="4:5">
      <c r="D1421" t="s">
        <v>3841</v>
      </c>
      <c r="E1421" t="s">
        <v>5234</v>
      </c>
    </row>
    <row r="1422" spans="4:5">
      <c r="D1422" t="s">
        <v>3842</v>
      </c>
      <c r="E1422" t="s">
        <v>5235</v>
      </c>
    </row>
    <row r="1423" spans="4:5">
      <c r="D1423">
        <v>0</v>
      </c>
      <c r="E1423">
        <v>0</v>
      </c>
    </row>
    <row r="1424" spans="4:5">
      <c r="D1424" t="s">
        <v>3843</v>
      </c>
      <c r="E1424" t="s">
        <v>5236</v>
      </c>
    </row>
    <row r="1425" spans="4:5">
      <c r="D1425" t="s">
        <v>3844</v>
      </c>
      <c r="E1425" t="s">
        <v>5237</v>
      </c>
    </row>
    <row r="1426" spans="4:5">
      <c r="D1426">
        <v>3542300</v>
      </c>
      <c r="E1426">
        <v>0</v>
      </c>
    </row>
    <row r="1427" spans="4:5">
      <c r="D1427" t="s">
        <v>3845</v>
      </c>
      <c r="E1427" t="s">
        <v>5238</v>
      </c>
    </row>
    <row r="1428" spans="4:5">
      <c r="D1428" t="s">
        <v>3846</v>
      </c>
      <c r="E1428" t="s">
        <v>5239</v>
      </c>
    </row>
    <row r="1429" spans="4:5">
      <c r="D1429">
        <v>0</v>
      </c>
      <c r="E1429">
        <v>0</v>
      </c>
    </row>
    <row r="1430" spans="4:5">
      <c r="D1430" t="s">
        <v>3847</v>
      </c>
      <c r="E1430" t="s">
        <v>5240</v>
      </c>
    </row>
    <row r="1431" spans="4:5">
      <c r="D1431" t="s">
        <v>3848</v>
      </c>
      <c r="E1431" t="s">
        <v>5241</v>
      </c>
    </row>
    <row r="1432" spans="4:5">
      <c r="D1432">
        <v>0</v>
      </c>
      <c r="E1432">
        <v>0</v>
      </c>
    </row>
    <row r="1433" spans="4:5">
      <c r="D1433" t="s">
        <v>3849</v>
      </c>
      <c r="E1433" t="s">
        <v>5242</v>
      </c>
    </row>
    <row r="1434" spans="4:5">
      <c r="D1434" t="s">
        <v>3850</v>
      </c>
      <c r="E1434" t="s">
        <v>5243</v>
      </c>
    </row>
    <row r="1435" spans="4:5">
      <c r="D1435">
        <v>0</v>
      </c>
      <c r="E1435">
        <v>0</v>
      </c>
    </row>
    <row r="1436" spans="4:5">
      <c r="D1436" t="s">
        <v>3851</v>
      </c>
      <c r="E1436" t="s">
        <v>5244</v>
      </c>
    </row>
    <row r="1437" spans="4:5">
      <c r="D1437" t="s">
        <v>3852</v>
      </c>
      <c r="E1437" t="s">
        <v>5245</v>
      </c>
    </row>
    <row r="1438" spans="4:5">
      <c r="D1438">
        <v>796343</v>
      </c>
      <c r="E1438">
        <v>0</v>
      </c>
    </row>
    <row r="1439" spans="4:5">
      <c r="D1439" t="s">
        <v>3853</v>
      </c>
      <c r="E1439" t="s">
        <v>5246</v>
      </c>
    </row>
    <row r="1440" spans="4:5">
      <c r="D1440" t="s">
        <v>3854</v>
      </c>
      <c r="E1440" t="s">
        <v>5247</v>
      </c>
    </row>
    <row r="1441" spans="4:5">
      <c r="D1441">
        <v>0</v>
      </c>
      <c r="E1441">
        <v>0</v>
      </c>
    </row>
    <row r="1442" spans="4:5">
      <c r="D1442" t="s">
        <v>3855</v>
      </c>
      <c r="E1442" t="s">
        <v>5248</v>
      </c>
    </row>
    <row r="1443" spans="4:5">
      <c r="D1443" t="s">
        <v>3856</v>
      </c>
      <c r="E1443" t="s">
        <v>5249</v>
      </c>
    </row>
    <row r="1444" spans="4:5">
      <c r="D1444">
        <v>0</v>
      </c>
      <c r="E1444">
        <v>0</v>
      </c>
    </row>
    <row r="1445" spans="4:5">
      <c r="D1445" t="s">
        <v>3857</v>
      </c>
      <c r="E1445" t="s">
        <v>5250</v>
      </c>
    </row>
    <row r="1446" spans="4:5">
      <c r="D1446" t="s">
        <v>3858</v>
      </c>
      <c r="E1446" t="s">
        <v>5251</v>
      </c>
    </row>
    <row r="1447" spans="4:5">
      <c r="D1447">
        <v>0</v>
      </c>
      <c r="E1447">
        <v>0</v>
      </c>
    </row>
    <row r="1448" spans="4:5">
      <c r="D1448" t="s">
        <v>3859</v>
      </c>
      <c r="E1448" t="s">
        <v>5252</v>
      </c>
    </row>
    <row r="1449" spans="4:5">
      <c r="D1449" t="s">
        <v>3860</v>
      </c>
      <c r="E1449" t="s">
        <v>5253</v>
      </c>
    </row>
    <row r="1450" spans="4:5">
      <c r="D1450">
        <v>1254357</v>
      </c>
      <c r="E1450">
        <v>0</v>
      </c>
    </row>
    <row r="1451" spans="4:5">
      <c r="D1451" t="s">
        <v>3861</v>
      </c>
      <c r="E1451" t="s">
        <v>5254</v>
      </c>
    </row>
    <row r="1452" spans="4:5">
      <c r="D1452" t="s">
        <v>3862</v>
      </c>
      <c r="E1452" t="s">
        <v>5255</v>
      </c>
    </row>
    <row r="1453" spans="4:5">
      <c r="D1453">
        <v>0</v>
      </c>
      <c r="E1453">
        <v>0</v>
      </c>
    </row>
    <row r="1454" spans="4:5">
      <c r="D1454" t="s">
        <v>3863</v>
      </c>
      <c r="E1454" t="s">
        <v>5256</v>
      </c>
    </row>
    <row r="1455" spans="4:5">
      <c r="D1455" t="s">
        <v>3864</v>
      </c>
      <c r="E1455" t="s">
        <v>5257</v>
      </c>
    </row>
    <row r="1456" spans="4:5">
      <c r="D1456">
        <v>0</v>
      </c>
      <c r="E1456">
        <v>0</v>
      </c>
    </row>
    <row r="1457" spans="4:5">
      <c r="D1457" t="s">
        <v>3865</v>
      </c>
      <c r="E1457" t="s">
        <v>5258</v>
      </c>
    </row>
    <row r="1458" spans="4:5">
      <c r="D1458" t="s">
        <v>3866</v>
      </c>
      <c r="E1458" t="s">
        <v>5259</v>
      </c>
    </row>
    <row r="1459" spans="4:5">
      <c r="D1459">
        <v>0</v>
      </c>
      <c r="E1459">
        <v>0</v>
      </c>
    </row>
    <row r="1460" spans="4:5">
      <c r="D1460" t="s">
        <v>3867</v>
      </c>
      <c r="E1460" t="s">
        <v>5260</v>
      </c>
    </row>
    <row r="1461" spans="4:5">
      <c r="D1461" t="s">
        <v>3868</v>
      </c>
      <c r="E1461" t="s">
        <v>5261</v>
      </c>
    </row>
    <row r="1462" spans="4:5">
      <c r="D1462">
        <v>0</v>
      </c>
      <c r="E1462">
        <v>0</v>
      </c>
    </row>
    <row r="1463" spans="4:5">
      <c r="D1463" t="s">
        <v>3869</v>
      </c>
      <c r="E1463" t="s">
        <v>5262</v>
      </c>
    </row>
    <row r="1464" spans="4:5">
      <c r="D1464" t="s">
        <v>3870</v>
      </c>
      <c r="E1464" t="s">
        <v>5263</v>
      </c>
    </row>
    <row r="1465" spans="4:5">
      <c r="D1465">
        <v>0</v>
      </c>
      <c r="E1465">
        <v>0</v>
      </c>
    </row>
    <row r="1466" spans="4:5">
      <c r="D1466" t="s">
        <v>3871</v>
      </c>
      <c r="E1466" t="s">
        <v>5264</v>
      </c>
    </row>
    <row r="1467" spans="4:5">
      <c r="D1467" t="s">
        <v>3872</v>
      </c>
      <c r="E1467" t="s">
        <v>5265</v>
      </c>
    </row>
    <row r="1468" spans="4:5">
      <c r="D1468">
        <v>0</v>
      </c>
      <c r="E1468">
        <v>0</v>
      </c>
    </row>
    <row r="1469" spans="4:5">
      <c r="D1469" t="s">
        <v>3873</v>
      </c>
      <c r="E1469" t="s">
        <v>5266</v>
      </c>
    </row>
    <row r="1470" spans="4:5">
      <c r="D1470" t="s">
        <v>3874</v>
      </c>
      <c r="E1470" t="s">
        <v>5267</v>
      </c>
    </row>
    <row r="1471" spans="4:5">
      <c r="D1471">
        <v>0</v>
      </c>
      <c r="E1471">
        <v>0</v>
      </c>
    </row>
    <row r="1472" spans="4:5">
      <c r="D1472" t="s">
        <v>3875</v>
      </c>
      <c r="E1472" t="s">
        <v>5268</v>
      </c>
    </row>
    <row r="1473" spans="4:5">
      <c r="D1473" t="s">
        <v>3876</v>
      </c>
      <c r="E1473" t="s">
        <v>5269</v>
      </c>
    </row>
    <row r="1474" spans="4:5">
      <c r="D1474">
        <v>158058</v>
      </c>
      <c r="E1474">
        <v>0</v>
      </c>
    </row>
    <row r="1475" spans="4:5">
      <c r="D1475" t="s">
        <v>3877</v>
      </c>
      <c r="E1475" t="s">
        <v>5270</v>
      </c>
    </row>
    <row r="1476" spans="4:5">
      <c r="D1476" t="s">
        <v>3878</v>
      </c>
      <c r="E1476" t="s">
        <v>5271</v>
      </c>
    </row>
    <row r="1477" spans="4:5">
      <c r="D1477">
        <v>0</v>
      </c>
      <c r="E1477">
        <v>8742</v>
      </c>
    </row>
    <row r="1478" spans="4:5">
      <c r="D1478" t="s">
        <v>3879</v>
      </c>
      <c r="E1478" t="s">
        <v>5272</v>
      </c>
    </row>
    <row r="1479" spans="4:5">
      <c r="D1479" t="s">
        <v>3880</v>
      </c>
      <c r="E1479" t="s">
        <v>5273</v>
      </c>
    </row>
    <row r="1480" spans="4:5">
      <c r="D1480">
        <v>0</v>
      </c>
      <c r="E1480">
        <v>0</v>
      </c>
    </row>
    <row r="1481" spans="4:5">
      <c r="D1481" t="s">
        <v>3881</v>
      </c>
      <c r="E1481" t="s">
        <v>5274</v>
      </c>
    </row>
    <row r="1482" spans="4:5">
      <c r="D1482" t="s">
        <v>3882</v>
      </c>
      <c r="E1482" t="s">
        <v>5275</v>
      </c>
    </row>
    <row r="1483" spans="4:5">
      <c r="D1483">
        <v>0</v>
      </c>
      <c r="E1483">
        <v>0</v>
      </c>
    </row>
    <row r="1484" spans="4:5">
      <c r="D1484" t="s">
        <v>3883</v>
      </c>
      <c r="E1484" t="s">
        <v>5276</v>
      </c>
    </row>
    <row r="1485" spans="4:5">
      <c r="D1485" t="s">
        <v>3884</v>
      </c>
      <c r="E1485" t="s">
        <v>5277</v>
      </c>
    </row>
    <row r="1486" spans="4:5">
      <c r="D1486">
        <v>0</v>
      </c>
      <c r="E1486">
        <v>0</v>
      </c>
    </row>
    <row r="1487" spans="4:5">
      <c r="D1487" t="s">
        <v>3885</v>
      </c>
      <c r="E1487" t="s">
        <v>5278</v>
      </c>
    </row>
    <row r="1488" spans="4:5">
      <c r="D1488" t="s">
        <v>3886</v>
      </c>
      <c r="E1488" t="s">
        <v>5279</v>
      </c>
    </row>
    <row r="1489" spans="4:5">
      <c r="D1489">
        <v>0</v>
      </c>
      <c r="E1489">
        <v>0</v>
      </c>
    </row>
    <row r="1490" spans="4:5">
      <c r="D1490" t="s">
        <v>3887</v>
      </c>
      <c r="E1490" t="s">
        <v>5280</v>
      </c>
    </row>
    <row r="1491" spans="4:5">
      <c r="D1491" t="s">
        <v>3888</v>
      </c>
      <c r="E1491" t="s">
        <v>5281</v>
      </c>
    </row>
    <row r="1492" spans="4:5">
      <c r="D1492">
        <v>0</v>
      </c>
      <c r="E1492">
        <v>3644986</v>
      </c>
    </row>
    <row r="1493" spans="4:5">
      <c r="D1493" t="s">
        <v>3889</v>
      </c>
      <c r="E1493" t="s">
        <v>5282</v>
      </c>
    </row>
    <row r="1494" spans="4:5">
      <c r="D1494" t="s">
        <v>3890</v>
      </c>
      <c r="E1494" t="s">
        <v>5283</v>
      </c>
    </row>
    <row r="1495" spans="4:5">
      <c r="D1495">
        <v>0</v>
      </c>
      <c r="E1495">
        <v>660947</v>
      </c>
    </row>
    <row r="1496" spans="4:5">
      <c r="D1496" t="s">
        <v>3891</v>
      </c>
      <c r="E1496" t="s">
        <v>5284</v>
      </c>
    </row>
    <row r="1497" spans="4:5">
      <c r="D1497" t="s">
        <v>3892</v>
      </c>
      <c r="E1497" t="s">
        <v>5285</v>
      </c>
    </row>
    <row r="1498" spans="4:5">
      <c r="D1498">
        <v>6904482</v>
      </c>
      <c r="E1498">
        <v>13385924</v>
      </c>
    </row>
    <row r="1499" spans="4:5">
      <c r="D1499" t="s">
        <v>3893</v>
      </c>
      <c r="E1499" t="s">
        <v>5286</v>
      </c>
    </row>
    <row r="1500" spans="4:5">
      <c r="D1500" t="s">
        <v>3894</v>
      </c>
      <c r="E1500" t="s">
        <v>5287</v>
      </c>
    </row>
    <row r="1501" spans="4:5">
      <c r="D1501">
        <v>0</v>
      </c>
      <c r="E1501">
        <v>6051882</v>
      </c>
    </row>
    <row r="1502" spans="4:5">
      <c r="D1502" t="s">
        <v>3895</v>
      </c>
      <c r="E1502" t="s">
        <v>5288</v>
      </c>
    </row>
    <row r="1503" spans="4:5">
      <c r="D1503" t="s">
        <v>3896</v>
      </c>
      <c r="E1503" t="s">
        <v>5289</v>
      </c>
    </row>
    <row r="1504" spans="4:5">
      <c r="D1504">
        <v>0</v>
      </c>
      <c r="E1504">
        <v>1207078</v>
      </c>
    </row>
    <row r="1505" spans="4:5">
      <c r="D1505" t="s">
        <v>3897</v>
      </c>
      <c r="E1505" t="s">
        <v>5290</v>
      </c>
    </row>
    <row r="1506" spans="4:5">
      <c r="D1506" t="s">
        <v>3898</v>
      </c>
      <c r="E1506" t="s">
        <v>5291</v>
      </c>
    </row>
    <row r="1507" spans="4:5">
      <c r="D1507">
        <v>0</v>
      </c>
      <c r="E1507">
        <v>23134</v>
      </c>
    </row>
    <row r="1508" spans="4:5">
      <c r="D1508" t="s">
        <v>3899</v>
      </c>
      <c r="E1508" t="s">
        <v>5292</v>
      </c>
    </row>
    <row r="1509" spans="4:5">
      <c r="D1509" t="s">
        <v>3900</v>
      </c>
      <c r="E1509" t="s">
        <v>5293</v>
      </c>
    </row>
    <row r="1510" spans="4:5">
      <c r="D1510">
        <v>357401</v>
      </c>
      <c r="E1510">
        <v>115087</v>
      </c>
    </row>
    <row r="1511" spans="4:5">
      <c r="D1511" t="s">
        <v>3901</v>
      </c>
      <c r="E1511" t="s">
        <v>5294</v>
      </c>
    </row>
    <row r="1512" spans="4:5">
      <c r="D1512" t="s">
        <v>3902</v>
      </c>
      <c r="E1512" t="s">
        <v>5295</v>
      </c>
    </row>
    <row r="1513" spans="4:5">
      <c r="D1513">
        <v>0</v>
      </c>
      <c r="E1513">
        <v>0</v>
      </c>
    </row>
    <row r="1514" spans="4:5">
      <c r="D1514" t="s">
        <v>3903</v>
      </c>
      <c r="E1514" t="s">
        <v>5296</v>
      </c>
    </row>
    <row r="1515" spans="4:5">
      <c r="D1515" t="s">
        <v>3904</v>
      </c>
      <c r="E1515" t="s">
        <v>5297</v>
      </c>
    </row>
    <row r="1516" spans="4:5">
      <c r="D1516">
        <v>0</v>
      </c>
      <c r="E1516">
        <v>29319675</v>
      </c>
    </row>
    <row r="1517" spans="4:5">
      <c r="D1517" t="s">
        <v>3905</v>
      </c>
      <c r="E1517" t="s">
        <v>5298</v>
      </c>
    </row>
    <row r="1518" spans="4:5">
      <c r="D1518" t="s">
        <v>3906</v>
      </c>
      <c r="E1518" t="s">
        <v>3441</v>
      </c>
    </row>
    <row r="1519" spans="4:5">
      <c r="D1519">
        <v>0</v>
      </c>
      <c r="E1519">
        <v>74641</v>
      </c>
    </row>
    <row r="1520" spans="4:5">
      <c r="D1520" t="s">
        <v>3907</v>
      </c>
      <c r="E1520" t="s">
        <v>5299</v>
      </c>
    </row>
    <row r="1521" spans="4:5">
      <c r="D1521" t="s">
        <v>3908</v>
      </c>
      <c r="E1521" t="s">
        <v>5300</v>
      </c>
    </row>
    <row r="1522" spans="4:5">
      <c r="D1522">
        <v>0</v>
      </c>
      <c r="E1522">
        <v>12502</v>
      </c>
    </row>
    <row r="1523" spans="4:5">
      <c r="D1523" t="s">
        <v>3909</v>
      </c>
      <c r="E1523" t="s">
        <v>5301</v>
      </c>
    </row>
    <row r="1524" spans="4:5">
      <c r="D1524" t="s">
        <v>3910</v>
      </c>
      <c r="E1524" t="s">
        <v>5302</v>
      </c>
    </row>
    <row r="1525" spans="4:5">
      <c r="D1525">
        <v>0</v>
      </c>
      <c r="E1525">
        <v>0</v>
      </c>
    </row>
    <row r="1526" spans="4:5">
      <c r="D1526" t="s">
        <v>3911</v>
      </c>
      <c r="E1526" t="s">
        <v>5303</v>
      </c>
    </row>
    <row r="1527" spans="4:5">
      <c r="D1527" t="s">
        <v>3912</v>
      </c>
      <c r="E1527" t="s">
        <v>3443</v>
      </c>
    </row>
    <row r="1528" spans="4:5">
      <c r="D1528">
        <v>0</v>
      </c>
      <c r="E1528">
        <v>0</v>
      </c>
    </row>
    <row r="1529" spans="4:5">
      <c r="D1529" t="s">
        <v>3913</v>
      </c>
      <c r="E1529" t="s">
        <v>5304</v>
      </c>
    </row>
    <row r="1530" spans="4:5">
      <c r="D1530" t="s">
        <v>3914</v>
      </c>
      <c r="E1530" t="s">
        <v>5305</v>
      </c>
    </row>
    <row r="1531" spans="4:5">
      <c r="D1531">
        <v>0</v>
      </c>
      <c r="E1531">
        <v>0</v>
      </c>
    </row>
    <row r="1532" spans="4:5">
      <c r="D1532" t="s">
        <v>3915</v>
      </c>
      <c r="E1532" t="s">
        <v>5306</v>
      </c>
    </row>
    <row r="1533" spans="4:5">
      <c r="D1533" t="s">
        <v>3916</v>
      </c>
      <c r="E1533" t="s">
        <v>5307</v>
      </c>
    </row>
    <row r="1534" spans="4:5">
      <c r="D1534">
        <v>0</v>
      </c>
      <c r="E1534">
        <v>0</v>
      </c>
    </row>
    <row r="1535" spans="4:5">
      <c r="D1535" t="s">
        <v>3917</v>
      </c>
      <c r="E1535" t="s">
        <v>5308</v>
      </c>
    </row>
    <row r="1536" spans="4:5">
      <c r="D1536" t="s">
        <v>3918</v>
      </c>
      <c r="E1536" t="s">
        <v>5309</v>
      </c>
    </row>
    <row r="1537" spans="4:5">
      <c r="D1537">
        <v>0</v>
      </c>
      <c r="E1537">
        <v>0</v>
      </c>
    </row>
    <row r="1538" spans="4:5">
      <c r="D1538" t="s">
        <v>3911</v>
      </c>
      <c r="E1538" t="s">
        <v>5310</v>
      </c>
    </row>
    <row r="1539" spans="4:5">
      <c r="D1539" t="s">
        <v>3919</v>
      </c>
      <c r="E1539" t="s">
        <v>5311</v>
      </c>
    </row>
    <row r="1540" spans="4:5">
      <c r="D1540">
        <v>0</v>
      </c>
      <c r="E1540">
        <v>0</v>
      </c>
    </row>
    <row r="1541" spans="4:5">
      <c r="D1541" t="s">
        <v>3920</v>
      </c>
      <c r="E1541" t="s">
        <v>5312</v>
      </c>
    </row>
    <row r="1542" spans="4:5">
      <c r="D1542" t="s">
        <v>3921</v>
      </c>
      <c r="E1542" t="s">
        <v>5313</v>
      </c>
    </row>
    <row r="1543" spans="4:5">
      <c r="D1543">
        <v>0</v>
      </c>
      <c r="E1543">
        <v>81944</v>
      </c>
    </row>
    <row r="1544" spans="4:5">
      <c r="D1544" t="s">
        <v>3922</v>
      </c>
      <c r="E1544" t="s">
        <v>5314</v>
      </c>
    </row>
    <row r="1545" spans="4:5">
      <c r="D1545" t="s">
        <v>3923</v>
      </c>
      <c r="E1545" t="s">
        <v>5315</v>
      </c>
    </row>
    <row r="1546" spans="4:5">
      <c r="D1546">
        <v>0</v>
      </c>
      <c r="E1546">
        <v>0</v>
      </c>
    </row>
    <row r="1547" spans="4:5">
      <c r="D1547" t="s">
        <v>3924</v>
      </c>
      <c r="E1547" t="s">
        <v>5316</v>
      </c>
    </row>
    <row r="1548" spans="4:5">
      <c r="D1548" t="s">
        <v>3925</v>
      </c>
      <c r="E1548" t="s">
        <v>5317</v>
      </c>
    </row>
    <row r="1549" spans="4:5">
      <c r="D1549">
        <v>0</v>
      </c>
      <c r="E1549">
        <v>0</v>
      </c>
    </row>
    <row r="1550" spans="4:5">
      <c r="D1550" t="s">
        <v>3926</v>
      </c>
      <c r="E1550" t="s">
        <v>5318</v>
      </c>
    </row>
    <row r="1551" spans="4:5">
      <c r="D1551" t="s">
        <v>3927</v>
      </c>
      <c r="E1551" t="s">
        <v>5319</v>
      </c>
    </row>
    <row r="1552" spans="4:5">
      <c r="D1552">
        <v>0</v>
      </c>
      <c r="E1552">
        <v>0</v>
      </c>
    </row>
    <row r="1553" spans="4:5">
      <c r="D1553" t="s">
        <v>3928</v>
      </c>
      <c r="E1553" t="s">
        <v>5320</v>
      </c>
    </row>
    <row r="1554" spans="4:5">
      <c r="D1554" t="s">
        <v>3929</v>
      </c>
      <c r="E1554" t="s">
        <v>3455</v>
      </c>
    </row>
    <row r="1555" spans="4:5">
      <c r="D1555">
        <v>0</v>
      </c>
      <c r="E1555">
        <v>403405</v>
      </c>
    </row>
    <row r="1556" spans="4:5">
      <c r="D1556" t="s">
        <v>3930</v>
      </c>
      <c r="E1556" t="s">
        <v>5321</v>
      </c>
    </row>
    <row r="1557" spans="4:5">
      <c r="D1557" t="s">
        <v>3931</v>
      </c>
      <c r="E1557" t="s">
        <v>5322</v>
      </c>
    </row>
    <row r="1558" spans="4:5">
      <c r="D1558">
        <v>0</v>
      </c>
      <c r="E1558">
        <v>90873</v>
      </c>
    </row>
    <row r="1559" spans="4:5">
      <c r="D1559" t="s">
        <v>3932</v>
      </c>
      <c r="E1559" t="s">
        <v>5323</v>
      </c>
    </row>
    <row r="1560" spans="4:5">
      <c r="D1560" t="s">
        <v>3933</v>
      </c>
      <c r="E1560" t="s">
        <v>5324</v>
      </c>
    </row>
    <row r="1561" spans="4:5">
      <c r="D1561">
        <v>0</v>
      </c>
      <c r="E1561">
        <v>0</v>
      </c>
    </row>
    <row r="1562" spans="4:5">
      <c r="D1562" t="s">
        <v>3934</v>
      </c>
      <c r="E1562" t="s">
        <v>5325</v>
      </c>
    </row>
    <row r="1563" spans="4:5">
      <c r="D1563" t="s">
        <v>3935</v>
      </c>
      <c r="E1563" t="s">
        <v>3457</v>
      </c>
    </row>
    <row r="1564" spans="4:5">
      <c r="D1564">
        <v>336200</v>
      </c>
      <c r="E1564">
        <v>0</v>
      </c>
    </row>
    <row r="1565" spans="4:5">
      <c r="D1565" t="s">
        <v>3936</v>
      </c>
      <c r="E1565" t="s">
        <v>5326</v>
      </c>
    </row>
    <row r="1566" spans="4:5">
      <c r="D1566" t="s">
        <v>3937</v>
      </c>
      <c r="E1566" t="s">
        <v>5327</v>
      </c>
    </row>
    <row r="1567" spans="4:5">
      <c r="D1567">
        <v>0</v>
      </c>
      <c r="E1567">
        <v>0</v>
      </c>
    </row>
    <row r="1568" spans="4:5">
      <c r="D1568" t="s">
        <v>3938</v>
      </c>
      <c r="E1568" t="s">
        <v>5328</v>
      </c>
    </row>
    <row r="1569" spans="4:5">
      <c r="D1569" t="s">
        <v>3939</v>
      </c>
      <c r="E1569" t="s">
        <v>5329</v>
      </c>
    </row>
    <row r="1570" spans="4:5">
      <c r="D1570">
        <v>0</v>
      </c>
      <c r="E1570">
        <v>0</v>
      </c>
    </row>
    <row r="1571" spans="4:5">
      <c r="D1571" t="s">
        <v>3940</v>
      </c>
      <c r="E1571" t="s">
        <v>5330</v>
      </c>
    </row>
    <row r="1572" spans="4:5">
      <c r="D1572" t="s">
        <v>3941</v>
      </c>
      <c r="E1572" t="s">
        <v>5331</v>
      </c>
    </row>
    <row r="1573" spans="4:5">
      <c r="D1573">
        <v>0</v>
      </c>
      <c r="E1573">
        <v>0</v>
      </c>
    </row>
    <row r="1574" spans="4:5">
      <c r="D1574" t="s">
        <v>3942</v>
      </c>
      <c r="E1574" t="s">
        <v>5332</v>
      </c>
    </row>
    <row r="1575" spans="4:5">
      <c r="D1575" t="s">
        <v>3943</v>
      </c>
      <c r="E1575" t="s">
        <v>5333</v>
      </c>
    </row>
    <row r="1576" spans="4:5">
      <c r="D1576">
        <v>0</v>
      </c>
      <c r="E1576">
        <v>0</v>
      </c>
    </row>
    <row r="1577" spans="4:5">
      <c r="D1577" t="s">
        <v>3944</v>
      </c>
      <c r="E1577" t="s">
        <v>5334</v>
      </c>
    </row>
    <row r="1578" spans="4:5">
      <c r="D1578" t="s">
        <v>3945</v>
      </c>
      <c r="E1578" t="s">
        <v>5335</v>
      </c>
    </row>
    <row r="1579" spans="4:5">
      <c r="D1579">
        <v>0</v>
      </c>
      <c r="E1579">
        <v>656073</v>
      </c>
    </row>
    <row r="1580" spans="4:5">
      <c r="D1580" t="s">
        <v>3946</v>
      </c>
      <c r="E1580" t="s">
        <v>5336</v>
      </c>
    </row>
    <row r="1581" spans="4:5">
      <c r="D1581" t="s">
        <v>3947</v>
      </c>
      <c r="E1581" t="s">
        <v>3463</v>
      </c>
    </row>
    <row r="1582" spans="4:5">
      <c r="D1582">
        <v>0</v>
      </c>
      <c r="E1582">
        <v>0</v>
      </c>
    </row>
    <row r="1583" spans="4:5">
      <c r="D1583" t="s">
        <v>3948</v>
      </c>
      <c r="E1583" t="s">
        <v>5337</v>
      </c>
    </row>
    <row r="1584" spans="4:5">
      <c r="D1584" t="s">
        <v>3949</v>
      </c>
      <c r="E1584" t="s">
        <v>5338</v>
      </c>
    </row>
    <row r="1585" spans="4:5">
      <c r="D1585">
        <v>0</v>
      </c>
      <c r="E1585">
        <v>0</v>
      </c>
    </row>
    <row r="1586" spans="4:5">
      <c r="D1586" t="s">
        <v>3950</v>
      </c>
      <c r="E1586" t="s">
        <v>5339</v>
      </c>
    </row>
    <row r="1587" spans="4:5">
      <c r="D1587" t="s">
        <v>3951</v>
      </c>
      <c r="E1587" t="s">
        <v>5340</v>
      </c>
    </row>
    <row r="1588" spans="4:5">
      <c r="D1588">
        <v>0</v>
      </c>
      <c r="E1588">
        <v>0</v>
      </c>
    </row>
    <row r="1589" spans="4:5">
      <c r="D1589" t="s">
        <v>3952</v>
      </c>
      <c r="E1589" t="s">
        <v>5341</v>
      </c>
    </row>
    <row r="1590" spans="4:5">
      <c r="D1590" t="s">
        <v>3953</v>
      </c>
      <c r="E1590" t="s">
        <v>3465</v>
      </c>
    </row>
    <row r="1591" spans="4:5">
      <c r="D1591">
        <v>0</v>
      </c>
      <c r="E1591">
        <v>0</v>
      </c>
    </row>
    <row r="1592" spans="4:5">
      <c r="D1592" t="s">
        <v>3954</v>
      </c>
      <c r="E1592" t="s">
        <v>5342</v>
      </c>
    </row>
    <row r="1593" spans="4:5">
      <c r="D1593" t="s">
        <v>3955</v>
      </c>
      <c r="E1593" t="s">
        <v>5343</v>
      </c>
    </row>
    <row r="1594" spans="4:5">
      <c r="D1594">
        <v>0</v>
      </c>
      <c r="E1594">
        <v>0</v>
      </c>
    </row>
    <row r="1595" spans="4:5">
      <c r="D1595" t="s">
        <v>3956</v>
      </c>
      <c r="E1595" t="s">
        <v>5344</v>
      </c>
    </row>
    <row r="1596" spans="4:5">
      <c r="D1596" t="s">
        <v>3957</v>
      </c>
      <c r="E1596" t="s">
        <v>5345</v>
      </c>
    </row>
    <row r="1597" spans="4:5">
      <c r="D1597">
        <v>0</v>
      </c>
      <c r="E1597">
        <v>0</v>
      </c>
    </row>
    <row r="1598" spans="4:5">
      <c r="D1598" t="s">
        <v>3958</v>
      </c>
      <c r="E1598" t="s">
        <v>5346</v>
      </c>
    </row>
    <row r="1599" spans="4:5">
      <c r="D1599" t="s">
        <v>3959</v>
      </c>
      <c r="E1599" t="s">
        <v>5347</v>
      </c>
    </row>
    <row r="1600" spans="4:5">
      <c r="D1600">
        <v>0</v>
      </c>
      <c r="E1600">
        <v>0</v>
      </c>
    </row>
    <row r="1601" spans="4:5">
      <c r="D1601" t="s">
        <v>3960</v>
      </c>
      <c r="E1601" t="s">
        <v>5348</v>
      </c>
    </row>
    <row r="1602" spans="4:5">
      <c r="D1602" t="s">
        <v>3961</v>
      </c>
      <c r="E1602" t="s">
        <v>5349</v>
      </c>
    </row>
    <row r="1603" spans="4:5">
      <c r="D1603">
        <v>0</v>
      </c>
      <c r="E1603">
        <v>0</v>
      </c>
    </row>
    <row r="1604" spans="4:5">
      <c r="D1604" t="s">
        <v>3962</v>
      </c>
      <c r="E1604" t="s">
        <v>5350</v>
      </c>
    </row>
    <row r="1605" spans="4:5">
      <c r="D1605" t="s">
        <v>3963</v>
      </c>
      <c r="E1605" t="s">
        <v>5351</v>
      </c>
    </row>
    <row r="1606" spans="4:5">
      <c r="D1606">
        <v>0</v>
      </c>
      <c r="E1606">
        <v>0</v>
      </c>
    </row>
    <row r="1607" spans="4:5">
      <c r="D1607" t="s">
        <v>3964</v>
      </c>
      <c r="E1607" t="s">
        <v>5352</v>
      </c>
    </row>
    <row r="1608" spans="4:5">
      <c r="D1608" t="s">
        <v>3965</v>
      </c>
      <c r="E1608" t="s">
        <v>5353</v>
      </c>
    </row>
    <row r="1609" spans="4:5">
      <c r="D1609">
        <v>0</v>
      </c>
      <c r="E1609">
        <v>0</v>
      </c>
    </row>
    <row r="1610" spans="4:5">
      <c r="D1610" t="s">
        <v>3966</v>
      </c>
      <c r="E1610" t="s">
        <v>5354</v>
      </c>
    </row>
    <row r="1611" spans="4:5">
      <c r="D1611" t="s">
        <v>3967</v>
      </c>
      <c r="E1611" t="s">
        <v>5355</v>
      </c>
    </row>
    <row r="1612" spans="4:5">
      <c r="D1612">
        <v>0</v>
      </c>
      <c r="E1612">
        <v>0</v>
      </c>
    </row>
    <row r="1613" spans="4:5">
      <c r="D1613" t="s">
        <v>3968</v>
      </c>
      <c r="E1613" t="s">
        <v>5356</v>
      </c>
    </row>
    <row r="1614" spans="4:5">
      <c r="D1614" t="s">
        <v>3969</v>
      </c>
      <c r="E1614" t="s">
        <v>5357</v>
      </c>
    </row>
    <row r="1615" spans="4:5">
      <c r="D1615">
        <v>0</v>
      </c>
      <c r="E1615">
        <v>0</v>
      </c>
    </row>
    <row r="1616" spans="4:5">
      <c r="D1616" t="s">
        <v>3968</v>
      </c>
      <c r="E1616" t="s">
        <v>5358</v>
      </c>
    </row>
    <row r="1617" spans="4:5">
      <c r="D1617" t="s">
        <v>3970</v>
      </c>
      <c r="E1617" t="s">
        <v>5359</v>
      </c>
    </row>
    <row r="1618" spans="4:5">
      <c r="D1618">
        <v>0</v>
      </c>
      <c r="E1618">
        <v>0</v>
      </c>
    </row>
    <row r="1619" spans="4:5">
      <c r="D1619" t="s">
        <v>3968</v>
      </c>
      <c r="E1619" t="s">
        <v>5360</v>
      </c>
    </row>
    <row r="1620" spans="4:5">
      <c r="D1620" t="s">
        <v>3971</v>
      </c>
      <c r="E1620" t="s">
        <v>5361</v>
      </c>
    </row>
    <row r="1621" spans="4:5">
      <c r="D1621">
        <v>0</v>
      </c>
      <c r="E1621">
        <v>0</v>
      </c>
    </row>
    <row r="1622" spans="4:5">
      <c r="D1622" t="s">
        <v>3968</v>
      </c>
      <c r="E1622" t="s">
        <v>5362</v>
      </c>
    </row>
    <row r="1623" spans="4:5">
      <c r="D1623" t="s">
        <v>3972</v>
      </c>
      <c r="E1623" t="s">
        <v>5363</v>
      </c>
    </row>
    <row r="1624" spans="4:5">
      <c r="D1624">
        <v>0</v>
      </c>
      <c r="E1624">
        <v>0</v>
      </c>
    </row>
    <row r="1625" spans="4:5">
      <c r="D1625" t="s">
        <v>3973</v>
      </c>
      <c r="E1625" t="s">
        <v>5364</v>
      </c>
    </row>
    <row r="1626" spans="4:5">
      <c r="D1626" t="s">
        <v>3974</v>
      </c>
      <c r="E1626" t="s">
        <v>5365</v>
      </c>
    </row>
    <row r="1627" spans="4:5">
      <c r="D1627">
        <v>0</v>
      </c>
      <c r="E1627">
        <v>0</v>
      </c>
    </row>
    <row r="1628" spans="4:5">
      <c r="D1628" t="s">
        <v>3975</v>
      </c>
      <c r="E1628" t="s">
        <v>5366</v>
      </c>
    </row>
    <row r="1629" spans="4:5">
      <c r="D1629" t="s">
        <v>3976</v>
      </c>
      <c r="E1629" t="s">
        <v>5367</v>
      </c>
    </row>
    <row r="1630" spans="4:5">
      <c r="D1630">
        <v>0</v>
      </c>
      <c r="E1630">
        <v>0</v>
      </c>
    </row>
    <row r="1631" spans="4:5">
      <c r="D1631" t="s">
        <v>3977</v>
      </c>
      <c r="E1631" t="s">
        <v>5368</v>
      </c>
    </row>
    <row r="1632" spans="4:5">
      <c r="D1632" t="s">
        <v>3978</v>
      </c>
      <c r="E1632" t="s">
        <v>5369</v>
      </c>
    </row>
    <row r="1633" spans="4:5">
      <c r="D1633">
        <v>0</v>
      </c>
      <c r="E1633">
        <v>0</v>
      </c>
    </row>
    <row r="1634" spans="4:5">
      <c r="D1634" t="s">
        <v>3979</v>
      </c>
      <c r="E1634" t="s">
        <v>5370</v>
      </c>
    </row>
    <row r="1635" spans="4:5">
      <c r="D1635" t="s">
        <v>3980</v>
      </c>
      <c r="E1635" t="s">
        <v>5371</v>
      </c>
    </row>
    <row r="1636" spans="4:5">
      <c r="D1636">
        <v>0</v>
      </c>
      <c r="E1636">
        <v>0</v>
      </c>
    </row>
    <row r="1637" spans="4:5">
      <c r="D1637" t="s">
        <v>3981</v>
      </c>
      <c r="E1637" t="s">
        <v>5372</v>
      </c>
    </row>
    <row r="1638" spans="4:5">
      <c r="D1638" t="s">
        <v>3982</v>
      </c>
      <c r="E1638" t="s">
        <v>5373</v>
      </c>
    </row>
    <row r="1639" spans="4:5">
      <c r="D1639">
        <v>0</v>
      </c>
      <c r="E1639">
        <v>0</v>
      </c>
    </row>
    <row r="1640" spans="4:5">
      <c r="D1640" t="s">
        <v>3983</v>
      </c>
      <c r="E1640" t="s">
        <v>5374</v>
      </c>
    </row>
    <row r="1641" spans="4:5">
      <c r="D1641" t="s">
        <v>3984</v>
      </c>
      <c r="E1641" t="s">
        <v>5375</v>
      </c>
    </row>
    <row r="1642" spans="4:5">
      <c r="D1642">
        <v>0</v>
      </c>
      <c r="E1642">
        <v>0</v>
      </c>
    </row>
    <row r="1643" spans="4:5">
      <c r="D1643" t="s">
        <v>3985</v>
      </c>
      <c r="E1643" t="s">
        <v>5376</v>
      </c>
    </row>
    <row r="1644" spans="4:5">
      <c r="D1644" t="s">
        <v>3986</v>
      </c>
      <c r="E1644" t="s">
        <v>5377</v>
      </c>
    </row>
    <row r="1645" spans="4:5">
      <c r="D1645">
        <v>0</v>
      </c>
      <c r="E1645">
        <v>0</v>
      </c>
    </row>
    <row r="1646" spans="4:5">
      <c r="D1646" t="s">
        <v>3987</v>
      </c>
      <c r="E1646" t="s">
        <v>5378</v>
      </c>
    </row>
    <row r="1647" spans="4:5">
      <c r="D1647" t="s">
        <v>3988</v>
      </c>
      <c r="E1647" t="s">
        <v>5379</v>
      </c>
    </row>
    <row r="1648" spans="4:5">
      <c r="D1648">
        <v>0</v>
      </c>
      <c r="E1648">
        <v>0</v>
      </c>
    </row>
    <row r="1649" spans="4:5">
      <c r="D1649" t="s">
        <v>3989</v>
      </c>
      <c r="E1649" t="s">
        <v>5380</v>
      </c>
    </row>
    <row r="1650" spans="4:5">
      <c r="D1650" t="s">
        <v>3990</v>
      </c>
      <c r="E1650" t="s">
        <v>5381</v>
      </c>
    </row>
    <row r="1651" spans="4:5">
      <c r="D1651">
        <v>0</v>
      </c>
      <c r="E1651">
        <v>0</v>
      </c>
    </row>
    <row r="1652" spans="4:5">
      <c r="D1652" t="s">
        <v>3991</v>
      </c>
      <c r="E1652" t="s">
        <v>5382</v>
      </c>
    </row>
    <row r="1653" spans="4:5">
      <c r="D1653" t="s">
        <v>3992</v>
      </c>
      <c r="E1653" t="s">
        <v>5383</v>
      </c>
    </row>
    <row r="1654" spans="4:5">
      <c r="D1654">
        <v>0</v>
      </c>
      <c r="E1654">
        <v>0</v>
      </c>
    </row>
    <row r="1655" spans="4:5">
      <c r="D1655" t="s">
        <v>3993</v>
      </c>
      <c r="E1655" t="s">
        <v>5384</v>
      </c>
    </row>
    <row r="1656" spans="4:5">
      <c r="D1656" t="s">
        <v>3994</v>
      </c>
      <c r="E1656" t="s">
        <v>5385</v>
      </c>
    </row>
    <row r="1657" spans="4:5">
      <c r="D1657">
        <v>0</v>
      </c>
      <c r="E1657">
        <v>0</v>
      </c>
    </row>
    <row r="1658" spans="4:5">
      <c r="D1658" t="s">
        <v>3995</v>
      </c>
      <c r="E1658" t="s">
        <v>5386</v>
      </c>
    </row>
    <row r="1659" spans="4:5">
      <c r="D1659" t="s">
        <v>3996</v>
      </c>
      <c r="E1659" t="s">
        <v>5387</v>
      </c>
    </row>
    <row r="1660" spans="4:5">
      <c r="D1660">
        <v>0</v>
      </c>
      <c r="E1660">
        <v>0</v>
      </c>
    </row>
    <row r="1661" spans="4:5">
      <c r="D1661" t="s">
        <v>3997</v>
      </c>
      <c r="E1661" t="s">
        <v>5388</v>
      </c>
    </row>
    <row r="1662" spans="4:5">
      <c r="D1662" t="s">
        <v>3998</v>
      </c>
      <c r="E1662" t="s">
        <v>5389</v>
      </c>
    </row>
    <row r="1663" spans="4:5">
      <c r="D1663">
        <v>0</v>
      </c>
      <c r="E1663">
        <v>0</v>
      </c>
    </row>
    <row r="1664" spans="4:5">
      <c r="D1664" t="s">
        <v>3999</v>
      </c>
      <c r="E1664" t="s">
        <v>5390</v>
      </c>
    </row>
    <row r="1665" spans="4:5">
      <c r="D1665" t="s">
        <v>4000</v>
      </c>
      <c r="E1665" t="s">
        <v>5391</v>
      </c>
    </row>
    <row r="1666" spans="4:5">
      <c r="D1666">
        <v>0</v>
      </c>
      <c r="E1666">
        <v>0</v>
      </c>
    </row>
    <row r="1667" spans="4:5">
      <c r="D1667" t="s">
        <v>4001</v>
      </c>
      <c r="E1667" t="s">
        <v>5392</v>
      </c>
    </row>
    <row r="1668" spans="4:5">
      <c r="D1668" t="s">
        <v>4002</v>
      </c>
      <c r="E1668" t="s">
        <v>5393</v>
      </c>
    </row>
    <row r="1669" spans="4:5">
      <c r="D1669">
        <v>0</v>
      </c>
      <c r="E1669">
        <v>0</v>
      </c>
    </row>
    <row r="1670" spans="4:5">
      <c r="D1670" t="s">
        <v>4003</v>
      </c>
      <c r="E1670" t="s">
        <v>5394</v>
      </c>
    </row>
    <row r="1671" spans="4:5">
      <c r="D1671" t="s">
        <v>4004</v>
      </c>
      <c r="E1671" t="s">
        <v>5395</v>
      </c>
    </row>
    <row r="1672" spans="4:5">
      <c r="D1672">
        <v>0</v>
      </c>
      <c r="E1672">
        <v>0</v>
      </c>
    </row>
    <row r="1673" spans="4:5">
      <c r="D1673" t="s">
        <v>4005</v>
      </c>
      <c r="E1673" t="s">
        <v>5396</v>
      </c>
    </row>
    <row r="1674" spans="4:5">
      <c r="D1674" t="s">
        <v>4006</v>
      </c>
      <c r="E1674" t="s">
        <v>5397</v>
      </c>
    </row>
    <row r="1675" spans="4:5">
      <c r="D1675">
        <v>0</v>
      </c>
      <c r="E1675">
        <v>0</v>
      </c>
    </row>
    <row r="1676" spans="4:5">
      <c r="D1676" t="s">
        <v>4007</v>
      </c>
      <c r="E1676" t="s">
        <v>5398</v>
      </c>
    </row>
    <row r="1677" spans="4:5">
      <c r="D1677" t="s">
        <v>4008</v>
      </c>
      <c r="E1677" t="s">
        <v>5399</v>
      </c>
    </row>
    <row r="1678" spans="4:5">
      <c r="D1678">
        <v>0</v>
      </c>
      <c r="E1678">
        <v>0</v>
      </c>
    </row>
    <row r="1679" spans="4:5">
      <c r="D1679" t="s">
        <v>4009</v>
      </c>
      <c r="E1679" t="s">
        <v>5400</v>
      </c>
    </row>
    <row r="1680" spans="4:5">
      <c r="D1680" t="s">
        <v>4010</v>
      </c>
      <c r="E1680" t="s">
        <v>5401</v>
      </c>
    </row>
    <row r="1681" spans="4:5">
      <c r="D1681">
        <v>0</v>
      </c>
      <c r="E1681">
        <v>0</v>
      </c>
    </row>
    <row r="1682" spans="4:5">
      <c r="D1682" t="s">
        <v>4011</v>
      </c>
      <c r="E1682" t="s">
        <v>5402</v>
      </c>
    </row>
    <row r="1683" spans="4:5">
      <c r="D1683" t="s">
        <v>4012</v>
      </c>
      <c r="E1683" t="s">
        <v>5403</v>
      </c>
    </row>
    <row r="1684" spans="4:5">
      <c r="D1684">
        <v>0</v>
      </c>
      <c r="E1684">
        <v>0</v>
      </c>
    </row>
    <row r="1685" spans="4:5">
      <c r="D1685" t="s">
        <v>4013</v>
      </c>
      <c r="E1685" t="s">
        <v>5404</v>
      </c>
    </row>
    <row r="1686" spans="4:5">
      <c r="D1686" t="s">
        <v>4014</v>
      </c>
      <c r="E1686" t="s">
        <v>5405</v>
      </c>
    </row>
    <row r="1687" spans="4:5">
      <c r="D1687">
        <v>0</v>
      </c>
      <c r="E1687">
        <v>0</v>
      </c>
    </row>
    <row r="1688" spans="4:5">
      <c r="D1688" t="s">
        <v>4015</v>
      </c>
      <c r="E1688" t="s">
        <v>5406</v>
      </c>
    </row>
    <row r="1689" spans="4:5">
      <c r="D1689" t="s">
        <v>4016</v>
      </c>
      <c r="E1689" t="s">
        <v>5407</v>
      </c>
    </row>
    <row r="1690" spans="4:5">
      <c r="D1690">
        <v>0</v>
      </c>
      <c r="E1690">
        <v>761855</v>
      </c>
    </row>
    <row r="1691" spans="4:5">
      <c r="D1691" t="s">
        <v>4017</v>
      </c>
      <c r="E1691" t="s">
        <v>5408</v>
      </c>
    </row>
    <row r="1692" spans="4:5">
      <c r="D1692" t="s">
        <v>4018</v>
      </c>
      <c r="E1692" t="s">
        <v>5409</v>
      </c>
    </row>
    <row r="1693" spans="4:5">
      <c r="D1693">
        <v>0</v>
      </c>
      <c r="E1693">
        <v>0</v>
      </c>
    </row>
    <row r="1694" spans="4:5">
      <c r="D1694" t="s">
        <v>4019</v>
      </c>
      <c r="E1694" t="s">
        <v>5410</v>
      </c>
    </row>
    <row r="1695" spans="4:5">
      <c r="D1695" t="s">
        <v>4020</v>
      </c>
      <c r="E1695" t="s">
        <v>5411</v>
      </c>
    </row>
    <row r="1696" spans="4:5">
      <c r="D1696">
        <v>0</v>
      </c>
      <c r="E1696">
        <v>0</v>
      </c>
    </row>
    <row r="1697" spans="4:5">
      <c r="D1697" t="s">
        <v>4021</v>
      </c>
      <c r="E1697" t="s">
        <v>5412</v>
      </c>
    </row>
    <row r="1698" spans="4:5">
      <c r="D1698" t="s">
        <v>4022</v>
      </c>
      <c r="E1698" t="s">
        <v>5413</v>
      </c>
    </row>
    <row r="1699" spans="4:5">
      <c r="D1699">
        <v>0</v>
      </c>
      <c r="E1699">
        <v>0</v>
      </c>
    </row>
    <row r="1700" spans="4:5">
      <c r="D1700" t="s">
        <v>4023</v>
      </c>
      <c r="E1700" t="s">
        <v>5414</v>
      </c>
    </row>
    <row r="1701" spans="4:5">
      <c r="D1701" t="s">
        <v>4024</v>
      </c>
      <c r="E1701" t="s">
        <v>5415</v>
      </c>
    </row>
    <row r="1702" spans="4:5">
      <c r="D1702">
        <v>0</v>
      </c>
      <c r="E1702">
        <v>0</v>
      </c>
    </row>
    <row r="1703" spans="4:5">
      <c r="D1703" t="s">
        <v>4025</v>
      </c>
      <c r="E1703" t="s">
        <v>5416</v>
      </c>
    </row>
    <row r="1704" spans="4:5">
      <c r="D1704" t="s">
        <v>4026</v>
      </c>
      <c r="E1704" t="s">
        <v>5417</v>
      </c>
    </row>
    <row r="1705" spans="4:5">
      <c r="D1705">
        <v>0</v>
      </c>
      <c r="E1705">
        <v>0</v>
      </c>
    </row>
    <row r="1706" spans="4:5">
      <c r="D1706" t="s">
        <v>4027</v>
      </c>
      <c r="E1706" t="s">
        <v>5418</v>
      </c>
    </row>
    <row r="1707" spans="4:5">
      <c r="D1707" t="s">
        <v>4028</v>
      </c>
      <c r="E1707" t="s">
        <v>5419</v>
      </c>
    </row>
    <row r="1708" spans="4:5">
      <c r="D1708">
        <v>0</v>
      </c>
      <c r="E1708">
        <v>0</v>
      </c>
    </row>
    <row r="1709" spans="4:5">
      <c r="D1709" t="s">
        <v>4029</v>
      </c>
      <c r="E1709" t="s">
        <v>5420</v>
      </c>
    </row>
    <row r="1710" spans="4:5">
      <c r="D1710" t="s">
        <v>4030</v>
      </c>
      <c r="E1710" t="s">
        <v>3657</v>
      </c>
    </row>
    <row r="1711" spans="4:5">
      <c r="D1711">
        <v>0</v>
      </c>
      <c r="E1711">
        <v>0</v>
      </c>
    </row>
    <row r="1712" spans="4:5">
      <c r="D1712" t="s">
        <v>4031</v>
      </c>
      <c r="E1712" t="s">
        <v>5421</v>
      </c>
    </row>
    <row r="1713" spans="4:5">
      <c r="D1713" t="s">
        <v>4032</v>
      </c>
      <c r="E1713" t="s">
        <v>5422</v>
      </c>
    </row>
    <row r="1714" spans="4:5">
      <c r="D1714">
        <v>0</v>
      </c>
      <c r="E1714">
        <v>0</v>
      </c>
    </row>
    <row r="1715" spans="4:5">
      <c r="D1715" t="s">
        <v>4033</v>
      </c>
      <c r="E1715" t="s">
        <v>5423</v>
      </c>
    </row>
    <row r="1716" spans="4:5">
      <c r="D1716" t="s">
        <v>4034</v>
      </c>
      <c r="E1716" t="s">
        <v>5424</v>
      </c>
    </row>
    <row r="1717" spans="4:5">
      <c r="D1717">
        <v>0</v>
      </c>
      <c r="E1717">
        <v>0</v>
      </c>
    </row>
    <row r="1718" spans="4:5">
      <c r="D1718" t="s">
        <v>4035</v>
      </c>
      <c r="E1718" t="s">
        <v>5425</v>
      </c>
    </row>
    <row r="1719" spans="4:5">
      <c r="D1719" t="s">
        <v>4036</v>
      </c>
      <c r="E1719" t="s">
        <v>5426</v>
      </c>
    </row>
    <row r="1720" spans="4:5">
      <c r="D1720">
        <v>0</v>
      </c>
      <c r="E1720">
        <v>0</v>
      </c>
    </row>
    <row r="1721" spans="4:5">
      <c r="D1721" t="s">
        <v>4037</v>
      </c>
      <c r="E1721" t="s">
        <v>5427</v>
      </c>
    </row>
    <row r="1722" spans="4:5">
      <c r="D1722" t="s">
        <v>4038</v>
      </c>
      <c r="E1722" t="s">
        <v>5428</v>
      </c>
    </row>
    <row r="1723" spans="4:5">
      <c r="D1723">
        <v>0</v>
      </c>
      <c r="E1723">
        <v>0</v>
      </c>
    </row>
    <row r="1724" spans="4:5">
      <c r="D1724" t="s">
        <v>4039</v>
      </c>
      <c r="E1724" t="s">
        <v>5429</v>
      </c>
    </row>
    <row r="1725" spans="4:5">
      <c r="D1725" t="s">
        <v>4040</v>
      </c>
      <c r="E1725" t="s">
        <v>5430</v>
      </c>
    </row>
    <row r="1726" spans="4:5">
      <c r="D1726">
        <v>0</v>
      </c>
      <c r="E1726">
        <v>0</v>
      </c>
    </row>
    <row r="1727" spans="4:5">
      <c r="D1727" t="s">
        <v>4041</v>
      </c>
      <c r="E1727" t="s">
        <v>5431</v>
      </c>
    </row>
    <row r="1728" spans="4:5">
      <c r="D1728" t="s">
        <v>4042</v>
      </c>
      <c r="E1728" t="s">
        <v>3671</v>
      </c>
    </row>
    <row r="1729" spans="4:5">
      <c r="D1729">
        <v>0</v>
      </c>
      <c r="E1729">
        <v>0</v>
      </c>
    </row>
    <row r="1730" spans="4:5">
      <c r="D1730" t="s">
        <v>4043</v>
      </c>
      <c r="E1730" t="s">
        <v>5432</v>
      </c>
    </row>
    <row r="1731" spans="4:5">
      <c r="D1731" t="s">
        <v>4044</v>
      </c>
      <c r="E1731" t="s">
        <v>5433</v>
      </c>
    </row>
    <row r="1732" spans="4:5">
      <c r="D1732">
        <v>0</v>
      </c>
      <c r="E1732">
        <v>0</v>
      </c>
    </row>
    <row r="1733" spans="4:5">
      <c r="D1733" t="s">
        <v>4045</v>
      </c>
      <c r="E1733" t="s">
        <v>5434</v>
      </c>
    </row>
    <row r="1734" spans="4:5">
      <c r="D1734" t="s">
        <v>4046</v>
      </c>
      <c r="E1734" t="s">
        <v>3675</v>
      </c>
    </row>
    <row r="1735" spans="4:5">
      <c r="D1735">
        <v>0</v>
      </c>
      <c r="E1735">
        <v>0</v>
      </c>
    </row>
    <row r="1736" spans="4:5">
      <c r="D1736" t="s">
        <v>4047</v>
      </c>
      <c r="E1736" t="s">
        <v>5435</v>
      </c>
    </row>
    <row r="1737" spans="4:5">
      <c r="D1737" t="s">
        <v>4048</v>
      </c>
      <c r="E1737" t="s">
        <v>5436</v>
      </c>
    </row>
    <row r="1738" spans="4:5">
      <c r="D1738">
        <v>0</v>
      </c>
      <c r="E1738">
        <v>0</v>
      </c>
    </row>
    <row r="1739" spans="4:5">
      <c r="D1739" t="s">
        <v>4049</v>
      </c>
      <c r="E1739" t="s">
        <v>5437</v>
      </c>
    </row>
    <row r="1740" spans="4:5">
      <c r="D1740" t="s">
        <v>4050</v>
      </c>
      <c r="E1740" t="s">
        <v>5438</v>
      </c>
    </row>
    <row r="1741" spans="4:5">
      <c r="D1741">
        <v>0</v>
      </c>
      <c r="E1741">
        <v>5450483</v>
      </c>
    </row>
    <row r="1742" spans="4:5">
      <c r="D1742" t="s">
        <v>4051</v>
      </c>
      <c r="E1742" t="s">
        <v>5439</v>
      </c>
    </row>
    <row r="1743" spans="4:5">
      <c r="D1743" t="s">
        <v>4052</v>
      </c>
      <c r="E1743" t="s">
        <v>5440</v>
      </c>
    </row>
    <row r="1744" spans="4:5">
      <c r="D1744">
        <v>0</v>
      </c>
      <c r="E1744">
        <v>5450483</v>
      </c>
    </row>
    <row r="1745" spans="4:5">
      <c r="D1745" t="s">
        <v>4053</v>
      </c>
      <c r="E1745" t="s">
        <v>5441</v>
      </c>
    </row>
    <row r="1746" spans="4:5">
      <c r="D1746" t="s">
        <v>4054</v>
      </c>
      <c r="E1746" t="s">
        <v>5442</v>
      </c>
    </row>
    <row r="1747" spans="4:5">
      <c r="D1747">
        <v>0</v>
      </c>
      <c r="E1747">
        <v>9130000</v>
      </c>
    </row>
    <row r="1748" spans="4:5">
      <c r="D1748" t="s">
        <v>4055</v>
      </c>
      <c r="E1748" t="s">
        <v>5443</v>
      </c>
    </row>
    <row r="1749" spans="4:5">
      <c r="D1749" t="s">
        <v>4056</v>
      </c>
      <c r="E1749" t="s">
        <v>5444</v>
      </c>
    </row>
    <row r="1750" spans="4:5">
      <c r="D1750">
        <v>0</v>
      </c>
      <c r="E1750">
        <v>9130000</v>
      </c>
    </row>
    <row r="1751" spans="4:5">
      <c r="D1751" t="s">
        <v>4057</v>
      </c>
      <c r="E1751" t="s">
        <v>5445</v>
      </c>
    </row>
    <row r="1752" spans="4:5">
      <c r="D1752" t="s">
        <v>4058</v>
      </c>
      <c r="E1752" t="s">
        <v>5446</v>
      </c>
    </row>
    <row r="1753" spans="4:5">
      <c r="D1753">
        <v>0</v>
      </c>
      <c r="E1753">
        <v>0</v>
      </c>
    </row>
    <row r="1754" spans="4:5">
      <c r="D1754" t="s">
        <v>4059</v>
      </c>
      <c r="E1754" t="s">
        <v>5447</v>
      </c>
    </row>
    <row r="1755" spans="4:5">
      <c r="D1755" t="s">
        <v>4060</v>
      </c>
      <c r="E1755" t="s">
        <v>5448</v>
      </c>
    </row>
    <row r="1756" spans="4:5">
      <c r="D1756">
        <v>0</v>
      </c>
      <c r="E1756">
        <v>0</v>
      </c>
    </row>
    <row r="1757" spans="4:5">
      <c r="D1757" t="s">
        <v>4061</v>
      </c>
      <c r="E1757" t="s">
        <v>5449</v>
      </c>
    </row>
    <row r="1758" spans="4:5">
      <c r="D1758" t="s">
        <v>4062</v>
      </c>
      <c r="E1758" t="s">
        <v>5450</v>
      </c>
    </row>
    <row r="1759" spans="4:5">
      <c r="D1759">
        <v>0</v>
      </c>
      <c r="E1759">
        <v>0</v>
      </c>
    </row>
    <row r="1760" spans="4:5">
      <c r="D1760" t="s">
        <v>4063</v>
      </c>
      <c r="E1760" t="s">
        <v>5451</v>
      </c>
    </row>
    <row r="1761" spans="4:5">
      <c r="D1761" t="s">
        <v>4064</v>
      </c>
      <c r="E1761" t="s">
        <v>5452</v>
      </c>
    </row>
    <row r="1762" spans="4:5">
      <c r="D1762">
        <v>0</v>
      </c>
      <c r="E1762">
        <v>0</v>
      </c>
    </row>
    <row r="1763" spans="4:5">
      <c r="D1763" t="s">
        <v>4065</v>
      </c>
      <c r="E1763" t="s">
        <v>5453</v>
      </c>
    </row>
    <row r="1764" spans="4:5">
      <c r="D1764" t="s">
        <v>4066</v>
      </c>
      <c r="E1764" t="s">
        <v>3751</v>
      </c>
    </row>
    <row r="1765" spans="4:5">
      <c r="D1765">
        <v>0</v>
      </c>
      <c r="E1765">
        <v>3041</v>
      </c>
    </row>
    <row r="1766" spans="4:5">
      <c r="D1766" t="s">
        <v>4067</v>
      </c>
      <c r="E1766" t="s">
        <v>5454</v>
      </c>
    </row>
    <row r="1767" spans="4:5">
      <c r="D1767" t="s">
        <v>4068</v>
      </c>
      <c r="E1767" t="s">
        <v>3753</v>
      </c>
    </row>
    <row r="1768" spans="4:5">
      <c r="D1768">
        <v>0</v>
      </c>
      <c r="E1768">
        <v>0</v>
      </c>
    </row>
    <row r="1769" spans="4:5">
      <c r="D1769" t="s">
        <v>4069</v>
      </c>
      <c r="E1769" t="s">
        <v>5455</v>
      </c>
    </row>
    <row r="1770" spans="4:5">
      <c r="D1770" t="s">
        <v>4070</v>
      </c>
      <c r="E1770" t="s">
        <v>5456</v>
      </c>
    </row>
    <row r="1771" spans="4:5">
      <c r="D1771">
        <v>0</v>
      </c>
      <c r="E1771">
        <v>0</v>
      </c>
    </row>
    <row r="1772" spans="4:5">
      <c r="D1772" t="s">
        <v>4071</v>
      </c>
      <c r="E1772" t="s">
        <v>5457</v>
      </c>
    </row>
    <row r="1773" spans="4:5">
      <c r="D1773" t="s">
        <v>4072</v>
      </c>
      <c r="E1773" t="s">
        <v>3755</v>
      </c>
    </row>
    <row r="1774" spans="4:5">
      <c r="D1774">
        <v>0</v>
      </c>
      <c r="E1774">
        <v>0</v>
      </c>
    </row>
    <row r="1775" spans="4:5">
      <c r="D1775" t="s">
        <v>4073</v>
      </c>
      <c r="E1775" t="s">
        <v>5458</v>
      </c>
    </row>
    <row r="1776" spans="4:5">
      <c r="D1776" t="s">
        <v>4074</v>
      </c>
      <c r="E1776" t="s">
        <v>3756</v>
      </c>
    </row>
    <row r="1777" spans="4:5">
      <c r="D1777">
        <v>0</v>
      </c>
      <c r="E1777">
        <v>0</v>
      </c>
    </row>
    <row r="1778" spans="4:5">
      <c r="D1778" t="s">
        <v>4075</v>
      </c>
      <c r="E1778" t="s">
        <v>5459</v>
      </c>
    </row>
    <row r="1779" spans="4:5">
      <c r="D1779" t="s">
        <v>4076</v>
      </c>
      <c r="E1779" t="s">
        <v>3758</v>
      </c>
    </row>
    <row r="1780" spans="4:5">
      <c r="D1780">
        <v>0</v>
      </c>
      <c r="E1780">
        <v>0</v>
      </c>
    </row>
    <row r="1781" spans="4:5">
      <c r="D1781" t="s">
        <v>4077</v>
      </c>
      <c r="E1781" t="s">
        <v>5460</v>
      </c>
    </row>
    <row r="1782" spans="4:5">
      <c r="D1782" t="s">
        <v>4078</v>
      </c>
      <c r="E1782" t="s">
        <v>5461</v>
      </c>
    </row>
    <row r="1783" spans="4:5">
      <c r="D1783">
        <v>0</v>
      </c>
      <c r="E1783">
        <v>0</v>
      </c>
    </row>
    <row r="1784" spans="4:5">
      <c r="D1784" t="s">
        <v>4079</v>
      </c>
      <c r="E1784" t="s">
        <v>5462</v>
      </c>
    </row>
    <row r="1785" spans="4:5">
      <c r="D1785" t="s">
        <v>4080</v>
      </c>
      <c r="E1785" t="s">
        <v>5463</v>
      </c>
    </row>
    <row r="1786" spans="4:5">
      <c r="D1786">
        <v>0</v>
      </c>
      <c r="E1786">
        <v>0</v>
      </c>
    </row>
    <row r="1787" spans="4:5">
      <c r="D1787" t="s">
        <v>4081</v>
      </c>
      <c r="E1787" t="s">
        <v>5464</v>
      </c>
    </row>
    <row r="1788" spans="4:5">
      <c r="D1788" t="s">
        <v>4082</v>
      </c>
      <c r="E1788" t="s">
        <v>5465</v>
      </c>
    </row>
    <row r="1789" spans="4:5">
      <c r="D1789">
        <v>0</v>
      </c>
      <c r="E1789">
        <v>7890349</v>
      </c>
    </row>
    <row r="1790" spans="4:5">
      <c r="D1790" t="s">
        <v>4083</v>
      </c>
      <c r="E1790" t="s">
        <v>5466</v>
      </c>
    </row>
    <row r="1791" spans="4:5">
      <c r="D1791" t="s">
        <v>4084</v>
      </c>
      <c r="E1791" t="s">
        <v>5467</v>
      </c>
    </row>
    <row r="1792" spans="4:5">
      <c r="D1792">
        <v>0</v>
      </c>
      <c r="E1792">
        <v>2905456</v>
      </c>
    </row>
    <row r="1793" spans="4:5">
      <c r="D1793" t="s">
        <v>4085</v>
      </c>
      <c r="E1793" t="s">
        <v>5468</v>
      </c>
    </row>
    <row r="1794" spans="4:5">
      <c r="D1794" t="s">
        <v>4086</v>
      </c>
      <c r="E1794" t="s">
        <v>5469</v>
      </c>
    </row>
    <row r="1795" spans="4:5">
      <c r="D1795">
        <v>0</v>
      </c>
      <c r="E1795">
        <v>4297093</v>
      </c>
    </row>
    <row r="1796" spans="4:5">
      <c r="D1796" t="s">
        <v>4087</v>
      </c>
      <c r="E1796" t="s">
        <v>5470</v>
      </c>
    </row>
    <row r="1797" spans="4:5">
      <c r="D1797" t="s">
        <v>4088</v>
      </c>
      <c r="E1797" t="s">
        <v>5471</v>
      </c>
    </row>
    <row r="1798" spans="4:5">
      <c r="D1798">
        <v>0</v>
      </c>
      <c r="E1798">
        <v>2114355</v>
      </c>
    </row>
    <row r="1799" spans="4:5">
      <c r="D1799" t="s">
        <v>4089</v>
      </c>
      <c r="E1799" t="s">
        <v>5472</v>
      </c>
    </row>
    <row r="1800" spans="4:5">
      <c r="D1800" t="s">
        <v>4090</v>
      </c>
      <c r="E1800" t="s">
        <v>5473</v>
      </c>
    </row>
    <row r="1801" spans="4:5">
      <c r="D1801">
        <v>0</v>
      </c>
      <c r="E1801">
        <v>2537412</v>
      </c>
    </row>
    <row r="1802" spans="4:5">
      <c r="D1802" t="s">
        <v>4091</v>
      </c>
      <c r="E1802" t="s">
        <v>5474</v>
      </c>
    </row>
    <row r="1803" spans="4:5">
      <c r="D1803" t="s">
        <v>4092</v>
      </c>
      <c r="E1803" t="s">
        <v>5475</v>
      </c>
    </row>
    <row r="1804" spans="4:5">
      <c r="D1804">
        <v>0</v>
      </c>
      <c r="E1804">
        <v>328</v>
      </c>
    </row>
    <row r="1805" spans="4:5">
      <c r="D1805" t="s">
        <v>4093</v>
      </c>
      <c r="E1805" t="s">
        <v>5476</v>
      </c>
    </row>
    <row r="1806" spans="4:5">
      <c r="D1806" t="s">
        <v>4094</v>
      </c>
      <c r="E1806" t="s">
        <v>5477</v>
      </c>
    </row>
    <row r="1807" spans="4:5">
      <c r="D1807">
        <v>0</v>
      </c>
      <c r="E1807">
        <v>0</v>
      </c>
    </row>
    <row r="1808" spans="4:5">
      <c r="D1808" t="s">
        <v>4095</v>
      </c>
      <c r="E1808" t="s">
        <v>5478</v>
      </c>
    </row>
    <row r="1809" spans="4:5">
      <c r="D1809" t="s">
        <v>4096</v>
      </c>
      <c r="E1809" t="s">
        <v>5479</v>
      </c>
    </row>
    <row r="1810" spans="4:5">
      <c r="D1810">
        <v>0</v>
      </c>
      <c r="E1810">
        <v>0</v>
      </c>
    </row>
    <row r="1811" spans="4:5">
      <c r="D1811" t="s">
        <v>4097</v>
      </c>
      <c r="E1811" t="s">
        <v>5480</v>
      </c>
    </row>
    <row r="1812" spans="4:5">
      <c r="D1812" t="s">
        <v>4098</v>
      </c>
      <c r="E1812" t="s">
        <v>5481</v>
      </c>
    </row>
    <row r="1813" spans="4:5">
      <c r="D1813">
        <v>0</v>
      </c>
      <c r="E1813">
        <v>22390906</v>
      </c>
    </row>
    <row r="1814" spans="4:5">
      <c r="D1814" t="s">
        <v>4099</v>
      </c>
      <c r="E1814" t="s">
        <v>5482</v>
      </c>
    </row>
    <row r="1815" spans="4:5">
      <c r="D1815" t="s">
        <v>4100</v>
      </c>
      <c r="E1815" t="s">
        <v>5483</v>
      </c>
    </row>
    <row r="1816" spans="4:5">
      <c r="D1816">
        <v>0</v>
      </c>
      <c r="E1816">
        <v>1094765</v>
      </c>
    </row>
    <row r="1817" spans="4:5">
      <c r="D1817" t="s">
        <v>4101</v>
      </c>
      <c r="E1817" t="s">
        <v>5484</v>
      </c>
    </row>
    <row r="1818" spans="4:5">
      <c r="D1818" t="s">
        <v>4102</v>
      </c>
      <c r="E1818" t="s">
        <v>5485</v>
      </c>
    </row>
    <row r="1819" spans="4:5">
      <c r="D1819">
        <v>0</v>
      </c>
      <c r="E1819">
        <v>290716</v>
      </c>
    </row>
    <row r="1820" spans="4:5">
      <c r="D1820" t="s">
        <v>4103</v>
      </c>
      <c r="E1820" t="s">
        <v>5486</v>
      </c>
    </row>
    <row r="1821" spans="4:5">
      <c r="D1821" t="s">
        <v>4104</v>
      </c>
      <c r="E1821" t="s">
        <v>5487</v>
      </c>
    </row>
    <row r="1822" spans="4:5">
      <c r="D1822">
        <v>0</v>
      </c>
      <c r="E1822">
        <v>0</v>
      </c>
    </row>
    <row r="1823" spans="4:5">
      <c r="D1823" t="s">
        <v>4105</v>
      </c>
      <c r="E1823" t="s">
        <v>5488</v>
      </c>
    </row>
    <row r="1824" spans="4:5">
      <c r="D1824" t="s">
        <v>4106</v>
      </c>
      <c r="E1824" t="s">
        <v>5489</v>
      </c>
    </row>
    <row r="1825" spans="4:5">
      <c r="D1825">
        <v>0</v>
      </c>
      <c r="E1825">
        <v>0</v>
      </c>
    </row>
    <row r="1826" spans="4:5">
      <c r="D1826" t="s">
        <v>4107</v>
      </c>
      <c r="E1826" t="s">
        <v>5490</v>
      </c>
    </row>
    <row r="1827" spans="4:5">
      <c r="D1827" t="s">
        <v>4108</v>
      </c>
      <c r="E1827" t="s">
        <v>5491</v>
      </c>
    </row>
    <row r="1828" spans="4:5">
      <c r="D1828">
        <v>0</v>
      </c>
      <c r="E1828">
        <v>0</v>
      </c>
    </row>
    <row r="1829" spans="4:5">
      <c r="D1829" t="s">
        <v>4109</v>
      </c>
      <c r="E1829" t="s">
        <v>5492</v>
      </c>
    </row>
    <row r="1830" spans="4:5">
      <c r="D1830" t="s">
        <v>4110</v>
      </c>
      <c r="E1830" t="s">
        <v>5493</v>
      </c>
    </row>
    <row r="1831" spans="4:5">
      <c r="D1831">
        <v>0</v>
      </c>
      <c r="E1831">
        <v>0</v>
      </c>
    </row>
    <row r="1832" spans="4:5">
      <c r="D1832" t="s">
        <v>4111</v>
      </c>
      <c r="E1832" t="s">
        <v>5494</v>
      </c>
    </row>
    <row r="1833" spans="4:5">
      <c r="D1833" t="s">
        <v>4112</v>
      </c>
      <c r="E1833" t="s">
        <v>5495</v>
      </c>
    </row>
    <row r="1834" spans="4:5">
      <c r="D1834">
        <v>0</v>
      </c>
      <c r="E1834">
        <v>0</v>
      </c>
    </row>
    <row r="1835" spans="4:5">
      <c r="D1835" t="s">
        <v>4113</v>
      </c>
      <c r="E1835" t="s">
        <v>5496</v>
      </c>
    </row>
    <row r="1836" spans="4:5">
      <c r="D1836" t="s">
        <v>4114</v>
      </c>
      <c r="E1836" t="s">
        <v>5497</v>
      </c>
    </row>
    <row r="1837" spans="4:5">
      <c r="D1837">
        <v>0</v>
      </c>
      <c r="E1837">
        <v>0</v>
      </c>
    </row>
    <row r="1838" spans="4:5">
      <c r="D1838" t="s">
        <v>4115</v>
      </c>
      <c r="E1838" t="s">
        <v>5498</v>
      </c>
    </row>
    <row r="1839" spans="4:5">
      <c r="D1839" t="s">
        <v>4116</v>
      </c>
      <c r="E1839" t="s">
        <v>5499</v>
      </c>
    </row>
    <row r="1840" spans="4:5">
      <c r="D1840">
        <v>0</v>
      </c>
      <c r="E1840">
        <v>1383105</v>
      </c>
    </row>
    <row r="1841" spans="4:5">
      <c r="D1841" t="s">
        <v>4117</v>
      </c>
      <c r="E1841" t="s">
        <v>5500</v>
      </c>
    </row>
    <row r="1842" spans="4:5">
      <c r="D1842" t="s">
        <v>4118</v>
      </c>
      <c r="E1842" t="s">
        <v>3769</v>
      </c>
    </row>
    <row r="1843" spans="4:5">
      <c r="D1843">
        <v>0</v>
      </c>
      <c r="E1843">
        <v>0</v>
      </c>
    </row>
    <row r="1844" spans="4:5">
      <c r="D1844" t="s">
        <v>4119</v>
      </c>
      <c r="E1844" t="s">
        <v>5501</v>
      </c>
    </row>
    <row r="1845" spans="4:5">
      <c r="D1845" t="s">
        <v>4120</v>
      </c>
      <c r="E1845" t="s">
        <v>3771</v>
      </c>
    </row>
    <row r="1846" spans="4:5">
      <c r="D1846">
        <v>0</v>
      </c>
      <c r="E1846">
        <v>0</v>
      </c>
    </row>
    <row r="1847" spans="4:5">
      <c r="D1847" t="s">
        <v>4121</v>
      </c>
      <c r="E1847" t="s">
        <v>5502</v>
      </c>
    </row>
    <row r="1848" spans="4:5">
      <c r="D1848" t="s">
        <v>4122</v>
      </c>
      <c r="E1848" t="s">
        <v>5503</v>
      </c>
    </row>
    <row r="1849" spans="4:5">
      <c r="D1849">
        <v>0</v>
      </c>
      <c r="E1849">
        <v>0</v>
      </c>
    </row>
    <row r="1850" spans="4:5">
      <c r="D1850" t="s">
        <v>4123</v>
      </c>
      <c r="E1850" t="s">
        <v>5504</v>
      </c>
    </row>
    <row r="1851" spans="4:5">
      <c r="D1851" t="s">
        <v>4124</v>
      </c>
      <c r="E1851" t="s">
        <v>3773</v>
      </c>
    </row>
    <row r="1852" spans="4:5">
      <c r="D1852">
        <v>0</v>
      </c>
      <c r="E1852">
        <v>0</v>
      </c>
    </row>
    <row r="1853" spans="4:5">
      <c r="D1853" t="s">
        <v>4125</v>
      </c>
      <c r="E1853" t="s">
        <v>5505</v>
      </c>
    </row>
    <row r="1854" spans="4:5">
      <c r="D1854" t="s">
        <v>4126</v>
      </c>
      <c r="E1854" t="s">
        <v>3775</v>
      </c>
    </row>
    <row r="1855" spans="4:5">
      <c r="D1855">
        <v>0</v>
      </c>
      <c r="E1855">
        <v>0</v>
      </c>
    </row>
    <row r="1856" spans="4:5">
      <c r="D1856" t="s">
        <v>4127</v>
      </c>
      <c r="E1856" t="s">
        <v>5506</v>
      </c>
    </row>
    <row r="1857" spans="4:5">
      <c r="D1857" t="s">
        <v>4128</v>
      </c>
      <c r="E1857" t="s">
        <v>5507</v>
      </c>
    </row>
    <row r="1858" spans="4:5">
      <c r="D1858">
        <v>0</v>
      </c>
      <c r="E1858">
        <v>0</v>
      </c>
    </row>
    <row r="1859" spans="4:5">
      <c r="D1859" t="s">
        <v>4129</v>
      </c>
      <c r="E1859" t="s">
        <v>5508</v>
      </c>
    </row>
    <row r="1860" spans="4:5">
      <c r="D1860" t="s">
        <v>4130</v>
      </c>
      <c r="E1860" t="s">
        <v>5509</v>
      </c>
    </row>
    <row r="1861" spans="4:5">
      <c r="D1861">
        <v>0</v>
      </c>
      <c r="E1861">
        <v>0</v>
      </c>
    </row>
    <row r="1862" spans="4:5">
      <c r="D1862" t="s">
        <v>4131</v>
      </c>
      <c r="E1862" t="s">
        <v>5510</v>
      </c>
    </row>
    <row r="1863" spans="4:5">
      <c r="D1863" t="s">
        <v>4132</v>
      </c>
      <c r="E1863" t="s">
        <v>5511</v>
      </c>
    </row>
    <row r="1864" spans="4:5">
      <c r="D1864">
        <v>0</v>
      </c>
      <c r="E1864">
        <v>0</v>
      </c>
    </row>
    <row r="1865" spans="4:5">
      <c r="D1865" t="s">
        <v>4133</v>
      </c>
      <c r="E1865" t="s">
        <v>5512</v>
      </c>
    </row>
    <row r="1866" spans="4:5">
      <c r="D1866" t="s">
        <v>4134</v>
      </c>
      <c r="E1866" t="s">
        <v>5513</v>
      </c>
    </row>
    <row r="1867" spans="4:5">
      <c r="D1867">
        <v>0</v>
      </c>
      <c r="E1867">
        <v>0</v>
      </c>
    </row>
    <row r="1868" spans="4:5">
      <c r="D1868" t="s">
        <v>4135</v>
      </c>
      <c r="E1868" t="s">
        <v>5514</v>
      </c>
    </row>
    <row r="1869" spans="4:5">
      <c r="D1869" t="s">
        <v>4136</v>
      </c>
      <c r="E1869" t="s">
        <v>5515</v>
      </c>
    </row>
    <row r="1870" spans="4:5">
      <c r="D1870">
        <v>0</v>
      </c>
      <c r="E1870">
        <v>0</v>
      </c>
    </row>
    <row r="1871" spans="4:5">
      <c r="D1871" t="s">
        <v>4137</v>
      </c>
      <c r="E1871" t="s">
        <v>5516</v>
      </c>
    </row>
    <row r="1872" spans="4:5">
      <c r="D1872" t="s">
        <v>4138</v>
      </c>
      <c r="E1872" t="s">
        <v>5517</v>
      </c>
    </row>
    <row r="1873" spans="4:5">
      <c r="D1873">
        <v>0</v>
      </c>
      <c r="E1873">
        <v>0</v>
      </c>
    </row>
    <row r="1874" spans="4:5">
      <c r="D1874" t="s">
        <v>4139</v>
      </c>
      <c r="E1874" t="s">
        <v>5518</v>
      </c>
    </row>
    <row r="1875" spans="4:5">
      <c r="D1875" t="s">
        <v>4140</v>
      </c>
      <c r="E1875" t="s">
        <v>5519</v>
      </c>
    </row>
    <row r="1876" spans="4:5">
      <c r="D1876">
        <v>0</v>
      </c>
      <c r="E1876">
        <v>0</v>
      </c>
    </row>
    <row r="1877" spans="4:5">
      <c r="D1877" t="s">
        <v>4141</v>
      </c>
      <c r="E1877" t="s">
        <v>5520</v>
      </c>
    </row>
    <row r="1878" spans="4:5">
      <c r="D1878" t="s">
        <v>4142</v>
      </c>
      <c r="E1878" t="s">
        <v>5521</v>
      </c>
    </row>
    <row r="1879" spans="4:5">
      <c r="D1879">
        <v>0</v>
      </c>
      <c r="E1879">
        <v>0</v>
      </c>
    </row>
    <row r="1880" spans="4:5">
      <c r="D1880" t="s">
        <v>4143</v>
      </c>
      <c r="E1880" t="s">
        <v>5522</v>
      </c>
    </row>
    <row r="1881" spans="4:5">
      <c r="D1881" t="s">
        <v>4144</v>
      </c>
      <c r="E1881" t="s">
        <v>5523</v>
      </c>
    </row>
    <row r="1882" spans="4:5">
      <c r="D1882">
        <v>0</v>
      </c>
      <c r="E1882">
        <v>0</v>
      </c>
    </row>
    <row r="1883" spans="4:5">
      <c r="D1883" t="s">
        <v>4145</v>
      </c>
      <c r="E1883" t="s">
        <v>5524</v>
      </c>
    </row>
    <row r="1884" spans="4:5">
      <c r="D1884" t="s">
        <v>4146</v>
      </c>
      <c r="E1884" t="s">
        <v>5525</v>
      </c>
    </row>
    <row r="1885" spans="4:5">
      <c r="D1885">
        <v>0</v>
      </c>
      <c r="E1885">
        <v>0</v>
      </c>
    </row>
    <row r="1886" spans="4:5">
      <c r="D1886" t="s">
        <v>4147</v>
      </c>
      <c r="E1886" t="s">
        <v>5526</v>
      </c>
    </row>
    <row r="1887" spans="4:5">
      <c r="D1887" t="s">
        <v>4148</v>
      </c>
      <c r="E1887" t="s">
        <v>5527</v>
      </c>
    </row>
    <row r="1888" spans="4:5">
      <c r="D1888">
        <v>0</v>
      </c>
      <c r="E1888">
        <v>0</v>
      </c>
    </row>
    <row r="1889" spans="4:5">
      <c r="D1889" t="s">
        <v>4149</v>
      </c>
      <c r="E1889" t="s">
        <v>5528</v>
      </c>
    </row>
    <row r="1890" spans="4:5">
      <c r="D1890" t="s">
        <v>4150</v>
      </c>
      <c r="E1890" t="s">
        <v>5529</v>
      </c>
    </row>
    <row r="1891" spans="4:5">
      <c r="D1891">
        <v>0</v>
      </c>
      <c r="E1891">
        <v>0</v>
      </c>
    </row>
    <row r="1892" spans="4:5">
      <c r="D1892" t="s">
        <v>4151</v>
      </c>
      <c r="E1892" t="s">
        <v>5530</v>
      </c>
    </row>
    <row r="1893" spans="4:5">
      <c r="D1893" t="s">
        <v>4152</v>
      </c>
      <c r="E1893" t="s">
        <v>5531</v>
      </c>
    </row>
    <row r="1894" spans="4:5">
      <c r="D1894">
        <v>0</v>
      </c>
      <c r="E1894">
        <v>0</v>
      </c>
    </row>
    <row r="1895" spans="4:5">
      <c r="D1895" t="s">
        <v>4153</v>
      </c>
      <c r="E1895" t="s">
        <v>5532</v>
      </c>
    </row>
    <row r="1896" spans="4:5">
      <c r="D1896" t="s">
        <v>4154</v>
      </c>
      <c r="E1896" t="s">
        <v>5533</v>
      </c>
    </row>
    <row r="1897" spans="4:5">
      <c r="D1897">
        <v>0</v>
      </c>
      <c r="E1897">
        <v>0</v>
      </c>
    </row>
    <row r="1898" spans="4:5">
      <c r="D1898" t="s">
        <v>4155</v>
      </c>
      <c r="E1898" t="s">
        <v>5534</v>
      </c>
    </row>
    <row r="1899" spans="4:5">
      <c r="D1899" t="s">
        <v>4156</v>
      </c>
      <c r="E1899" t="s">
        <v>5535</v>
      </c>
    </row>
    <row r="1900" spans="4:5">
      <c r="D1900">
        <v>0</v>
      </c>
      <c r="E1900">
        <v>0</v>
      </c>
    </row>
    <row r="1901" spans="4:5">
      <c r="D1901" t="s">
        <v>4157</v>
      </c>
      <c r="E1901" t="s">
        <v>5536</v>
      </c>
    </row>
    <row r="1902" spans="4:5">
      <c r="D1902" t="s">
        <v>4158</v>
      </c>
      <c r="E1902" t="s">
        <v>5537</v>
      </c>
    </row>
    <row r="1903" spans="4:5">
      <c r="D1903">
        <v>0</v>
      </c>
      <c r="E1903">
        <v>0</v>
      </c>
    </row>
    <row r="1904" spans="4:5">
      <c r="D1904" t="s">
        <v>4159</v>
      </c>
      <c r="E1904" t="s">
        <v>5538</v>
      </c>
    </row>
    <row r="1905" spans="4:5">
      <c r="D1905" t="s">
        <v>4160</v>
      </c>
      <c r="E1905" t="s">
        <v>5539</v>
      </c>
    </row>
    <row r="1906" spans="4:5">
      <c r="D1906">
        <v>0</v>
      </c>
      <c r="E1906">
        <v>0</v>
      </c>
    </row>
    <row r="1907" spans="4:5">
      <c r="D1907" t="s">
        <v>4161</v>
      </c>
      <c r="E1907" t="s">
        <v>5540</v>
      </c>
    </row>
    <row r="1908" spans="4:5">
      <c r="D1908" t="s">
        <v>4162</v>
      </c>
      <c r="E1908" t="s">
        <v>5541</v>
      </c>
    </row>
    <row r="1909" spans="4:5">
      <c r="D1909">
        <v>0</v>
      </c>
      <c r="E1909">
        <v>0</v>
      </c>
    </row>
    <row r="1910" spans="4:5">
      <c r="D1910" t="s">
        <v>4163</v>
      </c>
      <c r="E1910" t="s">
        <v>5542</v>
      </c>
    </row>
    <row r="1911" spans="4:5">
      <c r="D1911" t="s">
        <v>4164</v>
      </c>
      <c r="E1911" t="s">
        <v>5543</v>
      </c>
    </row>
    <row r="1912" spans="4:5">
      <c r="D1912">
        <v>0</v>
      </c>
      <c r="E1912">
        <v>0</v>
      </c>
    </row>
    <row r="1913" spans="4:5">
      <c r="D1913" t="s">
        <v>4165</v>
      </c>
      <c r="E1913" t="s">
        <v>5544</v>
      </c>
    </row>
    <row r="1914" spans="4:5">
      <c r="D1914" t="s">
        <v>4166</v>
      </c>
      <c r="E1914" t="s">
        <v>5545</v>
      </c>
    </row>
    <row r="1915" spans="4:5">
      <c r="D1915">
        <v>0</v>
      </c>
      <c r="E1915">
        <v>0</v>
      </c>
    </row>
    <row r="1916" spans="4:5">
      <c r="D1916" t="s">
        <v>4167</v>
      </c>
      <c r="E1916" t="s">
        <v>5546</v>
      </c>
    </row>
    <row r="1917" spans="4:5">
      <c r="D1917" t="s">
        <v>4168</v>
      </c>
      <c r="E1917" t="s">
        <v>5547</v>
      </c>
    </row>
    <row r="1918" spans="4:5">
      <c r="D1918">
        <v>0</v>
      </c>
      <c r="E1918">
        <v>0</v>
      </c>
    </row>
    <row r="1919" spans="4:5">
      <c r="D1919" t="s">
        <v>4169</v>
      </c>
      <c r="E1919" t="s">
        <v>5548</v>
      </c>
    </row>
    <row r="1920" spans="4:5">
      <c r="D1920" t="s">
        <v>4170</v>
      </c>
      <c r="E1920" t="s">
        <v>5549</v>
      </c>
    </row>
    <row r="1921" spans="4:5">
      <c r="D1921">
        <v>0</v>
      </c>
      <c r="E1921">
        <v>0</v>
      </c>
    </row>
    <row r="1922" spans="4:5">
      <c r="D1922" t="s">
        <v>4171</v>
      </c>
      <c r="E1922" t="s">
        <v>5550</v>
      </c>
    </row>
    <row r="1923" spans="4:5">
      <c r="D1923" t="s">
        <v>4172</v>
      </c>
      <c r="E1923" t="s">
        <v>5551</v>
      </c>
    </row>
    <row r="1924" spans="4:5">
      <c r="D1924">
        <v>0</v>
      </c>
      <c r="E1924">
        <v>0</v>
      </c>
    </row>
    <row r="1925" spans="4:5">
      <c r="D1925" t="s">
        <v>4173</v>
      </c>
      <c r="E1925" t="s">
        <v>5552</v>
      </c>
    </row>
    <row r="1926" spans="4:5">
      <c r="D1926" t="s">
        <v>4174</v>
      </c>
      <c r="E1926" t="s">
        <v>5553</v>
      </c>
    </row>
    <row r="1927" spans="4:5">
      <c r="D1927">
        <v>0</v>
      </c>
      <c r="E1927">
        <v>0</v>
      </c>
    </row>
    <row r="1928" spans="4:5">
      <c r="D1928" t="s">
        <v>4175</v>
      </c>
      <c r="E1928" t="s">
        <v>5554</v>
      </c>
    </row>
    <row r="1929" spans="4:5">
      <c r="D1929" t="s">
        <v>4176</v>
      </c>
      <c r="E1929" t="s">
        <v>5555</v>
      </c>
    </row>
    <row r="1930" spans="4:5">
      <c r="D1930">
        <v>0</v>
      </c>
      <c r="E1930">
        <v>0</v>
      </c>
    </row>
    <row r="1931" spans="4:5">
      <c r="D1931" t="s">
        <v>4177</v>
      </c>
      <c r="E1931" t="s">
        <v>5556</v>
      </c>
    </row>
    <row r="1932" spans="4:5">
      <c r="D1932" t="s">
        <v>4178</v>
      </c>
      <c r="E1932" t="s">
        <v>5557</v>
      </c>
    </row>
    <row r="1933" spans="4:5">
      <c r="D1933">
        <v>0</v>
      </c>
      <c r="E1933">
        <v>0</v>
      </c>
    </row>
    <row r="1934" spans="4:5">
      <c r="D1934" t="s">
        <v>4179</v>
      </c>
      <c r="E1934" t="s">
        <v>5558</v>
      </c>
    </row>
    <row r="1935" spans="4:5">
      <c r="D1935" t="s">
        <v>4180</v>
      </c>
      <c r="E1935" t="s">
        <v>5559</v>
      </c>
    </row>
    <row r="1936" spans="4:5">
      <c r="D1936">
        <v>0</v>
      </c>
      <c r="E1936">
        <v>0</v>
      </c>
    </row>
    <row r="1937" spans="4:5">
      <c r="D1937" t="s">
        <v>4181</v>
      </c>
      <c r="E1937" t="s">
        <v>5560</v>
      </c>
    </row>
    <row r="1938" spans="4:5">
      <c r="D1938" t="s">
        <v>4182</v>
      </c>
      <c r="E1938" t="s">
        <v>5561</v>
      </c>
    </row>
    <row r="1939" spans="4:5">
      <c r="D1939">
        <v>0</v>
      </c>
      <c r="E1939">
        <v>0</v>
      </c>
    </row>
    <row r="1940" spans="4:5">
      <c r="D1940" t="s">
        <v>4183</v>
      </c>
      <c r="E1940" t="s">
        <v>5562</v>
      </c>
    </row>
    <row r="1941" spans="4:5">
      <c r="D1941" t="s">
        <v>4184</v>
      </c>
      <c r="E1941" t="s">
        <v>5563</v>
      </c>
    </row>
    <row r="1942" spans="4:5">
      <c r="D1942">
        <v>1061993</v>
      </c>
      <c r="E1942">
        <v>0</v>
      </c>
    </row>
    <row r="1943" spans="4:5">
      <c r="D1943" t="s">
        <v>4185</v>
      </c>
      <c r="E1943" t="s">
        <v>5564</v>
      </c>
    </row>
    <row r="1944" spans="4:5">
      <c r="D1944" t="s">
        <v>4186</v>
      </c>
      <c r="E1944" t="s">
        <v>5565</v>
      </c>
    </row>
    <row r="1945" spans="4:5">
      <c r="D1945">
        <v>0</v>
      </c>
      <c r="E1945">
        <v>0</v>
      </c>
    </row>
    <row r="1946" spans="4:5">
      <c r="D1946" t="s">
        <v>4187</v>
      </c>
      <c r="E1946" t="s">
        <v>5566</v>
      </c>
    </row>
    <row r="1947" spans="4:5">
      <c r="D1947" t="s">
        <v>4188</v>
      </c>
      <c r="E1947" t="s">
        <v>5567</v>
      </c>
    </row>
    <row r="1948" spans="4:5">
      <c r="D1948">
        <v>0</v>
      </c>
      <c r="E1948">
        <v>0</v>
      </c>
    </row>
    <row r="1949" spans="4:5">
      <c r="D1949" t="s">
        <v>4189</v>
      </c>
      <c r="E1949" t="s">
        <v>5568</v>
      </c>
    </row>
    <row r="1950" spans="4:5">
      <c r="D1950" t="s">
        <v>4190</v>
      </c>
      <c r="E1950" t="s">
        <v>5569</v>
      </c>
    </row>
    <row r="1951" spans="4:5">
      <c r="D1951">
        <v>0</v>
      </c>
      <c r="E1951">
        <v>0</v>
      </c>
    </row>
    <row r="1952" spans="4:5">
      <c r="D1952" t="s">
        <v>4191</v>
      </c>
      <c r="E1952" t="s">
        <v>5570</v>
      </c>
    </row>
    <row r="1953" spans="4:5">
      <c r="D1953" t="s">
        <v>4192</v>
      </c>
      <c r="E1953" t="s">
        <v>5571</v>
      </c>
    </row>
    <row r="1954" spans="4:5">
      <c r="D1954">
        <v>0</v>
      </c>
      <c r="E1954">
        <v>0</v>
      </c>
    </row>
    <row r="1955" spans="4:5">
      <c r="D1955" t="s">
        <v>4193</v>
      </c>
      <c r="E1955" t="s">
        <v>5572</v>
      </c>
    </row>
    <row r="1956" spans="4:5">
      <c r="D1956" t="s">
        <v>4194</v>
      </c>
      <c r="E1956" t="s">
        <v>5573</v>
      </c>
    </row>
    <row r="1957" spans="4:5">
      <c r="D1957">
        <v>0</v>
      </c>
      <c r="E1957">
        <v>0</v>
      </c>
    </row>
    <row r="1958" spans="4:5">
      <c r="D1958" t="s">
        <v>4195</v>
      </c>
      <c r="E1958" t="s">
        <v>5574</v>
      </c>
    </row>
    <row r="1959" spans="4:5">
      <c r="D1959" t="s">
        <v>4196</v>
      </c>
      <c r="E1959" t="s">
        <v>5575</v>
      </c>
    </row>
    <row r="1960" spans="4:5">
      <c r="D1960">
        <v>0</v>
      </c>
      <c r="E1960">
        <v>0</v>
      </c>
    </row>
    <row r="1961" spans="4:5">
      <c r="D1961" t="s">
        <v>4197</v>
      </c>
      <c r="E1961" t="s">
        <v>5576</v>
      </c>
    </row>
    <row r="1962" spans="4:5">
      <c r="D1962" t="s">
        <v>4198</v>
      </c>
      <c r="E1962" t="s">
        <v>5577</v>
      </c>
    </row>
    <row r="1963" spans="4:5">
      <c r="D1963">
        <v>0</v>
      </c>
      <c r="E1963">
        <v>0</v>
      </c>
    </row>
    <row r="1964" spans="4:5">
      <c r="D1964" t="s">
        <v>4199</v>
      </c>
      <c r="E1964" t="s">
        <v>5578</v>
      </c>
    </row>
    <row r="1965" spans="4:5">
      <c r="D1965" t="s">
        <v>4200</v>
      </c>
      <c r="E1965" t="s">
        <v>5579</v>
      </c>
    </row>
    <row r="1966" spans="4:5">
      <c r="D1966">
        <v>0</v>
      </c>
      <c r="E1966">
        <v>0</v>
      </c>
    </row>
    <row r="1967" spans="4:5">
      <c r="D1967" t="s">
        <v>4201</v>
      </c>
      <c r="E1967" t="s">
        <v>5580</v>
      </c>
    </row>
    <row r="1968" spans="4:5">
      <c r="D1968" t="s">
        <v>4202</v>
      </c>
      <c r="E1968" t="s">
        <v>5581</v>
      </c>
    </row>
    <row r="1969" spans="4:5">
      <c r="D1969">
        <v>0</v>
      </c>
      <c r="E1969">
        <v>0</v>
      </c>
    </row>
    <row r="1970" spans="4:5">
      <c r="D1970" t="s">
        <v>4203</v>
      </c>
      <c r="E1970" t="s">
        <v>5582</v>
      </c>
    </row>
    <row r="1971" spans="4:5">
      <c r="D1971" t="s">
        <v>4204</v>
      </c>
      <c r="E1971" t="s">
        <v>5583</v>
      </c>
    </row>
    <row r="1972" spans="4:5">
      <c r="D1972">
        <v>0</v>
      </c>
      <c r="E1972">
        <v>0</v>
      </c>
    </row>
    <row r="1973" spans="4:5">
      <c r="D1973" t="s">
        <v>4205</v>
      </c>
      <c r="E1973" t="s">
        <v>5584</v>
      </c>
    </row>
    <row r="1974" spans="4:5">
      <c r="D1974" t="s">
        <v>4206</v>
      </c>
      <c r="E1974" t="s">
        <v>5585</v>
      </c>
    </row>
    <row r="1975" spans="4:5">
      <c r="D1975">
        <v>0</v>
      </c>
      <c r="E1975">
        <v>0</v>
      </c>
    </row>
    <row r="1976" spans="4:5">
      <c r="D1976" t="s">
        <v>4207</v>
      </c>
      <c r="E1976" t="s">
        <v>5586</v>
      </c>
    </row>
    <row r="1977" spans="4:5">
      <c r="D1977" t="s">
        <v>4208</v>
      </c>
      <c r="E1977" t="s">
        <v>5587</v>
      </c>
    </row>
    <row r="1978" spans="4:5">
      <c r="D1978">
        <v>0</v>
      </c>
      <c r="E1978">
        <v>0</v>
      </c>
    </row>
    <row r="1979" spans="4:5">
      <c r="D1979" t="s">
        <v>4209</v>
      </c>
      <c r="E1979" t="s">
        <v>5588</v>
      </c>
    </row>
    <row r="1980" spans="4:5">
      <c r="D1980" t="s">
        <v>4210</v>
      </c>
      <c r="E1980" t="s">
        <v>5589</v>
      </c>
    </row>
    <row r="1981" spans="4:5">
      <c r="D1981">
        <v>0</v>
      </c>
      <c r="E1981">
        <v>0</v>
      </c>
    </row>
    <row r="1982" spans="4:5">
      <c r="D1982" t="s">
        <v>4211</v>
      </c>
      <c r="E1982" t="s">
        <v>5590</v>
      </c>
    </row>
    <row r="1983" spans="4:5">
      <c r="D1983" t="s">
        <v>4212</v>
      </c>
      <c r="E1983" t="s">
        <v>3910</v>
      </c>
    </row>
    <row r="1984" spans="4:5">
      <c r="D1984">
        <v>0</v>
      </c>
      <c r="E1984">
        <v>1004934</v>
      </c>
    </row>
    <row r="1985" spans="4:5">
      <c r="D1985" t="s">
        <v>4213</v>
      </c>
      <c r="E1985" t="s">
        <v>5591</v>
      </c>
    </row>
    <row r="1986" spans="4:5">
      <c r="D1986" t="s">
        <v>4214</v>
      </c>
      <c r="E1986" t="s">
        <v>5592</v>
      </c>
    </row>
    <row r="1987" spans="4:5">
      <c r="D1987">
        <v>0</v>
      </c>
      <c r="E1987">
        <v>1088608</v>
      </c>
    </row>
    <row r="1988" spans="4:5">
      <c r="D1988" t="s">
        <v>4215</v>
      </c>
      <c r="E1988" t="s">
        <v>5593</v>
      </c>
    </row>
    <row r="1989" spans="4:5">
      <c r="D1989" t="s">
        <v>4216</v>
      </c>
      <c r="E1989" t="s">
        <v>3918</v>
      </c>
    </row>
    <row r="1990" spans="4:5">
      <c r="D1990">
        <v>0</v>
      </c>
      <c r="E1990">
        <v>41706</v>
      </c>
    </row>
    <row r="1991" spans="4:5">
      <c r="D1991" t="s">
        <v>4217</v>
      </c>
      <c r="E1991" t="s">
        <v>5594</v>
      </c>
    </row>
    <row r="1992" spans="4:5">
      <c r="D1992" t="s">
        <v>4218</v>
      </c>
      <c r="E1992" t="s">
        <v>5595</v>
      </c>
    </row>
    <row r="1993" spans="4:5">
      <c r="D1993">
        <v>0</v>
      </c>
      <c r="E1993">
        <v>38137</v>
      </c>
    </row>
    <row r="1994" spans="4:5">
      <c r="D1994" t="s">
        <v>4219</v>
      </c>
      <c r="E1994" t="s">
        <v>5596</v>
      </c>
    </row>
    <row r="1995" spans="4:5">
      <c r="D1995" t="s">
        <v>4220</v>
      </c>
      <c r="E1995" t="s">
        <v>5597</v>
      </c>
    </row>
    <row r="1996" spans="4:5">
      <c r="D1996">
        <v>0</v>
      </c>
      <c r="E1996">
        <v>824563</v>
      </c>
    </row>
    <row r="1997" spans="4:5">
      <c r="D1997" t="s">
        <v>4221</v>
      </c>
      <c r="E1997" t="s">
        <v>5598</v>
      </c>
    </row>
    <row r="1998" spans="4:5">
      <c r="D1998" t="s">
        <v>4222</v>
      </c>
      <c r="E1998" t="s">
        <v>5599</v>
      </c>
    </row>
    <row r="1999" spans="4:5">
      <c r="D1999">
        <v>0</v>
      </c>
      <c r="E1999">
        <v>1025278</v>
      </c>
    </row>
    <row r="2000" spans="4:5">
      <c r="D2000" t="s">
        <v>4223</v>
      </c>
      <c r="E2000" t="s">
        <v>5600</v>
      </c>
    </row>
    <row r="2001" spans="4:5">
      <c r="D2001" t="s">
        <v>4224</v>
      </c>
      <c r="E2001" t="s">
        <v>5601</v>
      </c>
    </row>
    <row r="2002" spans="4:5">
      <c r="D2002">
        <v>0</v>
      </c>
      <c r="E2002">
        <v>84512</v>
      </c>
    </row>
    <row r="2003" spans="4:5">
      <c r="D2003" t="s">
        <v>4225</v>
      </c>
      <c r="E2003" t="s">
        <v>5602</v>
      </c>
    </row>
    <row r="2004" spans="4:5">
      <c r="D2004" t="s">
        <v>4226</v>
      </c>
      <c r="E2004" t="s">
        <v>5603</v>
      </c>
    </row>
    <row r="2005" spans="4:5">
      <c r="D2005">
        <v>0</v>
      </c>
      <c r="E2005">
        <v>96389</v>
      </c>
    </row>
    <row r="2006" spans="4:5">
      <c r="D2006" t="s">
        <v>4227</v>
      </c>
      <c r="E2006" t="s">
        <v>5604</v>
      </c>
    </row>
    <row r="2007" spans="4:5">
      <c r="D2007" t="s">
        <v>4228</v>
      </c>
      <c r="E2007" t="s">
        <v>3925</v>
      </c>
    </row>
    <row r="2008" spans="4:5">
      <c r="D2008">
        <v>0</v>
      </c>
      <c r="E2008">
        <v>34</v>
      </c>
    </row>
    <row r="2009" spans="4:5">
      <c r="D2009" t="s">
        <v>4229</v>
      </c>
      <c r="E2009" t="s">
        <v>5605</v>
      </c>
    </row>
    <row r="2010" spans="4:5">
      <c r="D2010" t="s">
        <v>4230</v>
      </c>
      <c r="E2010" t="s">
        <v>5606</v>
      </c>
    </row>
    <row r="2011" spans="4:5">
      <c r="D2011">
        <v>0</v>
      </c>
      <c r="E2011">
        <v>2991</v>
      </c>
    </row>
    <row r="2012" spans="4:5">
      <c r="D2012" t="s">
        <v>4231</v>
      </c>
      <c r="E2012" t="s">
        <v>5607</v>
      </c>
    </row>
    <row r="2013" spans="4:5">
      <c r="D2013" t="s">
        <v>4232</v>
      </c>
      <c r="E2013" t="s">
        <v>3931</v>
      </c>
    </row>
    <row r="2014" spans="4:5">
      <c r="D2014">
        <v>0</v>
      </c>
      <c r="E2014">
        <v>0</v>
      </c>
    </row>
    <row r="2015" spans="4:5">
      <c r="D2015" t="s">
        <v>4233</v>
      </c>
      <c r="E2015" t="s">
        <v>5608</v>
      </c>
    </row>
    <row r="2016" spans="4:5">
      <c r="D2016" t="s">
        <v>4234</v>
      </c>
      <c r="E2016" t="s">
        <v>5609</v>
      </c>
    </row>
    <row r="2017" spans="4:5">
      <c r="D2017">
        <v>0</v>
      </c>
      <c r="E2017">
        <v>0</v>
      </c>
    </row>
    <row r="2018" spans="4:5">
      <c r="D2018" t="s">
        <v>4235</v>
      </c>
      <c r="E2018" t="s">
        <v>5610</v>
      </c>
    </row>
    <row r="2019" spans="4:5">
      <c r="D2019" t="s">
        <v>4236</v>
      </c>
      <c r="E2019" t="s">
        <v>5611</v>
      </c>
    </row>
    <row r="2020" spans="4:5">
      <c r="D2020">
        <v>0</v>
      </c>
      <c r="E2020">
        <v>2172</v>
      </c>
    </row>
    <row r="2021" spans="4:5">
      <c r="D2021" t="s">
        <v>4237</v>
      </c>
      <c r="E2021" t="s">
        <v>5612</v>
      </c>
    </row>
    <row r="2022" spans="4:5">
      <c r="D2022" t="s">
        <v>4238</v>
      </c>
      <c r="E2022" t="s">
        <v>5613</v>
      </c>
    </row>
    <row r="2023" spans="4:5">
      <c r="D2023">
        <v>0</v>
      </c>
      <c r="E2023">
        <v>2254</v>
      </c>
    </row>
    <row r="2024" spans="4:5">
      <c r="D2024" t="s">
        <v>4239</v>
      </c>
      <c r="E2024" t="s">
        <v>5614</v>
      </c>
    </row>
    <row r="2025" spans="4:5">
      <c r="D2025" t="s">
        <v>4240</v>
      </c>
      <c r="E2025" t="s">
        <v>3937</v>
      </c>
    </row>
    <row r="2026" spans="4:5">
      <c r="D2026">
        <v>0</v>
      </c>
      <c r="E2026">
        <v>92427</v>
      </c>
    </row>
    <row r="2027" spans="4:5">
      <c r="D2027" t="s">
        <v>4241</v>
      </c>
      <c r="E2027" t="s">
        <v>5615</v>
      </c>
    </row>
    <row r="2028" spans="4:5">
      <c r="D2028" t="s">
        <v>4242</v>
      </c>
      <c r="E2028" t="s">
        <v>5616</v>
      </c>
    </row>
    <row r="2029" spans="4:5">
      <c r="D2029">
        <v>0</v>
      </c>
      <c r="E2029">
        <v>96704</v>
      </c>
    </row>
    <row r="2030" spans="4:5">
      <c r="D2030" t="s">
        <v>4243</v>
      </c>
      <c r="E2030" t="s">
        <v>5617</v>
      </c>
    </row>
    <row r="2031" spans="4:5">
      <c r="D2031" t="s">
        <v>4244</v>
      </c>
      <c r="E2031" t="s">
        <v>3941</v>
      </c>
    </row>
    <row r="2032" spans="4:5">
      <c r="D2032">
        <v>0</v>
      </c>
      <c r="E2032">
        <v>90882</v>
      </c>
    </row>
    <row r="2033" spans="4:5">
      <c r="D2033" t="s">
        <v>4245</v>
      </c>
      <c r="E2033" t="s">
        <v>5618</v>
      </c>
    </row>
    <row r="2034" spans="4:5">
      <c r="D2034" t="s">
        <v>4246</v>
      </c>
      <c r="E2034" t="s">
        <v>5619</v>
      </c>
    </row>
    <row r="2035" spans="4:5">
      <c r="D2035">
        <v>0</v>
      </c>
      <c r="E2035">
        <v>83804</v>
      </c>
    </row>
    <row r="2036" spans="4:5">
      <c r="D2036" t="s">
        <v>4247</v>
      </c>
      <c r="E2036" t="s">
        <v>5620</v>
      </c>
    </row>
    <row r="2037" spans="4:5">
      <c r="D2037" t="s">
        <v>4248</v>
      </c>
      <c r="E2037" t="s">
        <v>3957</v>
      </c>
    </row>
    <row r="2038" spans="4:5">
      <c r="D2038">
        <v>0</v>
      </c>
      <c r="E2038">
        <v>10917</v>
      </c>
    </row>
    <row r="2039" spans="4:5">
      <c r="D2039" t="s">
        <v>4249</v>
      </c>
      <c r="E2039" t="s">
        <v>5621</v>
      </c>
    </row>
    <row r="2040" spans="4:5">
      <c r="D2040" t="s">
        <v>4250</v>
      </c>
      <c r="E2040" t="s">
        <v>5622</v>
      </c>
    </row>
    <row r="2041" spans="4:5">
      <c r="D2041">
        <v>0</v>
      </c>
      <c r="E2041">
        <v>15143</v>
      </c>
    </row>
    <row r="2042" spans="4:5">
      <c r="D2042" t="s">
        <v>4251</v>
      </c>
      <c r="E2042" t="s">
        <v>5623</v>
      </c>
    </row>
    <row r="2043" spans="4:5">
      <c r="D2043" t="s">
        <v>4252</v>
      </c>
      <c r="E2043" t="s">
        <v>3965</v>
      </c>
    </row>
    <row r="2044" spans="4:5">
      <c r="D2044">
        <v>0</v>
      </c>
      <c r="E2044">
        <v>56159</v>
      </c>
    </row>
    <row r="2045" spans="4:5">
      <c r="D2045" t="s">
        <v>4253</v>
      </c>
      <c r="E2045" t="s">
        <v>5624</v>
      </c>
    </row>
    <row r="2046" spans="4:5">
      <c r="D2046" t="s">
        <v>4254</v>
      </c>
      <c r="E2046" t="s">
        <v>5625</v>
      </c>
    </row>
    <row r="2047" spans="4:5">
      <c r="D2047">
        <v>0</v>
      </c>
      <c r="E2047">
        <v>62756</v>
      </c>
    </row>
    <row r="2048" spans="4:5">
      <c r="D2048" t="s">
        <v>4255</v>
      </c>
      <c r="E2048" t="s">
        <v>5626</v>
      </c>
    </row>
    <row r="2049" spans="4:5">
      <c r="D2049" t="s">
        <v>4256</v>
      </c>
      <c r="E2049" t="s">
        <v>3978</v>
      </c>
    </row>
    <row r="2050" spans="4:5">
      <c r="D2050">
        <v>0</v>
      </c>
      <c r="E2050">
        <v>5707</v>
      </c>
    </row>
    <row r="2051" spans="4:5">
      <c r="D2051" t="s">
        <v>4257</v>
      </c>
      <c r="E2051" t="s">
        <v>5627</v>
      </c>
    </row>
    <row r="2052" spans="4:5">
      <c r="D2052" t="s">
        <v>4258</v>
      </c>
      <c r="E2052" t="s">
        <v>5628</v>
      </c>
    </row>
    <row r="2053" spans="4:5">
      <c r="D2053">
        <v>0</v>
      </c>
      <c r="E2053">
        <v>7565</v>
      </c>
    </row>
    <row r="2054" spans="4:5">
      <c r="D2054" t="s">
        <v>4259</v>
      </c>
      <c r="E2054" t="s">
        <v>5629</v>
      </c>
    </row>
    <row r="2055" spans="4:5">
      <c r="D2055" t="s">
        <v>4260</v>
      </c>
      <c r="E2055" t="s">
        <v>3994</v>
      </c>
    </row>
    <row r="2056" spans="4:5">
      <c r="D2056">
        <v>0</v>
      </c>
      <c r="E2056">
        <v>179941</v>
      </c>
    </row>
    <row r="2057" spans="4:5">
      <c r="D2057" t="s">
        <v>4261</v>
      </c>
      <c r="E2057" t="s">
        <v>5630</v>
      </c>
    </row>
    <row r="2058" spans="4:5">
      <c r="D2058" t="s">
        <v>4262</v>
      </c>
      <c r="E2058" t="s">
        <v>5631</v>
      </c>
    </row>
    <row r="2059" spans="4:5">
      <c r="D2059">
        <v>0</v>
      </c>
      <c r="E2059">
        <v>186140</v>
      </c>
    </row>
    <row r="2060" spans="4:5">
      <c r="D2060" t="s">
        <v>4263</v>
      </c>
      <c r="E2060" t="s">
        <v>5632</v>
      </c>
    </row>
    <row r="2061" spans="4:5">
      <c r="D2061" t="s">
        <v>4264</v>
      </c>
      <c r="E2061" t="s">
        <v>4010</v>
      </c>
    </row>
    <row r="2062" spans="4:5">
      <c r="D2062">
        <v>0</v>
      </c>
      <c r="E2062">
        <v>114926</v>
      </c>
    </row>
    <row r="2063" spans="4:5">
      <c r="D2063" t="s">
        <v>4265</v>
      </c>
      <c r="E2063" t="s">
        <v>5633</v>
      </c>
    </row>
    <row r="2064" spans="4:5">
      <c r="D2064" t="s">
        <v>4266</v>
      </c>
      <c r="E2064" t="s">
        <v>5634</v>
      </c>
    </row>
    <row r="2065" spans="4:5">
      <c r="D2065">
        <v>0</v>
      </c>
      <c r="E2065">
        <v>112437</v>
      </c>
    </row>
    <row r="2066" spans="4:5">
      <c r="D2066" t="s">
        <v>4267</v>
      </c>
      <c r="E2066" t="s">
        <v>5635</v>
      </c>
    </row>
    <row r="2067" spans="4:5">
      <c r="D2067" t="s">
        <v>4268</v>
      </c>
      <c r="E2067" t="s">
        <v>4074</v>
      </c>
    </row>
    <row r="2068" spans="4:5">
      <c r="D2068">
        <v>0</v>
      </c>
      <c r="E2068">
        <v>50772</v>
      </c>
    </row>
    <row r="2069" spans="4:5">
      <c r="D2069" t="s">
        <v>4269</v>
      </c>
      <c r="E2069" t="s">
        <v>5636</v>
      </c>
    </row>
    <row r="2070" spans="4:5">
      <c r="D2070" t="s">
        <v>4270</v>
      </c>
      <c r="E2070" t="s">
        <v>5637</v>
      </c>
    </row>
    <row r="2071" spans="4:5">
      <c r="D2071">
        <v>0</v>
      </c>
      <c r="E2071">
        <v>49904</v>
      </c>
    </row>
    <row r="2072" spans="4:5">
      <c r="D2072" t="s">
        <v>4271</v>
      </c>
      <c r="E2072" t="s">
        <v>5638</v>
      </c>
    </row>
    <row r="2073" spans="4:5">
      <c r="D2073" t="s">
        <v>4272</v>
      </c>
      <c r="E2073" t="s">
        <v>4090</v>
      </c>
    </row>
    <row r="2074" spans="4:5">
      <c r="D2074">
        <v>0</v>
      </c>
      <c r="E2074">
        <v>142047</v>
      </c>
    </row>
    <row r="2075" spans="4:5">
      <c r="D2075" t="s">
        <v>4273</v>
      </c>
      <c r="E2075" t="s">
        <v>5639</v>
      </c>
    </row>
    <row r="2076" spans="4:5">
      <c r="D2076" t="s">
        <v>4274</v>
      </c>
      <c r="E2076" t="s">
        <v>5640</v>
      </c>
    </row>
    <row r="2077" spans="4:5">
      <c r="D2077">
        <v>0</v>
      </c>
      <c r="E2077">
        <v>146398</v>
      </c>
    </row>
    <row r="2078" spans="4:5">
      <c r="D2078" t="s">
        <v>4275</v>
      </c>
      <c r="E2078" t="s">
        <v>5641</v>
      </c>
    </row>
    <row r="2079" spans="4:5">
      <c r="D2079" t="s">
        <v>4276</v>
      </c>
      <c r="E2079" t="s">
        <v>4098</v>
      </c>
    </row>
    <row r="2080" spans="4:5">
      <c r="D2080">
        <v>0</v>
      </c>
      <c r="E2080">
        <v>216523</v>
      </c>
    </row>
    <row r="2081" spans="4:5">
      <c r="D2081" t="s">
        <v>4277</v>
      </c>
      <c r="E2081" t="s">
        <v>5642</v>
      </c>
    </row>
    <row r="2082" spans="4:5">
      <c r="D2082" t="s">
        <v>4278</v>
      </c>
      <c r="E2082" t="s">
        <v>5643</v>
      </c>
    </row>
    <row r="2083" spans="4:5">
      <c r="D2083">
        <v>0</v>
      </c>
      <c r="E2083">
        <v>186927</v>
      </c>
    </row>
    <row r="2084" spans="4:5">
      <c r="D2084" t="s">
        <v>4279</v>
      </c>
      <c r="E2084" t="s">
        <v>5644</v>
      </c>
    </row>
    <row r="2085" spans="4:5">
      <c r="D2085" t="s">
        <v>4280</v>
      </c>
      <c r="E2085" t="s">
        <v>4102</v>
      </c>
    </row>
    <row r="2086" spans="4:5">
      <c r="D2086">
        <v>0</v>
      </c>
      <c r="E2086">
        <v>36856</v>
      </c>
    </row>
    <row r="2087" spans="4:5">
      <c r="D2087" t="s">
        <v>4281</v>
      </c>
      <c r="E2087" t="s">
        <v>5645</v>
      </c>
    </row>
    <row r="2088" spans="4:5">
      <c r="D2088" t="s">
        <v>4282</v>
      </c>
      <c r="E2088" t="s">
        <v>5646</v>
      </c>
    </row>
    <row r="2089" spans="4:5">
      <c r="D2089">
        <v>0</v>
      </c>
      <c r="E2089">
        <v>44525</v>
      </c>
    </row>
    <row r="2090" spans="4:5">
      <c r="D2090" t="s">
        <v>4283</v>
      </c>
      <c r="E2090" t="s">
        <v>5647</v>
      </c>
    </row>
    <row r="2091" spans="4:5">
      <c r="D2091" t="s">
        <v>4284</v>
      </c>
      <c r="E2091" t="s">
        <v>4118</v>
      </c>
    </row>
    <row r="2092" spans="4:5">
      <c r="D2092">
        <v>0</v>
      </c>
      <c r="E2092">
        <v>50359</v>
      </c>
    </row>
    <row r="2093" spans="4:5">
      <c r="D2093" t="s">
        <v>4285</v>
      </c>
      <c r="E2093" t="s">
        <v>5648</v>
      </c>
    </row>
    <row r="2094" spans="4:5">
      <c r="D2094" t="s">
        <v>4286</v>
      </c>
      <c r="E2094" t="s">
        <v>5649</v>
      </c>
    </row>
    <row r="2095" spans="4:5">
      <c r="D2095">
        <v>0</v>
      </c>
      <c r="E2095">
        <v>65415</v>
      </c>
    </row>
    <row r="2096" spans="4:5">
      <c r="D2096" t="s">
        <v>4287</v>
      </c>
      <c r="E2096" t="s">
        <v>5650</v>
      </c>
    </row>
    <row r="2097" spans="4:5">
      <c r="D2097" t="s">
        <v>4288</v>
      </c>
      <c r="E2097" t="s">
        <v>4134</v>
      </c>
    </row>
    <row r="2098" spans="4:5">
      <c r="D2098">
        <v>0</v>
      </c>
      <c r="E2098">
        <v>4630</v>
      </c>
    </row>
    <row r="2099" spans="4:5">
      <c r="D2099" t="s">
        <v>4289</v>
      </c>
      <c r="E2099" t="s">
        <v>5651</v>
      </c>
    </row>
    <row r="2100" spans="4:5">
      <c r="D2100" t="s">
        <v>4290</v>
      </c>
      <c r="E2100" t="s">
        <v>5652</v>
      </c>
    </row>
    <row r="2101" spans="4:5">
      <c r="D2101">
        <v>0</v>
      </c>
      <c r="E2101">
        <v>6949</v>
      </c>
    </row>
    <row r="2102" spans="4:5">
      <c r="D2102" t="s">
        <v>4291</v>
      </c>
      <c r="E2102" t="s">
        <v>5653</v>
      </c>
    </row>
    <row r="2103" spans="4:5">
      <c r="D2103" t="s">
        <v>4292</v>
      </c>
      <c r="E2103" t="s">
        <v>4182</v>
      </c>
    </row>
    <row r="2104" spans="4:5">
      <c r="D2104">
        <v>0</v>
      </c>
      <c r="E2104">
        <v>74775</v>
      </c>
    </row>
    <row r="2105" spans="4:5">
      <c r="D2105" t="s">
        <v>4293</v>
      </c>
      <c r="E2105" t="s">
        <v>5654</v>
      </c>
    </row>
    <row r="2106" spans="4:5">
      <c r="D2106" t="s">
        <v>4294</v>
      </c>
      <c r="E2106" t="s">
        <v>5655</v>
      </c>
    </row>
    <row r="2107" spans="4:5">
      <c r="D2107">
        <v>0</v>
      </c>
      <c r="E2107">
        <v>112253</v>
      </c>
    </row>
    <row r="2108" spans="4:5">
      <c r="D2108" t="s">
        <v>4295</v>
      </c>
      <c r="E2108" t="s">
        <v>5656</v>
      </c>
    </row>
    <row r="2109" spans="4:5">
      <c r="D2109" t="s">
        <v>4296</v>
      </c>
      <c r="E2109" t="s">
        <v>4198</v>
      </c>
    </row>
    <row r="2110" spans="4:5">
      <c r="D2110">
        <v>0</v>
      </c>
      <c r="E2110">
        <v>128169</v>
      </c>
    </row>
    <row r="2111" spans="4:5">
      <c r="D2111" t="s">
        <v>4297</v>
      </c>
      <c r="E2111" t="s">
        <v>5657</v>
      </c>
    </row>
    <row r="2112" spans="4:5">
      <c r="D2112" t="s">
        <v>4298</v>
      </c>
      <c r="E2112" t="s">
        <v>5658</v>
      </c>
    </row>
    <row r="2113" spans="4:5">
      <c r="D2113">
        <v>0</v>
      </c>
      <c r="E2113">
        <v>125435</v>
      </c>
    </row>
    <row r="2114" spans="4:5">
      <c r="D2114" t="s">
        <v>4299</v>
      </c>
      <c r="E2114" t="s">
        <v>5659</v>
      </c>
    </row>
    <row r="2115" spans="4:5">
      <c r="D2115" t="s">
        <v>4300</v>
      </c>
      <c r="E2115" t="s">
        <v>4214</v>
      </c>
    </row>
    <row r="2116" spans="4:5">
      <c r="D2116">
        <v>0</v>
      </c>
      <c r="E2116">
        <v>8825</v>
      </c>
    </row>
    <row r="2117" spans="4:5">
      <c r="D2117" t="s">
        <v>4301</v>
      </c>
      <c r="E2117" t="s">
        <v>5660</v>
      </c>
    </row>
    <row r="2118" spans="4:5">
      <c r="D2118" t="s">
        <v>4302</v>
      </c>
      <c r="E2118" t="s">
        <v>5661</v>
      </c>
    </row>
    <row r="2119" spans="4:5">
      <c r="D2119">
        <v>0</v>
      </c>
      <c r="E2119">
        <v>14458</v>
      </c>
    </row>
    <row r="2120" spans="4:5">
      <c r="D2120" t="s">
        <v>4303</v>
      </c>
      <c r="E2120" t="s">
        <v>5662</v>
      </c>
    </row>
    <row r="2121" spans="4:5">
      <c r="D2121" t="s">
        <v>4304</v>
      </c>
      <c r="E2121" t="s">
        <v>4262</v>
      </c>
    </row>
    <row r="2122" spans="4:5">
      <c r="D2122">
        <v>0</v>
      </c>
      <c r="E2122">
        <v>25830</v>
      </c>
    </row>
    <row r="2123" spans="4:5">
      <c r="D2123" t="s">
        <v>4305</v>
      </c>
      <c r="E2123" t="s">
        <v>5663</v>
      </c>
    </row>
    <row r="2124" spans="4:5">
      <c r="D2124" t="s">
        <v>4306</v>
      </c>
      <c r="E2124" t="s">
        <v>5664</v>
      </c>
    </row>
    <row r="2125" spans="4:5">
      <c r="D2125">
        <v>0</v>
      </c>
      <c r="E2125">
        <v>33758</v>
      </c>
    </row>
    <row r="2126" spans="4:5">
      <c r="D2126" t="s">
        <v>4307</v>
      </c>
      <c r="E2126" t="s">
        <v>5665</v>
      </c>
    </row>
    <row r="2127" spans="4:5">
      <c r="D2127" t="s">
        <v>4308</v>
      </c>
      <c r="E2127" t="s">
        <v>4278</v>
      </c>
    </row>
    <row r="2128" spans="4:5">
      <c r="D2128">
        <v>0</v>
      </c>
      <c r="E2128">
        <v>49683</v>
      </c>
    </row>
    <row r="2129" spans="4:5">
      <c r="D2129" t="s">
        <v>4309</v>
      </c>
      <c r="E2129" t="s">
        <v>5666</v>
      </c>
    </row>
    <row r="2130" spans="4:5">
      <c r="D2130" t="s">
        <v>4310</v>
      </c>
      <c r="E2130" t="s">
        <v>5667</v>
      </c>
    </row>
    <row r="2131" spans="4:5">
      <c r="D2131">
        <v>0</v>
      </c>
      <c r="E2131">
        <v>57806</v>
      </c>
    </row>
    <row r="2132" spans="4:5">
      <c r="D2132" t="s">
        <v>4311</v>
      </c>
      <c r="E2132" t="s">
        <v>5668</v>
      </c>
    </row>
    <row r="2133" spans="4:5">
      <c r="D2133" t="s">
        <v>4312</v>
      </c>
      <c r="E2133" t="s">
        <v>4294</v>
      </c>
    </row>
    <row r="2134" spans="4:5">
      <c r="D2134">
        <v>0</v>
      </c>
      <c r="E2134">
        <v>61923</v>
      </c>
    </row>
    <row r="2135" spans="4:5">
      <c r="D2135" t="s">
        <v>4313</v>
      </c>
      <c r="E2135" t="s">
        <v>5669</v>
      </c>
    </row>
    <row r="2136" spans="4:5">
      <c r="D2136" t="s">
        <v>4314</v>
      </c>
      <c r="E2136" t="s">
        <v>5670</v>
      </c>
    </row>
    <row r="2137" spans="4:5">
      <c r="D2137">
        <v>0</v>
      </c>
      <c r="E2137">
        <v>105327</v>
      </c>
    </row>
    <row r="2138" spans="4:5">
      <c r="D2138" t="s">
        <v>4315</v>
      </c>
      <c r="E2138" t="s">
        <v>5671</v>
      </c>
    </row>
    <row r="2139" spans="4:5">
      <c r="D2139" t="s">
        <v>4316</v>
      </c>
      <c r="E2139" t="s">
        <v>4310</v>
      </c>
    </row>
    <row r="2140" spans="4:5">
      <c r="D2140">
        <v>0</v>
      </c>
      <c r="E2140">
        <v>0</v>
      </c>
    </row>
    <row r="2141" spans="4:5">
      <c r="D2141" t="s">
        <v>4317</v>
      </c>
      <c r="E2141" t="s">
        <v>5672</v>
      </c>
    </row>
    <row r="2142" spans="4:5">
      <c r="D2142" t="s">
        <v>4318</v>
      </c>
      <c r="E2142" t="s">
        <v>5673</v>
      </c>
    </row>
    <row r="2143" spans="4:5">
      <c r="D2143">
        <v>0</v>
      </c>
      <c r="E2143">
        <v>0</v>
      </c>
    </row>
    <row r="2144" spans="4:5">
      <c r="D2144" t="s">
        <v>4319</v>
      </c>
      <c r="E2144" t="s">
        <v>5674</v>
      </c>
    </row>
    <row r="2145" spans="4:5">
      <c r="D2145" t="s">
        <v>4320</v>
      </c>
      <c r="E2145" t="s">
        <v>4326</v>
      </c>
    </row>
    <row r="2146" spans="4:5">
      <c r="D2146">
        <v>0</v>
      </c>
      <c r="E2146">
        <v>0</v>
      </c>
    </row>
    <row r="2147" spans="4:5">
      <c r="D2147" t="s">
        <v>4321</v>
      </c>
      <c r="E2147" t="s">
        <v>5675</v>
      </c>
    </row>
    <row r="2148" spans="4:5">
      <c r="D2148" t="s">
        <v>4322</v>
      </c>
      <c r="E2148" t="s">
        <v>5676</v>
      </c>
    </row>
    <row r="2149" spans="4:5">
      <c r="D2149">
        <v>0</v>
      </c>
      <c r="E2149">
        <v>0</v>
      </c>
    </row>
    <row r="2150" spans="4:5">
      <c r="D2150" t="s">
        <v>4323</v>
      </c>
      <c r="E2150" t="s">
        <v>5677</v>
      </c>
    </row>
    <row r="2151" spans="4:5">
      <c r="D2151" t="s">
        <v>4324</v>
      </c>
      <c r="E2151" t="s">
        <v>4342</v>
      </c>
    </row>
    <row r="2152" spans="4:5">
      <c r="D2152">
        <v>0</v>
      </c>
      <c r="E2152">
        <v>0</v>
      </c>
    </row>
    <row r="2153" spans="4:5">
      <c r="D2153" t="s">
        <v>4325</v>
      </c>
      <c r="E2153" t="s">
        <v>5678</v>
      </c>
    </row>
    <row r="2154" spans="4:5">
      <c r="D2154" t="s">
        <v>4326</v>
      </c>
      <c r="E2154" t="s">
        <v>5679</v>
      </c>
    </row>
    <row r="2155" spans="4:5">
      <c r="D2155">
        <v>0</v>
      </c>
      <c r="E2155">
        <v>0</v>
      </c>
    </row>
    <row r="2156" spans="4:5">
      <c r="D2156" t="s">
        <v>4327</v>
      </c>
      <c r="E2156" t="s">
        <v>5680</v>
      </c>
    </row>
    <row r="2157" spans="4:5">
      <c r="D2157" t="s">
        <v>4328</v>
      </c>
      <c r="E2157" t="s">
        <v>4358</v>
      </c>
    </row>
    <row r="2158" spans="4:5">
      <c r="D2158">
        <v>0</v>
      </c>
      <c r="E2158">
        <v>0</v>
      </c>
    </row>
    <row r="2159" spans="4:5">
      <c r="D2159" t="s">
        <v>4329</v>
      </c>
      <c r="E2159" t="s">
        <v>5681</v>
      </c>
    </row>
    <row r="2160" spans="4:5">
      <c r="D2160" t="s">
        <v>4330</v>
      </c>
      <c r="E2160" t="s">
        <v>5682</v>
      </c>
    </row>
    <row r="2161" spans="4:5">
      <c r="D2161">
        <v>0</v>
      </c>
      <c r="E2161">
        <v>0</v>
      </c>
    </row>
    <row r="2162" spans="4:5">
      <c r="D2162" t="s">
        <v>4331</v>
      </c>
      <c r="E2162" t="s">
        <v>5683</v>
      </c>
    </row>
    <row r="2163" spans="4:5">
      <c r="D2163" t="s">
        <v>4332</v>
      </c>
      <c r="E2163" t="s">
        <v>5684</v>
      </c>
    </row>
    <row r="2164" spans="4:5">
      <c r="D2164">
        <v>0</v>
      </c>
      <c r="E2164">
        <v>140</v>
      </c>
    </row>
    <row r="2165" spans="4:5">
      <c r="D2165" t="s">
        <v>4333</v>
      </c>
      <c r="E2165" t="s">
        <v>5685</v>
      </c>
    </row>
    <row r="2166" spans="4:5">
      <c r="D2166" t="s">
        <v>4334</v>
      </c>
      <c r="E2166" t="s">
        <v>5686</v>
      </c>
    </row>
    <row r="2167" spans="4:5">
      <c r="D2167">
        <v>0</v>
      </c>
      <c r="E2167">
        <v>0</v>
      </c>
    </row>
    <row r="2168" spans="4:5">
      <c r="D2168" t="s">
        <v>4335</v>
      </c>
      <c r="E2168" t="s">
        <v>5687</v>
      </c>
    </row>
    <row r="2169" spans="4:5">
      <c r="D2169" t="s">
        <v>4336</v>
      </c>
      <c r="E2169" t="s">
        <v>5688</v>
      </c>
    </row>
    <row r="2170" spans="4:5">
      <c r="D2170">
        <v>0</v>
      </c>
      <c r="E2170">
        <v>0</v>
      </c>
    </row>
    <row r="2171" spans="4:5">
      <c r="D2171" t="s">
        <v>4337</v>
      </c>
      <c r="E2171" t="s">
        <v>5689</v>
      </c>
    </row>
    <row r="2172" spans="4:5">
      <c r="D2172" t="s">
        <v>4338</v>
      </c>
      <c r="E2172" t="s">
        <v>5690</v>
      </c>
    </row>
    <row r="2173" spans="4:5">
      <c r="D2173">
        <v>0</v>
      </c>
      <c r="E2173">
        <v>0</v>
      </c>
    </row>
    <row r="2174" spans="4:5">
      <c r="D2174" t="s">
        <v>4339</v>
      </c>
      <c r="E2174" t="s">
        <v>5691</v>
      </c>
    </row>
    <row r="2175" spans="4:5">
      <c r="D2175" t="s">
        <v>4340</v>
      </c>
      <c r="E2175" t="s">
        <v>4376</v>
      </c>
    </row>
    <row r="2176" spans="4:5">
      <c r="D2176">
        <v>0</v>
      </c>
      <c r="E2176">
        <v>62645</v>
      </c>
    </row>
    <row r="2177" spans="4:5">
      <c r="D2177" t="s">
        <v>4341</v>
      </c>
      <c r="E2177" t="s">
        <v>5692</v>
      </c>
    </row>
    <row r="2178" spans="4:5">
      <c r="D2178" t="s">
        <v>4342</v>
      </c>
      <c r="E2178" t="s">
        <v>5693</v>
      </c>
    </row>
    <row r="2179" spans="4:5">
      <c r="D2179">
        <v>0</v>
      </c>
      <c r="E2179">
        <v>50936</v>
      </c>
    </row>
    <row r="2180" spans="4:5">
      <c r="D2180" t="s">
        <v>4343</v>
      </c>
      <c r="E2180" t="s">
        <v>5694</v>
      </c>
    </row>
    <row r="2181" spans="4:5">
      <c r="D2181" t="s">
        <v>4344</v>
      </c>
      <c r="E2181" t="s">
        <v>5695</v>
      </c>
    </row>
    <row r="2182" spans="4:5">
      <c r="D2182">
        <v>0</v>
      </c>
      <c r="E2182">
        <v>0</v>
      </c>
    </row>
    <row r="2183" spans="4:5">
      <c r="D2183" t="s">
        <v>4345</v>
      </c>
      <c r="E2183" t="s">
        <v>5696</v>
      </c>
    </row>
    <row r="2184" spans="4:5">
      <c r="D2184" t="s">
        <v>4346</v>
      </c>
      <c r="E2184" t="s">
        <v>5697</v>
      </c>
    </row>
    <row r="2185" spans="4:5">
      <c r="D2185">
        <v>0</v>
      </c>
      <c r="E2185">
        <v>0</v>
      </c>
    </row>
    <row r="2186" spans="4:5">
      <c r="D2186" t="s">
        <v>4347</v>
      </c>
      <c r="E2186" t="s">
        <v>5698</v>
      </c>
    </row>
    <row r="2187" spans="4:5">
      <c r="D2187" t="s">
        <v>4348</v>
      </c>
      <c r="E2187" t="s">
        <v>5699</v>
      </c>
    </row>
    <row r="2188" spans="4:5">
      <c r="D2188">
        <v>0</v>
      </c>
      <c r="E2188">
        <v>60314</v>
      </c>
    </row>
    <row r="2189" spans="4:5">
      <c r="D2189" t="s">
        <v>4349</v>
      </c>
      <c r="E2189" t="s">
        <v>5700</v>
      </c>
    </row>
    <row r="2190" spans="4:5">
      <c r="D2190" t="s">
        <v>4350</v>
      </c>
      <c r="E2190" t="s">
        <v>5701</v>
      </c>
    </row>
    <row r="2191" spans="4:5">
      <c r="D2191">
        <v>0</v>
      </c>
      <c r="E2191">
        <v>60465</v>
      </c>
    </row>
    <row r="2192" spans="4:5">
      <c r="D2192" t="s">
        <v>4351</v>
      </c>
      <c r="E2192" t="s">
        <v>5702</v>
      </c>
    </row>
    <row r="2193" spans="4:5">
      <c r="D2193" t="s">
        <v>4352</v>
      </c>
      <c r="E2193" t="s">
        <v>4412</v>
      </c>
    </row>
    <row r="2194" spans="4:5">
      <c r="D2194">
        <v>0</v>
      </c>
      <c r="E2194">
        <v>663972</v>
      </c>
    </row>
    <row r="2195" spans="4:5">
      <c r="D2195" t="s">
        <v>4353</v>
      </c>
      <c r="E2195" t="s">
        <v>5703</v>
      </c>
    </row>
    <row r="2196" spans="4:5">
      <c r="D2196" t="s">
        <v>4354</v>
      </c>
      <c r="E2196" t="s">
        <v>5704</v>
      </c>
    </row>
    <row r="2197" spans="4:5">
      <c r="D2197">
        <v>0</v>
      </c>
      <c r="E2197">
        <v>703889</v>
      </c>
    </row>
    <row r="2198" spans="4:5">
      <c r="D2198" t="s">
        <v>4355</v>
      </c>
      <c r="E2198" t="s">
        <v>5705</v>
      </c>
    </row>
    <row r="2199" spans="4:5">
      <c r="D2199" t="s">
        <v>4356</v>
      </c>
      <c r="E2199" t="s">
        <v>4420</v>
      </c>
    </row>
    <row r="2200" spans="4:5">
      <c r="D2200">
        <v>0</v>
      </c>
      <c r="E2200">
        <v>0</v>
      </c>
    </row>
    <row r="2201" spans="4:5">
      <c r="D2201" t="s">
        <v>4357</v>
      </c>
      <c r="E2201" t="s">
        <v>5706</v>
      </c>
    </row>
    <row r="2202" spans="4:5">
      <c r="D2202" t="s">
        <v>4358</v>
      </c>
      <c r="E2202" t="s">
        <v>5707</v>
      </c>
    </row>
    <row r="2203" spans="4:5">
      <c r="D2203">
        <v>0</v>
      </c>
      <c r="E2203">
        <v>2747</v>
      </c>
    </row>
    <row r="2204" spans="4:5">
      <c r="D2204" t="s">
        <v>4359</v>
      </c>
      <c r="E2204" t="s">
        <v>5708</v>
      </c>
    </row>
    <row r="2205" spans="4:5">
      <c r="D2205" t="s">
        <v>4360</v>
      </c>
      <c r="E2205" t="s">
        <v>4428</v>
      </c>
    </row>
    <row r="2206" spans="4:5">
      <c r="D2206">
        <v>0</v>
      </c>
      <c r="E2206">
        <v>20343</v>
      </c>
    </row>
    <row r="2207" spans="4:5">
      <c r="D2207" t="s">
        <v>4361</v>
      </c>
      <c r="E2207" t="s">
        <v>5709</v>
      </c>
    </row>
    <row r="2208" spans="4:5">
      <c r="D2208" t="s">
        <v>4362</v>
      </c>
      <c r="E2208" t="s">
        <v>5710</v>
      </c>
    </row>
    <row r="2209" spans="4:5">
      <c r="D2209">
        <v>0</v>
      </c>
      <c r="E2209">
        <v>19671</v>
      </c>
    </row>
    <row r="2210" spans="4:5">
      <c r="D2210" t="s">
        <v>4363</v>
      </c>
      <c r="E2210" t="s">
        <v>5711</v>
      </c>
    </row>
    <row r="2211" spans="4:5">
      <c r="D2211" t="s">
        <v>4364</v>
      </c>
      <c r="E2211" t="s">
        <v>4436</v>
      </c>
    </row>
    <row r="2212" spans="4:5">
      <c r="D2212">
        <v>0</v>
      </c>
      <c r="E2212">
        <v>204182</v>
      </c>
    </row>
    <row r="2213" spans="4:5">
      <c r="D2213" t="s">
        <v>4365</v>
      </c>
      <c r="E2213" t="s">
        <v>5712</v>
      </c>
    </row>
    <row r="2214" spans="4:5">
      <c r="D2214" t="s">
        <v>4366</v>
      </c>
      <c r="E2214" t="s">
        <v>5713</v>
      </c>
    </row>
    <row r="2215" spans="4:5">
      <c r="D2215">
        <v>0</v>
      </c>
      <c r="E2215">
        <v>249019</v>
      </c>
    </row>
    <row r="2216" spans="4:5">
      <c r="D2216" t="s">
        <v>4367</v>
      </c>
      <c r="E2216" t="s">
        <v>5714</v>
      </c>
    </row>
    <row r="2217" spans="4:5">
      <c r="D2217" t="s">
        <v>4368</v>
      </c>
      <c r="E2217" t="s">
        <v>4444</v>
      </c>
    </row>
    <row r="2218" spans="4:5">
      <c r="D2218">
        <v>0</v>
      </c>
      <c r="E2218">
        <v>2344</v>
      </c>
    </row>
    <row r="2219" spans="4:5">
      <c r="D2219" t="s">
        <v>4369</v>
      </c>
      <c r="E2219" t="s">
        <v>5715</v>
      </c>
    </row>
    <row r="2220" spans="4:5">
      <c r="D2220" t="s">
        <v>4370</v>
      </c>
      <c r="E2220" t="s">
        <v>5716</v>
      </c>
    </row>
    <row r="2221" spans="4:5">
      <c r="D2221">
        <v>0</v>
      </c>
      <c r="E2221">
        <v>0</v>
      </c>
    </row>
    <row r="2222" spans="4:5">
      <c r="D2222" t="s">
        <v>4371</v>
      </c>
      <c r="E2222" t="s">
        <v>5717</v>
      </c>
    </row>
    <row r="2223" spans="4:5">
      <c r="D2223" t="s">
        <v>4372</v>
      </c>
      <c r="E2223" t="s">
        <v>5718</v>
      </c>
    </row>
    <row r="2224" spans="4:5">
      <c r="D2224">
        <v>0</v>
      </c>
      <c r="E2224">
        <v>651950</v>
      </c>
    </row>
    <row r="2225" spans="4:5">
      <c r="D2225" t="s">
        <v>4373</v>
      </c>
      <c r="E2225" t="s">
        <v>5719</v>
      </c>
    </row>
    <row r="2226" spans="4:5">
      <c r="D2226" t="s">
        <v>4374</v>
      </c>
      <c r="E2226" t="s">
        <v>5720</v>
      </c>
    </row>
    <row r="2227" spans="4:5">
      <c r="D2227">
        <v>49818</v>
      </c>
      <c r="E2227">
        <v>714408</v>
      </c>
    </row>
    <row r="2228" spans="4:5">
      <c r="D2228" t="s">
        <v>4375</v>
      </c>
      <c r="E2228" t="s">
        <v>5721</v>
      </c>
    </row>
    <row r="2229" spans="4:5">
      <c r="D2229" t="s">
        <v>4376</v>
      </c>
      <c r="E2229" t="s">
        <v>5722</v>
      </c>
    </row>
    <row r="2230" spans="4:5">
      <c r="D2230">
        <v>0</v>
      </c>
      <c r="E2230">
        <v>1197652</v>
      </c>
    </row>
    <row r="2231" spans="4:5">
      <c r="D2231" t="s">
        <v>4377</v>
      </c>
      <c r="E2231" t="s">
        <v>5723</v>
      </c>
    </row>
    <row r="2232" spans="4:5">
      <c r="D2232" t="s">
        <v>4378</v>
      </c>
      <c r="E2232" t="s">
        <v>5724</v>
      </c>
    </row>
    <row r="2233" spans="4:5">
      <c r="D2233">
        <v>0</v>
      </c>
      <c r="E2233">
        <v>1212248</v>
      </c>
    </row>
    <row r="2234" spans="4:5">
      <c r="D2234" t="s">
        <v>4379</v>
      </c>
      <c r="E2234" t="s">
        <v>5725</v>
      </c>
    </row>
    <row r="2235" spans="4:5">
      <c r="D2235" t="s">
        <v>4380</v>
      </c>
      <c r="E2235" t="s">
        <v>5726</v>
      </c>
    </row>
    <row r="2236" spans="4:5">
      <c r="D2236">
        <v>0</v>
      </c>
      <c r="E2236">
        <v>508954</v>
      </c>
    </row>
    <row r="2237" spans="4:5">
      <c r="D2237" t="s">
        <v>4381</v>
      </c>
      <c r="E2237" t="s">
        <v>5727</v>
      </c>
    </row>
    <row r="2238" spans="4:5">
      <c r="D2238" t="s">
        <v>4382</v>
      </c>
      <c r="E2238" t="s">
        <v>5728</v>
      </c>
    </row>
    <row r="2239" spans="4:5">
      <c r="D2239">
        <v>23070</v>
      </c>
      <c r="E2239">
        <v>566327</v>
      </c>
    </row>
    <row r="2240" spans="4:5">
      <c r="D2240" t="s">
        <v>4383</v>
      </c>
      <c r="E2240" t="s">
        <v>5729</v>
      </c>
    </row>
    <row r="2241" spans="4:5">
      <c r="D2241" t="s">
        <v>4384</v>
      </c>
      <c r="E2241" t="s">
        <v>5730</v>
      </c>
    </row>
    <row r="2242" spans="4:5">
      <c r="D2242">
        <v>0</v>
      </c>
      <c r="E2242">
        <v>87272</v>
      </c>
    </row>
    <row r="2243" spans="4:5">
      <c r="D2243" t="s">
        <v>4385</v>
      </c>
      <c r="E2243" t="s">
        <v>5731</v>
      </c>
    </row>
    <row r="2244" spans="4:5">
      <c r="D2244" t="s">
        <v>4386</v>
      </c>
      <c r="E2244" t="s">
        <v>5732</v>
      </c>
    </row>
    <row r="2245" spans="4:5">
      <c r="D2245">
        <v>0</v>
      </c>
      <c r="E2245">
        <v>114000</v>
      </c>
    </row>
    <row r="2246" spans="4:5">
      <c r="D2246" t="s">
        <v>4387</v>
      </c>
      <c r="E2246" t="s">
        <v>5733</v>
      </c>
    </row>
    <row r="2247" spans="4:5">
      <c r="D2247" t="s">
        <v>4388</v>
      </c>
      <c r="E2247" t="s">
        <v>5734</v>
      </c>
    </row>
    <row r="2248" spans="4:5">
      <c r="D2248">
        <v>717415</v>
      </c>
      <c r="E2248">
        <v>0</v>
      </c>
    </row>
    <row r="2249" spans="4:5">
      <c r="D2249" t="s">
        <v>4389</v>
      </c>
      <c r="E2249" t="s">
        <v>5735</v>
      </c>
    </row>
    <row r="2250" spans="4:5">
      <c r="D2250" t="s">
        <v>4390</v>
      </c>
      <c r="E2250" t="s">
        <v>5736</v>
      </c>
    </row>
    <row r="2251" spans="4:5">
      <c r="D2251">
        <v>0</v>
      </c>
      <c r="E2251">
        <v>363</v>
      </c>
    </row>
    <row r="2252" spans="4:5">
      <c r="D2252" t="s">
        <v>4391</v>
      </c>
      <c r="E2252" t="s">
        <v>5737</v>
      </c>
    </row>
    <row r="2253" spans="4:5">
      <c r="D2253" t="s">
        <v>4392</v>
      </c>
      <c r="E2253" t="s">
        <v>5738</v>
      </c>
    </row>
    <row r="2254" spans="4:5">
      <c r="D2254">
        <v>0</v>
      </c>
      <c r="E2254">
        <v>90574</v>
      </c>
    </row>
    <row r="2255" spans="4:5">
      <c r="D2255" t="s">
        <v>4393</v>
      </c>
      <c r="E2255" t="s">
        <v>5739</v>
      </c>
    </row>
    <row r="2256" spans="4:5">
      <c r="D2256" t="s">
        <v>4394</v>
      </c>
      <c r="E2256" t="s">
        <v>5740</v>
      </c>
    </row>
    <row r="2257" spans="4:5">
      <c r="D2257">
        <v>57071</v>
      </c>
      <c r="E2257">
        <v>83694</v>
      </c>
    </row>
    <row r="2258" spans="4:5">
      <c r="D2258" t="s">
        <v>4395</v>
      </c>
      <c r="E2258" t="s">
        <v>5741</v>
      </c>
    </row>
    <row r="2259" spans="4:5">
      <c r="D2259" t="s">
        <v>4396</v>
      </c>
      <c r="E2259" t="s">
        <v>5742</v>
      </c>
    </row>
    <row r="2260" spans="4:5">
      <c r="D2260">
        <v>0</v>
      </c>
      <c r="E2260">
        <v>69452</v>
      </c>
    </row>
    <row r="2261" spans="4:5">
      <c r="D2261" t="s">
        <v>4397</v>
      </c>
      <c r="E2261" t="s">
        <v>5743</v>
      </c>
    </row>
    <row r="2262" spans="4:5">
      <c r="D2262" t="s">
        <v>4398</v>
      </c>
      <c r="E2262" t="s">
        <v>5744</v>
      </c>
    </row>
    <row r="2263" spans="4:5">
      <c r="D2263">
        <v>0</v>
      </c>
      <c r="E2263">
        <v>67325</v>
      </c>
    </row>
    <row r="2264" spans="4:5">
      <c r="D2264" t="s">
        <v>4399</v>
      </c>
      <c r="E2264" t="s">
        <v>5745</v>
      </c>
    </row>
    <row r="2265" spans="4:5">
      <c r="D2265" t="s">
        <v>4400</v>
      </c>
      <c r="E2265" t="s">
        <v>5746</v>
      </c>
    </row>
    <row r="2266" spans="4:5">
      <c r="D2266">
        <v>0</v>
      </c>
      <c r="E2266">
        <v>252643</v>
      </c>
    </row>
    <row r="2267" spans="4:5">
      <c r="D2267" t="s">
        <v>4401</v>
      </c>
      <c r="E2267" t="s">
        <v>5747</v>
      </c>
    </row>
    <row r="2268" spans="4:5">
      <c r="D2268" t="s">
        <v>4402</v>
      </c>
      <c r="E2268" t="s">
        <v>5748</v>
      </c>
    </row>
    <row r="2269" spans="4:5">
      <c r="D2269">
        <v>0</v>
      </c>
      <c r="E2269">
        <v>236605</v>
      </c>
    </row>
    <row r="2270" spans="4:5">
      <c r="D2270" t="s">
        <v>4403</v>
      </c>
      <c r="E2270" t="s">
        <v>5749</v>
      </c>
    </row>
    <row r="2271" spans="4:5">
      <c r="D2271" t="s">
        <v>4404</v>
      </c>
      <c r="E2271" t="s">
        <v>5750</v>
      </c>
    </row>
    <row r="2272" spans="4:5">
      <c r="D2272">
        <v>0</v>
      </c>
      <c r="E2272">
        <v>261007</v>
      </c>
    </row>
    <row r="2273" spans="4:5">
      <c r="D2273" t="s">
        <v>4405</v>
      </c>
      <c r="E2273" t="s">
        <v>5751</v>
      </c>
    </row>
    <row r="2274" spans="4:5">
      <c r="D2274" t="s">
        <v>4406</v>
      </c>
      <c r="E2274" t="s">
        <v>5752</v>
      </c>
    </row>
    <row r="2275" spans="4:5">
      <c r="D2275">
        <v>0</v>
      </c>
      <c r="E2275">
        <v>330158</v>
      </c>
    </row>
    <row r="2276" spans="4:5">
      <c r="D2276" t="s">
        <v>4407</v>
      </c>
      <c r="E2276" t="s">
        <v>5753</v>
      </c>
    </row>
    <row r="2277" spans="4:5">
      <c r="D2277" t="s">
        <v>4408</v>
      </c>
      <c r="E2277" t="s">
        <v>5754</v>
      </c>
    </row>
    <row r="2278" spans="4:5">
      <c r="D2278">
        <v>0</v>
      </c>
      <c r="E2278">
        <v>99110</v>
      </c>
    </row>
    <row r="2279" spans="4:5">
      <c r="D2279" t="s">
        <v>4409</v>
      </c>
      <c r="E2279" t="s">
        <v>5755</v>
      </c>
    </row>
    <row r="2280" spans="4:5">
      <c r="D2280" t="s">
        <v>4410</v>
      </c>
      <c r="E2280" t="s">
        <v>5756</v>
      </c>
    </row>
    <row r="2281" spans="4:5">
      <c r="D2281">
        <v>1235875</v>
      </c>
      <c r="E2281">
        <v>83186</v>
      </c>
    </row>
    <row r="2282" spans="4:5">
      <c r="D2282" t="s">
        <v>4411</v>
      </c>
      <c r="E2282" t="s">
        <v>5757</v>
      </c>
    </row>
    <row r="2283" spans="4:5">
      <c r="D2283" t="s">
        <v>4412</v>
      </c>
      <c r="E2283" t="s">
        <v>5758</v>
      </c>
    </row>
    <row r="2284" spans="4:5">
      <c r="D2284">
        <v>0</v>
      </c>
      <c r="E2284">
        <v>61160</v>
      </c>
    </row>
    <row r="2285" spans="4:5">
      <c r="D2285" t="s">
        <v>4413</v>
      </c>
      <c r="E2285" t="s">
        <v>5759</v>
      </c>
    </row>
    <row r="2286" spans="4:5">
      <c r="D2286" t="s">
        <v>4414</v>
      </c>
      <c r="E2286" t="s">
        <v>5760</v>
      </c>
    </row>
    <row r="2287" spans="4:5">
      <c r="D2287">
        <v>0</v>
      </c>
      <c r="E2287">
        <v>69411</v>
      </c>
    </row>
    <row r="2288" spans="4:5">
      <c r="D2288" t="s">
        <v>4415</v>
      </c>
      <c r="E2288" t="s">
        <v>5761</v>
      </c>
    </row>
    <row r="2289" spans="4:5">
      <c r="D2289" t="s">
        <v>4416</v>
      </c>
      <c r="E2289" t="s">
        <v>5762</v>
      </c>
    </row>
    <row r="2290" spans="4:5">
      <c r="D2290">
        <v>0</v>
      </c>
      <c r="E2290">
        <v>0</v>
      </c>
    </row>
    <row r="2291" spans="4:5">
      <c r="D2291" t="s">
        <v>4417</v>
      </c>
      <c r="E2291" t="s">
        <v>5763</v>
      </c>
    </row>
    <row r="2292" spans="4:5">
      <c r="D2292" t="s">
        <v>4418</v>
      </c>
      <c r="E2292" t="s">
        <v>5764</v>
      </c>
    </row>
    <row r="2293" spans="4:5">
      <c r="D2293">
        <v>0</v>
      </c>
      <c r="E2293">
        <v>0</v>
      </c>
    </row>
    <row r="2294" spans="4:5">
      <c r="D2294" t="s">
        <v>4419</v>
      </c>
      <c r="E2294" t="s">
        <v>5765</v>
      </c>
    </row>
    <row r="2295" spans="4:5">
      <c r="D2295" t="s">
        <v>4420</v>
      </c>
      <c r="E2295" t="s">
        <v>5766</v>
      </c>
    </row>
    <row r="2296" spans="4:5">
      <c r="D2296">
        <v>0</v>
      </c>
      <c r="E2296">
        <v>0</v>
      </c>
    </row>
    <row r="2297" spans="4:5">
      <c r="D2297" t="s">
        <v>4421</v>
      </c>
      <c r="E2297" t="s">
        <v>5767</v>
      </c>
    </row>
    <row r="2298" spans="4:5">
      <c r="D2298" t="s">
        <v>4422</v>
      </c>
      <c r="E2298" t="s">
        <v>5768</v>
      </c>
    </row>
    <row r="2299" spans="4:5">
      <c r="D2299">
        <v>0</v>
      </c>
      <c r="E2299">
        <v>0</v>
      </c>
    </row>
    <row r="2300" spans="4:5">
      <c r="D2300" t="s">
        <v>4423</v>
      </c>
      <c r="E2300" t="s">
        <v>5769</v>
      </c>
    </row>
    <row r="2301" spans="4:5">
      <c r="D2301" t="s">
        <v>4424</v>
      </c>
      <c r="E2301" t="s">
        <v>5770</v>
      </c>
    </row>
    <row r="2302" spans="4:5">
      <c r="D2302">
        <v>0</v>
      </c>
      <c r="E2302">
        <v>0</v>
      </c>
    </row>
    <row r="2303" spans="4:5">
      <c r="D2303" t="s">
        <v>4425</v>
      </c>
      <c r="E2303" t="s">
        <v>5771</v>
      </c>
    </row>
    <row r="2304" spans="4:5">
      <c r="D2304" t="s">
        <v>4426</v>
      </c>
      <c r="E2304" t="s">
        <v>5772</v>
      </c>
    </row>
    <row r="2305" spans="4:5">
      <c r="D2305">
        <v>1081062</v>
      </c>
      <c r="E2305">
        <v>0</v>
      </c>
    </row>
    <row r="2306" spans="4:5">
      <c r="D2306" t="s">
        <v>4427</v>
      </c>
      <c r="E2306" t="s">
        <v>5773</v>
      </c>
    </row>
    <row r="2307" spans="4:5">
      <c r="D2307" t="s">
        <v>4428</v>
      </c>
      <c r="E2307" t="s">
        <v>5774</v>
      </c>
    </row>
    <row r="2308" spans="4:5">
      <c r="D2308">
        <v>0</v>
      </c>
      <c r="E2308">
        <v>0</v>
      </c>
    </row>
    <row r="2309" spans="4:5">
      <c r="D2309" t="s">
        <v>4429</v>
      </c>
      <c r="E2309" t="s">
        <v>5775</v>
      </c>
    </row>
    <row r="2310" spans="4:5">
      <c r="D2310" t="s">
        <v>4430</v>
      </c>
      <c r="E2310" t="s">
        <v>5776</v>
      </c>
    </row>
    <row r="2311" spans="4:5">
      <c r="D2311">
        <v>0</v>
      </c>
      <c r="E2311">
        <v>0</v>
      </c>
    </row>
    <row r="2312" spans="4:5">
      <c r="D2312" t="s">
        <v>4431</v>
      </c>
      <c r="E2312" t="s">
        <v>5777</v>
      </c>
    </row>
    <row r="2313" spans="4:5">
      <c r="D2313" t="s">
        <v>4432</v>
      </c>
      <c r="E2313" t="s">
        <v>5778</v>
      </c>
    </row>
    <row r="2314" spans="4:5">
      <c r="D2314">
        <v>0</v>
      </c>
      <c r="E2314">
        <v>0</v>
      </c>
    </row>
    <row r="2315" spans="4:5">
      <c r="D2315" t="s">
        <v>4433</v>
      </c>
      <c r="E2315" t="s">
        <v>5779</v>
      </c>
    </row>
    <row r="2316" spans="4:5">
      <c r="D2316" t="s">
        <v>4434</v>
      </c>
      <c r="E2316" t="s">
        <v>5780</v>
      </c>
    </row>
    <row r="2317" spans="4:5">
      <c r="D2317">
        <v>2436541</v>
      </c>
      <c r="E2317">
        <v>0</v>
      </c>
    </row>
    <row r="2318" spans="4:5">
      <c r="D2318" t="s">
        <v>4435</v>
      </c>
      <c r="E2318" t="s">
        <v>5781</v>
      </c>
    </row>
    <row r="2319" spans="4:5">
      <c r="D2319" t="s">
        <v>4436</v>
      </c>
      <c r="E2319" t="s">
        <v>5782</v>
      </c>
    </row>
    <row r="2320" spans="4:5">
      <c r="D2320">
        <v>0</v>
      </c>
      <c r="E2320">
        <v>0</v>
      </c>
    </row>
    <row r="2321" spans="4:5">
      <c r="D2321" t="s">
        <v>4437</v>
      </c>
      <c r="E2321" t="s">
        <v>5783</v>
      </c>
    </row>
    <row r="2322" spans="4:5">
      <c r="D2322" t="s">
        <v>4438</v>
      </c>
      <c r="E2322" t="s">
        <v>5784</v>
      </c>
    </row>
    <row r="2323" spans="4:5">
      <c r="D2323">
        <v>0</v>
      </c>
      <c r="E2323">
        <v>0</v>
      </c>
    </row>
    <row r="2324" spans="4:5">
      <c r="D2324" t="s">
        <v>4439</v>
      </c>
      <c r="E2324" t="s">
        <v>5785</v>
      </c>
    </row>
    <row r="2325" spans="4:5">
      <c r="D2325" t="s">
        <v>4440</v>
      </c>
      <c r="E2325" t="s">
        <v>5786</v>
      </c>
    </row>
    <row r="2326" spans="4:5">
      <c r="D2326">
        <v>0</v>
      </c>
      <c r="E2326">
        <v>0</v>
      </c>
    </row>
    <row r="2327" spans="4:5">
      <c r="D2327" t="s">
        <v>4441</v>
      </c>
      <c r="E2327" t="s">
        <v>5787</v>
      </c>
    </row>
    <row r="2328" spans="4:5">
      <c r="D2328" t="s">
        <v>4442</v>
      </c>
      <c r="E2328" t="s">
        <v>5788</v>
      </c>
    </row>
    <row r="2329" spans="4:5">
      <c r="D2329">
        <v>7888887</v>
      </c>
      <c r="E2329">
        <v>0</v>
      </c>
    </row>
    <row r="2330" spans="4:5">
      <c r="D2330" t="s">
        <v>4443</v>
      </c>
      <c r="E2330" t="s">
        <v>5789</v>
      </c>
    </row>
    <row r="2331" spans="4:5">
      <c r="D2331" t="s">
        <v>4444</v>
      </c>
      <c r="E2331" t="s">
        <v>5790</v>
      </c>
    </row>
    <row r="2332" spans="4:5">
      <c r="D2332">
        <v>0</v>
      </c>
      <c r="E2332">
        <v>0</v>
      </c>
    </row>
    <row r="2333" spans="4:5">
      <c r="D2333" t="s">
        <v>4445</v>
      </c>
      <c r="E2333" t="s">
        <v>5791</v>
      </c>
    </row>
    <row r="2334" spans="4:5">
      <c r="D2334" t="s">
        <v>4446</v>
      </c>
      <c r="E2334" t="s">
        <v>5792</v>
      </c>
    </row>
    <row r="2335" spans="4:5">
      <c r="D2335">
        <v>0</v>
      </c>
      <c r="E2335">
        <v>0</v>
      </c>
    </row>
    <row r="2336" spans="4:5">
      <c r="D2336" t="s">
        <v>4447</v>
      </c>
      <c r="E2336" t="s">
        <v>5793</v>
      </c>
    </row>
    <row r="2337" spans="4:5">
      <c r="D2337" t="s">
        <v>4448</v>
      </c>
      <c r="E2337" t="s">
        <v>5794</v>
      </c>
    </row>
    <row r="2338" spans="4:5">
      <c r="D2338">
        <v>0</v>
      </c>
      <c r="E2338">
        <v>0</v>
      </c>
    </row>
    <row r="2339" spans="4:5">
      <c r="D2339" t="s">
        <v>4449</v>
      </c>
      <c r="E2339" t="s">
        <v>5795</v>
      </c>
    </row>
    <row r="2340" spans="4:5">
      <c r="D2340" t="s">
        <v>4450</v>
      </c>
      <c r="E2340" t="s">
        <v>5796</v>
      </c>
    </row>
    <row r="2341" spans="4:5">
      <c r="D2341">
        <v>0</v>
      </c>
      <c r="E2341">
        <v>0</v>
      </c>
    </row>
    <row r="2342" spans="4:5">
      <c r="D2342" t="s">
        <v>4451</v>
      </c>
      <c r="E2342" t="s">
        <v>5797</v>
      </c>
    </row>
    <row r="2343" spans="4:5">
      <c r="D2343" t="s">
        <v>4452</v>
      </c>
      <c r="E2343" t="s">
        <v>5798</v>
      </c>
    </row>
    <row r="2344" spans="4:5">
      <c r="D2344">
        <v>0</v>
      </c>
      <c r="E2344">
        <v>1292</v>
      </c>
    </row>
    <row r="2345" spans="4:5">
      <c r="D2345" t="s">
        <v>4453</v>
      </c>
      <c r="E2345" t="s">
        <v>5799</v>
      </c>
    </row>
    <row r="2346" spans="4:5">
      <c r="E2346" t="s">
        <v>5800</v>
      </c>
    </row>
    <row r="2347" spans="4:5">
      <c r="E2347">
        <v>3409515</v>
      </c>
    </row>
    <row r="2348" spans="4:5">
      <c r="E2348" t="s">
        <v>5801</v>
      </c>
    </row>
    <row r="2349" spans="4:5">
      <c r="E2349" t="s">
        <v>5802</v>
      </c>
    </row>
    <row r="2350" spans="4:5">
      <c r="E2350">
        <v>462966</v>
      </c>
    </row>
    <row r="2351" spans="4:5">
      <c r="E2351" t="s">
        <v>5803</v>
      </c>
    </row>
    <row r="2352" spans="4:5">
      <c r="E2352" t="s">
        <v>5804</v>
      </c>
    </row>
    <row r="2353" spans="5:5">
      <c r="E2353">
        <v>5187299</v>
      </c>
    </row>
    <row r="2354" spans="5:5">
      <c r="E2354" t="s">
        <v>5805</v>
      </c>
    </row>
    <row r="2355" spans="5:5">
      <c r="E2355" t="s">
        <v>5806</v>
      </c>
    </row>
    <row r="2356" spans="5:5">
      <c r="E2356">
        <v>0</v>
      </c>
    </row>
    <row r="2357" spans="5:5">
      <c r="E2357" t="s">
        <v>5807</v>
      </c>
    </row>
    <row r="2358" spans="5:5">
      <c r="E2358" t="s">
        <v>5808</v>
      </c>
    </row>
    <row r="2359" spans="5:5">
      <c r="E2359">
        <v>411502</v>
      </c>
    </row>
    <row r="2360" spans="5:5">
      <c r="E2360" t="s">
        <v>5809</v>
      </c>
    </row>
    <row r="2361" spans="5:5">
      <c r="E2361" t="s">
        <v>5810</v>
      </c>
    </row>
    <row r="2362" spans="5:5">
      <c r="E2362">
        <v>0</v>
      </c>
    </row>
    <row r="2363" spans="5:5">
      <c r="E2363" t="s">
        <v>5811</v>
      </c>
    </row>
    <row r="2364" spans="5:5">
      <c r="E2364" t="s">
        <v>5812</v>
      </c>
    </row>
    <row r="2365" spans="5:5">
      <c r="E2365">
        <v>10712986</v>
      </c>
    </row>
    <row r="2366" spans="5:5">
      <c r="E2366" t="s">
        <v>5813</v>
      </c>
    </row>
    <row r="2367" spans="5:5">
      <c r="E2367" t="s">
        <v>5814</v>
      </c>
    </row>
    <row r="2368" spans="5:5">
      <c r="E2368">
        <v>0</v>
      </c>
    </row>
    <row r="2369" spans="5:5">
      <c r="E2369" t="s">
        <v>5815</v>
      </c>
    </row>
    <row r="2370" spans="5:5">
      <c r="E2370" t="s">
        <v>5816</v>
      </c>
    </row>
    <row r="2371" spans="5:5">
      <c r="E2371">
        <v>0</v>
      </c>
    </row>
    <row r="2372" spans="5:5">
      <c r="E2372" t="s">
        <v>5817</v>
      </c>
    </row>
    <row r="2373" spans="5:5">
      <c r="E2373" t="s">
        <v>5818</v>
      </c>
    </row>
    <row r="2374" spans="5:5">
      <c r="E2374">
        <v>0</v>
      </c>
    </row>
    <row r="2375" spans="5:5">
      <c r="E2375" t="s">
        <v>5819</v>
      </c>
    </row>
    <row r="2376" spans="5:5">
      <c r="E2376" t="s">
        <v>5820</v>
      </c>
    </row>
    <row r="2377" spans="5:5">
      <c r="E2377">
        <v>0</v>
      </c>
    </row>
    <row r="2378" spans="5:5">
      <c r="E2378" t="s">
        <v>5821</v>
      </c>
    </row>
    <row r="2379" spans="5:5">
      <c r="E2379" t="s">
        <v>5822</v>
      </c>
    </row>
    <row r="2380" spans="5:5">
      <c r="E2380">
        <v>0</v>
      </c>
    </row>
    <row r="2381" spans="5:5">
      <c r="E2381" t="s">
        <v>5823</v>
      </c>
    </row>
    <row r="2382" spans="5:5">
      <c r="E2382" t="s">
        <v>5824</v>
      </c>
    </row>
    <row r="2383" spans="5:5">
      <c r="E2383">
        <v>0</v>
      </c>
    </row>
    <row r="2384" spans="5:5">
      <c r="E2384" t="s">
        <v>5825</v>
      </c>
    </row>
    <row r="2385" spans="5:5">
      <c r="E2385" t="s">
        <v>5826</v>
      </c>
    </row>
    <row r="2386" spans="5:5">
      <c r="E2386">
        <v>0</v>
      </c>
    </row>
    <row r="2387" spans="5:5">
      <c r="E2387" t="s">
        <v>5827</v>
      </c>
    </row>
    <row r="2388" spans="5:5">
      <c r="E2388" t="s">
        <v>5828</v>
      </c>
    </row>
    <row r="2389" spans="5:5">
      <c r="E2389">
        <v>0</v>
      </c>
    </row>
    <row r="2390" spans="5:5">
      <c r="E2390" t="s">
        <v>5829</v>
      </c>
    </row>
    <row r="2391" spans="5:5">
      <c r="E2391" t="s">
        <v>5830</v>
      </c>
    </row>
    <row r="2392" spans="5:5">
      <c r="E2392">
        <v>0</v>
      </c>
    </row>
    <row r="2393" spans="5:5">
      <c r="E2393" t="s">
        <v>5831</v>
      </c>
    </row>
    <row r="2394" spans="5:5">
      <c r="E2394" t="s">
        <v>5832</v>
      </c>
    </row>
    <row r="2395" spans="5:5">
      <c r="E2395">
        <v>0</v>
      </c>
    </row>
    <row r="2396" spans="5:5">
      <c r="E2396" t="s">
        <v>5833</v>
      </c>
    </row>
    <row r="2397" spans="5:5">
      <c r="E2397" t="s">
        <v>5834</v>
      </c>
    </row>
    <row r="2398" spans="5:5">
      <c r="E2398">
        <v>0</v>
      </c>
    </row>
    <row r="2399" spans="5:5">
      <c r="E2399" t="s">
        <v>5835</v>
      </c>
    </row>
    <row r="2400" spans="5:5">
      <c r="E2400" t="s">
        <v>5836</v>
      </c>
    </row>
    <row r="2401" spans="5:5">
      <c r="E2401">
        <v>0</v>
      </c>
    </row>
    <row r="2402" spans="5:5">
      <c r="E2402" t="s">
        <v>5837</v>
      </c>
    </row>
    <row r="2403" spans="5:5">
      <c r="E2403" t="s">
        <v>5838</v>
      </c>
    </row>
    <row r="2404" spans="5:5">
      <c r="E2404">
        <v>0</v>
      </c>
    </row>
    <row r="2405" spans="5:5">
      <c r="E2405" t="s">
        <v>5839</v>
      </c>
    </row>
    <row r="2406" spans="5:5">
      <c r="E2406" t="s">
        <v>5840</v>
      </c>
    </row>
    <row r="2407" spans="5:5">
      <c r="E2407">
        <v>0</v>
      </c>
    </row>
    <row r="2408" spans="5:5">
      <c r="E2408" t="s">
        <v>5841</v>
      </c>
    </row>
    <row r="2409" spans="5:5">
      <c r="E2409" t="s">
        <v>5842</v>
      </c>
    </row>
    <row r="2410" spans="5:5">
      <c r="E2410">
        <v>0</v>
      </c>
    </row>
    <row r="2411" spans="5:5">
      <c r="E2411" t="s">
        <v>5843</v>
      </c>
    </row>
    <row r="2412" spans="5:5">
      <c r="E2412" t="s">
        <v>5844</v>
      </c>
    </row>
    <row r="2413" spans="5:5">
      <c r="E2413">
        <v>0</v>
      </c>
    </row>
    <row r="2414" spans="5:5">
      <c r="E2414" t="s">
        <v>5845</v>
      </c>
    </row>
    <row r="2415" spans="5:5">
      <c r="E2415" t="s">
        <v>5846</v>
      </c>
    </row>
    <row r="2416" spans="5:5">
      <c r="E2416">
        <v>0</v>
      </c>
    </row>
    <row r="2417" spans="5:5">
      <c r="E2417" t="s">
        <v>5847</v>
      </c>
    </row>
    <row r="2418" spans="5:5">
      <c r="E2418" t="s">
        <v>5848</v>
      </c>
    </row>
    <row r="2419" spans="5:5">
      <c r="E2419">
        <v>0</v>
      </c>
    </row>
    <row r="2420" spans="5:5">
      <c r="E2420" t="s">
        <v>5849</v>
      </c>
    </row>
    <row r="2421" spans="5:5">
      <c r="E2421" t="s">
        <v>5850</v>
      </c>
    </row>
    <row r="2422" spans="5:5">
      <c r="E2422">
        <v>0</v>
      </c>
    </row>
    <row r="2423" spans="5:5">
      <c r="E2423" t="s">
        <v>5851</v>
      </c>
    </row>
    <row r="2424" spans="5:5">
      <c r="E2424" t="s">
        <v>5852</v>
      </c>
    </row>
    <row r="2425" spans="5:5">
      <c r="E2425">
        <v>0</v>
      </c>
    </row>
    <row r="2426" spans="5:5">
      <c r="E2426" t="s">
        <v>5853</v>
      </c>
    </row>
    <row r="2427" spans="5:5">
      <c r="E2427" t="s">
        <v>5854</v>
      </c>
    </row>
    <row r="2428" spans="5:5">
      <c r="E2428">
        <v>0</v>
      </c>
    </row>
    <row r="2429" spans="5:5">
      <c r="E2429" t="s">
        <v>5855</v>
      </c>
    </row>
    <row r="2430" spans="5:5">
      <c r="E2430" t="s">
        <v>5856</v>
      </c>
    </row>
    <row r="2431" spans="5:5">
      <c r="E2431">
        <v>0</v>
      </c>
    </row>
    <row r="2432" spans="5:5">
      <c r="E2432" t="s">
        <v>5857</v>
      </c>
    </row>
    <row r="2433" spans="5:5">
      <c r="E2433" t="s">
        <v>5858</v>
      </c>
    </row>
    <row r="2434" spans="5:5">
      <c r="E2434">
        <v>0</v>
      </c>
    </row>
    <row r="2435" spans="5:5">
      <c r="E2435" t="s">
        <v>5859</v>
      </c>
    </row>
    <row r="2436" spans="5:5">
      <c r="E2436" t="s">
        <v>5860</v>
      </c>
    </row>
    <row r="2437" spans="5:5">
      <c r="E2437">
        <v>0</v>
      </c>
    </row>
    <row r="2438" spans="5:5">
      <c r="E2438" t="s">
        <v>5861</v>
      </c>
    </row>
    <row r="2439" spans="5:5">
      <c r="E2439" t="s">
        <v>5862</v>
      </c>
    </row>
    <row r="2440" spans="5:5">
      <c r="E2440">
        <v>6071</v>
      </c>
    </row>
    <row r="2441" spans="5:5">
      <c r="E2441" t="s">
        <v>5863</v>
      </c>
    </row>
    <row r="2442" spans="5:5">
      <c r="E2442" t="s">
        <v>5864</v>
      </c>
    </row>
    <row r="2443" spans="5:5">
      <c r="E2443">
        <v>0</v>
      </c>
    </row>
    <row r="2444" spans="5:5">
      <c r="E2444" t="s">
        <v>5865</v>
      </c>
    </row>
    <row r="2445" spans="5:5">
      <c r="E2445" t="s">
        <v>5866</v>
      </c>
    </row>
    <row r="2446" spans="5:5">
      <c r="E2446">
        <v>0</v>
      </c>
    </row>
    <row r="2447" spans="5:5">
      <c r="E2447" t="s">
        <v>5867</v>
      </c>
    </row>
    <row r="2448" spans="5:5">
      <c r="E2448" t="s">
        <v>5868</v>
      </c>
    </row>
    <row r="2449" spans="5:5">
      <c r="E2449">
        <v>0</v>
      </c>
    </row>
    <row r="2450" spans="5:5">
      <c r="E2450" t="s">
        <v>5869</v>
      </c>
    </row>
    <row r="2451" spans="5:5">
      <c r="E2451" t="s">
        <v>5870</v>
      </c>
    </row>
    <row r="2452" spans="5:5">
      <c r="E2452">
        <v>0</v>
      </c>
    </row>
    <row r="2453" spans="5:5">
      <c r="E2453" t="s">
        <v>5871</v>
      </c>
    </row>
    <row r="2454" spans="5:5">
      <c r="E2454" t="s">
        <v>5872</v>
      </c>
    </row>
    <row r="2455" spans="5:5">
      <c r="E2455">
        <v>0</v>
      </c>
    </row>
    <row r="2456" spans="5:5">
      <c r="E2456" t="s">
        <v>5873</v>
      </c>
    </row>
    <row r="2457" spans="5:5">
      <c r="E2457" t="s">
        <v>5874</v>
      </c>
    </row>
    <row r="2458" spans="5:5">
      <c r="E2458">
        <v>0</v>
      </c>
    </row>
    <row r="2459" spans="5:5">
      <c r="E2459" t="s">
        <v>5875</v>
      </c>
    </row>
    <row r="2460" spans="5:5">
      <c r="E2460" t="s">
        <v>5876</v>
      </c>
    </row>
    <row r="2461" spans="5:5">
      <c r="E2461">
        <v>0</v>
      </c>
    </row>
    <row r="2462" spans="5:5">
      <c r="E2462" t="s">
        <v>5877</v>
      </c>
    </row>
    <row r="2463" spans="5:5">
      <c r="E2463" t="s">
        <v>5878</v>
      </c>
    </row>
    <row r="2464" spans="5:5">
      <c r="E2464">
        <v>0</v>
      </c>
    </row>
    <row r="2465" spans="5:5">
      <c r="E2465" t="s">
        <v>5879</v>
      </c>
    </row>
    <row r="2466" spans="5:5">
      <c r="E2466" t="s">
        <v>5880</v>
      </c>
    </row>
    <row r="2467" spans="5:5">
      <c r="E2467">
        <v>1439069</v>
      </c>
    </row>
    <row r="2468" spans="5:5">
      <c r="E2468" t="s">
        <v>5881</v>
      </c>
    </row>
    <row r="2469" spans="5:5">
      <c r="E2469" t="s">
        <v>5882</v>
      </c>
    </row>
    <row r="2470" spans="5:5">
      <c r="E2470">
        <v>0</v>
      </c>
    </row>
    <row r="2471" spans="5:5">
      <c r="E2471" t="s">
        <v>5883</v>
      </c>
    </row>
    <row r="2472" spans="5:5">
      <c r="E2472" t="s">
        <v>5884</v>
      </c>
    </row>
    <row r="2473" spans="5:5">
      <c r="E2473">
        <v>0</v>
      </c>
    </row>
    <row r="2474" spans="5:5">
      <c r="E2474" t="s">
        <v>5885</v>
      </c>
    </row>
    <row r="2475" spans="5:5">
      <c r="E2475" t="s">
        <v>5886</v>
      </c>
    </row>
    <row r="2476" spans="5:5">
      <c r="E2476">
        <v>0</v>
      </c>
    </row>
    <row r="2477" spans="5:5">
      <c r="E2477" t="s">
        <v>5887</v>
      </c>
    </row>
    <row r="2478" spans="5:5">
      <c r="E2478" t="s">
        <v>5888</v>
      </c>
    </row>
    <row r="2479" spans="5:5">
      <c r="E2479">
        <v>0</v>
      </c>
    </row>
    <row r="2480" spans="5:5">
      <c r="E2480" t="s">
        <v>5889</v>
      </c>
    </row>
    <row r="2481" spans="5:5">
      <c r="E2481" t="s">
        <v>5890</v>
      </c>
    </row>
    <row r="2482" spans="5:5">
      <c r="E2482">
        <v>0</v>
      </c>
    </row>
    <row r="2483" spans="5:5">
      <c r="E2483" t="s">
        <v>5891</v>
      </c>
    </row>
    <row r="2484" spans="5:5">
      <c r="E2484" t="s">
        <v>5892</v>
      </c>
    </row>
    <row r="2485" spans="5:5">
      <c r="E2485">
        <v>1950000</v>
      </c>
    </row>
    <row r="2486" spans="5:5">
      <c r="E2486" t="s">
        <v>5893</v>
      </c>
    </row>
    <row r="2487" spans="5:5">
      <c r="E2487" t="s">
        <v>5894</v>
      </c>
    </row>
    <row r="2488" spans="5:5">
      <c r="E2488">
        <v>0</v>
      </c>
    </row>
    <row r="2489" spans="5:5">
      <c r="E2489" t="s">
        <v>5895</v>
      </c>
    </row>
    <row r="2490" spans="5:5">
      <c r="E2490" t="s">
        <v>5896</v>
      </c>
    </row>
    <row r="2491" spans="5:5">
      <c r="E2491">
        <v>0</v>
      </c>
    </row>
    <row r="2492" spans="5:5">
      <c r="E2492" t="s">
        <v>5897</v>
      </c>
    </row>
    <row r="2493" spans="5:5">
      <c r="E2493" t="s">
        <v>5898</v>
      </c>
    </row>
    <row r="2494" spans="5:5">
      <c r="E2494">
        <v>90184</v>
      </c>
    </row>
    <row r="2495" spans="5:5">
      <c r="E2495" t="s">
        <v>5899</v>
      </c>
    </row>
    <row r="2496" spans="5:5">
      <c r="E2496" t="s">
        <v>5900</v>
      </c>
    </row>
    <row r="2497" spans="5:5">
      <c r="E2497">
        <v>0</v>
      </c>
    </row>
    <row r="2498" spans="5:5">
      <c r="E2498" t="s">
        <v>5901</v>
      </c>
    </row>
    <row r="2499" spans="5:5">
      <c r="E2499" t="s">
        <v>5902</v>
      </c>
    </row>
    <row r="2500" spans="5:5">
      <c r="E2500">
        <v>0</v>
      </c>
    </row>
    <row r="2501" spans="5:5">
      <c r="E2501" t="s">
        <v>5903</v>
      </c>
    </row>
    <row r="2502" spans="5:5">
      <c r="E2502" t="s">
        <v>5904</v>
      </c>
    </row>
    <row r="2503" spans="5:5">
      <c r="E2503">
        <v>0</v>
      </c>
    </row>
    <row r="2504" spans="5:5">
      <c r="E2504" t="s">
        <v>5905</v>
      </c>
    </row>
    <row r="2505" spans="5:5">
      <c r="E2505" t="s">
        <v>5906</v>
      </c>
    </row>
    <row r="2506" spans="5:5">
      <c r="E2506">
        <v>0</v>
      </c>
    </row>
    <row r="2507" spans="5:5">
      <c r="E2507" t="s">
        <v>5907</v>
      </c>
    </row>
    <row r="2508" spans="5:5">
      <c r="E2508" t="s">
        <v>5908</v>
      </c>
    </row>
    <row r="2509" spans="5:5">
      <c r="E2509">
        <v>0</v>
      </c>
    </row>
    <row r="2510" spans="5:5">
      <c r="E2510" t="s">
        <v>5909</v>
      </c>
    </row>
    <row r="2511" spans="5:5">
      <c r="E2511" t="s">
        <v>5910</v>
      </c>
    </row>
    <row r="2512" spans="5:5">
      <c r="E2512">
        <v>190000</v>
      </c>
    </row>
    <row r="2513" spans="5:5">
      <c r="E2513" t="s">
        <v>5911</v>
      </c>
    </row>
    <row r="2514" spans="5:5">
      <c r="E2514" t="s">
        <v>5912</v>
      </c>
    </row>
    <row r="2515" spans="5:5">
      <c r="E2515">
        <v>0</v>
      </c>
    </row>
    <row r="2516" spans="5:5">
      <c r="E2516" t="s">
        <v>5913</v>
      </c>
    </row>
    <row r="2517" spans="5:5">
      <c r="E2517" t="s">
        <v>5914</v>
      </c>
    </row>
    <row r="2518" spans="5:5">
      <c r="E2518">
        <v>0</v>
      </c>
    </row>
    <row r="2519" spans="5:5">
      <c r="E2519" t="s">
        <v>5915</v>
      </c>
    </row>
    <row r="2520" spans="5:5">
      <c r="E2520" t="s">
        <v>5916</v>
      </c>
    </row>
    <row r="2521" spans="5:5">
      <c r="E2521">
        <v>0</v>
      </c>
    </row>
    <row r="2522" spans="5:5">
      <c r="E2522" t="s">
        <v>5917</v>
      </c>
    </row>
    <row r="2523" spans="5:5">
      <c r="E2523" t="s">
        <v>5918</v>
      </c>
    </row>
    <row r="2524" spans="5:5">
      <c r="E2524">
        <v>0</v>
      </c>
    </row>
    <row r="2525" spans="5:5">
      <c r="E2525" t="s">
        <v>5919</v>
      </c>
    </row>
    <row r="2526" spans="5:5">
      <c r="E2526" t="s">
        <v>5920</v>
      </c>
    </row>
    <row r="2527" spans="5:5">
      <c r="E2527">
        <v>0</v>
      </c>
    </row>
    <row r="2528" spans="5:5">
      <c r="E2528" t="s">
        <v>5921</v>
      </c>
    </row>
    <row r="2529" spans="5:5">
      <c r="E2529" t="s">
        <v>5922</v>
      </c>
    </row>
    <row r="2530" spans="5:5">
      <c r="E2530">
        <v>0</v>
      </c>
    </row>
    <row r="2531" spans="5:5">
      <c r="E2531" t="s">
        <v>5923</v>
      </c>
    </row>
    <row r="2532" spans="5:5">
      <c r="E2532" t="s">
        <v>5924</v>
      </c>
    </row>
    <row r="2533" spans="5:5">
      <c r="E2533">
        <v>0</v>
      </c>
    </row>
    <row r="2534" spans="5:5">
      <c r="E2534" t="s">
        <v>5925</v>
      </c>
    </row>
    <row r="2535" spans="5:5">
      <c r="E2535" t="s">
        <v>5926</v>
      </c>
    </row>
    <row r="2536" spans="5:5">
      <c r="E2536">
        <v>0</v>
      </c>
    </row>
    <row r="2537" spans="5:5">
      <c r="E2537" t="s">
        <v>5927</v>
      </c>
    </row>
    <row r="2538" spans="5:5">
      <c r="E2538" t="s">
        <v>5928</v>
      </c>
    </row>
    <row r="2539" spans="5:5">
      <c r="E2539">
        <v>0</v>
      </c>
    </row>
    <row r="2540" spans="5:5">
      <c r="E2540" t="s">
        <v>5929</v>
      </c>
    </row>
    <row r="2541" spans="5:5">
      <c r="E2541" t="s">
        <v>5930</v>
      </c>
    </row>
    <row r="2542" spans="5:5">
      <c r="E2542">
        <v>9576</v>
      </c>
    </row>
    <row r="2543" spans="5:5">
      <c r="E2543" t="s">
        <v>5931</v>
      </c>
    </row>
    <row r="2544" spans="5:5">
      <c r="E2544" t="s">
        <v>5932</v>
      </c>
    </row>
    <row r="2545" spans="5:5">
      <c r="E2545">
        <v>2638</v>
      </c>
    </row>
    <row r="2546" spans="5:5">
      <c r="E2546" t="s">
        <v>5933</v>
      </c>
    </row>
    <row r="2547" spans="5:5">
      <c r="E2547" t="s">
        <v>5934</v>
      </c>
    </row>
    <row r="2548" spans="5:5">
      <c r="E2548">
        <v>1536135</v>
      </c>
    </row>
    <row r="2549" spans="5:5">
      <c r="E2549" t="s">
        <v>5935</v>
      </c>
    </row>
    <row r="2550" spans="5:5">
      <c r="E2550" t="s">
        <v>5936</v>
      </c>
    </row>
    <row r="2551" spans="5:5">
      <c r="E2551">
        <v>0</v>
      </c>
    </row>
    <row r="2552" spans="5:5">
      <c r="E2552" t="s">
        <v>5937</v>
      </c>
    </row>
    <row r="2553" spans="5:5">
      <c r="E2553" t="s">
        <v>5938</v>
      </c>
    </row>
    <row r="2554" spans="5:5">
      <c r="E2554">
        <v>0</v>
      </c>
    </row>
    <row r="2555" spans="5:5">
      <c r="E2555" t="s">
        <v>5939</v>
      </c>
    </row>
    <row r="2556" spans="5:5">
      <c r="E2556" t="s">
        <v>5940</v>
      </c>
    </row>
    <row r="2557" spans="5:5">
      <c r="E2557">
        <v>0</v>
      </c>
    </row>
    <row r="2558" spans="5:5">
      <c r="E2558" t="s">
        <v>5941</v>
      </c>
    </row>
    <row r="2559" spans="5:5">
      <c r="E2559" t="s">
        <v>5942</v>
      </c>
    </row>
    <row r="2560" spans="5:5">
      <c r="E2560">
        <v>0</v>
      </c>
    </row>
    <row r="2561" spans="5:5">
      <c r="E2561" t="s">
        <v>5943</v>
      </c>
    </row>
    <row r="2562" spans="5:5">
      <c r="E2562" t="s">
        <v>5944</v>
      </c>
    </row>
    <row r="2563" spans="5:5">
      <c r="E2563">
        <v>0</v>
      </c>
    </row>
    <row r="2564" spans="5:5">
      <c r="E2564" t="s">
        <v>5945</v>
      </c>
    </row>
    <row r="2565" spans="5:5">
      <c r="E2565" t="s">
        <v>5946</v>
      </c>
    </row>
    <row r="2566" spans="5:5">
      <c r="E2566">
        <v>2457900</v>
      </c>
    </row>
    <row r="2567" spans="5:5">
      <c r="E2567" t="s">
        <v>5947</v>
      </c>
    </row>
    <row r="2568" spans="5:5">
      <c r="E2568" t="s">
        <v>5948</v>
      </c>
    </row>
    <row r="2569" spans="5:5">
      <c r="E2569">
        <v>0</v>
      </c>
    </row>
    <row r="2570" spans="5:5">
      <c r="E2570" t="s">
        <v>5949</v>
      </c>
    </row>
    <row r="2571" spans="5:5">
      <c r="E2571" t="s">
        <v>5950</v>
      </c>
    </row>
    <row r="2572" spans="5:5">
      <c r="E2572">
        <v>0</v>
      </c>
    </row>
    <row r="2573" spans="5:5">
      <c r="E2573" t="s">
        <v>5951</v>
      </c>
    </row>
    <row r="2574" spans="5:5">
      <c r="E2574" t="s">
        <v>5952</v>
      </c>
    </row>
    <row r="2575" spans="5:5">
      <c r="E2575">
        <v>-1342</v>
      </c>
    </row>
    <row r="2576" spans="5:5">
      <c r="E2576" t="s">
        <v>5953</v>
      </c>
    </row>
    <row r="2577" spans="5:5">
      <c r="E2577" t="s">
        <v>5954</v>
      </c>
    </row>
    <row r="2578" spans="5:5">
      <c r="E2578">
        <v>0</v>
      </c>
    </row>
    <row r="2579" spans="5:5">
      <c r="E2579" t="s">
        <v>5955</v>
      </c>
    </row>
    <row r="2580" spans="5:5">
      <c r="E2580" t="s">
        <v>5956</v>
      </c>
    </row>
    <row r="2581" spans="5:5">
      <c r="E2581">
        <v>0</v>
      </c>
    </row>
    <row r="2582" spans="5:5">
      <c r="E2582" t="s">
        <v>5957</v>
      </c>
    </row>
    <row r="2583" spans="5:5">
      <c r="E2583" t="s">
        <v>5958</v>
      </c>
    </row>
    <row r="2584" spans="5:5">
      <c r="E2584">
        <v>2</v>
      </c>
    </row>
    <row r="2585" spans="5:5">
      <c r="E2585" t="s">
        <v>5959</v>
      </c>
    </row>
    <row r="2586" spans="5:5">
      <c r="E2586" t="s">
        <v>5960</v>
      </c>
    </row>
    <row r="2587" spans="5:5">
      <c r="E2587">
        <v>0</v>
      </c>
    </row>
    <row r="2588" spans="5:5">
      <c r="E2588" t="s">
        <v>5961</v>
      </c>
    </row>
    <row r="2589" spans="5:5">
      <c r="E2589" t="s">
        <v>5962</v>
      </c>
    </row>
    <row r="2590" spans="5:5">
      <c r="E2590">
        <v>0</v>
      </c>
    </row>
    <row r="2591" spans="5:5">
      <c r="E2591" t="s">
        <v>5963</v>
      </c>
    </row>
    <row r="2592" spans="5:5">
      <c r="E2592" t="s">
        <v>5964</v>
      </c>
    </row>
    <row r="2593" spans="5:5">
      <c r="E2593">
        <v>15000</v>
      </c>
    </row>
    <row r="2594" spans="5:5">
      <c r="E2594" t="s">
        <v>5965</v>
      </c>
    </row>
    <row r="2595" spans="5:5">
      <c r="E2595" t="s">
        <v>5966</v>
      </c>
    </row>
    <row r="2596" spans="5:5">
      <c r="E2596">
        <v>874099</v>
      </c>
    </row>
    <row r="2597" spans="5:5">
      <c r="E2597" t="s">
        <v>5967</v>
      </c>
    </row>
    <row r="2598" spans="5:5">
      <c r="E2598" t="s">
        <v>5968</v>
      </c>
    </row>
    <row r="2599" spans="5:5">
      <c r="E2599">
        <v>199696</v>
      </c>
    </row>
    <row r="2600" spans="5:5">
      <c r="E2600" t="s">
        <v>5969</v>
      </c>
    </row>
    <row r="2601" spans="5:5">
      <c r="E2601" t="s">
        <v>5970</v>
      </c>
    </row>
    <row r="2602" spans="5:5">
      <c r="E2602">
        <v>184600</v>
      </c>
    </row>
    <row r="2603" spans="5:5">
      <c r="E2603" t="s">
        <v>5971</v>
      </c>
    </row>
    <row r="2604" spans="5:5">
      <c r="E2604" t="s">
        <v>5972</v>
      </c>
    </row>
    <row r="2605" spans="5:5">
      <c r="E2605">
        <v>0</v>
      </c>
    </row>
    <row r="2606" spans="5:5">
      <c r="E2606" t="s">
        <v>5973</v>
      </c>
    </row>
    <row r="2607" spans="5:5">
      <c r="E2607" t="s">
        <v>5974</v>
      </c>
    </row>
    <row r="2608" spans="5:5">
      <c r="E2608">
        <v>0</v>
      </c>
    </row>
    <row r="2609" spans="5:5">
      <c r="E2609" t="s">
        <v>5975</v>
      </c>
    </row>
    <row r="2610" spans="5:5">
      <c r="E2610" t="s">
        <v>5976</v>
      </c>
    </row>
    <row r="2611" spans="5:5">
      <c r="E2611">
        <v>0</v>
      </c>
    </row>
    <row r="2612" spans="5:5">
      <c r="E2612" t="s">
        <v>5977</v>
      </c>
    </row>
    <row r="2613" spans="5:5">
      <c r="E2613" t="s">
        <v>5978</v>
      </c>
    </row>
    <row r="2614" spans="5:5">
      <c r="E2614">
        <v>0</v>
      </c>
    </row>
    <row r="2615" spans="5:5">
      <c r="E2615" t="s">
        <v>5979</v>
      </c>
    </row>
    <row r="2616" spans="5:5">
      <c r="E2616" t="s">
        <v>5980</v>
      </c>
    </row>
    <row r="2617" spans="5:5">
      <c r="E2617">
        <v>0</v>
      </c>
    </row>
    <row r="2618" spans="5:5">
      <c r="E2618" t="s">
        <v>5981</v>
      </c>
    </row>
    <row r="2619" spans="5:5">
      <c r="E2619" t="s">
        <v>5982</v>
      </c>
    </row>
    <row r="2620" spans="5:5">
      <c r="E2620">
        <v>1103616</v>
      </c>
    </row>
    <row r="2621" spans="5:5">
      <c r="E2621" t="s">
        <v>5983</v>
      </c>
    </row>
    <row r="2622" spans="5:5">
      <c r="E2622" t="s">
        <v>5984</v>
      </c>
    </row>
    <row r="2623" spans="5:5">
      <c r="E2623">
        <v>0</v>
      </c>
    </row>
    <row r="2624" spans="5:5">
      <c r="E2624" t="s">
        <v>5985</v>
      </c>
    </row>
    <row r="2625" spans="5:5">
      <c r="E2625" t="s">
        <v>5986</v>
      </c>
    </row>
    <row r="2626" spans="5:5">
      <c r="E2626">
        <v>0</v>
      </c>
    </row>
    <row r="2627" spans="5:5">
      <c r="E2627" t="s">
        <v>5987</v>
      </c>
    </row>
    <row r="2628" spans="5:5">
      <c r="E2628" t="s">
        <v>5988</v>
      </c>
    </row>
    <row r="2629" spans="5:5">
      <c r="E2629">
        <v>0</v>
      </c>
    </row>
    <row r="2630" spans="5:5">
      <c r="E2630" t="s">
        <v>5989</v>
      </c>
    </row>
    <row r="2631" spans="5:5">
      <c r="E2631" t="s">
        <v>5990</v>
      </c>
    </row>
    <row r="2632" spans="5:5">
      <c r="E2632">
        <v>0</v>
      </c>
    </row>
    <row r="2633" spans="5:5">
      <c r="E2633" t="s">
        <v>5991</v>
      </c>
    </row>
    <row r="2634" spans="5:5">
      <c r="E2634" t="s">
        <v>5992</v>
      </c>
    </row>
    <row r="2635" spans="5:5">
      <c r="E2635">
        <v>0</v>
      </c>
    </row>
    <row r="2636" spans="5:5">
      <c r="E2636" t="s">
        <v>5993</v>
      </c>
    </row>
    <row r="2637" spans="5:5">
      <c r="E2637" t="s">
        <v>5994</v>
      </c>
    </row>
    <row r="2638" spans="5:5">
      <c r="E2638">
        <v>0</v>
      </c>
    </row>
    <row r="2639" spans="5:5">
      <c r="E2639" t="s">
        <v>5995</v>
      </c>
    </row>
    <row r="2640" spans="5:5">
      <c r="E2640" t="s">
        <v>5996</v>
      </c>
    </row>
    <row r="2641" spans="5:5">
      <c r="E2641">
        <v>0</v>
      </c>
    </row>
    <row r="2642" spans="5:5">
      <c r="E2642" t="s">
        <v>5997</v>
      </c>
    </row>
    <row r="2643" spans="5:5">
      <c r="E2643" t="s">
        <v>5998</v>
      </c>
    </row>
    <row r="2644" spans="5:5">
      <c r="E2644">
        <v>0</v>
      </c>
    </row>
    <row r="2645" spans="5:5">
      <c r="E2645" t="s">
        <v>5999</v>
      </c>
    </row>
    <row r="2646" spans="5:5">
      <c r="E2646" t="s">
        <v>6000</v>
      </c>
    </row>
    <row r="2647" spans="5:5">
      <c r="E2647">
        <v>0</v>
      </c>
    </row>
    <row r="2648" spans="5:5">
      <c r="E2648" t="s">
        <v>6001</v>
      </c>
    </row>
    <row r="2649" spans="5:5">
      <c r="E2649" t="s">
        <v>6002</v>
      </c>
    </row>
    <row r="2650" spans="5:5">
      <c r="E2650">
        <v>317852</v>
      </c>
    </row>
    <row r="2651" spans="5:5">
      <c r="E2651" t="s">
        <v>6003</v>
      </c>
    </row>
    <row r="2652" spans="5:5">
      <c r="E2652" t="s">
        <v>6004</v>
      </c>
    </row>
    <row r="2653" spans="5:5">
      <c r="E2653">
        <v>41665</v>
      </c>
    </row>
    <row r="2654" spans="5:5">
      <c r="E2654" t="s">
        <v>6005</v>
      </c>
    </row>
    <row r="2655" spans="5:5">
      <c r="E2655" t="s">
        <v>6006</v>
      </c>
    </row>
    <row r="2656" spans="5:5">
      <c r="E2656">
        <v>0</v>
      </c>
    </row>
    <row r="2657" spans="5:5">
      <c r="E2657" t="s">
        <v>6007</v>
      </c>
    </row>
    <row r="2658" spans="5:5">
      <c r="E2658" t="s">
        <v>6008</v>
      </c>
    </row>
    <row r="2659" spans="5:5">
      <c r="E2659">
        <v>0</v>
      </c>
    </row>
    <row r="2660" spans="5:5">
      <c r="E2660" t="s">
        <v>6009</v>
      </c>
    </row>
    <row r="2661" spans="5:5">
      <c r="E2661" t="s">
        <v>6010</v>
      </c>
    </row>
    <row r="2662" spans="5:5">
      <c r="E2662">
        <v>0</v>
      </c>
    </row>
    <row r="2663" spans="5:5">
      <c r="E2663" t="s">
        <v>6011</v>
      </c>
    </row>
    <row r="2664" spans="5:5">
      <c r="E2664" t="s">
        <v>6012</v>
      </c>
    </row>
    <row r="2665" spans="5:5">
      <c r="E2665">
        <v>0</v>
      </c>
    </row>
    <row r="2666" spans="5:5">
      <c r="E2666" t="s">
        <v>6013</v>
      </c>
    </row>
    <row r="2667" spans="5:5">
      <c r="E2667" t="s">
        <v>6014</v>
      </c>
    </row>
    <row r="2668" spans="5:5">
      <c r="E2668">
        <v>0</v>
      </c>
    </row>
    <row r="2669" spans="5:5">
      <c r="E2669" t="s">
        <v>6015</v>
      </c>
    </row>
    <row r="2670" spans="5:5">
      <c r="E2670" t="s">
        <v>6016</v>
      </c>
    </row>
    <row r="2671" spans="5:5">
      <c r="E2671">
        <v>0</v>
      </c>
    </row>
    <row r="2672" spans="5:5">
      <c r="E2672" t="s">
        <v>6017</v>
      </c>
    </row>
    <row r="2673" spans="5:5">
      <c r="E2673" t="s">
        <v>6018</v>
      </c>
    </row>
    <row r="2674" spans="5:5">
      <c r="E2674">
        <v>359247</v>
      </c>
    </row>
    <row r="2675" spans="5:5">
      <c r="E2675" t="s">
        <v>6019</v>
      </c>
    </row>
    <row r="2676" spans="5:5">
      <c r="E2676" t="s">
        <v>6020</v>
      </c>
    </row>
    <row r="2677" spans="5:5">
      <c r="E2677">
        <v>0</v>
      </c>
    </row>
    <row r="2678" spans="5:5">
      <c r="E2678" t="s">
        <v>6021</v>
      </c>
    </row>
    <row r="2679" spans="5:5">
      <c r="E2679" t="s">
        <v>6022</v>
      </c>
    </row>
    <row r="2680" spans="5:5">
      <c r="E2680">
        <v>0</v>
      </c>
    </row>
    <row r="2681" spans="5:5">
      <c r="E2681" t="s">
        <v>6023</v>
      </c>
    </row>
    <row r="2682" spans="5:5">
      <c r="E2682" t="s">
        <v>6024</v>
      </c>
    </row>
    <row r="2683" spans="5:5">
      <c r="E2683">
        <v>944455</v>
      </c>
    </row>
    <row r="2684" spans="5:5">
      <c r="E2684" t="s">
        <v>6025</v>
      </c>
    </row>
    <row r="2685" spans="5:5">
      <c r="E2685" t="s">
        <v>6026</v>
      </c>
    </row>
    <row r="2686" spans="5:5">
      <c r="E2686">
        <v>0</v>
      </c>
    </row>
    <row r="2687" spans="5:5">
      <c r="E2687" t="s">
        <v>6027</v>
      </c>
    </row>
    <row r="2688" spans="5:5">
      <c r="E2688" t="s">
        <v>6028</v>
      </c>
    </row>
    <row r="2689" spans="5:5">
      <c r="E2689">
        <v>0</v>
      </c>
    </row>
    <row r="2690" spans="5:5">
      <c r="E2690" t="s">
        <v>6029</v>
      </c>
    </row>
    <row r="2691" spans="5:5">
      <c r="E2691" t="s">
        <v>6030</v>
      </c>
    </row>
    <row r="2692" spans="5:5">
      <c r="E2692">
        <v>0</v>
      </c>
    </row>
    <row r="2693" spans="5:5">
      <c r="E2693" t="s">
        <v>6031</v>
      </c>
    </row>
    <row r="2694" spans="5:5">
      <c r="E2694" t="s">
        <v>6032</v>
      </c>
    </row>
    <row r="2695" spans="5:5">
      <c r="E2695">
        <v>0</v>
      </c>
    </row>
    <row r="2696" spans="5:5">
      <c r="E2696" t="s">
        <v>6033</v>
      </c>
    </row>
    <row r="2697" spans="5:5">
      <c r="E2697" t="s">
        <v>6034</v>
      </c>
    </row>
    <row r="2698" spans="5:5">
      <c r="E2698">
        <v>0</v>
      </c>
    </row>
    <row r="2699" spans="5:5">
      <c r="E2699" t="s">
        <v>6035</v>
      </c>
    </row>
    <row r="2700" spans="5:5">
      <c r="E2700" t="s">
        <v>6036</v>
      </c>
    </row>
    <row r="2701" spans="5:5">
      <c r="E2701">
        <v>1292485</v>
      </c>
    </row>
    <row r="2702" spans="5:5">
      <c r="E2702" t="s">
        <v>6037</v>
      </c>
    </row>
    <row r="2703" spans="5:5">
      <c r="E2703" t="s">
        <v>6038</v>
      </c>
    </row>
    <row r="2704" spans="5:5">
      <c r="E2704">
        <v>0</v>
      </c>
    </row>
    <row r="2705" spans="5:5">
      <c r="E2705" t="s">
        <v>6039</v>
      </c>
    </row>
    <row r="2706" spans="5:5">
      <c r="E2706" t="s">
        <v>6040</v>
      </c>
    </row>
    <row r="2707" spans="5:5">
      <c r="E2707">
        <v>0</v>
      </c>
    </row>
    <row r="2708" spans="5:5">
      <c r="E2708" t="s">
        <v>6041</v>
      </c>
    </row>
    <row r="2709" spans="5:5">
      <c r="E2709" t="s">
        <v>6042</v>
      </c>
    </row>
    <row r="2710" spans="5:5">
      <c r="E2710">
        <v>0</v>
      </c>
    </row>
    <row r="2711" spans="5:5">
      <c r="E2711" t="s">
        <v>6043</v>
      </c>
    </row>
    <row r="2712" spans="5:5">
      <c r="E2712" t="s">
        <v>6044</v>
      </c>
    </row>
    <row r="2713" spans="5:5">
      <c r="E2713">
        <v>0</v>
      </c>
    </row>
    <row r="2714" spans="5:5">
      <c r="E2714" t="s">
        <v>6045</v>
      </c>
    </row>
    <row r="2715" spans="5:5">
      <c r="E2715" t="s">
        <v>6046</v>
      </c>
    </row>
    <row r="2716" spans="5:5">
      <c r="E2716">
        <v>0</v>
      </c>
    </row>
    <row r="2717" spans="5:5">
      <c r="E2717" t="s">
        <v>6047</v>
      </c>
    </row>
    <row r="2718" spans="5:5">
      <c r="E2718" t="s">
        <v>6048</v>
      </c>
    </row>
    <row r="2719" spans="5:5">
      <c r="E2719">
        <v>0</v>
      </c>
    </row>
    <row r="2720" spans="5:5">
      <c r="E2720" t="s">
        <v>6049</v>
      </c>
    </row>
    <row r="2721" spans="5:5">
      <c r="E2721" t="s">
        <v>6050</v>
      </c>
    </row>
    <row r="2722" spans="5:5">
      <c r="E2722">
        <v>0</v>
      </c>
    </row>
    <row r="2723" spans="5:5">
      <c r="E2723" t="s">
        <v>6051</v>
      </c>
    </row>
    <row r="2724" spans="5:5">
      <c r="E2724" t="s">
        <v>6052</v>
      </c>
    </row>
    <row r="2725" spans="5:5">
      <c r="E2725">
        <v>0</v>
      </c>
    </row>
    <row r="2726" spans="5:5">
      <c r="E2726" t="s">
        <v>6053</v>
      </c>
    </row>
    <row r="2727" spans="5:5">
      <c r="E2727" t="s">
        <v>6054</v>
      </c>
    </row>
    <row r="2728" spans="5:5">
      <c r="E2728">
        <v>0</v>
      </c>
    </row>
    <row r="2729" spans="5:5">
      <c r="E2729" t="s">
        <v>6055</v>
      </c>
    </row>
    <row r="2730" spans="5:5">
      <c r="E2730" t="s">
        <v>6056</v>
      </c>
    </row>
    <row r="2731" spans="5:5">
      <c r="E2731">
        <v>0</v>
      </c>
    </row>
    <row r="2732" spans="5:5">
      <c r="E2732" t="s">
        <v>6057</v>
      </c>
    </row>
    <row r="2733" spans="5:5">
      <c r="E2733" t="s">
        <v>6058</v>
      </c>
    </row>
    <row r="2734" spans="5:5">
      <c r="E2734">
        <v>0</v>
      </c>
    </row>
    <row r="2735" spans="5:5">
      <c r="E2735" t="s">
        <v>6059</v>
      </c>
    </row>
    <row r="2736" spans="5:5">
      <c r="E2736" t="s">
        <v>6060</v>
      </c>
    </row>
    <row r="2737" spans="5:5">
      <c r="E2737">
        <v>0</v>
      </c>
    </row>
    <row r="2738" spans="5:5">
      <c r="E2738" t="s">
        <v>6061</v>
      </c>
    </row>
    <row r="2739" spans="5:5">
      <c r="E2739" t="s">
        <v>6062</v>
      </c>
    </row>
    <row r="2740" spans="5:5">
      <c r="E2740">
        <v>0</v>
      </c>
    </row>
    <row r="2741" spans="5:5">
      <c r="E2741" t="s">
        <v>6063</v>
      </c>
    </row>
    <row r="2742" spans="5:5">
      <c r="E2742" t="s">
        <v>6064</v>
      </c>
    </row>
    <row r="2743" spans="5:5">
      <c r="E2743">
        <v>0</v>
      </c>
    </row>
    <row r="2744" spans="5:5">
      <c r="E2744" t="s">
        <v>6065</v>
      </c>
    </row>
    <row r="2745" spans="5:5">
      <c r="E2745" t="s">
        <v>6066</v>
      </c>
    </row>
    <row r="2746" spans="5:5">
      <c r="E2746">
        <v>0</v>
      </c>
    </row>
    <row r="2747" spans="5:5">
      <c r="E2747" t="s">
        <v>6067</v>
      </c>
    </row>
    <row r="2748" spans="5:5">
      <c r="E2748" t="s">
        <v>6068</v>
      </c>
    </row>
    <row r="2749" spans="5:5">
      <c r="E2749">
        <v>0</v>
      </c>
    </row>
    <row r="2750" spans="5:5">
      <c r="E2750" t="s">
        <v>6069</v>
      </c>
    </row>
    <row r="2751" spans="5:5">
      <c r="E2751" t="s">
        <v>6070</v>
      </c>
    </row>
    <row r="2752" spans="5:5">
      <c r="E2752">
        <v>0</v>
      </c>
    </row>
    <row r="2753" spans="5:5">
      <c r="E2753" t="s">
        <v>6071</v>
      </c>
    </row>
    <row r="2754" spans="5:5">
      <c r="E2754" t="s">
        <v>6072</v>
      </c>
    </row>
    <row r="2755" spans="5:5">
      <c r="E2755">
        <v>0</v>
      </c>
    </row>
    <row r="2756" spans="5:5">
      <c r="E2756" t="s">
        <v>6073</v>
      </c>
    </row>
    <row r="2757" spans="5:5">
      <c r="E2757" t="s">
        <v>6074</v>
      </c>
    </row>
    <row r="2758" spans="5:5">
      <c r="E2758">
        <v>0</v>
      </c>
    </row>
    <row r="2759" spans="5:5">
      <c r="E2759" t="s">
        <v>6075</v>
      </c>
    </row>
    <row r="2760" spans="5:5">
      <c r="E2760" t="s">
        <v>6076</v>
      </c>
    </row>
    <row r="2761" spans="5:5">
      <c r="E2761">
        <v>0</v>
      </c>
    </row>
    <row r="2762" spans="5:5">
      <c r="E2762" t="s">
        <v>6077</v>
      </c>
    </row>
    <row r="2763" spans="5:5">
      <c r="E2763" t="s">
        <v>6078</v>
      </c>
    </row>
    <row r="2764" spans="5:5">
      <c r="E2764">
        <v>19570</v>
      </c>
    </row>
    <row r="2765" spans="5:5">
      <c r="E2765" t="s">
        <v>6079</v>
      </c>
    </row>
    <row r="2766" spans="5:5">
      <c r="E2766" t="s">
        <v>6080</v>
      </c>
    </row>
    <row r="2767" spans="5:5">
      <c r="E2767">
        <v>0</v>
      </c>
    </row>
    <row r="2768" spans="5:5">
      <c r="E2768" t="s">
        <v>6081</v>
      </c>
    </row>
    <row r="2769" spans="5:5">
      <c r="E2769" t="s">
        <v>6082</v>
      </c>
    </row>
    <row r="2770" spans="5:5">
      <c r="E2770">
        <v>0</v>
      </c>
    </row>
    <row r="2771" spans="5:5">
      <c r="E2771" t="s">
        <v>6083</v>
      </c>
    </row>
    <row r="2772" spans="5:5">
      <c r="E2772" t="s">
        <v>6084</v>
      </c>
    </row>
    <row r="2773" spans="5:5">
      <c r="E2773">
        <v>0</v>
      </c>
    </row>
    <row r="2774" spans="5:5">
      <c r="E2774" t="s">
        <v>6085</v>
      </c>
    </row>
    <row r="2775" spans="5:5">
      <c r="E2775" t="s">
        <v>6086</v>
      </c>
    </row>
    <row r="2776" spans="5:5">
      <c r="E2776">
        <v>0</v>
      </c>
    </row>
    <row r="2777" spans="5:5">
      <c r="E2777" t="s">
        <v>6087</v>
      </c>
    </row>
    <row r="2778" spans="5:5">
      <c r="E2778" t="s">
        <v>6088</v>
      </c>
    </row>
    <row r="2779" spans="5:5">
      <c r="E2779">
        <v>0</v>
      </c>
    </row>
    <row r="2780" spans="5:5">
      <c r="E2780" t="s">
        <v>6089</v>
      </c>
    </row>
    <row r="2781" spans="5:5">
      <c r="E2781" t="s">
        <v>6090</v>
      </c>
    </row>
    <row r="2782" spans="5:5">
      <c r="E2782">
        <v>0</v>
      </c>
    </row>
    <row r="2783" spans="5:5">
      <c r="E2783" t="s">
        <v>6091</v>
      </c>
    </row>
    <row r="2784" spans="5:5">
      <c r="E2784" t="s">
        <v>6092</v>
      </c>
    </row>
    <row r="2785" spans="5:5">
      <c r="E2785">
        <v>0</v>
      </c>
    </row>
    <row r="2786" spans="5:5">
      <c r="E2786" t="s">
        <v>6093</v>
      </c>
    </row>
    <row r="2787" spans="5:5">
      <c r="E2787" t="s">
        <v>6094</v>
      </c>
    </row>
    <row r="2788" spans="5:5">
      <c r="E2788">
        <v>0</v>
      </c>
    </row>
    <row r="2789" spans="5:5">
      <c r="E2789" t="s">
        <v>6095</v>
      </c>
    </row>
    <row r="2790" spans="5:5">
      <c r="E2790" t="s">
        <v>6096</v>
      </c>
    </row>
    <row r="2791" spans="5:5">
      <c r="E2791">
        <v>590661</v>
      </c>
    </row>
    <row r="2792" spans="5:5">
      <c r="E2792" t="s">
        <v>6097</v>
      </c>
    </row>
    <row r="2793" spans="5:5">
      <c r="E2793" t="s">
        <v>6098</v>
      </c>
    </row>
    <row r="2794" spans="5:5">
      <c r="E2794">
        <v>120008</v>
      </c>
    </row>
    <row r="2795" spans="5:5">
      <c r="E2795" t="s">
        <v>6099</v>
      </c>
    </row>
    <row r="2796" spans="5:5">
      <c r="E2796" t="s">
        <v>6100</v>
      </c>
    </row>
    <row r="2797" spans="5:5">
      <c r="E2797">
        <v>688634</v>
      </c>
    </row>
    <row r="2798" spans="5:5">
      <c r="E2798" t="s">
        <v>6101</v>
      </c>
    </row>
    <row r="2799" spans="5:5">
      <c r="E2799" t="s">
        <v>6102</v>
      </c>
    </row>
    <row r="2800" spans="5:5">
      <c r="E2800">
        <v>0</v>
      </c>
    </row>
    <row r="2801" spans="5:5">
      <c r="E2801" t="s">
        <v>6103</v>
      </c>
    </row>
    <row r="2802" spans="5:5">
      <c r="E2802" t="s">
        <v>6104</v>
      </c>
    </row>
    <row r="2803" spans="5:5">
      <c r="E2803">
        <v>1452112</v>
      </c>
    </row>
    <row r="2804" spans="5:5">
      <c r="E2804" t="s">
        <v>6105</v>
      </c>
    </row>
    <row r="2805" spans="5:5">
      <c r="E2805" t="s">
        <v>6106</v>
      </c>
    </row>
    <row r="2806" spans="5:5">
      <c r="E2806">
        <v>0</v>
      </c>
    </row>
    <row r="2807" spans="5:5">
      <c r="E2807" t="s">
        <v>6107</v>
      </c>
    </row>
    <row r="2808" spans="5:5">
      <c r="E2808" t="s">
        <v>6108</v>
      </c>
    </row>
    <row r="2809" spans="5:5">
      <c r="E2809">
        <v>0</v>
      </c>
    </row>
    <row r="2810" spans="5:5">
      <c r="E2810" t="s">
        <v>6109</v>
      </c>
    </row>
    <row r="2811" spans="5:5">
      <c r="E2811" t="s">
        <v>6110</v>
      </c>
    </row>
    <row r="2812" spans="5:5">
      <c r="E2812">
        <v>0</v>
      </c>
    </row>
    <row r="2813" spans="5:5">
      <c r="E2813" t="s">
        <v>6111</v>
      </c>
    </row>
    <row r="2814" spans="5:5">
      <c r="E2814" t="s">
        <v>6112</v>
      </c>
    </row>
    <row r="2815" spans="5:5">
      <c r="E2815">
        <v>3361332</v>
      </c>
    </row>
    <row r="2816" spans="5:5">
      <c r="E2816" t="s">
        <v>6113</v>
      </c>
    </row>
    <row r="2817" spans="5:5">
      <c r="E2817" t="s">
        <v>6114</v>
      </c>
    </row>
    <row r="2818" spans="5:5">
      <c r="E2818">
        <v>0</v>
      </c>
    </row>
    <row r="2819" spans="5:5">
      <c r="E2819" t="s">
        <v>6115</v>
      </c>
    </row>
    <row r="2820" spans="5:5">
      <c r="E2820" t="s">
        <v>6116</v>
      </c>
    </row>
    <row r="2821" spans="5:5">
      <c r="E2821">
        <v>0</v>
      </c>
    </row>
    <row r="2822" spans="5:5">
      <c r="E2822" t="s">
        <v>6117</v>
      </c>
    </row>
    <row r="2823" spans="5:5">
      <c r="E2823" t="s">
        <v>6118</v>
      </c>
    </row>
    <row r="2824" spans="5:5">
      <c r="E2824">
        <v>0</v>
      </c>
    </row>
    <row r="2825" spans="5:5">
      <c r="E2825" t="s">
        <v>6119</v>
      </c>
    </row>
    <row r="2826" spans="5:5">
      <c r="E2826" t="s">
        <v>6120</v>
      </c>
    </row>
    <row r="2827" spans="5:5">
      <c r="E2827">
        <v>0</v>
      </c>
    </row>
    <row r="2828" spans="5:5">
      <c r="E2828" t="s">
        <v>6121</v>
      </c>
    </row>
    <row r="2829" spans="5:5">
      <c r="E2829" t="s">
        <v>6122</v>
      </c>
    </row>
    <row r="2830" spans="5:5">
      <c r="E2830">
        <v>0</v>
      </c>
    </row>
    <row r="2831" spans="5:5">
      <c r="E2831" t="s">
        <v>6123</v>
      </c>
    </row>
    <row r="2832" spans="5:5">
      <c r="E2832" t="s">
        <v>6124</v>
      </c>
    </row>
    <row r="2833" spans="5:5">
      <c r="E2833">
        <v>0</v>
      </c>
    </row>
    <row r="2834" spans="5:5">
      <c r="E2834" t="s">
        <v>6125</v>
      </c>
    </row>
    <row r="2835" spans="5:5">
      <c r="E2835" t="s">
        <v>6126</v>
      </c>
    </row>
    <row r="2836" spans="5:5">
      <c r="E2836">
        <v>0</v>
      </c>
    </row>
    <row r="2837" spans="5:5">
      <c r="E2837" t="s">
        <v>6127</v>
      </c>
    </row>
    <row r="2838" spans="5:5">
      <c r="E2838" t="s">
        <v>6128</v>
      </c>
    </row>
    <row r="2839" spans="5:5">
      <c r="E2839">
        <v>0</v>
      </c>
    </row>
    <row r="2840" spans="5:5">
      <c r="E2840" t="s">
        <v>6129</v>
      </c>
    </row>
    <row r="2841" spans="5:5">
      <c r="E2841" t="s">
        <v>6130</v>
      </c>
    </row>
    <row r="2842" spans="5:5">
      <c r="E2842">
        <v>0</v>
      </c>
    </row>
    <row r="2843" spans="5:5">
      <c r="E2843" t="s">
        <v>6131</v>
      </c>
    </row>
    <row r="2844" spans="5:5">
      <c r="E2844" t="s">
        <v>6132</v>
      </c>
    </row>
    <row r="2845" spans="5:5">
      <c r="E2845">
        <v>0</v>
      </c>
    </row>
    <row r="2846" spans="5:5">
      <c r="E2846" t="s">
        <v>6133</v>
      </c>
    </row>
    <row r="2847" spans="5:5">
      <c r="E2847" t="s">
        <v>6134</v>
      </c>
    </row>
    <row r="2848" spans="5:5">
      <c r="E2848">
        <v>0</v>
      </c>
    </row>
    <row r="2849" spans="5:5">
      <c r="E2849" t="s">
        <v>6135</v>
      </c>
    </row>
    <row r="2850" spans="5:5">
      <c r="E2850" t="s">
        <v>6136</v>
      </c>
    </row>
    <row r="2851" spans="5:5">
      <c r="E2851">
        <v>0</v>
      </c>
    </row>
    <row r="2852" spans="5:5">
      <c r="E2852" t="s">
        <v>6137</v>
      </c>
    </row>
    <row r="2853" spans="5:5">
      <c r="E2853" t="s">
        <v>6138</v>
      </c>
    </row>
    <row r="2854" spans="5:5">
      <c r="E2854">
        <v>0</v>
      </c>
    </row>
    <row r="2855" spans="5:5">
      <c r="E2855" t="s">
        <v>6139</v>
      </c>
    </row>
    <row r="2856" spans="5:5">
      <c r="E2856" t="s">
        <v>6140</v>
      </c>
    </row>
    <row r="2857" spans="5:5">
      <c r="E2857">
        <v>0</v>
      </c>
    </row>
    <row r="2858" spans="5:5">
      <c r="E2858" t="s">
        <v>6141</v>
      </c>
    </row>
    <row r="2859" spans="5:5">
      <c r="E2859" t="s">
        <v>6142</v>
      </c>
    </row>
    <row r="2860" spans="5:5">
      <c r="E2860">
        <v>0</v>
      </c>
    </row>
    <row r="2861" spans="5:5">
      <c r="E2861" t="s">
        <v>6131</v>
      </c>
    </row>
    <row r="2862" spans="5:5">
      <c r="E2862" t="s">
        <v>6143</v>
      </c>
    </row>
    <row r="2863" spans="5:5">
      <c r="E2863">
        <v>0</v>
      </c>
    </row>
    <row r="2864" spans="5:5">
      <c r="E2864" t="s">
        <v>6144</v>
      </c>
    </row>
    <row r="2865" spans="5:5">
      <c r="E2865" t="s">
        <v>6145</v>
      </c>
    </row>
    <row r="2866" spans="5:5">
      <c r="E2866">
        <v>0</v>
      </c>
    </row>
    <row r="2867" spans="5:5">
      <c r="E2867" t="s">
        <v>6146</v>
      </c>
    </row>
    <row r="2868" spans="5:5">
      <c r="E2868" t="s">
        <v>6147</v>
      </c>
    </row>
    <row r="2869" spans="5:5">
      <c r="E2869">
        <v>0</v>
      </c>
    </row>
    <row r="2870" spans="5:5">
      <c r="E2870" t="s">
        <v>6148</v>
      </c>
    </row>
    <row r="2871" spans="5:5">
      <c r="E2871" t="s">
        <v>6149</v>
      </c>
    </row>
    <row r="2872" spans="5:5">
      <c r="E2872">
        <v>0</v>
      </c>
    </row>
    <row r="2873" spans="5:5">
      <c r="E2873" t="s">
        <v>6150</v>
      </c>
    </row>
    <row r="2874" spans="5:5">
      <c r="E2874" t="s">
        <v>6151</v>
      </c>
    </row>
    <row r="2875" spans="5:5">
      <c r="E2875">
        <v>0</v>
      </c>
    </row>
    <row r="2876" spans="5:5">
      <c r="E2876" t="s">
        <v>6152</v>
      </c>
    </row>
    <row r="2877" spans="5:5">
      <c r="E2877" t="s">
        <v>6153</v>
      </c>
    </row>
    <row r="2878" spans="5:5">
      <c r="E2878">
        <v>0</v>
      </c>
    </row>
    <row r="2879" spans="5:5">
      <c r="E2879" t="s">
        <v>6154</v>
      </c>
    </row>
    <row r="2880" spans="5:5">
      <c r="E2880" t="s">
        <v>6155</v>
      </c>
    </row>
    <row r="2881" spans="5:5">
      <c r="E2881">
        <v>0</v>
      </c>
    </row>
    <row r="2882" spans="5:5">
      <c r="E2882" t="s">
        <v>6156</v>
      </c>
    </row>
    <row r="2883" spans="5:5">
      <c r="E2883" t="s">
        <v>6157</v>
      </c>
    </row>
    <row r="2884" spans="5:5">
      <c r="E2884">
        <v>0</v>
      </c>
    </row>
    <row r="2885" spans="5:5">
      <c r="E2885" t="s">
        <v>6158</v>
      </c>
    </row>
    <row r="2886" spans="5:5">
      <c r="E2886" t="s">
        <v>6159</v>
      </c>
    </row>
    <row r="2887" spans="5:5">
      <c r="E2887">
        <v>0</v>
      </c>
    </row>
    <row r="2888" spans="5:5">
      <c r="E2888" t="s">
        <v>6160</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topLeftCell="A160" colorId="8" zoomScale="110" zoomScaleNormal="110" workbookViewId="0">
      <selection activeCell="F191" sqref="F191"/>
    </sheetView>
  </sheetViews>
  <sheetFormatPr defaultColWidth="9.140625" defaultRowHeight="12.75"/>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c r="A1" s="2267" t="s">
        <v>1757</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c r="A2" s="2299"/>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c r="A3" s="2305" t="s">
        <v>292</v>
      </c>
      <c r="B3" s="2306"/>
      <c r="C3" s="1232"/>
      <c r="D3" s="1232"/>
      <c r="E3" s="1232"/>
      <c r="F3" s="1232"/>
      <c r="G3" s="1232"/>
      <c r="H3" s="1232"/>
      <c r="I3" s="1232"/>
      <c r="J3" s="1232"/>
      <c r="K3" s="1233"/>
      <c r="L3" s="1234"/>
      <c r="M3" s="501"/>
      <c r="N3" s="501"/>
    </row>
    <row r="4" spans="1:14" s="254" customFormat="1" ht="15.75" customHeight="1">
      <c r="A4" s="1275" t="s">
        <v>43</v>
      </c>
      <c r="B4" s="1276" t="s">
        <v>564</v>
      </c>
      <c r="C4" s="1575"/>
      <c r="D4" s="1575"/>
      <c r="E4" s="1575"/>
      <c r="F4" s="1575"/>
      <c r="G4" s="1575"/>
      <c r="H4" s="1575"/>
      <c r="I4" s="1576"/>
      <c r="J4" s="1575"/>
      <c r="K4" s="1577"/>
      <c r="L4" s="1575"/>
      <c r="M4" s="502"/>
      <c r="N4" s="502"/>
    </row>
    <row r="5" spans="1:14">
      <c r="A5" s="1205" t="s">
        <v>952</v>
      </c>
      <c r="B5" s="503">
        <v>1100</v>
      </c>
      <c r="C5" s="1812">
        <v>66174528</v>
      </c>
      <c r="D5" s="1812">
        <v>21335040</v>
      </c>
      <c r="E5" s="1812">
        <v>3478064</v>
      </c>
      <c r="F5" s="1812">
        <v>8687786</v>
      </c>
      <c r="G5" s="1812">
        <v>0</v>
      </c>
      <c r="H5" s="1812">
        <v>11989</v>
      </c>
      <c r="I5" s="1813">
        <v>497750</v>
      </c>
      <c r="J5" s="1813">
        <v>0</v>
      </c>
      <c r="K5" s="1578">
        <f>SUM(C5:J5)</f>
        <v>100185157</v>
      </c>
      <c r="L5" s="1812">
        <v>104041569</v>
      </c>
    </row>
    <row r="6" spans="1:14">
      <c r="A6" s="1205" t="s">
        <v>1410</v>
      </c>
      <c r="B6" s="503" t="s">
        <v>1408</v>
      </c>
      <c r="C6" s="1507"/>
      <c r="D6" s="1507"/>
      <c r="E6" s="1812">
        <v>9594944</v>
      </c>
      <c r="F6" s="1507"/>
      <c r="G6" s="1507"/>
      <c r="H6" s="1507"/>
      <c r="I6" s="1507"/>
      <c r="J6" s="1507"/>
      <c r="K6" s="1578">
        <f>SUM(C6,E6)</f>
        <v>9594944</v>
      </c>
      <c r="L6" s="1812">
        <v>10235231</v>
      </c>
    </row>
    <row r="7" spans="1:14">
      <c r="A7" s="1205" t="s">
        <v>161</v>
      </c>
      <c r="B7" s="503" t="s">
        <v>958</v>
      </c>
      <c r="C7" s="1813">
        <v>5889145</v>
      </c>
      <c r="D7" s="1813">
        <v>2592106</v>
      </c>
      <c r="E7" s="1813">
        <v>304811</v>
      </c>
      <c r="F7" s="1813">
        <v>282211</v>
      </c>
      <c r="G7" s="1813">
        <v>0</v>
      </c>
      <c r="H7" s="1813">
        <v>0</v>
      </c>
      <c r="I7" s="1813">
        <v>19060</v>
      </c>
      <c r="J7" s="1813">
        <v>0</v>
      </c>
      <c r="K7" s="1578">
        <f t="shared" ref="K7:K32" si="0">SUM(C7:J7)</f>
        <v>9087333</v>
      </c>
      <c r="L7" s="1812">
        <v>9245080</v>
      </c>
    </row>
    <row r="8" spans="1:14">
      <c r="A8" s="1205" t="s">
        <v>162</v>
      </c>
      <c r="B8" s="503">
        <v>1200</v>
      </c>
      <c r="C8" s="1812">
        <v>22876369</v>
      </c>
      <c r="D8" s="1812">
        <v>8932483</v>
      </c>
      <c r="E8" s="1812">
        <v>1562764</v>
      </c>
      <c r="F8" s="1812">
        <v>84462</v>
      </c>
      <c r="G8" s="1812">
        <v>0</v>
      </c>
      <c r="H8" s="1812">
        <v>7912580</v>
      </c>
      <c r="I8" s="1813">
        <v>49846</v>
      </c>
      <c r="J8" s="1813">
        <v>0</v>
      </c>
      <c r="K8" s="1578">
        <f t="shared" si="0"/>
        <v>41418504</v>
      </c>
      <c r="L8" s="1812">
        <v>43414209</v>
      </c>
    </row>
    <row r="9" spans="1:14">
      <c r="A9" s="1205" t="s">
        <v>713</v>
      </c>
      <c r="B9" s="503" t="s">
        <v>959</v>
      </c>
      <c r="C9" s="1813">
        <v>2214662</v>
      </c>
      <c r="D9" s="1813">
        <v>849668</v>
      </c>
      <c r="E9" s="1813">
        <v>176408</v>
      </c>
      <c r="F9" s="1813">
        <v>30558</v>
      </c>
      <c r="G9" s="1813">
        <v>0</v>
      </c>
      <c r="H9" s="1813">
        <v>0</v>
      </c>
      <c r="I9" s="1813">
        <v>4994</v>
      </c>
      <c r="J9" s="1813">
        <v>0</v>
      </c>
      <c r="K9" s="1578">
        <f t="shared" si="0"/>
        <v>3276290</v>
      </c>
      <c r="L9" s="1812">
        <v>3602546</v>
      </c>
    </row>
    <row r="10" spans="1:14">
      <c r="A10" s="1205" t="s">
        <v>714</v>
      </c>
      <c r="B10" s="503">
        <v>1250</v>
      </c>
      <c r="C10" s="1812">
        <v>4653568</v>
      </c>
      <c r="D10" s="1812">
        <v>1557682</v>
      </c>
      <c r="E10" s="1812">
        <v>1654159</v>
      </c>
      <c r="F10" s="1812">
        <v>2503235</v>
      </c>
      <c r="G10" s="1812">
        <v>0</v>
      </c>
      <c r="H10" s="1812">
        <v>0</v>
      </c>
      <c r="I10" s="1813">
        <v>47909</v>
      </c>
      <c r="J10" s="1813">
        <v>0</v>
      </c>
      <c r="K10" s="1578">
        <f t="shared" si="0"/>
        <v>10416553</v>
      </c>
      <c r="L10" s="1812">
        <v>10006724</v>
      </c>
    </row>
    <row r="11" spans="1:14">
      <c r="A11" s="1205" t="s">
        <v>1117</v>
      </c>
      <c r="B11" s="503" t="s">
        <v>159</v>
      </c>
      <c r="C11" s="1813">
        <v>0</v>
      </c>
      <c r="D11" s="1813">
        <v>0</v>
      </c>
      <c r="E11" s="1813">
        <v>0</v>
      </c>
      <c r="F11" s="1813">
        <v>0</v>
      </c>
      <c r="G11" s="1813">
        <v>0</v>
      </c>
      <c r="H11" s="1813">
        <v>0</v>
      </c>
      <c r="I11" s="1813">
        <v>0</v>
      </c>
      <c r="J11" s="1813">
        <v>0</v>
      </c>
      <c r="K11" s="1578">
        <f t="shared" si="0"/>
        <v>0</v>
      </c>
      <c r="L11" s="1812">
        <v>0</v>
      </c>
    </row>
    <row r="12" spans="1:14">
      <c r="A12" s="1205" t="s">
        <v>953</v>
      </c>
      <c r="B12" s="503">
        <v>1300</v>
      </c>
      <c r="C12" s="1812">
        <v>172604</v>
      </c>
      <c r="D12" s="1812">
        <v>56482</v>
      </c>
      <c r="E12" s="1812">
        <v>11396</v>
      </c>
      <c r="F12" s="1812">
        <v>0</v>
      </c>
      <c r="G12" s="1812">
        <v>0</v>
      </c>
      <c r="H12" s="1812">
        <v>0</v>
      </c>
      <c r="I12" s="1813">
        <v>0</v>
      </c>
      <c r="J12" s="1813">
        <v>0</v>
      </c>
      <c r="K12" s="1578">
        <f t="shared" si="0"/>
        <v>240482</v>
      </c>
      <c r="L12" s="1812">
        <v>231845</v>
      </c>
    </row>
    <row r="13" spans="1:14">
      <c r="A13" s="1205" t="s">
        <v>715</v>
      </c>
      <c r="B13" s="503">
        <v>1400</v>
      </c>
      <c r="C13" s="1812">
        <v>4680006</v>
      </c>
      <c r="D13" s="1812">
        <v>1473879</v>
      </c>
      <c r="E13" s="1812">
        <v>136909</v>
      </c>
      <c r="F13" s="1812">
        <v>260717</v>
      </c>
      <c r="G13" s="1812">
        <v>6750</v>
      </c>
      <c r="H13" s="1812">
        <v>280631</v>
      </c>
      <c r="I13" s="1813">
        <v>61560</v>
      </c>
      <c r="J13" s="1813">
        <v>0</v>
      </c>
      <c r="K13" s="1578">
        <f t="shared" si="0"/>
        <v>6900452</v>
      </c>
      <c r="L13" s="1812">
        <v>6928220</v>
      </c>
    </row>
    <row r="14" spans="1:14">
      <c r="A14" s="1205" t="s">
        <v>954</v>
      </c>
      <c r="B14" s="503">
        <v>1500</v>
      </c>
      <c r="C14" s="1812">
        <v>1572819</v>
      </c>
      <c r="D14" s="1812">
        <v>294376</v>
      </c>
      <c r="E14" s="1812">
        <v>255789</v>
      </c>
      <c r="F14" s="1812">
        <v>199029</v>
      </c>
      <c r="G14" s="1812">
        <v>0</v>
      </c>
      <c r="H14" s="1812">
        <v>109179</v>
      </c>
      <c r="I14" s="1813">
        <v>28616</v>
      </c>
      <c r="J14" s="1813">
        <v>0</v>
      </c>
      <c r="K14" s="1578">
        <f t="shared" si="0"/>
        <v>2459808</v>
      </c>
      <c r="L14" s="1812">
        <v>2259959</v>
      </c>
    </row>
    <row r="15" spans="1:14">
      <c r="A15" s="1205" t="s">
        <v>955</v>
      </c>
      <c r="B15" s="503">
        <v>1600</v>
      </c>
      <c r="C15" s="1812">
        <v>669744</v>
      </c>
      <c r="D15" s="1812">
        <v>116393</v>
      </c>
      <c r="E15" s="1812">
        <v>413081</v>
      </c>
      <c r="F15" s="1812">
        <v>288168</v>
      </c>
      <c r="G15" s="1812">
        <v>0</v>
      </c>
      <c r="H15" s="1812">
        <v>0</v>
      </c>
      <c r="I15" s="1813">
        <v>0</v>
      </c>
      <c r="J15" s="1813">
        <v>0</v>
      </c>
      <c r="K15" s="1578">
        <f t="shared" si="0"/>
        <v>1487386</v>
      </c>
      <c r="L15" s="1812">
        <v>470672</v>
      </c>
    </row>
    <row r="16" spans="1:14">
      <c r="A16" s="1205" t="s">
        <v>977</v>
      </c>
      <c r="B16" s="503" t="s">
        <v>419</v>
      </c>
      <c r="C16" s="1812">
        <v>4043124</v>
      </c>
      <c r="D16" s="1812">
        <v>1249806</v>
      </c>
      <c r="E16" s="1812">
        <v>132119</v>
      </c>
      <c r="F16" s="1812">
        <v>136500</v>
      </c>
      <c r="G16" s="1812">
        <v>0</v>
      </c>
      <c r="H16" s="1812">
        <v>1014</v>
      </c>
      <c r="I16" s="1813">
        <v>34831</v>
      </c>
      <c r="J16" s="1813">
        <v>0</v>
      </c>
      <c r="K16" s="1578">
        <f t="shared" si="0"/>
        <v>5597394</v>
      </c>
      <c r="L16" s="1812">
        <v>6189703</v>
      </c>
    </row>
    <row r="17" spans="1:12">
      <c r="A17" s="1205" t="s">
        <v>716</v>
      </c>
      <c r="B17" s="503" t="s">
        <v>160</v>
      </c>
      <c r="C17" s="1813">
        <v>399558</v>
      </c>
      <c r="D17" s="1813">
        <v>90136</v>
      </c>
      <c r="E17" s="1813">
        <v>7572</v>
      </c>
      <c r="F17" s="1813">
        <v>11791</v>
      </c>
      <c r="G17" s="1813">
        <v>23609</v>
      </c>
      <c r="H17" s="1813">
        <v>0</v>
      </c>
      <c r="I17" s="1813">
        <v>0</v>
      </c>
      <c r="J17" s="1813">
        <v>0</v>
      </c>
      <c r="K17" s="1578">
        <f t="shared" si="0"/>
        <v>532666</v>
      </c>
      <c r="L17" s="1812">
        <v>661479</v>
      </c>
    </row>
    <row r="18" spans="1:12">
      <c r="A18" s="1205" t="s">
        <v>1075</v>
      </c>
      <c r="B18" s="503">
        <v>1800</v>
      </c>
      <c r="C18" s="1812">
        <v>10256293</v>
      </c>
      <c r="D18" s="1812">
        <v>3150982</v>
      </c>
      <c r="E18" s="1812">
        <v>143728</v>
      </c>
      <c r="F18" s="1812">
        <v>681359</v>
      </c>
      <c r="G18" s="1812">
        <v>0</v>
      </c>
      <c r="H18" s="1812">
        <v>0</v>
      </c>
      <c r="I18" s="1813">
        <v>0</v>
      </c>
      <c r="J18" s="1813">
        <v>0</v>
      </c>
      <c r="K18" s="1578">
        <f t="shared" si="0"/>
        <v>14232362</v>
      </c>
      <c r="L18" s="1812">
        <v>13849275</v>
      </c>
    </row>
    <row r="19" spans="1:12">
      <c r="A19" s="1205" t="s">
        <v>132</v>
      </c>
      <c r="B19" s="503">
        <v>1900</v>
      </c>
      <c r="C19" s="1812">
        <v>3225346</v>
      </c>
      <c r="D19" s="1812">
        <v>998487</v>
      </c>
      <c r="E19" s="1812">
        <v>647157</v>
      </c>
      <c r="F19" s="1812">
        <v>87469</v>
      </c>
      <c r="G19" s="1812">
        <v>0</v>
      </c>
      <c r="H19" s="1812">
        <v>1952380</v>
      </c>
      <c r="I19" s="1813">
        <v>35946</v>
      </c>
      <c r="J19" s="1813">
        <v>0</v>
      </c>
      <c r="K19" s="1578">
        <f t="shared" si="0"/>
        <v>6946785</v>
      </c>
      <c r="L19" s="1812">
        <v>6776189</v>
      </c>
    </row>
    <row r="20" spans="1:12">
      <c r="A20" s="1206" t="s">
        <v>730</v>
      </c>
      <c r="B20" s="494" t="s">
        <v>717</v>
      </c>
      <c r="C20" s="1507"/>
      <c r="D20" s="1507"/>
      <c r="E20" s="1507"/>
      <c r="F20" s="1507"/>
      <c r="G20" s="1507"/>
      <c r="H20" s="1818">
        <v>0</v>
      </c>
      <c r="I20" s="1579"/>
      <c r="J20" s="1506"/>
      <c r="K20" s="1578">
        <f t="shared" si="0"/>
        <v>0</v>
      </c>
      <c r="L20" s="1817">
        <v>0</v>
      </c>
    </row>
    <row r="21" spans="1:12">
      <c r="A21" s="1206" t="s">
        <v>731</v>
      </c>
      <c r="B21" s="494" t="s">
        <v>718</v>
      </c>
      <c r="C21" s="1507"/>
      <c r="D21" s="1507"/>
      <c r="E21" s="1507"/>
      <c r="F21" s="1507"/>
      <c r="G21" s="1507"/>
      <c r="H21" s="1818">
        <v>0</v>
      </c>
      <c r="I21" s="1579"/>
      <c r="J21" s="1507"/>
      <c r="K21" s="1578">
        <f t="shared" si="0"/>
        <v>0</v>
      </c>
      <c r="L21" s="1817">
        <v>0</v>
      </c>
    </row>
    <row r="22" spans="1:12">
      <c r="A22" s="1206" t="s">
        <v>732</v>
      </c>
      <c r="B22" s="494" t="s">
        <v>719</v>
      </c>
      <c r="C22" s="1507"/>
      <c r="D22" s="1507"/>
      <c r="E22" s="1507"/>
      <c r="F22" s="1507"/>
      <c r="G22" s="1507"/>
      <c r="H22" s="1818">
        <v>0</v>
      </c>
      <c r="I22" s="1579"/>
      <c r="J22" s="1507"/>
      <c r="K22" s="1578">
        <f t="shared" si="0"/>
        <v>0</v>
      </c>
      <c r="L22" s="1817">
        <v>0</v>
      </c>
    </row>
    <row r="23" spans="1:12">
      <c r="A23" s="1206" t="s">
        <v>733</v>
      </c>
      <c r="B23" s="494" t="s">
        <v>720</v>
      </c>
      <c r="C23" s="1507"/>
      <c r="D23" s="1507"/>
      <c r="E23" s="1507"/>
      <c r="F23" s="1507"/>
      <c r="G23" s="1507"/>
      <c r="H23" s="1818">
        <v>0</v>
      </c>
      <c r="I23" s="1579"/>
      <c r="J23" s="1507"/>
      <c r="K23" s="1578">
        <f t="shared" si="0"/>
        <v>0</v>
      </c>
      <c r="L23" s="1817">
        <v>0</v>
      </c>
    </row>
    <row r="24" spans="1:12" ht="12.75" customHeight="1">
      <c r="A24" s="1206" t="s">
        <v>734</v>
      </c>
      <c r="B24" s="494" t="s">
        <v>721</v>
      </c>
      <c r="C24" s="1507"/>
      <c r="D24" s="1507"/>
      <c r="E24" s="1507"/>
      <c r="F24" s="1507"/>
      <c r="G24" s="1507"/>
      <c r="H24" s="1818">
        <v>0</v>
      </c>
      <c r="I24" s="1579"/>
      <c r="J24" s="1507"/>
      <c r="K24" s="1578">
        <f t="shared" si="0"/>
        <v>0</v>
      </c>
      <c r="L24" s="1817">
        <v>0</v>
      </c>
    </row>
    <row r="25" spans="1:12" ht="12.75" customHeight="1">
      <c r="A25" s="1206" t="s">
        <v>794</v>
      </c>
      <c r="B25" s="494" t="s">
        <v>722</v>
      </c>
      <c r="C25" s="1507"/>
      <c r="D25" s="1507"/>
      <c r="E25" s="1507"/>
      <c r="F25" s="1507"/>
      <c r="G25" s="1507"/>
      <c r="H25" s="1818">
        <v>0</v>
      </c>
      <c r="I25" s="1579"/>
      <c r="J25" s="1507"/>
      <c r="K25" s="1578">
        <f t="shared" si="0"/>
        <v>0</v>
      </c>
      <c r="L25" s="1817">
        <v>0</v>
      </c>
    </row>
    <row r="26" spans="1:12">
      <c r="A26" s="1206" t="s">
        <v>616</v>
      </c>
      <c r="B26" s="494" t="s">
        <v>723</v>
      </c>
      <c r="C26" s="1507"/>
      <c r="D26" s="1507"/>
      <c r="E26" s="1507"/>
      <c r="F26" s="1507"/>
      <c r="G26" s="1507"/>
      <c r="H26" s="1818">
        <v>0</v>
      </c>
      <c r="I26" s="1579"/>
      <c r="J26" s="1507"/>
      <c r="K26" s="1578">
        <f t="shared" si="0"/>
        <v>0</v>
      </c>
      <c r="L26" s="1817">
        <v>0</v>
      </c>
    </row>
    <row r="27" spans="1:12">
      <c r="A27" s="1206" t="s">
        <v>617</v>
      </c>
      <c r="B27" s="494" t="s">
        <v>724</v>
      </c>
      <c r="C27" s="1507"/>
      <c r="D27" s="1507"/>
      <c r="E27" s="1507"/>
      <c r="F27" s="1507"/>
      <c r="G27" s="1507"/>
      <c r="H27" s="1818">
        <v>0</v>
      </c>
      <c r="I27" s="1579"/>
      <c r="J27" s="1507"/>
      <c r="K27" s="1578">
        <f t="shared" si="0"/>
        <v>0</v>
      </c>
      <c r="L27" s="1817">
        <v>0</v>
      </c>
    </row>
    <row r="28" spans="1:12">
      <c r="A28" s="1206" t="s">
        <v>148</v>
      </c>
      <c r="B28" s="494" t="s">
        <v>725</v>
      </c>
      <c r="C28" s="1507"/>
      <c r="D28" s="1507"/>
      <c r="E28" s="1507"/>
      <c r="F28" s="1507"/>
      <c r="G28" s="1507"/>
      <c r="H28" s="1818">
        <v>0</v>
      </c>
      <c r="I28" s="1579"/>
      <c r="J28" s="1507"/>
      <c r="K28" s="1578">
        <f t="shared" si="0"/>
        <v>0</v>
      </c>
      <c r="L28" s="1817">
        <v>0</v>
      </c>
    </row>
    <row r="29" spans="1:12">
      <c r="A29" s="1206" t="s">
        <v>149</v>
      </c>
      <c r="B29" s="494" t="s">
        <v>726</v>
      </c>
      <c r="C29" s="1507"/>
      <c r="D29" s="1507"/>
      <c r="E29" s="1507"/>
      <c r="F29" s="1507"/>
      <c r="G29" s="1507"/>
      <c r="H29" s="1818">
        <v>0</v>
      </c>
      <c r="I29" s="1579"/>
      <c r="J29" s="1507"/>
      <c r="K29" s="1578">
        <f t="shared" si="0"/>
        <v>0</v>
      </c>
      <c r="L29" s="1817">
        <v>0</v>
      </c>
    </row>
    <row r="30" spans="1:12">
      <c r="A30" s="1206" t="s">
        <v>150</v>
      </c>
      <c r="B30" s="494" t="s">
        <v>727</v>
      </c>
      <c r="C30" s="1507"/>
      <c r="D30" s="1507"/>
      <c r="E30" s="1507"/>
      <c r="F30" s="1507"/>
      <c r="G30" s="1507"/>
      <c r="H30" s="1818">
        <v>0</v>
      </c>
      <c r="I30" s="1579"/>
      <c r="J30" s="1507"/>
      <c r="K30" s="1578">
        <f t="shared" si="0"/>
        <v>0</v>
      </c>
      <c r="L30" s="1817">
        <v>0</v>
      </c>
    </row>
    <row r="31" spans="1:12">
      <c r="A31" s="1206" t="s">
        <v>151</v>
      </c>
      <c r="B31" s="494" t="s">
        <v>728</v>
      </c>
      <c r="C31" s="1507"/>
      <c r="D31" s="1507"/>
      <c r="E31" s="1507"/>
      <c r="F31" s="1507"/>
      <c r="G31" s="1507"/>
      <c r="H31" s="1818">
        <v>0</v>
      </c>
      <c r="I31" s="1579"/>
      <c r="J31" s="1507"/>
      <c r="K31" s="1578">
        <f t="shared" si="0"/>
        <v>0</v>
      </c>
      <c r="L31" s="1817">
        <v>0</v>
      </c>
    </row>
    <row r="32" spans="1:12">
      <c r="A32" s="1207" t="s">
        <v>1116</v>
      </c>
      <c r="B32" s="503" t="s">
        <v>729</v>
      </c>
      <c r="C32" s="1507"/>
      <c r="D32" s="1507"/>
      <c r="E32" s="1507"/>
      <c r="F32" s="1507"/>
      <c r="G32" s="1507"/>
      <c r="H32" s="1818">
        <v>0</v>
      </c>
      <c r="I32" s="1579"/>
      <c r="J32" s="1509"/>
      <c r="K32" s="1578">
        <f t="shared" si="0"/>
        <v>0</v>
      </c>
      <c r="L32" s="1817">
        <v>0</v>
      </c>
    </row>
    <row r="33" spans="1:14" ht="12.75" customHeight="1" thickBot="1">
      <c r="A33" s="1308" t="s">
        <v>1638</v>
      </c>
      <c r="B33" s="1309" t="s">
        <v>564</v>
      </c>
      <c r="C33" s="1580">
        <f>SUM(C5:C32)</f>
        <v>126827766</v>
      </c>
      <c r="D33" s="1580">
        <f t="shared" ref="D33:L33" si="1">SUM(D5:D32)</f>
        <v>42697520</v>
      </c>
      <c r="E33" s="1580">
        <f t="shared" si="1"/>
        <v>18518901</v>
      </c>
      <c r="F33" s="1580">
        <f t="shared" si="1"/>
        <v>13253285</v>
      </c>
      <c r="G33" s="1580">
        <f t="shared" si="1"/>
        <v>30359</v>
      </c>
      <c r="H33" s="1580">
        <f t="shared" si="1"/>
        <v>10267773</v>
      </c>
      <c r="I33" s="1580">
        <f t="shared" si="1"/>
        <v>780512</v>
      </c>
      <c r="J33" s="1580">
        <f t="shared" si="1"/>
        <v>0</v>
      </c>
      <c r="K33" s="1580">
        <f t="shared" si="1"/>
        <v>212376116</v>
      </c>
      <c r="L33" s="1580">
        <f t="shared" si="1"/>
        <v>217912701</v>
      </c>
    </row>
    <row r="34" spans="1:14" s="506" customFormat="1" ht="15.75" customHeight="1" thickTop="1">
      <c r="A34" s="1277" t="s">
        <v>45</v>
      </c>
      <c r="B34" s="1278" t="s">
        <v>563</v>
      </c>
      <c r="C34" s="1581"/>
      <c r="D34" s="1581"/>
      <c r="E34" s="1581"/>
      <c r="F34" s="1581"/>
      <c r="G34" s="1581"/>
      <c r="H34" s="1581"/>
      <c r="I34" s="1579"/>
      <c r="J34" s="1579"/>
      <c r="K34" s="1579"/>
      <c r="L34" s="1579"/>
      <c r="M34" s="505"/>
      <c r="N34" s="505"/>
    </row>
    <row r="35" spans="1:14" s="506" customFormat="1" ht="15.75" customHeight="1">
      <c r="A35" s="507" t="s">
        <v>585</v>
      </c>
      <c r="B35" s="508"/>
      <c r="C35" s="1582"/>
      <c r="D35" s="1582"/>
      <c r="E35" s="1582"/>
      <c r="F35" s="1582"/>
      <c r="G35" s="1582"/>
      <c r="H35" s="1582"/>
      <c r="I35" s="1579"/>
      <c r="J35" s="1579"/>
      <c r="K35" s="1579"/>
      <c r="L35" s="1579"/>
      <c r="M35" s="505"/>
      <c r="N35" s="505"/>
    </row>
    <row r="36" spans="1:14">
      <c r="A36" s="1205" t="s">
        <v>1077</v>
      </c>
      <c r="B36" s="503">
        <v>2110</v>
      </c>
      <c r="C36" s="1814">
        <v>3171492</v>
      </c>
      <c r="D36" s="1814">
        <v>971206</v>
      </c>
      <c r="E36" s="1814">
        <v>452561</v>
      </c>
      <c r="F36" s="1814">
        <v>8156</v>
      </c>
      <c r="G36" s="1814">
        <v>0</v>
      </c>
      <c r="H36" s="1814">
        <v>0</v>
      </c>
      <c r="I36" s="1813">
        <v>0</v>
      </c>
      <c r="J36" s="1813">
        <v>0</v>
      </c>
      <c r="K36" s="1578">
        <f t="shared" ref="K36:K41" si="2">SUM(C36:J36)</f>
        <v>4603415</v>
      </c>
      <c r="L36" s="1812">
        <v>5149963</v>
      </c>
    </row>
    <row r="37" spans="1:14">
      <c r="A37" s="1205" t="s">
        <v>1078</v>
      </c>
      <c r="B37" s="503">
        <v>2120</v>
      </c>
      <c r="C37" s="1812">
        <v>5484098</v>
      </c>
      <c r="D37" s="1812">
        <v>1601955</v>
      </c>
      <c r="E37" s="1812">
        <v>647841</v>
      </c>
      <c r="F37" s="1812">
        <v>87976</v>
      </c>
      <c r="G37" s="1812">
        <v>0</v>
      </c>
      <c r="H37" s="1812">
        <v>30</v>
      </c>
      <c r="I37" s="1813">
        <v>0</v>
      </c>
      <c r="J37" s="1813">
        <v>0</v>
      </c>
      <c r="K37" s="1578">
        <f t="shared" si="2"/>
        <v>7821900</v>
      </c>
      <c r="L37" s="1812">
        <v>7747816</v>
      </c>
    </row>
    <row r="38" spans="1:14">
      <c r="A38" s="1205" t="s">
        <v>195</v>
      </c>
      <c r="B38" s="503">
        <v>2130</v>
      </c>
      <c r="C38" s="1812">
        <v>3657533</v>
      </c>
      <c r="D38" s="1812">
        <v>1148949</v>
      </c>
      <c r="E38" s="1812">
        <v>42525</v>
      </c>
      <c r="F38" s="1812">
        <v>64036</v>
      </c>
      <c r="G38" s="1812">
        <v>0</v>
      </c>
      <c r="H38" s="1812">
        <v>3100</v>
      </c>
      <c r="I38" s="1813">
        <v>0</v>
      </c>
      <c r="J38" s="1813">
        <v>0</v>
      </c>
      <c r="K38" s="1578">
        <f t="shared" si="2"/>
        <v>4916143</v>
      </c>
      <c r="L38" s="1812">
        <v>4676154</v>
      </c>
    </row>
    <row r="39" spans="1:14">
      <c r="A39" s="1205" t="s">
        <v>196</v>
      </c>
      <c r="B39" s="503">
        <v>2140</v>
      </c>
      <c r="C39" s="1812">
        <v>2632701</v>
      </c>
      <c r="D39" s="1812">
        <v>745619</v>
      </c>
      <c r="E39" s="1812">
        <v>46642</v>
      </c>
      <c r="F39" s="1812">
        <v>33418</v>
      </c>
      <c r="G39" s="1812">
        <v>0</v>
      </c>
      <c r="H39" s="1812">
        <v>0</v>
      </c>
      <c r="I39" s="1813">
        <v>0</v>
      </c>
      <c r="J39" s="1813">
        <v>0</v>
      </c>
      <c r="K39" s="1578">
        <f t="shared" si="2"/>
        <v>3458380</v>
      </c>
      <c r="L39" s="1812">
        <v>3564128</v>
      </c>
    </row>
    <row r="40" spans="1:14">
      <c r="A40" s="1205" t="s">
        <v>197</v>
      </c>
      <c r="B40" s="503">
        <v>2150</v>
      </c>
      <c r="C40" s="1812">
        <v>2861310</v>
      </c>
      <c r="D40" s="1812">
        <v>845148</v>
      </c>
      <c r="E40" s="1812">
        <v>864639</v>
      </c>
      <c r="F40" s="1812">
        <v>25896</v>
      </c>
      <c r="G40" s="1812">
        <v>0</v>
      </c>
      <c r="H40" s="1812">
        <v>0</v>
      </c>
      <c r="I40" s="1813">
        <v>0</v>
      </c>
      <c r="J40" s="1813">
        <v>0</v>
      </c>
      <c r="K40" s="1578">
        <f t="shared" si="2"/>
        <v>4596993</v>
      </c>
      <c r="L40" s="1812">
        <v>4978665</v>
      </c>
    </row>
    <row r="41" spans="1:14">
      <c r="A41" s="1205" t="s">
        <v>1639</v>
      </c>
      <c r="B41" s="503">
        <v>2190</v>
      </c>
      <c r="C41" s="1812">
        <v>54678</v>
      </c>
      <c r="D41" s="1812">
        <v>0</v>
      </c>
      <c r="E41" s="1812">
        <v>26747</v>
      </c>
      <c r="F41" s="1812">
        <v>8299</v>
      </c>
      <c r="G41" s="1812">
        <v>0</v>
      </c>
      <c r="H41" s="1812">
        <v>0</v>
      </c>
      <c r="I41" s="1813">
        <v>0</v>
      </c>
      <c r="J41" s="1813">
        <v>0</v>
      </c>
      <c r="K41" s="1578">
        <f t="shared" si="2"/>
        <v>89724</v>
      </c>
      <c r="L41" s="1812">
        <v>106037</v>
      </c>
    </row>
    <row r="42" spans="1:14" ht="12.75" customHeight="1" thickBot="1">
      <c r="A42" s="1308" t="s">
        <v>554</v>
      </c>
      <c r="B42" s="1309" t="s">
        <v>708</v>
      </c>
      <c r="C42" s="1580">
        <f>SUM(C36:C41)</f>
        <v>17861812</v>
      </c>
      <c r="D42" s="1580">
        <f t="shared" ref="D42:L42" si="3">SUM(D36:D41)</f>
        <v>5312877</v>
      </c>
      <c r="E42" s="1580">
        <f t="shared" si="3"/>
        <v>2080955</v>
      </c>
      <c r="F42" s="1580">
        <f t="shared" si="3"/>
        <v>227781</v>
      </c>
      <c r="G42" s="1580">
        <f t="shared" si="3"/>
        <v>0</v>
      </c>
      <c r="H42" s="1580">
        <f t="shared" si="3"/>
        <v>3130</v>
      </c>
      <c r="I42" s="1580">
        <f t="shared" si="3"/>
        <v>0</v>
      </c>
      <c r="J42" s="1580">
        <f t="shared" si="3"/>
        <v>0</v>
      </c>
      <c r="K42" s="1580">
        <f t="shared" si="3"/>
        <v>25486555</v>
      </c>
      <c r="L42" s="1580">
        <f t="shared" si="3"/>
        <v>26222763</v>
      </c>
    </row>
    <row r="43" spans="1:14" ht="15.75" customHeight="1" thickTop="1">
      <c r="A43" s="509" t="s">
        <v>586</v>
      </c>
      <c r="B43" s="510"/>
      <c r="C43" s="1583"/>
      <c r="D43" s="1583"/>
      <c r="E43" s="1583"/>
      <c r="F43" s="1583"/>
      <c r="G43" s="1583"/>
      <c r="H43" s="1583"/>
      <c r="I43" s="1579"/>
      <c r="J43" s="1579"/>
      <c r="K43" s="1583"/>
      <c r="L43" s="1583"/>
    </row>
    <row r="44" spans="1:14">
      <c r="A44" s="1205" t="s">
        <v>806</v>
      </c>
      <c r="B44" s="503">
        <v>2210</v>
      </c>
      <c r="C44" s="1814">
        <v>4926484</v>
      </c>
      <c r="D44" s="1814">
        <v>1451661</v>
      </c>
      <c r="E44" s="1814">
        <v>1671464</v>
      </c>
      <c r="F44" s="1814">
        <v>253968</v>
      </c>
      <c r="G44" s="1814">
        <v>0</v>
      </c>
      <c r="H44" s="1814">
        <v>13009</v>
      </c>
      <c r="I44" s="1812">
        <v>3761</v>
      </c>
      <c r="J44" s="1812">
        <v>0</v>
      </c>
      <c r="K44" s="1584">
        <f>SUM(C44:J44)</f>
        <v>8320347</v>
      </c>
      <c r="L44" s="1814">
        <v>11748093</v>
      </c>
    </row>
    <row r="45" spans="1:14">
      <c r="A45" s="1205" t="s">
        <v>807</v>
      </c>
      <c r="B45" s="503">
        <v>2220</v>
      </c>
      <c r="C45" s="1812">
        <v>2151960</v>
      </c>
      <c r="D45" s="1812">
        <v>890218</v>
      </c>
      <c r="E45" s="1812">
        <v>718752</v>
      </c>
      <c r="F45" s="1812">
        <v>531804</v>
      </c>
      <c r="G45" s="1812">
        <v>0</v>
      </c>
      <c r="H45" s="1812">
        <v>0</v>
      </c>
      <c r="I45" s="1812">
        <v>48380</v>
      </c>
      <c r="J45" s="1812">
        <v>0</v>
      </c>
      <c r="K45" s="1584">
        <f>SUM(C45:J45)</f>
        <v>4341114</v>
      </c>
      <c r="L45" s="1812">
        <v>4323594</v>
      </c>
    </row>
    <row r="46" spans="1:14">
      <c r="A46" s="1205" t="s">
        <v>808</v>
      </c>
      <c r="B46" s="503">
        <v>2230</v>
      </c>
      <c r="C46" s="1812">
        <v>131895</v>
      </c>
      <c r="D46" s="1812">
        <v>12944</v>
      </c>
      <c r="E46" s="1812">
        <v>381733</v>
      </c>
      <c r="F46" s="1812">
        <v>113998</v>
      </c>
      <c r="G46" s="1812">
        <v>0</v>
      </c>
      <c r="H46" s="1812">
        <v>0</v>
      </c>
      <c r="I46" s="1812">
        <v>0</v>
      </c>
      <c r="J46" s="1812">
        <v>0</v>
      </c>
      <c r="K46" s="1584">
        <f>SUM(C46:J46)</f>
        <v>640570</v>
      </c>
      <c r="L46" s="1812">
        <v>906492</v>
      </c>
    </row>
    <row r="47" spans="1:14" ht="12.75" customHeight="1" thickBot="1">
      <c r="A47" s="1308" t="s">
        <v>555</v>
      </c>
      <c r="B47" s="1309" t="s">
        <v>31</v>
      </c>
      <c r="C47" s="1580">
        <f>SUM(C44:C46)</f>
        <v>7210339</v>
      </c>
      <c r="D47" s="1580">
        <f t="shared" ref="D47:K47" si="4">SUM(D44:D46)</f>
        <v>2354823</v>
      </c>
      <c r="E47" s="1580">
        <f t="shared" si="4"/>
        <v>2771949</v>
      </c>
      <c r="F47" s="1580">
        <f t="shared" si="4"/>
        <v>899770</v>
      </c>
      <c r="G47" s="1580">
        <f t="shared" si="4"/>
        <v>0</v>
      </c>
      <c r="H47" s="1580">
        <f t="shared" si="4"/>
        <v>13009</v>
      </c>
      <c r="I47" s="1580">
        <f t="shared" si="4"/>
        <v>52141</v>
      </c>
      <c r="J47" s="1580">
        <f t="shared" si="4"/>
        <v>0</v>
      </c>
      <c r="K47" s="1580">
        <f t="shared" si="4"/>
        <v>13302031</v>
      </c>
      <c r="L47" s="1580">
        <f>SUM(L44:L46)</f>
        <v>16978179</v>
      </c>
    </row>
    <row r="48" spans="1:14" ht="15.75" customHeight="1" thickTop="1">
      <c r="A48" s="509" t="s">
        <v>604</v>
      </c>
      <c r="B48" s="510"/>
      <c r="C48" s="1583"/>
      <c r="D48" s="1583"/>
      <c r="E48" s="1583"/>
      <c r="F48" s="1583"/>
      <c r="G48" s="1583"/>
      <c r="H48" s="1583"/>
      <c r="I48" s="1579"/>
      <c r="J48" s="1579"/>
      <c r="K48" s="1583"/>
      <c r="L48" s="1583"/>
    </row>
    <row r="49" spans="1:14">
      <c r="A49" s="1205" t="s">
        <v>809</v>
      </c>
      <c r="B49" s="503">
        <v>2310</v>
      </c>
      <c r="C49" s="1814">
        <v>135088</v>
      </c>
      <c r="D49" s="1814">
        <v>19308</v>
      </c>
      <c r="E49" s="1814">
        <v>1051439</v>
      </c>
      <c r="F49" s="1814">
        <v>13998</v>
      </c>
      <c r="G49" s="1814">
        <v>0</v>
      </c>
      <c r="H49" s="1814">
        <v>32094</v>
      </c>
      <c r="I49" s="1812">
        <v>0</v>
      </c>
      <c r="J49" s="1812">
        <v>0</v>
      </c>
      <c r="K49" s="1584">
        <f>SUM(C49:J49)</f>
        <v>1251927</v>
      </c>
      <c r="L49" s="1814">
        <v>1435423</v>
      </c>
    </row>
    <row r="50" spans="1:14">
      <c r="A50" s="1205" t="s">
        <v>810</v>
      </c>
      <c r="B50" s="503">
        <v>2320</v>
      </c>
      <c r="C50" s="1812">
        <v>1097903</v>
      </c>
      <c r="D50" s="1812">
        <v>239301</v>
      </c>
      <c r="E50" s="1812">
        <v>195750</v>
      </c>
      <c r="F50" s="1812">
        <v>50307</v>
      </c>
      <c r="G50" s="1812">
        <v>0</v>
      </c>
      <c r="H50" s="1812">
        <v>17517</v>
      </c>
      <c r="I50" s="1812">
        <v>2176</v>
      </c>
      <c r="J50" s="1812">
        <v>0</v>
      </c>
      <c r="K50" s="1584">
        <f>SUM(C50:J50)</f>
        <v>1602954</v>
      </c>
      <c r="L50" s="1812">
        <v>1889578</v>
      </c>
    </row>
    <row r="51" spans="1:14">
      <c r="A51" s="1205" t="s">
        <v>41</v>
      </c>
      <c r="B51" s="503">
        <v>2330</v>
      </c>
      <c r="C51" s="1812">
        <v>2857567</v>
      </c>
      <c r="D51" s="1812">
        <v>856023</v>
      </c>
      <c r="E51" s="1812">
        <v>119265</v>
      </c>
      <c r="F51" s="1812">
        <v>36796</v>
      </c>
      <c r="G51" s="1812">
        <v>0</v>
      </c>
      <c r="H51" s="1812">
        <v>3020</v>
      </c>
      <c r="I51" s="1812">
        <v>18496</v>
      </c>
      <c r="J51" s="1812">
        <v>0</v>
      </c>
      <c r="K51" s="1584">
        <f>SUM(C51:J51)</f>
        <v>3891167</v>
      </c>
      <c r="L51" s="1812">
        <v>4821520</v>
      </c>
    </row>
    <row r="52" spans="1:14" ht="22.5">
      <c r="A52" s="1206" t="s">
        <v>293</v>
      </c>
      <c r="B52" s="511" t="s">
        <v>361</v>
      </c>
      <c r="C52" s="1817">
        <v>102715</v>
      </c>
      <c r="D52" s="1817">
        <v>11512</v>
      </c>
      <c r="E52" s="1817">
        <v>112</v>
      </c>
      <c r="F52" s="1817">
        <v>125</v>
      </c>
      <c r="G52" s="1817">
        <v>0</v>
      </c>
      <c r="H52" s="1817">
        <v>225</v>
      </c>
      <c r="I52" s="1817">
        <v>0</v>
      </c>
      <c r="J52" s="1817">
        <v>0</v>
      </c>
      <c r="K52" s="1584">
        <f>SUM(C52:J52)</f>
        <v>114689</v>
      </c>
      <c r="L52" s="1817">
        <v>224160</v>
      </c>
    </row>
    <row r="53" spans="1:14" ht="12.75" customHeight="1" thickBot="1">
      <c r="A53" s="1308" t="s">
        <v>709</v>
      </c>
      <c r="B53" s="1309" t="s">
        <v>32</v>
      </c>
      <c r="C53" s="1580">
        <f>SUM(C49:C52)</f>
        <v>4193273</v>
      </c>
      <c r="D53" s="1580">
        <f t="shared" ref="D53:L53" si="5">SUM(D49:D52)</f>
        <v>1126144</v>
      </c>
      <c r="E53" s="1580">
        <f t="shared" si="5"/>
        <v>1366566</v>
      </c>
      <c r="F53" s="1580">
        <f t="shared" si="5"/>
        <v>101226</v>
      </c>
      <c r="G53" s="1580">
        <f t="shared" si="5"/>
        <v>0</v>
      </c>
      <c r="H53" s="1580">
        <f t="shared" si="5"/>
        <v>52856</v>
      </c>
      <c r="I53" s="1580">
        <f t="shared" si="5"/>
        <v>20672</v>
      </c>
      <c r="J53" s="1580">
        <f t="shared" si="5"/>
        <v>0</v>
      </c>
      <c r="K53" s="1580">
        <f t="shared" si="5"/>
        <v>6860737</v>
      </c>
      <c r="L53" s="1580">
        <f t="shared" si="5"/>
        <v>8370681</v>
      </c>
    </row>
    <row r="54" spans="1:14" ht="15.75" customHeight="1" thickTop="1">
      <c r="A54" s="509" t="s">
        <v>605</v>
      </c>
      <c r="B54" s="510"/>
      <c r="C54" s="1583"/>
      <c r="D54" s="1583"/>
      <c r="E54" s="1583"/>
      <c r="F54" s="1583"/>
      <c r="G54" s="1583"/>
      <c r="H54" s="1583"/>
      <c r="I54" s="1579"/>
      <c r="J54" s="1579"/>
      <c r="K54" s="1583"/>
      <c r="L54" s="1583"/>
    </row>
    <row r="55" spans="1:14">
      <c r="A55" s="1205" t="s">
        <v>1055</v>
      </c>
      <c r="B55" s="503">
        <v>2410</v>
      </c>
      <c r="C55" s="1814">
        <v>12016809</v>
      </c>
      <c r="D55" s="1814">
        <v>3431776</v>
      </c>
      <c r="E55" s="1814">
        <v>66821</v>
      </c>
      <c r="F55" s="1814">
        <v>148157</v>
      </c>
      <c r="G55" s="1814">
        <v>0</v>
      </c>
      <c r="H55" s="1814">
        <v>14177</v>
      </c>
      <c r="I55" s="1812">
        <v>4192</v>
      </c>
      <c r="J55" s="1812">
        <v>0</v>
      </c>
      <c r="K55" s="1584">
        <f>SUM(C55:J55)</f>
        <v>15681932</v>
      </c>
      <c r="L55" s="1814">
        <v>16814865</v>
      </c>
    </row>
    <row r="56" spans="1:14" ht="12.75" customHeight="1">
      <c r="A56" s="1209" t="s">
        <v>371</v>
      </c>
      <c r="B56" s="512">
        <v>2490</v>
      </c>
      <c r="C56" s="1812">
        <v>0</v>
      </c>
      <c r="D56" s="1812">
        <v>0</v>
      </c>
      <c r="E56" s="1812">
        <v>0</v>
      </c>
      <c r="F56" s="1812">
        <v>0</v>
      </c>
      <c r="G56" s="1812">
        <v>0</v>
      </c>
      <c r="H56" s="1812">
        <v>0</v>
      </c>
      <c r="I56" s="1812">
        <v>0</v>
      </c>
      <c r="J56" s="1812">
        <v>0</v>
      </c>
      <c r="K56" s="1584">
        <f>SUM(C56:J56)</f>
        <v>0</v>
      </c>
      <c r="L56" s="1812">
        <v>0</v>
      </c>
    </row>
    <row r="57" spans="1:14" s="321" customFormat="1" ht="12.75" customHeight="1" thickBot="1">
      <c r="A57" s="1308" t="s">
        <v>260</v>
      </c>
      <c r="B57" s="1310" t="s">
        <v>33</v>
      </c>
      <c r="C57" s="1585">
        <f>SUM(C55:C56)</f>
        <v>12016809</v>
      </c>
      <c r="D57" s="1585">
        <f t="shared" ref="D57:K57" si="6">SUM(D55:D56)</f>
        <v>3431776</v>
      </c>
      <c r="E57" s="1585">
        <f t="shared" si="6"/>
        <v>66821</v>
      </c>
      <c r="F57" s="1585">
        <f t="shared" si="6"/>
        <v>148157</v>
      </c>
      <c r="G57" s="1585">
        <f t="shared" si="6"/>
        <v>0</v>
      </c>
      <c r="H57" s="1585">
        <f t="shared" si="6"/>
        <v>14177</v>
      </c>
      <c r="I57" s="1585">
        <f t="shared" si="6"/>
        <v>4192</v>
      </c>
      <c r="J57" s="1585">
        <f t="shared" si="6"/>
        <v>0</v>
      </c>
      <c r="K57" s="1585">
        <f t="shared" si="6"/>
        <v>15681932</v>
      </c>
      <c r="L57" s="1580">
        <f>SUM(L55:L56)</f>
        <v>16814865</v>
      </c>
      <c r="M57" s="501"/>
      <c r="N57" s="501"/>
    </row>
    <row r="58" spans="1:14" s="321" customFormat="1" ht="15.75" customHeight="1" thickTop="1">
      <c r="A58" s="509" t="s">
        <v>606</v>
      </c>
      <c r="B58" s="510"/>
      <c r="C58" s="1586"/>
      <c r="D58" s="1583"/>
      <c r="E58" s="1583"/>
      <c r="F58" s="1583"/>
      <c r="G58" s="1583"/>
      <c r="H58" s="1583"/>
      <c r="I58" s="1579"/>
      <c r="J58" s="1579"/>
      <c r="K58" s="1583"/>
      <c r="L58" s="1583"/>
      <c r="M58" s="501"/>
      <c r="N58" s="501"/>
    </row>
    <row r="59" spans="1:14" s="321" customFormat="1">
      <c r="A59" s="1205" t="s">
        <v>1056</v>
      </c>
      <c r="B59" s="503">
        <v>2510</v>
      </c>
      <c r="C59" s="1814">
        <v>140167</v>
      </c>
      <c r="D59" s="1814">
        <v>11412</v>
      </c>
      <c r="E59" s="1814">
        <v>0</v>
      </c>
      <c r="F59" s="1814">
        <v>0</v>
      </c>
      <c r="G59" s="1814">
        <v>0</v>
      </c>
      <c r="H59" s="1814">
        <v>0</v>
      </c>
      <c r="I59" s="1812">
        <v>0</v>
      </c>
      <c r="J59" s="1812">
        <v>0</v>
      </c>
      <c r="K59" s="1584">
        <f t="shared" ref="K59:K64" si="7">SUM(C59:J59)</f>
        <v>151579</v>
      </c>
      <c r="L59" s="1814">
        <v>152493</v>
      </c>
      <c r="M59" s="501"/>
      <c r="N59" s="501"/>
    </row>
    <row r="60" spans="1:14" s="321" customFormat="1">
      <c r="A60" s="1205" t="s">
        <v>458</v>
      </c>
      <c r="B60" s="503">
        <v>2520</v>
      </c>
      <c r="C60" s="1812">
        <v>1382462</v>
      </c>
      <c r="D60" s="1812">
        <v>487613</v>
      </c>
      <c r="E60" s="1812">
        <v>145943</v>
      </c>
      <c r="F60" s="1812">
        <v>36802</v>
      </c>
      <c r="G60" s="1812">
        <v>0</v>
      </c>
      <c r="H60" s="1812">
        <v>760004</v>
      </c>
      <c r="I60" s="1812">
        <v>4785</v>
      </c>
      <c r="J60" s="1812">
        <v>0</v>
      </c>
      <c r="K60" s="1584">
        <f t="shared" si="7"/>
        <v>2817609</v>
      </c>
      <c r="L60" s="1812">
        <v>3782473</v>
      </c>
      <c r="M60" s="501"/>
      <c r="N60" s="501"/>
    </row>
    <row r="61" spans="1:14" s="321" customFormat="1">
      <c r="A61" s="1205" t="s">
        <v>194</v>
      </c>
      <c r="B61" s="503">
        <v>2540</v>
      </c>
      <c r="C61" s="1812">
        <v>26515</v>
      </c>
      <c r="D61" s="1812">
        <v>5279</v>
      </c>
      <c r="E61" s="1812">
        <v>530089</v>
      </c>
      <c r="F61" s="1812">
        <v>238350</v>
      </c>
      <c r="G61" s="1812">
        <v>58557</v>
      </c>
      <c r="H61" s="1812">
        <v>0</v>
      </c>
      <c r="I61" s="1812">
        <v>4634</v>
      </c>
      <c r="J61" s="1812">
        <v>0</v>
      </c>
      <c r="K61" s="1584">
        <f t="shared" si="7"/>
        <v>863424</v>
      </c>
      <c r="L61" s="1812">
        <v>942471</v>
      </c>
      <c r="M61" s="501"/>
      <c r="N61" s="501"/>
    </row>
    <row r="62" spans="1:14" s="321" customFormat="1">
      <c r="A62" s="1205" t="s">
        <v>944</v>
      </c>
      <c r="B62" s="503">
        <v>2550</v>
      </c>
      <c r="C62" s="1812">
        <v>0</v>
      </c>
      <c r="D62" s="1812">
        <v>0</v>
      </c>
      <c r="E62" s="1812">
        <v>1359781</v>
      </c>
      <c r="F62" s="1812">
        <v>132</v>
      </c>
      <c r="G62" s="1812">
        <v>0</v>
      </c>
      <c r="H62" s="1812">
        <v>0</v>
      </c>
      <c r="I62" s="1812">
        <v>0</v>
      </c>
      <c r="J62" s="1812">
        <v>0</v>
      </c>
      <c r="K62" s="1584">
        <f t="shared" si="7"/>
        <v>1359913</v>
      </c>
      <c r="L62" s="1812">
        <v>1996278</v>
      </c>
      <c r="M62" s="501"/>
      <c r="N62" s="501"/>
    </row>
    <row r="63" spans="1:14" s="501" customFormat="1">
      <c r="A63" s="1205" t="s">
        <v>99</v>
      </c>
      <c r="B63" s="503">
        <v>2560</v>
      </c>
      <c r="C63" s="1812">
        <v>3381397</v>
      </c>
      <c r="D63" s="1812">
        <v>1146222</v>
      </c>
      <c r="E63" s="1812">
        <v>108234</v>
      </c>
      <c r="F63" s="1812">
        <v>5902037</v>
      </c>
      <c r="G63" s="1812">
        <v>16980</v>
      </c>
      <c r="H63" s="1812">
        <v>20506</v>
      </c>
      <c r="I63" s="1812">
        <v>17157</v>
      </c>
      <c r="J63" s="1812">
        <v>0</v>
      </c>
      <c r="K63" s="1584">
        <f t="shared" si="7"/>
        <v>10592533</v>
      </c>
      <c r="L63" s="1812">
        <v>14624273</v>
      </c>
    </row>
    <row r="64" spans="1:14" s="501" customFormat="1">
      <c r="A64" s="1210" t="s">
        <v>100</v>
      </c>
      <c r="B64" s="513">
        <v>2570</v>
      </c>
      <c r="C64" s="1814">
        <v>585607</v>
      </c>
      <c r="D64" s="1814">
        <v>114076</v>
      </c>
      <c r="E64" s="1814">
        <v>237835</v>
      </c>
      <c r="F64" s="1814">
        <v>185227</v>
      </c>
      <c r="G64" s="1814">
        <v>8111</v>
      </c>
      <c r="H64" s="1814">
        <v>0</v>
      </c>
      <c r="I64" s="1812">
        <v>0</v>
      </c>
      <c r="J64" s="1812">
        <v>0</v>
      </c>
      <c r="K64" s="1584">
        <f t="shared" si="7"/>
        <v>1130856</v>
      </c>
      <c r="L64" s="1814">
        <v>1334573</v>
      </c>
    </row>
    <row r="65" spans="1:14" s="321" customFormat="1" ht="12.75" customHeight="1" thickBot="1">
      <c r="A65" s="1308" t="s">
        <v>711</v>
      </c>
      <c r="B65" s="1309" t="s">
        <v>34</v>
      </c>
      <c r="C65" s="1580">
        <f>SUM(C59:C64)</f>
        <v>5516148</v>
      </c>
      <c r="D65" s="1580">
        <f t="shared" ref="D65:L65" si="8">SUM(D59:D64)</f>
        <v>1764602</v>
      </c>
      <c r="E65" s="1580">
        <f t="shared" si="8"/>
        <v>2381882</v>
      </c>
      <c r="F65" s="1580">
        <f t="shared" si="8"/>
        <v>6362548</v>
      </c>
      <c r="G65" s="1580">
        <f t="shared" si="8"/>
        <v>83648</v>
      </c>
      <c r="H65" s="1580">
        <f t="shared" si="8"/>
        <v>780510</v>
      </c>
      <c r="I65" s="1580">
        <f t="shared" si="8"/>
        <v>26576</v>
      </c>
      <c r="J65" s="1580">
        <f t="shared" si="8"/>
        <v>0</v>
      </c>
      <c r="K65" s="1580">
        <f t="shared" si="8"/>
        <v>16915914</v>
      </c>
      <c r="L65" s="1580">
        <f t="shared" si="8"/>
        <v>22832561</v>
      </c>
      <c r="M65" s="501"/>
      <c r="N65" s="501"/>
    </row>
    <row r="66" spans="1:14" s="321" customFormat="1" ht="15.75" customHeight="1" thickTop="1">
      <c r="A66" s="509" t="s">
        <v>607</v>
      </c>
      <c r="B66" s="514"/>
      <c r="C66" s="1579"/>
      <c r="D66" s="1579"/>
      <c r="E66" s="1579"/>
      <c r="F66" s="1579"/>
      <c r="G66" s="1579"/>
      <c r="H66" s="1579"/>
      <c r="I66" s="1579"/>
      <c r="J66" s="1579"/>
      <c r="K66" s="1583"/>
      <c r="L66" s="1583"/>
      <c r="M66" s="501"/>
      <c r="N66" s="501"/>
    </row>
    <row r="67" spans="1:14" s="321" customFormat="1">
      <c r="A67" s="1205" t="s">
        <v>1048</v>
      </c>
      <c r="B67" s="503">
        <v>2610</v>
      </c>
      <c r="C67" s="1812">
        <v>0</v>
      </c>
      <c r="D67" s="1812">
        <v>0</v>
      </c>
      <c r="E67" s="1812">
        <v>743270</v>
      </c>
      <c r="F67" s="1812">
        <v>1413</v>
      </c>
      <c r="G67" s="1812">
        <v>0</v>
      </c>
      <c r="H67" s="1812">
        <v>0</v>
      </c>
      <c r="I67" s="1812">
        <v>0</v>
      </c>
      <c r="J67" s="1812">
        <v>0</v>
      </c>
      <c r="K67" s="1584">
        <f>SUM(C67:J67)</f>
        <v>744683</v>
      </c>
      <c r="L67" s="1814">
        <v>775753</v>
      </c>
      <c r="M67" s="501"/>
      <c r="N67" s="501"/>
    </row>
    <row r="68" spans="1:14" s="321" customFormat="1">
      <c r="A68" s="1205" t="s">
        <v>601</v>
      </c>
      <c r="B68" s="503">
        <v>2620</v>
      </c>
      <c r="C68" s="1812">
        <v>616336</v>
      </c>
      <c r="D68" s="1812">
        <v>149850</v>
      </c>
      <c r="E68" s="1812">
        <v>78256</v>
      </c>
      <c r="F68" s="1812">
        <v>31247</v>
      </c>
      <c r="G68" s="1812">
        <v>0</v>
      </c>
      <c r="H68" s="1812">
        <v>180</v>
      </c>
      <c r="I68" s="1812">
        <v>0</v>
      </c>
      <c r="J68" s="1812">
        <v>0</v>
      </c>
      <c r="K68" s="1584">
        <f>SUM(C68:J68)</f>
        <v>875869</v>
      </c>
      <c r="L68" s="1812">
        <v>935926</v>
      </c>
      <c r="M68" s="501"/>
      <c r="N68" s="501"/>
    </row>
    <row r="69" spans="1:14" s="321" customFormat="1">
      <c r="A69" s="1205" t="s">
        <v>1049</v>
      </c>
      <c r="B69" s="503">
        <v>2630</v>
      </c>
      <c r="C69" s="1812">
        <v>540215</v>
      </c>
      <c r="D69" s="1812">
        <v>99375</v>
      </c>
      <c r="E69" s="1812">
        <v>136982</v>
      </c>
      <c r="F69" s="1812">
        <v>21487</v>
      </c>
      <c r="G69" s="1812">
        <v>0</v>
      </c>
      <c r="H69" s="1812">
        <v>1565</v>
      </c>
      <c r="I69" s="1812">
        <v>12827</v>
      </c>
      <c r="J69" s="1812">
        <v>0</v>
      </c>
      <c r="K69" s="1584">
        <f>SUM(C69:J69)</f>
        <v>812451</v>
      </c>
      <c r="L69" s="1812">
        <v>807678</v>
      </c>
      <c r="M69" s="501"/>
      <c r="N69" s="501"/>
    </row>
    <row r="70" spans="1:14" s="321" customFormat="1">
      <c r="A70" s="1205" t="s">
        <v>398</v>
      </c>
      <c r="B70" s="503">
        <v>2640</v>
      </c>
      <c r="C70" s="1812">
        <v>2119819</v>
      </c>
      <c r="D70" s="1812">
        <v>482557</v>
      </c>
      <c r="E70" s="1812">
        <v>806856</v>
      </c>
      <c r="F70" s="1812">
        <v>32938</v>
      </c>
      <c r="G70" s="1812">
        <v>0</v>
      </c>
      <c r="H70" s="1812">
        <v>592</v>
      </c>
      <c r="I70" s="1812">
        <v>22926</v>
      </c>
      <c r="J70" s="1812">
        <v>0</v>
      </c>
      <c r="K70" s="1584">
        <f>SUM(C70:J70)</f>
        <v>3465688</v>
      </c>
      <c r="L70" s="1812">
        <v>3579391</v>
      </c>
      <c r="M70" s="501"/>
      <c r="N70" s="501"/>
    </row>
    <row r="71" spans="1:14" s="321" customFormat="1">
      <c r="A71" s="1205" t="s">
        <v>399</v>
      </c>
      <c r="B71" s="503">
        <v>2660</v>
      </c>
      <c r="C71" s="1812">
        <v>2007115</v>
      </c>
      <c r="D71" s="1812">
        <v>522675</v>
      </c>
      <c r="E71" s="1812">
        <v>4545601</v>
      </c>
      <c r="F71" s="1812">
        <v>541292</v>
      </c>
      <c r="G71" s="1812">
        <v>11348</v>
      </c>
      <c r="H71" s="1812">
        <v>200</v>
      </c>
      <c r="I71" s="1812">
        <v>282538</v>
      </c>
      <c r="J71" s="1812">
        <v>0</v>
      </c>
      <c r="K71" s="1584">
        <f>SUM(C71:J71)</f>
        <v>7910769</v>
      </c>
      <c r="L71" s="1812">
        <v>7840181</v>
      </c>
      <c r="M71" s="501"/>
      <c r="N71" s="501"/>
    </row>
    <row r="72" spans="1:14" s="321" customFormat="1" ht="12.75" customHeight="1" thickBot="1">
      <c r="A72" s="1308" t="s">
        <v>36</v>
      </c>
      <c r="B72" s="1311" t="s">
        <v>35</v>
      </c>
      <c r="C72" s="1580">
        <f>SUM(C67:C71)</f>
        <v>5283485</v>
      </c>
      <c r="D72" s="1580">
        <f t="shared" ref="D72:K72" si="9">SUM(D67:D71)</f>
        <v>1254457</v>
      </c>
      <c r="E72" s="1580">
        <f t="shared" si="9"/>
        <v>6310965</v>
      </c>
      <c r="F72" s="1580">
        <f t="shared" si="9"/>
        <v>628377</v>
      </c>
      <c r="G72" s="1580">
        <f t="shared" si="9"/>
        <v>11348</v>
      </c>
      <c r="H72" s="1580">
        <f t="shared" si="9"/>
        <v>2537</v>
      </c>
      <c r="I72" s="1580">
        <f t="shared" si="9"/>
        <v>318291</v>
      </c>
      <c r="J72" s="1580">
        <f t="shared" si="9"/>
        <v>0</v>
      </c>
      <c r="K72" s="1580">
        <f t="shared" si="9"/>
        <v>13809460</v>
      </c>
      <c r="L72" s="1580">
        <f>SUM(L67:L71)</f>
        <v>13938929</v>
      </c>
      <c r="M72" s="501"/>
      <c r="N72" s="501"/>
    </row>
    <row r="73" spans="1:14" s="321" customFormat="1" ht="14.25" thickTop="1" thickBot="1">
      <c r="A73" s="1211" t="s">
        <v>970</v>
      </c>
      <c r="B73" s="515" t="s">
        <v>568</v>
      </c>
      <c r="C73" s="1827">
        <v>220906</v>
      </c>
      <c r="D73" s="1827">
        <v>93879</v>
      </c>
      <c r="E73" s="1827">
        <v>126817</v>
      </c>
      <c r="F73" s="1827">
        <v>50902</v>
      </c>
      <c r="G73" s="1827">
        <v>0</v>
      </c>
      <c r="H73" s="1827">
        <v>0</v>
      </c>
      <c r="I73" s="1825">
        <v>1343</v>
      </c>
      <c r="J73" s="1825">
        <v>0</v>
      </c>
      <c r="K73" s="1580">
        <f>SUM(C73:J73)</f>
        <v>493847</v>
      </c>
      <c r="L73" s="1825">
        <v>659457</v>
      </c>
      <c r="M73" s="501"/>
      <c r="N73" s="501"/>
    </row>
    <row r="74" spans="1:14" ht="12.75" customHeight="1" thickTop="1" thickBot="1">
      <c r="A74" s="1308" t="s">
        <v>803</v>
      </c>
      <c r="B74" s="1312">
        <v>2000</v>
      </c>
      <c r="C74" s="1587">
        <f>SUM(C42,C47,C53,C57,C65,C72,C73)</f>
        <v>52302772</v>
      </c>
      <c r="D74" s="1587">
        <f t="shared" ref="D74:K74" si="10">SUM(D42,D47,D53,D57,D65,D72,D73)</f>
        <v>15338558</v>
      </c>
      <c r="E74" s="1587">
        <f t="shared" si="10"/>
        <v>15105955</v>
      </c>
      <c r="F74" s="1587">
        <f t="shared" si="10"/>
        <v>8418761</v>
      </c>
      <c r="G74" s="1587">
        <f t="shared" si="10"/>
        <v>94996</v>
      </c>
      <c r="H74" s="1587">
        <f t="shared" si="10"/>
        <v>866219</v>
      </c>
      <c r="I74" s="1587">
        <f t="shared" si="10"/>
        <v>423215</v>
      </c>
      <c r="J74" s="1587">
        <f t="shared" si="10"/>
        <v>0</v>
      </c>
      <c r="K74" s="1587">
        <f t="shared" si="10"/>
        <v>92550476</v>
      </c>
      <c r="L74" s="1587">
        <f>SUM(L42,L47,L53,L57,L65,L72,L73)</f>
        <v>105817435</v>
      </c>
    </row>
    <row r="75" spans="1:14" s="254" customFormat="1" ht="15.75" customHeight="1" thickTop="1" thickBot="1">
      <c r="A75" s="1279" t="s">
        <v>46</v>
      </c>
      <c r="B75" s="1280" t="s">
        <v>569</v>
      </c>
      <c r="C75" s="1827">
        <v>3694923</v>
      </c>
      <c r="D75" s="1827">
        <v>1630952</v>
      </c>
      <c r="E75" s="1827">
        <v>240249</v>
      </c>
      <c r="F75" s="1827">
        <v>362665</v>
      </c>
      <c r="G75" s="1827">
        <v>0</v>
      </c>
      <c r="H75" s="1827">
        <v>276</v>
      </c>
      <c r="I75" s="1825">
        <v>56325</v>
      </c>
      <c r="J75" s="1825">
        <v>0</v>
      </c>
      <c r="K75" s="1580">
        <f>SUM(C75:J75)</f>
        <v>5985390</v>
      </c>
      <c r="L75" s="1825">
        <v>5865954</v>
      </c>
      <c r="M75" s="502"/>
      <c r="N75" s="502"/>
    </row>
    <row r="76" spans="1:14" s="516" customFormat="1" ht="15.75" customHeight="1" thickTop="1">
      <c r="A76" s="1281" t="s">
        <v>360</v>
      </c>
      <c r="B76" s="1278" t="s">
        <v>852</v>
      </c>
      <c r="C76" s="1581"/>
      <c r="D76" s="1581"/>
      <c r="E76" s="1579"/>
      <c r="F76" s="1581"/>
      <c r="G76" s="1581"/>
      <c r="H76" s="1579"/>
      <c r="I76" s="1579"/>
      <c r="J76" s="1579"/>
      <c r="K76" s="1579"/>
      <c r="L76" s="1579"/>
      <c r="M76" s="179"/>
      <c r="N76" s="179"/>
    </row>
    <row r="77" spans="1:14" s="254" customFormat="1" ht="15.75" customHeight="1">
      <c r="A77" s="507" t="s">
        <v>608</v>
      </c>
      <c r="B77" s="508"/>
      <c r="C77" s="1579"/>
      <c r="D77" s="1579"/>
      <c r="E77" s="1582"/>
      <c r="F77" s="1579"/>
      <c r="G77" s="1579"/>
      <c r="H77" s="1582"/>
      <c r="I77" s="1579"/>
      <c r="J77" s="1579"/>
      <c r="K77" s="1582"/>
      <c r="L77" s="1582"/>
      <c r="M77" s="502"/>
      <c r="N77" s="502"/>
    </row>
    <row r="78" spans="1:14">
      <c r="A78" s="1205" t="s">
        <v>491</v>
      </c>
      <c r="B78" s="503">
        <v>4110</v>
      </c>
      <c r="C78" s="1579"/>
      <c r="D78" s="1579"/>
      <c r="E78" s="1814">
        <v>663534</v>
      </c>
      <c r="F78" s="1579"/>
      <c r="G78" s="1579"/>
      <c r="H78" s="1841">
        <v>0</v>
      </c>
      <c r="I78" s="1507"/>
      <c r="J78" s="1507"/>
      <c r="K78" s="1578">
        <f t="shared" ref="K78:K83" si="11">SUM(C78:J78)</f>
        <v>663534</v>
      </c>
      <c r="L78" s="1814">
        <v>0</v>
      </c>
    </row>
    <row r="79" spans="1:14">
      <c r="A79" s="1205" t="s">
        <v>299</v>
      </c>
      <c r="B79" s="503">
        <v>4120</v>
      </c>
      <c r="C79" s="1579"/>
      <c r="D79" s="1579"/>
      <c r="E79" s="1812">
        <v>3306425</v>
      </c>
      <c r="F79" s="1579"/>
      <c r="G79" s="1579"/>
      <c r="H79" s="1812">
        <v>0</v>
      </c>
      <c r="I79" s="1507"/>
      <c r="J79" s="1507"/>
      <c r="K79" s="1578">
        <f t="shared" si="11"/>
        <v>3306425</v>
      </c>
      <c r="L79" s="1812">
        <v>3489221</v>
      </c>
    </row>
    <row r="80" spans="1:14">
      <c r="A80" s="1205" t="s">
        <v>300</v>
      </c>
      <c r="B80" s="503">
        <v>4130</v>
      </c>
      <c r="C80" s="1579"/>
      <c r="D80" s="1579"/>
      <c r="E80" s="1812">
        <v>0</v>
      </c>
      <c r="F80" s="1579"/>
      <c r="G80" s="1579"/>
      <c r="H80" s="1812">
        <v>0</v>
      </c>
      <c r="I80" s="1507"/>
      <c r="J80" s="1507"/>
      <c r="K80" s="1578">
        <f t="shared" si="11"/>
        <v>0</v>
      </c>
      <c r="L80" s="1812">
        <v>0</v>
      </c>
    </row>
    <row r="81" spans="1:12">
      <c r="A81" s="1205" t="s">
        <v>689</v>
      </c>
      <c r="B81" s="503">
        <v>4140</v>
      </c>
      <c r="C81" s="1579"/>
      <c r="D81" s="1579"/>
      <c r="E81" s="1812">
        <v>0</v>
      </c>
      <c r="F81" s="1579"/>
      <c r="G81" s="1579"/>
      <c r="H81" s="1812">
        <v>0</v>
      </c>
      <c r="I81" s="1507"/>
      <c r="J81" s="1507"/>
      <c r="K81" s="1578">
        <f t="shared" si="11"/>
        <v>0</v>
      </c>
      <c r="L81" s="1812">
        <v>0</v>
      </c>
    </row>
    <row r="82" spans="1:12">
      <c r="A82" s="1205" t="s">
        <v>85</v>
      </c>
      <c r="B82" s="503">
        <v>4170</v>
      </c>
      <c r="C82" s="1579"/>
      <c r="D82" s="1579"/>
      <c r="E82" s="1812">
        <v>0</v>
      </c>
      <c r="F82" s="1579"/>
      <c r="G82" s="1579"/>
      <c r="H82" s="1812">
        <v>0</v>
      </c>
      <c r="I82" s="1507"/>
      <c r="J82" s="1507"/>
      <c r="K82" s="1578">
        <f t="shared" si="11"/>
        <v>0</v>
      </c>
      <c r="L82" s="1812">
        <v>0</v>
      </c>
    </row>
    <row r="83" spans="1:12">
      <c r="A83" s="1209" t="s">
        <v>690</v>
      </c>
      <c r="B83" s="512">
        <v>4190</v>
      </c>
      <c r="C83" s="1579"/>
      <c r="D83" s="1579"/>
      <c r="E83" s="1812">
        <v>111181</v>
      </c>
      <c r="F83" s="1579"/>
      <c r="G83" s="1579"/>
      <c r="H83" s="1812">
        <v>0</v>
      </c>
      <c r="I83" s="1507"/>
      <c r="J83" s="1507"/>
      <c r="K83" s="1578">
        <f t="shared" si="11"/>
        <v>111181</v>
      </c>
      <c r="L83" s="1812">
        <v>1329855</v>
      </c>
    </row>
    <row r="84" spans="1:12" ht="13.5" thickBot="1">
      <c r="A84" s="1308" t="s">
        <v>1462</v>
      </c>
      <c r="B84" s="1313">
        <v>4100</v>
      </c>
      <c r="C84" s="1579"/>
      <c r="D84" s="1579"/>
      <c r="E84" s="1580">
        <f>SUM(E78:E83)</f>
        <v>4081140</v>
      </c>
      <c r="F84" s="1579"/>
      <c r="G84" s="1579"/>
      <c r="H84" s="1580">
        <f>SUM(H78:H83)</f>
        <v>0</v>
      </c>
      <c r="I84" s="1507"/>
      <c r="J84" s="1507"/>
      <c r="K84" s="1580">
        <f>SUM(K78:K83)</f>
        <v>4081140</v>
      </c>
      <c r="L84" s="1580">
        <f>SUM(L78:L83)</f>
        <v>4819076</v>
      </c>
    </row>
    <row r="85" spans="1:12" ht="12.75" customHeight="1" thickTop="1" thickBot="1">
      <c r="A85" s="1212" t="s">
        <v>252</v>
      </c>
      <c r="B85" s="517">
        <v>4210</v>
      </c>
      <c r="C85" s="1579"/>
      <c r="D85" s="1579"/>
      <c r="E85" s="1588"/>
      <c r="F85" s="1579"/>
      <c r="G85" s="1579"/>
      <c r="H85" s="1828">
        <v>0</v>
      </c>
      <c r="I85" s="1507"/>
      <c r="J85" s="1507"/>
      <c r="K85" s="1587">
        <f>H85</f>
        <v>0</v>
      </c>
      <c r="L85" s="1826">
        <v>0</v>
      </c>
    </row>
    <row r="86" spans="1:12" ht="12.75" customHeight="1" thickTop="1" thickBot="1">
      <c r="A86" s="1213" t="s">
        <v>691</v>
      </c>
      <c r="B86" s="518">
        <v>4220</v>
      </c>
      <c r="C86" s="1579"/>
      <c r="D86" s="1579"/>
      <c r="E86" s="1589"/>
      <c r="F86" s="1579"/>
      <c r="G86" s="1579"/>
      <c r="H86" s="1812">
        <v>0</v>
      </c>
      <c r="I86" s="1507"/>
      <c r="J86" s="1507"/>
      <c r="K86" s="1587">
        <f t="shared" ref="K86:K98" si="12">H86</f>
        <v>0</v>
      </c>
      <c r="L86" s="1826">
        <v>0</v>
      </c>
    </row>
    <row r="87" spans="1:12" ht="14.25" thickTop="1" thickBot="1">
      <c r="A87" s="1214" t="s">
        <v>692</v>
      </c>
      <c r="B87" s="519">
        <v>4230</v>
      </c>
      <c r="C87" s="1579"/>
      <c r="D87" s="1579"/>
      <c r="E87" s="1589"/>
      <c r="F87" s="1579"/>
      <c r="G87" s="1579"/>
      <c r="H87" s="1812">
        <v>0</v>
      </c>
      <c r="I87" s="1507"/>
      <c r="J87" s="1507"/>
      <c r="K87" s="1587">
        <f t="shared" si="12"/>
        <v>0</v>
      </c>
      <c r="L87" s="1826">
        <v>0</v>
      </c>
    </row>
    <row r="88" spans="1:12" ht="12.75" customHeight="1" thickTop="1" thickBot="1">
      <c r="A88" s="1214" t="s">
        <v>757</v>
      </c>
      <c r="B88" s="519">
        <v>4240</v>
      </c>
      <c r="C88" s="1579"/>
      <c r="D88" s="1579"/>
      <c r="E88" s="1589"/>
      <c r="F88" s="1579"/>
      <c r="G88" s="1579"/>
      <c r="H88" s="1812">
        <v>0</v>
      </c>
      <c r="I88" s="1507"/>
      <c r="J88" s="1507"/>
      <c r="K88" s="1587">
        <f t="shared" si="12"/>
        <v>0</v>
      </c>
      <c r="L88" s="1826">
        <v>0</v>
      </c>
    </row>
    <row r="89" spans="1:12" ht="12.75" customHeight="1" thickTop="1" thickBot="1">
      <c r="A89" s="1214" t="s">
        <v>693</v>
      </c>
      <c r="B89" s="519">
        <v>4270</v>
      </c>
      <c r="C89" s="1579"/>
      <c r="D89" s="1579"/>
      <c r="E89" s="1589"/>
      <c r="F89" s="1579"/>
      <c r="G89" s="1579"/>
      <c r="H89" s="1812">
        <v>0</v>
      </c>
      <c r="I89" s="1507"/>
      <c r="J89" s="1507"/>
      <c r="K89" s="1587">
        <f t="shared" si="12"/>
        <v>0</v>
      </c>
      <c r="L89" s="1826">
        <v>0</v>
      </c>
    </row>
    <row r="90" spans="1:12" ht="12.75" customHeight="1" thickTop="1" thickBot="1">
      <c r="A90" s="1214" t="s">
        <v>678</v>
      </c>
      <c r="B90" s="519">
        <v>4280</v>
      </c>
      <c r="C90" s="1579"/>
      <c r="D90" s="1579"/>
      <c r="E90" s="1589"/>
      <c r="F90" s="1579"/>
      <c r="G90" s="1579"/>
      <c r="H90" s="1812">
        <v>0</v>
      </c>
      <c r="I90" s="1507"/>
      <c r="J90" s="1507"/>
      <c r="K90" s="1587">
        <f t="shared" si="12"/>
        <v>0</v>
      </c>
      <c r="L90" s="1826">
        <v>0</v>
      </c>
    </row>
    <row r="91" spans="1:12" ht="12.75" customHeight="1" thickTop="1" thickBot="1">
      <c r="A91" s="1214" t="s">
        <v>679</v>
      </c>
      <c r="B91" s="519">
        <v>4290</v>
      </c>
      <c r="C91" s="1579"/>
      <c r="D91" s="1579"/>
      <c r="E91" s="1589"/>
      <c r="F91" s="1579"/>
      <c r="G91" s="1579"/>
      <c r="H91" s="1812">
        <v>0</v>
      </c>
      <c r="I91" s="1507"/>
      <c r="J91" s="1507"/>
      <c r="K91" s="1587">
        <f t="shared" si="12"/>
        <v>0</v>
      </c>
      <c r="L91" s="1826">
        <v>0</v>
      </c>
    </row>
    <row r="92" spans="1:12" ht="14.25" thickTop="1" thickBot="1">
      <c r="A92" s="1314" t="s">
        <v>1537</v>
      </c>
      <c r="B92" s="1313">
        <v>4200</v>
      </c>
      <c r="C92" s="1579"/>
      <c r="D92" s="1579"/>
      <c r="E92" s="1589"/>
      <c r="F92" s="1579"/>
      <c r="G92" s="1579"/>
      <c r="H92" s="1580">
        <f>SUM(H85:H91)</f>
        <v>0</v>
      </c>
      <c r="I92" s="1507"/>
      <c r="J92" s="1507"/>
      <c r="K92" s="1587">
        <f t="shared" si="12"/>
        <v>0</v>
      </c>
      <c r="L92" s="1580">
        <f>SUM(L85:L91)</f>
        <v>0</v>
      </c>
    </row>
    <row r="93" spans="1:12" ht="14.25" thickTop="1" thickBot="1">
      <c r="A93" s="1213" t="s">
        <v>680</v>
      </c>
      <c r="B93" s="520">
        <v>4310</v>
      </c>
      <c r="C93" s="1579"/>
      <c r="D93" s="1579"/>
      <c r="E93" s="1589"/>
      <c r="F93" s="1579"/>
      <c r="G93" s="1579"/>
      <c r="H93" s="1814">
        <v>0</v>
      </c>
      <c r="I93" s="1507"/>
      <c r="J93" s="1507"/>
      <c r="K93" s="1587">
        <f t="shared" si="12"/>
        <v>0</v>
      </c>
      <c r="L93" s="1827">
        <v>0</v>
      </c>
    </row>
    <row r="94" spans="1:12" ht="12.75" customHeight="1" thickTop="1" thickBot="1">
      <c r="A94" s="1214" t="s">
        <v>681</v>
      </c>
      <c r="B94" s="519">
        <v>4320</v>
      </c>
      <c r="C94" s="1579"/>
      <c r="D94" s="1579"/>
      <c r="E94" s="1589"/>
      <c r="F94" s="1579"/>
      <c r="G94" s="1579"/>
      <c r="H94" s="1812">
        <v>0</v>
      </c>
      <c r="I94" s="1507"/>
      <c r="J94" s="1507"/>
      <c r="K94" s="1587">
        <f t="shared" si="12"/>
        <v>0</v>
      </c>
      <c r="L94" s="1826">
        <v>0</v>
      </c>
    </row>
    <row r="95" spans="1:12" ht="15" customHeight="1" thickTop="1" thickBot="1">
      <c r="A95" s="1214" t="s">
        <v>1465</v>
      </c>
      <c r="B95" s="519">
        <v>4330</v>
      </c>
      <c r="C95" s="1579"/>
      <c r="D95" s="1579"/>
      <c r="E95" s="1589"/>
      <c r="F95" s="1579"/>
      <c r="G95" s="1579"/>
      <c r="H95" s="1812">
        <v>0</v>
      </c>
      <c r="I95" s="1507"/>
      <c r="J95" s="1507"/>
      <c r="K95" s="1587">
        <f t="shared" si="12"/>
        <v>0</v>
      </c>
      <c r="L95" s="1826">
        <v>0</v>
      </c>
    </row>
    <row r="96" spans="1:12" ht="14.25" thickTop="1" thickBot="1">
      <c r="A96" s="1214" t="s">
        <v>682</v>
      </c>
      <c r="B96" s="519">
        <v>4340</v>
      </c>
      <c r="C96" s="1579"/>
      <c r="D96" s="1579"/>
      <c r="E96" s="1589"/>
      <c r="F96" s="1579"/>
      <c r="G96" s="1579"/>
      <c r="H96" s="1812">
        <v>0</v>
      </c>
      <c r="I96" s="1507"/>
      <c r="J96" s="1507"/>
      <c r="K96" s="1587">
        <f t="shared" si="12"/>
        <v>0</v>
      </c>
      <c r="L96" s="1826">
        <v>0</v>
      </c>
    </row>
    <row r="97" spans="1:14" ht="12.75" customHeight="1" thickTop="1" thickBot="1">
      <c r="A97" s="1214" t="s">
        <v>755</v>
      </c>
      <c r="B97" s="519">
        <v>4370</v>
      </c>
      <c r="C97" s="1579"/>
      <c r="D97" s="1579"/>
      <c r="E97" s="1589"/>
      <c r="F97" s="1579"/>
      <c r="G97" s="1579"/>
      <c r="H97" s="1812">
        <v>0</v>
      </c>
      <c r="I97" s="1507"/>
      <c r="J97" s="1507"/>
      <c r="K97" s="1587">
        <f t="shared" si="12"/>
        <v>0</v>
      </c>
      <c r="L97" s="1826">
        <v>0</v>
      </c>
    </row>
    <row r="98" spans="1:14" ht="14.25" thickTop="1" thickBot="1">
      <c r="A98" s="1214" t="s">
        <v>756</v>
      </c>
      <c r="B98" s="519">
        <v>4380</v>
      </c>
      <c r="C98" s="1579"/>
      <c r="D98" s="1579"/>
      <c r="E98" s="1590"/>
      <c r="F98" s="1579"/>
      <c r="G98" s="1579"/>
      <c r="H98" s="1812">
        <v>0</v>
      </c>
      <c r="I98" s="1507"/>
      <c r="J98" s="1507"/>
      <c r="K98" s="1587">
        <f t="shared" si="12"/>
        <v>0</v>
      </c>
      <c r="L98" s="1826">
        <v>0</v>
      </c>
    </row>
    <row r="99" spans="1:14" ht="14.25" thickTop="1" thickBot="1">
      <c r="A99" s="1214" t="s">
        <v>362</v>
      </c>
      <c r="B99" s="519">
        <v>4390</v>
      </c>
      <c r="C99" s="1579"/>
      <c r="D99" s="1579"/>
      <c r="E99" s="1827">
        <v>0</v>
      </c>
      <c r="F99" s="1579"/>
      <c r="G99" s="1579"/>
      <c r="H99" s="1812">
        <v>0</v>
      </c>
      <c r="I99" s="1507"/>
      <c r="J99" s="1507"/>
      <c r="K99" s="1587">
        <f>SUM(E99,H99)</f>
        <v>0</v>
      </c>
      <c r="L99" s="1826">
        <v>0</v>
      </c>
    </row>
    <row r="100" spans="1:14" ht="14.25" thickTop="1" thickBot="1">
      <c r="A100" s="1314" t="s">
        <v>1463</v>
      </c>
      <c r="B100" s="1315">
        <v>4300</v>
      </c>
      <c r="C100" s="1579"/>
      <c r="D100" s="1579"/>
      <c r="E100" s="1587">
        <f>SUM(E93:E99)</f>
        <v>0</v>
      </c>
      <c r="F100" s="1579"/>
      <c r="G100" s="1579"/>
      <c r="H100" s="1587">
        <f>SUM(H93:H99)</f>
        <v>0</v>
      </c>
      <c r="I100" s="1507"/>
      <c r="J100" s="1507"/>
      <c r="K100" s="1587">
        <f>SUM(K93:K99)</f>
        <v>0</v>
      </c>
      <c r="L100" s="1587">
        <f>SUM(L93:L99)</f>
        <v>0</v>
      </c>
    </row>
    <row r="101" spans="1:14" ht="12.75" customHeight="1" thickTop="1" thickBot="1">
      <c r="A101" s="1211" t="s">
        <v>1466</v>
      </c>
      <c r="B101" s="521" t="s">
        <v>922</v>
      </c>
      <c r="C101" s="1579"/>
      <c r="D101" s="1579"/>
      <c r="E101" s="1825">
        <v>0</v>
      </c>
      <c r="F101" s="1579"/>
      <c r="G101" s="1579"/>
      <c r="H101" s="1825">
        <v>0</v>
      </c>
      <c r="I101" s="1507"/>
      <c r="J101" s="1507"/>
      <c r="K101" s="1591">
        <f>SUM(C101:J101)</f>
        <v>0</v>
      </c>
      <c r="L101" s="1826">
        <v>0</v>
      </c>
    </row>
    <row r="102" spans="1:14" ht="12.75" customHeight="1" thickTop="1" thickBot="1">
      <c r="A102" s="1308" t="s">
        <v>1464</v>
      </c>
      <c r="B102" s="1313">
        <v>4000</v>
      </c>
      <c r="C102" s="1579"/>
      <c r="D102" s="1579"/>
      <c r="E102" s="1587">
        <f>SUM(E84,E92,E100,E101)</f>
        <v>4081140</v>
      </c>
      <c r="F102" s="1579"/>
      <c r="G102" s="1579"/>
      <c r="H102" s="1587">
        <f>SUM(H84,H92,H100,H101)</f>
        <v>0</v>
      </c>
      <c r="I102" s="1507"/>
      <c r="J102" s="1507"/>
      <c r="K102" s="1587">
        <f>SUM(K84,K92,K100,K101)</f>
        <v>4081140</v>
      </c>
      <c r="L102" s="1587">
        <f>SUM(L84,L92,L100,L101)</f>
        <v>4819076</v>
      </c>
    </row>
    <row r="103" spans="1:14" s="516" customFormat="1" ht="15.75" customHeight="1" thickTop="1">
      <c r="A103" s="1281" t="s">
        <v>508</v>
      </c>
      <c r="B103" s="1278" t="s">
        <v>487</v>
      </c>
      <c r="C103" s="1579"/>
      <c r="D103" s="1579"/>
      <c r="E103" s="1579"/>
      <c r="F103" s="1579"/>
      <c r="G103" s="1579"/>
      <c r="H103" s="1581"/>
      <c r="I103" s="1502"/>
      <c r="J103" s="1502"/>
      <c r="K103" s="1581"/>
      <c r="L103" s="1581"/>
      <c r="M103" s="179"/>
      <c r="N103" s="179"/>
    </row>
    <row r="104" spans="1:14" s="524" customFormat="1" ht="15.75" customHeight="1">
      <c r="A104" s="522" t="s">
        <v>609</v>
      </c>
      <c r="B104" s="523"/>
      <c r="C104" s="1579"/>
      <c r="D104" s="1579"/>
      <c r="E104" s="1579"/>
      <c r="F104" s="1579"/>
      <c r="G104" s="1579"/>
      <c r="H104" s="1582"/>
      <c r="I104" s="1502"/>
      <c r="J104" s="1502"/>
      <c r="K104" s="1582"/>
      <c r="L104" s="1582"/>
      <c r="M104" s="502"/>
      <c r="N104" s="502"/>
    </row>
    <row r="105" spans="1:14" s="493" customFormat="1">
      <c r="A105" s="1205" t="s">
        <v>86</v>
      </c>
      <c r="B105" s="503">
        <v>5110</v>
      </c>
      <c r="C105" s="1579"/>
      <c r="D105" s="1579"/>
      <c r="E105" s="1579"/>
      <c r="F105" s="1579"/>
      <c r="G105" s="1579"/>
      <c r="H105" s="1814">
        <v>0</v>
      </c>
      <c r="I105" s="1502"/>
      <c r="J105" s="1502"/>
      <c r="K105" s="1578">
        <f>H105</f>
        <v>0</v>
      </c>
      <c r="L105" s="1814">
        <v>0</v>
      </c>
      <c r="M105" s="205"/>
      <c r="N105" s="205"/>
    </row>
    <row r="106" spans="1:14" s="493" customFormat="1">
      <c r="A106" s="1205" t="s">
        <v>87</v>
      </c>
      <c r="B106" s="503">
        <v>5120</v>
      </c>
      <c r="C106" s="1579"/>
      <c r="D106" s="1579"/>
      <c r="E106" s="1579"/>
      <c r="F106" s="1579"/>
      <c r="G106" s="1579"/>
      <c r="H106" s="1812">
        <v>0</v>
      </c>
      <c r="I106" s="1502"/>
      <c r="J106" s="1502"/>
      <c r="K106" s="1578">
        <f>H106</f>
        <v>0</v>
      </c>
      <c r="L106" s="1812">
        <v>0</v>
      </c>
      <c r="M106" s="205"/>
      <c r="N106" s="205"/>
    </row>
    <row r="107" spans="1:14" s="493" customFormat="1" ht="12.75" customHeight="1">
      <c r="A107" s="1205" t="s">
        <v>1157</v>
      </c>
      <c r="B107" s="503">
        <v>5130</v>
      </c>
      <c r="C107" s="1579"/>
      <c r="D107" s="1579"/>
      <c r="E107" s="1579"/>
      <c r="F107" s="1579"/>
      <c r="G107" s="1579"/>
      <c r="H107" s="1812">
        <v>0</v>
      </c>
      <c r="I107" s="1502"/>
      <c r="J107" s="1502"/>
      <c r="K107" s="1578">
        <f>H107</f>
        <v>0</v>
      </c>
      <c r="L107" s="1812">
        <v>0</v>
      </c>
      <c r="M107" s="205"/>
      <c r="N107" s="205"/>
    </row>
    <row r="108" spans="1:14" s="493" customFormat="1">
      <c r="A108" s="1205" t="s">
        <v>88</v>
      </c>
      <c r="B108" s="503" t="s">
        <v>583</v>
      </c>
      <c r="C108" s="1579"/>
      <c r="D108" s="1579"/>
      <c r="E108" s="1579"/>
      <c r="F108" s="1579"/>
      <c r="G108" s="1579"/>
      <c r="H108" s="1812">
        <v>0</v>
      </c>
      <c r="I108" s="1502"/>
      <c r="J108" s="1502"/>
      <c r="K108" s="1578">
        <f>H108</f>
        <v>0</v>
      </c>
      <c r="L108" s="1812">
        <v>0</v>
      </c>
      <c r="M108" s="205"/>
      <c r="N108" s="205"/>
    </row>
    <row r="109" spans="1:14" s="493" customFormat="1">
      <c r="A109" s="1205" t="s">
        <v>251</v>
      </c>
      <c r="B109" s="512">
        <v>5150</v>
      </c>
      <c r="C109" s="1579"/>
      <c r="D109" s="1579"/>
      <c r="E109" s="1579"/>
      <c r="F109" s="1579"/>
      <c r="G109" s="1579"/>
      <c r="H109" s="1812">
        <v>0</v>
      </c>
      <c r="I109" s="1502"/>
      <c r="J109" s="1502"/>
      <c r="K109" s="1578">
        <f>H109</f>
        <v>0</v>
      </c>
      <c r="L109" s="1812">
        <v>0</v>
      </c>
      <c r="M109" s="205"/>
      <c r="N109" s="205"/>
    </row>
    <row r="110" spans="1:14" s="493" customFormat="1" ht="12.75" customHeight="1" thickBot="1">
      <c r="A110" s="1308" t="s">
        <v>1090</v>
      </c>
      <c r="B110" s="1311" t="s">
        <v>710</v>
      </c>
      <c r="C110" s="1579"/>
      <c r="D110" s="1579"/>
      <c r="E110" s="1579"/>
      <c r="F110" s="1579"/>
      <c r="G110" s="1579"/>
      <c r="H110" s="1580">
        <f>SUM(H105:H109)</f>
        <v>0</v>
      </c>
      <c r="I110" s="1502"/>
      <c r="J110" s="1502"/>
      <c r="K110" s="1580">
        <f>SUM(K105:K109)</f>
        <v>0</v>
      </c>
      <c r="L110" s="1580">
        <f>SUM(L105:L109)</f>
        <v>0</v>
      </c>
      <c r="M110" s="205"/>
      <c r="N110" s="205"/>
    </row>
    <row r="111" spans="1:14" s="493" customFormat="1" ht="12.75" customHeight="1" thickTop="1" thickBot="1">
      <c r="A111" s="1215" t="s">
        <v>363</v>
      </c>
      <c r="B111" s="525" t="s">
        <v>37</v>
      </c>
      <c r="C111" s="1579"/>
      <c r="D111" s="1579"/>
      <c r="E111" s="1579"/>
      <c r="F111" s="1579"/>
      <c r="G111" s="1579"/>
      <c r="H111" s="1828">
        <v>0</v>
      </c>
      <c r="I111" s="1502"/>
      <c r="J111" s="1502"/>
      <c r="K111" s="1592">
        <f>H111</f>
        <v>0</v>
      </c>
      <c r="L111" s="1827">
        <v>0</v>
      </c>
      <c r="M111" s="205"/>
      <c r="N111" s="205"/>
    </row>
    <row r="112" spans="1:14" s="493" customFormat="1" ht="12.75" customHeight="1" thickTop="1" thickBot="1">
      <c r="A112" s="1308" t="s">
        <v>631</v>
      </c>
      <c r="B112" s="1309" t="s">
        <v>487</v>
      </c>
      <c r="C112" s="1579"/>
      <c r="D112" s="1579"/>
      <c r="E112" s="1579"/>
      <c r="F112" s="1579"/>
      <c r="G112" s="1579"/>
      <c r="H112" s="1580">
        <f>SUM(H110:H111)</f>
        <v>0</v>
      </c>
      <c r="I112" s="1502"/>
      <c r="J112" s="1502"/>
      <c r="K112" s="1580">
        <f>SUM(K110:K111)</f>
        <v>0</v>
      </c>
      <c r="L112" s="1587">
        <f>SUM(L110,L111)</f>
        <v>0</v>
      </c>
      <c r="M112" s="205"/>
      <c r="N112" s="205"/>
    </row>
    <row r="113" spans="1:14" s="254" customFormat="1" ht="15.75" customHeight="1" thickTop="1" thickBot="1">
      <c r="A113" s="1275" t="s">
        <v>509</v>
      </c>
      <c r="B113" s="1282" t="s">
        <v>853</v>
      </c>
      <c r="C113" s="1582"/>
      <c r="D113" s="1582"/>
      <c r="E113" s="1579"/>
      <c r="F113" s="1579"/>
      <c r="G113" s="1579"/>
      <c r="H113" s="1582"/>
      <c r="I113" s="1502"/>
      <c r="J113" s="1502"/>
      <c r="K113" s="1582"/>
      <c r="L113" s="1825">
        <v>2715520</v>
      </c>
      <c r="M113" s="502"/>
      <c r="N113" s="502"/>
    </row>
    <row r="114" spans="1:14" ht="12.75" customHeight="1" thickTop="1" thickBot="1">
      <c r="A114" s="1308" t="s">
        <v>47</v>
      </c>
      <c r="B114" s="1316"/>
      <c r="C114" s="1580">
        <f>SUM(C33,C74,C75,C102,C112,C113)</f>
        <v>182825461</v>
      </c>
      <c r="D114" s="1580">
        <f t="shared" ref="D114:K114" si="13">SUM(D33,D74,D75,D102,D112,D113)</f>
        <v>59667030</v>
      </c>
      <c r="E114" s="1580">
        <f t="shared" si="13"/>
        <v>37946245</v>
      </c>
      <c r="F114" s="1580">
        <f t="shared" si="13"/>
        <v>22034711</v>
      </c>
      <c r="G114" s="1580">
        <f t="shared" si="13"/>
        <v>125355</v>
      </c>
      <c r="H114" s="1580">
        <f>SUM(H33,H74,H75,H102,H112,H113)</f>
        <v>11134268</v>
      </c>
      <c r="I114" s="1580">
        <f t="shared" si="13"/>
        <v>1260052</v>
      </c>
      <c r="J114" s="1580">
        <f t="shared" si="13"/>
        <v>0</v>
      </c>
      <c r="K114" s="1580">
        <f t="shared" si="13"/>
        <v>314993122</v>
      </c>
      <c r="L114" s="1580">
        <f>SUM(L33,L74,L75,L102,L112,L113)</f>
        <v>337130686</v>
      </c>
    </row>
    <row r="115" spans="1:14" ht="13.5" thickTop="1">
      <c r="A115" s="2324" t="s">
        <v>986</v>
      </c>
      <c r="B115" s="2325"/>
      <c r="C115" s="1581"/>
      <c r="D115" s="1581"/>
      <c r="E115" s="1581"/>
      <c r="F115" s="1581"/>
      <c r="G115" s="1581"/>
      <c r="H115" s="1581"/>
      <c r="I115" s="1581"/>
      <c r="J115" s="1581"/>
      <c r="K115" s="1593">
        <f>'Revenues 9-14'!C268-'Expenditures 15-22'!K114</f>
        <v>12743875</v>
      </c>
      <c r="L115" s="1581"/>
    </row>
    <row r="116" spans="1:14" s="175" customFormat="1" ht="9" customHeight="1">
      <c r="A116" s="526"/>
      <c r="B116" s="527"/>
      <c r="C116" s="1594"/>
      <c r="D116" s="1594"/>
      <c r="E116" s="1594"/>
      <c r="F116" s="1594"/>
      <c r="G116" s="1594"/>
      <c r="H116" s="1594"/>
      <c r="I116" s="1594"/>
      <c r="J116" s="1594"/>
      <c r="K116" s="1594"/>
      <c r="L116" s="1594"/>
      <c r="M116" s="205"/>
      <c r="N116" s="205"/>
    </row>
    <row r="117" spans="1:14" s="528" customFormat="1" ht="16.7" customHeight="1">
      <c r="A117" s="2302" t="s">
        <v>291</v>
      </c>
      <c r="B117" s="2303"/>
      <c r="C117" s="1595"/>
      <c r="D117" s="1596"/>
      <c r="E117" s="1596"/>
      <c r="F117" s="1596"/>
      <c r="G117" s="1596"/>
      <c r="H117" s="1596"/>
      <c r="I117" s="1596"/>
      <c r="J117" s="1596"/>
      <c r="K117" s="1596"/>
      <c r="L117" s="1597"/>
      <c r="M117" s="170"/>
      <c r="N117" s="170"/>
    </row>
    <row r="118" spans="1:14" ht="15.75" customHeight="1">
      <c r="A118" s="1283" t="s">
        <v>1025</v>
      </c>
      <c r="B118" s="1284" t="s">
        <v>563</v>
      </c>
      <c r="C118" s="1579"/>
      <c r="D118" s="1579"/>
      <c r="E118" s="1579"/>
      <c r="F118" s="1579"/>
      <c r="G118" s="1579"/>
      <c r="H118" s="1579"/>
      <c r="I118" s="1579"/>
      <c r="J118" s="1579"/>
      <c r="K118" s="1579"/>
      <c r="L118" s="1579"/>
    </row>
    <row r="119" spans="1:14" ht="15.75" customHeight="1">
      <c r="A119" s="529" t="s">
        <v>585</v>
      </c>
      <c r="B119" s="508"/>
      <c r="C119" s="1582"/>
      <c r="D119" s="1582"/>
      <c r="E119" s="1582"/>
      <c r="F119" s="1579"/>
      <c r="G119" s="1579"/>
      <c r="H119" s="1582"/>
      <c r="I119" s="1579"/>
      <c r="J119" s="1579"/>
      <c r="K119" s="1582"/>
      <c r="L119" s="1582"/>
    </row>
    <row r="120" spans="1:14" ht="12.75" customHeight="1" thickBot="1">
      <c r="A120" s="1209" t="s">
        <v>1940</v>
      </c>
      <c r="B120" s="512" t="s">
        <v>708</v>
      </c>
      <c r="C120" s="1847">
        <v>0</v>
      </c>
      <c r="D120" s="1847">
        <v>0</v>
      </c>
      <c r="E120" s="1847">
        <v>0</v>
      </c>
      <c r="F120" s="1847">
        <v>0</v>
      </c>
      <c r="G120" s="1847">
        <v>0</v>
      </c>
      <c r="H120" s="1847">
        <v>0</v>
      </c>
      <c r="I120" s="1847">
        <v>0</v>
      </c>
      <c r="J120" s="1847">
        <v>0</v>
      </c>
      <c r="K120" s="1578">
        <f>SUM(C120:J120)</f>
        <v>0</v>
      </c>
      <c r="L120" s="1847">
        <v>0</v>
      </c>
    </row>
    <row r="121" spans="1:14" ht="15.75" customHeight="1" thickTop="1">
      <c r="A121" s="530" t="s">
        <v>606</v>
      </c>
      <c r="B121" s="508"/>
      <c r="C121" s="1538"/>
      <c r="D121" s="1538"/>
      <c r="E121" s="1538"/>
      <c r="F121" s="1538"/>
      <c r="G121" s="1538"/>
      <c r="H121" s="1538"/>
      <c r="I121" s="1579"/>
      <c r="J121" s="1579"/>
      <c r="K121" s="1582"/>
      <c r="L121" s="1538"/>
    </row>
    <row r="122" spans="1:14" ht="13.5" thickBot="1">
      <c r="A122" s="1205" t="s">
        <v>1056</v>
      </c>
      <c r="B122" s="503">
        <v>2510</v>
      </c>
      <c r="C122" s="1812">
        <v>0</v>
      </c>
      <c r="D122" s="1812">
        <v>0</v>
      </c>
      <c r="E122" s="1812">
        <v>0</v>
      </c>
      <c r="F122" s="1812">
        <v>0</v>
      </c>
      <c r="G122" s="1812">
        <v>0</v>
      </c>
      <c r="H122" s="1812">
        <v>0</v>
      </c>
      <c r="I122" s="1812">
        <v>0</v>
      </c>
      <c r="J122" s="1812">
        <v>0</v>
      </c>
      <c r="K122" s="1580">
        <f>SUM(C122:J122)</f>
        <v>0</v>
      </c>
      <c r="L122" s="1812">
        <v>0</v>
      </c>
    </row>
    <row r="123" spans="1:14" ht="14.25" thickTop="1" thickBot="1">
      <c r="A123" s="1205" t="s">
        <v>4</v>
      </c>
      <c r="B123" s="503">
        <v>2530</v>
      </c>
      <c r="C123" s="1812">
        <v>0</v>
      </c>
      <c r="D123" s="1812">
        <v>0</v>
      </c>
      <c r="E123" s="1812">
        <v>0</v>
      </c>
      <c r="F123" s="1812">
        <v>0</v>
      </c>
      <c r="G123" s="1812">
        <v>8742</v>
      </c>
      <c r="H123" s="1812">
        <v>0</v>
      </c>
      <c r="I123" s="1812">
        <v>0</v>
      </c>
      <c r="J123" s="1812">
        <v>0</v>
      </c>
      <c r="K123" s="1580">
        <f>SUM(C123:J123)</f>
        <v>8742</v>
      </c>
      <c r="L123" s="1812">
        <v>0</v>
      </c>
    </row>
    <row r="124" spans="1:14" ht="14.25" thickTop="1" thickBot="1">
      <c r="A124" s="1205" t="s">
        <v>194</v>
      </c>
      <c r="B124" s="503">
        <v>2540</v>
      </c>
      <c r="C124" s="1812">
        <v>3644986</v>
      </c>
      <c r="D124" s="1812">
        <v>660947</v>
      </c>
      <c r="E124" s="1812">
        <v>13385924</v>
      </c>
      <c r="F124" s="1812">
        <v>6051882</v>
      </c>
      <c r="G124" s="1812">
        <v>1207078</v>
      </c>
      <c r="H124" s="1812">
        <v>23134</v>
      </c>
      <c r="I124" s="1812">
        <v>115087</v>
      </c>
      <c r="J124" s="1812">
        <v>0</v>
      </c>
      <c r="K124" s="1580">
        <f>SUM(C124:J124)</f>
        <v>25089038</v>
      </c>
      <c r="L124" s="1812">
        <v>29319675</v>
      </c>
    </row>
    <row r="125" spans="1:14" ht="14.25" thickTop="1" thickBot="1">
      <c r="A125" s="1205" t="s">
        <v>944</v>
      </c>
      <c r="B125" s="503">
        <v>2550</v>
      </c>
      <c r="C125" s="1812">
        <v>74641</v>
      </c>
      <c r="D125" s="1812">
        <v>12502</v>
      </c>
      <c r="E125" s="1812">
        <v>0</v>
      </c>
      <c r="F125" s="1812">
        <v>0</v>
      </c>
      <c r="G125" s="1812">
        <v>0</v>
      </c>
      <c r="H125" s="1812">
        <v>0</v>
      </c>
      <c r="I125" s="1812">
        <v>0</v>
      </c>
      <c r="J125" s="1812">
        <v>0</v>
      </c>
      <c r="K125" s="1580">
        <f>SUM(C125:J125)</f>
        <v>87143</v>
      </c>
      <c r="L125" s="1812">
        <v>81944</v>
      </c>
    </row>
    <row r="126" spans="1:14" ht="14.25" thickTop="1" thickBot="1">
      <c r="A126" s="1205" t="s">
        <v>99</v>
      </c>
      <c r="B126" s="503">
        <v>2560</v>
      </c>
      <c r="C126" s="1598"/>
      <c r="D126" s="1598"/>
      <c r="E126" s="1598"/>
      <c r="F126" s="1598"/>
      <c r="G126" s="1812">
        <v>0</v>
      </c>
      <c r="H126" s="1598"/>
      <c r="I126" s="1817">
        <v>0</v>
      </c>
      <c r="J126" s="1579"/>
      <c r="K126" s="1580">
        <f>SUM(C126:J126)</f>
        <v>0</v>
      </c>
      <c r="L126" s="1812">
        <v>0</v>
      </c>
    </row>
    <row r="127" spans="1:14" ht="12.75" customHeight="1" thickTop="1" thickBot="1">
      <c r="A127" s="1308" t="s">
        <v>711</v>
      </c>
      <c r="B127" s="1309" t="s">
        <v>34</v>
      </c>
      <c r="C127" s="1580">
        <f>SUM(C122:C126)</f>
        <v>3719627</v>
      </c>
      <c r="D127" s="1580">
        <f t="shared" ref="D127:L127" si="14">SUM(D122:D126)</f>
        <v>673449</v>
      </c>
      <c r="E127" s="1580">
        <f t="shared" si="14"/>
        <v>13385924</v>
      </c>
      <c r="F127" s="1580">
        <f t="shared" si="14"/>
        <v>6051882</v>
      </c>
      <c r="G127" s="1580">
        <f t="shared" si="14"/>
        <v>1215820</v>
      </c>
      <c r="H127" s="1580">
        <f t="shared" si="14"/>
        <v>23134</v>
      </c>
      <c r="I127" s="1580">
        <f t="shared" si="14"/>
        <v>115087</v>
      </c>
      <c r="J127" s="1580">
        <f t="shared" si="14"/>
        <v>0</v>
      </c>
      <c r="K127" s="1580">
        <f t="shared" si="14"/>
        <v>25184923</v>
      </c>
      <c r="L127" s="1580">
        <f t="shared" si="14"/>
        <v>29401619</v>
      </c>
    </row>
    <row r="128" spans="1:14" ht="12.75" customHeight="1" thickTop="1">
      <c r="A128" s="1212" t="s">
        <v>970</v>
      </c>
      <c r="B128" s="531" t="s">
        <v>568</v>
      </c>
      <c r="C128" s="1828">
        <v>403405</v>
      </c>
      <c r="D128" s="1828">
        <v>90873</v>
      </c>
      <c r="E128" s="1828">
        <v>0</v>
      </c>
      <c r="F128" s="1828">
        <v>0</v>
      </c>
      <c r="G128" s="1828">
        <v>0</v>
      </c>
      <c r="H128" s="1828">
        <v>0</v>
      </c>
      <c r="I128" s="1828">
        <v>0</v>
      </c>
      <c r="J128" s="1828">
        <v>0</v>
      </c>
      <c r="K128" s="1599">
        <f>SUM(C128:J128)</f>
        <v>494278</v>
      </c>
      <c r="L128" s="1828">
        <v>656073</v>
      </c>
    </row>
    <row r="129" spans="1:14" ht="12.75" customHeight="1" thickBot="1">
      <c r="A129" s="1317" t="s">
        <v>803</v>
      </c>
      <c r="B129" s="1318" t="s">
        <v>563</v>
      </c>
      <c r="C129" s="1587">
        <f>SUM(C120,C127,C128)</f>
        <v>4123032</v>
      </c>
      <c r="D129" s="1587">
        <f t="shared" ref="D129:L129" si="15">SUM(D120,D127,D128)</f>
        <v>764322</v>
      </c>
      <c r="E129" s="1587">
        <f t="shared" si="15"/>
        <v>13385924</v>
      </c>
      <c r="F129" s="1587">
        <f t="shared" si="15"/>
        <v>6051882</v>
      </c>
      <c r="G129" s="1587">
        <f t="shared" si="15"/>
        <v>1215820</v>
      </c>
      <c r="H129" s="1587">
        <f t="shared" si="15"/>
        <v>23134</v>
      </c>
      <c r="I129" s="1587">
        <f t="shared" si="15"/>
        <v>115087</v>
      </c>
      <c r="J129" s="1587">
        <f t="shared" si="15"/>
        <v>0</v>
      </c>
      <c r="K129" s="1587">
        <f t="shared" si="15"/>
        <v>25679201</v>
      </c>
      <c r="L129" s="1587">
        <f t="shared" si="15"/>
        <v>30057692</v>
      </c>
    </row>
    <row r="130" spans="1:14" ht="15.75" customHeight="1" thickTop="1" thickBot="1">
      <c r="A130" s="1279" t="s">
        <v>1026</v>
      </c>
      <c r="B130" s="1280" t="s">
        <v>569</v>
      </c>
      <c r="C130" s="1825">
        <v>0</v>
      </c>
      <c r="D130" s="1825">
        <v>0</v>
      </c>
      <c r="E130" s="1825">
        <v>0</v>
      </c>
      <c r="F130" s="1825">
        <v>0</v>
      </c>
      <c r="G130" s="1825">
        <v>0</v>
      </c>
      <c r="H130" s="1825">
        <v>0</v>
      </c>
      <c r="I130" s="1825">
        <v>0</v>
      </c>
      <c r="J130" s="1825">
        <v>0</v>
      </c>
      <c r="K130" s="1580">
        <f>SUM(C130:J130)</f>
        <v>0</v>
      </c>
      <c r="L130" s="1825">
        <v>0</v>
      </c>
    </row>
    <row r="131" spans="1:14" ht="15.75" customHeight="1" thickTop="1">
      <c r="A131" s="1285" t="s">
        <v>610</v>
      </c>
      <c r="B131" s="1278" t="s">
        <v>852</v>
      </c>
      <c r="C131" s="1502"/>
      <c r="D131" s="1502"/>
      <c r="E131" s="1562"/>
      <c r="F131" s="1502"/>
      <c r="G131" s="1502"/>
      <c r="H131" s="1562"/>
      <c r="I131" s="1502"/>
      <c r="J131" s="1502"/>
      <c r="K131" s="1562"/>
      <c r="L131" s="1562"/>
    </row>
    <row r="132" spans="1:14" s="361" customFormat="1" ht="13.5" customHeight="1">
      <c r="A132" s="532" t="s">
        <v>608</v>
      </c>
      <c r="B132" s="533"/>
      <c r="C132" s="1502"/>
      <c r="D132" s="1502"/>
      <c r="E132" s="1538"/>
      <c r="F132" s="1502"/>
      <c r="G132" s="1502"/>
      <c r="H132" s="1538"/>
      <c r="I132" s="1502"/>
      <c r="J132" s="1502"/>
      <c r="K132" s="1538"/>
      <c r="L132" s="1538"/>
      <c r="M132" s="201"/>
      <c r="N132" s="201"/>
    </row>
    <row r="133" spans="1:14" s="361" customFormat="1" ht="13.5" customHeight="1">
      <c r="A133" s="1192" t="s">
        <v>491</v>
      </c>
      <c r="B133" s="1402" t="s">
        <v>1793</v>
      </c>
      <c r="C133" s="1502"/>
      <c r="D133" s="1502"/>
      <c r="E133" s="1814">
        <v>0</v>
      </c>
      <c r="F133" s="1502"/>
      <c r="G133" s="1502"/>
      <c r="H133" s="1842">
        <v>0</v>
      </c>
      <c r="I133" s="1502"/>
      <c r="J133" s="1502"/>
      <c r="K133" s="1600">
        <f>SUM(E133,H133)</f>
        <v>0</v>
      </c>
      <c r="L133" s="1814">
        <v>0</v>
      </c>
      <c r="M133" s="201"/>
      <c r="N133" s="201"/>
    </row>
    <row r="134" spans="1:14">
      <c r="A134" s="1205" t="s">
        <v>299</v>
      </c>
      <c r="B134" s="503">
        <v>4120</v>
      </c>
      <c r="C134" s="1579"/>
      <c r="D134" s="1579"/>
      <c r="E134" s="1814">
        <v>0</v>
      </c>
      <c r="F134" s="1579"/>
      <c r="G134" s="1579"/>
      <c r="H134" s="1814">
        <v>0</v>
      </c>
      <c r="I134" s="1507"/>
      <c r="J134" s="1579"/>
      <c r="K134" s="1584">
        <f>SUM(E134,H134)</f>
        <v>0</v>
      </c>
      <c r="L134" s="1814">
        <v>0</v>
      </c>
    </row>
    <row r="135" spans="1:14">
      <c r="A135" s="1205" t="s">
        <v>689</v>
      </c>
      <c r="B135" s="503">
        <v>4140</v>
      </c>
      <c r="C135" s="1579"/>
      <c r="D135" s="1579"/>
      <c r="E135" s="1812">
        <v>0</v>
      </c>
      <c r="F135" s="1579"/>
      <c r="G135" s="1579"/>
      <c r="H135" s="1812">
        <v>0</v>
      </c>
      <c r="I135" s="1507"/>
      <c r="J135" s="1579"/>
      <c r="K135" s="1584">
        <f>SUM(E135,H135)</f>
        <v>0</v>
      </c>
      <c r="L135" s="1812">
        <v>0</v>
      </c>
    </row>
    <row r="136" spans="1:14">
      <c r="A136" s="1209" t="s">
        <v>690</v>
      </c>
      <c r="B136" s="512">
        <v>4190</v>
      </c>
      <c r="C136" s="1579"/>
      <c r="D136" s="1579"/>
      <c r="E136" s="1812">
        <v>0</v>
      </c>
      <c r="F136" s="1579"/>
      <c r="G136" s="1579"/>
      <c r="H136" s="1812">
        <v>0</v>
      </c>
      <c r="I136" s="1507"/>
      <c r="J136" s="1579"/>
      <c r="K136" s="1584">
        <f>SUM(E136,H136)</f>
        <v>0</v>
      </c>
      <c r="L136" s="1812">
        <v>0</v>
      </c>
    </row>
    <row r="137" spans="1:14" ht="12.75" customHeight="1" thickBot="1">
      <c r="A137" s="1308" t="s">
        <v>475</v>
      </c>
      <c r="B137" s="1313">
        <v>4100</v>
      </c>
      <c r="C137" s="1579"/>
      <c r="D137" s="1579"/>
      <c r="E137" s="1580">
        <f>SUM(E133:E136)</f>
        <v>0</v>
      </c>
      <c r="F137" s="1579"/>
      <c r="G137" s="1579"/>
      <c r="H137" s="1580">
        <f>SUM(H133:H136)</f>
        <v>0</v>
      </c>
      <c r="I137" s="1507"/>
      <c r="J137" s="1579"/>
      <c r="K137" s="1580">
        <f>SUM(K133:K136)</f>
        <v>0</v>
      </c>
      <c r="L137" s="1580">
        <f>SUM(L133:L136)</f>
        <v>0</v>
      </c>
    </row>
    <row r="138" spans="1:14" ht="12.75" customHeight="1" thickTop="1" thickBot="1">
      <c r="A138" s="1211" t="s">
        <v>95</v>
      </c>
      <c r="B138" s="521" t="s">
        <v>922</v>
      </c>
      <c r="C138" s="1579"/>
      <c r="D138" s="1579"/>
      <c r="E138" s="1812">
        <v>0</v>
      </c>
      <c r="F138" s="1579"/>
      <c r="G138" s="1579"/>
      <c r="H138" s="1812">
        <v>0</v>
      </c>
      <c r="I138" s="1507"/>
      <c r="J138" s="1579"/>
      <c r="K138" s="1584">
        <f>SUM(E138,H138)</f>
        <v>0</v>
      </c>
      <c r="L138" s="1825">
        <v>0</v>
      </c>
    </row>
    <row r="139" spans="1:14" ht="12.75" customHeight="1" thickTop="1" thickBot="1">
      <c r="A139" s="1308" t="s">
        <v>1464</v>
      </c>
      <c r="B139" s="1313">
        <v>4000</v>
      </c>
      <c r="C139" s="1579"/>
      <c r="D139" s="1579"/>
      <c r="E139" s="1580">
        <f>SUM(E137,E138)</f>
        <v>0</v>
      </c>
      <c r="F139" s="1579"/>
      <c r="G139" s="1579"/>
      <c r="H139" s="1591">
        <f>SUM(H137:H138)</f>
        <v>0</v>
      </c>
      <c r="I139" s="1507"/>
      <c r="J139" s="1579"/>
      <c r="K139" s="1584">
        <f>SUM(K137,K138)</f>
        <v>0</v>
      </c>
      <c r="L139" s="1591">
        <f>SUM(L137,L138)</f>
        <v>0</v>
      </c>
    </row>
    <row r="140" spans="1:14" ht="15.75" customHeight="1" thickTop="1">
      <c r="A140" s="1281" t="s">
        <v>1027</v>
      </c>
      <c r="B140" s="1282" t="s">
        <v>487</v>
      </c>
      <c r="C140" s="1579"/>
      <c r="D140" s="1579"/>
      <c r="E140" s="1589"/>
      <c r="F140" s="1589"/>
      <c r="G140" s="1589"/>
      <c r="H140" s="1588"/>
      <c r="I140" s="1507"/>
      <c r="J140" s="1589"/>
      <c r="K140" s="1588"/>
      <c r="L140" s="1588"/>
    </row>
    <row r="141" spans="1:14" ht="15.75" customHeight="1">
      <c r="A141" s="530" t="s">
        <v>609</v>
      </c>
      <c r="B141" s="508"/>
      <c r="C141" s="1579"/>
      <c r="D141" s="1579"/>
      <c r="E141" s="1579"/>
      <c r="F141" s="1579"/>
      <c r="G141" s="1579"/>
      <c r="H141" s="1582"/>
      <c r="I141" s="1502"/>
      <c r="J141" s="1579"/>
      <c r="K141" s="1582"/>
      <c r="L141" s="1582"/>
    </row>
    <row r="142" spans="1:14">
      <c r="A142" s="1205" t="s">
        <v>86</v>
      </c>
      <c r="B142" s="503">
        <v>5110</v>
      </c>
      <c r="C142" s="1579"/>
      <c r="D142" s="1579"/>
      <c r="E142" s="1579"/>
      <c r="F142" s="1579"/>
      <c r="G142" s="1579"/>
      <c r="H142" s="1814">
        <v>0</v>
      </c>
      <c r="I142" s="1502"/>
      <c r="J142" s="1579"/>
      <c r="K142" s="1584">
        <f>SUM(H142)</f>
        <v>0</v>
      </c>
      <c r="L142" s="1814">
        <v>0</v>
      </c>
    </row>
    <row r="143" spans="1:14">
      <c r="A143" s="1205" t="s">
        <v>87</v>
      </c>
      <c r="B143" s="503">
        <v>5120</v>
      </c>
      <c r="C143" s="1579"/>
      <c r="D143" s="1579"/>
      <c r="E143" s="1579"/>
      <c r="F143" s="1579"/>
      <c r="G143" s="1579"/>
      <c r="H143" s="1812">
        <v>0</v>
      </c>
      <c r="I143" s="1502"/>
      <c r="J143" s="1579"/>
      <c r="K143" s="1584">
        <f>SUM(H143)</f>
        <v>0</v>
      </c>
      <c r="L143" s="1812">
        <v>0</v>
      </c>
    </row>
    <row r="144" spans="1:14" ht="12.75" customHeight="1">
      <c r="A144" s="1205" t="s">
        <v>1157</v>
      </c>
      <c r="B144" s="512" t="s">
        <v>611</v>
      </c>
      <c r="C144" s="1579"/>
      <c r="D144" s="1579"/>
      <c r="E144" s="1579"/>
      <c r="F144" s="1579"/>
      <c r="G144" s="1579"/>
      <c r="H144" s="1812">
        <v>0</v>
      </c>
      <c r="I144" s="1502"/>
      <c r="J144" s="1579"/>
      <c r="K144" s="1584">
        <f>SUM(H144)</f>
        <v>0</v>
      </c>
      <c r="L144" s="1812">
        <v>0</v>
      </c>
    </row>
    <row r="145" spans="1:14">
      <c r="A145" s="1205" t="s">
        <v>88</v>
      </c>
      <c r="B145" s="503" t="s">
        <v>583</v>
      </c>
      <c r="C145" s="1579"/>
      <c r="D145" s="1579"/>
      <c r="E145" s="1579"/>
      <c r="F145" s="1579"/>
      <c r="G145" s="1579"/>
      <c r="H145" s="1812">
        <v>0</v>
      </c>
      <c r="I145" s="1502"/>
      <c r="J145" s="1579"/>
      <c r="K145" s="1584">
        <f>SUM(H145)</f>
        <v>0</v>
      </c>
      <c r="L145" s="1812">
        <v>0</v>
      </c>
    </row>
    <row r="146" spans="1:14" ht="12.75" customHeight="1">
      <c r="A146" s="1205" t="s">
        <v>613</v>
      </c>
      <c r="B146" s="503" t="s">
        <v>612</v>
      </c>
      <c r="C146" s="1579"/>
      <c r="D146" s="1579"/>
      <c r="E146" s="1579"/>
      <c r="F146" s="1579"/>
      <c r="G146" s="1579"/>
      <c r="H146" s="1812">
        <v>0</v>
      </c>
      <c r="I146" s="1502"/>
      <c r="J146" s="1579"/>
      <c r="K146" s="1584">
        <f>SUM(H146)</f>
        <v>0</v>
      </c>
      <c r="L146" s="1812">
        <v>0</v>
      </c>
    </row>
    <row r="147" spans="1:14" ht="12.75" customHeight="1" thickBot="1">
      <c r="A147" s="1216" t="s">
        <v>620</v>
      </c>
      <c r="B147" s="534" t="s">
        <v>710</v>
      </c>
      <c r="C147" s="1579"/>
      <c r="D147" s="1579"/>
      <c r="E147" s="1579"/>
      <c r="F147" s="1579"/>
      <c r="G147" s="1579"/>
      <c r="H147" s="1518">
        <f>SUM(H142:H146)</f>
        <v>0</v>
      </c>
      <c r="I147" s="1502"/>
      <c r="J147" s="1579"/>
      <c r="K147" s="1580">
        <f>SUM(K142:K146)</f>
        <v>0</v>
      </c>
      <c r="L147" s="1518">
        <f>SUM(L142:L146)</f>
        <v>0</v>
      </c>
    </row>
    <row r="148" spans="1:14" ht="15.75" customHeight="1" thickTop="1">
      <c r="A148" s="535" t="s">
        <v>1091</v>
      </c>
      <c r="B148" s="536" t="s">
        <v>37</v>
      </c>
      <c r="C148" s="1579"/>
      <c r="D148" s="1579"/>
      <c r="E148" s="1579"/>
      <c r="F148" s="1579"/>
      <c r="G148" s="1579"/>
      <c r="H148" s="1821">
        <v>0</v>
      </c>
      <c r="I148" s="1502"/>
      <c r="J148" s="1579"/>
      <c r="K148" s="1584">
        <f>SUM(H148)</f>
        <v>0</v>
      </c>
      <c r="L148" s="1821">
        <v>0</v>
      </c>
    </row>
    <row r="149" spans="1:14" ht="12.75" customHeight="1" thickBot="1">
      <c r="A149" s="1208" t="s">
        <v>631</v>
      </c>
      <c r="B149" s="504" t="s">
        <v>487</v>
      </c>
      <c r="C149" s="1579"/>
      <c r="D149" s="1579"/>
      <c r="E149" s="1579"/>
      <c r="F149" s="1579"/>
      <c r="G149" s="1579"/>
      <c r="H149" s="1580">
        <f>SUM(H147,H148)</f>
        <v>0</v>
      </c>
      <c r="I149" s="1502"/>
      <c r="J149" s="1579"/>
      <c r="K149" s="1580">
        <f>SUM(K147:K148)</f>
        <v>0</v>
      </c>
      <c r="L149" s="1580">
        <f>SUM(L142:L146,L148)</f>
        <v>0</v>
      </c>
    </row>
    <row r="150" spans="1:14" ht="15.75" customHeight="1" thickTop="1" thickBot="1">
      <c r="A150" s="1275" t="s">
        <v>1028</v>
      </c>
      <c r="B150" s="1282" t="s">
        <v>853</v>
      </c>
      <c r="C150" s="1579"/>
      <c r="D150" s="1579"/>
      <c r="E150" s="1579"/>
      <c r="F150" s="1579"/>
      <c r="G150" s="1579"/>
      <c r="H150" s="1601"/>
      <c r="I150" s="1538"/>
      <c r="J150" s="1579"/>
      <c r="K150" s="1582"/>
      <c r="L150" s="1827">
        <v>761855</v>
      </c>
    </row>
    <row r="151" spans="1:14" ht="12.75" customHeight="1" thickTop="1" thickBot="1">
      <c r="A151" s="2314" t="s">
        <v>614</v>
      </c>
      <c r="B151" s="2296"/>
      <c r="C151" s="1580">
        <f>SUM(C129,C130,C139,C149,C150)</f>
        <v>4123032</v>
      </c>
      <c r="D151" s="1580">
        <f t="shared" ref="D151:K151" si="16">SUM(D129,D130,D139,D149,D150)</f>
        <v>764322</v>
      </c>
      <c r="E151" s="1580">
        <f t="shared" si="16"/>
        <v>13385924</v>
      </c>
      <c r="F151" s="1580">
        <f t="shared" si="16"/>
        <v>6051882</v>
      </c>
      <c r="G151" s="1580">
        <f t="shared" si="16"/>
        <v>1215820</v>
      </c>
      <c r="H151" s="1580">
        <f t="shared" si="16"/>
        <v>23134</v>
      </c>
      <c r="I151" s="1580">
        <f t="shared" si="16"/>
        <v>115087</v>
      </c>
      <c r="J151" s="1580">
        <f t="shared" si="16"/>
        <v>0</v>
      </c>
      <c r="K151" s="1580">
        <f t="shared" si="16"/>
        <v>25679201</v>
      </c>
      <c r="L151" s="1580">
        <f>SUM(L129,L130,L139,L149,L150)</f>
        <v>30819547</v>
      </c>
    </row>
    <row r="152" spans="1:14" ht="12.75" customHeight="1" thickTop="1">
      <c r="A152" s="2317" t="s">
        <v>1165</v>
      </c>
      <c r="B152" s="2318"/>
      <c r="C152" s="1581"/>
      <c r="D152" s="1581"/>
      <c r="E152" s="1581"/>
      <c r="F152" s="1581"/>
      <c r="G152" s="1581"/>
      <c r="H152" s="1581"/>
      <c r="I152" s="1581"/>
      <c r="J152" s="1579"/>
      <c r="K152" s="1593">
        <f>'Revenues 9-14'!D268-'Expenditures 15-22'!K151</f>
        <v>-8309803</v>
      </c>
      <c r="L152" s="1581"/>
    </row>
    <row r="153" spans="1:14" s="540" customFormat="1" ht="9" customHeight="1">
      <c r="A153" s="537"/>
      <c r="B153" s="538"/>
      <c r="C153" s="1594"/>
      <c r="D153" s="1594"/>
      <c r="E153" s="1594"/>
      <c r="F153" s="1594"/>
      <c r="G153" s="1594"/>
      <c r="H153" s="1594"/>
      <c r="I153" s="1594"/>
      <c r="J153" s="1594"/>
      <c r="K153" s="1594"/>
      <c r="L153" s="1594"/>
      <c r="M153" s="539"/>
      <c r="N153" s="539"/>
    </row>
    <row r="154" spans="1:14" s="542" customFormat="1" ht="16.7" customHeight="1">
      <c r="A154" s="2302" t="s">
        <v>615</v>
      </c>
      <c r="B154" s="2304"/>
      <c r="C154" s="1595"/>
      <c r="D154" s="1596"/>
      <c r="E154" s="1596"/>
      <c r="F154" s="1596"/>
      <c r="G154" s="1596"/>
      <c r="H154" s="1596"/>
      <c r="I154" s="1596"/>
      <c r="J154" s="1596"/>
      <c r="K154" s="1596"/>
      <c r="L154" s="1597"/>
      <c r="M154" s="541"/>
      <c r="N154" s="541"/>
    </row>
    <row r="155" spans="1:14" s="506" customFormat="1" ht="15.75" customHeight="1" thickBot="1">
      <c r="A155" s="1286" t="s">
        <v>80</v>
      </c>
      <c r="B155" s="1287" t="s">
        <v>852</v>
      </c>
      <c r="C155" s="1579"/>
      <c r="D155" s="1579"/>
      <c r="E155" s="1579"/>
      <c r="F155" s="1579"/>
      <c r="G155" s="1579"/>
      <c r="H155" s="1602"/>
      <c r="I155" s="1579"/>
      <c r="J155" s="1579"/>
      <c r="K155" s="1603"/>
      <c r="L155" s="1602"/>
      <c r="M155" s="505"/>
      <c r="N155" s="505"/>
    </row>
    <row r="156" spans="1:14" s="506" customFormat="1" ht="15.75" customHeight="1" thickTop="1">
      <c r="A156" s="1388" t="s">
        <v>1794</v>
      </c>
      <c r="B156" s="1389"/>
      <c r="C156" s="1579"/>
      <c r="D156" s="1579"/>
      <c r="E156" s="1579"/>
      <c r="F156" s="1579"/>
      <c r="G156" s="1579"/>
      <c r="H156" s="1604"/>
      <c r="I156" s="1579"/>
      <c r="J156" s="1579"/>
      <c r="K156" s="1605"/>
      <c r="L156" s="1604"/>
      <c r="M156" s="505"/>
      <c r="N156" s="505"/>
    </row>
    <row r="157" spans="1:14" s="506" customFormat="1" ht="12">
      <c r="A157" s="1390" t="s">
        <v>491</v>
      </c>
      <c r="B157" s="1391" t="s">
        <v>1793</v>
      </c>
      <c r="C157" s="1579"/>
      <c r="D157" s="1579"/>
      <c r="E157" s="1579"/>
      <c r="F157" s="1579"/>
      <c r="G157" s="1579"/>
      <c r="H157" s="1841">
        <v>0</v>
      </c>
      <c r="I157" s="1579"/>
      <c r="J157" s="1579"/>
      <c r="K157" s="1578">
        <f>H157</f>
        <v>0</v>
      </c>
      <c r="L157" s="1814">
        <v>0</v>
      </c>
      <c r="M157" s="505"/>
      <c r="N157" s="505"/>
    </row>
    <row r="158" spans="1:14" s="506" customFormat="1" ht="12">
      <c r="A158" s="1390" t="s">
        <v>299</v>
      </c>
      <c r="B158" s="1391" t="s">
        <v>1795</v>
      </c>
      <c r="C158" s="1579"/>
      <c r="D158" s="1579"/>
      <c r="E158" s="1579"/>
      <c r="F158" s="1579"/>
      <c r="G158" s="1579"/>
      <c r="H158" s="1812">
        <v>0</v>
      </c>
      <c r="I158" s="1579"/>
      <c r="J158" s="1579"/>
      <c r="K158" s="1578">
        <f>H158</f>
        <v>0</v>
      </c>
      <c r="L158" s="1812">
        <v>0</v>
      </c>
      <c r="M158" s="505"/>
      <c r="N158" s="505"/>
    </row>
    <row r="159" spans="1:14" s="506" customFormat="1" ht="12">
      <c r="A159" s="1390" t="s">
        <v>1796</v>
      </c>
      <c r="B159" s="1391" t="s">
        <v>552</v>
      </c>
      <c r="C159" s="1579"/>
      <c r="D159" s="1579"/>
      <c r="E159" s="1579"/>
      <c r="F159" s="1579"/>
      <c r="G159" s="1579"/>
      <c r="H159" s="1812">
        <v>0</v>
      </c>
      <c r="I159" s="1579"/>
      <c r="J159" s="1579"/>
      <c r="K159" s="1578">
        <f>H159</f>
        <v>0</v>
      </c>
      <c r="L159" s="1812">
        <v>0</v>
      </c>
      <c r="M159" s="505"/>
      <c r="N159" s="505"/>
    </row>
    <row r="160" spans="1:14" s="506" customFormat="1" ht="15.75" customHeight="1" thickBot="1">
      <c r="A160" s="1392" t="s">
        <v>1797</v>
      </c>
      <c r="B160" s="1393" t="s">
        <v>852</v>
      </c>
      <c r="C160" s="1579"/>
      <c r="D160" s="1579"/>
      <c r="E160" s="1579"/>
      <c r="F160" s="1579"/>
      <c r="G160" s="1579"/>
      <c r="H160" s="1518">
        <f>SUM(H157:H159)</f>
        <v>0</v>
      </c>
      <c r="I160" s="1579"/>
      <c r="J160" s="1579"/>
      <c r="K160" s="1580">
        <f>SUM(K157:K159)</f>
        <v>0</v>
      </c>
      <c r="L160" s="1518">
        <f>SUM(L157:L159)</f>
        <v>0</v>
      </c>
      <c r="M160" s="505"/>
      <c r="N160" s="505"/>
    </row>
    <row r="161" spans="1:14" s="254" customFormat="1" ht="15.75" customHeight="1" thickTop="1">
      <c r="A161" s="1281" t="s">
        <v>81</v>
      </c>
      <c r="B161" s="1282" t="s">
        <v>487</v>
      </c>
      <c r="C161" s="1579"/>
      <c r="D161" s="1579"/>
      <c r="E161" s="1579"/>
      <c r="F161" s="1579"/>
      <c r="G161" s="1579"/>
      <c r="H161" s="1579"/>
      <c r="I161" s="1579"/>
      <c r="J161" s="1579"/>
      <c r="K161" s="1579"/>
      <c r="L161" s="1579"/>
      <c r="M161" s="502"/>
      <c r="N161" s="502"/>
    </row>
    <row r="162" spans="1:14" s="254" customFormat="1" ht="15.75" customHeight="1">
      <c r="A162" s="530" t="s">
        <v>609</v>
      </c>
      <c r="B162" s="508"/>
      <c r="C162" s="1579"/>
      <c r="D162" s="1579"/>
      <c r="E162" s="1579"/>
      <c r="F162" s="1579"/>
      <c r="G162" s="1579"/>
      <c r="H162" s="1579"/>
      <c r="I162" s="1579"/>
      <c r="J162" s="1579"/>
      <c r="K162" s="1582"/>
      <c r="L162" s="1582"/>
      <c r="M162" s="502"/>
      <c r="N162" s="502"/>
    </row>
    <row r="163" spans="1:14">
      <c r="A163" s="1205" t="s">
        <v>86</v>
      </c>
      <c r="B163" s="503">
        <v>5110</v>
      </c>
      <c r="C163" s="1579"/>
      <c r="D163" s="1579"/>
      <c r="E163" s="1579"/>
      <c r="F163" s="1579"/>
      <c r="G163" s="1579"/>
      <c r="H163" s="1812">
        <v>0</v>
      </c>
      <c r="I163" s="1579"/>
      <c r="J163" s="1579"/>
      <c r="K163" s="1578">
        <f>SUM(C163:J163)</f>
        <v>0</v>
      </c>
      <c r="L163" s="1812">
        <v>0</v>
      </c>
    </row>
    <row r="164" spans="1:14">
      <c r="A164" s="1205" t="s">
        <v>87</v>
      </c>
      <c r="B164" s="503">
        <v>5120</v>
      </c>
      <c r="C164" s="1579"/>
      <c r="D164" s="1579"/>
      <c r="E164" s="1579"/>
      <c r="F164" s="1579"/>
      <c r="G164" s="1579"/>
      <c r="H164" s="1812">
        <v>0</v>
      </c>
      <c r="I164" s="1579"/>
      <c r="J164" s="1579"/>
      <c r="K164" s="1578">
        <f>SUM(C164:J164)</f>
        <v>0</v>
      </c>
      <c r="L164" s="1812">
        <v>0</v>
      </c>
    </row>
    <row r="165" spans="1:14" ht="12.75" customHeight="1">
      <c r="A165" s="1205" t="s">
        <v>1157</v>
      </c>
      <c r="B165" s="503" t="s">
        <v>611</v>
      </c>
      <c r="C165" s="1579"/>
      <c r="D165" s="1579"/>
      <c r="E165" s="1579"/>
      <c r="F165" s="1579"/>
      <c r="G165" s="1579"/>
      <c r="H165" s="1812">
        <v>0</v>
      </c>
      <c r="I165" s="1579"/>
      <c r="J165" s="1579"/>
      <c r="K165" s="1578">
        <f>SUM(C165:J165)</f>
        <v>0</v>
      </c>
      <c r="L165" s="1812">
        <v>0</v>
      </c>
    </row>
    <row r="166" spans="1:14">
      <c r="A166" s="1205" t="s">
        <v>88</v>
      </c>
      <c r="B166" s="512" t="s">
        <v>583</v>
      </c>
      <c r="C166" s="1579"/>
      <c r="D166" s="1579"/>
      <c r="E166" s="1579"/>
      <c r="F166" s="1579"/>
      <c r="G166" s="1579"/>
      <c r="H166" s="1812">
        <v>0</v>
      </c>
      <c r="I166" s="1579"/>
      <c r="J166" s="1579"/>
      <c r="K166" s="1578">
        <f>SUM(C166:J166)</f>
        <v>0</v>
      </c>
      <c r="L166" s="1812">
        <v>0</v>
      </c>
    </row>
    <row r="167" spans="1:14" ht="12.75" customHeight="1">
      <c r="A167" s="1205" t="s">
        <v>613</v>
      </c>
      <c r="B167" s="503" t="s">
        <v>612</v>
      </c>
      <c r="C167" s="1579"/>
      <c r="D167" s="1579"/>
      <c r="E167" s="1579"/>
      <c r="F167" s="1579"/>
      <c r="G167" s="1579"/>
      <c r="H167" s="1812">
        <v>0</v>
      </c>
      <c r="I167" s="1579"/>
      <c r="J167" s="1579"/>
      <c r="K167" s="1578">
        <f>SUM(C167:J167)</f>
        <v>0</v>
      </c>
      <c r="L167" s="1812">
        <v>0</v>
      </c>
    </row>
    <row r="168" spans="1:14" ht="13.5" thickBot="1">
      <c r="A168" s="1308" t="s">
        <v>272</v>
      </c>
      <c r="B168" s="1311" t="s">
        <v>710</v>
      </c>
      <c r="C168" s="1579"/>
      <c r="D168" s="1579"/>
      <c r="E168" s="1579"/>
      <c r="F168" s="1579"/>
      <c r="G168" s="1579"/>
      <c r="H168" s="1580">
        <f>SUM(H163:H167)</f>
        <v>0</v>
      </c>
      <c r="I168" s="1579"/>
      <c r="J168" s="1579"/>
      <c r="K168" s="1580">
        <f>SUM(K163:K167)</f>
        <v>0</v>
      </c>
      <c r="L168" s="1580">
        <f>SUM(L163:L167)</f>
        <v>0</v>
      </c>
    </row>
    <row r="169" spans="1:14" ht="15.75" customHeight="1" thickTop="1">
      <c r="A169" s="543" t="s">
        <v>82</v>
      </c>
      <c r="B169" s="544" t="s">
        <v>37</v>
      </c>
      <c r="C169" s="1579"/>
      <c r="D169" s="1579"/>
      <c r="E169" s="1579"/>
      <c r="F169" s="1579"/>
      <c r="G169" s="1579"/>
      <c r="H169" s="1828">
        <v>5450483</v>
      </c>
      <c r="I169" s="1579"/>
      <c r="J169" s="1579"/>
      <c r="K169" s="1578">
        <f>SUM(C169:H169)</f>
        <v>5450483</v>
      </c>
      <c r="L169" s="1828">
        <v>5450483</v>
      </c>
    </row>
    <row r="170" spans="1:14" ht="33.75" customHeight="1">
      <c r="A170" s="543" t="s">
        <v>1640</v>
      </c>
      <c r="B170" s="545" t="s">
        <v>30</v>
      </c>
      <c r="C170" s="1579"/>
      <c r="D170" s="1579"/>
      <c r="E170" s="1579"/>
      <c r="F170" s="1579"/>
      <c r="G170" s="1579"/>
      <c r="H170" s="1814">
        <v>9130000</v>
      </c>
      <c r="I170" s="1579"/>
      <c r="J170" s="1579"/>
      <c r="K170" s="1578">
        <f>SUM(C170:J170)</f>
        <v>9130000</v>
      </c>
      <c r="L170" s="1814">
        <v>9130000</v>
      </c>
    </row>
    <row r="171" spans="1:14" ht="15.75" customHeight="1" thickBot="1">
      <c r="A171" s="507" t="s">
        <v>758</v>
      </c>
      <c r="B171" s="546" t="s">
        <v>83</v>
      </c>
      <c r="C171" s="1579"/>
      <c r="D171" s="1579"/>
      <c r="E171" s="1826">
        <v>0</v>
      </c>
      <c r="F171" s="1579"/>
      <c r="G171" s="1579"/>
      <c r="H171" s="1814">
        <v>0</v>
      </c>
      <c r="I171" s="1507"/>
      <c r="J171" s="1579"/>
      <c r="K171" s="1578">
        <f>SUM(C171:J171)</f>
        <v>0</v>
      </c>
      <c r="L171" s="1814">
        <v>0</v>
      </c>
    </row>
    <row r="172" spans="1:14" ht="12.75" customHeight="1" thickTop="1" thickBot="1">
      <c r="A172" s="1308" t="s">
        <v>631</v>
      </c>
      <c r="B172" s="1309" t="s">
        <v>487</v>
      </c>
      <c r="C172" s="1579"/>
      <c r="D172" s="1579"/>
      <c r="E172" s="1587">
        <f>SUM(E168,E169,E170,E171)</f>
        <v>0</v>
      </c>
      <c r="F172" s="1579"/>
      <c r="G172" s="1579"/>
      <c r="H172" s="1587">
        <f>SUM(H168,H169,H170,H171)</f>
        <v>14580483</v>
      </c>
      <c r="I172" s="1589"/>
      <c r="J172" s="1579"/>
      <c r="K172" s="1587">
        <f>SUM(K168,K169,K170,K171)</f>
        <v>14580483</v>
      </c>
      <c r="L172" s="1587">
        <f>SUM(L168,L169,L170,L171)</f>
        <v>14580483</v>
      </c>
    </row>
    <row r="173" spans="1:14" ht="15.75" customHeight="1" thickTop="1" thickBot="1">
      <c r="A173" s="1288" t="s">
        <v>84</v>
      </c>
      <c r="B173" s="1280" t="s">
        <v>853</v>
      </c>
      <c r="C173" s="1579"/>
      <c r="D173" s="1579"/>
      <c r="E173" s="1582"/>
      <c r="F173" s="1579"/>
      <c r="G173" s="1579"/>
      <c r="H173" s="1583"/>
      <c r="I173" s="1589"/>
      <c r="J173" s="1579"/>
      <c r="K173" s="1582"/>
      <c r="L173" s="1825">
        <v>0</v>
      </c>
    </row>
    <row r="174" spans="1:14" ht="12.75" customHeight="1" thickTop="1" thickBot="1">
      <c r="A174" s="1319" t="s">
        <v>89</v>
      </c>
      <c r="B174" s="1320"/>
      <c r="C174" s="1579"/>
      <c r="D174" s="1579"/>
      <c r="E174" s="1587">
        <f>SUM(E172,E173)</f>
        <v>0</v>
      </c>
      <c r="F174" s="1579"/>
      <c r="G174" s="1579"/>
      <c r="H174" s="1587">
        <f>SUM(H160,H172,H173)</f>
        <v>14580483</v>
      </c>
      <c r="I174" s="1589"/>
      <c r="J174" s="1579"/>
      <c r="K174" s="1587">
        <f>SUM(K160,K172,K173)</f>
        <v>14580483</v>
      </c>
      <c r="L174" s="1587">
        <f>SUM(L160,L172,L173)</f>
        <v>14580483</v>
      </c>
    </row>
    <row r="175" spans="1:14" ht="13.5" thickTop="1">
      <c r="A175" s="2324" t="s">
        <v>986</v>
      </c>
      <c r="B175" s="2325"/>
      <c r="C175" s="1579"/>
      <c r="D175" s="1579"/>
      <c r="E175" s="1579"/>
      <c r="F175" s="1579"/>
      <c r="G175" s="1579"/>
      <c r="H175" s="1581"/>
      <c r="I175" s="1579"/>
      <c r="J175" s="1579"/>
      <c r="K175" s="1593">
        <f>'Revenues 9-14'!E268-'Expenditures 15-22'!K174</f>
        <v>3915287</v>
      </c>
      <c r="L175" s="1581"/>
    </row>
    <row r="176" spans="1:14" s="540" customFormat="1" ht="9" customHeight="1">
      <c r="A176" s="537"/>
      <c r="B176" s="547"/>
      <c r="C176" s="1594"/>
      <c r="D176" s="1594"/>
      <c r="E176" s="1594"/>
      <c r="F176" s="1594"/>
      <c r="G176" s="1594"/>
      <c r="H176" s="1594"/>
      <c r="I176" s="1594"/>
      <c r="J176" s="1594"/>
      <c r="K176" s="1594"/>
      <c r="L176" s="1594"/>
      <c r="M176" s="539"/>
      <c r="N176" s="539"/>
    </row>
    <row r="177" spans="1:14" s="321" customFormat="1" ht="16.7" customHeight="1">
      <c r="A177" s="1235" t="s">
        <v>928</v>
      </c>
      <c r="B177" s="1236"/>
      <c r="C177" s="1606"/>
      <c r="D177" s="1607"/>
      <c r="E177" s="1607"/>
      <c r="F177" s="1607"/>
      <c r="G177" s="1607"/>
      <c r="H177" s="1607"/>
      <c r="I177" s="1607"/>
      <c r="J177" s="1607"/>
      <c r="K177" s="1607"/>
      <c r="L177" s="1608"/>
      <c r="M177" s="501"/>
      <c r="N177" s="501"/>
    </row>
    <row r="178" spans="1:14" s="548" customFormat="1" ht="15.75" customHeight="1">
      <c r="A178" s="1289" t="s">
        <v>929</v>
      </c>
      <c r="B178" s="1290"/>
      <c r="C178" s="1579"/>
      <c r="D178" s="1579"/>
      <c r="E178" s="1579"/>
      <c r="F178" s="1579"/>
      <c r="G178" s="1579"/>
      <c r="H178" s="1579"/>
      <c r="I178" s="1579"/>
      <c r="J178" s="1579"/>
      <c r="K178" s="1579"/>
      <c r="L178" s="1579"/>
      <c r="M178" s="539"/>
      <c r="N178" s="539"/>
    </row>
    <row r="179" spans="1:14" s="548" customFormat="1" ht="15.75" customHeight="1">
      <c r="A179" s="549" t="s">
        <v>585</v>
      </c>
      <c r="B179" s="508"/>
      <c r="C179" s="1582"/>
      <c r="D179" s="1582"/>
      <c r="E179" s="1582"/>
      <c r="F179" s="1579"/>
      <c r="G179" s="1579"/>
      <c r="H179" s="1582"/>
      <c r="I179" s="1579"/>
      <c r="J179" s="1579"/>
      <c r="K179" s="1582"/>
      <c r="L179" s="1582"/>
      <c r="M179" s="539"/>
      <c r="N179" s="539"/>
    </row>
    <row r="180" spans="1:14" ht="12.75" customHeight="1">
      <c r="A180" s="1205" t="s">
        <v>1940</v>
      </c>
      <c r="B180" s="503" t="s">
        <v>708</v>
      </c>
      <c r="C180" s="1813">
        <v>3041</v>
      </c>
      <c r="D180" s="1813">
        <v>0</v>
      </c>
      <c r="E180" s="1813">
        <v>0</v>
      </c>
      <c r="F180" s="1813">
        <v>0</v>
      </c>
      <c r="G180" s="1813">
        <v>0</v>
      </c>
      <c r="H180" s="1813">
        <v>0</v>
      </c>
      <c r="I180" s="1813">
        <v>0</v>
      </c>
      <c r="J180" s="1813">
        <v>0</v>
      </c>
      <c r="K180" s="1578">
        <f>SUM(C180:J180)</f>
        <v>3041</v>
      </c>
      <c r="L180" s="1813">
        <v>10032</v>
      </c>
    </row>
    <row r="181" spans="1:14" ht="15.75" customHeight="1">
      <c r="A181" s="509" t="s">
        <v>606</v>
      </c>
      <c r="B181" s="550"/>
      <c r="C181" s="1563"/>
      <c r="D181" s="1563"/>
      <c r="E181" s="1563"/>
      <c r="F181" s="1563"/>
      <c r="G181" s="1563"/>
      <c r="H181" s="1563"/>
      <c r="I181" s="1502"/>
      <c r="J181" s="1502"/>
      <c r="K181" s="1563"/>
      <c r="L181" s="1563"/>
    </row>
    <row r="182" spans="1:14" ht="12.75" customHeight="1">
      <c r="A182" s="1205" t="s">
        <v>944</v>
      </c>
      <c r="B182" s="503">
        <v>2550</v>
      </c>
      <c r="C182" s="1812">
        <v>7890349</v>
      </c>
      <c r="D182" s="1812">
        <v>2905456</v>
      </c>
      <c r="E182" s="1812">
        <v>4297093</v>
      </c>
      <c r="F182" s="1812">
        <v>2114355</v>
      </c>
      <c r="G182" s="1812">
        <v>2537412</v>
      </c>
      <c r="H182" s="1812">
        <v>328</v>
      </c>
      <c r="I182" s="1812">
        <v>0</v>
      </c>
      <c r="J182" s="1812">
        <v>0</v>
      </c>
      <c r="K182" s="1578">
        <f>SUM(C182:J182)</f>
        <v>19744993</v>
      </c>
      <c r="L182" s="1812">
        <v>22390906</v>
      </c>
    </row>
    <row r="183" spans="1:14" ht="12.75" customHeight="1" thickBot="1">
      <c r="A183" s="1210" t="s">
        <v>970</v>
      </c>
      <c r="B183" s="551">
        <v>2900</v>
      </c>
      <c r="C183" s="1827">
        <v>1094765</v>
      </c>
      <c r="D183" s="1827">
        <v>290716</v>
      </c>
      <c r="E183" s="1827">
        <v>0</v>
      </c>
      <c r="F183" s="1827">
        <v>0</v>
      </c>
      <c r="G183" s="1827">
        <v>0</v>
      </c>
      <c r="H183" s="1827">
        <v>0</v>
      </c>
      <c r="I183" s="1827">
        <v>0</v>
      </c>
      <c r="J183" s="1827">
        <v>0</v>
      </c>
      <c r="K183" s="1587">
        <f>SUM(C183:J183)</f>
        <v>1385481</v>
      </c>
      <c r="L183" s="1827">
        <v>1383105</v>
      </c>
    </row>
    <row r="184" spans="1:14" ht="12.75" customHeight="1" thickTop="1" thickBot="1">
      <c r="A184" s="1321" t="s">
        <v>803</v>
      </c>
      <c r="B184" s="1309" t="s">
        <v>563</v>
      </c>
      <c r="C184" s="1587">
        <f>SUM(C180,C182,C183)</f>
        <v>8988155</v>
      </c>
      <c r="D184" s="1587">
        <f t="shared" ref="D184:J184" si="17">SUM(D180,D182,D183)</f>
        <v>3196172</v>
      </c>
      <c r="E184" s="1587">
        <f t="shared" si="17"/>
        <v>4297093</v>
      </c>
      <c r="F184" s="1587">
        <f t="shared" si="17"/>
        <v>2114355</v>
      </c>
      <c r="G184" s="1587">
        <f t="shared" si="17"/>
        <v>2537412</v>
      </c>
      <c r="H184" s="1587">
        <f t="shared" si="17"/>
        <v>328</v>
      </c>
      <c r="I184" s="1587">
        <f t="shared" si="17"/>
        <v>0</v>
      </c>
      <c r="J184" s="1587">
        <f t="shared" si="17"/>
        <v>0</v>
      </c>
      <c r="K184" s="1587">
        <f>SUM(K180,K182,K183)</f>
        <v>21133515</v>
      </c>
      <c r="L184" s="1587">
        <f>SUM(L180, L182:L183)</f>
        <v>23784043</v>
      </c>
    </row>
    <row r="185" spans="1:14" ht="15.75" customHeight="1" thickTop="1" thickBot="1">
      <c r="A185" s="1291" t="s">
        <v>930</v>
      </c>
      <c r="B185" s="1280">
        <v>3000</v>
      </c>
      <c r="C185" s="1825">
        <v>0</v>
      </c>
      <c r="D185" s="1825">
        <v>0</v>
      </c>
      <c r="E185" s="1825">
        <v>0</v>
      </c>
      <c r="F185" s="1843">
        <v>0</v>
      </c>
      <c r="G185" s="1843">
        <v>0</v>
      </c>
      <c r="H185" s="1844">
        <v>0</v>
      </c>
      <c r="I185" s="1845">
        <v>0</v>
      </c>
      <c r="J185" s="1827">
        <v>0</v>
      </c>
      <c r="K185" s="1580">
        <f>SUM(C185:J185)</f>
        <v>0</v>
      </c>
      <c r="L185" s="1827">
        <v>0</v>
      </c>
    </row>
    <row r="186" spans="1:14" s="548" customFormat="1" ht="15.75" customHeight="1" thickTop="1">
      <c r="A186" s="1275" t="s">
        <v>90</v>
      </c>
      <c r="B186" s="1278" t="s">
        <v>852</v>
      </c>
      <c r="C186" s="1579"/>
      <c r="D186" s="1579"/>
      <c r="E186" s="1579"/>
      <c r="F186" s="1579"/>
      <c r="G186" s="1579"/>
      <c r="H186" s="1579"/>
      <c r="I186" s="1579"/>
      <c r="J186" s="1579"/>
      <c r="K186" s="1579"/>
      <c r="L186" s="1579"/>
      <c r="M186" s="539"/>
      <c r="N186" s="539"/>
    </row>
    <row r="187" spans="1:14" s="548" customFormat="1" ht="15.75" customHeight="1">
      <c r="A187" s="507" t="s">
        <v>1118</v>
      </c>
      <c r="B187" s="508"/>
      <c r="C187" s="1579"/>
      <c r="D187" s="1579"/>
      <c r="E187" s="1579"/>
      <c r="F187" s="1579"/>
      <c r="G187" s="1579"/>
      <c r="H187" s="1579"/>
      <c r="I187" s="1579"/>
      <c r="J187" s="1579"/>
      <c r="K187" s="1579"/>
      <c r="L187" s="1579"/>
      <c r="M187" s="539"/>
      <c r="N187" s="539"/>
    </row>
    <row r="188" spans="1:14">
      <c r="A188" s="1205" t="s">
        <v>491</v>
      </c>
      <c r="B188" s="503">
        <v>4110</v>
      </c>
      <c r="C188" s="1579"/>
      <c r="D188" s="1579"/>
      <c r="E188" s="1812">
        <v>0</v>
      </c>
      <c r="F188" s="1579"/>
      <c r="G188" s="1579"/>
      <c r="H188" s="1812">
        <v>0</v>
      </c>
      <c r="I188" s="1507"/>
      <c r="J188" s="1579"/>
      <c r="K188" s="1578">
        <f t="shared" ref="K188:K193" si="18">SUM(E188,H188)</f>
        <v>0</v>
      </c>
      <c r="L188" s="1812">
        <v>0</v>
      </c>
    </row>
    <row r="189" spans="1:14">
      <c r="A189" s="1205" t="s">
        <v>299</v>
      </c>
      <c r="B189" s="503">
        <v>4120</v>
      </c>
      <c r="C189" s="1579"/>
      <c r="D189" s="1579"/>
      <c r="E189" s="1812">
        <v>0</v>
      </c>
      <c r="F189" s="1579"/>
      <c r="G189" s="1579"/>
      <c r="H189" s="1812">
        <v>0</v>
      </c>
      <c r="I189" s="1507"/>
      <c r="J189" s="1579"/>
      <c r="K189" s="1578">
        <f t="shared" si="18"/>
        <v>0</v>
      </c>
      <c r="L189" s="1812">
        <v>0</v>
      </c>
    </row>
    <row r="190" spans="1:14">
      <c r="A190" s="1205" t="s">
        <v>300</v>
      </c>
      <c r="B190" s="512">
        <v>4130</v>
      </c>
      <c r="C190" s="1579"/>
      <c r="D190" s="1579"/>
      <c r="E190" s="1812">
        <v>0</v>
      </c>
      <c r="F190" s="1579"/>
      <c r="G190" s="1579"/>
      <c r="H190" s="1812">
        <v>0</v>
      </c>
      <c r="I190" s="1507"/>
      <c r="J190" s="1579"/>
      <c r="K190" s="1578">
        <f t="shared" si="18"/>
        <v>0</v>
      </c>
      <c r="L190" s="1812">
        <v>0</v>
      </c>
    </row>
    <row r="191" spans="1:14">
      <c r="A191" s="1205" t="s">
        <v>689</v>
      </c>
      <c r="B191" s="503">
        <v>4140</v>
      </c>
      <c r="C191" s="1579"/>
      <c r="D191" s="1579"/>
      <c r="E191" s="1812">
        <v>0</v>
      </c>
      <c r="F191" s="1579"/>
      <c r="G191" s="1579"/>
      <c r="H191" s="1812">
        <v>0</v>
      </c>
      <c r="I191" s="1507"/>
      <c r="J191" s="1579"/>
      <c r="K191" s="1578">
        <f t="shared" si="18"/>
        <v>0</v>
      </c>
      <c r="L191" s="1812">
        <v>0</v>
      </c>
    </row>
    <row r="192" spans="1:14">
      <c r="A192" s="1205" t="s">
        <v>85</v>
      </c>
      <c r="B192" s="503">
        <v>4170</v>
      </c>
      <c r="C192" s="1579"/>
      <c r="D192" s="1579"/>
      <c r="E192" s="1812">
        <v>0</v>
      </c>
      <c r="F192" s="1579"/>
      <c r="G192" s="1579"/>
      <c r="H192" s="1812">
        <v>0</v>
      </c>
      <c r="I192" s="1507"/>
      <c r="J192" s="1579"/>
      <c r="K192" s="1578">
        <f t="shared" si="18"/>
        <v>0</v>
      </c>
      <c r="L192" s="1812">
        <v>0</v>
      </c>
    </row>
    <row r="193" spans="1:14">
      <c r="A193" s="1209" t="s">
        <v>690</v>
      </c>
      <c r="B193" s="512">
        <v>4190</v>
      </c>
      <c r="C193" s="1579"/>
      <c r="D193" s="1579"/>
      <c r="E193" s="1812">
        <v>0</v>
      </c>
      <c r="F193" s="1579"/>
      <c r="G193" s="1579"/>
      <c r="H193" s="1812">
        <v>0</v>
      </c>
      <c r="I193" s="1507"/>
      <c r="J193" s="1579"/>
      <c r="K193" s="1578">
        <f t="shared" si="18"/>
        <v>0</v>
      </c>
      <c r="L193" s="1812">
        <v>0</v>
      </c>
    </row>
    <row r="194" spans="1:14" ht="12.75" customHeight="1" thickBot="1">
      <c r="A194" s="1308" t="s">
        <v>1127</v>
      </c>
      <c r="B194" s="1309" t="s">
        <v>553</v>
      </c>
      <c r="C194" s="1579"/>
      <c r="D194" s="1579"/>
      <c r="E194" s="1580">
        <f>SUM(E188:E193)</f>
        <v>0</v>
      </c>
      <c r="F194" s="1579"/>
      <c r="G194" s="1579"/>
      <c r="H194" s="1580">
        <f>SUM(H188:H193)</f>
        <v>0</v>
      </c>
      <c r="I194" s="1507"/>
      <c r="J194" s="1579"/>
      <c r="K194" s="1580">
        <f>SUM(K188:K193)</f>
        <v>0</v>
      </c>
      <c r="L194" s="1580">
        <f>SUM(L188:L193)</f>
        <v>0</v>
      </c>
    </row>
    <row r="195" spans="1:14" ht="15.75" customHeight="1" thickTop="1">
      <c r="A195" s="543" t="s">
        <v>91</v>
      </c>
      <c r="B195" s="552" t="s">
        <v>922</v>
      </c>
      <c r="C195" s="1579"/>
      <c r="D195" s="1579"/>
      <c r="E195" s="1828">
        <v>0</v>
      </c>
      <c r="F195" s="1579"/>
      <c r="G195" s="1579"/>
      <c r="H195" s="1828">
        <v>0</v>
      </c>
      <c r="I195" s="1507"/>
      <c r="J195" s="1579"/>
      <c r="K195" s="1599">
        <f>SUM(E195,H195)</f>
        <v>0</v>
      </c>
      <c r="L195" s="1828">
        <v>0</v>
      </c>
    </row>
    <row r="196" spans="1:14" ht="12.75" customHeight="1" thickBot="1">
      <c r="A196" s="1308" t="s">
        <v>1464</v>
      </c>
      <c r="B196" s="1309" t="s">
        <v>852</v>
      </c>
      <c r="C196" s="1579"/>
      <c r="D196" s="1579"/>
      <c r="E196" s="1587">
        <f>SUM(E194,E195)</f>
        <v>0</v>
      </c>
      <c r="F196" s="1579"/>
      <c r="G196" s="1579"/>
      <c r="H196" s="1587">
        <f>SUM(H194,H195)</f>
        <v>0</v>
      </c>
      <c r="I196" s="1507"/>
      <c r="J196" s="1579"/>
      <c r="K196" s="1587">
        <f>SUM(K194,K195)</f>
        <v>0</v>
      </c>
      <c r="L196" s="1587">
        <f>SUM(L194,L195)</f>
        <v>0</v>
      </c>
    </row>
    <row r="197" spans="1:14" s="548" customFormat="1" ht="15.75" customHeight="1" thickTop="1">
      <c r="A197" s="1281" t="s">
        <v>931</v>
      </c>
      <c r="B197" s="1278" t="s">
        <v>487</v>
      </c>
      <c r="C197" s="1579"/>
      <c r="D197" s="1579"/>
      <c r="E197" s="1579"/>
      <c r="F197" s="1579"/>
      <c r="G197" s="1579"/>
      <c r="H197" s="1579"/>
      <c r="I197" s="1579"/>
      <c r="J197" s="1579"/>
      <c r="K197" s="1579"/>
      <c r="L197" s="1579"/>
      <c r="M197" s="539"/>
      <c r="N197" s="539"/>
    </row>
    <row r="198" spans="1:14" s="548" customFormat="1" ht="15.75" customHeight="1">
      <c r="A198" s="530" t="s">
        <v>92</v>
      </c>
      <c r="B198" s="508"/>
      <c r="C198" s="1579"/>
      <c r="D198" s="1579"/>
      <c r="E198" s="1579"/>
      <c r="F198" s="1579"/>
      <c r="G198" s="1579"/>
      <c r="H198" s="1579"/>
      <c r="I198" s="1579"/>
      <c r="J198" s="1579"/>
      <c r="K198" s="1579"/>
      <c r="L198" s="1579"/>
      <c r="M198" s="539"/>
      <c r="N198" s="539"/>
    </row>
    <row r="199" spans="1:14">
      <c r="A199" s="1205" t="s">
        <v>86</v>
      </c>
      <c r="B199" s="503">
        <v>5110</v>
      </c>
      <c r="C199" s="1579"/>
      <c r="D199" s="1579"/>
      <c r="E199" s="1579"/>
      <c r="F199" s="1579"/>
      <c r="G199" s="1579"/>
      <c r="H199" s="1812">
        <v>0</v>
      </c>
      <c r="I199" s="1579"/>
      <c r="J199" s="1579"/>
      <c r="K199" s="1578">
        <f>SUM(H199)</f>
        <v>0</v>
      </c>
      <c r="L199" s="1812">
        <v>0</v>
      </c>
    </row>
    <row r="200" spans="1:14">
      <c r="A200" s="1205" t="s">
        <v>87</v>
      </c>
      <c r="B200" s="503">
        <v>5120</v>
      </c>
      <c r="C200" s="1579"/>
      <c r="D200" s="1579"/>
      <c r="E200" s="1579"/>
      <c r="F200" s="1579"/>
      <c r="G200" s="1579"/>
      <c r="H200" s="1812">
        <v>0</v>
      </c>
      <c r="I200" s="1579"/>
      <c r="J200" s="1579"/>
      <c r="K200" s="1578">
        <f>SUM(H200)</f>
        <v>0</v>
      </c>
      <c r="L200" s="1812">
        <v>0</v>
      </c>
    </row>
    <row r="201" spans="1:14" ht="12.75" customHeight="1">
      <c r="A201" s="1205" t="s">
        <v>1157</v>
      </c>
      <c r="B201" s="512" t="s">
        <v>611</v>
      </c>
      <c r="C201" s="1579"/>
      <c r="D201" s="1579"/>
      <c r="E201" s="1579"/>
      <c r="F201" s="1579"/>
      <c r="G201" s="1579"/>
      <c r="H201" s="1812">
        <v>0</v>
      </c>
      <c r="I201" s="1579"/>
      <c r="J201" s="1579"/>
      <c r="K201" s="1578">
        <f>SUM(H201)</f>
        <v>0</v>
      </c>
      <c r="L201" s="1812">
        <v>0</v>
      </c>
    </row>
    <row r="202" spans="1:14">
      <c r="A202" s="1205" t="s">
        <v>88</v>
      </c>
      <c r="B202" s="503" t="s">
        <v>583</v>
      </c>
      <c r="C202" s="1579"/>
      <c r="D202" s="1579"/>
      <c r="E202" s="1579"/>
      <c r="F202" s="1579"/>
      <c r="G202" s="1579"/>
      <c r="H202" s="1812">
        <v>0</v>
      </c>
      <c r="I202" s="1579"/>
      <c r="J202" s="1579"/>
      <c r="K202" s="1578">
        <f>SUM(H202)</f>
        <v>0</v>
      </c>
      <c r="L202" s="1812">
        <v>0</v>
      </c>
    </row>
    <row r="203" spans="1:14">
      <c r="A203" s="1217" t="s">
        <v>613</v>
      </c>
      <c r="B203" s="503" t="s">
        <v>612</v>
      </c>
      <c r="C203" s="1579"/>
      <c r="D203" s="1579"/>
      <c r="E203" s="1579"/>
      <c r="F203" s="1579"/>
      <c r="G203" s="1579"/>
      <c r="H203" s="1817">
        <v>0</v>
      </c>
      <c r="I203" s="1579"/>
      <c r="J203" s="1579"/>
      <c r="K203" s="1578">
        <f>SUM(H203)</f>
        <v>0</v>
      </c>
      <c r="L203" s="1817">
        <v>0</v>
      </c>
    </row>
    <row r="204" spans="1:14" ht="13.5" thickBot="1">
      <c r="A204" s="1308" t="s">
        <v>272</v>
      </c>
      <c r="B204" s="1309" t="s">
        <v>710</v>
      </c>
      <c r="C204" s="1579"/>
      <c r="D204" s="1579"/>
      <c r="E204" s="1579"/>
      <c r="F204" s="1579"/>
      <c r="G204" s="1579"/>
      <c r="H204" s="1580">
        <f>SUM(H199:H203)</f>
        <v>0</v>
      </c>
      <c r="I204" s="1579"/>
      <c r="J204" s="1579"/>
      <c r="K204" s="1580">
        <f>SUM(K199:K203)</f>
        <v>0</v>
      </c>
      <c r="L204" s="1580">
        <f>SUM(L199:L203)</f>
        <v>0</v>
      </c>
    </row>
    <row r="205" spans="1:14" ht="15.75" customHeight="1" thickTop="1">
      <c r="A205" s="553" t="s">
        <v>82</v>
      </c>
      <c r="B205" s="554" t="s">
        <v>37</v>
      </c>
      <c r="C205" s="1579"/>
      <c r="D205" s="1579"/>
      <c r="E205" s="1579"/>
      <c r="F205" s="1579"/>
      <c r="G205" s="1579"/>
      <c r="H205" s="1828">
        <v>0</v>
      </c>
      <c r="I205" s="1579"/>
      <c r="J205" s="1579"/>
      <c r="K205" s="1599">
        <f>SUM(H205)</f>
        <v>0</v>
      </c>
      <c r="L205" s="1828">
        <v>0</v>
      </c>
    </row>
    <row r="206" spans="1:14" ht="30" customHeight="1">
      <c r="A206" s="555" t="s">
        <v>1641</v>
      </c>
      <c r="B206" s="546" t="s">
        <v>30</v>
      </c>
      <c r="C206" s="1579"/>
      <c r="D206" s="1579"/>
      <c r="E206" s="1579"/>
      <c r="F206" s="1579"/>
      <c r="G206" s="1579"/>
      <c r="H206" s="1812">
        <v>0</v>
      </c>
      <c r="I206" s="1579"/>
      <c r="J206" s="1579"/>
      <c r="K206" s="1578">
        <f>SUM(H206)</f>
        <v>0</v>
      </c>
      <c r="L206" s="1812">
        <v>0</v>
      </c>
    </row>
    <row r="207" spans="1:14" ht="15.75" customHeight="1">
      <c r="A207" s="507" t="s">
        <v>758</v>
      </c>
      <c r="B207" s="546" t="s">
        <v>83</v>
      </c>
      <c r="C207" s="1579"/>
      <c r="D207" s="1579"/>
      <c r="E207" s="1579"/>
      <c r="F207" s="1579"/>
      <c r="G207" s="1579"/>
      <c r="H207" s="1812">
        <v>0</v>
      </c>
      <c r="I207" s="1579"/>
      <c r="J207" s="1579"/>
      <c r="K207" s="1578">
        <f>H207</f>
        <v>0</v>
      </c>
      <c r="L207" s="1812">
        <v>0</v>
      </c>
    </row>
    <row r="208" spans="1:14" ht="12.75" customHeight="1" thickBot="1">
      <c r="A208" s="1317" t="s">
        <v>631</v>
      </c>
      <c r="B208" s="1318" t="s">
        <v>487</v>
      </c>
      <c r="C208" s="1579"/>
      <c r="D208" s="1579"/>
      <c r="E208" s="1579"/>
      <c r="F208" s="1579"/>
      <c r="G208" s="1579"/>
      <c r="H208" s="1587">
        <f>SUM(H204,H205,H206,H207)</f>
        <v>0</v>
      </c>
      <c r="I208" s="1579"/>
      <c r="J208" s="1579"/>
      <c r="K208" s="1587">
        <f>SUM(K204,K205,K206,K207)</f>
        <v>0</v>
      </c>
      <c r="L208" s="1587">
        <f>SUM(L204,L205,L206,L207)</f>
        <v>0</v>
      </c>
    </row>
    <row r="209" spans="1:14" ht="15.75" customHeight="1" thickTop="1" thickBot="1">
      <c r="A209" s="1275" t="s">
        <v>864</v>
      </c>
      <c r="B209" s="1282" t="s">
        <v>853</v>
      </c>
      <c r="C209" s="1582"/>
      <c r="D209" s="1582"/>
      <c r="E209" s="1582"/>
      <c r="F209" s="1582"/>
      <c r="G209" s="1582"/>
      <c r="H209" s="1582"/>
      <c r="I209" s="1579"/>
      <c r="J209" s="1579"/>
      <c r="K209" s="1582"/>
      <c r="L209" s="1825">
        <v>0</v>
      </c>
    </row>
    <row r="210" spans="1:14" ht="12.75" customHeight="1" thickTop="1" thickBot="1">
      <c r="A210" s="1322" t="s">
        <v>273</v>
      </c>
      <c r="B210" s="1323"/>
      <c r="C210" s="1580">
        <f>SUM(C184,C185)</f>
        <v>8988155</v>
      </c>
      <c r="D210" s="1580">
        <f>SUM(D184,D185)</f>
        <v>3196172</v>
      </c>
      <c r="E210" s="1580">
        <f>SUM(E184,E185,E196)</f>
        <v>4297093</v>
      </c>
      <c r="F210" s="1580">
        <f>SUM(F184,F185)</f>
        <v>2114355</v>
      </c>
      <c r="G210" s="1580">
        <f>SUM(G184,G185)</f>
        <v>2537412</v>
      </c>
      <c r="H210" s="1580">
        <f>SUM(H184,H185,H196,H208,H209)</f>
        <v>328</v>
      </c>
      <c r="I210" s="1580">
        <f>SUM(I184,I185)</f>
        <v>0</v>
      </c>
      <c r="J210" s="1580">
        <f>SUM(J184,J185)</f>
        <v>0</v>
      </c>
      <c r="K210" s="1578">
        <f>SUM(K184,K185,K196,K208,K209)</f>
        <v>21133515</v>
      </c>
      <c r="L210" s="1580">
        <f>SUM(L184,L185,L196,L208,L209)</f>
        <v>23784043</v>
      </c>
    </row>
    <row r="211" spans="1:14" ht="13.5" thickTop="1">
      <c r="A211" s="2324" t="s">
        <v>986</v>
      </c>
      <c r="B211" s="2325"/>
      <c r="C211" s="1581"/>
      <c r="D211" s="1581"/>
      <c r="E211" s="1581"/>
      <c r="F211" s="1581"/>
      <c r="G211" s="1581"/>
      <c r="H211" s="1581"/>
      <c r="I211" s="1579"/>
      <c r="J211" s="1579"/>
      <c r="K211" s="1593">
        <f>'Revenues 9-14'!F268-'Expenditures 15-22'!K210</f>
        <v>11052614</v>
      </c>
      <c r="L211" s="1581"/>
    </row>
    <row r="212" spans="1:14" s="540" customFormat="1" ht="9" customHeight="1">
      <c r="A212" s="537"/>
      <c r="B212" s="547"/>
      <c r="C212" s="1594"/>
      <c r="D212" s="1594"/>
      <c r="E212" s="1594"/>
      <c r="F212" s="1594"/>
      <c r="G212" s="1594"/>
      <c r="H212" s="1594"/>
      <c r="I212" s="1594"/>
      <c r="J212" s="1594"/>
      <c r="K212" s="1594"/>
      <c r="L212" s="1594"/>
      <c r="M212" s="539"/>
      <c r="N212" s="539"/>
    </row>
    <row r="213" spans="1:14" s="321" customFormat="1" ht="16.7" customHeight="1">
      <c r="A213" s="2319" t="s">
        <v>956</v>
      </c>
      <c r="B213" s="2320"/>
      <c r="C213" s="1606"/>
      <c r="D213" s="1607"/>
      <c r="E213" s="1607"/>
      <c r="F213" s="1607"/>
      <c r="G213" s="1607"/>
      <c r="H213" s="1607"/>
      <c r="I213" s="1607"/>
      <c r="J213" s="1607"/>
      <c r="K213" s="1607"/>
      <c r="L213" s="1608"/>
      <c r="M213" s="501"/>
      <c r="N213" s="501"/>
    </row>
    <row r="214" spans="1:14" s="548" customFormat="1" ht="15.75" customHeight="1">
      <c r="A214" s="1292" t="s">
        <v>865</v>
      </c>
      <c r="B214" s="1284" t="s">
        <v>564</v>
      </c>
      <c r="C214" s="1579"/>
      <c r="D214" s="1582"/>
      <c r="E214" s="1579"/>
      <c r="F214" s="1579"/>
      <c r="G214" s="1579"/>
      <c r="H214" s="1579"/>
      <c r="I214" s="1579"/>
      <c r="J214" s="1579"/>
      <c r="K214" s="1582"/>
      <c r="L214" s="1582"/>
      <c r="M214" s="539"/>
      <c r="N214" s="539"/>
    </row>
    <row r="215" spans="1:14">
      <c r="A215" s="1205" t="s">
        <v>952</v>
      </c>
      <c r="B215" s="503">
        <v>1100</v>
      </c>
      <c r="C215" s="1579"/>
      <c r="D215" s="1812">
        <v>1004934</v>
      </c>
      <c r="E215" s="1579"/>
      <c r="F215" s="1579"/>
      <c r="G215" s="1579"/>
      <c r="H215" s="1579"/>
      <c r="I215" s="1579"/>
      <c r="J215" s="1579"/>
      <c r="K215" s="1578">
        <f>D215</f>
        <v>1004934</v>
      </c>
      <c r="L215" s="1812">
        <v>1088608</v>
      </c>
    </row>
    <row r="216" spans="1:14">
      <c r="A216" s="1205" t="s">
        <v>161</v>
      </c>
      <c r="B216" s="503" t="s">
        <v>958</v>
      </c>
      <c r="C216" s="1579"/>
      <c r="D216" s="1812">
        <v>41706</v>
      </c>
      <c r="E216" s="1579"/>
      <c r="F216" s="1579"/>
      <c r="G216" s="1579"/>
      <c r="H216" s="1579"/>
      <c r="I216" s="1579"/>
      <c r="J216" s="1579"/>
      <c r="K216" s="1578">
        <f t="shared" ref="K216:K228" si="19">D216</f>
        <v>41706</v>
      </c>
      <c r="L216" s="1812">
        <v>38137</v>
      </c>
    </row>
    <row r="217" spans="1:14">
      <c r="A217" s="1205" t="s">
        <v>162</v>
      </c>
      <c r="B217" s="503">
        <v>1200</v>
      </c>
      <c r="C217" s="1579"/>
      <c r="D217" s="1812">
        <v>824563</v>
      </c>
      <c r="E217" s="1579"/>
      <c r="F217" s="1579"/>
      <c r="G217" s="1579"/>
      <c r="H217" s="1579"/>
      <c r="I217" s="1579"/>
      <c r="J217" s="1579"/>
      <c r="K217" s="1578">
        <f t="shared" si="19"/>
        <v>824563</v>
      </c>
      <c r="L217" s="1812">
        <v>1025278</v>
      </c>
    </row>
    <row r="218" spans="1:14">
      <c r="A218" s="1205" t="s">
        <v>274</v>
      </c>
      <c r="B218" s="503" t="s">
        <v>959</v>
      </c>
      <c r="C218" s="1579"/>
      <c r="D218" s="1812">
        <v>84512</v>
      </c>
      <c r="E218" s="1579"/>
      <c r="F218" s="1579"/>
      <c r="G218" s="1579"/>
      <c r="H218" s="1579"/>
      <c r="I218" s="1579"/>
      <c r="J218" s="1579"/>
      <c r="K218" s="1578">
        <f t="shared" si="19"/>
        <v>84512</v>
      </c>
      <c r="L218" s="1812">
        <v>96389</v>
      </c>
    </row>
    <row r="219" spans="1:14">
      <c r="A219" s="1205" t="s">
        <v>275</v>
      </c>
      <c r="B219" s="503">
        <v>1250</v>
      </c>
      <c r="C219" s="1579"/>
      <c r="D219" s="1812">
        <v>34</v>
      </c>
      <c r="E219" s="1579"/>
      <c r="F219" s="1579"/>
      <c r="G219" s="1579"/>
      <c r="H219" s="1579"/>
      <c r="I219" s="1579"/>
      <c r="J219" s="1579"/>
      <c r="K219" s="1578">
        <f t="shared" si="19"/>
        <v>34</v>
      </c>
      <c r="L219" s="1812">
        <v>2991</v>
      </c>
    </row>
    <row r="220" spans="1:14">
      <c r="A220" s="1205" t="s">
        <v>276</v>
      </c>
      <c r="B220" s="503" t="s">
        <v>159</v>
      </c>
      <c r="C220" s="1579"/>
      <c r="D220" s="1812">
        <v>0</v>
      </c>
      <c r="E220" s="1579"/>
      <c r="F220" s="1579"/>
      <c r="G220" s="1579"/>
      <c r="H220" s="1579"/>
      <c r="I220" s="1579"/>
      <c r="J220" s="1579"/>
      <c r="K220" s="1578">
        <f t="shared" si="19"/>
        <v>0</v>
      </c>
      <c r="L220" s="1812">
        <v>0</v>
      </c>
    </row>
    <row r="221" spans="1:14">
      <c r="A221" s="1205" t="s">
        <v>953</v>
      </c>
      <c r="B221" s="503">
        <v>1300</v>
      </c>
      <c r="C221" s="1579"/>
      <c r="D221" s="1812">
        <v>2172</v>
      </c>
      <c r="E221" s="1579"/>
      <c r="F221" s="1579"/>
      <c r="G221" s="1579"/>
      <c r="H221" s="1579"/>
      <c r="I221" s="1579"/>
      <c r="J221" s="1579"/>
      <c r="K221" s="1578">
        <f t="shared" si="19"/>
        <v>2172</v>
      </c>
      <c r="L221" s="1812">
        <v>2254</v>
      </c>
    </row>
    <row r="222" spans="1:14">
      <c r="A222" s="1205" t="s">
        <v>715</v>
      </c>
      <c r="B222" s="503">
        <v>1400</v>
      </c>
      <c r="C222" s="1579"/>
      <c r="D222" s="1812">
        <v>92427</v>
      </c>
      <c r="E222" s="1579"/>
      <c r="F222" s="1579"/>
      <c r="G222" s="1579"/>
      <c r="H222" s="1579"/>
      <c r="I222" s="1579"/>
      <c r="J222" s="1579"/>
      <c r="K222" s="1578">
        <f t="shared" si="19"/>
        <v>92427</v>
      </c>
      <c r="L222" s="1812">
        <v>96704</v>
      </c>
    </row>
    <row r="223" spans="1:14">
      <c r="A223" s="1205" t="s">
        <v>954</v>
      </c>
      <c r="B223" s="503">
        <v>1500</v>
      </c>
      <c r="C223" s="1579"/>
      <c r="D223" s="1812">
        <v>90882</v>
      </c>
      <c r="E223" s="1579"/>
      <c r="F223" s="1579"/>
      <c r="G223" s="1579"/>
      <c r="H223" s="1579"/>
      <c r="I223" s="1579"/>
      <c r="J223" s="1579"/>
      <c r="K223" s="1578">
        <f t="shared" si="19"/>
        <v>90882</v>
      </c>
      <c r="L223" s="1812">
        <v>83804</v>
      </c>
    </row>
    <row r="224" spans="1:14">
      <c r="A224" s="1205" t="s">
        <v>955</v>
      </c>
      <c r="B224" s="503">
        <v>1600</v>
      </c>
      <c r="C224" s="1579"/>
      <c r="D224" s="1812">
        <v>10917</v>
      </c>
      <c r="E224" s="1579"/>
      <c r="F224" s="1579"/>
      <c r="G224" s="1579"/>
      <c r="H224" s="1579"/>
      <c r="I224" s="1579"/>
      <c r="J224" s="1579"/>
      <c r="K224" s="1578">
        <f t="shared" si="19"/>
        <v>10917</v>
      </c>
      <c r="L224" s="1812">
        <v>15143</v>
      </c>
    </row>
    <row r="225" spans="1:12">
      <c r="A225" s="1205" t="s">
        <v>977</v>
      </c>
      <c r="B225" s="503">
        <v>1650</v>
      </c>
      <c r="C225" s="1579"/>
      <c r="D225" s="1812">
        <v>56159</v>
      </c>
      <c r="E225" s="1579"/>
      <c r="F225" s="1579"/>
      <c r="G225" s="1579"/>
      <c r="H225" s="1579"/>
      <c r="I225" s="1579"/>
      <c r="J225" s="1579"/>
      <c r="K225" s="1578">
        <f t="shared" si="19"/>
        <v>56159</v>
      </c>
      <c r="L225" s="1812">
        <v>62756</v>
      </c>
    </row>
    <row r="226" spans="1:12">
      <c r="A226" s="1205" t="s">
        <v>716</v>
      </c>
      <c r="B226" s="503" t="s">
        <v>160</v>
      </c>
      <c r="C226" s="1579"/>
      <c r="D226" s="1812">
        <v>5707</v>
      </c>
      <c r="E226" s="1579"/>
      <c r="F226" s="1579"/>
      <c r="G226" s="1579"/>
      <c r="H226" s="1579"/>
      <c r="I226" s="1579"/>
      <c r="J226" s="1579"/>
      <c r="K226" s="1578">
        <f t="shared" si="19"/>
        <v>5707</v>
      </c>
      <c r="L226" s="1812">
        <v>7565</v>
      </c>
    </row>
    <row r="227" spans="1:12">
      <c r="A227" s="1205" t="s">
        <v>1075</v>
      </c>
      <c r="B227" s="503">
        <v>1800</v>
      </c>
      <c r="C227" s="1579"/>
      <c r="D227" s="1812">
        <v>179941</v>
      </c>
      <c r="E227" s="1579"/>
      <c r="F227" s="1579"/>
      <c r="G227" s="1579"/>
      <c r="H227" s="1579"/>
      <c r="I227" s="1579"/>
      <c r="J227" s="1579"/>
      <c r="K227" s="1578">
        <f t="shared" si="19"/>
        <v>179941</v>
      </c>
      <c r="L227" s="1812">
        <v>186140</v>
      </c>
    </row>
    <row r="228" spans="1:12">
      <c r="A228" s="1205" t="s">
        <v>1076</v>
      </c>
      <c r="B228" s="503">
        <v>1900</v>
      </c>
      <c r="C228" s="1579"/>
      <c r="D228" s="1812">
        <v>114926</v>
      </c>
      <c r="E228" s="1579"/>
      <c r="F228" s="1579"/>
      <c r="G228" s="1579"/>
      <c r="H228" s="1579"/>
      <c r="I228" s="1579"/>
      <c r="J228" s="1579"/>
      <c r="K228" s="1578">
        <f t="shared" si="19"/>
        <v>114926</v>
      </c>
      <c r="L228" s="1812">
        <v>112437</v>
      </c>
    </row>
    <row r="229" spans="1:12" ht="12.75" customHeight="1" thickBot="1">
      <c r="A229" s="1308" t="s">
        <v>707</v>
      </c>
      <c r="B229" s="1311" t="s">
        <v>564</v>
      </c>
      <c r="C229" s="1579"/>
      <c r="D229" s="1580">
        <f>SUM(D215:D228)</f>
        <v>2508880</v>
      </c>
      <c r="E229" s="1579"/>
      <c r="F229" s="1579"/>
      <c r="G229" s="1579"/>
      <c r="H229" s="1579"/>
      <c r="I229" s="1579"/>
      <c r="J229" s="1579"/>
      <c r="K229" s="1580">
        <f>SUM(K215:K228)</f>
        <v>2508880</v>
      </c>
      <c r="L229" s="1580">
        <f>SUM(L215:L228)</f>
        <v>2818206</v>
      </c>
    </row>
    <row r="230" spans="1:12" ht="15.75" customHeight="1" thickTop="1">
      <c r="A230" s="1281" t="s">
        <v>866</v>
      </c>
      <c r="B230" s="1282" t="s">
        <v>563</v>
      </c>
      <c r="C230" s="1579"/>
      <c r="D230" s="1579"/>
      <c r="E230" s="1579"/>
      <c r="F230" s="1579"/>
      <c r="G230" s="1579"/>
      <c r="H230" s="1579"/>
      <c r="I230" s="1579"/>
      <c r="J230" s="1579"/>
      <c r="K230" s="1579"/>
      <c r="L230" s="1579"/>
    </row>
    <row r="231" spans="1:12" ht="15.75" customHeight="1">
      <c r="A231" s="530" t="s">
        <v>585</v>
      </c>
      <c r="B231" s="508"/>
      <c r="C231" s="1579"/>
      <c r="D231" s="1579"/>
      <c r="E231" s="1579"/>
      <c r="F231" s="1579"/>
      <c r="G231" s="1579"/>
      <c r="H231" s="1579"/>
      <c r="I231" s="1579"/>
      <c r="J231" s="1579"/>
      <c r="K231" s="1579"/>
      <c r="L231" s="1579"/>
    </row>
    <row r="232" spans="1:12">
      <c r="A232" s="1205" t="s">
        <v>1077</v>
      </c>
      <c r="B232" s="503">
        <v>2110</v>
      </c>
      <c r="C232" s="1579"/>
      <c r="D232" s="1812">
        <v>50772</v>
      </c>
      <c r="E232" s="1579"/>
      <c r="F232" s="1579"/>
      <c r="G232" s="1579"/>
      <c r="H232" s="1579"/>
      <c r="I232" s="1579"/>
      <c r="J232" s="1579"/>
      <c r="K232" s="1578">
        <f t="shared" ref="K232:K237" si="20">D232</f>
        <v>50772</v>
      </c>
      <c r="L232" s="1812">
        <v>49904</v>
      </c>
    </row>
    <row r="233" spans="1:12">
      <c r="A233" s="1205" t="s">
        <v>1078</v>
      </c>
      <c r="B233" s="503">
        <v>2120</v>
      </c>
      <c r="C233" s="1579"/>
      <c r="D233" s="1812">
        <v>142047</v>
      </c>
      <c r="E233" s="1579"/>
      <c r="F233" s="1579"/>
      <c r="G233" s="1579"/>
      <c r="H233" s="1579"/>
      <c r="I233" s="1579"/>
      <c r="J233" s="1579"/>
      <c r="K233" s="1578">
        <f t="shared" si="20"/>
        <v>142047</v>
      </c>
      <c r="L233" s="1812">
        <v>146398</v>
      </c>
    </row>
    <row r="234" spans="1:12">
      <c r="A234" s="1205" t="s">
        <v>195</v>
      </c>
      <c r="B234" s="503">
        <v>2130</v>
      </c>
      <c r="C234" s="1579"/>
      <c r="D234" s="1812">
        <v>216523</v>
      </c>
      <c r="E234" s="1579"/>
      <c r="F234" s="1579"/>
      <c r="G234" s="1579"/>
      <c r="H234" s="1579"/>
      <c r="I234" s="1579"/>
      <c r="J234" s="1579"/>
      <c r="K234" s="1578">
        <f t="shared" si="20"/>
        <v>216523</v>
      </c>
      <c r="L234" s="1812">
        <v>186927</v>
      </c>
    </row>
    <row r="235" spans="1:12">
      <c r="A235" s="1205" t="s">
        <v>196</v>
      </c>
      <c r="B235" s="503">
        <v>2140</v>
      </c>
      <c r="C235" s="1579"/>
      <c r="D235" s="1812">
        <v>36856</v>
      </c>
      <c r="E235" s="1579"/>
      <c r="F235" s="1579"/>
      <c r="G235" s="1579"/>
      <c r="H235" s="1579"/>
      <c r="I235" s="1579"/>
      <c r="J235" s="1579"/>
      <c r="K235" s="1578">
        <f t="shared" si="20"/>
        <v>36856</v>
      </c>
      <c r="L235" s="1812">
        <v>44525</v>
      </c>
    </row>
    <row r="236" spans="1:12">
      <c r="A236" s="1205" t="s">
        <v>197</v>
      </c>
      <c r="B236" s="503">
        <v>2150</v>
      </c>
      <c r="C236" s="1579"/>
      <c r="D236" s="1812">
        <v>50359</v>
      </c>
      <c r="E236" s="1579"/>
      <c r="F236" s="1579"/>
      <c r="G236" s="1579"/>
      <c r="H236" s="1579"/>
      <c r="I236" s="1579"/>
      <c r="J236" s="1579"/>
      <c r="K236" s="1578">
        <f t="shared" si="20"/>
        <v>50359</v>
      </c>
      <c r="L236" s="1812">
        <v>65415</v>
      </c>
    </row>
    <row r="237" spans="1:12">
      <c r="A237" s="1205" t="s">
        <v>163</v>
      </c>
      <c r="B237" s="503">
        <v>2190</v>
      </c>
      <c r="C237" s="1579"/>
      <c r="D237" s="1812">
        <v>4630</v>
      </c>
      <c r="E237" s="1579"/>
      <c r="F237" s="1579"/>
      <c r="G237" s="1579"/>
      <c r="H237" s="1579"/>
      <c r="I237" s="1579"/>
      <c r="J237" s="1579"/>
      <c r="K237" s="1578">
        <f t="shared" si="20"/>
        <v>4630</v>
      </c>
      <c r="L237" s="1812">
        <v>6949</v>
      </c>
    </row>
    <row r="238" spans="1:12" ht="12.75" customHeight="1" thickBot="1">
      <c r="A238" s="1308" t="s">
        <v>554</v>
      </c>
      <c r="B238" s="1311" t="s">
        <v>708</v>
      </c>
      <c r="C238" s="1579"/>
      <c r="D238" s="1580">
        <f>SUM(D232:D237)</f>
        <v>501187</v>
      </c>
      <c r="E238" s="1579"/>
      <c r="F238" s="1579"/>
      <c r="G238" s="1579"/>
      <c r="H238" s="1579"/>
      <c r="I238" s="1579"/>
      <c r="J238" s="1579"/>
      <c r="K238" s="1580">
        <f>SUM(K232:K237)</f>
        <v>501187</v>
      </c>
      <c r="L238" s="1580">
        <f>SUM(L232:L237)</f>
        <v>500118</v>
      </c>
    </row>
    <row r="239" spans="1:12" ht="15.75" customHeight="1" thickTop="1">
      <c r="A239" s="509" t="s">
        <v>586</v>
      </c>
      <c r="B239" s="514"/>
      <c r="C239" s="1579"/>
      <c r="D239" s="1583"/>
      <c r="E239" s="1579"/>
      <c r="F239" s="1579"/>
      <c r="G239" s="1579"/>
      <c r="H239" s="1579"/>
      <c r="I239" s="1579"/>
      <c r="J239" s="1579"/>
      <c r="K239" s="1583"/>
      <c r="L239" s="1583"/>
    </row>
    <row r="240" spans="1:12">
      <c r="A240" s="1205" t="s">
        <v>806</v>
      </c>
      <c r="B240" s="503">
        <v>2210</v>
      </c>
      <c r="C240" s="1579"/>
      <c r="D240" s="1814">
        <v>74775</v>
      </c>
      <c r="E240" s="1579"/>
      <c r="F240" s="1579"/>
      <c r="G240" s="1579"/>
      <c r="H240" s="1579"/>
      <c r="I240" s="1579"/>
      <c r="J240" s="1579"/>
      <c r="K240" s="1584">
        <f>D240</f>
        <v>74775</v>
      </c>
      <c r="L240" s="1814">
        <v>112253</v>
      </c>
    </row>
    <row r="241" spans="1:12">
      <c r="A241" s="1205" t="s">
        <v>807</v>
      </c>
      <c r="B241" s="503">
        <v>2220</v>
      </c>
      <c r="C241" s="1579"/>
      <c r="D241" s="1812">
        <v>128169</v>
      </c>
      <c r="E241" s="1579"/>
      <c r="F241" s="1579"/>
      <c r="G241" s="1579"/>
      <c r="H241" s="1579"/>
      <c r="I241" s="1579"/>
      <c r="J241" s="1579"/>
      <c r="K241" s="1584">
        <f>D241</f>
        <v>128169</v>
      </c>
      <c r="L241" s="1812">
        <v>125435</v>
      </c>
    </row>
    <row r="242" spans="1:12">
      <c r="A242" s="1205" t="s">
        <v>808</v>
      </c>
      <c r="B242" s="503">
        <v>2230</v>
      </c>
      <c r="C242" s="1579"/>
      <c r="D242" s="1812">
        <v>8825</v>
      </c>
      <c r="E242" s="1579"/>
      <c r="F242" s="1579"/>
      <c r="G242" s="1579"/>
      <c r="H242" s="1579"/>
      <c r="I242" s="1579"/>
      <c r="J242" s="1579"/>
      <c r="K242" s="1584">
        <f>D242</f>
        <v>8825</v>
      </c>
      <c r="L242" s="1812">
        <v>14458</v>
      </c>
    </row>
    <row r="243" spans="1:12" ht="12.75" customHeight="1" thickBot="1">
      <c r="A243" s="1324" t="s">
        <v>555</v>
      </c>
      <c r="B243" s="1325">
        <v>2200</v>
      </c>
      <c r="C243" s="1579"/>
      <c r="D243" s="1580">
        <f>SUM(D240:D242)</f>
        <v>211769</v>
      </c>
      <c r="E243" s="1579"/>
      <c r="F243" s="1579"/>
      <c r="G243" s="1579"/>
      <c r="H243" s="1579"/>
      <c r="I243" s="1579"/>
      <c r="J243" s="1579"/>
      <c r="K243" s="1580">
        <f>SUM(K240:K242)</f>
        <v>211769</v>
      </c>
      <c r="L243" s="1580">
        <f>SUM(L240:L242)</f>
        <v>252146</v>
      </c>
    </row>
    <row r="244" spans="1:12" ht="15.75" customHeight="1" thickTop="1">
      <c r="A244" s="509" t="s">
        <v>604</v>
      </c>
      <c r="B244" s="556"/>
      <c r="C244" s="1579"/>
      <c r="D244" s="1583"/>
      <c r="E244" s="1579"/>
      <c r="F244" s="1579"/>
      <c r="G244" s="1579"/>
      <c r="H244" s="1579"/>
      <c r="I244" s="1579"/>
      <c r="J244" s="1579"/>
      <c r="K244" s="1583"/>
      <c r="L244" s="1583"/>
    </row>
    <row r="245" spans="1:12">
      <c r="A245" s="1205" t="s">
        <v>809</v>
      </c>
      <c r="B245" s="503">
        <v>2310</v>
      </c>
      <c r="C245" s="1579"/>
      <c r="D245" s="1814">
        <v>25830</v>
      </c>
      <c r="E245" s="1579"/>
      <c r="F245" s="1579"/>
      <c r="G245" s="1579"/>
      <c r="H245" s="1579"/>
      <c r="I245" s="1579"/>
      <c r="J245" s="1579"/>
      <c r="K245" s="1584">
        <f>D245</f>
        <v>25830</v>
      </c>
      <c r="L245" s="1814">
        <v>33758</v>
      </c>
    </row>
    <row r="246" spans="1:12">
      <c r="A246" s="1205" t="s">
        <v>810</v>
      </c>
      <c r="B246" s="503">
        <v>2320</v>
      </c>
      <c r="C246" s="1579"/>
      <c r="D246" s="1812">
        <v>49683</v>
      </c>
      <c r="E246" s="1579"/>
      <c r="F246" s="1579"/>
      <c r="G246" s="1579"/>
      <c r="H246" s="1579"/>
      <c r="I246" s="1579"/>
      <c r="J246" s="1579"/>
      <c r="K246" s="1584">
        <f t="shared" ref="K246:K256" si="21">D246</f>
        <v>49683</v>
      </c>
      <c r="L246" s="1812">
        <v>57806</v>
      </c>
    </row>
    <row r="247" spans="1:12">
      <c r="A247" s="1205" t="s">
        <v>811</v>
      </c>
      <c r="B247" s="503">
        <v>2330</v>
      </c>
      <c r="C247" s="1579"/>
      <c r="D247" s="1812">
        <v>61923</v>
      </c>
      <c r="E247" s="1579"/>
      <c r="F247" s="1579"/>
      <c r="G247" s="1579"/>
      <c r="H247" s="1579"/>
      <c r="I247" s="1579"/>
      <c r="J247" s="1579"/>
      <c r="K247" s="1584">
        <f t="shared" si="21"/>
        <v>61923</v>
      </c>
      <c r="L247" s="1812">
        <v>105327</v>
      </c>
    </row>
    <row r="248" spans="1:12">
      <c r="A248" s="1206" t="s">
        <v>294</v>
      </c>
      <c r="B248" s="494" t="s">
        <v>277</v>
      </c>
      <c r="C248" s="1579"/>
      <c r="D248" s="1817">
        <v>0</v>
      </c>
      <c r="E248" s="1579"/>
      <c r="F248" s="1579"/>
      <c r="G248" s="1579"/>
      <c r="H248" s="1579"/>
      <c r="I248" s="1579"/>
      <c r="J248" s="1579"/>
      <c r="K248" s="1584">
        <f t="shared" si="21"/>
        <v>0</v>
      </c>
      <c r="L248" s="1812">
        <v>0</v>
      </c>
    </row>
    <row r="249" spans="1:12">
      <c r="A249" s="1207" t="s">
        <v>1760</v>
      </c>
      <c r="B249" s="557" t="s">
        <v>278</v>
      </c>
      <c r="C249" s="1579"/>
      <c r="D249" s="1817">
        <v>0</v>
      </c>
      <c r="E249" s="1579"/>
      <c r="F249" s="1579"/>
      <c r="G249" s="1579"/>
      <c r="H249" s="1579"/>
      <c r="I249" s="1579"/>
      <c r="J249" s="1579"/>
      <c r="K249" s="1584">
        <f t="shared" si="21"/>
        <v>0</v>
      </c>
      <c r="L249" s="1812">
        <v>0</v>
      </c>
    </row>
    <row r="250" spans="1:12">
      <c r="A250" s="1206" t="s">
        <v>1761</v>
      </c>
      <c r="B250" s="494" t="s">
        <v>279</v>
      </c>
      <c r="C250" s="1579"/>
      <c r="D250" s="1817">
        <v>0</v>
      </c>
      <c r="E250" s="1579"/>
      <c r="F250" s="1579"/>
      <c r="G250" s="1579"/>
      <c r="H250" s="1579"/>
      <c r="I250" s="1579"/>
      <c r="J250" s="1579"/>
      <c r="K250" s="1584">
        <f t="shared" si="21"/>
        <v>0</v>
      </c>
      <c r="L250" s="1812">
        <v>0</v>
      </c>
    </row>
    <row r="251" spans="1:12">
      <c r="A251" s="1206" t="s">
        <v>235</v>
      </c>
      <c r="B251" s="494" t="s">
        <v>280</v>
      </c>
      <c r="C251" s="1579"/>
      <c r="D251" s="1817">
        <v>0</v>
      </c>
      <c r="E251" s="1579"/>
      <c r="F251" s="1579"/>
      <c r="G251" s="1579"/>
      <c r="H251" s="1579"/>
      <c r="I251" s="1579"/>
      <c r="J251" s="1579"/>
      <c r="K251" s="1584">
        <f t="shared" si="21"/>
        <v>0</v>
      </c>
      <c r="L251" s="1812">
        <v>0</v>
      </c>
    </row>
    <row r="252" spans="1:12">
      <c r="A252" s="1206" t="s">
        <v>694</v>
      </c>
      <c r="B252" s="494" t="s">
        <v>281</v>
      </c>
      <c r="C252" s="1579"/>
      <c r="D252" s="1817">
        <v>140</v>
      </c>
      <c r="E252" s="1579"/>
      <c r="F252" s="1579"/>
      <c r="G252" s="1579"/>
      <c r="H252" s="1579"/>
      <c r="I252" s="1579"/>
      <c r="J252" s="1579"/>
      <c r="K252" s="1584">
        <f t="shared" si="21"/>
        <v>140</v>
      </c>
      <c r="L252" s="1812">
        <v>0</v>
      </c>
    </row>
    <row r="253" spans="1:12">
      <c r="A253" s="1206" t="s">
        <v>236</v>
      </c>
      <c r="B253" s="494" t="s">
        <v>282</v>
      </c>
      <c r="C253" s="1579"/>
      <c r="D253" s="1817">
        <v>0</v>
      </c>
      <c r="E253" s="1579"/>
      <c r="F253" s="1579"/>
      <c r="G253" s="1579"/>
      <c r="H253" s="1579"/>
      <c r="I253" s="1579"/>
      <c r="J253" s="1579"/>
      <c r="K253" s="1584">
        <f t="shared" si="21"/>
        <v>0</v>
      </c>
      <c r="L253" s="1812">
        <v>0</v>
      </c>
    </row>
    <row r="254" spans="1:12" ht="22.5">
      <c r="A254" s="1206" t="s">
        <v>1019</v>
      </c>
      <c r="B254" s="557" t="s">
        <v>283</v>
      </c>
      <c r="C254" s="1579"/>
      <c r="D254" s="1817">
        <v>62645</v>
      </c>
      <c r="E254" s="1579"/>
      <c r="F254" s="1579"/>
      <c r="G254" s="1579"/>
      <c r="H254" s="1579"/>
      <c r="I254" s="1579"/>
      <c r="J254" s="1579"/>
      <c r="K254" s="1584">
        <f t="shared" si="21"/>
        <v>62645</v>
      </c>
      <c r="L254" s="1812">
        <v>50936</v>
      </c>
    </row>
    <row r="255" spans="1:12">
      <c r="A255" s="1206" t="s">
        <v>1020</v>
      </c>
      <c r="B255" s="494" t="s">
        <v>284</v>
      </c>
      <c r="C255" s="1579"/>
      <c r="D255" s="1817">
        <v>0</v>
      </c>
      <c r="E255" s="1579"/>
      <c r="F255" s="1579"/>
      <c r="G255" s="1579"/>
      <c r="H255" s="1579"/>
      <c r="I255" s="1579"/>
      <c r="J255" s="1579"/>
      <c r="K255" s="1584">
        <f t="shared" si="21"/>
        <v>0</v>
      </c>
      <c r="L255" s="1812">
        <v>0</v>
      </c>
    </row>
    <row r="256" spans="1:12">
      <c r="A256" s="1206" t="s">
        <v>962</v>
      </c>
      <c r="B256" s="503" t="s">
        <v>285</v>
      </c>
      <c r="C256" s="1579"/>
      <c r="D256" s="1817">
        <v>60314</v>
      </c>
      <c r="E256" s="1579"/>
      <c r="F256" s="1579"/>
      <c r="G256" s="1579"/>
      <c r="H256" s="1579"/>
      <c r="I256" s="1579"/>
      <c r="J256" s="1579"/>
      <c r="K256" s="1584">
        <f t="shared" si="21"/>
        <v>60314</v>
      </c>
      <c r="L256" s="1812">
        <v>60465</v>
      </c>
    </row>
    <row r="257" spans="1:14" ht="12.75" customHeight="1" thickBot="1">
      <c r="A257" s="1308" t="s">
        <v>709</v>
      </c>
      <c r="B257" s="1326">
        <v>2300</v>
      </c>
      <c r="C257" s="1579"/>
      <c r="D257" s="1580">
        <f>SUM(D245:D256)</f>
        <v>260535</v>
      </c>
      <c r="E257" s="1579"/>
      <c r="F257" s="1579"/>
      <c r="G257" s="1579"/>
      <c r="H257" s="1579"/>
      <c r="I257" s="1579"/>
      <c r="J257" s="1579"/>
      <c r="K257" s="1580">
        <f>SUM(K245:K256)</f>
        <v>260535</v>
      </c>
      <c r="L257" s="1580">
        <f>SUM(L245:L256)</f>
        <v>308292</v>
      </c>
    </row>
    <row r="258" spans="1:14" ht="15.75" customHeight="1" thickTop="1">
      <c r="A258" s="509" t="s">
        <v>605</v>
      </c>
      <c r="B258" s="558"/>
      <c r="C258" s="1579"/>
      <c r="D258" s="1583"/>
      <c r="E258" s="1579"/>
      <c r="F258" s="1579"/>
      <c r="G258" s="1579"/>
      <c r="H258" s="1579"/>
      <c r="I258" s="1579"/>
      <c r="J258" s="1579"/>
      <c r="K258" s="1583"/>
      <c r="L258" s="1583"/>
    </row>
    <row r="259" spans="1:14">
      <c r="A259" s="1205" t="s">
        <v>1055</v>
      </c>
      <c r="B259" s="559">
        <v>2410</v>
      </c>
      <c r="C259" s="1579"/>
      <c r="D259" s="1814">
        <v>663972</v>
      </c>
      <c r="E259" s="1579"/>
      <c r="F259" s="1579"/>
      <c r="G259" s="1579"/>
      <c r="H259" s="1579"/>
      <c r="I259" s="1579"/>
      <c r="J259" s="1579"/>
      <c r="K259" s="1584">
        <f>D259</f>
        <v>663972</v>
      </c>
      <c r="L259" s="1814">
        <v>703889</v>
      </c>
    </row>
    <row r="260" spans="1:14" s="493" customFormat="1">
      <c r="A260" s="1223" t="s">
        <v>1759</v>
      </c>
      <c r="B260" s="512">
        <v>2490</v>
      </c>
      <c r="C260" s="1579"/>
      <c r="D260" s="1812">
        <v>0</v>
      </c>
      <c r="E260" s="1579"/>
      <c r="F260" s="1579"/>
      <c r="G260" s="1579"/>
      <c r="H260" s="1579"/>
      <c r="I260" s="1579"/>
      <c r="J260" s="1579"/>
      <c r="K260" s="1584">
        <f>D260</f>
        <v>0</v>
      </c>
      <c r="L260" s="1812">
        <v>2747</v>
      </c>
      <c r="M260" s="205"/>
      <c r="N260" s="205"/>
    </row>
    <row r="261" spans="1:14" ht="12.75" customHeight="1" thickBot="1">
      <c r="A261" s="1322" t="s">
        <v>260</v>
      </c>
      <c r="B261" s="1327" t="s">
        <v>33</v>
      </c>
      <c r="C261" s="1579"/>
      <c r="D261" s="1580">
        <f>SUM(D259:D260)</f>
        <v>663972</v>
      </c>
      <c r="E261" s="1579"/>
      <c r="F261" s="1579"/>
      <c r="G261" s="1579"/>
      <c r="H261" s="1579"/>
      <c r="I261" s="1579"/>
      <c r="J261" s="1579"/>
      <c r="K261" s="1580">
        <f>SUM(K259:K260)</f>
        <v>663972</v>
      </c>
      <c r="L261" s="1580">
        <f>SUM(L259:L260)</f>
        <v>706636</v>
      </c>
    </row>
    <row r="262" spans="1:14" ht="15.75" customHeight="1" thickTop="1">
      <c r="A262" s="509" t="s">
        <v>606</v>
      </c>
      <c r="B262" s="558"/>
      <c r="C262" s="1579"/>
      <c r="D262" s="1579"/>
      <c r="E262" s="1579"/>
      <c r="F262" s="1579"/>
      <c r="G262" s="1579"/>
      <c r="H262" s="1579"/>
      <c r="I262" s="1579"/>
      <c r="J262" s="1579"/>
      <c r="K262" s="1583"/>
      <c r="L262" s="1583"/>
    </row>
    <row r="263" spans="1:14">
      <c r="A263" s="1205" t="s">
        <v>1056</v>
      </c>
      <c r="B263" s="559">
        <v>2510</v>
      </c>
      <c r="C263" s="1579"/>
      <c r="D263" s="1812">
        <v>20343</v>
      </c>
      <c r="E263" s="1579"/>
      <c r="F263" s="1579"/>
      <c r="G263" s="1579"/>
      <c r="H263" s="1579"/>
      <c r="I263" s="1579"/>
      <c r="J263" s="1579"/>
      <c r="K263" s="1584">
        <f>D263</f>
        <v>20343</v>
      </c>
      <c r="L263" s="1814">
        <v>19671</v>
      </c>
    </row>
    <row r="264" spans="1:14">
      <c r="A264" s="1205" t="s">
        <v>458</v>
      </c>
      <c r="B264" s="559">
        <v>2520</v>
      </c>
      <c r="C264" s="1579"/>
      <c r="D264" s="1812">
        <v>204182</v>
      </c>
      <c r="E264" s="1579"/>
      <c r="F264" s="1579"/>
      <c r="G264" s="1579"/>
      <c r="H264" s="1579"/>
      <c r="I264" s="1579"/>
      <c r="J264" s="1579"/>
      <c r="K264" s="1584">
        <f t="shared" ref="K264:K269" si="22">D264</f>
        <v>204182</v>
      </c>
      <c r="L264" s="1812">
        <v>249019</v>
      </c>
    </row>
    <row r="265" spans="1:14">
      <c r="A265" s="1205" t="s">
        <v>4</v>
      </c>
      <c r="B265" s="503">
        <v>2530</v>
      </c>
      <c r="C265" s="1579"/>
      <c r="D265" s="1812">
        <v>2344</v>
      </c>
      <c r="E265" s="1579"/>
      <c r="F265" s="1579"/>
      <c r="G265" s="1579"/>
      <c r="H265" s="1579"/>
      <c r="I265" s="1579"/>
      <c r="J265" s="1579"/>
      <c r="K265" s="1584">
        <f t="shared" si="22"/>
        <v>2344</v>
      </c>
      <c r="L265" s="1812">
        <v>0</v>
      </c>
    </row>
    <row r="266" spans="1:14">
      <c r="A266" s="1205" t="s">
        <v>194</v>
      </c>
      <c r="B266" s="503">
        <v>2540</v>
      </c>
      <c r="C266" s="1579"/>
      <c r="D266" s="1812">
        <v>651950</v>
      </c>
      <c r="E266" s="1579"/>
      <c r="F266" s="1579"/>
      <c r="G266" s="1579"/>
      <c r="H266" s="1579"/>
      <c r="I266" s="1579"/>
      <c r="J266" s="1579"/>
      <c r="K266" s="1584">
        <f t="shared" si="22"/>
        <v>651950</v>
      </c>
      <c r="L266" s="1812">
        <v>714408</v>
      </c>
    </row>
    <row r="267" spans="1:14">
      <c r="A267" s="1205" t="s">
        <v>944</v>
      </c>
      <c r="B267" s="503">
        <v>2550</v>
      </c>
      <c r="C267" s="1579"/>
      <c r="D267" s="1812">
        <v>1197652</v>
      </c>
      <c r="E267" s="1579"/>
      <c r="F267" s="1579"/>
      <c r="G267" s="1579"/>
      <c r="H267" s="1579"/>
      <c r="I267" s="1579"/>
      <c r="J267" s="1579"/>
      <c r="K267" s="1584">
        <f t="shared" si="22"/>
        <v>1197652</v>
      </c>
      <c r="L267" s="1812">
        <v>1212248</v>
      </c>
    </row>
    <row r="268" spans="1:14">
      <c r="A268" s="1205" t="s">
        <v>99</v>
      </c>
      <c r="B268" s="503">
        <v>2560</v>
      </c>
      <c r="C268" s="1579"/>
      <c r="D268" s="1812">
        <v>508954</v>
      </c>
      <c r="E268" s="1579"/>
      <c r="F268" s="1579"/>
      <c r="G268" s="1579"/>
      <c r="H268" s="1579"/>
      <c r="I268" s="1579"/>
      <c r="J268" s="1579"/>
      <c r="K268" s="1584">
        <f t="shared" si="22"/>
        <v>508954</v>
      </c>
      <c r="L268" s="1812">
        <v>566327</v>
      </c>
    </row>
    <row r="269" spans="1:14">
      <c r="A269" s="1205" t="s">
        <v>100</v>
      </c>
      <c r="B269" s="503">
        <v>2570</v>
      </c>
      <c r="C269" s="1579"/>
      <c r="D269" s="1812">
        <v>87272</v>
      </c>
      <c r="E269" s="1579"/>
      <c r="F269" s="1579"/>
      <c r="G269" s="1579"/>
      <c r="H269" s="1579"/>
      <c r="I269" s="1579"/>
      <c r="J269" s="1579"/>
      <c r="K269" s="1584">
        <f t="shared" si="22"/>
        <v>87272</v>
      </c>
      <c r="L269" s="1812">
        <v>114000</v>
      </c>
    </row>
    <row r="270" spans="1:14" ht="12.75" customHeight="1" thickBot="1">
      <c r="A270" s="1308" t="s">
        <v>711</v>
      </c>
      <c r="B270" s="1311" t="s">
        <v>34</v>
      </c>
      <c r="C270" s="1579"/>
      <c r="D270" s="1580">
        <f>SUM(D263:D269)</f>
        <v>2672697</v>
      </c>
      <c r="E270" s="1579"/>
      <c r="F270" s="1579"/>
      <c r="G270" s="1579"/>
      <c r="H270" s="1579"/>
      <c r="I270" s="1579"/>
      <c r="J270" s="1579"/>
      <c r="K270" s="1580">
        <f>SUM(K263:K269)</f>
        <v>2672697</v>
      </c>
      <c r="L270" s="1580">
        <f>SUM(L263:L269)</f>
        <v>2875673</v>
      </c>
    </row>
    <row r="271" spans="1:14" ht="15.75" customHeight="1" thickTop="1">
      <c r="A271" s="543" t="s">
        <v>607</v>
      </c>
      <c r="B271" s="510"/>
      <c r="C271" s="1579"/>
      <c r="D271" s="1583"/>
      <c r="E271" s="1579"/>
      <c r="F271" s="1579"/>
      <c r="G271" s="1579"/>
      <c r="H271" s="1579"/>
      <c r="I271" s="1579"/>
      <c r="J271" s="1579"/>
      <c r="K271" s="1583"/>
      <c r="L271" s="1583"/>
    </row>
    <row r="272" spans="1:14">
      <c r="A272" s="1205" t="s">
        <v>1048</v>
      </c>
      <c r="B272" s="503">
        <v>2610</v>
      </c>
      <c r="C272" s="1579"/>
      <c r="D272" s="1814">
        <v>0</v>
      </c>
      <c r="E272" s="1579"/>
      <c r="F272" s="1579"/>
      <c r="G272" s="1579"/>
      <c r="H272" s="1579"/>
      <c r="I272" s="1579"/>
      <c r="J272" s="1579"/>
      <c r="K272" s="1584">
        <f>D272</f>
        <v>0</v>
      </c>
      <c r="L272" s="1814">
        <v>363</v>
      </c>
    </row>
    <row r="273" spans="1:12">
      <c r="A273" s="1205" t="s">
        <v>601</v>
      </c>
      <c r="B273" s="512">
        <v>2620</v>
      </c>
      <c r="C273" s="1579"/>
      <c r="D273" s="1812">
        <v>90574</v>
      </c>
      <c r="E273" s="1579"/>
      <c r="F273" s="1579"/>
      <c r="G273" s="1579"/>
      <c r="H273" s="1579"/>
      <c r="I273" s="1579"/>
      <c r="J273" s="1579"/>
      <c r="K273" s="1584">
        <f>D273</f>
        <v>90574</v>
      </c>
      <c r="L273" s="1812">
        <v>83694</v>
      </c>
    </row>
    <row r="274" spans="1:12" ht="12" customHeight="1">
      <c r="A274" s="1205" t="s">
        <v>1049</v>
      </c>
      <c r="B274" s="503">
        <v>2630</v>
      </c>
      <c r="C274" s="1579"/>
      <c r="D274" s="1812">
        <v>69452</v>
      </c>
      <c r="E274" s="1579"/>
      <c r="F274" s="1579"/>
      <c r="G274" s="1579"/>
      <c r="H274" s="1579"/>
      <c r="I274" s="1579"/>
      <c r="J274" s="1579"/>
      <c r="K274" s="1584">
        <f>D274</f>
        <v>69452</v>
      </c>
      <c r="L274" s="1812">
        <v>67325</v>
      </c>
    </row>
    <row r="275" spans="1:12">
      <c r="A275" s="1205" t="s">
        <v>398</v>
      </c>
      <c r="B275" s="503">
        <v>2640</v>
      </c>
      <c r="C275" s="1579"/>
      <c r="D275" s="1812">
        <v>252643</v>
      </c>
      <c r="E275" s="1579"/>
      <c r="F275" s="1579"/>
      <c r="G275" s="1579"/>
      <c r="H275" s="1579"/>
      <c r="I275" s="1579"/>
      <c r="J275" s="1579"/>
      <c r="K275" s="1584">
        <f>D275</f>
        <v>252643</v>
      </c>
      <c r="L275" s="1812">
        <v>236605</v>
      </c>
    </row>
    <row r="276" spans="1:12">
      <c r="A276" s="1205" t="s">
        <v>399</v>
      </c>
      <c r="B276" s="503">
        <v>2660</v>
      </c>
      <c r="C276" s="1579"/>
      <c r="D276" s="1812">
        <v>261007</v>
      </c>
      <c r="E276" s="1579"/>
      <c r="F276" s="1579"/>
      <c r="G276" s="1579"/>
      <c r="H276" s="1579"/>
      <c r="I276" s="1579"/>
      <c r="J276" s="1579"/>
      <c r="K276" s="1584">
        <f>D276</f>
        <v>261007</v>
      </c>
      <c r="L276" s="1812">
        <v>330158</v>
      </c>
    </row>
    <row r="277" spans="1:12" ht="12.75" customHeight="1" thickBot="1">
      <c r="A277" s="1321" t="s">
        <v>36</v>
      </c>
      <c r="B277" s="1309" t="s">
        <v>35</v>
      </c>
      <c r="C277" s="1579"/>
      <c r="D277" s="1580">
        <f>SUM(D272:D276)</f>
        <v>673676</v>
      </c>
      <c r="E277" s="1579"/>
      <c r="F277" s="1579"/>
      <c r="G277" s="1579"/>
      <c r="H277" s="1579"/>
      <c r="I277" s="1579"/>
      <c r="J277" s="1579"/>
      <c r="K277" s="1580">
        <f>SUM(K272:K276)</f>
        <v>673676</v>
      </c>
      <c r="L277" s="1580">
        <f>SUM(L272:L276)</f>
        <v>718145</v>
      </c>
    </row>
    <row r="278" spans="1:12" ht="13.5" customHeight="1" thickTop="1">
      <c r="A278" s="1211" t="s">
        <v>970</v>
      </c>
      <c r="B278" s="531" t="s">
        <v>568</v>
      </c>
      <c r="C278" s="1579"/>
      <c r="D278" s="1828">
        <v>99110</v>
      </c>
      <c r="E278" s="1579"/>
      <c r="F278" s="1579"/>
      <c r="G278" s="1579"/>
      <c r="H278" s="1579"/>
      <c r="I278" s="1579"/>
      <c r="J278" s="1579"/>
      <c r="K278" s="1599">
        <f>D278</f>
        <v>99110</v>
      </c>
      <c r="L278" s="1828">
        <v>83186</v>
      </c>
    </row>
    <row r="279" spans="1:12" ht="12.75" customHeight="1" thickBot="1">
      <c r="A279" s="1328" t="s">
        <v>803</v>
      </c>
      <c r="B279" s="1315">
        <v>2000</v>
      </c>
      <c r="C279" s="1579"/>
      <c r="D279" s="1587">
        <f>SUM(D238,D243,D257,D261,D270,D277,D278)</f>
        <v>5082946</v>
      </c>
      <c r="E279" s="1579"/>
      <c r="F279" s="1579"/>
      <c r="G279" s="1579"/>
      <c r="H279" s="1579"/>
      <c r="I279" s="1579"/>
      <c r="J279" s="1579"/>
      <c r="K279" s="1587">
        <f>SUM(K238,K243,K257,K261,K270,K277,K278)</f>
        <v>5082946</v>
      </c>
      <c r="L279" s="1587">
        <f>SUM(L238,L243,L257,L261,L270,L277,L278)</f>
        <v>5444196</v>
      </c>
    </row>
    <row r="280" spans="1:12" ht="15.75" customHeight="1" thickTop="1" thickBot="1">
      <c r="A280" s="1293" t="s">
        <v>867</v>
      </c>
      <c r="B280" s="1282">
        <v>3000</v>
      </c>
      <c r="C280" s="1579"/>
      <c r="D280" s="1825">
        <v>61160</v>
      </c>
      <c r="E280" s="1579"/>
      <c r="F280" s="1579"/>
      <c r="G280" s="1579"/>
      <c r="H280" s="1579"/>
      <c r="I280" s="1579"/>
      <c r="J280" s="1579"/>
      <c r="K280" s="1591">
        <f>D280</f>
        <v>61160</v>
      </c>
      <c r="L280" s="1825">
        <v>69411</v>
      </c>
    </row>
    <row r="281" spans="1:12" ht="15.75" customHeight="1" thickTop="1">
      <c r="A281" s="1283" t="s">
        <v>140</v>
      </c>
      <c r="B281" s="1284" t="s">
        <v>852</v>
      </c>
      <c r="C281" s="1579"/>
      <c r="D281" s="1562"/>
      <c r="E281" s="1579"/>
      <c r="F281" s="1579"/>
      <c r="G281" s="1579"/>
      <c r="H281" s="1579"/>
      <c r="I281" s="1579"/>
      <c r="J281" s="1579"/>
      <c r="K281" s="1579"/>
      <c r="L281" s="1579"/>
    </row>
    <row r="282" spans="1:12" ht="15.75" customHeight="1">
      <c r="A282" s="1394" t="s">
        <v>491</v>
      </c>
      <c r="B282" s="562" t="s">
        <v>1793</v>
      </c>
      <c r="C282" s="1579"/>
      <c r="D282" s="1813">
        <v>0</v>
      </c>
      <c r="E282" s="1579"/>
      <c r="F282" s="1579"/>
      <c r="G282" s="1579"/>
      <c r="H282" s="1579"/>
      <c r="I282" s="1579"/>
      <c r="J282" s="1579"/>
      <c r="K282" s="1578">
        <f>D282</f>
        <v>0</v>
      </c>
      <c r="L282" s="1813">
        <v>0</v>
      </c>
    </row>
    <row r="283" spans="1:12">
      <c r="A283" s="1205" t="s">
        <v>299</v>
      </c>
      <c r="B283" s="503">
        <v>4120</v>
      </c>
      <c r="C283" s="1579"/>
      <c r="D283" s="1812">
        <v>0</v>
      </c>
      <c r="E283" s="1579"/>
      <c r="F283" s="1579"/>
      <c r="G283" s="1579"/>
      <c r="H283" s="1579"/>
      <c r="I283" s="1579"/>
      <c r="J283" s="1579"/>
      <c r="K283" s="1578">
        <f>D283</f>
        <v>0</v>
      </c>
      <c r="L283" s="1812">
        <v>0</v>
      </c>
    </row>
    <row r="284" spans="1:12">
      <c r="A284" s="1205" t="s">
        <v>689</v>
      </c>
      <c r="B284" s="503">
        <v>4140</v>
      </c>
      <c r="C284" s="1579"/>
      <c r="D284" s="1812">
        <v>0</v>
      </c>
      <c r="E284" s="1579"/>
      <c r="F284" s="1579"/>
      <c r="G284" s="1579"/>
      <c r="H284" s="1579"/>
      <c r="I284" s="1579"/>
      <c r="J284" s="1579"/>
      <c r="K284" s="1578">
        <f>D284</f>
        <v>0</v>
      </c>
      <c r="L284" s="1812">
        <v>0</v>
      </c>
    </row>
    <row r="285" spans="1:12" ht="12.75" customHeight="1" thickBot="1">
      <c r="A285" s="1308" t="s">
        <v>1464</v>
      </c>
      <c r="B285" s="1309" t="s">
        <v>852</v>
      </c>
      <c r="C285" s="1579"/>
      <c r="D285" s="1580">
        <f>SUM(D282:D284)</f>
        <v>0</v>
      </c>
      <c r="E285" s="1579"/>
      <c r="F285" s="1579"/>
      <c r="G285" s="1579"/>
      <c r="H285" s="1579"/>
      <c r="I285" s="1579"/>
      <c r="J285" s="1579"/>
      <c r="K285" s="1580">
        <f>SUM(K282:K284)</f>
        <v>0</v>
      </c>
      <c r="L285" s="1580">
        <f>SUM(L282:L284)</f>
        <v>0</v>
      </c>
    </row>
    <row r="286" spans="1:12" ht="15.75" customHeight="1" thickTop="1">
      <c r="A286" s="1281" t="s">
        <v>868</v>
      </c>
      <c r="B286" s="1278" t="s">
        <v>487</v>
      </c>
      <c r="C286" s="1579"/>
      <c r="D286" s="1579"/>
      <c r="E286" s="1579"/>
      <c r="F286" s="1579"/>
      <c r="G286" s="1579"/>
      <c r="H286" s="1579"/>
      <c r="I286" s="1579"/>
      <c r="J286" s="1579"/>
      <c r="K286" s="1579"/>
      <c r="L286" s="1579"/>
    </row>
    <row r="287" spans="1:12" ht="15.75" customHeight="1">
      <c r="A287" s="530" t="s">
        <v>92</v>
      </c>
      <c r="B287" s="508"/>
      <c r="C287" s="1579"/>
      <c r="D287" s="1579"/>
      <c r="E287" s="1579"/>
      <c r="F287" s="1579"/>
      <c r="G287" s="1579"/>
      <c r="H287" s="1582"/>
      <c r="I287" s="1579"/>
      <c r="J287" s="1579"/>
      <c r="K287" s="1579"/>
      <c r="L287" s="1579"/>
    </row>
    <row r="288" spans="1:12">
      <c r="A288" s="1205" t="s">
        <v>86</v>
      </c>
      <c r="B288" s="503">
        <v>5110</v>
      </c>
      <c r="C288" s="1579"/>
      <c r="D288" s="1579"/>
      <c r="E288" s="1579"/>
      <c r="F288" s="1579"/>
      <c r="G288" s="1579"/>
      <c r="H288" s="1812">
        <v>0</v>
      </c>
      <c r="I288" s="1579"/>
      <c r="J288" s="1579"/>
      <c r="K288" s="1578">
        <f>H288</f>
        <v>0</v>
      </c>
      <c r="L288" s="1812">
        <v>0</v>
      </c>
    </row>
    <row r="289" spans="1:14">
      <c r="A289" s="1205" t="s">
        <v>87</v>
      </c>
      <c r="B289" s="503">
        <v>5120</v>
      </c>
      <c r="C289" s="1579"/>
      <c r="D289" s="1579"/>
      <c r="E289" s="1579"/>
      <c r="F289" s="1579"/>
      <c r="G289" s="1579"/>
      <c r="H289" s="1812">
        <v>0</v>
      </c>
      <c r="I289" s="1579"/>
      <c r="J289" s="1579"/>
      <c r="K289" s="1578">
        <f>H289</f>
        <v>0</v>
      </c>
      <c r="L289" s="1812">
        <v>0</v>
      </c>
    </row>
    <row r="290" spans="1:14" ht="12.75" customHeight="1">
      <c r="A290" s="1205" t="s">
        <v>1157</v>
      </c>
      <c r="B290" s="512" t="s">
        <v>611</v>
      </c>
      <c r="C290" s="1579"/>
      <c r="D290" s="1579"/>
      <c r="E290" s="1579"/>
      <c r="F290" s="1579"/>
      <c r="G290" s="1579"/>
      <c r="H290" s="1812">
        <v>0</v>
      </c>
      <c r="I290" s="1579"/>
      <c r="J290" s="1579"/>
      <c r="K290" s="1578">
        <f>H290</f>
        <v>0</v>
      </c>
      <c r="L290" s="1812">
        <v>0</v>
      </c>
    </row>
    <row r="291" spans="1:14">
      <c r="A291" s="1205" t="s">
        <v>88</v>
      </c>
      <c r="B291" s="503" t="s">
        <v>583</v>
      </c>
      <c r="C291" s="1579"/>
      <c r="D291" s="1579"/>
      <c r="E291" s="1579"/>
      <c r="F291" s="1579"/>
      <c r="G291" s="1579"/>
      <c r="H291" s="1812">
        <v>0</v>
      </c>
      <c r="I291" s="1579"/>
      <c r="J291" s="1579"/>
      <c r="K291" s="1578">
        <f>H291</f>
        <v>0</v>
      </c>
      <c r="L291" s="1812">
        <v>0</v>
      </c>
    </row>
    <row r="292" spans="1:14">
      <c r="A292" s="1205" t="s">
        <v>754</v>
      </c>
      <c r="B292" s="503" t="s">
        <v>612</v>
      </c>
      <c r="C292" s="1579"/>
      <c r="D292" s="1579"/>
      <c r="E292" s="1579"/>
      <c r="F292" s="1579"/>
      <c r="G292" s="1579"/>
      <c r="H292" s="1812">
        <v>0</v>
      </c>
      <c r="I292" s="1579"/>
      <c r="J292" s="1579"/>
      <c r="K292" s="1578">
        <f>H292</f>
        <v>0</v>
      </c>
      <c r="L292" s="1812">
        <v>0</v>
      </c>
    </row>
    <row r="293" spans="1:14" ht="12.75" customHeight="1" thickBot="1">
      <c r="A293" s="1308" t="s">
        <v>479</v>
      </c>
      <c r="B293" s="1309" t="s">
        <v>487</v>
      </c>
      <c r="C293" s="1579"/>
      <c r="D293" s="1579"/>
      <c r="E293" s="1579"/>
      <c r="F293" s="1579"/>
      <c r="G293" s="1579"/>
      <c r="H293" s="1580">
        <f>SUM(H288:H292)</f>
        <v>0</v>
      </c>
      <c r="I293" s="1579"/>
      <c r="J293" s="1579"/>
      <c r="K293" s="1580">
        <f>SUM(K288:K292)</f>
        <v>0</v>
      </c>
      <c r="L293" s="1580">
        <f>SUM(L288:L292)</f>
        <v>0</v>
      </c>
    </row>
    <row r="294" spans="1:14" ht="15.75" customHeight="1" thickTop="1" thickBot="1">
      <c r="A294" s="1294" t="s">
        <v>869</v>
      </c>
      <c r="B294" s="1282" t="s">
        <v>853</v>
      </c>
      <c r="C294" s="1579"/>
      <c r="D294" s="1582"/>
      <c r="E294" s="1579"/>
      <c r="F294" s="1579"/>
      <c r="G294" s="1579"/>
      <c r="H294" s="1609"/>
      <c r="I294" s="1579"/>
      <c r="J294" s="1579"/>
      <c r="K294" s="1609"/>
      <c r="L294" s="1826">
        <v>0</v>
      </c>
    </row>
    <row r="295" spans="1:14" ht="12.75" customHeight="1" thickTop="1" thickBot="1">
      <c r="A295" s="2315" t="s">
        <v>500</v>
      </c>
      <c r="B295" s="2316"/>
      <c r="C295" s="1579"/>
      <c r="D295" s="1580">
        <f>SUM(D229,D279,D280,D285)</f>
        <v>7652986</v>
      </c>
      <c r="E295" s="1579"/>
      <c r="F295" s="1579"/>
      <c r="G295" s="1579"/>
      <c r="H295" s="1580">
        <f>H293</f>
        <v>0</v>
      </c>
      <c r="I295" s="1579"/>
      <c r="J295" s="1579"/>
      <c r="K295" s="1580">
        <f>SUM(K229,K279,K280,K285,K293,K294)</f>
        <v>7652986</v>
      </c>
      <c r="L295" s="1580">
        <f>SUM(L229,L279,L280,L285,L293,L294)</f>
        <v>8331813</v>
      </c>
    </row>
    <row r="296" spans="1:14" ht="13.5" thickTop="1">
      <c r="A296" s="2324" t="s">
        <v>986</v>
      </c>
      <c r="B296" s="2325"/>
      <c r="C296" s="1579"/>
      <c r="D296" s="1581"/>
      <c r="E296" s="1579"/>
      <c r="F296" s="1579"/>
      <c r="G296" s="1579"/>
      <c r="H296" s="1610"/>
      <c r="I296" s="1579"/>
      <c r="J296" s="1579"/>
      <c r="K296" s="1593">
        <f>'Revenues 9-14'!G268-'Expenditures 15-22'!K295</f>
        <v>1712452</v>
      </c>
      <c r="L296" s="1610"/>
    </row>
    <row r="297" spans="1:14" s="540" customFormat="1" ht="9" customHeight="1">
      <c r="A297" s="537"/>
      <c r="B297" s="547"/>
      <c r="C297" s="1594"/>
      <c r="D297" s="1594"/>
      <c r="E297" s="1594"/>
      <c r="F297" s="1594"/>
      <c r="G297" s="1594"/>
      <c r="H297" s="1594"/>
      <c r="I297" s="1594"/>
      <c r="J297" s="1594"/>
      <c r="K297" s="1594"/>
      <c r="L297" s="1594"/>
      <c r="M297" s="539"/>
      <c r="N297" s="539"/>
    </row>
    <row r="298" spans="1:14" ht="16.7" customHeight="1">
      <c r="A298" s="2307" t="s">
        <v>141</v>
      </c>
      <c r="B298" s="2301"/>
      <c r="C298" s="1606"/>
      <c r="D298" s="1607"/>
      <c r="E298" s="1607"/>
      <c r="F298" s="1607"/>
      <c r="G298" s="1607"/>
      <c r="H298" s="1607"/>
      <c r="I298" s="1607"/>
      <c r="J298" s="1607"/>
      <c r="K298" s="1607"/>
      <c r="L298" s="1608"/>
    </row>
    <row r="299" spans="1:14" ht="15.75" customHeight="1">
      <c r="A299" s="1281" t="s">
        <v>142</v>
      </c>
      <c r="B299" s="1284" t="s">
        <v>563</v>
      </c>
      <c r="C299" s="1579"/>
      <c r="D299" s="1579"/>
      <c r="E299" s="1579"/>
      <c r="F299" s="1579"/>
      <c r="G299" s="1579"/>
      <c r="H299" s="1579"/>
      <c r="I299" s="1579"/>
      <c r="J299" s="1579"/>
      <c r="K299" s="1579"/>
      <c r="L299" s="1579"/>
    </row>
    <row r="300" spans="1:14" ht="15.75" customHeight="1">
      <c r="A300" s="560" t="s">
        <v>606</v>
      </c>
      <c r="B300" s="514"/>
      <c r="C300" s="1582"/>
      <c r="D300" s="1582"/>
      <c r="E300" s="1582"/>
      <c r="F300" s="1582"/>
      <c r="G300" s="1582"/>
      <c r="H300" s="1582"/>
      <c r="I300" s="1579"/>
      <c r="J300" s="1579"/>
      <c r="K300" s="1582"/>
      <c r="L300" s="1582"/>
    </row>
    <row r="301" spans="1:14">
      <c r="A301" s="1218" t="s">
        <v>602</v>
      </c>
      <c r="B301" s="561">
        <v>2530</v>
      </c>
      <c r="C301" s="1812">
        <v>0</v>
      </c>
      <c r="D301" s="1812">
        <v>1292</v>
      </c>
      <c r="E301" s="1812">
        <v>3409515</v>
      </c>
      <c r="F301" s="1812">
        <v>462966</v>
      </c>
      <c r="G301" s="1812">
        <v>5187299</v>
      </c>
      <c r="H301" s="1812">
        <v>0</v>
      </c>
      <c r="I301" s="1812">
        <v>411502</v>
      </c>
      <c r="J301" s="1812">
        <v>0</v>
      </c>
      <c r="K301" s="1578">
        <f>SUM(C301:J301)</f>
        <v>9472574</v>
      </c>
      <c r="L301" s="1812">
        <v>10712986</v>
      </c>
    </row>
    <row r="302" spans="1:14" ht="13.5" customHeight="1">
      <c r="A302" s="1218" t="s">
        <v>970</v>
      </c>
      <c r="B302" s="503" t="s">
        <v>568</v>
      </c>
      <c r="C302" s="1812">
        <v>0</v>
      </c>
      <c r="D302" s="1812">
        <v>0</v>
      </c>
      <c r="E302" s="1812">
        <v>0</v>
      </c>
      <c r="F302" s="1812">
        <v>0</v>
      </c>
      <c r="G302" s="1812">
        <v>0</v>
      </c>
      <c r="H302" s="1812">
        <v>0</v>
      </c>
      <c r="I302" s="1812">
        <v>0</v>
      </c>
      <c r="J302" s="1812">
        <v>0</v>
      </c>
      <c r="K302" s="1578">
        <f>SUM(C302:J302)</f>
        <v>0</v>
      </c>
      <c r="L302" s="1812">
        <v>0</v>
      </c>
    </row>
    <row r="303" spans="1:14" ht="12.75" customHeight="1" thickBot="1">
      <c r="A303" s="1308" t="s">
        <v>803</v>
      </c>
      <c r="B303" s="1309" t="s">
        <v>563</v>
      </c>
      <c r="C303" s="1587">
        <f>SUM(C301:C302)</f>
        <v>0</v>
      </c>
      <c r="D303" s="1587">
        <f t="shared" ref="D303:L303" si="23">SUM(D301:D302)</f>
        <v>1292</v>
      </c>
      <c r="E303" s="1587">
        <f t="shared" si="23"/>
        <v>3409515</v>
      </c>
      <c r="F303" s="1587">
        <f t="shared" si="23"/>
        <v>462966</v>
      </c>
      <c r="G303" s="1587">
        <f t="shared" si="23"/>
        <v>5187299</v>
      </c>
      <c r="H303" s="1587">
        <f t="shared" si="23"/>
        <v>0</v>
      </c>
      <c r="I303" s="1587">
        <f t="shared" si="23"/>
        <v>411502</v>
      </c>
      <c r="J303" s="1587">
        <f t="shared" si="23"/>
        <v>0</v>
      </c>
      <c r="K303" s="1587">
        <f t="shared" si="23"/>
        <v>9472574</v>
      </c>
      <c r="L303" s="1587">
        <f t="shared" si="23"/>
        <v>10712986</v>
      </c>
    </row>
    <row r="304" spans="1:14" ht="15.75" customHeight="1" thickTop="1">
      <c r="A304" s="1281" t="s">
        <v>143</v>
      </c>
      <c r="B304" s="1282" t="s">
        <v>852</v>
      </c>
      <c r="C304" s="1579"/>
      <c r="D304" s="1579"/>
      <c r="E304" s="1579"/>
      <c r="F304" s="1579"/>
      <c r="G304" s="1579"/>
      <c r="H304" s="1579"/>
      <c r="I304" s="1579"/>
      <c r="J304" s="1579"/>
      <c r="K304" s="1579"/>
      <c r="L304" s="1579"/>
    </row>
    <row r="305" spans="1:14" ht="15.75" customHeight="1">
      <c r="A305" s="530" t="s">
        <v>888</v>
      </c>
      <c r="B305" s="508"/>
      <c r="C305" s="1579"/>
      <c r="D305" s="1579"/>
      <c r="E305" s="1579"/>
      <c r="F305" s="1579"/>
      <c r="G305" s="1579"/>
      <c r="H305" s="1579"/>
      <c r="I305" s="1579"/>
      <c r="J305" s="1579"/>
      <c r="K305" s="1579"/>
      <c r="L305" s="1579"/>
    </row>
    <row r="306" spans="1:14">
      <c r="A306" s="1219" t="s">
        <v>1798</v>
      </c>
      <c r="B306" s="562" t="s">
        <v>1793</v>
      </c>
      <c r="C306" s="1579"/>
      <c r="D306" s="1579"/>
      <c r="E306" s="1812">
        <v>0</v>
      </c>
      <c r="F306" s="1579"/>
      <c r="G306" s="1579"/>
      <c r="H306" s="1812">
        <v>0</v>
      </c>
      <c r="I306" s="1579"/>
      <c r="J306" s="1579"/>
      <c r="K306" s="1578">
        <f>SUM(E306,H306)</f>
        <v>0</v>
      </c>
      <c r="L306" s="1812">
        <v>0</v>
      </c>
    </row>
    <row r="307" spans="1:14">
      <c r="A307" s="1205" t="s">
        <v>299</v>
      </c>
      <c r="B307" s="503">
        <v>4120</v>
      </c>
      <c r="C307" s="1579"/>
      <c r="D307" s="1579"/>
      <c r="E307" s="1812">
        <v>0</v>
      </c>
      <c r="F307" s="1579"/>
      <c r="G307" s="1579"/>
      <c r="H307" s="1812">
        <v>0</v>
      </c>
      <c r="I307" s="1507"/>
      <c r="J307" s="1579"/>
      <c r="K307" s="1578">
        <f>SUM(E307,H307)</f>
        <v>0</v>
      </c>
      <c r="L307" s="1812">
        <v>0</v>
      </c>
    </row>
    <row r="308" spans="1:14">
      <c r="A308" s="1205" t="s">
        <v>689</v>
      </c>
      <c r="B308" s="503">
        <v>4140</v>
      </c>
      <c r="C308" s="1579"/>
      <c r="D308" s="1579"/>
      <c r="E308" s="1812">
        <v>0</v>
      </c>
      <c r="F308" s="1579"/>
      <c r="G308" s="1579"/>
      <c r="H308" s="1812">
        <v>0</v>
      </c>
      <c r="I308" s="1507"/>
      <c r="J308" s="1579"/>
      <c r="K308" s="1578">
        <f>SUM(E308,H308)</f>
        <v>0</v>
      </c>
      <c r="L308" s="1812">
        <v>0</v>
      </c>
    </row>
    <row r="309" spans="1:14" ht="12.75" customHeight="1">
      <c r="A309" s="1209" t="s">
        <v>690</v>
      </c>
      <c r="B309" s="512">
        <v>4190</v>
      </c>
      <c r="C309" s="1579"/>
      <c r="D309" s="1579"/>
      <c r="E309" s="1812">
        <v>0</v>
      </c>
      <c r="F309" s="1579"/>
      <c r="G309" s="1579"/>
      <c r="H309" s="1812">
        <v>0</v>
      </c>
      <c r="I309" s="1507"/>
      <c r="J309" s="1579"/>
      <c r="K309" s="1578">
        <f>SUM(E309,H309)</f>
        <v>0</v>
      </c>
      <c r="L309" s="1812">
        <v>0</v>
      </c>
    </row>
    <row r="310" spans="1:14" ht="12.75" customHeight="1" thickBot="1">
      <c r="A310" s="1308" t="s">
        <v>1464</v>
      </c>
      <c r="B310" s="1311" t="s">
        <v>852</v>
      </c>
      <c r="C310" s="1579"/>
      <c r="D310" s="1579"/>
      <c r="E310" s="1580">
        <f>SUM(E306:E309)</f>
        <v>0</v>
      </c>
      <c r="F310" s="1579"/>
      <c r="G310" s="1579"/>
      <c r="H310" s="1580">
        <f>SUM(H306:H309)</f>
        <v>0</v>
      </c>
      <c r="I310" s="1507"/>
      <c r="J310" s="1579"/>
      <c r="K310" s="1580">
        <f>SUM(K306:K309)</f>
        <v>0</v>
      </c>
      <c r="L310" s="1587">
        <f>SUM(L306:L309)</f>
        <v>0</v>
      </c>
    </row>
    <row r="311" spans="1:14" ht="15.75" customHeight="1" thickTop="1" thickBot="1">
      <c r="A311" s="1288" t="s">
        <v>886</v>
      </c>
      <c r="B311" s="1280" t="s">
        <v>853</v>
      </c>
      <c r="C311" s="1582"/>
      <c r="D311" s="1582"/>
      <c r="E311" s="1582"/>
      <c r="F311" s="1582"/>
      <c r="G311" s="1582"/>
      <c r="H311" s="1582"/>
      <c r="I311" s="1582"/>
      <c r="J311" s="1579"/>
      <c r="K311" s="1582"/>
      <c r="L311" s="1825">
        <v>0</v>
      </c>
    </row>
    <row r="312" spans="1:14" s="548" customFormat="1" ht="12.75" customHeight="1" thickTop="1" thickBot="1">
      <c r="A312" s="2312" t="s">
        <v>273</v>
      </c>
      <c r="B312" s="2313"/>
      <c r="C312" s="1580">
        <f>SUM(C303)</f>
        <v>0</v>
      </c>
      <c r="D312" s="1580">
        <f>SUM(D303)</f>
        <v>1292</v>
      </c>
      <c r="E312" s="1580">
        <f>SUM(E303,E310)</f>
        <v>3409515</v>
      </c>
      <c r="F312" s="1580">
        <f>SUM(F303)</f>
        <v>462966</v>
      </c>
      <c r="G312" s="1580">
        <f>SUM(G303)</f>
        <v>5187299</v>
      </c>
      <c r="H312" s="1580">
        <f>SUM(H303,H310)</f>
        <v>0</v>
      </c>
      <c r="I312" s="1580">
        <f>SUM(I303)</f>
        <v>411502</v>
      </c>
      <c r="J312" s="1580">
        <f>SUM(J303)</f>
        <v>0</v>
      </c>
      <c r="K312" s="1580">
        <f>SUM(K303,K310,K311)</f>
        <v>9472574</v>
      </c>
      <c r="L312" s="1580">
        <f>SUM(L303,L310,L311)</f>
        <v>10712986</v>
      </c>
      <c r="M312" s="539"/>
      <c r="N312" s="539"/>
    </row>
    <row r="313" spans="1:14" ht="13.5" thickTop="1">
      <c r="A313" s="2308" t="s">
        <v>986</v>
      </c>
      <c r="B313" s="2309"/>
      <c r="C313" s="1583"/>
      <c r="D313" s="1583"/>
      <c r="E313" s="1583"/>
      <c r="F313" s="1583"/>
      <c r="G313" s="1583"/>
      <c r="H313" s="1583"/>
      <c r="I313" s="1583"/>
      <c r="J313" s="1583"/>
      <c r="K313" s="1599">
        <f>'Revenues 9-14'!H268-'Expenditures 15-22'!K312</f>
        <v>5583230</v>
      </c>
      <c r="L313" s="1583"/>
    </row>
    <row r="314" spans="1:14" s="540" customFormat="1" ht="9" customHeight="1">
      <c r="A314" s="563"/>
      <c r="B314" s="564"/>
      <c r="C314" s="1611"/>
      <c r="D314" s="1611"/>
      <c r="E314" s="1611"/>
      <c r="F314" s="1611"/>
      <c r="G314" s="1611"/>
      <c r="H314" s="1611"/>
      <c r="I314" s="1611"/>
      <c r="J314" s="1611"/>
      <c r="K314" s="1611"/>
      <c r="L314" s="1611"/>
      <c r="M314" s="539"/>
      <c r="N314" s="539"/>
    </row>
    <row r="315" spans="1:14" ht="16.7" customHeight="1">
      <c r="A315" s="2321" t="s">
        <v>147</v>
      </c>
      <c r="B315" s="2322"/>
      <c r="C315" s="1612"/>
      <c r="D315" s="1613"/>
      <c r="E315" s="1613"/>
      <c r="F315" s="1613"/>
      <c r="G315" s="1613"/>
      <c r="H315" s="1613"/>
      <c r="I315" s="1613"/>
      <c r="J315" s="1613"/>
      <c r="K315" s="1613"/>
      <c r="L315" s="1614"/>
    </row>
    <row r="316" spans="1:14" s="548" customFormat="1" ht="9" customHeight="1">
      <c r="A316" s="563"/>
      <c r="B316" s="564"/>
      <c r="C316" s="1615"/>
      <c r="D316" s="1615"/>
      <c r="E316" s="1615"/>
      <c r="F316" s="1615"/>
      <c r="G316" s="1615"/>
      <c r="H316" s="1615"/>
      <c r="I316" s="1615"/>
      <c r="J316" s="1615"/>
      <c r="K316" s="1615"/>
      <c r="L316" s="1615"/>
      <c r="M316" s="539"/>
      <c r="N316" s="539"/>
    </row>
    <row r="317" spans="1:14" ht="16.7" customHeight="1">
      <c r="A317" s="2323" t="s">
        <v>889</v>
      </c>
      <c r="B317" s="2322"/>
      <c r="C317" s="1612"/>
      <c r="D317" s="1613"/>
      <c r="E317" s="1613"/>
      <c r="F317" s="1613"/>
      <c r="G317" s="1613"/>
      <c r="H317" s="1613"/>
      <c r="I317" s="1613"/>
      <c r="J317" s="1613"/>
      <c r="K317" s="1613"/>
      <c r="L317" s="1614"/>
    </row>
    <row r="318" spans="1:14" s="548" customFormat="1" ht="15.75" customHeight="1">
      <c r="A318" s="565" t="s">
        <v>604</v>
      </c>
      <c r="B318" s="566"/>
      <c r="C318" s="1589"/>
      <c r="D318" s="1589"/>
      <c r="E318" s="1589"/>
      <c r="F318" s="1589"/>
      <c r="G318" s="1589"/>
      <c r="H318" s="1589"/>
      <c r="I318" s="1589"/>
      <c r="J318" s="1589"/>
      <c r="K318" s="1589"/>
      <c r="L318" s="1589"/>
      <c r="M318" s="539"/>
      <c r="N318" s="539"/>
    </row>
    <row r="319" spans="1:14" s="548" customFormat="1">
      <c r="A319" s="1220" t="s">
        <v>294</v>
      </c>
      <c r="B319" s="567" t="s">
        <v>277</v>
      </c>
      <c r="C319" s="1812">
        <v>0</v>
      </c>
      <c r="D319" s="1812">
        <v>0</v>
      </c>
      <c r="E319" s="1812">
        <v>6071</v>
      </c>
      <c r="F319" s="1812">
        <v>0</v>
      </c>
      <c r="G319" s="1812">
        <v>0</v>
      </c>
      <c r="H319" s="1812">
        <v>0</v>
      </c>
      <c r="I319" s="1812">
        <v>0</v>
      </c>
      <c r="J319" s="1812">
        <v>0</v>
      </c>
      <c r="K319" s="1578">
        <f>SUM(C319:J319)</f>
        <v>6071</v>
      </c>
      <c r="L319" s="1812">
        <v>0</v>
      </c>
      <c r="M319" s="539"/>
      <c r="N319" s="539"/>
    </row>
    <row r="320" spans="1:14" s="548" customFormat="1">
      <c r="A320" s="1224" t="s">
        <v>1760</v>
      </c>
      <c r="B320" s="568" t="s">
        <v>278</v>
      </c>
      <c r="C320" s="1812">
        <v>0</v>
      </c>
      <c r="D320" s="1812">
        <v>0</v>
      </c>
      <c r="E320" s="1812">
        <v>1439069</v>
      </c>
      <c r="F320" s="1812">
        <v>0</v>
      </c>
      <c r="G320" s="1812">
        <v>0</v>
      </c>
      <c r="H320" s="1812">
        <v>0</v>
      </c>
      <c r="I320" s="1812">
        <v>0</v>
      </c>
      <c r="J320" s="1812">
        <v>0</v>
      </c>
      <c r="K320" s="1578">
        <f t="shared" ref="K320:K327" si="24">SUM(C320:J320)</f>
        <v>1439069</v>
      </c>
      <c r="L320" s="1812">
        <v>1950000</v>
      </c>
      <c r="M320" s="539"/>
      <c r="N320" s="539"/>
    </row>
    <row r="321" spans="1:14" s="548" customFormat="1">
      <c r="A321" s="1220" t="s">
        <v>295</v>
      </c>
      <c r="B321" s="567" t="s">
        <v>279</v>
      </c>
      <c r="C321" s="1812">
        <v>0</v>
      </c>
      <c r="D321" s="1812">
        <v>0</v>
      </c>
      <c r="E321" s="1812">
        <v>90184</v>
      </c>
      <c r="F321" s="1812">
        <v>0</v>
      </c>
      <c r="G321" s="1812">
        <v>0</v>
      </c>
      <c r="H321" s="1812">
        <v>0</v>
      </c>
      <c r="I321" s="1812">
        <v>0</v>
      </c>
      <c r="J321" s="1812">
        <v>0</v>
      </c>
      <c r="K321" s="1578">
        <f t="shared" si="24"/>
        <v>90184</v>
      </c>
      <c r="L321" s="1812">
        <v>190000</v>
      </c>
      <c r="M321" s="539"/>
      <c r="N321" s="539"/>
    </row>
    <row r="322" spans="1:14" s="548" customFormat="1">
      <c r="A322" s="1220" t="s">
        <v>235</v>
      </c>
      <c r="B322" s="567" t="s">
        <v>280</v>
      </c>
      <c r="C322" s="1812">
        <v>0</v>
      </c>
      <c r="D322" s="1812">
        <v>0</v>
      </c>
      <c r="E322" s="1812">
        <v>0</v>
      </c>
      <c r="F322" s="1812">
        <v>0</v>
      </c>
      <c r="G322" s="1812">
        <v>0</v>
      </c>
      <c r="H322" s="1812">
        <v>0</v>
      </c>
      <c r="I322" s="1812">
        <v>0</v>
      </c>
      <c r="J322" s="1812">
        <v>0</v>
      </c>
      <c r="K322" s="1578">
        <f t="shared" si="24"/>
        <v>0</v>
      </c>
      <c r="L322" s="1812">
        <v>0</v>
      </c>
      <c r="M322" s="539"/>
      <c r="N322" s="539"/>
    </row>
    <row r="323" spans="1:14" s="548" customFormat="1">
      <c r="A323" s="1220" t="s">
        <v>694</v>
      </c>
      <c r="B323" s="567" t="s">
        <v>281</v>
      </c>
      <c r="C323" s="1812">
        <v>9576</v>
      </c>
      <c r="D323" s="1812">
        <v>2638</v>
      </c>
      <c r="E323" s="1812">
        <v>1536135</v>
      </c>
      <c r="F323" s="1812">
        <v>0</v>
      </c>
      <c r="G323" s="1812">
        <v>0</v>
      </c>
      <c r="H323" s="1812">
        <v>0</v>
      </c>
      <c r="I323" s="1812">
        <v>0</v>
      </c>
      <c r="J323" s="1812">
        <v>0</v>
      </c>
      <c r="K323" s="1578">
        <f t="shared" si="24"/>
        <v>1548349</v>
      </c>
      <c r="L323" s="1812">
        <v>2457900</v>
      </c>
      <c r="M323" s="539"/>
      <c r="N323" s="539"/>
    </row>
    <row r="324" spans="1:14" s="548" customFormat="1">
      <c r="A324" s="1220" t="s">
        <v>236</v>
      </c>
      <c r="B324" s="567" t="s">
        <v>282</v>
      </c>
      <c r="C324" s="1812">
        <v>0</v>
      </c>
      <c r="D324" s="1812">
        <v>0</v>
      </c>
      <c r="E324" s="1812">
        <v>-1342</v>
      </c>
      <c r="F324" s="1812">
        <v>0</v>
      </c>
      <c r="G324" s="1812">
        <v>0</v>
      </c>
      <c r="H324" s="1812">
        <v>2</v>
      </c>
      <c r="I324" s="1812">
        <v>0</v>
      </c>
      <c r="J324" s="1812">
        <v>0</v>
      </c>
      <c r="K324" s="1578">
        <f t="shared" si="24"/>
        <v>-1340</v>
      </c>
      <c r="L324" s="1812">
        <v>15000</v>
      </c>
      <c r="M324" s="539"/>
      <c r="N324" s="539"/>
    </row>
    <row r="325" spans="1:14" s="548" customFormat="1" ht="22.5">
      <c r="A325" s="1220" t="s">
        <v>1019</v>
      </c>
      <c r="B325" s="568" t="s">
        <v>283</v>
      </c>
      <c r="C325" s="1812">
        <v>874099</v>
      </c>
      <c r="D325" s="1812">
        <v>199696</v>
      </c>
      <c r="E325" s="1812">
        <v>184600</v>
      </c>
      <c r="F325" s="1812">
        <v>0</v>
      </c>
      <c r="G325" s="1812">
        <v>0</v>
      </c>
      <c r="H325" s="1812">
        <v>0</v>
      </c>
      <c r="I325" s="1812">
        <v>0</v>
      </c>
      <c r="J325" s="1812">
        <v>0</v>
      </c>
      <c r="K325" s="1578">
        <f t="shared" si="24"/>
        <v>1258395</v>
      </c>
      <c r="L325" s="1812">
        <v>1103616</v>
      </c>
      <c r="M325" s="539"/>
      <c r="N325" s="539"/>
    </row>
    <row r="326" spans="1:14" s="548" customFormat="1">
      <c r="A326" s="1220" t="s">
        <v>1020</v>
      </c>
      <c r="B326" s="567" t="s">
        <v>284</v>
      </c>
      <c r="C326" s="1812">
        <v>0</v>
      </c>
      <c r="D326" s="1812">
        <v>0</v>
      </c>
      <c r="E326" s="1812">
        <v>0</v>
      </c>
      <c r="F326" s="1812">
        <v>0</v>
      </c>
      <c r="G326" s="1812">
        <v>0</v>
      </c>
      <c r="H326" s="1812">
        <v>0</v>
      </c>
      <c r="I326" s="1812">
        <v>0</v>
      </c>
      <c r="J326" s="1812">
        <v>0</v>
      </c>
      <c r="K326" s="1578">
        <f t="shared" si="24"/>
        <v>0</v>
      </c>
      <c r="L326" s="1812">
        <v>0</v>
      </c>
      <c r="M326" s="539"/>
      <c r="N326" s="539"/>
    </row>
    <row r="327" spans="1:14" s="548" customFormat="1">
      <c r="A327" s="1220" t="s">
        <v>962</v>
      </c>
      <c r="B327" s="567" t="s">
        <v>285</v>
      </c>
      <c r="C327" s="1812">
        <v>317852</v>
      </c>
      <c r="D327" s="1812">
        <v>41665</v>
      </c>
      <c r="E327" s="1812">
        <v>0</v>
      </c>
      <c r="F327" s="1812">
        <v>0</v>
      </c>
      <c r="G327" s="1812">
        <v>0</v>
      </c>
      <c r="H327" s="1812">
        <v>0</v>
      </c>
      <c r="I327" s="1812">
        <v>0</v>
      </c>
      <c r="J327" s="1812">
        <v>0</v>
      </c>
      <c r="K327" s="1578">
        <f t="shared" si="24"/>
        <v>359517</v>
      </c>
      <c r="L327" s="1812">
        <v>359247</v>
      </c>
      <c r="M327" s="539"/>
      <c r="N327" s="539"/>
    </row>
    <row r="328" spans="1:14" s="548" customFormat="1">
      <c r="A328" s="1221" t="s">
        <v>467</v>
      </c>
      <c r="B328" s="562" t="s">
        <v>1119</v>
      </c>
      <c r="C328" s="1817">
        <v>0</v>
      </c>
      <c r="D328" s="1817">
        <v>0</v>
      </c>
      <c r="E328" s="1817">
        <v>944455</v>
      </c>
      <c r="F328" s="1817">
        <v>0</v>
      </c>
      <c r="G328" s="1817">
        <v>0</v>
      </c>
      <c r="H328" s="1817">
        <v>0</v>
      </c>
      <c r="I328" s="1817">
        <v>0</v>
      </c>
      <c r="J328" s="1817">
        <v>0</v>
      </c>
      <c r="K328" s="1616">
        <f>SUM(C328:J328)</f>
        <v>944455</v>
      </c>
      <c r="L328" s="1817">
        <v>1292485</v>
      </c>
      <c r="M328" s="539"/>
      <c r="N328" s="539"/>
    </row>
    <row r="329" spans="1:14" s="548" customFormat="1">
      <c r="A329" s="1221" t="s">
        <v>1120</v>
      </c>
      <c r="B329" s="562" t="s">
        <v>1121</v>
      </c>
      <c r="C329" s="1817">
        <v>0</v>
      </c>
      <c r="D329" s="1817">
        <v>0</v>
      </c>
      <c r="E329" s="1817">
        <v>0</v>
      </c>
      <c r="F329" s="1817">
        <v>0</v>
      </c>
      <c r="G329" s="1817">
        <v>0</v>
      </c>
      <c r="H329" s="1817">
        <v>0</v>
      </c>
      <c r="I329" s="1817">
        <v>0</v>
      </c>
      <c r="J329" s="1817">
        <v>0</v>
      </c>
      <c r="K329" s="1616">
        <f>SUM(C329:J329)</f>
        <v>0</v>
      </c>
      <c r="L329" s="1817">
        <v>0</v>
      </c>
      <c r="M329" s="539"/>
      <c r="N329" s="539"/>
    </row>
    <row r="330" spans="1:14" s="548" customFormat="1" ht="12.75" customHeight="1" thickBot="1">
      <c r="A330" s="1329" t="s">
        <v>709</v>
      </c>
      <c r="B330" s="1309" t="s">
        <v>563</v>
      </c>
      <c r="C330" s="1580">
        <f>SUM(C319:C329)</f>
        <v>1201527</v>
      </c>
      <c r="D330" s="1580">
        <f t="shared" ref="D330:J330" si="25">SUM(D319:D329)</f>
        <v>243999</v>
      </c>
      <c r="E330" s="1580">
        <f t="shared" si="25"/>
        <v>4199172</v>
      </c>
      <c r="F330" s="1580">
        <f t="shared" si="25"/>
        <v>0</v>
      </c>
      <c r="G330" s="1580">
        <f t="shared" si="25"/>
        <v>0</v>
      </c>
      <c r="H330" s="1580">
        <f t="shared" si="25"/>
        <v>2</v>
      </c>
      <c r="I330" s="1580">
        <f t="shared" si="25"/>
        <v>0</v>
      </c>
      <c r="J330" s="1580">
        <f t="shared" si="25"/>
        <v>0</v>
      </c>
      <c r="K330" s="1580">
        <f>SUM(K319:K329)</f>
        <v>5644700</v>
      </c>
      <c r="L330" s="1580">
        <f>SUM(L319:L329)</f>
        <v>7368248</v>
      </c>
      <c r="M330" s="539"/>
      <c r="N330" s="539"/>
    </row>
    <row r="331" spans="1:14" s="548" customFormat="1" ht="12.75" customHeight="1" thickTop="1">
      <c r="A331" s="1395" t="s">
        <v>1799</v>
      </c>
      <c r="B331" s="525" t="s">
        <v>852</v>
      </c>
      <c r="C331" s="1617"/>
      <c r="D331" s="1617"/>
      <c r="E331" s="1617"/>
      <c r="F331" s="1617"/>
      <c r="G331" s="1617"/>
      <c r="H331" s="1617"/>
      <c r="I331" s="1617"/>
      <c r="J331" s="1617"/>
      <c r="K331" s="1617"/>
      <c r="L331" s="1617"/>
      <c r="M331" s="539"/>
      <c r="N331" s="539"/>
    </row>
    <row r="332" spans="1:14" s="548" customFormat="1" ht="12.75" customHeight="1">
      <c r="A332" s="1396" t="s">
        <v>491</v>
      </c>
      <c r="B332" s="1391" t="s">
        <v>1793</v>
      </c>
      <c r="C332" s="1617"/>
      <c r="D332" s="1617"/>
      <c r="E332" s="1617"/>
      <c r="F332" s="1617"/>
      <c r="G332" s="1617"/>
      <c r="H332" s="1819">
        <v>0</v>
      </c>
      <c r="I332" s="1617"/>
      <c r="J332" s="1617"/>
      <c r="K332" s="1578">
        <f>H332</f>
        <v>0</v>
      </c>
      <c r="L332" s="1819">
        <v>0</v>
      </c>
      <c r="M332" s="539"/>
      <c r="N332" s="539"/>
    </row>
    <row r="333" spans="1:14" s="548" customFormat="1" ht="12.75" customHeight="1">
      <c r="A333" s="1396" t="s">
        <v>299</v>
      </c>
      <c r="B333" s="1391" t="s">
        <v>1795</v>
      </c>
      <c r="C333" s="1617"/>
      <c r="D333" s="1617"/>
      <c r="E333" s="1617"/>
      <c r="F333" s="1617"/>
      <c r="G333" s="1617"/>
      <c r="H333" s="1813">
        <v>0</v>
      </c>
      <c r="I333" s="1617"/>
      <c r="J333" s="1617"/>
      <c r="K333" s="1578">
        <f>H333</f>
        <v>0</v>
      </c>
      <c r="L333" s="1813">
        <v>0</v>
      </c>
      <c r="M333" s="539"/>
      <c r="N333" s="539"/>
    </row>
    <row r="334" spans="1:14" s="548" customFormat="1" ht="12.75" customHeight="1" thickBot="1">
      <c r="A334" s="1396" t="s">
        <v>1800</v>
      </c>
      <c r="B334" s="1391" t="s">
        <v>852</v>
      </c>
      <c r="C334" s="1617"/>
      <c r="D334" s="1617"/>
      <c r="E334" s="1617"/>
      <c r="F334" s="1617"/>
      <c r="G334" s="1617"/>
      <c r="H334" s="1580">
        <f>SUM(H332:H333)</f>
        <v>0</v>
      </c>
      <c r="I334" s="1617"/>
      <c r="J334" s="1617"/>
      <c r="K334" s="1580">
        <f>SUM(K332:K333)</f>
        <v>0</v>
      </c>
      <c r="L334" s="1580">
        <f>SUM(L332:L333)</f>
        <v>0</v>
      </c>
      <c r="M334" s="539"/>
      <c r="N334" s="539"/>
    </row>
    <row r="335" spans="1:14" ht="15.75" customHeight="1" thickTop="1">
      <c r="A335" s="1285" t="s">
        <v>890</v>
      </c>
      <c r="B335" s="1276" t="s">
        <v>487</v>
      </c>
      <c r="C335" s="1579"/>
      <c r="D335" s="1579"/>
      <c r="E335" s="1579"/>
      <c r="F335" s="1579"/>
      <c r="G335" s="1579"/>
      <c r="H335" s="1579"/>
      <c r="I335" s="1579"/>
      <c r="J335" s="1579"/>
      <c r="K335" s="1579"/>
      <c r="L335" s="1579"/>
    </row>
    <row r="336" spans="1:14" ht="15.75" customHeight="1">
      <c r="A336" s="530" t="s">
        <v>609</v>
      </c>
      <c r="B336" s="508"/>
      <c r="C336" s="1579"/>
      <c r="D336" s="1579"/>
      <c r="E336" s="1579"/>
      <c r="F336" s="1579"/>
      <c r="G336" s="1579"/>
      <c r="H336" s="1582"/>
      <c r="I336" s="1579"/>
      <c r="J336" s="1579"/>
      <c r="K336" s="1582"/>
      <c r="L336" s="1582"/>
    </row>
    <row r="337" spans="1:14">
      <c r="A337" s="1219" t="s">
        <v>86</v>
      </c>
      <c r="B337" s="562" t="s">
        <v>891</v>
      </c>
      <c r="C337" s="1589"/>
      <c r="D337" s="1589"/>
      <c r="E337" s="1589"/>
      <c r="F337" s="1589"/>
      <c r="G337" s="1589"/>
      <c r="H337" s="1814">
        <v>0</v>
      </c>
      <c r="I337" s="1589"/>
      <c r="J337" s="1589"/>
      <c r="K337" s="1578">
        <f>H337</f>
        <v>0</v>
      </c>
      <c r="L337" s="1814">
        <v>0</v>
      </c>
    </row>
    <row r="338" spans="1:14" ht="12.75" customHeight="1">
      <c r="A338" s="1219" t="s">
        <v>1157</v>
      </c>
      <c r="B338" s="562" t="s">
        <v>611</v>
      </c>
      <c r="C338" s="1589"/>
      <c r="D338" s="1589"/>
      <c r="E338" s="1589"/>
      <c r="F338" s="1589"/>
      <c r="G338" s="1589"/>
      <c r="H338" s="1814">
        <v>0</v>
      </c>
      <c r="I338" s="1589"/>
      <c r="J338" s="1589"/>
      <c r="K338" s="1578">
        <f>H338</f>
        <v>0</v>
      </c>
      <c r="L338" s="1814">
        <v>0</v>
      </c>
    </row>
    <row r="339" spans="1:14">
      <c r="A339" s="1205" t="s">
        <v>892</v>
      </c>
      <c r="B339" s="512">
        <v>5150</v>
      </c>
      <c r="C339" s="1589"/>
      <c r="D339" s="1589"/>
      <c r="E339" s="1589"/>
      <c r="F339" s="1589"/>
      <c r="G339" s="1589"/>
      <c r="H339" s="1812">
        <v>0</v>
      </c>
      <c r="I339" s="1589"/>
      <c r="J339" s="1589"/>
      <c r="K339" s="1578">
        <f>H339</f>
        <v>0</v>
      </c>
      <c r="L339" s="1812">
        <v>0</v>
      </c>
    </row>
    <row r="340" spans="1:14" ht="13.5" thickBot="1">
      <c r="A340" s="1324" t="s">
        <v>893</v>
      </c>
      <c r="B340" s="1309" t="s">
        <v>487</v>
      </c>
      <c r="C340" s="1579"/>
      <c r="D340" s="1579"/>
      <c r="E340" s="1579"/>
      <c r="F340" s="1579"/>
      <c r="G340" s="1579"/>
      <c r="H340" s="1518">
        <f>SUM(H337:H339)</f>
        <v>0</v>
      </c>
      <c r="I340" s="1579"/>
      <c r="J340" s="1579"/>
      <c r="K340" s="1518">
        <f>SUM(K337:K339)</f>
        <v>0</v>
      </c>
      <c r="L340" s="1518">
        <f>SUM(L337:L339)</f>
        <v>0</v>
      </c>
    </row>
    <row r="341" spans="1:14" ht="15.75" customHeight="1" thickTop="1" thickBot="1">
      <c r="A341" s="1288" t="s">
        <v>894</v>
      </c>
      <c r="B341" s="1280" t="s">
        <v>853</v>
      </c>
      <c r="C341" s="1579"/>
      <c r="D341" s="1579"/>
      <c r="E341" s="1507"/>
      <c r="F341" s="1502"/>
      <c r="G341" s="1502"/>
      <c r="H341" s="1507"/>
      <c r="I341" s="1507"/>
      <c r="J341" s="1502"/>
      <c r="K341" s="1507"/>
      <c r="L341" s="1825">
        <v>0</v>
      </c>
    </row>
    <row r="342" spans="1:14" ht="12.75" customHeight="1" thickTop="1" thickBot="1">
      <c r="A342" s="1317" t="s">
        <v>500</v>
      </c>
      <c r="B342" s="1330"/>
      <c r="C342" s="1580">
        <f>SUM(C330)</f>
        <v>1201527</v>
      </c>
      <c r="D342" s="1580">
        <f>SUM(D330)</f>
        <v>243999</v>
      </c>
      <c r="E342" s="1580">
        <f>SUM(E330)</f>
        <v>4199172</v>
      </c>
      <c r="F342" s="1580">
        <f>SUM(F330)</f>
        <v>0</v>
      </c>
      <c r="G342" s="1580">
        <f>SUM(G330)</f>
        <v>0</v>
      </c>
      <c r="H342" s="1580">
        <f>SUM(H330,H334,H340)</f>
        <v>2</v>
      </c>
      <c r="I342" s="1580">
        <f>SUM(I330)</f>
        <v>0</v>
      </c>
      <c r="J342" s="1580">
        <f>SUM(J330)</f>
        <v>0</v>
      </c>
      <c r="K342" s="1580">
        <f>SUM(K330,K334,K340)</f>
        <v>5644700</v>
      </c>
      <c r="L342" s="1587">
        <f>SUM(L330,L334,L340,L341)</f>
        <v>7368248</v>
      </c>
    </row>
    <row r="343" spans="1:14" ht="12.75" customHeight="1" thickTop="1">
      <c r="A343" s="2310" t="s">
        <v>986</v>
      </c>
      <c r="B343" s="2311"/>
      <c r="C343" s="1579"/>
      <c r="D343" s="1579"/>
      <c r="E343" s="1579"/>
      <c r="F343" s="1579"/>
      <c r="G343" s="1579"/>
      <c r="H343" s="1579"/>
      <c r="I343" s="1579"/>
      <c r="J343" s="1579"/>
      <c r="K343" s="1593">
        <f>'Revenues 9-14'!J268-'Expenditures 15-22'!K342</f>
        <v>-526374</v>
      </c>
      <c r="L343" s="1579"/>
    </row>
    <row r="344" spans="1:14" s="540" customFormat="1" ht="6" customHeight="1">
      <c r="A344" s="537"/>
      <c r="B344" s="538"/>
      <c r="C344" s="1594"/>
      <c r="D344" s="1594"/>
      <c r="E344" s="1594"/>
      <c r="F344" s="1594"/>
      <c r="G344" s="1594"/>
      <c r="H344" s="1594"/>
      <c r="I344" s="1594"/>
      <c r="J344" s="1594"/>
      <c r="K344" s="1594"/>
      <c r="L344" s="1594"/>
      <c r="M344" s="539"/>
      <c r="N344" s="539"/>
    </row>
    <row r="345" spans="1:14" s="542" customFormat="1" ht="16.7" customHeight="1">
      <c r="A345" s="2300" t="s">
        <v>957</v>
      </c>
      <c r="B345" s="2301"/>
      <c r="C345" s="1606"/>
      <c r="D345" s="1607"/>
      <c r="E345" s="1607"/>
      <c r="F345" s="1607"/>
      <c r="G345" s="1607"/>
      <c r="H345" s="1607"/>
      <c r="I345" s="1607"/>
      <c r="J345" s="1607"/>
      <c r="K345" s="1607"/>
      <c r="L345" s="1608"/>
      <c r="M345" s="541"/>
      <c r="N345" s="541"/>
    </row>
    <row r="346" spans="1:14" s="321" customFormat="1" ht="15.75" customHeight="1">
      <c r="A346" s="1292" t="s">
        <v>836</v>
      </c>
      <c r="B346" s="1284" t="s">
        <v>563</v>
      </c>
      <c r="C346" s="1579"/>
      <c r="D346" s="1579"/>
      <c r="E346" s="1579"/>
      <c r="F346" s="1579"/>
      <c r="G346" s="1579"/>
      <c r="H346" s="1579"/>
      <c r="I346" s="1579"/>
      <c r="J346" s="1579"/>
      <c r="K346" s="1579"/>
      <c r="L346" s="1579"/>
      <c r="M346" s="501"/>
      <c r="N346" s="501"/>
    </row>
    <row r="347" spans="1:14" ht="15.75" customHeight="1">
      <c r="A347" s="569" t="s">
        <v>606</v>
      </c>
      <c r="B347" s="570"/>
      <c r="C347" s="1582"/>
      <c r="D347" s="1582"/>
      <c r="E347" s="1582"/>
      <c r="F347" s="1582"/>
      <c r="G347" s="1582"/>
      <c r="H347" s="1582"/>
      <c r="I347" s="1579"/>
      <c r="J347" s="1579"/>
      <c r="K347" s="1582"/>
      <c r="L347" s="1582"/>
    </row>
    <row r="348" spans="1:14">
      <c r="A348" s="1205" t="s">
        <v>4</v>
      </c>
      <c r="B348" s="503">
        <v>2530</v>
      </c>
      <c r="C348" s="1812">
        <v>19570</v>
      </c>
      <c r="D348" s="1812">
        <v>0</v>
      </c>
      <c r="E348" s="1812">
        <v>0</v>
      </c>
      <c r="F348" s="1812">
        <v>0</v>
      </c>
      <c r="G348" s="1812">
        <v>0</v>
      </c>
      <c r="H348" s="1812">
        <v>0</v>
      </c>
      <c r="I348" s="1812">
        <v>0</v>
      </c>
      <c r="J348" s="1812">
        <v>0</v>
      </c>
      <c r="K348" s="1578">
        <f>SUM(C348:J348)</f>
        <v>19570</v>
      </c>
      <c r="L348" s="1812">
        <v>0</v>
      </c>
    </row>
    <row r="349" spans="1:14">
      <c r="A349" s="1205" t="s">
        <v>194</v>
      </c>
      <c r="B349" s="503">
        <v>2540</v>
      </c>
      <c r="C349" s="1812">
        <v>590661</v>
      </c>
      <c r="D349" s="1812">
        <v>120008</v>
      </c>
      <c r="E349" s="1812">
        <v>688634</v>
      </c>
      <c r="F349" s="1812">
        <v>0</v>
      </c>
      <c r="G349" s="1812">
        <v>1452112</v>
      </c>
      <c r="H349" s="1812">
        <v>0</v>
      </c>
      <c r="I349" s="1812">
        <v>0</v>
      </c>
      <c r="J349" s="1812">
        <v>0</v>
      </c>
      <c r="K349" s="1578">
        <f>SUM(C349:J349)</f>
        <v>2851415</v>
      </c>
      <c r="L349" s="1812">
        <v>3361332</v>
      </c>
    </row>
    <row r="350" spans="1:14" ht="12.75" customHeight="1" thickBot="1">
      <c r="A350" s="1308" t="s">
        <v>711</v>
      </c>
      <c r="B350" s="1309" t="s">
        <v>34</v>
      </c>
      <c r="C350" s="1580">
        <f>SUM(C348:C349)</f>
        <v>610231</v>
      </c>
      <c r="D350" s="1580">
        <f t="shared" ref="D350:L350" si="26">SUM(D348:D349)</f>
        <v>120008</v>
      </c>
      <c r="E350" s="1580">
        <f t="shared" si="26"/>
        <v>688634</v>
      </c>
      <c r="F350" s="1580">
        <f t="shared" si="26"/>
        <v>0</v>
      </c>
      <c r="G350" s="1580">
        <f t="shared" si="26"/>
        <v>1452112</v>
      </c>
      <c r="H350" s="1580">
        <f t="shared" si="26"/>
        <v>0</v>
      </c>
      <c r="I350" s="1580">
        <f t="shared" si="26"/>
        <v>0</v>
      </c>
      <c r="J350" s="1580">
        <f t="shared" si="26"/>
        <v>0</v>
      </c>
      <c r="K350" s="1580">
        <f t="shared" si="26"/>
        <v>2870985</v>
      </c>
      <c r="L350" s="1580">
        <f t="shared" si="26"/>
        <v>3361332</v>
      </c>
    </row>
    <row r="351" spans="1:14" ht="12.75" customHeight="1" thickTop="1">
      <c r="A351" s="1211" t="s">
        <v>970</v>
      </c>
      <c r="B351" s="521" t="s">
        <v>568</v>
      </c>
      <c r="C351" s="1814">
        <v>0</v>
      </c>
      <c r="D351" s="1814">
        <v>0</v>
      </c>
      <c r="E351" s="1814">
        <v>0</v>
      </c>
      <c r="F351" s="1814">
        <v>0</v>
      </c>
      <c r="G351" s="1814">
        <v>0</v>
      </c>
      <c r="H351" s="1814">
        <v>0</v>
      </c>
      <c r="I351" s="1814">
        <v>0</v>
      </c>
      <c r="J351" s="1814">
        <v>0</v>
      </c>
      <c r="K351" s="1618">
        <f>SUM(C351:J351)</f>
        <v>0</v>
      </c>
      <c r="L351" s="1814">
        <v>0</v>
      </c>
    </row>
    <row r="352" spans="1:14" ht="12.75" customHeight="1" thickBot="1">
      <c r="A352" s="1308" t="s">
        <v>618</v>
      </c>
      <c r="B352" s="1311" t="s">
        <v>563</v>
      </c>
      <c r="C352" s="1580">
        <f>SUM(C350:C351)</f>
        <v>610231</v>
      </c>
      <c r="D352" s="1580">
        <f t="shared" ref="D352:L352" si="27">SUM(D350:D351)</f>
        <v>120008</v>
      </c>
      <c r="E352" s="1580">
        <f t="shared" si="27"/>
        <v>688634</v>
      </c>
      <c r="F352" s="1580">
        <f t="shared" si="27"/>
        <v>0</v>
      </c>
      <c r="G352" s="1580">
        <f t="shared" si="27"/>
        <v>1452112</v>
      </c>
      <c r="H352" s="1580">
        <f t="shared" si="27"/>
        <v>0</v>
      </c>
      <c r="I352" s="1580">
        <f t="shared" si="27"/>
        <v>0</v>
      </c>
      <c r="J352" s="1580">
        <f t="shared" si="27"/>
        <v>0</v>
      </c>
      <c r="K352" s="1580">
        <f t="shared" si="27"/>
        <v>2870985</v>
      </c>
      <c r="L352" s="1580">
        <f t="shared" si="27"/>
        <v>3361332</v>
      </c>
    </row>
    <row r="353" spans="1:14" s="321" customFormat="1" ht="15.75" customHeight="1" thickTop="1">
      <c r="A353" s="1281" t="s">
        <v>619</v>
      </c>
      <c r="B353" s="1278" t="s">
        <v>852</v>
      </c>
      <c r="C353" s="1579"/>
      <c r="D353" s="1579"/>
      <c r="E353" s="1579"/>
      <c r="F353" s="1579"/>
      <c r="G353" s="1579"/>
      <c r="H353" s="1579"/>
      <c r="I353" s="1579"/>
      <c r="J353" s="1579"/>
      <c r="K353" s="1579"/>
      <c r="L353" s="1579"/>
      <c r="M353" s="501"/>
      <c r="N353" s="501"/>
    </row>
    <row r="354" spans="1:14" ht="13.5" thickBot="1">
      <c r="A354" s="1397" t="s">
        <v>1801</v>
      </c>
      <c r="B354" s="557" t="s">
        <v>1793</v>
      </c>
      <c r="C354" s="1579"/>
      <c r="D354" s="1579"/>
      <c r="E354" s="1579"/>
      <c r="F354" s="1579"/>
      <c r="G354" s="1579"/>
      <c r="H354" s="1823">
        <v>0</v>
      </c>
      <c r="I354" s="1619"/>
      <c r="J354" s="1579"/>
      <c r="K354" s="1616">
        <f>H354</f>
        <v>0</v>
      </c>
      <c r="L354" s="1823">
        <v>0</v>
      </c>
    </row>
    <row r="355" spans="1:14" ht="12.75" customHeight="1" thickTop="1" thickBot="1">
      <c r="A355" s="1214" t="s">
        <v>1802</v>
      </c>
      <c r="B355" s="562" t="s">
        <v>1795</v>
      </c>
      <c r="C355" s="1579"/>
      <c r="D355" s="1579"/>
      <c r="E355" s="1579"/>
      <c r="F355" s="1579"/>
      <c r="G355" s="1579"/>
      <c r="H355" s="1823">
        <v>0</v>
      </c>
      <c r="I355" s="1619"/>
      <c r="J355" s="1579"/>
      <c r="K355" s="1528">
        <f>H355</f>
        <v>0</v>
      </c>
      <c r="L355" s="1823">
        <v>0</v>
      </c>
    </row>
    <row r="356" spans="1:14" ht="12.75" customHeight="1" thickTop="1" thickBot="1">
      <c r="A356" s="1397" t="s">
        <v>690</v>
      </c>
      <c r="B356" s="557" t="s">
        <v>552</v>
      </c>
      <c r="C356" s="1579"/>
      <c r="D356" s="1579"/>
      <c r="E356" s="1579"/>
      <c r="F356" s="1579"/>
      <c r="G356" s="1579"/>
      <c r="H356" s="1826">
        <v>0</v>
      </c>
      <c r="I356" s="1619"/>
      <c r="J356" s="1579"/>
      <c r="K356" s="1521">
        <f>H356</f>
        <v>0</v>
      </c>
      <c r="L356" s="1826">
        <v>0</v>
      </c>
    </row>
    <row r="357" spans="1:14" ht="12.75" customHeight="1" thickTop="1" thickBot="1">
      <c r="A357" s="1308" t="s">
        <v>1464</v>
      </c>
      <c r="B357" s="1309" t="s">
        <v>852</v>
      </c>
      <c r="C357" s="1579"/>
      <c r="D357" s="1579"/>
      <c r="E357" s="1579"/>
      <c r="F357" s="1579"/>
      <c r="G357" s="1579"/>
      <c r="H357" s="1518">
        <f>SUM(H354:H356)</f>
        <v>0</v>
      </c>
      <c r="I357" s="1619"/>
      <c r="J357" s="1579"/>
      <c r="K357" s="1518">
        <f>SUM(K354:K356)</f>
        <v>0</v>
      </c>
      <c r="L357" s="1518">
        <f>SUM(L354:L356)</f>
        <v>0</v>
      </c>
    </row>
    <row r="358" spans="1:14" s="321" customFormat="1" ht="15.75" customHeight="1" thickTop="1">
      <c r="A358" s="1281" t="s">
        <v>939</v>
      </c>
      <c r="B358" s="1278" t="s">
        <v>487</v>
      </c>
      <c r="C358" s="1579"/>
      <c r="D358" s="1579"/>
      <c r="E358" s="1579"/>
      <c r="F358" s="1579"/>
      <c r="G358" s="1579"/>
      <c r="H358" s="1579"/>
      <c r="I358" s="1579"/>
      <c r="J358" s="1579"/>
      <c r="K358" s="1579"/>
      <c r="L358" s="1579"/>
      <c r="M358" s="501"/>
      <c r="N358" s="501"/>
    </row>
    <row r="359" spans="1:14" s="321" customFormat="1" ht="15.75" customHeight="1">
      <c r="A359" s="530" t="s">
        <v>621</v>
      </c>
      <c r="B359" s="508"/>
      <c r="C359" s="1579"/>
      <c r="D359" s="1579"/>
      <c r="E359" s="1579"/>
      <c r="F359" s="1579"/>
      <c r="G359" s="1579"/>
      <c r="H359" s="1579"/>
      <c r="I359" s="1579"/>
      <c r="J359" s="1579"/>
      <c r="K359" s="1582"/>
      <c r="L359" s="1582"/>
      <c r="M359" s="501"/>
      <c r="N359" s="501"/>
    </row>
    <row r="360" spans="1:14">
      <c r="A360" s="1205" t="s">
        <v>86</v>
      </c>
      <c r="B360" s="503">
        <v>5110</v>
      </c>
      <c r="C360" s="1579"/>
      <c r="D360" s="1579"/>
      <c r="E360" s="1579"/>
      <c r="F360" s="1579"/>
      <c r="G360" s="1579"/>
      <c r="H360" s="1812">
        <v>0</v>
      </c>
      <c r="I360" s="1579"/>
      <c r="J360" s="1579"/>
      <c r="K360" s="1578">
        <f>SUM(C360:J360)</f>
        <v>0</v>
      </c>
      <c r="L360" s="1812">
        <v>0</v>
      </c>
    </row>
    <row r="361" spans="1:14" ht="12.75" customHeight="1">
      <c r="A361" s="1206" t="s">
        <v>613</v>
      </c>
      <c r="B361" s="494" t="s">
        <v>612</v>
      </c>
      <c r="C361" s="1579"/>
      <c r="D361" s="1579"/>
      <c r="E361" s="1579"/>
      <c r="F361" s="1579"/>
      <c r="G361" s="1579"/>
      <c r="H361" s="1812">
        <v>0</v>
      </c>
      <c r="I361" s="1579"/>
      <c r="J361" s="1579"/>
      <c r="K361" s="1578">
        <f>SUM(C361:J361)</f>
        <v>0</v>
      </c>
      <c r="L361" s="1812">
        <v>0</v>
      </c>
    </row>
    <row r="362" spans="1:14" ht="12.75" customHeight="1" thickBot="1">
      <c r="A362" s="1308" t="s">
        <v>620</v>
      </c>
      <c r="B362" s="1309" t="s">
        <v>710</v>
      </c>
      <c r="C362" s="1579"/>
      <c r="D362" s="1579"/>
      <c r="E362" s="1579"/>
      <c r="F362" s="1579"/>
      <c r="G362" s="1579"/>
      <c r="H362" s="1545">
        <f>SUM(H360:H361)</f>
        <v>0</v>
      </c>
      <c r="I362" s="1579"/>
      <c r="J362" s="1579"/>
      <c r="K362" s="1545">
        <f>SUM(K360:K361)</f>
        <v>0</v>
      </c>
      <c r="L362" s="1545">
        <f>SUM(L360:L361)</f>
        <v>0</v>
      </c>
    </row>
    <row r="363" spans="1:14" s="548" customFormat="1" ht="15.75" customHeight="1" thickTop="1">
      <c r="A363" s="535" t="s">
        <v>82</v>
      </c>
      <c r="B363" s="536" t="s">
        <v>37</v>
      </c>
      <c r="C363" s="1589"/>
      <c r="D363" s="1589"/>
      <c r="E363" s="1589"/>
      <c r="F363" s="1589"/>
      <c r="G363" s="1589"/>
      <c r="H363" s="1821">
        <v>0</v>
      </c>
      <c r="I363" s="1589"/>
      <c r="J363" s="1589"/>
      <c r="K363" s="1616">
        <f>SUM(C363:J363)</f>
        <v>0</v>
      </c>
      <c r="L363" s="1821">
        <v>0</v>
      </c>
      <c r="M363" s="539"/>
      <c r="N363" s="539"/>
    </row>
    <row r="364" spans="1:14" s="573" customFormat="1" ht="29.25" customHeight="1">
      <c r="A364" s="571" t="s">
        <v>1642</v>
      </c>
      <c r="B364" s="572">
        <v>5300</v>
      </c>
      <c r="C364" s="1620"/>
      <c r="D364" s="1621"/>
      <c r="E364" s="1621"/>
      <c r="F364" s="1620"/>
      <c r="G364" s="1621"/>
      <c r="H364" s="1846">
        <v>0</v>
      </c>
      <c r="I364" s="1621"/>
      <c r="J364" s="1621"/>
      <c r="K364" s="1578">
        <f>SUM(C364:J364)</f>
        <v>0</v>
      </c>
      <c r="L364" s="1821">
        <v>0</v>
      </c>
    </row>
    <row r="365" spans="1:14" s="548" customFormat="1" ht="12.75" customHeight="1" thickBot="1">
      <c r="A365" s="1222" t="s">
        <v>584</v>
      </c>
      <c r="B365" s="534" t="s">
        <v>487</v>
      </c>
      <c r="C365" s="1589"/>
      <c r="D365" s="1589"/>
      <c r="E365" s="1589"/>
      <c r="F365" s="1589"/>
      <c r="G365" s="1589"/>
      <c r="H365" s="1545">
        <f>SUM(H362,H363,H364)</f>
        <v>0</v>
      </c>
      <c r="I365" s="1589"/>
      <c r="J365" s="1589"/>
      <c r="K365" s="1545">
        <f>SUM(K362,K363,K364)</f>
        <v>0</v>
      </c>
      <c r="L365" s="1545">
        <f>SUM(L362,L363,L364)</f>
        <v>0</v>
      </c>
      <c r="M365" s="539"/>
      <c r="N365" s="539"/>
    </row>
    <row r="366" spans="1:14" s="321" customFormat="1" ht="15.75" customHeight="1" thickTop="1" thickBot="1">
      <c r="A366" s="1275" t="s">
        <v>940</v>
      </c>
      <c r="B366" s="1282" t="s">
        <v>853</v>
      </c>
      <c r="C366" s="1582"/>
      <c r="D366" s="1582"/>
      <c r="E366" s="1582"/>
      <c r="F366" s="1582"/>
      <c r="G366" s="1582"/>
      <c r="H366" s="1582"/>
      <c r="I366" s="1582"/>
      <c r="J366" s="1579"/>
      <c r="K366" s="1582"/>
      <c r="L366" s="1827">
        <v>0</v>
      </c>
      <c r="M366" s="501"/>
      <c r="N366" s="501"/>
    </row>
    <row r="367" spans="1:14" ht="12.75" customHeight="1" thickTop="1" thickBot="1">
      <c r="A367" s="1322" t="s">
        <v>500</v>
      </c>
      <c r="B367" s="1331"/>
      <c r="C367" s="1580">
        <f t="shared" ref="C367:L367" si="28">SUM(C352,C357,C365,C366)</f>
        <v>610231</v>
      </c>
      <c r="D367" s="1580">
        <f t="shared" si="28"/>
        <v>120008</v>
      </c>
      <c r="E367" s="1580">
        <f t="shared" si="28"/>
        <v>688634</v>
      </c>
      <c r="F367" s="1580">
        <f t="shared" si="28"/>
        <v>0</v>
      </c>
      <c r="G367" s="1580">
        <f t="shared" si="28"/>
        <v>1452112</v>
      </c>
      <c r="H367" s="1580">
        <f t="shared" si="28"/>
        <v>0</v>
      </c>
      <c r="I367" s="1580">
        <f t="shared" si="28"/>
        <v>0</v>
      </c>
      <c r="J367" s="1580">
        <f t="shared" si="28"/>
        <v>0</v>
      </c>
      <c r="K367" s="1580">
        <f t="shared" si="28"/>
        <v>2870985</v>
      </c>
      <c r="L367" s="1580">
        <f t="shared" si="28"/>
        <v>3361332</v>
      </c>
    </row>
    <row r="368" spans="1:14" ht="13.5" thickTop="1">
      <c r="A368" s="2324" t="s">
        <v>986</v>
      </c>
      <c r="B368" s="2325"/>
      <c r="C368" s="1598"/>
      <c r="D368" s="1598"/>
      <c r="E368" s="1583"/>
      <c r="F368" s="1583"/>
      <c r="G368" s="1583"/>
      <c r="H368" s="1583"/>
      <c r="I368" s="1583"/>
      <c r="J368" s="1582"/>
      <c r="K368" s="1578">
        <f>'Revenues 9-14'!K268-'Expenditures 15-22'!K367</f>
        <v>4316075</v>
      </c>
      <c r="L368" s="1598"/>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9"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E4" sqref="E4"/>
    </sheetView>
  </sheetViews>
  <sheetFormatPr defaultColWidth="9.140625" defaultRowHeight="12.75"/>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c r="A1" s="1440" t="s">
        <v>103</v>
      </c>
      <c r="B1" s="307"/>
      <c r="C1" s="307"/>
      <c r="D1" s="307"/>
      <c r="E1" s="307"/>
    </row>
    <row r="2" spans="1:8" ht="39.75" customHeight="1">
      <c r="A2" s="2326" t="s">
        <v>1757</v>
      </c>
      <c r="B2" s="1631" t="str">
        <f>"Taxes Received 7-1-"&amp;MID('AFR20'!E2,3,2)-1&amp;" thru 6-30-"&amp;MID('AFR20'!E2,3,2)&amp;" (from "&amp;'AFR20'!E2-2&amp;" Levy &amp; Prior Levies)  *"</f>
        <v>Taxes Received 7-1-19 thru 6-30-20 (from 2018 Levy &amp; Prior Levies)  *</v>
      </c>
      <c r="C2" s="1632" t="str">
        <f>"Taxes Received            (from the "&amp;'AFR20'!E2-1&amp;" Levy)"</f>
        <v>Taxes Received            (from the 2019 Levy)</v>
      </c>
      <c r="D2" s="1632" t="str">
        <f>"Taxes Received (from "&amp;'AFR20'!E2-2&amp;" &amp; Prior Levies)"</f>
        <v>Taxes Received (from 2018 &amp; Prior Levies)</v>
      </c>
      <c r="E2" s="1632" t="str">
        <f>"Total Estimated Taxes (from the "&amp;'AFR20'!E2-1&amp;" Levy)   "</f>
        <v xml:space="preserve">Total Estimated Taxes (from the 2019 Levy)   </v>
      </c>
      <c r="F2" s="1632" t="str">
        <f>"Estimated Taxes Due (from the "&amp;'AFR20'!E2-1&amp;" Levy)"</f>
        <v>Estimated Taxes Due (from the 2019 Levy)</v>
      </c>
      <c r="H2" s="548"/>
    </row>
    <row r="3" spans="1:8" ht="12" customHeight="1">
      <c r="A3" s="2327"/>
      <c r="B3" s="1225"/>
      <c r="C3" s="1226"/>
      <c r="D3" s="1227" t="s">
        <v>253</v>
      </c>
      <c r="E3" s="1226"/>
      <c r="F3" s="1227" t="s">
        <v>254</v>
      </c>
    </row>
    <row r="4" spans="1:8" ht="13.7" customHeight="1">
      <c r="A4" s="579" t="s">
        <v>1142</v>
      </c>
      <c r="B4" s="1622">
        <f>'Revenues 9-14'!C5</f>
        <v>80412443</v>
      </c>
      <c r="C4" s="1623">
        <v>35631279</v>
      </c>
      <c r="D4" s="1624">
        <f>B4-C4</f>
        <v>44781164</v>
      </c>
      <c r="E4" s="1623">
        <v>82450402</v>
      </c>
      <c r="F4" s="1624">
        <f>E4-C4</f>
        <v>46819123</v>
      </c>
    </row>
    <row r="5" spans="1:8" ht="13.7" customHeight="1">
      <c r="A5" s="579" t="s">
        <v>862</v>
      </c>
      <c r="B5" s="1625">
        <f>'Revenues 9-14'!D5</f>
        <v>15655103</v>
      </c>
      <c r="C5" s="1573">
        <v>7285794</v>
      </c>
      <c r="D5" s="1626">
        <f t="shared" ref="D5:D18" si="0">B5-C5</f>
        <v>8369309</v>
      </c>
      <c r="E5" s="1573">
        <v>16859184</v>
      </c>
      <c r="F5" s="1626">
        <f>E5-C5</f>
        <v>9573390</v>
      </c>
    </row>
    <row r="6" spans="1:8" ht="13.7" customHeight="1">
      <c r="A6" s="579" t="s">
        <v>406</v>
      </c>
      <c r="B6" s="1625">
        <f>'Revenues 9-14'!E5</f>
        <v>13353027</v>
      </c>
      <c r="C6" s="1573">
        <v>5874371</v>
      </c>
      <c r="D6" s="1626">
        <f t="shared" si="0"/>
        <v>7478656</v>
      </c>
      <c r="E6" s="1573">
        <v>13592998</v>
      </c>
      <c r="F6" s="1626">
        <f t="shared" ref="F6:F18" si="1">E6-C6</f>
        <v>7718627</v>
      </c>
    </row>
    <row r="7" spans="1:8" ht="13.7" customHeight="1">
      <c r="A7" s="579" t="s">
        <v>153</v>
      </c>
      <c r="B7" s="1625">
        <f>'Revenues 9-14'!F5</f>
        <v>13832556</v>
      </c>
      <c r="C7" s="1573">
        <v>4841617</v>
      </c>
      <c r="D7" s="1626">
        <f t="shared" si="0"/>
        <v>8990939</v>
      </c>
      <c r="E7" s="1573">
        <v>11203490</v>
      </c>
      <c r="F7" s="1626">
        <f t="shared" si="1"/>
        <v>6361873</v>
      </c>
    </row>
    <row r="8" spans="1:8" ht="13.7" customHeight="1">
      <c r="A8" s="579" t="s">
        <v>1166</v>
      </c>
      <c r="B8" s="1625">
        <f>'Revenues 9-14'!G5</f>
        <v>3852896</v>
      </c>
      <c r="C8" s="1573">
        <v>2320769</v>
      </c>
      <c r="D8" s="1626">
        <f t="shared" si="0"/>
        <v>1532127</v>
      </c>
      <c r="E8" s="1573">
        <v>5370212</v>
      </c>
      <c r="F8" s="1626">
        <f t="shared" si="1"/>
        <v>3049443</v>
      </c>
    </row>
    <row r="9" spans="1:8" ht="13.7" customHeight="1">
      <c r="A9" s="579" t="s">
        <v>403</v>
      </c>
      <c r="B9" s="1625">
        <f>'Revenues 9-14'!H5</f>
        <v>0</v>
      </c>
      <c r="C9" s="1573"/>
      <c r="D9" s="1626">
        <f t="shared" si="0"/>
        <v>0</v>
      </c>
      <c r="E9" s="1573"/>
      <c r="F9" s="1626">
        <f t="shared" si="1"/>
        <v>0</v>
      </c>
    </row>
    <row r="10" spans="1:8" ht="13.7" customHeight="1">
      <c r="A10" s="579" t="s">
        <v>402</v>
      </c>
      <c r="B10" s="1625">
        <f>'Revenues 9-14'!I5</f>
        <v>973969</v>
      </c>
      <c r="C10" s="1573">
        <v>424527</v>
      </c>
      <c r="D10" s="1626">
        <f t="shared" si="0"/>
        <v>549442</v>
      </c>
      <c r="E10" s="1573">
        <v>982328</v>
      </c>
      <c r="F10" s="1626">
        <f t="shared" si="1"/>
        <v>557801</v>
      </c>
    </row>
    <row r="11" spans="1:8">
      <c r="A11" s="579" t="s">
        <v>404</v>
      </c>
      <c r="B11" s="1625">
        <f>'Revenues 9-14'!J5</f>
        <v>4932444</v>
      </c>
      <c r="C11" s="1573">
        <v>1715585</v>
      </c>
      <c r="D11" s="1626">
        <f t="shared" si="0"/>
        <v>3216859</v>
      </c>
      <c r="E11" s="1573">
        <v>3969776</v>
      </c>
      <c r="F11" s="1626">
        <f t="shared" si="1"/>
        <v>2254191</v>
      </c>
    </row>
    <row r="12" spans="1:8" ht="13.7" customHeight="1">
      <c r="A12" s="579" t="s">
        <v>155</v>
      </c>
      <c r="B12" s="1625">
        <f>'Revenues 9-14'!K5</f>
        <v>1690611</v>
      </c>
      <c r="C12" s="1573">
        <v>628486</v>
      </c>
      <c r="D12" s="1626">
        <f t="shared" si="0"/>
        <v>1062125</v>
      </c>
      <c r="E12" s="1573">
        <v>1454386</v>
      </c>
      <c r="F12" s="1626">
        <f t="shared" si="1"/>
        <v>825900</v>
      </c>
    </row>
    <row r="13" spans="1:8" ht="13.7" customHeight="1">
      <c r="A13" s="579" t="s">
        <v>927</v>
      </c>
      <c r="B13" s="1625">
        <f>SUM('Revenues 9-14'!C6:D6)</f>
        <v>0</v>
      </c>
      <c r="C13" s="1573"/>
      <c r="D13" s="1626">
        <f t="shared" si="0"/>
        <v>0</v>
      </c>
      <c r="E13" s="1573"/>
      <c r="F13" s="1626">
        <f t="shared" si="1"/>
        <v>0</v>
      </c>
    </row>
    <row r="14" spans="1:8" ht="13.7" customHeight="1">
      <c r="A14" s="579" t="s">
        <v>405</v>
      </c>
      <c r="B14" s="1625">
        <f>SUM('Revenues 9-14'!C7:D7,'Revenues 9-14'!F7:H7)</f>
        <v>15478461</v>
      </c>
      <c r="C14" s="1573">
        <v>6741744</v>
      </c>
      <c r="D14" s="1626">
        <f t="shared" si="0"/>
        <v>8736717</v>
      </c>
      <c r="E14" s="1573">
        <v>15600365</v>
      </c>
      <c r="F14" s="1626">
        <f t="shared" si="1"/>
        <v>8858621</v>
      </c>
    </row>
    <row r="15" spans="1:8" ht="13.7" customHeight="1">
      <c r="A15" s="579" t="s">
        <v>1145</v>
      </c>
      <c r="B15" s="1625">
        <f>SUM('Revenues 9-14'!D9:E9,'Revenues 9-14'!H9)</f>
        <v>0</v>
      </c>
      <c r="C15" s="1573"/>
      <c r="D15" s="1626">
        <f t="shared" si="0"/>
        <v>0</v>
      </c>
      <c r="E15" s="1573"/>
      <c r="F15" s="1626">
        <f t="shared" si="1"/>
        <v>0</v>
      </c>
    </row>
    <row r="16" spans="1:8" ht="13.7" customHeight="1">
      <c r="A16" s="579" t="s">
        <v>1146</v>
      </c>
      <c r="B16" s="1625">
        <f>'Revenues 9-14'!G8</f>
        <v>3434226</v>
      </c>
      <c r="C16" s="1573">
        <v>1496022</v>
      </c>
      <c r="D16" s="1626">
        <f t="shared" si="0"/>
        <v>1938204</v>
      </c>
      <c r="E16" s="1573">
        <v>3461752</v>
      </c>
      <c r="F16" s="1626">
        <f t="shared" si="1"/>
        <v>1965730</v>
      </c>
    </row>
    <row r="17" spans="1:6" ht="13.7" customHeight="1">
      <c r="A17" s="579" t="s">
        <v>1147</v>
      </c>
      <c r="B17" s="1625">
        <f>'Revenues 9-14'!C10</f>
        <v>0</v>
      </c>
      <c r="C17" s="1573"/>
      <c r="D17" s="1626">
        <f t="shared" si="0"/>
        <v>0</v>
      </c>
      <c r="E17" s="1573"/>
      <c r="F17" s="1626">
        <f t="shared" si="1"/>
        <v>0</v>
      </c>
    </row>
    <row r="18" spans="1:6" ht="13.7" customHeight="1">
      <c r="A18" s="579" t="s">
        <v>754</v>
      </c>
      <c r="B18" s="1625">
        <f>SUM('Revenues 9-14'!C11:K11)</f>
        <v>0</v>
      </c>
      <c r="C18" s="1573"/>
      <c r="D18" s="1626">
        <f t="shared" si="0"/>
        <v>0</v>
      </c>
      <c r="E18" s="1573"/>
      <c r="F18" s="1626">
        <f t="shared" si="1"/>
        <v>0</v>
      </c>
    </row>
    <row r="19" spans="1:6" ht="13.7" customHeight="1" thickBot="1">
      <c r="A19" s="1360" t="s">
        <v>1148</v>
      </c>
      <c r="B19" s="1627">
        <f>SUM(B4:B18)</f>
        <v>153615736</v>
      </c>
      <c r="C19" s="1627">
        <f>SUM(C4:C18)</f>
        <v>66960194</v>
      </c>
      <c r="D19" s="1627">
        <f>SUM(D4:D18)</f>
        <v>86655542</v>
      </c>
      <c r="E19" s="1627">
        <f>SUM(E4:E18)</f>
        <v>154944893</v>
      </c>
      <c r="F19" s="1627">
        <f>SUM(F4:F18)</f>
        <v>87984699</v>
      </c>
    </row>
    <row r="20" spans="1:6" ht="13.5" thickTop="1">
      <c r="B20" s="578"/>
      <c r="F20" s="580"/>
    </row>
    <row r="21" spans="1:6">
      <c r="A21" s="581" t="s">
        <v>1763</v>
      </c>
      <c r="B21" s="582"/>
      <c r="F21" s="580"/>
    </row>
    <row r="22" spans="1:6">
      <c r="A22" s="583" t="s">
        <v>622</v>
      </c>
      <c r="B22" s="584"/>
    </row>
    <row r="23" spans="1:6" ht="9.6" customHeight="1">
      <c r="A23" s="307"/>
      <c r="B23" s="307"/>
      <c r="C23" s="307"/>
      <c r="D23" s="307"/>
      <c r="E23" s="307"/>
    </row>
    <row r="24" spans="1:6">
      <c r="A24" s="329"/>
      <c r="D24" s="307"/>
      <c r="E24" s="307"/>
    </row>
    <row r="25" spans="1:6">
      <c r="A25" s="329"/>
      <c r="D25" s="307"/>
      <c r="E25" s="307"/>
    </row>
    <row r="26" spans="1:6">
      <c r="A26" s="307"/>
      <c r="B26" s="307"/>
      <c r="C26" s="307"/>
      <c r="D26" s="307"/>
      <c r="E26" s="307"/>
    </row>
    <row r="27" spans="1:6">
      <c r="A27" s="307"/>
      <c r="B27" s="307"/>
      <c r="C27" s="307"/>
      <c r="D27" s="307"/>
      <c r="E27" s="307"/>
    </row>
    <row r="28" spans="1:6">
      <c r="A28" s="307"/>
      <c r="B28" s="307"/>
      <c r="C28" s="307"/>
      <c r="D28" s="307"/>
      <c r="E28" s="307"/>
    </row>
    <row r="29" spans="1:6">
      <c r="A29" s="307"/>
      <c r="B29" s="307"/>
      <c r="C29" s="307"/>
      <c r="D29" s="307"/>
      <c r="E29" s="307"/>
    </row>
    <row r="30" spans="1:6">
      <c r="A30" s="307"/>
      <c r="B30" s="307"/>
      <c r="C30" s="307"/>
      <c r="D30" s="307"/>
      <c r="E30" s="307"/>
    </row>
    <row r="31" spans="1:6">
      <c r="A31" s="307"/>
      <c r="B31" s="307"/>
      <c r="C31" s="307"/>
      <c r="D31" s="307"/>
      <c r="E31" s="307"/>
    </row>
    <row r="32" spans="1:6">
      <c r="A32" s="307"/>
      <c r="B32" s="307"/>
      <c r="C32" s="307"/>
      <c r="D32" s="307"/>
      <c r="E32" s="307"/>
    </row>
    <row r="33" spans="1:5" ht="9.6" customHeight="1">
      <c r="A33" s="307"/>
      <c r="B33" s="307"/>
      <c r="C33" s="307"/>
      <c r="D33" s="307"/>
      <c r="E33" s="307"/>
    </row>
    <row r="34" spans="1:5" ht="9.6" customHeight="1">
      <c r="A34" s="307"/>
      <c r="B34" s="307"/>
      <c r="C34" s="307"/>
      <c r="D34" s="307"/>
      <c r="E34" s="307"/>
    </row>
    <row r="35" spans="1:5" ht="9.6" customHeight="1">
      <c r="A35" s="307"/>
      <c r="B35" s="307"/>
      <c r="C35" s="307"/>
      <c r="D35" s="307"/>
      <c r="E35" s="307"/>
    </row>
    <row r="36" spans="1:5">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9"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colorId="8" zoomScale="110" zoomScaleNormal="110" workbookViewId="0">
      <selection activeCell="H58" sqref="H58"/>
    </sheetView>
  </sheetViews>
  <sheetFormatPr defaultColWidth="9.140625" defaultRowHeight="12.75"/>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c r="A1" s="2332" t="s">
        <v>623</v>
      </c>
      <c r="B1" s="2333"/>
      <c r="C1" s="585"/>
    </row>
    <row r="2" spans="1:7" ht="33.75">
      <c r="A2" s="2341" t="s">
        <v>1757</v>
      </c>
      <c r="B2" s="2342"/>
      <c r="C2" s="1738" t="str">
        <f>"Outstanding        Beginning July 1, "&amp;'AFR20'!$E$2-1</f>
        <v>Outstanding        Beginning July 1, 2019</v>
      </c>
      <c r="D2" s="1738" t="str">
        <f>"Issued                                        July 1, "&amp;'AFR20'!$E$2-1&amp;" thru           June 30, "&amp;'AFR20'!$E$2</f>
        <v>Issued                                        July 1, 2019 thru           June 30, 2020</v>
      </c>
      <c r="E2" s="1738" t="str">
        <f>"Retired                                        July 1, "&amp;'AFR20'!$E$2-1&amp;" thru           June 30, "&amp;'AFR20'!$E$2</f>
        <v>Retired                                        July 1, 2019 thru           June 30, 2020</v>
      </c>
      <c r="F2" s="1738" t="str">
        <f>"Outstanding            Ending June 30, "&amp;'AFR20'!$E$2</f>
        <v>Outstanding            Ending June 30, 2020</v>
      </c>
    </row>
    <row r="3" spans="1:7" ht="15.75" customHeight="1">
      <c r="A3" s="2345" t="s">
        <v>1101</v>
      </c>
      <c r="B3" s="2346"/>
      <c r="C3" s="2334"/>
      <c r="D3" s="2335"/>
      <c r="E3" s="2335"/>
      <c r="F3" s="2336"/>
    </row>
    <row r="4" spans="1:7" ht="12.75" customHeight="1" thickBot="1">
      <c r="A4" s="2343" t="s">
        <v>624</v>
      </c>
      <c r="B4" s="2344"/>
      <c r="C4" s="1566"/>
      <c r="D4" s="1566"/>
      <c r="E4" s="1566"/>
      <c r="F4" s="1633">
        <f>SUM(C4+D4)-E4</f>
        <v>0</v>
      </c>
    </row>
    <row r="5" spans="1:7" ht="15.75" customHeight="1" thickTop="1">
      <c r="A5" s="2328" t="s">
        <v>1098</v>
      </c>
      <c r="B5" s="2329"/>
      <c r="C5" s="2337"/>
      <c r="D5" s="2338"/>
      <c r="E5" s="2338"/>
      <c r="F5" s="2339"/>
    </row>
    <row r="6" spans="1:7" ht="12.75" customHeight="1" thickBot="1">
      <c r="A6" s="587" t="s">
        <v>63</v>
      </c>
      <c r="B6" s="588"/>
      <c r="C6" s="1634"/>
      <c r="D6" s="1573"/>
      <c r="E6" s="1634"/>
      <c r="F6" s="1633">
        <f t="shared" ref="F6:F14" si="0">SUM(C6+D6)-E6</f>
        <v>0</v>
      </c>
    </row>
    <row r="7" spans="1:7" ht="12.75" customHeight="1" thickTop="1" thickBot="1">
      <c r="A7" s="587" t="s">
        <v>6</v>
      </c>
      <c r="B7" s="588"/>
      <c r="C7" s="1634"/>
      <c r="D7" s="1573"/>
      <c r="E7" s="1634"/>
      <c r="F7" s="1633">
        <f t="shared" si="0"/>
        <v>0</v>
      </c>
    </row>
    <row r="8" spans="1:7" ht="12.75" customHeight="1" thickTop="1" thickBot="1">
      <c r="A8" s="587" t="s">
        <v>503</v>
      </c>
      <c r="B8" s="588"/>
      <c r="C8" s="1634"/>
      <c r="D8" s="1573"/>
      <c r="E8" s="1634"/>
      <c r="F8" s="1633">
        <f t="shared" si="0"/>
        <v>0</v>
      </c>
    </row>
    <row r="9" spans="1:7" ht="12.75" customHeight="1" thickTop="1" thickBot="1">
      <c r="A9" s="587" t="s">
        <v>504</v>
      </c>
      <c r="B9" s="588"/>
      <c r="C9" s="1634"/>
      <c r="D9" s="1573"/>
      <c r="E9" s="1634"/>
      <c r="F9" s="1633">
        <f t="shared" si="0"/>
        <v>0</v>
      </c>
    </row>
    <row r="10" spans="1:7" ht="12.75" customHeight="1" thickTop="1" thickBot="1">
      <c r="A10" s="587" t="s">
        <v>505</v>
      </c>
      <c r="B10" s="588"/>
      <c r="C10" s="1634"/>
      <c r="D10" s="1573"/>
      <c r="E10" s="1634"/>
      <c r="F10" s="1633">
        <f t="shared" si="0"/>
        <v>0</v>
      </c>
    </row>
    <row r="11" spans="1:7" ht="12.75" customHeight="1" thickTop="1" thickBot="1">
      <c r="A11" s="587" t="s">
        <v>336</v>
      </c>
      <c r="B11" s="588"/>
      <c r="C11" s="1634"/>
      <c r="D11" s="1573"/>
      <c r="E11" s="1634"/>
      <c r="F11" s="1633">
        <f t="shared" si="0"/>
        <v>0</v>
      </c>
    </row>
    <row r="12" spans="1:7" ht="12.75" customHeight="1" thickTop="1" thickBot="1">
      <c r="A12" s="587" t="s">
        <v>1144</v>
      </c>
      <c r="B12" s="588"/>
      <c r="C12" s="1634"/>
      <c r="D12" s="1573"/>
      <c r="E12" s="1634"/>
      <c r="F12" s="1633">
        <f t="shared" si="0"/>
        <v>0</v>
      </c>
    </row>
    <row r="13" spans="1:7" ht="12.75" customHeight="1" thickTop="1" thickBot="1">
      <c r="A13" s="587" t="s">
        <v>383</v>
      </c>
      <c r="B13" s="588"/>
      <c r="C13" s="1634"/>
      <c r="D13" s="1573"/>
      <c r="E13" s="1634"/>
      <c r="F13" s="1633">
        <f t="shared" si="0"/>
        <v>0</v>
      </c>
    </row>
    <row r="14" spans="1:7" ht="12.75" customHeight="1" thickTop="1" thickBot="1">
      <c r="A14" s="587" t="s">
        <v>443</v>
      </c>
      <c r="B14" s="588"/>
      <c r="C14" s="1634"/>
      <c r="D14" s="1573"/>
      <c r="E14" s="1634"/>
      <c r="F14" s="1633">
        <f t="shared" si="0"/>
        <v>0</v>
      </c>
    </row>
    <row r="15" spans="1:7" ht="14.25" thickTop="1" thickBot="1">
      <c r="A15" s="2330" t="s">
        <v>625</v>
      </c>
      <c r="B15" s="2331"/>
      <c r="C15" s="1633">
        <f>SUM(C6:C14)</f>
        <v>0</v>
      </c>
      <c r="D15" s="1633">
        <f>SUM(D6:D14)</f>
        <v>0</v>
      </c>
      <c r="E15" s="1633">
        <f>SUM(E6:E14)</f>
        <v>0</v>
      </c>
      <c r="F15" s="1633">
        <f>SUM(F6:F14)</f>
        <v>0</v>
      </c>
      <c r="G15" s="473"/>
    </row>
    <row r="16" spans="1:7" s="197" customFormat="1" ht="15.75" customHeight="1" thickTop="1">
      <c r="A16" s="2340" t="s">
        <v>1099</v>
      </c>
      <c r="B16" s="2329"/>
      <c r="C16" s="2337"/>
      <c r="D16" s="2338"/>
      <c r="E16" s="2338"/>
      <c r="F16" s="2339"/>
    </row>
    <row r="17" spans="1:11" ht="12.75" customHeight="1" thickBot="1">
      <c r="A17" s="2353" t="s">
        <v>63</v>
      </c>
      <c r="B17" s="2354"/>
      <c r="C17" s="1634"/>
      <c r="D17" s="1573"/>
      <c r="E17" s="1634"/>
      <c r="F17" s="1633">
        <f>SUM(C17+D17)-E17</f>
        <v>0</v>
      </c>
    </row>
    <row r="18" spans="1:11" ht="12.75" customHeight="1" thickTop="1" thickBot="1">
      <c r="A18" s="2353" t="s">
        <v>6</v>
      </c>
      <c r="B18" s="2354"/>
      <c r="C18" s="1634"/>
      <c r="D18" s="1573"/>
      <c r="E18" s="1634"/>
      <c r="F18" s="1633">
        <f>SUM(C18+D18)-E18</f>
        <v>0</v>
      </c>
    </row>
    <row r="19" spans="1:11" ht="12.75" customHeight="1" thickTop="1" thickBot="1">
      <c r="A19" s="2353" t="s">
        <v>383</v>
      </c>
      <c r="B19" s="2354"/>
      <c r="C19" s="1634"/>
      <c r="D19" s="1573"/>
      <c r="E19" s="1634"/>
      <c r="F19" s="1633">
        <f>SUM(C19+D19)-E19</f>
        <v>0</v>
      </c>
    </row>
    <row r="20" spans="1:11" ht="12.75" customHeight="1" thickTop="1" thickBot="1">
      <c r="A20" s="2353" t="s">
        <v>443</v>
      </c>
      <c r="B20" s="2354"/>
      <c r="C20" s="1634"/>
      <c r="D20" s="1573"/>
      <c r="E20" s="1634"/>
      <c r="F20" s="1633">
        <f>SUM(C20+D20)-E20</f>
        <v>0</v>
      </c>
    </row>
    <row r="21" spans="1:11" ht="14.25" thickTop="1" thickBot="1">
      <c r="A21" s="2330" t="s">
        <v>626</v>
      </c>
      <c r="B21" s="2331"/>
      <c r="C21" s="1633">
        <f>SUM(C17:C20)</f>
        <v>0</v>
      </c>
      <c r="D21" s="1633">
        <f>SUM(D17:D20)</f>
        <v>0</v>
      </c>
      <c r="E21" s="1633">
        <f>SUM(E17:E20)</f>
        <v>0</v>
      </c>
      <c r="F21" s="1633">
        <f>SUM(F17:F20)</f>
        <v>0</v>
      </c>
      <c r="G21" s="473"/>
    </row>
    <row r="22" spans="1:11" ht="15.75" customHeight="1" thickTop="1">
      <c r="A22" s="2355" t="s">
        <v>1100</v>
      </c>
      <c r="B22" s="2329"/>
      <c r="C22" s="2337"/>
      <c r="D22" s="2338"/>
      <c r="E22" s="2338"/>
      <c r="F22" s="2339"/>
    </row>
    <row r="23" spans="1:11" ht="13.5" thickBot="1">
      <c r="A23" s="2343" t="s">
        <v>627</v>
      </c>
      <c r="B23" s="2344"/>
      <c r="C23" s="1566"/>
      <c r="D23" s="1566"/>
      <c r="E23" s="1566"/>
      <c r="F23" s="1633">
        <f>SUM(C23+D23)-E23</f>
        <v>0</v>
      </c>
      <c r="G23" s="473"/>
    </row>
    <row r="24" spans="1:11" ht="15.75" customHeight="1" thickTop="1">
      <c r="A24" s="2355" t="s">
        <v>1983</v>
      </c>
      <c r="B24" s="2329"/>
      <c r="C24" s="2337"/>
      <c r="D24" s="2338"/>
      <c r="E24" s="2338"/>
      <c r="F24" s="2339"/>
    </row>
    <row r="25" spans="1:11" ht="13.5" thickBot="1">
      <c r="A25" s="2343" t="s">
        <v>1984</v>
      </c>
      <c r="B25" s="2344"/>
      <c r="C25" s="1566"/>
      <c r="D25" s="1566"/>
      <c r="E25" s="1566"/>
      <c r="F25" s="1633">
        <f>SUM(C25+D25)-E25</f>
        <v>0</v>
      </c>
      <c r="G25" s="473"/>
    </row>
    <row r="26" spans="1:11" ht="15.75" customHeight="1" thickTop="1">
      <c r="A26" s="2328" t="s">
        <v>650</v>
      </c>
      <c r="B26" s="2329"/>
      <c r="C26" s="589"/>
      <c r="D26" s="589"/>
      <c r="E26" s="589"/>
      <c r="F26" s="590"/>
    </row>
    <row r="27" spans="1:11" ht="13.5" thickBot="1">
      <c r="A27" s="2330" t="s">
        <v>1058</v>
      </c>
      <c r="B27" s="2331"/>
      <c r="C27" s="1573"/>
      <c r="D27" s="1573"/>
      <c r="E27" s="1573"/>
      <c r="F27" s="1633">
        <f>SUM(C27+D27)-E27</f>
        <v>0</v>
      </c>
      <c r="G27" s="473"/>
    </row>
    <row r="28" spans="1:11" ht="7.5" customHeight="1" thickTop="1">
      <c r="A28" s="489"/>
    </row>
    <row r="29" spans="1:11" ht="23.25" customHeight="1">
      <c r="A29" s="2356" t="s">
        <v>576</v>
      </c>
      <c r="B29" s="2333"/>
      <c r="C29" s="591"/>
      <c r="D29" s="591"/>
      <c r="E29" s="591"/>
      <c r="F29" s="591"/>
      <c r="G29" s="591"/>
      <c r="H29" s="591"/>
      <c r="I29" s="591"/>
      <c r="J29" s="591"/>
    </row>
    <row r="30" spans="1:11" ht="33.75">
      <c r="A30" s="1228" t="s">
        <v>1059</v>
      </c>
      <c r="B30" s="592" t="s">
        <v>1111</v>
      </c>
      <c r="C30" s="592" t="s">
        <v>577</v>
      </c>
      <c r="D30" s="592" t="s">
        <v>1643</v>
      </c>
      <c r="E30" s="1738" t="str">
        <f>"Outstanding        Beginning July 1, "&amp;'AFR20'!$E$2-1</f>
        <v>Outstanding        Beginning July 1, 2019</v>
      </c>
      <c r="F30" s="1738" t="str">
        <f>"Issued                                        July 1, "&amp;'AFR20'!$E$2-1&amp;" thru           June 30, "&amp;'AFR20'!$E$2</f>
        <v>Issued                                        July 1, 2019 thru           June 30, 2020</v>
      </c>
      <c r="G30" s="592" t="s">
        <v>1854</v>
      </c>
      <c r="H30" s="1738" t="str">
        <f>"Retired                                        July 1, "&amp;'AFR20'!$E$2-1&amp;" thru           June 30, "&amp;'AFR20'!$E$2</f>
        <v>Retired                                        July 1, 2019 thru           June 30, 2020</v>
      </c>
      <c r="I30" s="1738" t="str">
        <f>"Outstanding Ending                     June 30, "&amp;'AFR20'!$E$2</f>
        <v>Outstanding Ending                     June 30, 2020</v>
      </c>
      <c r="J30" s="1644" t="s">
        <v>2</v>
      </c>
      <c r="K30" s="593"/>
    </row>
    <row r="31" spans="1:11" ht="12" customHeight="1">
      <c r="A31" s="1969" t="s">
        <v>2048</v>
      </c>
      <c r="B31" s="1970">
        <v>36557</v>
      </c>
      <c r="C31" s="1635">
        <v>9999934</v>
      </c>
      <c r="D31" s="1636">
        <v>4</v>
      </c>
      <c r="E31" s="1635">
        <v>1646970</v>
      </c>
      <c r="F31" s="1635"/>
      <c r="G31" s="1635">
        <v>63030</v>
      </c>
      <c r="H31" s="1635">
        <v>1710000</v>
      </c>
      <c r="I31" s="1637">
        <f>((E31+F31)-H31)+G31</f>
        <v>0</v>
      </c>
      <c r="J31" s="1635" t="str">
        <f>IF(I31=0,"",(I31/$I$49)*($I$49-SUM('Assets-Liab 5-6'!$E$38:$E$39)))</f>
        <v/>
      </c>
      <c r="K31" s="596"/>
    </row>
    <row r="32" spans="1:11" ht="12" customHeight="1">
      <c r="A32" s="1969" t="s">
        <v>2049</v>
      </c>
      <c r="B32" s="1970">
        <v>40422</v>
      </c>
      <c r="C32" s="1635">
        <v>9992698</v>
      </c>
      <c r="D32" s="1636">
        <v>4</v>
      </c>
      <c r="E32" s="1635">
        <v>4820419</v>
      </c>
      <c r="F32" s="1635"/>
      <c r="G32" s="1635">
        <v>119581</v>
      </c>
      <c r="H32" s="1635">
        <v>4940000</v>
      </c>
      <c r="I32" s="1637">
        <f>((E32+F32)-H32)+G32</f>
        <v>0</v>
      </c>
      <c r="J32" s="1635" t="str">
        <f>IF(I32=0,"",(I32/$I$49)*($I$49-SUM('Assets-Liab 5-6'!$E$38:$E$39)))</f>
        <v/>
      </c>
      <c r="K32" s="596"/>
    </row>
    <row r="33" spans="1:11" ht="12" customHeight="1">
      <c r="A33" s="1969" t="s">
        <v>2050</v>
      </c>
      <c r="B33" s="1970">
        <v>41366</v>
      </c>
      <c r="C33" s="1635">
        <v>30999876</v>
      </c>
      <c r="D33" s="1636">
        <v>2</v>
      </c>
      <c r="E33" s="1635">
        <v>39030366</v>
      </c>
      <c r="F33" s="1635"/>
      <c r="G33" s="1635">
        <v>1468972</v>
      </c>
      <c r="H33" s="1635"/>
      <c r="I33" s="1637">
        <f t="shared" ref="I33:I48" si="1">((E33+F33)-H33)+G33</f>
        <v>40499338</v>
      </c>
      <c r="J33" s="1635">
        <f>IF(I33=0,"",(I33/$I$49)*($I$49-SUM('Assets-Liab 5-6'!$E$38:$E$39)))</f>
        <v>38277988.503097475</v>
      </c>
      <c r="K33" s="596"/>
    </row>
    <row r="34" spans="1:11" ht="12" customHeight="1">
      <c r="A34" s="1969" t="s">
        <v>2051</v>
      </c>
      <c r="B34" s="1970">
        <v>41366</v>
      </c>
      <c r="C34" s="1635">
        <v>69000000</v>
      </c>
      <c r="D34" s="1636">
        <v>2</v>
      </c>
      <c r="E34" s="1635">
        <v>66790000</v>
      </c>
      <c r="F34" s="1635"/>
      <c r="G34" s="1635"/>
      <c r="H34" s="1635"/>
      <c r="I34" s="1637">
        <f t="shared" si="1"/>
        <v>66790000</v>
      </c>
      <c r="J34" s="1635">
        <f>IF(I34=0,"",(I34/$I$49)*($I$49-SUM('Assets-Liab 5-6'!$E$38:$E$39)))</f>
        <v>63126633.134642363</v>
      </c>
      <c r="K34" s="597"/>
    </row>
    <row r="35" spans="1:11" ht="12" customHeight="1">
      <c r="A35" s="1969" t="s">
        <v>2052</v>
      </c>
      <c r="B35" s="1970">
        <v>42068</v>
      </c>
      <c r="C35" s="1638">
        <v>13795000</v>
      </c>
      <c r="D35" s="1636">
        <v>2</v>
      </c>
      <c r="E35" s="1638">
        <v>13795000</v>
      </c>
      <c r="F35" s="1638"/>
      <c r="G35" s="1638"/>
      <c r="H35" s="1638"/>
      <c r="I35" s="1637">
        <f t="shared" si="1"/>
        <v>13795000</v>
      </c>
      <c r="J35" s="1638">
        <f>IF(I35=0,"",(I35/$I$49)*($I$49-SUM('Assets-Liab 5-6'!$E$38:$E$39)))</f>
        <v>13038357.599826192</v>
      </c>
      <c r="K35" s="597"/>
    </row>
    <row r="36" spans="1:11" ht="12" customHeight="1">
      <c r="A36" s="1969" t="s">
        <v>2053</v>
      </c>
      <c r="B36" s="1970">
        <v>42068</v>
      </c>
      <c r="C36" s="1635">
        <v>6204788</v>
      </c>
      <c r="D36" s="1636">
        <v>2</v>
      </c>
      <c r="E36" s="1635">
        <v>7787084</v>
      </c>
      <c r="F36" s="1635"/>
      <c r="G36" s="1635">
        <v>388745</v>
      </c>
      <c r="H36" s="1635"/>
      <c r="I36" s="1637">
        <f t="shared" si="1"/>
        <v>8175829</v>
      </c>
      <c r="J36" s="1635">
        <f>IF(I36=0,"",(I36/$I$49)*($I$49-SUM('Assets-Liab 5-6'!$E$38:$E$39)))</f>
        <v>7727392.6913395701</v>
      </c>
      <c r="K36" s="598"/>
    </row>
    <row r="37" spans="1:11" ht="12" customHeight="1">
      <c r="A37" s="1969" t="s">
        <v>2054</v>
      </c>
      <c r="B37" s="1970">
        <v>42068</v>
      </c>
      <c r="C37" s="1501">
        <v>9886576</v>
      </c>
      <c r="D37" s="1639">
        <v>2</v>
      </c>
      <c r="E37" s="1501">
        <v>8842665</v>
      </c>
      <c r="F37" s="1501"/>
      <c r="G37" s="1501">
        <v>355056</v>
      </c>
      <c r="H37" s="1501">
        <v>2480000</v>
      </c>
      <c r="I37" s="1637">
        <f t="shared" si="1"/>
        <v>6717721</v>
      </c>
      <c r="J37" s="1501">
        <f>IF(I37=0,"",(I37/$I$49)*($I$49-SUM('Assets-Liab 5-6'!$E$38:$E$39)))</f>
        <v>6349260.5040856842</v>
      </c>
      <c r="K37" s="597"/>
    </row>
    <row r="38" spans="1:11" ht="12" customHeight="1">
      <c r="A38" s="1969" t="s">
        <v>2055</v>
      </c>
      <c r="B38" s="1970">
        <v>42068</v>
      </c>
      <c r="C38" s="1635">
        <v>935000</v>
      </c>
      <c r="D38" s="1640">
        <v>2</v>
      </c>
      <c r="E38" s="1641">
        <v>935000</v>
      </c>
      <c r="F38" s="1641"/>
      <c r="G38" s="1641"/>
      <c r="H38" s="1641"/>
      <c r="I38" s="1637">
        <f t="shared" si="1"/>
        <v>935000</v>
      </c>
      <c r="J38" s="1642">
        <f>IF(I38=0,"",(I38/$I$49)*($I$49-SUM('Assets-Liab 5-6'!$E$38:$E$39)))</f>
        <v>883716.15482692921</v>
      </c>
      <c r="K38" s="599"/>
    </row>
    <row r="39" spans="1:11" ht="12" customHeight="1">
      <c r="A39" s="1969" t="s">
        <v>2055</v>
      </c>
      <c r="B39" s="1970">
        <v>42068</v>
      </c>
      <c r="C39" s="1635">
        <v>28175000</v>
      </c>
      <c r="D39" s="1640">
        <v>2</v>
      </c>
      <c r="E39" s="1641">
        <v>28175000</v>
      </c>
      <c r="F39" s="1641"/>
      <c r="G39" s="1641"/>
      <c r="H39" s="1641"/>
      <c r="I39" s="1637">
        <f t="shared" si="1"/>
        <v>28175000</v>
      </c>
      <c r="J39" s="1642">
        <f>IF(I39=0,"",(I39/$I$49)*($I$49-SUM('Assets-Liab 5-6'!$E$38:$E$39)))</f>
        <v>26629628.515774049</v>
      </c>
      <c r="K39" s="599"/>
    </row>
    <row r="40" spans="1:11" ht="12" customHeight="1">
      <c r="A40" s="1969" t="s">
        <v>2056</v>
      </c>
      <c r="B40" s="1970">
        <v>42502</v>
      </c>
      <c r="C40" s="1635">
        <v>29085000</v>
      </c>
      <c r="D40" s="1640">
        <v>7</v>
      </c>
      <c r="E40" s="1641">
        <v>29085000</v>
      </c>
      <c r="F40" s="1641"/>
      <c r="G40" s="1641"/>
      <c r="H40" s="1641"/>
      <c r="I40" s="1637">
        <f t="shared" si="1"/>
        <v>29085000</v>
      </c>
      <c r="J40" s="1642">
        <f>IF(I40=0,"",(I40/$I$49)*($I$49-SUM('Assets-Liab 5-6'!$E$38:$E$39)))</f>
        <v>27489715.896407742</v>
      </c>
      <c r="K40" s="599"/>
    </row>
    <row r="41" spans="1:11" ht="12" customHeight="1">
      <c r="A41" s="594"/>
      <c r="B41" s="595"/>
      <c r="C41" s="1635"/>
      <c r="D41" s="1640"/>
      <c r="E41" s="1641"/>
      <c r="F41" s="1641"/>
      <c r="G41" s="1641"/>
      <c r="H41" s="1641"/>
      <c r="I41" s="1637">
        <f t="shared" si="1"/>
        <v>0</v>
      </c>
      <c r="J41" s="1642" t="str">
        <f>IF(I41=0,"",(I41/$I$49)*($I$49-SUM('Assets-Liab 5-6'!$E$38:$E$39)))</f>
        <v/>
      </c>
      <c r="K41" s="599"/>
    </row>
    <row r="42" spans="1:11" ht="12" customHeight="1">
      <c r="A42" s="594"/>
      <c r="B42" s="595"/>
      <c r="C42" s="1635"/>
      <c r="D42" s="1640"/>
      <c r="E42" s="1641"/>
      <c r="F42" s="1641"/>
      <c r="G42" s="1641"/>
      <c r="H42" s="1641"/>
      <c r="I42" s="1637">
        <f t="shared" si="1"/>
        <v>0</v>
      </c>
      <c r="J42" s="1642" t="str">
        <f>IF(I42=0,"",(I42/$I$49)*($I$49-SUM('Assets-Liab 5-6'!$E$38:$E$39)))</f>
        <v/>
      </c>
      <c r="K42" s="599"/>
    </row>
    <row r="43" spans="1:11" ht="12" customHeight="1">
      <c r="A43" s="594"/>
      <c r="B43" s="595"/>
      <c r="C43" s="1635"/>
      <c r="D43" s="1640"/>
      <c r="E43" s="1641"/>
      <c r="F43" s="1641"/>
      <c r="G43" s="1641"/>
      <c r="H43" s="1641"/>
      <c r="I43" s="1637">
        <f t="shared" si="1"/>
        <v>0</v>
      </c>
      <c r="J43" s="1642" t="str">
        <f>IF(I43=0,"",(I43/$I$49)*($I$49-SUM('Assets-Liab 5-6'!$E$38:$E$39)))</f>
        <v/>
      </c>
      <c r="K43" s="599"/>
    </row>
    <row r="44" spans="1:11" ht="12" customHeight="1">
      <c r="A44" s="594"/>
      <c r="B44" s="595"/>
      <c r="C44" s="1635"/>
      <c r="D44" s="1636"/>
      <c r="E44" s="1635"/>
      <c r="F44" s="1635"/>
      <c r="G44" s="1635"/>
      <c r="H44" s="1635"/>
      <c r="I44" s="1637">
        <f t="shared" si="1"/>
        <v>0</v>
      </c>
      <c r="J44" s="1635" t="str">
        <f>IF(I44=0,"",(I44/$I$49)*($I$49-SUM('Assets-Liab 5-6'!$E$38:$E$39)))</f>
        <v/>
      </c>
      <c r="K44" s="597"/>
    </row>
    <row r="45" spans="1:11" ht="12" customHeight="1">
      <c r="A45" s="594"/>
      <c r="B45" s="595"/>
      <c r="C45" s="1635"/>
      <c r="D45" s="1636"/>
      <c r="E45" s="1635"/>
      <c r="F45" s="1635"/>
      <c r="G45" s="1635"/>
      <c r="H45" s="1635"/>
      <c r="I45" s="1637">
        <f t="shared" si="1"/>
        <v>0</v>
      </c>
      <c r="J45" s="1635" t="str">
        <f>IF(I45=0,"",(I45/$I$49)*($I$49-SUM('Assets-Liab 5-6'!$E$38:$E$39)))</f>
        <v/>
      </c>
      <c r="K45" s="597"/>
    </row>
    <row r="46" spans="1:11" ht="12" customHeight="1">
      <c r="A46" s="594"/>
      <c r="B46" s="595"/>
      <c r="C46" s="1635"/>
      <c r="D46" s="1636"/>
      <c r="E46" s="1635"/>
      <c r="F46" s="1635"/>
      <c r="G46" s="1635"/>
      <c r="H46" s="1635"/>
      <c r="I46" s="1637">
        <f t="shared" si="1"/>
        <v>0</v>
      </c>
      <c r="J46" s="1635" t="str">
        <f>IF(I46=0,"",(I46/$I$49)*($I$49-SUM('Assets-Liab 5-6'!$E$38:$E$39)))</f>
        <v/>
      </c>
      <c r="K46" s="597"/>
    </row>
    <row r="47" spans="1:11" ht="12" customHeight="1">
      <c r="A47" s="594"/>
      <c r="B47" s="595"/>
      <c r="C47" s="1638"/>
      <c r="D47" s="1636"/>
      <c r="E47" s="1638"/>
      <c r="F47" s="1638"/>
      <c r="G47" s="1638"/>
      <c r="H47" s="1638"/>
      <c r="I47" s="1637">
        <f t="shared" si="1"/>
        <v>0</v>
      </c>
      <c r="J47" s="1638" t="str">
        <f>IF(I47=0,"",(I47/$I$49)*($I$49-SUM('Assets-Liab 5-6'!$E$38:$E$39)))</f>
        <v/>
      </c>
      <c r="K47" s="597"/>
    </row>
    <row r="48" spans="1:11" ht="12" customHeight="1">
      <c r="A48" s="594"/>
      <c r="B48" s="595"/>
      <c r="C48" s="1635"/>
      <c r="D48" s="1636"/>
      <c r="E48" s="1635"/>
      <c r="F48" s="1635"/>
      <c r="G48" s="1635"/>
      <c r="H48" s="1635"/>
      <c r="I48" s="1637">
        <f t="shared" si="1"/>
        <v>0</v>
      </c>
      <c r="J48" s="1635" t="str">
        <f>IF(I48=0,"",(I48/$I$49)*($I$49-SUM('Assets-Liab 5-6'!$E$38:$E$39)))</f>
        <v/>
      </c>
      <c r="K48" s="597"/>
    </row>
    <row r="49" spans="1:11" ht="12" customHeight="1">
      <c r="A49" s="594"/>
      <c r="B49" s="595"/>
      <c r="C49" s="1637">
        <f>SUM(C31:C48)</f>
        <v>208073872</v>
      </c>
      <c r="D49" s="1643"/>
      <c r="E49" s="1637">
        <f t="shared" ref="E49:J49" si="2">SUM(E31:E48)</f>
        <v>200907504</v>
      </c>
      <c r="F49" s="1637">
        <f t="shared" si="2"/>
        <v>0</v>
      </c>
      <c r="G49" s="1637">
        <f t="shared" si="2"/>
        <v>2395384</v>
      </c>
      <c r="H49" s="1637">
        <f t="shared" si="2"/>
        <v>9130000</v>
      </c>
      <c r="I49" s="1637">
        <f t="shared" si="2"/>
        <v>194172888</v>
      </c>
      <c r="J49" s="1637">
        <f t="shared" si="2"/>
        <v>183522693</v>
      </c>
      <c r="K49" s="597"/>
    </row>
    <row r="50" spans="1:11" ht="6" customHeight="1">
      <c r="A50" s="600"/>
      <c r="B50" s="596"/>
      <c r="C50" s="596"/>
      <c r="D50" s="596"/>
      <c r="E50" s="596"/>
      <c r="F50" s="596"/>
      <c r="G50" s="596"/>
      <c r="H50" s="596"/>
      <c r="I50" s="596"/>
      <c r="J50" s="600"/>
    </row>
    <row r="51" spans="1:11">
      <c r="A51" s="601" t="s">
        <v>1762</v>
      </c>
      <c r="B51" s="600"/>
      <c r="C51" s="597"/>
      <c r="D51" s="597"/>
      <c r="E51" s="597"/>
      <c r="F51" s="597"/>
      <c r="G51" s="597"/>
      <c r="H51" s="596"/>
      <c r="I51" s="596"/>
      <c r="J51" s="600"/>
    </row>
    <row r="52" spans="1:11" ht="11.25" customHeight="1">
      <c r="A52" s="602" t="s">
        <v>903</v>
      </c>
      <c r="B52" s="2347" t="s">
        <v>578</v>
      </c>
      <c r="C52" s="2348"/>
      <c r="D52" s="2348"/>
      <c r="E52" s="603" t="s">
        <v>837</v>
      </c>
      <c r="F52" s="2349" t="s">
        <v>2057</v>
      </c>
      <c r="G52" s="2350"/>
      <c r="H52" s="596"/>
      <c r="I52" s="596"/>
      <c r="J52" s="600"/>
    </row>
    <row r="53" spans="1:11" ht="11.25" customHeight="1">
      <c r="A53" s="604" t="s">
        <v>904</v>
      </c>
      <c r="B53" s="605" t="s">
        <v>942</v>
      </c>
      <c r="C53" s="600"/>
      <c r="D53" s="597"/>
      <c r="E53" s="603" t="s">
        <v>492</v>
      </c>
      <c r="F53" s="2351"/>
      <c r="G53" s="2352"/>
      <c r="H53" s="596"/>
      <c r="I53" s="596"/>
      <c r="J53" s="600"/>
    </row>
    <row r="54" spans="1:11" ht="11.25" customHeight="1">
      <c r="A54" s="606" t="s">
        <v>905</v>
      </c>
      <c r="B54" s="601" t="s">
        <v>943</v>
      </c>
      <c r="C54" s="600"/>
      <c r="D54" s="597"/>
      <c r="E54" s="603" t="s">
        <v>493</v>
      </c>
      <c r="F54" s="2351"/>
      <c r="G54" s="2352"/>
      <c r="H54" s="596"/>
      <c r="I54" s="596"/>
      <c r="J54" s="600"/>
    </row>
    <row r="55" spans="1:11" ht="6" customHeight="1">
      <c r="A55" s="597"/>
      <c r="B55" s="607"/>
      <c r="C55" s="608"/>
      <c r="D55" s="609"/>
      <c r="E55" s="610"/>
      <c r="F55" s="611"/>
      <c r="G55" s="600"/>
      <c r="H55" s="596"/>
      <c r="I55" s="596"/>
      <c r="J55" s="600"/>
    </row>
    <row r="56" spans="1:11" ht="11.25" customHeight="1">
      <c r="A56" s="607"/>
      <c r="B56" s="612"/>
      <c r="C56" s="597"/>
      <c r="D56" s="597"/>
      <c r="E56" s="597"/>
      <c r="F56" s="597"/>
      <c r="G56" s="596"/>
      <c r="H56" s="596"/>
      <c r="I56" s="596"/>
      <c r="J56" s="600"/>
    </row>
    <row r="57" spans="1:11" ht="11.25" customHeight="1">
      <c r="A57" s="597"/>
      <c r="B57" s="613"/>
      <c r="C57" s="597"/>
      <c r="D57" s="597"/>
      <c r="E57" s="597"/>
      <c r="F57" s="597"/>
      <c r="G57" s="596"/>
      <c r="H57" s="596"/>
      <c r="I57" s="596"/>
      <c r="J57" s="600"/>
    </row>
    <row r="58" spans="1:11" ht="11.25" customHeight="1">
      <c r="A58" s="607"/>
      <c r="B58" s="612"/>
      <c r="C58" s="597"/>
      <c r="D58" s="597"/>
      <c r="E58" s="597"/>
      <c r="F58" s="597"/>
      <c r="G58" s="596"/>
      <c r="H58" s="596"/>
      <c r="I58" s="596"/>
      <c r="J58" s="600"/>
    </row>
    <row r="59" spans="1:11" ht="11.25" customHeight="1"/>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9"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sqref="A1:G1"/>
    </sheetView>
  </sheetViews>
  <sheetFormatPr defaultColWidth="9.140625" defaultRowHeight="12.75"/>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c r="A1" s="2383" t="s">
        <v>848</v>
      </c>
      <c r="B1" s="2384"/>
      <c r="C1" s="2384"/>
      <c r="D1" s="2384"/>
      <c r="E1" s="2384"/>
      <c r="F1" s="2384"/>
      <c r="G1" s="2385"/>
      <c r="H1" s="1229"/>
      <c r="I1" s="614"/>
      <c r="J1" s="400"/>
    </row>
    <row r="2" spans="1:11" ht="26.25">
      <c r="A2" s="2360" t="s">
        <v>1647</v>
      </c>
      <c r="B2" s="2361"/>
      <c r="C2" s="2361"/>
      <c r="D2" s="2361"/>
      <c r="E2" s="2362"/>
      <c r="F2" s="615" t="s">
        <v>895</v>
      </c>
      <c r="G2" s="616" t="s">
        <v>1644</v>
      </c>
      <c r="H2" s="616" t="s">
        <v>405</v>
      </c>
      <c r="I2" s="616" t="s">
        <v>1145</v>
      </c>
      <c r="J2" s="616" t="s">
        <v>1767</v>
      </c>
      <c r="K2" s="616" t="s">
        <v>136</v>
      </c>
    </row>
    <row r="3" spans="1:11">
      <c r="A3" s="2363" t="str">
        <f>"Cash Basis Fund Balance as of July 1, "&amp;'AFR20'!E2-1</f>
        <v>Cash Basis Fund Balance as of July 1, 2019</v>
      </c>
      <c r="B3" s="2364"/>
      <c r="C3" s="2364"/>
      <c r="D3" s="2364"/>
      <c r="E3" s="2365"/>
      <c r="F3" s="617"/>
      <c r="G3" s="1645"/>
      <c r="H3" s="1645"/>
      <c r="I3" s="1645"/>
      <c r="J3" s="1646"/>
      <c r="K3" s="1646"/>
    </row>
    <row r="4" spans="1:11">
      <c r="A4" s="2366" t="s">
        <v>364</v>
      </c>
      <c r="B4" s="2367"/>
      <c r="C4" s="2367"/>
      <c r="D4" s="2367"/>
      <c r="E4" s="2348"/>
      <c r="F4" s="620"/>
      <c r="G4" s="1647"/>
      <c r="H4" s="1648"/>
      <c r="I4" s="1647"/>
      <c r="J4" s="1649"/>
      <c r="K4" s="1649"/>
    </row>
    <row r="5" spans="1:11">
      <c r="A5" s="2386" t="s">
        <v>1057</v>
      </c>
      <c r="B5" s="2357"/>
      <c r="C5" s="2357"/>
      <c r="D5" s="2357"/>
      <c r="E5" s="2387"/>
      <c r="F5" s="622" t="s">
        <v>840</v>
      </c>
      <c r="G5" s="1650"/>
      <c r="H5" s="1645">
        <f>'Revenues 9-14'!C7</f>
        <v>15478461</v>
      </c>
      <c r="I5" s="1651"/>
      <c r="J5" s="1652"/>
      <c r="K5" s="1652"/>
    </row>
    <row r="6" spans="1:11">
      <c r="A6" s="625" t="s">
        <v>712</v>
      </c>
      <c r="B6" s="626"/>
      <c r="C6" s="626"/>
      <c r="D6" s="626"/>
      <c r="E6" s="627"/>
      <c r="F6" s="628" t="s">
        <v>841</v>
      </c>
      <c r="G6" s="1645"/>
      <c r="H6" s="1645"/>
      <c r="I6" s="1645"/>
      <c r="J6" s="1646"/>
      <c r="K6" s="1646"/>
    </row>
    <row r="7" spans="1:11">
      <c r="A7" s="629" t="s">
        <v>243</v>
      </c>
      <c r="B7" s="630"/>
      <c r="C7" s="630"/>
      <c r="D7" s="630"/>
      <c r="E7" s="631"/>
      <c r="F7" s="622" t="s">
        <v>842</v>
      </c>
      <c r="G7" s="1647"/>
      <c r="H7" s="1647"/>
      <c r="I7" s="1647"/>
      <c r="J7" s="1653"/>
      <c r="K7" s="1646">
        <f>'Revenues 9-14'!C101</f>
        <v>20849</v>
      </c>
    </row>
    <row r="8" spans="1:11">
      <c r="A8" s="629" t="s">
        <v>340</v>
      </c>
      <c r="B8" s="630"/>
      <c r="C8" s="630"/>
      <c r="D8" s="630"/>
      <c r="E8" s="631"/>
      <c r="F8" s="622" t="s">
        <v>843</v>
      </c>
      <c r="G8" s="1654"/>
      <c r="H8" s="1654"/>
      <c r="I8" s="1654"/>
      <c r="J8" s="1646"/>
      <c r="K8" s="1649"/>
    </row>
    <row r="9" spans="1:11">
      <c r="A9" s="629" t="s">
        <v>136</v>
      </c>
      <c r="B9" s="630"/>
      <c r="C9" s="630"/>
      <c r="D9" s="630"/>
      <c r="E9" s="631"/>
      <c r="F9" s="628" t="s">
        <v>845</v>
      </c>
      <c r="G9" s="1654"/>
      <c r="H9" s="1650"/>
      <c r="I9" s="1650"/>
      <c r="J9" s="1653"/>
      <c r="K9" s="1646">
        <f>'Revenues 9-14'!C148</f>
        <v>157017</v>
      </c>
    </row>
    <row r="10" spans="1:11">
      <c r="A10" s="2386" t="s">
        <v>1768</v>
      </c>
      <c r="B10" s="2357"/>
      <c r="C10" s="2357"/>
      <c r="D10" s="2357"/>
      <c r="E10" s="2388"/>
      <c r="F10" s="633" t="s">
        <v>854</v>
      </c>
      <c r="G10" s="1654"/>
      <c r="H10" s="1655"/>
      <c r="I10" s="1645"/>
      <c r="J10" s="1646"/>
      <c r="K10" s="1646"/>
    </row>
    <row r="11" spans="1:11">
      <c r="A11" s="2386" t="s">
        <v>158</v>
      </c>
      <c r="B11" s="2357"/>
      <c r="C11" s="2357"/>
      <c r="D11" s="2357"/>
      <c r="E11" s="2387"/>
      <c r="F11" s="622" t="s">
        <v>844</v>
      </c>
      <c r="G11" s="1650"/>
      <c r="H11" s="1645"/>
      <c r="I11" s="1645"/>
      <c r="J11" s="1646"/>
      <c r="K11" s="1652"/>
    </row>
    <row r="12" spans="1:11" ht="13.5" thickBot="1">
      <c r="A12" s="2374" t="s">
        <v>896</v>
      </c>
      <c r="B12" s="2375"/>
      <c r="C12" s="2375"/>
      <c r="D12" s="2375"/>
      <c r="E12" s="2376"/>
      <c r="F12" s="1361"/>
      <c r="G12" s="1656">
        <f>SUM(G5:G11)</f>
        <v>0</v>
      </c>
      <c r="H12" s="1656">
        <f>SUM(H5:H11)</f>
        <v>15478461</v>
      </c>
      <c r="I12" s="1656">
        <f>SUM(I5:I11)</f>
        <v>0</v>
      </c>
      <c r="J12" s="1656">
        <f>SUM(J5:J11)</f>
        <v>0</v>
      </c>
      <c r="K12" s="1656">
        <f>SUM(K5:K11)</f>
        <v>177866</v>
      </c>
    </row>
    <row r="13" spans="1:11" ht="13.5" thickTop="1">
      <c r="A13" s="2368" t="s">
        <v>365</v>
      </c>
      <c r="B13" s="2369"/>
      <c r="C13" s="2369"/>
      <c r="D13" s="2369"/>
      <c r="E13" s="2370"/>
      <c r="F13" s="634"/>
      <c r="G13" s="1657"/>
      <c r="H13" s="1658"/>
      <c r="I13" s="1659"/>
      <c r="J13" s="1659"/>
      <c r="K13" s="1659"/>
    </row>
    <row r="14" spans="1:11">
      <c r="A14" s="2392" t="s">
        <v>451</v>
      </c>
      <c r="B14" s="2392"/>
      <c r="C14" s="2392"/>
      <c r="D14" s="2392"/>
      <c r="E14" s="2393"/>
      <c r="F14" s="635" t="s">
        <v>846</v>
      </c>
      <c r="G14" s="1654"/>
      <c r="H14" s="1645">
        <f>H5</f>
        <v>15478461</v>
      </c>
      <c r="I14" s="1650"/>
      <c r="J14" s="1652"/>
      <c r="K14" s="1646">
        <f>K7+K9</f>
        <v>177866</v>
      </c>
    </row>
    <row r="15" spans="1:11">
      <c r="A15" s="2357" t="s">
        <v>4</v>
      </c>
      <c r="B15" s="2357"/>
      <c r="C15" s="2357"/>
      <c r="D15" s="2357"/>
      <c r="E15" s="2387"/>
      <c r="F15" s="635" t="s">
        <v>847</v>
      </c>
      <c r="G15" s="1650"/>
      <c r="H15" s="1645"/>
      <c r="I15" s="1645"/>
      <c r="J15" s="1646"/>
      <c r="K15" s="1646"/>
    </row>
    <row r="16" spans="1:11">
      <c r="A16" s="2357" t="s">
        <v>293</v>
      </c>
      <c r="B16" s="2357"/>
      <c r="C16" s="2357"/>
      <c r="D16" s="2357"/>
      <c r="E16" s="2387"/>
      <c r="F16" s="635" t="s">
        <v>914</v>
      </c>
      <c r="G16" s="1651"/>
      <c r="H16" s="1647"/>
      <c r="I16" s="1647"/>
      <c r="J16" s="1649"/>
      <c r="K16" s="1649"/>
    </row>
    <row r="17" spans="1:15">
      <c r="A17" s="2381" t="s">
        <v>926</v>
      </c>
      <c r="B17" s="2381"/>
      <c r="C17" s="2381"/>
      <c r="D17" s="2381"/>
      <c r="E17" s="2382"/>
      <c r="F17" s="636"/>
      <c r="G17" s="1660"/>
      <c r="H17" s="1661"/>
      <c r="I17" s="1661"/>
      <c r="J17" s="1662"/>
      <c r="K17" s="1663"/>
    </row>
    <row r="18" spans="1:15">
      <c r="A18" s="2371" t="s">
        <v>363</v>
      </c>
      <c r="B18" s="2372"/>
      <c r="C18" s="2372"/>
      <c r="D18" s="2372"/>
      <c r="E18" s="2373"/>
      <c r="F18" s="635" t="s">
        <v>923</v>
      </c>
      <c r="G18" s="1654"/>
      <c r="H18" s="1654"/>
      <c r="I18" s="1654"/>
      <c r="J18" s="1646"/>
      <c r="K18" s="1664"/>
    </row>
    <row r="19" spans="1:15" ht="21.75" customHeight="1">
      <c r="A19" s="2394" t="s">
        <v>1764</v>
      </c>
      <c r="B19" s="2394"/>
      <c r="C19" s="2394"/>
      <c r="D19" s="2394"/>
      <c r="E19" s="2395"/>
      <c r="F19" s="635" t="s">
        <v>924</v>
      </c>
      <c r="G19" s="1654"/>
      <c r="H19" s="1654"/>
      <c r="I19" s="1654"/>
      <c r="J19" s="1646"/>
      <c r="K19" s="1664"/>
    </row>
    <row r="20" spans="1:15">
      <c r="A20" s="2371" t="s">
        <v>1769</v>
      </c>
      <c r="B20" s="2372"/>
      <c r="C20" s="2372"/>
      <c r="D20" s="2372"/>
      <c r="E20" s="2373"/>
      <c r="F20" s="635" t="s">
        <v>925</v>
      </c>
      <c r="G20" s="1654"/>
      <c r="H20" s="1654"/>
      <c r="I20" s="1654"/>
      <c r="J20" s="1646"/>
      <c r="K20" s="1664"/>
    </row>
    <row r="21" spans="1:15" ht="13.5" thickBot="1">
      <c r="A21" s="2377" t="s">
        <v>631</v>
      </c>
      <c r="B21" s="2377"/>
      <c r="C21" s="2377"/>
      <c r="D21" s="2377"/>
      <c r="E21" s="2377"/>
      <c r="F21" s="1362"/>
      <c r="G21" s="1661"/>
      <c r="H21" s="1665"/>
      <c r="I21" s="1665"/>
      <c r="J21" s="1666">
        <f>SUM(J18:J20)</f>
        <v>0</v>
      </c>
      <c r="K21" s="1662"/>
    </row>
    <row r="22" spans="1:15" ht="13.5" thickTop="1">
      <c r="A22" s="2357" t="s">
        <v>1770</v>
      </c>
      <c r="B22" s="2357"/>
      <c r="C22" s="2357"/>
      <c r="D22" s="2357"/>
      <c r="E22" s="2387"/>
      <c r="F22" s="635" t="s">
        <v>854</v>
      </c>
      <c r="G22" s="1654"/>
      <c r="H22" s="1645"/>
      <c r="I22" s="1645"/>
      <c r="J22" s="1667"/>
      <c r="K22" s="1646"/>
    </row>
    <row r="23" spans="1:15" ht="13.5" thickBot="1">
      <c r="A23" s="2378" t="s">
        <v>897</v>
      </c>
      <c r="B23" s="2377"/>
      <c r="C23" s="2377"/>
      <c r="D23" s="2377"/>
      <c r="E23" s="2377"/>
      <c r="F23" s="1364"/>
      <c r="G23" s="1656">
        <f>SUM(G14:G16,G21,G22)</f>
        <v>0</v>
      </c>
      <c r="H23" s="1656">
        <f>SUM(H14:H16,H21,H22)</f>
        <v>15478461</v>
      </c>
      <c r="I23" s="1656">
        <f>SUM(I14:I16,I21,I22)</f>
        <v>0</v>
      </c>
      <c r="J23" s="1656">
        <f>SUM(J14:J16,J21,J22)</f>
        <v>0</v>
      </c>
      <c r="K23" s="1656">
        <f>SUM(K14:K16,K21,K22)</f>
        <v>177866</v>
      </c>
      <c r="M23" s="1739"/>
      <c r="N23" s="1739"/>
      <c r="O23" s="1739"/>
    </row>
    <row r="24" spans="1:15" ht="14.25" thickTop="1" thickBot="1">
      <c r="A24" s="2379" t="str">
        <f>"Ending Cash Basis Fund Balance as of June 30, "&amp;'AFR20'!E2</f>
        <v>Ending Cash Basis Fund Balance as of June 30, 2020</v>
      </c>
      <c r="B24" s="2380"/>
      <c r="C24" s="2380"/>
      <c r="D24" s="2380"/>
      <c r="E24" s="2380"/>
      <c r="F24" s="1365"/>
      <c r="G24" s="1668">
        <f>SUM(G3,G12)-G23</f>
        <v>0</v>
      </c>
      <c r="H24" s="1668">
        <f>SUM(H3,H12)-H23</f>
        <v>0</v>
      </c>
      <c r="I24" s="1668">
        <f>SUM(I3,I12)-I23</f>
        <v>0</v>
      </c>
      <c r="J24" s="1668">
        <f>SUM(J3,J12)-J23</f>
        <v>0</v>
      </c>
      <c r="K24" s="1668">
        <f>SUM(K3,K12)-K23</f>
        <v>0</v>
      </c>
      <c r="L24" s="1739"/>
      <c r="M24" s="1739"/>
      <c r="N24" s="1739"/>
      <c r="O24" s="1739"/>
    </row>
    <row r="25" spans="1:15" ht="13.5" thickTop="1">
      <c r="A25" s="639" t="s">
        <v>415</v>
      </c>
      <c r="B25" s="640"/>
      <c r="C25" s="640"/>
      <c r="D25" s="640"/>
      <c r="E25" s="641"/>
      <c r="F25" s="642">
        <v>714</v>
      </c>
      <c r="G25" s="1669"/>
      <c r="H25" s="1669"/>
      <c r="I25" s="1669"/>
      <c r="J25" s="1667"/>
      <c r="K25" s="1667"/>
    </row>
    <row r="26" spans="1:15" ht="13.5" thickBot="1">
      <c r="A26" s="639" t="s">
        <v>337</v>
      </c>
      <c r="B26" s="640"/>
      <c r="C26" s="640"/>
      <c r="D26" s="640"/>
      <c r="E26" s="641"/>
      <c r="F26" s="642">
        <v>730</v>
      </c>
      <c r="G26" s="1656">
        <f>G24-G25</f>
        <v>0</v>
      </c>
      <c r="H26" s="1656">
        <f>H24-H25</f>
        <v>0</v>
      </c>
      <c r="I26" s="1656">
        <f>I24-I25</f>
        <v>0</v>
      </c>
      <c r="J26" s="1656">
        <f>J24-J25</f>
        <v>0</v>
      </c>
      <c r="K26" s="1656">
        <f>K24-K25</f>
        <v>0</v>
      </c>
    </row>
    <row r="27" spans="1:15" ht="5.25" customHeight="1" thickTop="1">
      <c r="I27" s="197"/>
      <c r="J27" s="197"/>
    </row>
    <row r="28" spans="1:15" ht="29.25" customHeight="1">
      <c r="A28" s="1437" t="s">
        <v>1853</v>
      </c>
      <c r="B28" s="1438"/>
      <c r="C28" s="1438"/>
      <c r="D28" s="1438"/>
      <c r="E28" s="1439"/>
      <c r="F28" s="643"/>
      <c r="G28" s="644"/>
    </row>
    <row r="29" spans="1:15">
      <c r="B29" s="441"/>
      <c r="C29" s="441"/>
      <c r="D29" s="441"/>
      <c r="F29" s="197"/>
      <c r="G29" s="645"/>
    </row>
    <row r="30" spans="1:15">
      <c r="A30" s="646" t="s">
        <v>566</v>
      </c>
      <c r="B30" s="647"/>
      <c r="C30" s="646" t="s">
        <v>378</v>
      </c>
      <c r="D30" s="647"/>
      <c r="E30" s="648" t="s">
        <v>760</v>
      </c>
      <c r="F30" s="197"/>
      <c r="G30" s="645"/>
    </row>
    <row r="31" spans="1:15">
      <c r="A31" s="649"/>
      <c r="D31" s="232"/>
      <c r="E31" s="650" t="s">
        <v>761</v>
      </c>
      <c r="F31" s="651" t="s">
        <v>534</v>
      </c>
      <c r="G31" s="618"/>
      <c r="H31" s="2389"/>
      <c r="I31" s="2390"/>
      <c r="J31" s="2390"/>
      <c r="K31" s="2390"/>
    </row>
    <row r="32" spans="1:15">
      <c r="A32" s="649"/>
      <c r="B32" s="232"/>
      <c r="C32" s="232"/>
      <c r="D32" s="232"/>
      <c r="E32" s="645"/>
      <c r="F32" s="651" t="s">
        <v>535</v>
      </c>
      <c r="G32" s="618"/>
      <c r="H32" s="2391"/>
      <c r="I32" s="2390"/>
      <c r="J32" s="2390"/>
      <c r="K32" s="2390"/>
    </row>
    <row r="33" spans="1:11" ht="1.5" customHeight="1">
      <c r="A33" s="652" t="s">
        <v>1156</v>
      </c>
      <c r="B33" s="341"/>
      <c r="C33" s="341"/>
      <c r="D33" s="341"/>
      <c r="E33" s="341"/>
      <c r="F33" s="341"/>
      <c r="G33" s="653"/>
      <c r="H33" s="2391"/>
      <c r="I33" s="2390"/>
      <c r="J33" s="2390"/>
      <c r="K33" s="2390"/>
    </row>
    <row r="34" spans="1:11">
      <c r="A34" s="654" t="s">
        <v>1771</v>
      </c>
      <c r="B34" s="341"/>
      <c r="C34" s="341"/>
      <c r="D34" s="341"/>
      <c r="E34" s="341"/>
      <c r="F34" s="341"/>
      <c r="G34" s="653"/>
    </row>
    <row r="35" spans="1:11" ht="15">
      <c r="A35" s="665" t="s">
        <v>898</v>
      </c>
      <c r="B35" s="655"/>
      <c r="C35" s="655"/>
      <c r="D35" s="655"/>
      <c r="E35" s="655"/>
      <c r="F35" s="655"/>
      <c r="G35" s="656"/>
      <c r="H35" s="657"/>
    </row>
    <row r="36" spans="1:11">
      <c r="A36" s="629" t="s">
        <v>1097</v>
      </c>
      <c r="B36" s="658"/>
      <c r="C36" s="658"/>
      <c r="D36" s="658"/>
      <c r="E36" s="658"/>
      <c r="F36" s="659"/>
      <c r="G36" s="619"/>
    </row>
    <row r="37" spans="1:11">
      <c r="A37" s="660" t="s">
        <v>887</v>
      </c>
      <c r="B37" s="658"/>
      <c r="C37" s="658"/>
      <c r="D37" s="658"/>
      <c r="E37" s="658"/>
      <c r="F37" s="659"/>
      <c r="G37" s="619"/>
    </row>
    <row r="38" spans="1:11">
      <c r="A38" s="660" t="s">
        <v>983</v>
      </c>
      <c r="B38" s="658"/>
      <c r="C38" s="658"/>
      <c r="D38" s="658"/>
      <c r="E38" s="658"/>
      <c r="F38" s="659"/>
      <c r="G38" s="619"/>
    </row>
    <row r="39" spans="1:11">
      <c r="A39" s="660" t="s">
        <v>984</v>
      </c>
      <c r="B39" s="658"/>
      <c r="C39" s="658"/>
      <c r="D39" s="658"/>
      <c r="E39" s="658"/>
      <c r="F39" s="659"/>
      <c r="G39" s="619"/>
    </row>
    <row r="40" spans="1:11">
      <c r="A40" s="660" t="s">
        <v>985</v>
      </c>
      <c r="B40" s="658"/>
      <c r="C40" s="658"/>
      <c r="D40" s="658"/>
      <c r="E40" s="658"/>
      <c r="F40" s="659"/>
      <c r="G40" s="619"/>
    </row>
    <row r="41" spans="1:11">
      <c r="A41" s="2357" t="s">
        <v>536</v>
      </c>
      <c r="B41" s="2358"/>
      <c r="C41" s="2358"/>
      <c r="D41" s="2358"/>
      <c r="E41" s="2358"/>
      <c r="F41" s="2359"/>
      <c r="G41" s="619"/>
    </row>
    <row r="42" spans="1:11">
      <c r="A42" s="660" t="s">
        <v>961</v>
      </c>
      <c r="B42" s="658"/>
      <c r="C42" s="658"/>
      <c r="D42" s="658"/>
      <c r="E42" s="658"/>
      <c r="F42" s="659"/>
      <c r="G42" s="619"/>
    </row>
    <row r="43" spans="1:11">
      <c r="A43" s="660" t="s">
        <v>962</v>
      </c>
      <c r="B43" s="658"/>
      <c r="C43" s="658"/>
      <c r="D43" s="658"/>
      <c r="E43" s="658"/>
      <c r="F43" s="659"/>
      <c r="G43" s="619"/>
    </row>
    <row r="44" spans="1:11">
      <c r="A44" s="660" t="s">
        <v>963</v>
      </c>
      <c r="B44" s="658"/>
      <c r="C44" s="658"/>
      <c r="D44" s="658"/>
      <c r="E44" s="658"/>
      <c r="F44" s="659"/>
      <c r="G44" s="619"/>
    </row>
    <row r="45" spans="1:11" ht="6.75" customHeight="1"/>
    <row r="46" spans="1:11" ht="15">
      <c r="A46" s="1230" t="s">
        <v>1765</v>
      </c>
      <c r="B46" s="382" t="s">
        <v>1645</v>
      </c>
    </row>
    <row r="47" spans="1:11" s="663" customFormat="1" ht="12.75" customHeight="1">
      <c r="A47" s="661"/>
      <c r="B47" s="662" t="s">
        <v>1646</v>
      </c>
      <c r="E47" s="662"/>
      <c r="K47" s="664"/>
    </row>
    <row r="48" spans="1:11" ht="12.75" customHeight="1">
      <c r="A48" s="1231" t="s">
        <v>1766</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9"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D12" sqref="D12"/>
    </sheetView>
  </sheetViews>
  <sheetFormatPr defaultColWidth="9.140625" defaultRowHeight="12.75"/>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c r="A1" s="2398" t="s">
        <v>1852</v>
      </c>
      <c r="B1" s="2399"/>
      <c r="C1" s="2400"/>
      <c r="D1" s="666"/>
      <c r="E1" s="667"/>
      <c r="F1" s="667"/>
      <c r="G1" s="668"/>
      <c r="H1" s="669"/>
      <c r="I1" s="670"/>
      <c r="J1" s="2396"/>
      <c r="K1" s="2397"/>
      <c r="L1" s="2397"/>
    </row>
    <row r="2" spans="1:14" ht="69.75" customHeight="1">
      <c r="A2" s="671" t="s">
        <v>1648</v>
      </c>
      <c r="B2" s="672" t="s">
        <v>373</v>
      </c>
      <c r="C2" s="1740" t="str">
        <f>"Cost                     Beginning                July 1, "&amp;'AFR20'!$E$2-1</f>
        <v>Cost                     Beginning                July 1, 2019</v>
      </c>
      <c r="D2" s="1740" t="str">
        <f>"Add:                     Additions           July 1, "&amp;'AFR20'!E2-1&amp;" thru June 30, "&amp;'AFR20'!E2</f>
        <v>Add:                     Additions           July 1, 2019 thru June 30, 2020</v>
      </c>
      <c r="E2" s="1740" t="str">
        <f>"Less:  Deletions   July 1, "&amp;'AFR20'!E2-1&amp;" thru June 30, "&amp;'AFR20'!E2</f>
        <v>Less:  Deletions   July 1, 2019 thru June 30, 2020</v>
      </c>
      <c r="F2" s="1740" t="str">
        <f>"Cost Ending                      June 30, "&amp;'AFR20'!E2</f>
        <v>Cost Ending                      June 30, 2020</v>
      </c>
      <c r="G2" s="1740" t="s">
        <v>599</v>
      </c>
      <c r="H2" s="1740" t="str">
        <f>"Accumlated Depreciation Beginning                July 1, "&amp;'AFR20'!$E$2-1</f>
        <v>Accumlated Depreciation Beginning                July 1, 2019</v>
      </c>
      <c r="I2" s="1740" t="str">
        <f>"Add:  Depreciation Allowable                 July 1, "&amp;'AFR20'!E2-1&amp;" thru June 30, "&amp;'AFR20'!E2</f>
        <v>Add:  Depreciation Allowable                 July 1, 2019 thru June 30, 2020</v>
      </c>
      <c r="J2" s="1740" t="str">
        <f>"Less:  Depreciation Deletions                                   July 1, "&amp;'AFR20'!E2-1&amp;" thru               June 30, "&amp;'AFR20'!E2</f>
        <v>Less:  Depreciation Deletions                                   July 1, 2019 thru               June 30, 2020</v>
      </c>
      <c r="K2" s="1740" t="str">
        <f>"Accumulated Depreciation Ending              June 30, "&amp;'AFR20'!E2</f>
        <v>Accumulated Depreciation Ending              June 30, 2020</v>
      </c>
      <c r="L2" s="1740" t="str">
        <f>"Ending Balance Undepreciated           June 30, "&amp;'AFR20'!E2</f>
        <v>Ending Balance Undepreciated           June 30, 2020</v>
      </c>
      <c r="M2" s="673"/>
      <c r="N2" s="673"/>
    </row>
    <row r="3" spans="1:14" ht="13.5" thickBot="1">
      <c r="A3" s="1295" t="s">
        <v>883</v>
      </c>
      <c r="B3" s="1296">
        <v>210</v>
      </c>
      <c r="C3" s="1670"/>
      <c r="D3" s="1670"/>
      <c r="E3" s="1670"/>
      <c r="F3" s="1666">
        <f>(C3+D3)-E3</f>
        <v>0</v>
      </c>
      <c r="G3" s="675"/>
      <c r="H3" s="674"/>
      <c r="I3" s="674"/>
      <c r="J3" s="674"/>
      <c r="K3" s="1370">
        <f>(H3+I3)-J3</f>
        <v>0</v>
      </c>
      <c r="L3" s="1370">
        <f>F3-K3</f>
        <v>0</v>
      </c>
      <c r="M3" s="673"/>
      <c r="N3" s="673"/>
    </row>
    <row r="4" spans="1:14" ht="15" customHeight="1" thickTop="1">
      <c r="A4" s="1297" t="s">
        <v>156</v>
      </c>
      <c r="B4" s="1296">
        <v>220</v>
      </c>
      <c r="C4" s="1653"/>
      <c r="D4" s="1653"/>
      <c r="E4" s="1653"/>
      <c r="F4" s="1652"/>
      <c r="G4" s="676"/>
      <c r="H4" s="677"/>
      <c r="I4" s="677"/>
      <c r="J4" s="677"/>
      <c r="K4" s="678"/>
      <c r="L4" s="624"/>
    </row>
    <row r="5" spans="1:14" ht="13.5" thickBot="1">
      <c r="A5" s="629" t="s">
        <v>884</v>
      </c>
      <c r="B5" s="679">
        <v>221</v>
      </c>
      <c r="C5" s="1671">
        <v>10020669</v>
      </c>
      <c r="D5" s="1671"/>
      <c r="E5" s="1671">
        <v>12178</v>
      </c>
      <c r="F5" s="1666">
        <f>(C5+D5)-E5</f>
        <v>10008491</v>
      </c>
      <c r="G5" s="676"/>
      <c r="H5" s="680"/>
      <c r="I5" s="680"/>
      <c r="J5" s="680"/>
      <c r="K5" s="637"/>
      <c r="L5" s="1370">
        <f>F5-K5</f>
        <v>10008491</v>
      </c>
    </row>
    <row r="6" spans="1:14" ht="14.25" thickTop="1" thickBot="1">
      <c r="A6" s="629" t="s">
        <v>1104</v>
      </c>
      <c r="B6" s="679">
        <v>222</v>
      </c>
      <c r="C6" s="1646"/>
      <c r="D6" s="1646"/>
      <c r="E6" s="1646"/>
      <c r="F6" s="1666">
        <f>(C6+D6)-E6</f>
        <v>0</v>
      </c>
      <c r="G6" s="676">
        <v>50</v>
      </c>
      <c r="H6" s="619"/>
      <c r="I6" s="619">
        <f>IF((C6+D6)-((ROUND(F6/G6,0))+H6)&lt;0,(C6+D6)-H6,ROUND(F6/G6,0))</f>
        <v>0</v>
      </c>
      <c r="J6" s="619"/>
      <c r="K6" s="1370">
        <f>(H6+I6)-J6</f>
        <v>0</v>
      </c>
      <c r="L6" s="1370">
        <f>F6-K6</f>
        <v>0</v>
      </c>
    </row>
    <row r="7" spans="1:14" ht="15" customHeight="1" thickTop="1">
      <c r="A7" s="1297" t="s">
        <v>157</v>
      </c>
      <c r="B7" s="1296">
        <v>230</v>
      </c>
      <c r="C7" s="1653"/>
      <c r="D7" s="1653"/>
      <c r="E7" s="1653"/>
      <c r="F7" s="1652"/>
      <c r="G7" s="681"/>
      <c r="H7" s="632"/>
      <c r="I7" s="632"/>
      <c r="J7" s="632"/>
      <c r="K7" s="624"/>
      <c r="L7" s="624"/>
    </row>
    <row r="8" spans="1:14" ht="13.5" thickBot="1">
      <c r="A8" s="629" t="s">
        <v>1105</v>
      </c>
      <c r="B8" s="679">
        <v>231</v>
      </c>
      <c r="C8" s="1672">
        <v>405347846</v>
      </c>
      <c r="D8" s="1672">
        <v>25216177</v>
      </c>
      <c r="E8" s="1672">
        <v>75239</v>
      </c>
      <c r="F8" s="1666">
        <f>(C8+D8)-E8</f>
        <v>430488784</v>
      </c>
      <c r="G8" s="681">
        <v>50</v>
      </c>
      <c r="H8" s="619">
        <v>171664391</v>
      </c>
      <c r="I8" s="619">
        <f>IF((C8+D8)-((ROUND(F8/G8,0))+H8)&lt;0,(C8+D8)-H8,ROUND(F8/G8,0))</f>
        <v>8609776</v>
      </c>
      <c r="J8" s="619"/>
      <c r="K8" s="1370">
        <f>(H8+I8)-J8</f>
        <v>180274167</v>
      </c>
      <c r="L8" s="1370">
        <f>F8-K8</f>
        <v>250214617</v>
      </c>
    </row>
    <row r="9" spans="1:14" ht="14.25" thickTop="1" thickBot="1">
      <c r="A9" s="629" t="s">
        <v>1106</v>
      </c>
      <c r="B9" s="679">
        <v>232</v>
      </c>
      <c r="C9" s="1646"/>
      <c r="D9" s="1646"/>
      <c r="E9" s="1646"/>
      <c r="F9" s="1666">
        <f>(C9+D9)-E9</f>
        <v>0</v>
      </c>
      <c r="G9" s="681">
        <v>20</v>
      </c>
      <c r="H9" s="619">
        <v>0</v>
      </c>
      <c r="I9" s="619">
        <f>IF((C9+D9)-((ROUND(F9/G9,0))+H9)&lt;0,(C9+D9)-H9,ROUND(F9/G9,0))</f>
        <v>0</v>
      </c>
      <c r="J9" s="619"/>
      <c r="K9" s="1370">
        <f>(H9+I9)-J9</f>
        <v>0</v>
      </c>
      <c r="L9" s="1370">
        <f>F9-K9</f>
        <v>0</v>
      </c>
    </row>
    <row r="10" spans="1:14" ht="24" thickTop="1" thickBot="1">
      <c r="A10" s="682" t="s">
        <v>1107</v>
      </c>
      <c r="B10" s="679">
        <v>240</v>
      </c>
      <c r="C10" s="1673">
        <v>14828234</v>
      </c>
      <c r="D10" s="1673">
        <v>1298036</v>
      </c>
      <c r="E10" s="1673">
        <v>-2042</v>
      </c>
      <c r="F10" s="1674">
        <f>(C10+D10)-E10</f>
        <v>16128312</v>
      </c>
      <c r="G10" s="681">
        <v>20</v>
      </c>
      <c r="H10" s="683">
        <v>4618013</v>
      </c>
      <c r="I10" s="683">
        <f>IF((C10+D10)-((ROUND(F10/G10,0))+H10)&lt;0,(C10+D10)-H10,ROUND(F10/G10,0))</f>
        <v>806416</v>
      </c>
      <c r="J10" s="683"/>
      <c r="K10" s="1370">
        <f>(H10+I10)-J10</f>
        <v>5424429</v>
      </c>
      <c r="L10" s="1370">
        <f>F10-K10</f>
        <v>10703883</v>
      </c>
    </row>
    <row r="11" spans="1:14" ht="13.5" thickTop="1">
      <c r="A11" s="1298" t="s">
        <v>1123</v>
      </c>
      <c r="B11" s="1296">
        <v>250</v>
      </c>
      <c r="C11" s="1653"/>
      <c r="D11" s="1653"/>
      <c r="E11" s="1653"/>
      <c r="F11" s="1652"/>
      <c r="G11" s="681"/>
      <c r="H11" s="632"/>
      <c r="I11" s="632"/>
      <c r="J11" s="632"/>
      <c r="K11" s="624"/>
      <c r="L11" s="624"/>
    </row>
    <row r="12" spans="1:14" ht="13.5" thickBot="1">
      <c r="A12" s="684" t="s">
        <v>1108</v>
      </c>
      <c r="B12" s="679">
        <v>251</v>
      </c>
      <c r="C12" s="1672">
        <f>27024932-101</f>
        <v>27024831</v>
      </c>
      <c r="D12" s="1672">
        <f>2840296-30000</f>
        <v>2810296</v>
      </c>
      <c r="E12" s="1672">
        <f>2113576+2071851</f>
        <v>4185427</v>
      </c>
      <c r="F12" s="1666">
        <f>(C12+D12)-E12</f>
        <v>25649700</v>
      </c>
      <c r="G12" s="681">
        <v>10</v>
      </c>
      <c r="H12" s="619">
        <v>18044774</v>
      </c>
      <c r="I12" s="619">
        <f>IF((C12+D12)-((ROUND(F12/G12,0))+H12)&lt;0,(C12+D12)-H12,ROUND(F12/G12,0))</f>
        <v>2564970</v>
      </c>
      <c r="J12" s="619"/>
      <c r="K12" s="1370">
        <f>(H12+I12)-J12</f>
        <v>20609744</v>
      </c>
      <c r="L12" s="1370">
        <f>F12-K12</f>
        <v>5039956</v>
      </c>
    </row>
    <row r="13" spans="1:14" ht="14.25" thickTop="1" thickBot="1">
      <c r="A13" s="684" t="s">
        <v>1109</v>
      </c>
      <c r="B13" s="679">
        <v>252</v>
      </c>
      <c r="C13" s="1672">
        <v>7922350</v>
      </c>
      <c r="D13" s="1672">
        <v>49459</v>
      </c>
      <c r="E13" s="1672"/>
      <c r="F13" s="1666">
        <f>(C13+D13)-E13</f>
        <v>7971809</v>
      </c>
      <c r="G13" s="681">
        <v>5</v>
      </c>
      <c r="H13" s="619">
        <v>1403444</v>
      </c>
      <c r="I13" s="619">
        <f>IF((C13+D13)-((ROUND(F13/G13,0))+H13)&lt;0,(C13+D13)-H13,ROUND(F13/G13,0))</f>
        <v>1594362</v>
      </c>
      <c r="J13" s="619"/>
      <c r="K13" s="1370">
        <f>(H13+I13)-J13</f>
        <v>2997806</v>
      </c>
      <c r="L13" s="1370">
        <f>F13-K13</f>
        <v>4974003</v>
      </c>
    </row>
    <row r="14" spans="1:14" ht="14.25" thickTop="1" thickBot="1">
      <c r="A14" s="684" t="s">
        <v>1110</v>
      </c>
      <c r="B14" s="679">
        <v>253</v>
      </c>
      <c r="C14" s="1646">
        <v>659653</v>
      </c>
      <c r="D14" s="1646">
        <v>0</v>
      </c>
      <c r="E14" s="1646"/>
      <c r="F14" s="1666">
        <f>(C14+D14)-E14</f>
        <v>659653</v>
      </c>
      <c r="G14" s="681">
        <v>3</v>
      </c>
      <c r="H14" s="619">
        <v>659653</v>
      </c>
      <c r="I14" s="619">
        <f>IF((C14+D14)-((ROUND(F14/G14,0))+H14)&lt;0,(C14+D14)-H14,ROUND(F14/G14,0))</f>
        <v>0</v>
      </c>
      <c r="J14" s="619"/>
      <c r="K14" s="1370">
        <f>(H14+I14)-J14</f>
        <v>659653</v>
      </c>
      <c r="L14" s="1370">
        <f>F14-K14</f>
        <v>0</v>
      </c>
    </row>
    <row r="15" spans="1:14" ht="15" customHeight="1" thickTop="1" thickBot="1">
      <c r="A15" s="1297" t="s">
        <v>523</v>
      </c>
      <c r="B15" s="1296">
        <v>260</v>
      </c>
      <c r="C15" s="1672">
        <v>24735455</v>
      </c>
      <c r="D15" s="1672">
        <v>3632300</v>
      </c>
      <c r="E15" s="1672">
        <v>22488274</v>
      </c>
      <c r="F15" s="1666">
        <f>(C15+D15)-E15</f>
        <v>5879481</v>
      </c>
      <c r="G15" s="685" t="s">
        <v>854</v>
      </c>
      <c r="H15" s="632"/>
      <c r="I15" s="632"/>
      <c r="J15" s="632"/>
      <c r="K15" s="632"/>
      <c r="L15" s="1370">
        <f>F15-K15</f>
        <v>5879481</v>
      </c>
    </row>
    <row r="16" spans="1:14" ht="15" customHeight="1" thickTop="1" thickBot="1">
      <c r="A16" s="1366" t="s">
        <v>636</v>
      </c>
      <c r="B16" s="1367">
        <v>200</v>
      </c>
      <c r="C16" s="1666">
        <f>SUM(C3,C5:C6,C8:C10,C12:C15)</f>
        <v>490539038</v>
      </c>
      <c r="D16" s="1666">
        <f>SUM(D3,D5:D6,D8:D10,D12:D15)</f>
        <v>33006268</v>
      </c>
      <c r="E16" s="1666">
        <f>SUM(E3,E5:E6,E8:E10,E12:E15)</f>
        <v>26759076</v>
      </c>
      <c r="F16" s="1666">
        <f>SUM(F3,F5:F6,F8:F10,F12:F15)</f>
        <v>496786230</v>
      </c>
      <c r="G16" s="681"/>
      <c r="H16" s="1363">
        <f>SUM(H3,H6,H8:H10,H12:H14,)</f>
        <v>196390275</v>
      </c>
      <c r="I16" s="1363">
        <f>SUM(I3,I6,I8:I10,I12:I14,)</f>
        <v>13575524</v>
      </c>
      <c r="J16" s="1363">
        <f>SUM(J3,J6,J8:J10,J12:J14,)</f>
        <v>0</v>
      </c>
      <c r="K16" s="1363">
        <f>(H16+I16)-J16</f>
        <v>209965799</v>
      </c>
      <c r="L16" s="1363">
        <f>F16-K16</f>
        <v>286820431</v>
      </c>
    </row>
    <row r="17" spans="1:12" ht="15" customHeight="1" thickTop="1" thickBot="1">
      <c r="A17" s="1299" t="s">
        <v>286</v>
      </c>
      <c r="B17" s="1296">
        <v>700</v>
      </c>
      <c r="C17" s="1649"/>
      <c r="D17" s="1649"/>
      <c r="E17" s="1649"/>
      <c r="F17" s="1666">
        <f>SUM('Expenditures 15-22'!I114,'Expenditures 15-22'!I151,'Expenditures 15-22'!I210,'Expenditures 15-22'!I312,'Expenditures 15-22'!I342,'Expenditures 15-22'!I367)</f>
        <v>1786641</v>
      </c>
      <c r="G17" s="676">
        <v>10</v>
      </c>
      <c r="H17" s="621"/>
      <c r="I17" s="1370">
        <f>F17/G17</f>
        <v>178664.1</v>
      </c>
      <c r="J17" s="621"/>
      <c r="K17" s="638"/>
      <c r="L17" s="638"/>
    </row>
    <row r="18" spans="1:12" ht="14.25" thickTop="1" thickBot="1">
      <c r="A18" s="1368" t="s">
        <v>677</v>
      </c>
      <c r="B18" s="1369"/>
      <c r="C18" s="623"/>
      <c r="D18" s="623"/>
      <c r="E18" s="623"/>
      <c r="F18" s="686"/>
      <c r="G18" s="687"/>
      <c r="H18" s="624"/>
      <c r="I18" s="1363">
        <f>SUM(I16,I17)</f>
        <v>13754188.1</v>
      </c>
      <c r="J18" s="624"/>
      <c r="K18" s="624"/>
      <c r="L18" s="624"/>
    </row>
    <row r="19" spans="1:12" ht="12" customHeight="1" thickTop="1">
      <c r="F19" s="443"/>
      <c r="L19" s="443"/>
    </row>
    <row r="20" spans="1:12" ht="12" customHeight="1">
      <c r="A20" s="688"/>
      <c r="B20" s="441"/>
      <c r="F20" s="443"/>
      <c r="L20" s="443"/>
    </row>
    <row r="21" spans="1:12" ht="12" customHeight="1">
      <c r="B21" s="441"/>
      <c r="F21" s="443"/>
      <c r="L21" s="443"/>
    </row>
    <row r="22" spans="1:12" ht="12" customHeight="1">
      <c r="B22" s="441"/>
      <c r="F22" s="443"/>
      <c r="L22" s="443"/>
    </row>
    <row r="23" spans="1:12" ht="12" customHeight="1">
      <c r="A23" s="689"/>
      <c r="B23" s="441"/>
      <c r="F23" s="443"/>
      <c r="L23" s="443"/>
    </row>
    <row r="24" spans="1:12" ht="12" customHeight="1">
      <c r="B24" s="441"/>
      <c r="F24" s="443"/>
      <c r="L24" s="443"/>
    </row>
    <row r="25" spans="1:12">
      <c r="F25" s="443"/>
      <c r="L25" s="443"/>
    </row>
    <row r="26" spans="1:12" ht="10.9" customHeight="1">
      <c r="A26" s="690"/>
      <c r="B26" s="242"/>
      <c r="D26" s="325"/>
    </row>
    <row r="27" spans="1:1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9"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67" activePane="bottomLeft" state="frozen"/>
      <selection activeCell="A47" sqref="A47"/>
      <selection pane="bottomLeft" activeCell="F172" sqref="F172:F173"/>
    </sheetView>
  </sheetViews>
  <sheetFormatPr defaultColWidth="8.7109375" defaultRowHeight="11.25"/>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c r="A1" s="2404" t="str">
        <f>"ESTIMATED OPERATING EXPENSE PER PUPIL (OEPP)/PER CAPITA TUITION CHARGE (PCTC) COMPUTATIONS ("&amp;'AFR20'!E2-1&amp;" - "&amp;'AFR20'!E2&amp;")"</f>
        <v>ESTIMATED OPERATING EXPENSE PER PUPIL (OEPP)/PER CAPITA TUITION CHARGE (PCTC) COMPUTATIONS (2019 - 2020)</v>
      </c>
      <c r="B1" s="2405"/>
      <c r="C1" s="2405"/>
      <c r="D1" s="2405"/>
      <c r="E1" s="2405"/>
      <c r="F1" s="2406"/>
      <c r="G1" s="691"/>
      <c r="I1" s="701"/>
    </row>
    <row r="2" spans="1:9" ht="15" customHeight="1" thickBot="1">
      <c r="A2" s="2407" t="s">
        <v>472</v>
      </c>
      <c r="B2" s="2408"/>
      <c r="C2" s="2408"/>
      <c r="D2" s="2408"/>
      <c r="E2" s="2408"/>
      <c r="F2" s="2409"/>
      <c r="G2" s="693"/>
    </row>
    <row r="3" spans="1:9" ht="5.25" customHeight="1" thickTop="1">
      <c r="A3" s="694"/>
      <c r="B3" s="695"/>
      <c r="C3" s="696"/>
      <c r="D3" s="695"/>
      <c r="E3" s="696"/>
      <c r="F3" s="695"/>
      <c r="G3" s="695"/>
    </row>
    <row r="4" spans="1:9" ht="12.2" customHeight="1">
      <c r="A4" s="697" t="s">
        <v>1065</v>
      </c>
      <c r="B4" s="698" t="s">
        <v>114</v>
      </c>
      <c r="D4" s="700" t="s">
        <v>506</v>
      </c>
      <c r="F4" s="698" t="s">
        <v>857</v>
      </c>
    </row>
    <row r="5" spans="1:9" ht="7.5" customHeight="1">
      <c r="A5" s="2410"/>
      <c r="B5" s="2411"/>
      <c r="C5" s="2411"/>
      <c r="D5" s="2411"/>
      <c r="E5" s="2411"/>
      <c r="F5" s="2411"/>
    </row>
    <row r="6" spans="1:9" ht="13.5" customHeight="1" thickBot="1">
      <c r="A6" s="2401" t="s">
        <v>1092</v>
      </c>
      <c r="B6" s="2402"/>
      <c r="C6" s="2402"/>
      <c r="D6" s="2402"/>
      <c r="E6" s="2402"/>
      <c r="F6" s="2403"/>
      <c r="G6" s="701"/>
    </row>
    <row r="7" spans="1:9" s="701" customFormat="1" ht="12" thickTop="1">
      <c r="A7" s="702" t="s">
        <v>497</v>
      </c>
      <c r="B7" s="703"/>
      <c r="C7" s="704"/>
      <c r="D7" s="703"/>
      <c r="E7" s="704"/>
      <c r="F7" s="703"/>
    </row>
    <row r="8" spans="1:9">
      <c r="A8" s="705" t="s">
        <v>454</v>
      </c>
      <c r="B8" s="706" t="s">
        <v>1445</v>
      </c>
      <c r="C8" s="707"/>
      <c r="D8" s="705" t="s">
        <v>496</v>
      </c>
      <c r="E8" s="704" t="s">
        <v>949</v>
      </c>
      <c r="F8" s="1675">
        <f>'Expenditures 15-22'!K114</f>
        <v>314993122</v>
      </c>
      <c r="G8" s="701"/>
    </row>
    <row r="9" spans="1:9">
      <c r="A9" s="705" t="s">
        <v>455</v>
      </c>
      <c r="B9" s="706" t="s">
        <v>1825</v>
      </c>
      <c r="C9" s="707"/>
      <c r="D9" s="705" t="s">
        <v>496</v>
      </c>
      <c r="E9" s="704"/>
      <c r="F9" s="1676">
        <f>'Expenditures 15-22'!K151</f>
        <v>25679201</v>
      </c>
      <c r="G9" s="708"/>
    </row>
    <row r="10" spans="1:9">
      <c r="A10" s="705" t="s">
        <v>494</v>
      </c>
      <c r="B10" s="706" t="s">
        <v>1826</v>
      </c>
      <c r="C10" s="707"/>
      <c r="D10" s="705" t="s">
        <v>496</v>
      </c>
      <c r="E10" s="704"/>
      <c r="F10" s="1676">
        <f>'Expenditures 15-22'!K174</f>
        <v>14580483</v>
      </c>
      <c r="G10" s="708"/>
    </row>
    <row r="11" spans="1:9">
      <c r="A11" s="705" t="s">
        <v>456</v>
      </c>
      <c r="B11" s="706" t="s">
        <v>1827</v>
      </c>
      <c r="C11" s="707"/>
      <c r="D11" s="705" t="s">
        <v>496</v>
      </c>
      <c r="E11" s="704"/>
      <c r="F11" s="1676">
        <f>'Expenditures 15-22'!K210</f>
        <v>21133515</v>
      </c>
      <c r="G11" s="708"/>
    </row>
    <row r="12" spans="1:9">
      <c r="A12" s="705" t="s">
        <v>457</v>
      </c>
      <c r="B12" s="706" t="s">
        <v>1828</v>
      </c>
      <c r="C12" s="707"/>
      <c r="D12" s="705" t="s">
        <v>496</v>
      </c>
      <c r="E12" s="704"/>
      <c r="F12" s="1676">
        <f>'Expenditures 15-22'!K295</f>
        <v>7652986</v>
      </c>
      <c r="G12" s="708"/>
    </row>
    <row r="13" spans="1:9">
      <c r="A13" s="705" t="s">
        <v>105</v>
      </c>
      <c r="B13" s="706" t="s">
        <v>1829</v>
      </c>
      <c r="C13" s="707"/>
      <c r="D13" s="705" t="s">
        <v>496</v>
      </c>
      <c r="E13" s="704"/>
      <c r="F13" s="1676">
        <f>'Expenditures 15-22'!K342</f>
        <v>5644700</v>
      </c>
      <c r="G13" s="709"/>
    </row>
    <row r="14" spans="1:9" ht="12" customHeight="1" thickBot="1">
      <c r="A14" s="1371"/>
      <c r="B14" s="1372"/>
      <c r="C14" s="1373"/>
      <c r="D14" s="1374" t="s">
        <v>496</v>
      </c>
      <c r="E14" s="1375" t="s">
        <v>949</v>
      </c>
      <c r="F14" s="1677">
        <f>SUM(F8:F13)</f>
        <v>389684007</v>
      </c>
      <c r="G14" s="701"/>
    </row>
    <row r="15" spans="1:9" ht="3.75" customHeight="1" thickTop="1">
      <c r="A15" s="701"/>
      <c r="B15" s="701"/>
      <c r="C15" s="707"/>
      <c r="D15" s="701"/>
      <c r="E15" s="704"/>
      <c r="F15" s="1678"/>
      <c r="G15" s="701"/>
    </row>
    <row r="16" spans="1:9" ht="12" customHeight="1">
      <c r="A16" s="710" t="s">
        <v>507</v>
      </c>
      <c r="B16" s="226"/>
      <c r="C16" s="226"/>
      <c r="D16" s="703"/>
      <c r="E16" s="704"/>
      <c r="F16" s="1679"/>
      <c r="G16" s="701"/>
    </row>
    <row r="17" spans="1:7" ht="4.5" customHeight="1">
      <c r="A17" s="710"/>
      <c r="B17" s="226"/>
      <c r="C17" s="226"/>
      <c r="D17" s="703"/>
      <c r="E17" s="704"/>
      <c r="F17" s="1679"/>
      <c r="G17" s="701"/>
    </row>
    <row r="18" spans="1:7">
      <c r="A18" s="705" t="s">
        <v>456</v>
      </c>
      <c r="B18" s="706" t="s">
        <v>1000</v>
      </c>
      <c r="C18" s="711">
        <f>'Revenues 9-14'!B43</f>
        <v>1412</v>
      </c>
      <c r="D18" s="712" t="str">
        <f>'Revenues 9-14'!A43</f>
        <v>Regular - Transp Fees from Other Districts (In State)</v>
      </c>
      <c r="E18" s="704" t="s">
        <v>949</v>
      </c>
      <c r="F18" s="1680">
        <f>'Revenues 9-14'!F43</f>
        <v>0</v>
      </c>
      <c r="G18" s="701"/>
    </row>
    <row r="19" spans="1:7">
      <c r="A19" s="705" t="s">
        <v>456</v>
      </c>
      <c r="B19" s="706" t="s">
        <v>1001</v>
      </c>
      <c r="C19" s="713">
        <f>'Revenues 9-14'!B47</f>
        <v>1421</v>
      </c>
      <c r="D19" s="714" t="str">
        <f>'Revenues 9-14'!A47</f>
        <v>Summer Sch - Transp. Fees from Pupils or Parents (In State)</v>
      </c>
      <c r="E19" s="715"/>
      <c r="F19" s="1681">
        <f>'Revenues 9-14'!F47</f>
        <v>0</v>
      </c>
      <c r="G19" s="701"/>
    </row>
    <row r="20" spans="1:7">
      <c r="A20" s="705" t="s">
        <v>456</v>
      </c>
      <c r="B20" s="706" t="s">
        <v>1002</v>
      </c>
      <c r="C20" s="711">
        <f>'Revenues 9-14'!B48</f>
        <v>1422</v>
      </c>
      <c r="D20" s="712" t="str">
        <f>'Revenues 9-14'!A48</f>
        <v>Summer Sch - Transp. Fees from Other Districts (In State)</v>
      </c>
      <c r="E20" s="704"/>
      <c r="F20" s="1682">
        <f>'Revenues 9-14'!F48</f>
        <v>0</v>
      </c>
      <c r="G20" s="701"/>
    </row>
    <row r="21" spans="1:7">
      <c r="A21" s="705" t="s">
        <v>456</v>
      </c>
      <c r="B21" s="706" t="s">
        <v>1003</v>
      </c>
      <c r="C21" s="713">
        <f>'Revenues 9-14'!B49</f>
        <v>1423</v>
      </c>
      <c r="D21" s="712" t="str">
        <f>'Revenues 9-14'!A49</f>
        <v>Summer Sch - Transp. Fees from Other Sources (In State)</v>
      </c>
      <c r="E21" s="704"/>
      <c r="F21" s="1683">
        <f>'Revenues 9-14'!F49</f>
        <v>0</v>
      </c>
      <c r="G21" s="701"/>
    </row>
    <row r="22" spans="1:7">
      <c r="A22" s="705" t="s">
        <v>456</v>
      </c>
      <c r="B22" s="706" t="s">
        <v>1004</v>
      </c>
      <c r="C22" s="713">
        <f>'Revenues 9-14'!B50</f>
        <v>1424</v>
      </c>
      <c r="D22" s="712" t="str">
        <f>'Revenues 9-14'!A50</f>
        <v>Summer Sch - Transp. Fees from Other Sources (Out of State)</v>
      </c>
      <c r="E22" s="704"/>
      <c r="F22" s="1683">
        <f>'Revenues 9-14'!F50</f>
        <v>0</v>
      </c>
      <c r="G22" s="701"/>
    </row>
    <row r="23" spans="1:7">
      <c r="A23" s="705" t="s">
        <v>456</v>
      </c>
      <c r="B23" s="706" t="s">
        <v>1005</v>
      </c>
      <c r="C23" s="711">
        <f>'Revenues 9-14'!B52</f>
        <v>1432</v>
      </c>
      <c r="D23" s="712" t="str">
        <f>'Revenues 9-14'!A52</f>
        <v>CTE - Transp Fees from Other Districts (In State)</v>
      </c>
      <c r="E23" s="704"/>
      <c r="F23" s="1683">
        <f>'Revenues 9-14'!F52</f>
        <v>0</v>
      </c>
      <c r="G23" s="701"/>
    </row>
    <row r="24" spans="1:7">
      <c r="A24" s="705" t="s">
        <v>456</v>
      </c>
      <c r="B24" s="706" t="s">
        <v>1006</v>
      </c>
      <c r="C24" s="711">
        <f>'Revenues 9-14'!B56</f>
        <v>1442</v>
      </c>
      <c r="D24" s="712" t="str">
        <f>'Revenues 9-14'!A56</f>
        <v>Special Ed - Transp Fees from Other Districts (In State)</v>
      </c>
      <c r="E24" s="704"/>
      <c r="F24" s="1683">
        <f>'Revenues 9-14'!F56</f>
        <v>0</v>
      </c>
      <c r="G24" s="701"/>
    </row>
    <row r="25" spans="1:7">
      <c r="A25" s="705" t="s">
        <v>456</v>
      </c>
      <c r="B25" s="706" t="s">
        <v>1007</v>
      </c>
      <c r="C25" s="711">
        <f>'Revenues 9-14'!B59</f>
        <v>1451</v>
      </c>
      <c r="D25" s="712" t="str">
        <f>'Revenues 9-14'!A59</f>
        <v>Adult - Transp Fees from Pupils or Parents (In State)</v>
      </c>
      <c r="E25" s="704"/>
      <c r="F25" s="1683">
        <f>'Revenues 9-14'!F59</f>
        <v>0</v>
      </c>
      <c r="G25" s="701"/>
    </row>
    <row r="26" spans="1:7">
      <c r="A26" s="705" t="s">
        <v>456</v>
      </c>
      <c r="B26" s="706" t="s">
        <v>1008</v>
      </c>
      <c r="C26" s="711">
        <f>'Revenues 9-14'!B60</f>
        <v>1452</v>
      </c>
      <c r="D26" s="712" t="str">
        <f>'Revenues 9-14'!A60</f>
        <v>Adult - Transp Fees from Other Districts (In State)</v>
      </c>
      <c r="E26" s="704"/>
      <c r="F26" s="1683">
        <f>'Revenues 9-14'!F60</f>
        <v>0</v>
      </c>
      <c r="G26" s="701"/>
    </row>
    <row r="27" spans="1:7">
      <c r="A27" s="705" t="s">
        <v>456</v>
      </c>
      <c r="B27" s="706" t="s">
        <v>1009</v>
      </c>
      <c r="C27" s="711">
        <f>'Revenues 9-14'!B61</f>
        <v>1453</v>
      </c>
      <c r="D27" s="712" t="str">
        <f>'Revenues 9-14'!A61</f>
        <v>Adult - Transp Fees from Other Sources (In State)</v>
      </c>
      <c r="E27" s="704"/>
      <c r="F27" s="1683">
        <f>'Revenues 9-14'!F61</f>
        <v>0</v>
      </c>
      <c r="G27" s="701"/>
    </row>
    <row r="28" spans="1:7">
      <c r="A28" s="705" t="s">
        <v>456</v>
      </c>
      <c r="B28" s="706" t="s">
        <v>1010</v>
      </c>
      <c r="C28" s="711">
        <f>'Revenues 9-14'!B62</f>
        <v>1454</v>
      </c>
      <c r="D28" s="712" t="str">
        <f>'Revenues 9-14'!A62</f>
        <v>Adult - Transp Fees from Other Sources (Out of State)</v>
      </c>
      <c r="E28" s="704"/>
      <c r="F28" s="1683">
        <f>'Revenues 9-14'!F62</f>
        <v>0</v>
      </c>
      <c r="G28" s="701"/>
    </row>
    <row r="29" spans="1:7">
      <c r="A29" s="705" t="s">
        <v>1085</v>
      </c>
      <c r="B29" s="706" t="s">
        <v>802</v>
      </c>
      <c r="C29" s="716">
        <f>'Revenues 9-14'!B149</f>
        <v>3410</v>
      </c>
      <c r="D29" s="717" t="str">
        <f>'Revenues 9-14'!A149</f>
        <v>Adult Ed (from ICCB)</v>
      </c>
      <c r="E29" s="704"/>
      <c r="F29" s="1683">
        <f>SUM('Revenues 9-14'!D149,'Revenues 9-14'!F149)</f>
        <v>0</v>
      </c>
      <c r="G29" s="701"/>
    </row>
    <row r="30" spans="1:7">
      <c r="A30" s="705" t="s">
        <v>1085</v>
      </c>
      <c r="B30" s="706" t="s">
        <v>1883</v>
      </c>
      <c r="C30" s="716">
        <f>'Revenues 9-14'!B150</f>
        <v>3499</v>
      </c>
      <c r="D30" s="717" t="str">
        <f>'Revenues 9-14'!A150</f>
        <v>Adult Ed - Other (Describe &amp; Itemize)</v>
      </c>
      <c r="E30" s="704"/>
      <c r="F30" s="1684">
        <f>('Revenues 9-14'!D150+'Revenues 9-14'!F150)</f>
        <v>0</v>
      </c>
      <c r="G30" s="701"/>
    </row>
    <row r="31" spans="1:7">
      <c r="A31" s="705" t="s">
        <v>1085</v>
      </c>
      <c r="B31" s="706" t="s">
        <v>1884</v>
      </c>
      <c r="C31" s="711">
        <f>'Revenues 9-14'!B211</f>
        <v>4600</v>
      </c>
      <c r="D31" s="718" t="str">
        <f>'Revenues 9-14'!A211</f>
        <v>Fed - Spec Education - Preschool Flow-Through</v>
      </c>
      <c r="E31" s="719"/>
      <c r="F31" s="1683">
        <f>SUM('Revenues 9-14'!D211,'Revenues 9-14'!F211)</f>
        <v>0</v>
      </c>
      <c r="G31" s="701"/>
    </row>
    <row r="32" spans="1:7">
      <c r="A32" s="705" t="s">
        <v>1085</v>
      </c>
      <c r="B32" s="706" t="s">
        <v>1885</v>
      </c>
      <c r="C32" s="711">
        <f>'Revenues 9-14'!B212</f>
        <v>4605</v>
      </c>
      <c r="D32" s="720" t="str">
        <f>'Revenues 9-14'!A212</f>
        <v>Fed - Spec Education - Preschool Discretionary</v>
      </c>
      <c r="E32" s="719"/>
      <c r="F32" s="1683">
        <f>SUM('Revenues 9-14'!D212,'Revenues 9-14'!F212)</f>
        <v>0</v>
      </c>
      <c r="G32" s="701"/>
    </row>
    <row r="33" spans="1:7">
      <c r="A33" s="705" t="s">
        <v>455</v>
      </c>
      <c r="B33" s="706" t="s">
        <v>1886</v>
      </c>
      <c r="C33" s="711">
        <f>'Revenues 9-14'!B222</f>
        <v>4810</v>
      </c>
      <c r="D33" s="718" t="str">
        <f>'Revenues 9-14'!A222</f>
        <v>Federal - Adult Education</v>
      </c>
      <c r="E33" s="704"/>
      <c r="F33" s="1683">
        <f>'Revenues 9-14'!D222</f>
        <v>0</v>
      </c>
      <c r="G33" s="701"/>
    </row>
    <row r="34" spans="1:7">
      <c r="A34" s="705" t="s">
        <v>454</v>
      </c>
      <c r="B34" s="705" t="s">
        <v>1446</v>
      </c>
      <c r="C34" s="721" t="str">
        <f>'Expenditures 15-22'!B7</f>
        <v>1125</v>
      </c>
      <c r="D34" s="722" t="str">
        <f>'Expenditures 15-22'!A7</f>
        <v>Pre-K Programs</v>
      </c>
      <c r="E34" s="704"/>
      <c r="F34" s="1683">
        <f>'Expenditures 15-22'!K7-SUM('Expenditures 15-22'!G7,'Expenditures 15-22'!I7)</f>
        <v>9068273</v>
      </c>
      <c r="G34" s="701"/>
    </row>
    <row r="35" spans="1:7">
      <c r="A35" s="705" t="s">
        <v>454</v>
      </c>
      <c r="B35" s="705" t="s">
        <v>1447</v>
      </c>
      <c r="C35" s="721" t="str">
        <f>'Expenditures 15-22'!B9</f>
        <v>1225</v>
      </c>
      <c r="D35" s="722" t="str">
        <f>'Expenditures 15-22'!A9</f>
        <v>Special Education Programs Pre-K</v>
      </c>
      <c r="E35" s="704"/>
      <c r="F35" s="1683">
        <f>'Expenditures 15-22'!K9-SUM('Expenditures 15-22'!G9+'Expenditures 15-22'!I9)</f>
        <v>3271296</v>
      </c>
      <c r="G35" s="701"/>
    </row>
    <row r="36" spans="1:7">
      <c r="A36" s="705" t="s">
        <v>454</v>
      </c>
      <c r="B36" s="705" t="s">
        <v>115</v>
      </c>
      <c r="C36" s="721" t="str">
        <f>'Expenditures 15-22'!B11</f>
        <v>1275</v>
      </c>
      <c r="D36" s="722" t="str">
        <f>'Expenditures 15-22'!A11</f>
        <v>Remedial and Supplemental Programs Pre-K</v>
      </c>
      <c r="E36" s="704"/>
      <c r="F36" s="1683">
        <f>'Expenditures 15-22'!K11-SUM('Expenditures 15-22'!G11,'Expenditures 15-22'!I11)</f>
        <v>0</v>
      </c>
      <c r="G36" s="701"/>
    </row>
    <row r="37" spans="1:7">
      <c r="A37" s="705" t="s">
        <v>454</v>
      </c>
      <c r="B37" s="705" t="s">
        <v>1448</v>
      </c>
      <c r="C37" s="721">
        <f>'Expenditures 15-22'!B12</f>
        <v>1300</v>
      </c>
      <c r="D37" s="723" t="str">
        <f>'Expenditures 15-22'!A12</f>
        <v>Adult/Continuing Education Programs</v>
      </c>
      <c r="E37" s="704"/>
      <c r="F37" s="1683">
        <f>'Expenditures 15-22'!K12-SUM('Expenditures 15-22'!G12+'Expenditures 15-22'!I12)</f>
        <v>240482</v>
      </c>
      <c r="G37" s="701"/>
    </row>
    <row r="38" spans="1:7">
      <c r="A38" s="705" t="s">
        <v>454</v>
      </c>
      <c r="B38" s="705" t="s">
        <v>1449</v>
      </c>
      <c r="C38" s="721">
        <f>'Expenditures 15-22'!B15</f>
        <v>1600</v>
      </c>
      <c r="D38" s="723" t="str">
        <f>'Expenditures 15-22'!A15</f>
        <v>Summer School Programs</v>
      </c>
      <c r="E38" s="704"/>
      <c r="F38" s="1683">
        <f>'Expenditures 15-22'!K15-SUM('Expenditures 15-22'!G15,'Expenditures 15-22'!I15)</f>
        <v>1487386</v>
      </c>
      <c r="G38" s="701"/>
    </row>
    <row r="39" spans="1:7">
      <c r="A39" s="705" t="s">
        <v>454</v>
      </c>
      <c r="B39" s="705" t="s">
        <v>116</v>
      </c>
      <c r="C39" s="721" t="str">
        <f>'Expenditures 15-22'!B20</f>
        <v>1910</v>
      </c>
      <c r="D39" s="723" t="str">
        <f>'Expenditures 15-22'!A20</f>
        <v>Pre-K Programs - Private Tuition</v>
      </c>
      <c r="E39" s="704"/>
      <c r="F39" s="1683">
        <f>'Expenditures 15-22'!K20</f>
        <v>0</v>
      </c>
      <c r="G39" s="701"/>
    </row>
    <row r="40" spans="1:7">
      <c r="A40" s="705" t="s">
        <v>454</v>
      </c>
      <c r="B40" s="705" t="s">
        <v>117</v>
      </c>
      <c r="C40" s="721" t="str">
        <f>'Expenditures 15-22'!B21</f>
        <v>1911</v>
      </c>
      <c r="D40" s="723" t="str">
        <f>'Expenditures 15-22'!A21</f>
        <v>Regular K-12 Programs - Private Tuition</v>
      </c>
      <c r="E40" s="704"/>
      <c r="F40" s="1683">
        <f>'Expenditures 15-22'!K21</f>
        <v>0</v>
      </c>
      <c r="G40" s="701"/>
    </row>
    <row r="41" spans="1:7">
      <c r="A41" s="705" t="s">
        <v>454</v>
      </c>
      <c r="B41" s="705" t="s">
        <v>118</v>
      </c>
      <c r="C41" s="721" t="str">
        <f>'Expenditures 15-22'!B22</f>
        <v>1912</v>
      </c>
      <c r="D41" s="723" t="str">
        <f>'Expenditures 15-22'!A22</f>
        <v>Special Education Programs K-12 - Private Tuition</v>
      </c>
      <c r="E41" s="704"/>
      <c r="F41" s="1683">
        <f>'Expenditures 15-22'!K22</f>
        <v>0</v>
      </c>
      <c r="G41" s="701"/>
    </row>
    <row r="42" spans="1:7">
      <c r="A42" s="705" t="s">
        <v>454</v>
      </c>
      <c r="B42" s="705" t="s">
        <v>119</v>
      </c>
      <c r="C42" s="724" t="str">
        <f>'Expenditures 15-22'!B23</f>
        <v>1913</v>
      </c>
      <c r="D42" s="723" t="str">
        <f>'Expenditures 15-22'!A23</f>
        <v>Special Education Programs Pre-K - Tuition</v>
      </c>
      <c r="E42" s="704"/>
      <c r="F42" s="1683">
        <f>'Expenditures 15-22'!K23</f>
        <v>0</v>
      </c>
      <c r="G42" s="701"/>
    </row>
    <row r="43" spans="1:7">
      <c r="A43" s="705" t="s">
        <v>454</v>
      </c>
      <c r="B43" s="705" t="s">
        <v>120</v>
      </c>
      <c r="C43" s="721" t="str">
        <f>'Expenditures 15-22'!B24</f>
        <v>1914</v>
      </c>
      <c r="D43" s="723" t="str">
        <f>'Expenditures 15-22'!A24</f>
        <v>Remedial/Supplemental Programs K-12 - Private Tuition</v>
      </c>
      <c r="E43" s="704"/>
      <c r="F43" s="1683">
        <f>'Expenditures 15-22'!K24</f>
        <v>0</v>
      </c>
      <c r="G43" s="701"/>
    </row>
    <row r="44" spans="1:7">
      <c r="A44" s="705" t="s">
        <v>454</v>
      </c>
      <c r="B44" s="705" t="s">
        <v>121</v>
      </c>
      <c r="C44" s="724" t="str">
        <f>'Expenditures 15-22'!B25</f>
        <v>1915</v>
      </c>
      <c r="D44" s="723" t="str">
        <f>'Expenditures 15-22'!A25</f>
        <v>Remedial/Supplemental Programs Pre-K - Private Tuition</v>
      </c>
      <c r="E44" s="704"/>
      <c r="F44" s="1683">
        <f>'Expenditures 15-22'!K25</f>
        <v>0</v>
      </c>
      <c r="G44" s="701"/>
    </row>
    <row r="45" spans="1:7">
      <c r="A45" s="705" t="s">
        <v>454</v>
      </c>
      <c r="B45" s="705" t="s">
        <v>122</v>
      </c>
      <c r="C45" s="724" t="str">
        <f>'Expenditures 15-22'!B26</f>
        <v>1916</v>
      </c>
      <c r="D45" s="723" t="str">
        <f>'Expenditures 15-22'!A26</f>
        <v>Adult/Continuing Education Programs - Private Tuition</v>
      </c>
      <c r="E45" s="704"/>
      <c r="F45" s="1683">
        <f>'Expenditures 15-22'!K26</f>
        <v>0</v>
      </c>
      <c r="G45" s="701"/>
    </row>
    <row r="46" spans="1:7">
      <c r="A46" s="705" t="s">
        <v>454</v>
      </c>
      <c r="B46" s="705" t="s">
        <v>123</v>
      </c>
      <c r="C46" s="721" t="str">
        <f>'Expenditures 15-22'!B27</f>
        <v>1917</v>
      </c>
      <c r="D46" s="723" t="str">
        <f>'Expenditures 15-22'!A27</f>
        <v>CTE Programs - Private Tuition</v>
      </c>
      <c r="E46" s="704"/>
      <c r="F46" s="1683">
        <f>'Expenditures 15-22'!K27</f>
        <v>0</v>
      </c>
      <c r="G46" s="701"/>
    </row>
    <row r="47" spans="1:7">
      <c r="A47" s="705" t="s">
        <v>454</v>
      </c>
      <c r="B47" s="705" t="s">
        <v>124</v>
      </c>
      <c r="C47" s="725" t="str">
        <f>'Expenditures 15-22'!B28</f>
        <v>1918</v>
      </c>
      <c r="D47" s="726" t="str">
        <f>'Expenditures 15-22'!A28</f>
        <v>Interscholastic Programs - Private Tuition</v>
      </c>
      <c r="E47" s="704"/>
      <c r="F47" s="1683">
        <f>'Expenditures 15-22'!K28</f>
        <v>0</v>
      </c>
      <c r="G47" s="701"/>
    </row>
    <row r="48" spans="1:7">
      <c r="A48" s="705" t="s">
        <v>454</v>
      </c>
      <c r="B48" s="705" t="s">
        <v>125</v>
      </c>
      <c r="C48" s="724" t="str">
        <f>'Expenditures 15-22'!B29</f>
        <v>1919</v>
      </c>
      <c r="D48" s="723" t="str">
        <f>'Expenditures 15-22'!A29</f>
        <v>Summer School Programs - Private Tuition</v>
      </c>
      <c r="E48" s="704"/>
      <c r="F48" s="1683">
        <f>'Expenditures 15-22'!K29</f>
        <v>0</v>
      </c>
      <c r="G48" s="701"/>
    </row>
    <row r="49" spans="1:7">
      <c r="A49" s="705" t="s">
        <v>454</v>
      </c>
      <c r="B49" s="705" t="s">
        <v>126</v>
      </c>
      <c r="C49" s="721" t="str">
        <f>'Expenditures 15-22'!B30</f>
        <v>1920</v>
      </c>
      <c r="D49" s="723" t="str">
        <f>'Expenditures 15-22'!A30</f>
        <v>Gifted Programs - Private Tuition</v>
      </c>
      <c r="E49" s="704"/>
      <c r="F49" s="1683">
        <f>'Expenditures 15-22'!K30</f>
        <v>0</v>
      </c>
      <c r="G49" s="701"/>
    </row>
    <row r="50" spans="1:7">
      <c r="A50" s="705" t="s">
        <v>454</v>
      </c>
      <c r="B50" s="705" t="s">
        <v>127</v>
      </c>
      <c r="C50" s="721" t="str">
        <f>'Expenditures 15-22'!B31</f>
        <v>1921</v>
      </c>
      <c r="D50" s="723" t="str">
        <f>'Expenditures 15-22'!A31</f>
        <v>Bilingual Programs - Private Tuition</v>
      </c>
      <c r="E50" s="704"/>
      <c r="F50" s="1683">
        <f>'Expenditures 15-22'!K31</f>
        <v>0</v>
      </c>
      <c r="G50" s="701"/>
    </row>
    <row r="51" spans="1:7">
      <c r="A51" s="705" t="s">
        <v>454</v>
      </c>
      <c r="B51" s="705" t="s">
        <v>1450</v>
      </c>
      <c r="C51" s="721" t="str">
        <f>'Expenditures 15-22'!B32</f>
        <v>1922</v>
      </c>
      <c r="D51" s="723" t="str">
        <f>'Expenditures 15-22'!A32</f>
        <v>Truants Alternative/Optional Ed Progms - Private Tuition</v>
      </c>
      <c r="E51" s="704"/>
      <c r="F51" s="1683">
        <f>'Expenditures 15-22'!K32</f>
        <v>0</v>
      </c>
      <c r="G51" s="701"/>
    </row>
    <row r="52" spans="1:7">
      <c r="A52" s="705" t="s">
        <v>454</v>
      </c>
      <c r="B52" s="705" t="s">
        <v>1451</v>
      </c>
      <c r="C52" s="724" t="str">
        <f>'Expenditures 15-22'!B75</f>
        <v>3000</v>
      </c>
      <c r="D52" s="723" t="s">
        <v>444</v>
      </c>
      <c r="E52" s="704"/>
      <c r="F52" s="1683">
        <f>'Expenditures 15-22'!K75-SUM('Expenditures 15-22'!G75,'Expenditures 15-22'!I75)</f>
        <v>5929065</v>
      </c>
      <c r="G52" s="701"/>
    </row>
    <row r="53" spans="1:7">
      <c r="A53" s="705" t="s">
        <v>454</v>
      </c>
      <c r="B53" s="705" t="s">
        <v>1452</v>
      </c>
      <c r="C53" s="724">
        <f>'Expenditures 15-22'!B102</f>
        <v>4000</v>
      </c>
      <c r="D53" s="723" t="str">
        <f>'Expenditures 15-22'!A102</f>
        <v>Total Payments to Other Govt Units</v>
      </c>
      <c r="E53" s="704"/>
      <c r="F53" s="1683">
        <f>'Expenditures 15-22'!K102</f>
        <v>4081140</v>
      </c>
      <c r="G53" s="701"/>
    </row>
    <row r="54" spans="1:7">
      <c r="A54" s="705" t="s">
        <v>454</v>
      </c>
      <c r="B54" s="705" t="s">
        <v>1453</v>
      </c>
      <c r="C54" s="724" t="s">
        <v>972</v>
      </c>
      <c r="D54" s="720" t="s">
        <v>1083</v>
      </c>
      <c r="E54" s="704"/>
      <c r="F54" s="1683">
        <f>'Expenditures 15-22'!G114</f>
        <v>125355</v>
      </c>
      <c r="G54" s="701"/>
    </row>
    <row r="55" spans="1:7">
      <c r="A55" s="705" t="s">
        <v>454</v>
      </c>
      <c r="B55" s="705" t="s">
        <v>1454</v>
      </c>
      <c r="C55" s="724" t="s">
        <v>972</v>
      </c>
      <c r="D55" s="720" t="s">
        <v>286</v>
      </c>
      <c r="E55" s="704"/>
      <c r="F55" s="1683">
        <f>'Expenditures 15-22'!I114</f>
        <v>1260052</v>
      </c>
      <c r="G55" s="701"/>
    </row>
    <row r="56" spans="1:7">
      <c r="A56" s="705" t="s">
        <v>455</v>
      </c>
      <c r="B56" s="705" t="s">
        <v>1455</v>
      </c>
      <c r="C56" s="721" t="str">
        <f>'Expenditures 15-22'!B130</f>
        <v>3000</v>
      </c>
      <c r="D56" s="727" t="s">
        <v>444</v>
      </c>
      <c r="E56" s="704"/>
      <c r="F56" s="1683">
        <f>'Expenditures 15-22'!K130-SUM('Expenditures 15-22'!G130+'Expenditures 15-22'!I130)</f>
        <v>0</v>
      </c>
      <c r="G56" s="701"/>
    </row>
    <row r="57" spans="1:7">
      <c r="A57" s="705" t="s">
        <v>455</v>
      </c>
      <c r="B57" s="705" t="s">
        <v>1830</v>
      </c>
      <c r="C57" s="724">
        <f>'Expenditures 15-22'!B139</f>
        <v>4000</v>
      </c>
      <c r="D57" s="722" t="str">
        <f>'Expenditures 15-22'!A139</f>
        <v>Total Payments to Other Govt Units</v>
      </c>
      <c r="E57" s="704"/>
      <c r="F57" s="1683">
        <f>'Expenditures 15-22'!K139</f>
        <v>0</v>
      </c>
      <c r="G57" s="701"/>
    </row>
    <row r="58" spans="1:7">
      <c r="A58" s="705" t="s">
        <v>455</v>
      </c>
      <c r="B58" s="705" t="s">
        <v>1831</v>
      </c>
      <c r="C58" s="721" t="s">
        <v>972</v>
      </c>
      <c r="D58" s="720" t="s">
        <v>1083</v>
      </c>
      <c r="E58" s="704"/>
      <c r="F58" s="1685">
        <f>'Expenditures 15-22'!G151</f>
        <v>1215820</v>
      </c>
      <c r="G58" s="701"/>
    </row>
    <row r="59" spans="1:7">
      <c r="A59" s="728" t="s">
        <v>455</v>
      </c>
      <c r="B59" s="692" t="s">
        <v>1832</v>
      </c>
      <c r="C59" s="729" t="s">
        <v>972</v>
      </c>
      <c r="D59" s="692" t="s">
        <v>286</v>
      </c>
      <c r="F59" s="1686">
        <f>'Expenditures 15-22'!I151</f>
        <v>115087</v>
      </c>
      <c r="G59" s="701"/>
    </row>
    <row r="60" spans="1:7">
      <c r="A60" s="728" t="s">
        <v>494</v>
      </c>
      <c r="B60" s="692" t="s">
        <v>1833</v>
      </c>
      <c r="C60" s="729">
        <v>4000</v>
      </c>
      <c r="D60" s="692" t="s">
        <v>307</v>
      </c>
      <c r="F60" s="1684">
        <f>'Expenditures 15-22'!K160</f>
        <v>0</v>
      </c>
      <c r="G60" s="701"/>
    </row>
    <row r="61" spans="1:7">
      <c r="A61" s="730" t="s">
        <v>494</v>
      </c>
      <c r="B61" s="730" t="s">
        <v>1834</v>
      </c>
      <c r="C61" s="731" t="str">
        <f>'Expenditures 15-22'!B170</f>
        <v>5300</v>
      </c>
      <c r="D61" s="732" t="s">
        <v>306</v>
      </c>
      <c r="E61" s="715"/>
      <c r="F61" s="1683">
        <f>'Expenditures 15-22'!K170</f>
        <v>9130000</v>
      </c>
      <c r="G61" s="701"/>
    </row>
    <row r="62" spans="1:7">
      <c r="A62" s="705" t="s">
        <v>456</v>
      </c>
      <c r="B62" s="705" t="s">
        <v>1835</v>
      </c>
      <c r="C62" s="721">
        <f>'Expenditures 15-22'!B185</f>
        <v>3000</v>
      </c>
      <c r="D62" s="712" t="s">
        <v>444</v>
      </c>
      <c r="E62" s="704"/>
      <c r="F62" s="1683">
        <f>'Expenditures 15-22'!K185-SUM('Expenditures 15-22'!G185,'Expenditures 15-22'!I185)</f>
        <v>0</v>
      </c>
      <c r="G62" s="701"/>
    </row>
    <row r="63" spans="1:7">
      <c r="A63" s="705" t="s">
        <v>456</v>
      </c>
      <c r="B63" s="705" t="s">
        <v>1836</v>
      </c>
      <c r="C63" s="721" t="str">
        <f>'Expenditures 15-22'!B196</f>
        <v>4000</v>
      </c>
      <c r="D63" s="722" t="str">
        <f>'Expenditures 15-22'!A196</f>
        <v>Total Payments to Other Govt Units</v>
      </c>
      <c r="E63" s="704"/>
      <c r="F63" s="1683">
        <f>'Expenditures 15-22'!K196</f>
        <v>0</v>
      </c>
      <c r="G63" s="701"/>
    </row>
    <row r="64" spans="1:7">
      <c r="A64" s="730" t="s">
        <v>456</v>
      </c>
      <c r="B64" s="730" t="s">
        <v>1837</v>
      </c>
      <c r="C64" s="731" t="str">
        <f>'Expenditures 15-22'!B206</f>
        <v>5300</v>
      </c>
      <c r="D64" s="727" t="s">
        <v>306</v>
      </c>
      <c r="E64" s="704"/>
      <c r="F64" s="1683">
        <f>'Expenditures 15-22'!K206</f>
        <v>0</v>
      </c>
      <c r="G64" s="701"/>
    </row>
    <row r="65" spans="1:9">
      <c r="A65" s="705" t="s">
        <v>456</v>
      </c>
      <c r="B65" s="705" t="s">
        <v>1838</v>
      </c>
      <c r="C65" s="721" t="s">
        <v>972</v>
      </c>
      <c r="D65" s="720" t="s">
        <v>1083</v>
      </c>
      <c r="E65" s="704"/>
      <c r="F65" s="1683">
        <f>'Expenditures 15-22'!G210</f>
        <v>2537412</v>
      </c>
      <c r="G65" s="701"/>
    </row>
    <row r="66" spans="1:9">
      <c r="A66" s="705" t="s">
        <v>456</v>
      </c>
      <c r="B66" s="705" t="s">
        <v>1839</v>
      </c>
      <c r="C66" s="721" t="s">
        <v>972</v>
      </c>
      <c r="D66" s="720" t="s">
        <v>286</v>
      </c>
      <c r="E66" s="704"/>
      <c r="F66" s="1683">
        <f>'Expenditures 15-22'!I210</f>
        <v>0</v>
      </c>
      <c r="G66" s="701"/>
    </row>
    <row r="67" spans="1:9">
      <c r="A67" s="705" t="s">
        <v>457</v>
      </c>
      <c r="B67" s="705" t="s">
        <v>1840</v>
      </c>
      <c r="C67" s="721" t="str">
        <f>'Expenditures 15-22'!B216</f>
        <v>1125</v>
      </c>
      <c r="D67" s="727" t="str">
        <f>'Expenditures 15-22'!A216</f>
        <v>Pre-K Programs</v>
      </c>
      <c r="E67" s="704"/>
      <c r="F67" s="1683">
        <f>'Expenditures 15-22'!K216</f>
        <v>41706</v>
      </c>
      <c r="G67" s="701"/>
    </row>
    <row r="68" spans="1:9">
      <c r="A68" s="705" t="s">
        <v>457</v>
      </c>
      <c r="B68" s="705" t="s">
        <v>1456</v>
      </c>
      <c r="C68" s="721" t="str">
        <f>'Expenditures 15-22'!B218</f>
        <v>1225</v>
      </c>
      <c r="D68" s="727" t="str">
        <f>'Expenditures 15-22'!A218</f>
        <v>Special Education Programs - Pre-K</v>
      </c>
      <c r="E68" s="704"/>
      <c r="F68" s="1683">
        <f>'Expenditures 15-22'!K218</f>
        <v>84512</v>
      </c>
      <c r="G68" s="701"/>
    </row>
    <row r="69" spans="1:9">
      <c r="A69" s="705" t="s">
        <v>457</v>
      </c>
      <c r="B69" s="705" t="s">
        <v>1841</v>
      </c>
      <c r="C69" s="721" t="str">
        <f>'Expenditures 15-22'!B220</f>
        <v>1275</v>
      </c>
      <c r="D69" s="727" t="str">
        <f>'Expenditures 15-22'!A220</f>
        <v>Remedial and Supplemental Programs - Pre-K</v>
      </c>
      <c r="E69" s="704"/>
      <c r="F69" s="1683">
        <f>'Expenditures 15-22'!K220</f>
        <v>0</v>
      </c>
      <c r="G69" s="701"/>
    </row>
    <row r="70" spans="1:9">
      <c r="A70" s="705" t="s">
        <v>457</v>
      </c>
      <c r="B70" s="705" t="s">
        <v>1842</v>
      </c>
      <c r="C70" s="721">
        <f>'Expenditures 15-22'!B221</f>
        <v>1300</v>
      </c>
      <c r="D70" s="722" t="str">
        <f>'Expenditures 15-22'!A221</f>
        <v>Adult/Continuing Education Programs</v>
      </c>
      <c r="E70" s="704"/>
      <c r="F70" s="1683">
        <f>'Expenditures 15-22'!K221</f>
        <v>2172</v>
      </c>
      <c r="G70" s="701"/>
    </row>
    <row r="71" spans="1:9">
      <c r="A71" s="705" t="s">
        <v>457</v>
      </c>
      <c r="B71" s="705" t="s">
        <v>1843</v>
      </c>
      <c r="C71" s="721">
        <f>'Expenditures 15-22'!B224</f>
        <v>1600</v>
      </c>
      <c r="D71" s="722" t="str">
        <f>'Expenditures 15-22'!A224</f>
        <v>Summer School Programs</v>
      </c>
      <c r="E71" s="704"/>
      <c r="F71" s="1683">
        <f>'Expenditures 15-22'!K224</f>
        <v>10917</v>
      </c>
      <c r="G71" s="701"/>
    </row>
    <row r="72" spans="1:9">
      <c r="A72" s="705" t="s">
        <v>457</v>
      </c>
      <c r="B72" s="705" t="s">
        <v>1844</v>
      </c>
      <c r="C72" s="721">
        <f>'Expenditures 15-22'!B280</f>
        <v>3000</v>
      </c>
      <c r="D72" s="712" t="s">
        <v>444</v>
      </c>
      <c r="E72" s="704"/>
      <c r="F72" s="1683">
        <f>'Expenditures 15-22'!K280</f>
        <v>61160</v>
      </c>
      <c r="G72" s="701"/>
    </row>
    <row r="73" spans="1:9">
      <c r="A73" s="705" t="s">
        <v>457</v>
      </c>
      <c r="B73" s="705" t="s">
        <v>1845</v>
      </c>
      <c r="C73" s="721" t="str">
        <f>'Expenditures 15-22'!B285</f>
        <v>4000</v>
      </c>
      <c r="D73" s="722" t="str">
        <f>'Expenditures 15-22'!A285</f>
        <v>Total Payments to Other Govt Units</v>
      </c>
      <c r="E73" s="704"/>
      <c r="F73" s="1683">
        <f>'Expenditures 15-22'!K285</f>
        <v>0</v>
      </c>
      <c r="G73" s="701"/>
    </row>
    <row r="74" spans="1:9">
      <c r="A74" s="705" t="s">
        <v>431</v>
      </c>
      <c r="B74" s="705" t="s">
        <v>1846</v>
      </c>
      <c r="C74" s="721" t="s">
        <v>852</v>
      </c>
      <c r="D74" s="722" t="s">
        <v>1464</v>
      </c>
      <c r="E74" s="704"/>
      <c r="F74" s="1687">
        <f>'Expenditures 15-22'!K334</f>
        <v>0</v>
      </c>
      <c r="G74" s="701"/>
    </row>
    <row r="75" spans="1:9">
      <c r="A75" s="705" t="s">
        <v>1985</v>
      </c>
      <c r="B75" s="705" t="s">
        <v>1986</v>
      </c>
      <c r="C75" s="721" t="s">
        <v>972</v>
      </c>
      <c r="D75" s="722" t="s">
        <v>1083</v>
      </c>
      <c r="E75" s="704"/>
      <c r="F75" s="1687">
        <f>'Expenditures 15-22'!G342</f>
        <v>0</v>
      </c>
      <c r="G75" s="701"/>
    </row>
    <row r="76" spans="1:9" ht="10.5" customHeight="1">
      <c r="A76" s="701" t="s">
        <v>431</v>
      </c>
      <c r="B76" s="705" t="s">
        <v>1987</v>
      </c>
      <c r="C76" s="711" t="s">
        <v>972</v>
      </c>
      <c r="D76" s="701" t="s">
        <v>286</v>
      </c>
      <c r="E76" s="704"/>
      <c r="F76" s="1687">
        <f>'Expenditures 15-22'!I342</f>
        <v>0</v>
      </c>
      <c r="G76" s="703"/>
    </row>
    <row r="77" spans="1:9" ht="12" thickBot="1">
      <c r="A77" s="1371"/>
      <c r="B77" s="1376"/>
      <c r="C77" s="1373"/>
      <c r="D77" s="1377" t="s">
        <v>1988</v>
      </c>
      <c r="E77" s="1375" t="s">
        <v>949</v>
      </c>
      <c r="F77" s="1688">
        <f>SUM(F18:F76)</f>
        <v>38661835</v>
      </c>
      <c r="G77" s="701"/>
    </row>
    <row r="78" spans="1:9" s="728" customFormat="1" ht="12" customHeight="1" thickTop="1" thickBot="1">
      <c r="A78" s="1378"/>
      <c r="B78" s="1376"/>
      <c r="C78" s="1373"/>
      <c r="D78" s="1377" t="s">
        <v>1989</v>
      </c>
      <c r="E78" s="1375"/>
      <c r="F78" s="1689">
        <f>(F14-F77)</f>
        <v>351022172</v>
      </c>
      <c r="G78" s="705"/>
    </row>
    <row r="79" spans="1:9" s="728" customFormat="1" ht="12" customHeight="1" thickTop="1">
      <c r="A79" s="1379"/>
      <c r="B79" s="1376"/>
      <c r="C79" s="1373"/>
      <c r="D79" s="1700" t="str">
        <f>"9 Month ADA from Average Daily Attendance - Student Information System (SIS) in IWAS-preliminary ADA "&amp;'AFR20'!$E$2-1&amp;"-"&amp;'AFR20'!$E$2</f>
        <v>9 Month ADA from Average Daily Attendance - Student Information System (SIS) in IWAS-preliminary ADA 2019-2020</v>
      </c>
      <c r="E79" s="1375"/>
      <c r="F79" s="1690">
        <v>25589</v>
      </c>
      <c r="G79" s="733"/>
      <c r="H79" s="705"/>
      <c r="I79" s="705"/>
    </row>
    <row r="80" spans="1:9" s="728" customFormat="1" ht="12" customHeight="1" thickBot="1">
      <c r="A80" s="1380"/>
      <c r="B80" s="1376"/>
      <c r="C80" s="1373"/>
      <c r="D80" s="1377" t="s">
        <v>1990</v>
      </c>
      <c r="E80" s="1375" t="s">
        <v>949</v>
      </c>
      <c r="F80" s="1691">
        <f>IF(F79&gt;0,F78/F79," Complete Line 79")</f>
        <v>13717.697917073743</v>
      </c>
      <c r="G80" s="705"/>
    </row>
    <row r="81" spans="1:7" s="728" customFormat="1" ht="8.25" customHeight="1" thickTop="1">
      <c r="A81" s="734"/>
      <c r="B81" s="705"/>
      <c r="C81" s="707"/>
      <c r="D81" s="735"/>
      <c r="E81" s="704"/>
      <c r="F81" s="1692"/>
      <c r="G81" s="705"/>
    </row>
    <row r="82" spans="1:7" s="728" customFormat="1" ht="12" thickBot="1">
      <c r="A82" s="2401" t="s">
        <v>1093</v>
      </c>
      <c r="B82" s="2402"/>
      <c r="C82" s="2402"/>
      <c r="D82" s="2402"/>
      <c r="E82" s="2402"/>
      <c r="F82" s="2403"/>
      <c r="G82" s="705"/>
    </row>
    <row r="83" spans="1:7" s="728" customFormat="1" ht="5.25" customHeight="1" thickTop="1">
      <c r="A83" s="705"/>
      <c r="B83" s="705"/>
      <c r="C83" s="707"/>
      <c r="D83" s="705"/>
      <c r="E83" s="707"/>
      <c r="F83" s="705"/>
      <c r="G83" s="736"/>
    </row>
    <row r="84" spans="1:7" ht="12" customHeight="1">
      <c r="A84" s="737" t="s">
        <v>805</v>
      </c>
      <c r="B84" s="738"/>
      <c r="C84" s="739"/>
      <c r="D84" s="740"/>
      <c r="E84" s="739"/>
      <c r="F84" s="738"/>
      <c r="G84" s="738"/>
    </row>
    <row r="85" spans="1:7">
      <c r="A85" s="741" t="s">
        <v>456</v>
      </c>
      <c r="B85" s="742" t="s">
        <v>144</v>
      </c>
      <c r="C85" s="743">
        <f>'Revenues 9-14'!B42</f>
        <v>1411</v>
      </c>
      <c r="D85" s="744" t="str">
        <f>'Revenues 9-14'!A42</f>
        <v>Regular -Transp Fees from Pupils or Parents (In State)</v>
      </c>
      <c r="E85" s="739" t="s">
        <v>949</v>
      </c>
      <c r="F85" s="1693">
        <f>'Revenues 9-14'!F42</f>
        <v>519212</v>
      </c>
      <c r="G85" s="745"/>
    </row>
    <row r="86" spans="1:7">
      <c r="A86" s="741" t="s">
        <v>456</v>
      </c>
      <c r="B86" s="741" t="s">
        <v>181</v>
      </c>
      <c r="C86" s="746">
        <f>'Revenues 9-14'!B44</f>
        <v>1413</v>
      </c>
      <c r="D86" s="744" t="str">
        <f>'Revenues 9-14'!A44</f>
        <v>Regular - Transp Fees from Other Sources (In State)</v>
      </c>
      <c r="E86" s="739"/>
      <c r="F86" s="1694">
        <f>'Revenues 9-14'!F44</f>
        <v>174408</v>
      </c>
      <c r="G86" s="747"/>
    </row>
    <row r="87" spans="1:7">
      <c r="A87" s="741" t="s">
        <v>456</v>
      </c>
      <c r="B87" s="741" t="s">
        <v>164</v>
      </c>
      <c r="C87" s="743">
        <f>'Revenues 9-14'!B45</f>
        <v>1415</v>
      </c>
      <c r="D87" s="744" t="str">
        <f>'Revenues 9-14'!A45</f>
        <v>Regular - Transp Fees from Co-curricular Activities (In State)</v>
      </c>
      <c r="E87" s="739"/>
      <c r="F87" s="1694">
        <f>'Revenues 9-14'!F45</f>
        <v>0</v>
      </c>
      <c r="G87" s="747"/>
    </row>
    <row r="88" spans="1:7">
      <c r="A88" s="741" t="s">
        <v>456</v>
      </c>
      <c r="B88" s="741" t="s">
        <v>165</v>
      </c>
      <c r="C88" s="743">
        <v>1416</v>
      </c>
      <c r="D88" s="744" t="str">
        <f>'Revenues 9-14'!A46</f>
        <v>Regular Transp Fees from Other Sources (Out of State)</v>
      </c>
      <c r="E88" s="739"/>
      <c r="F88" s="1694">
        <f>'Revenues 9-14'!F46</f>
        <v>0</v>
      </c>
      <c r="G88" s="747"/>
    </row>
    <row r="89" spans="1:7">
      <c r="A89" s="741" t="s">
        <v>456</v>
      </c>
      <c r="B89" s="741" t="s">
        <v>166</v>
      </c>
      <c r="C89" s="743">
        <f>'Revenues 9-14'!B51</f>
        <v>1431</v>
      </c>
      <c r="D89" s="744" t="str">
        <f>'Revenues 9-14'!A51</f>
        <v>CTE - Transp Fees from Pupils or Parents (In State)</v>
      </c>
      <c r="E89" s="739"/>
      <c r="F89" s="1694">
        <f>'Revenues 9-14'!F51</f>
        <v>0</v>
      </c>
      <c r="G89" s="747"/>
    </row>
    <row r="90" spans="1:7">
      <c r="A90" s="741" t="s">
        <v>456</v>
      </c>
      <c r="B90" s="741" t="s">
        <v>167</v>
      </c>
      <c r="C90" s="743">
        <f>'Revenues 9-14'!B53</f>
        <v>1433</v>
      </c>
      <c r="D90" s="744" t="str">
        <f>'Revenues 9-14'!A53</f>
        <v>CTE - Transp Fees from Other Sources (In State)</v>
      </c>
      <c r="E90" s="739"/>
      <c r="F90" s="1694">
        <f>'Revenues 9-14'!F53</f>
        <v>0</v>
      </c>
      <c r="G90" s="747"/>
    </row>
    <row r="91" spans="1:7">
      <c r="A91" s="741" t="s">
        <v>456</v>
      </c>
      <c r="B91" s="741" t="s">
        <v>168</v>
      </c>
      <c r="C91" s="743">
        <f>'Revenues 9-14'!B54</f>
        <v>1434</v>
      </c>
      <c r="D91" s="744" t="str">
        <f>'Revenues 9-14'!A54</f>
        <v>CTE - Transp Fees from Other Sources (Out of State)</v>
      </c>
      <c r="E91" s="739"/>
      <c r="F91" s="1694">
        <f>'Revenues 9-14'!F54</f>
        <v>0</v>
      </c>
      <c r="G91" s="747"/>
    </row>
    <row r="92" spans="1:7">
      <c r="A92" s="741" t="s">
        <v>456</v>
      </c>
      <c r="B92" s="741" t="s">
        <v>169</v>
      </c>
      <c r="C92" s="748">
        <f>'Revenues 9-14'!B55</f>
        <v>1441</v>
      </c>
      <c r="D92" s="744" t="str">
        <f>'Revenues 9-14'!A55</f>
        <v>Special Ed - Transp Fees from Pupils or Parents (In State)</v>
      </c>
      <c r="E92" s="739"/>
      <c r="F92" s="1694">
        <f>'Revenues 9-14'!F55</f>
        <v>0</v>
      </c>
      <c r="G92" s="747"/>
    </row>
    <row r="93" spans="1:7">
      <c r="A93" s="741" t="s">
        <v>456</v>
      </c>
      <c r="B93" s="741" t="s">
        <v>170</v>
      </c>
      <c r="C93" s="743">
        <f>'Revenues 9-14'!B57</f>
        <v>1443</v>
      </c>
      <c r="D93" s="744" t="str">
        <f>'Revenues 9-14'!A57</f>
        <v>Special Ed - Transp Fees from Other Sources (In State)</v>
      </c>
      <c r="E93" s="739"/>
      <c r="F93" s="1694">
        <f>'Revenues 9-14'!F57</f>
        <v>0</v>
      </c>
      <c r="G93" s="749"/>
    </row>
    <row r="94" spans="1:7">
      <c r="A94" s="741" t="s">
        <v>456</v>
      </c>
      <c r="B94" s="741" t="s">
        <v>171</v>
      </c>
      <c r="C94" s="743">
        <f>'Revenues 9-14'!B58</f>
        <v>1444</v>
      </c>
      <c r="D94" s="744" t="str">
        <f>'Revenues 9-14'!A58</f>
        <v>Special Ed - Transp Fees from Other Sources (Out of State)</v>
      </c>
      <c r="E94" s="739"/>
      <c r="F94" s="1694">
        <f>'Revenues 9-14'!F58</f>
        <v>0</v>
      </c>
      <c r="G94" s="749"/>
    </row>
    <row r="95" spans="1:7">
      <c r="A95" s="741" t="s">
        <v>454</v>
      </c>
      <c r="B95" s="741" t="s">
        <v>172</v>
      </c>
      <c r="C95" s="743">
        <v>1600</v>
      </c>
      <c r="D95" s="750" t="str">
        <f>'Revenues 9-14'!A75</f>
        <v>Total Food Service</v>
      </c>
      <c r="E95" s="739"/>
      <c r="F95" s="1694">
        <f>'Revenues 9-14'!C75</f>
        <v>50346</v>
      </c>
      <c r="G95" s="745"/>
    </row>
    <row r="96" spans="1:7">
      <c r="A96" s="741" t="s">
        <v>138</v>
      </c>
      <c r="B96" s="741" t="s">
        <v>173</v>
      </c>
      <c r="C96" s="743">
        <v>1700</v>
      </c>
      <c r="D96" s="751" t="str">
        <f>'Revenues 9-14'!A82</f>
        <v>Total District/School Activity Income</v>
      </c>
      <c r="E96" s="739"/>
      <c r="F96" s="1694">
        <f>SUM('Revenues 9-14'!C82,'Revenues 9-14'!D82)</f>
        <v>71636</v>
      </c>
      <c r="G96" s="745"/>
    </row>
    <row r="97" spans="1:7">
      <c r="A97" s="741" t="s">
        <v>454</v>
      </c>
      <c r="B97" s="741" t="s">
        <v>174</v>
      </c>
      <c r="C97" s="743">
        <f>'Revenues 9-14'!B84</f>
        <v>1811</v>
      </c>
      <c r="D97" s="744" t="str">
        <f>'Revenues 9-14'!A84</f>
        <v>Rentals - Regular Textbooks</v>
      </c>
      <c r="E97" s="739"/>
      <c r="F97" s="1694">
        <f>'Revenues 9-14'!C84</f>
        <v>0</v>
      </c>
      <c r="G97" s="745"/>
    </row>
    <row r="98" spans="1:7">
      <c r="A98" s="741" t="s">
        <v>454</v>
      </c>
      <c r="B98" s="741" t="s">
        <v>175</v>
      </c>
      <c r="C98" s="743">
        <f>'Revenues 9-14'!B87</f>
        <v>1819</v>
      </c>
      <c r="D98" s="744" t="str">
        <f>'Revenues 9-14'!A87</f>
        <v>Rentals - Other (Describe &amp; Itemize)</v>
      </c>
      <c r="E98" s="739"/>
      <c r="F98" s="1694">
        <f>'Revenues 9-14'!C87</f>
        <v>0</v>
      </c>
      <c r="G98" s="745"/>
    </row>
    <row r="99" spans="1:7">
      <c r="A99" s="741" t="s">
        <v>454</v>
      </c>
      <c r="B99" s="741" t="s">
        <v>176</v>
      </c>
      <c r="C99" s="743">
        <f>'Revenues 9-14'!B88</f>
        <v>1821</v>
      </c>
      <c r="D99" s="744" t="str">
        <f>'Revenues 9-14'!A88</f>
        <v>Sales - Regular Textbooks</v>
      </c>
      <c r="E99" s="739"/>
      <c r="F99" s="1694">
        <f>'Revenues 9-14'!C88</f>
        <v>0</v>
      </c>
      <c r="G99" s="745"/>
    </row>
    <row r="100" spans="1:7">
      <c r="A100" s="741" t="s">
        <v>454</v>
      </c>
      <c r="B100" s="741" t="s">
        <v>177</v>
      </c>
      <c r="C100" s="743">
        <f>'Revenues 9-14'!B91</f>
        <v>1829</v>
      </c>
      <c r="D100" s="744" t="str">
        <f>'Revenues 9-14'!A91</f>
        <v>Sales - Other (Describe &amp; Itemize)</v>
      </c>
      <c r="E100" s="739"/>
      <c r="F100" s="1694">
        <f>'Revenues 9-14'!C91</f>
        <v>0</v>
      </c>
      <c r="G100" s="745"/>
    </row>
    <row r="101" spans="1:7">
      <c r="A101" s="741" t="s">
        <v>454</v>
      </c>
      <c r="B101" s="741" t="s">
        <v>178</v>
      </c>
      <c r="C101" s="743">
        <f>'Revenues 9-14'!B92</f>
        <v>1890</v>
      </c>
      <c r="D101" s="744" t="str">
        <f>'Revenues 9-14'!A92</f>
        <v>Other (Describe &amp; Itemize)</v>
      </c>
      <c r="E101" s="739"/>
      <c r="F101" s="1694">
        <f>'Revenues 9-14'!C92</f>
        <v>0</v>
      </c>
      <c r="G101" s="745"/>
    </row>
    <row r="102" spans="1:7">
      <c r="A102" s="741" t="s">
        <v>138</v>
      </c>
      <c r="B102" s="741" t="s">
        <v>179</v>
      </c>
      <c r="C102" s="743">
        <f>'Revenues 9-14'!B95</f>
        <v>1910</v>
      </c>
      <c r="D102" s="744" t="str">
        <f>'Revenues 9-14'!A95</f>
        <v>Rentals</v>
      </c>
      <c r="E102" s="739"/>
      <c r="F102" s="1694">
        <f>SUM('Revenues 9-14'!C95:D95)</f>
        <v>861657</v>
      </c>
      <c r="G102" s="745"/>
    </row>
    <row r="103" spans="1:7">
      <c r="A103" s="741" t="s">
        <v>498</v>
      </c>
      <c r="B103" s="741" t="s">
        <v>180</v>
      </c>
      <c r="C103" s="743">
        <f>'Revenues 9-14'!B98</f>
        <v>1940</v>
      </c>
      <c r="D103" s="744" t="str">
        <f>'Revenues 9-14'!A98</f>
        <v>Services Provided Other Districts</v>
      </c>
      <c r="E103" s="739"/>
      <c r="F103" s="1694">
        <f>SUM('Revenues 9-14'!C98,'Revenues 9-14'!D98,'Revenues 9-14'!F98)</f>
        <v>0</v>
      </c>
      <c r="G103" s="745"/>
    </row>
    <row r="104" spans="1:7">
      <c r="A104" s="741" t="s">
        <v>999</v>
      </c>
      <c r="B104" s="741" t="s">
        <v>793</v>
      </c>
      <c r="C104" s="743">
        <f>'Revenues 9-14'!B104</f>
        <v>1991</v>
      </c>
      <c r="D104" s="752" t="str">
        <f>'Revenues 9-14'!A104</f>
        <v>Payment from Other Districts</v>
      </c>
      <c r="E104" s="739"/>
      <c r="F104" s="1694">
        <f>SUM('Revenues 9-14'!C104,'Revenues 9-14'!D104,'Revenues 9-14'!E104,'Revenues 9-14'!F104,'Revenues 9-14'!G104)</f>
        <v>0</v>
      </c>
      <c r="G104" s="745"/>
    </row>
    <row r="105" spans="1:7">
      <c r="A105" s="741" t="s">
        <v>454</v>
      </c>
      <c r="B105" s="741" t="s">
        <v>800</v>
      </c>
      <c r="C105" s="743">
        <f>'Revenues 9-14'!B106</f>
        <v>1993</v>
      </c>
      <c r="D105" s="744" t="str">
        <f>'Revenues 9-14'!A106</f>
        <v>Other Local Fees (Describe &amp; Itemize)</v>
      </c>
      <c r="E105" s="739"/>
      <c r="F105" s="1694">
        <f>('Revenues 9-14'!C106)</f>
        <v>86914</v>
      </c>
      <c r="G105" s="745"/>
    </row>
    <row r="106" spans="1:7">
      <c r="A106" s="741" t="s">
        <v>498</v>
      </c>
      <c r="B106" s="741" t="s">
        <v>1887</v>
      </c>
      <c r="C106" s="746">
        <v>3100</v>
      </c>
      <c r="D106" s="752" t="str">
        <f>'Revenues 9-14'!A132</f>
        <v>Total Special Education</v>
      </c>
      <c r="E106" s="739"/>
      <c r="F106" s="1694">
        <f>SUM('Revenues 9-14'!C132:D132,'Revenues 9-14'!F132)</f>
        <v>3657529</v>
      </c>
      <c r="G106" s="745"/>
    </row>
    <row r="107" spans="1:7">
      <c r="A107" s="741" t="s">
        <v>666</v>
      </c>
      <c r="B107" s="741" t="s">
        <v>1888</v>
      </c>
      <c r="C107" s="753">
        <v>3200</v>
      </c>
      <c r="D107" s="744" t="str">
        <f>'Revenues 9-14'!A141</f>
        <v>Total Career and Technical Education</v>
      </c>
      <c r="E107" s="739"/>
      <c r="F107" s="1694">
        <f>SUM('Revenues 9-14'!C141,'Revenues 9-14'!D141,'Revenues 9-14'!G141)</f>
        <v>0</v>
      </c>
      <c r="G107" s="745"/>
    </row>
    <row r="108" spans="1:7">
      <c r="A108" s="754" t="s">
        <v>657</v>
      </c>
      <c r="B108" s="741" t="s">
        <v>1889</v>
      </c>
      <c r="C108" s="753">
        <v>3300</v>
      </c>
      <c r="D108" s="744" t="str">
        <f>'Revenues 9-14'!A145</f>
        <v>Total Bilingual Ed</v>
      </c>
      <c r="E108" s="739"/>
      <c r="F108" s="1694">
        <f>SUM('Revenues 9-14'!C145,'Revenues 9-14'!G145)</f>
        <v>0</v>
      </c>
      <c r="G108" s="745"/>
    </row>
    <row r="109" spans="1:7">
      <c r="A109" s="741" t="s">
        <v>454</v>
      </c>
      <c r="B109" s="741" t="s">
        <v>1890</v>
      </c>
      <c r="C109" s="753">
        <f>'Revenues 9-14'!B146</f>
        <v>3360</v>
      </c>
      <c r="D109" s="744" t="str">
        <f>'Revenues 9-14'!A146</f>
        <v>State Free Lunch &amp; Breakfast</v>
      </c>
      <c r="E109" s="739"/>
      <c r="F109" s="1694">
        <f>'Revenues 9-14'!C146</f>
        <v>180433</v>
      </c>
      <c r="G109" s="745"/>
    </row>
    <row r="110" spans="1:7">
      <c r="A110" s="741" t="s">
        <v>666</v>
      </c>
      <c r="B110" s="741" t="s">
        <v>1891</v>
      </c>
      <c r="C110" s="753">
        <f>'Revenues 9-14'!B147</f>
        <v>3365</v>
      </c>
      <c r="D110" s="744" t="str">
        <f>'Revenues 9-14'!A147</f>
        <v>School Breakfast Initiative</v>
      </c>
      <c r="E110" s="739"/>
      <c r="F110" s="1694">
        <f>SUM('Revenues 9-14'!C147,'Revenues 9-14'!D147,'Revenues 9-14'!G147)</f>
        <v>0</v>
      </c>
      <c r="G110" s="745"/>
    </row>
    <row r="111" spans="1:7">
      <c r="A111" s="741" t="s">
        <v>138</v>
      </c>
      <c r="B111" s="741" t="s">
        <v>1892</v>
      </c>
      <c r="C111" s="753">
        <f>'Revenues 9-14'!B148</f>
        <v>3370</v>
      </c>
      <c r="D111" s="744" t="str">
        <f>'Revenues 9-14'!A148</f>
        <v>Driver Education</v>
      </c>
      <c r="E111" s="739"/>
      <c r="F111" s="1694">
        <f>SUM('Revenues 9-14'!C148,'Revenues 9-14'!D148)</f>
        <v>157017</v>
      </c>
      <c r="G111" s="745"/>
    </row>
    <row r="112" spans="1:7">
      <c r="A112" s="741" t="s">
        <v>661</v>
      </c>
      <c r="B112" s="741" t="s">
        <v>1893</v>
      </c>
      <c r="C112" s="755">
        <v>3500</v>
      </c>
      <c r="D112" s="744" t="str">
        <f>'Revenues 9-14'!A155</f>
        <v>Total Transportation</v>
      </c>
      <c r="E112" s="739"/>
      <c r="F112" s="1694">
        <f>SUM('Revenues 9-14'!C155,'Revenues 9-14'!D155,'Revenues 9-14'!F155,'Revenues 9-14'!G155)</f>
        <v>16962923</v>
      </c>
      <c r="G112" s="745"/>
    </row>
    <row r="113" spans="1:7">
      <c r="A113" s="741" t="s">
        <v>454</v>
      </c>
      <c r="B113" s="741" t="s">
        <v>1894</v>
      </c>
      <c r="C113" s="753">
        <f>'Revenues 9-14'!B156</f>
        <v>3610</v>
      </c>
      <c r="D113" s="744" t="str">
        <f>'Revenues 9-14'!A156</f>
        <v>Learning Improvement - Change Grants</v>
      </c>
      <c r="E113" s="739"/>
      <c r="F113" s="1694">
        <f>'Revenues 9-14'!C156</f>
        <v>0</v>
      </c>
      <c r="G113" s="745"/>
    </row>
    <row r="114" spans="1:7">
      <c r="A114" s="741" t="s">
        <v>661</v>
      </c>
      <c r="B114" s="741" t="s">
        <v>1895</v>
      </c>
      <c r="C114" s="753">
        <f>'Revenues 9-14'!B157</f>
        <v>3660</v>
      </c>
      <c r="D114" s="744" t="str">
        <f>'Revenues 9-14'!A157</f>
        <v>Scientific Literacy</v>
      </c>
      <c r="E114" s="739"/>
      <c r="F114" s="1694">
        <f>SUM('Revenues 9-14'!C157,'Revenues 9-14'!D157,'Revenues 9-14'!F157,'Revenues 9-14'!G157)</f>
        <v>0</v>
      </c>
      <c r="G114" s="745"/>
    </row>
    <row r="115" spans="1:7">
      <c r="A115" s="741" t="s">
        <v>5</v>
      </c>
      <c r="B115" s="741" t="s">
        <v>1896</v>
      </c>
      <c r="C115" s="753">
        <f>'Revenues 9-14'!B158</f>
        <v>3695</v>
      </c>
      <c r="D115" s="744" t="str">
        <f>'Revenues 9-14'!A158</f>
        <v>Truant Alternative/Optional Education</v>
      </c>
      <c r="E115" s="739"/>
      <c r="F115" s="1694">
        <f>SUM('Revenues 9-14'!C158,'Revenues 9-14'!F158,'Revenues 9-14'!G158)</f>
        <v>169408</v>
      </c>
      <c r="G115" s="745"/>
    </row>
    <row r="116" spans="1:7">
      <c r="A116" s="741" t="s">
        <v>661</v>
      </c>
      <c r="B116" s="741" t="s">
        <v>1897</v>
      </c>
      <c r="C116" s="753">
        <f>'Revenues 9-14'!B160</f>
        <v>3766</v>
      </c>
      <c r="D116" s="744" t="str">
        <f>'Revenues 9-14'!A160</f>
        <v>Chicago General Education Block Grant</v>
      </c>
      <c r="E116" s="739"/>
      <c r="F116" s="1694">
        <f>SUM('Revenues 9-14'!C160,'Revenues 9-14'!D160,'Revenues 9-14'!F160,'Revenues 9-14'!G160)</f>
        <v>0</v>
      </c>
      <c r="G116" s="745"/>
    </row>
    <row r="117" spans="1:7">
      <c r="A117" s="741" t="s">
        <v>661</v>
      </c>
      <c r="B117" s="741" t="s">
        <v>1898</v>
      </c>
      <c r="C117" s="753">
        <f>'Revenues 9-14'!B161</f>
        <v>3767</v>
      </c>
      <c r="D117" s="744" t="str">
        <f>'Revenues 9-14'!A161</f>
        <v>Chicago Educational Services Block Grant</v>
      </c>
      <c r="E117" s="739"/>
      <c r="F117" s="1694">
        <f>SUM('Revenues 9-14'!C161,'Revenues 9-14'!D161,'Revenues 9-14'!F161,'Revenues 9-14'!G161)</f>
        <v>0</v>
      </c>
      <c r="G117" s="745"/>
    </row>
    <row r="118" spans="1:7">
      <c r="A118" s="756" t="s">
        <v>999</v>
      </c>
      <c r="B118" s="756" t="s">
        <v>1899</v>
      </c>
      <c r="C118" s="757">
        <f>'Revenues 9-14'!B162</f>
        <v>3775</v>
      </c>
      <c r="D118" s="758" t="str">
        <f>'Revenues 9-14'!A162</f>
        <v>School Safety &amp; Educational Improvement Block Grant</v>
      </c>
      <c r="E118" s="739"/>
      <c r="F118" s="1693">
        <f>SUM('Revenues 9-14'!C162,'Revenues 9-14'!D162,'Revenues 9-14'!E162,'Revenues 9-14'!F162,'Revenues 9-14'!G162)</f>
        <v>0</v>
      </c>
      <c r="G118" s="745"/>
    </row>
    <row r="119" spans="1:7">
      <c r="A119" s="756" t="s">
        <v>999</v>
      </c>
      <c r="B119" s="756" t="s">
        <v>1900</v>
      </c>
      <c r="C119" s="757">
        <f>'Revenues 9-14'!B163</f>
        <v>3780</v>
      </c>
      <c r="D119" s="758" t="str">
        <f>'Revenues 9-14'!A163</f>
        <v>Technology - Technology for Success</v>
      </c>
      <c r="E119" s="739"/>
      <c r="F119" s="1693">
        <f>SUM('Revenues 9-14'!C163:G163)</f>
        <v>0</v>
      </c>
      <c r="G119" s="745"/>
    </row>
    <row r="120" spans="1:7">
      <c r="A120" s="756" t="s">
        <v>499</v>
      </c>
      <c r="B120" s="756" t="s">
        <v>1901</v>
      </c>
      <c r="C120" s="757">
        <f>'Revenues 9-14'!B164</f>
        <v>3815</v>
      </c>
      <c r="D120" s="758" t="str">
        <f>'Revenues 9-14'!A164</f>
        <v>State Charter Schools</v>
      </c>
      <c r="E120" s="739"/>
      <c r="F120" s="1693">
        <f>SUM('Revenues 9-14'!C164,'Revenues 9-14'!F164)</f>
        <v>0</v>
      </c>
      <c r="G120" s="745"/>
    </row>
    <row r="121" spans="1:7">
      <c r="A121" s="760" t="s">
        <v>455</v>
      </c>
      <c r="B121" s="760" t="s">
        <v>1902</v>
      </c>
      <c r="C121" s="761">
        <f>'Revenues 9-14'!B167</f>
        <v>3925</v>
      </c>
      <c r="D121" s="762" t="str">
        <f>'Revenues 9-14'!A167</f>
        <v>School Infrastructure - Maintenance Projects</v>
      </c>
      <c r="E121" s="739"/>
      <c r="F121" s="1694">
        <f>'Revenues 9-14'!D167</f>
        <v>0</v>
      </c>
      <c r="G121" s="763"/>
    </row>
    <row r="122" spans="1:7">
      <c r="A122" s="760" t="s">
        <v>495</v>
      </c>
      <c r="B122" s="760" t="s">
        <v>1903</v>
      </c>
      <c r="C122" s="761">
        <f>'Revenues 9-14'!B168</f>
        <v>3999</v>
      </c>
      <c r="D122" s="762" t="s">
        <v>538</v>
      </c>
      <c r="E122" s="764"/>
      <c r="F122" s="1694">
        <f>SUM('Revenues 9-14'!C168:G168,'Revenues 9-14'!J168)</f>
        <v>831271</v>
      </c>
      <c r="G122" s="763"/>
    </row>
    <row r="123" spans="1:7">
      <c r="A123" s="760" t="s">
        <v>454</v>
      </c>
      <c r="B123" s="760" t="s">
        <v>1904</v>
      </c>
      <c r="C123" s="765">
        <f>'Revenues 9-14'!B177</f>
        <v>4045</v>
      </c>
      <c r="D123" s="762" t="str">
        <f>'Revenues 9-14'!A177 &amp; " (Subtract)"</f>
        <v>Head Start (Subtract)</v>
      </c>
      <c r="E123" s="739"/>
      <c r="F123" s="1694">
        <f>SUM(-'Revenues 9-14'!C177)</f>
        <v>0</v>
      </c>
      <c r="G123" s="763"/>
    </row>
    <row r="124" spans="1:7">
      <c r="A124" s="760" t="s">
        <v>661</v>
      </c>
      <c r="B124" s="760" t="s">
        <v>1905</v>
      </c>
      <c r="C124" s="765" t="s">
        <v>972</v>
      </c>
      <c r="D124" s="762" t="str">
        <f>('Revenues 9-14'!A181)</f>
        <v>Total Restricted Grants-In-Aid Received Directly from Federal Govt</v>
      </c>
      <c r="E124" s="739"/>
      <c r="F124" s="1694">
        <f>SUM('Revenues 9-14'!C181,'Revenues 9-14'!D181,'Revenues 9-14'!F181,'Revenues 9-14'!G181)</f>
        <v>97410</v>
      </c>
      <c r="G124" s="763"/>
    </row>
    <row r="125" spans="1:7">
      <c r="A125" s="760" t="s">
        <v>661</v>
      </c>
      <c r="B125" s="760" t="s">
        <v>1906</v>
      </c>
      <c r="C125" s="765">
        <v>4100</v>
      </c>
      <c r="D125" s="766" t="str">
        <f>'Revenues 9-14'!A188</f>
        <v>Total Title V</v>
      </c>
      <c r="E125" s="739"/>
      <c r="F125" s="1694">
        <f>SUM('Revenues 9-14'!C188,'Revenues 9-14'!D188,'Revenues 9-14'!F188,'Revenues 9-14'!G188)</f>
        <v>183329</v>
      </c>
      <c r="G125" s="763"/>
    </row>
    <row r="126" spans="1:7">
      <c r="A126" s="760" t="s">
        <v>657</v>
      </c>
      <c r="B126" s="760" t="s">
        <v>1907</v>
      </c>
      <c r="C126" s="765">
        <v>4200</v>
      </c>
      <c r="D126" s="762" t="str">
        <f>'Revenues 9-14'!A198</f>
        <v>Total Food Service</v>
      </c>
      <c r="E126" s="739"/>
      <c r="F126" s="1694">
        <f>SUM('Revenues 9-14'!C198,'Revenues 9-14'!G198)</f>
        <v>12393821</v>
      </c>
      <c r="G126" s="763"/>
    </row>
    <row r="127" spans="1:7">
      <c r="A127" s="760" t="s">
        <v>661</v>
      </c>
      <c r="B127" s="760" t="s">
        <v>1908</v>
      </c>
      <c r="C127" s="765">
        <v>4300</v>
      </c>
      <c r="D127" s="766" t="str">
        <f>'Revenues 9-14'!A204</f>
        <v>Total Title I</v>
      </c>
      <c r="E127" s="739"/>
      <c r="F127" s="1694">
        <f>SUM('Revenues 9-14'!C204,'Revenues 9-14'!D204,'Revenues 9-14'!F204,'Revenues 9-14'!G204)</f>
        <v>19017433</v>
      </c>
      <c r="G127" s="763"/>
    </row>
    <row r="128" spans="1:7">
      <c r="A128" s="760" t="s">
        <v>661</v>
      </c>
      <c r="B128" s="760" t="s">
        <v>1909</v>
      </c>
      <c r="C128" s="765">
        <v>4400</v>
      </c>
      <c r="D128" s="766" t="str">
        <f>'Revenues 9-14'!A209</f>
        <v>Total Title IV</v>
      </c>
      <c r="E128" s="739"/>
      <c r="F128" s="1694">
        <f>SUM('Revenues 9-14'!C209,'Revenues 9-14'!D209,'Revenues 9-14'!F209,'Revenues 9-14'!G209)</f>
        <v>2050700</v>
      </c>
      <c r="G128" s="763"/>
    </row>
    <row r="129" spans="1:7">
      <c r="A129" s="760" t="s">
        <v>661</v>
      </c>
      <c r="B129" s="760" t="s">
        <v>1910</v>
      </c>
      <c r="C129" s="765">
        <f>'Revenues 9-14'!B213</f>
        <v>4620</v>
      </c>
      <c r="D129" s="766" t="str">
        <f>'Revenues 9-14'!A213</f>
        <v>Fed - Spec Education - IDEA - Flow Through</v>
      </c>
      <c r="E129" s="739"/>
      <c r="F129" s="1694">
        <f>SUM('Revenues 9-14'!C213:D213,'Revenues 9-14'!F213:G213)</f>
        <v>6904482</v>
      </c>
      <c r="G129" s="763"/>
    </row>
    <row r="130" spans="1:7">
      <c r="A130" s="760" t="s">
        <v>661</v>
      </c>
      <c r="B130" s="760" t="s">
        <v>1911</v>
      </c>
      <c r="C130" s="765">
        <f>'Revenues 9-14'!B214</f>
        <v>4625</v>
      </c>
      <c r="D130" s="766" t="str">
        <f>'Revenues 9-14'!A214</f>
        <v>Fed - Spec Education - IDEA - Room &amp; Board</v>
      </c>
      <c r="E130" s="739"/>
      <c r="F130" s="1694">
        <f>SUM('Revenues 9-14'!C214,'Revenues 9-14'!D214,'Revenues 9-14'!F214,'Revenues 9-14'!G214)</f>
        <v>357401</v>
      </c>
      <c r="G130" s="763"/>
    </row>
    <row r="131" spans="1:7">
      <c r="A131" s="760" t="s">
        <v>661</v>
      </c>
      <c r="B131" s="760" t="s">
        <v>1912</v>
      </c>
      <c r="C131" s="765">
        <f>'Revenues 9-14'!B215</f>
        <v>4630</v>
      </c>
      <c r="D131" s="766" t="str">
        <f>'Revenues 9-14'!A215</f>
        <v>Fed - Spec Education - IDEA - Discretionary</v>
      </c>
      <c r="E131" s="739"/>
      <c r="F131" s="1694">
        <f>SUM('Revenues 9-14'!C215:D215,'Revenues 9-14'!F215:G215)</f>
        <v>0</v>
      </c>
      <c r="G131" s="763">
        <v>6297</v>
      </c>
    </row>
    <row r="132" spans="1:7">
      <c r="A132" s="760" t="s">
        <v>661</v>
      </c>
      <c r="B132" s="760" t="s">
        <v>768</v>
      </c>
      <c r="C132" s="765">
        <f>'Revenues 9-14'!B216</f>
        <v>4699</v>
      </c>
      <c r="D132" s="766" t="str">
        <f>'Revenues 9-14'!A216</f>
        <v>Fed - Spec Education - IDEA - Other (Describe &amp; Itemize)</v>
      </c>
      <c r="E132" s="739"/>
      <c r="F132" s="1694">
        <f>SUM('Revenues 9-14'!C216:D216,'Revenues 9-14'!F216:G216)</f>
        <v>0</v>
      </c>
      <c r="G132" s="763"/>
    </row>
    <row r="133" spans="1:7">
      <c r="A133" s="760" t="s">
        <v>666</v>
      </c>
      <c r="B133" s="760" t="s">
        <v>1913</v>
      </c>
      <c r="C133" s="765">
        <v>4700</v>
      </c>
      <c r="D133" s="762" t="str">
        <f>'Revenues 9-14'!A221</f>
        <v>Total CTE - Perkins</v>
      </c>
      <c r="E133" s="739"/>
      <c r="F133" s="1694">
        <f>SUM('Revenues 9-14'!C221,'Revenues 9-14'!D221,'Revenues 9-14'!G221)</f>
        <v>0</v>
      </c>
      <c r="G133" s="763">
        <v>6303</v>
      </c>
    </row>
    <row r="134" spans="1:7" s="703" customFormat="1" hidden="1">
      <c r="A134" s="767" t="s">
        <v>203</v>
      </c>
      <c r="B134" s="767" t="s">
        <v>1914</v>
      </c>
      <c r="C134" s="768" t="s">
        <v>204</v>
      </c>
      <c r="D134" s="769" t="str">
        <f>'Revenues 9-14'!A224</f>
        <v>ARRA - Title I - Low Income</v>
      </c>
      <c r="E134" s="770"/>
      <c r="F134" s="1693">
        <f>SUM('Revenues 9-14'!$C$224:$D$224,'Revenues 9-14'!$F$224:$G$224)</f>
        <v>0</v>
      </c>
      <c r="G134" s="738"/>
    </row>
    <row r="135" spans="1:7" s="703" customFormat="1" hidden="1">
      <c r="A135" s="767" t="s">
        <v>203</v>
      </c>
      <c r="B135" s="767" t="s">
        <v>1915</v>
      </c>
      <c r="C135" s="768" t="s">
        <v>205</v>
      </c>
      <c r="D135" s="769" t="str">
        <f>'Revenues 9-14'!A225</f>
        <v>ARRA - Title I - Neglected, Private</v>
      </c>
      <c r="E135" s="770"/>
      <c r="F135" s="1694">
        <f>SUM('Revenues 9-14'!C225:G225,'Revenues 9-14'!J225)</f>
        <v>0</v>
      </c>
      <c r="G135" s="738"/>
    </row>
    <row r="136" spans="1:7" s="703" customFormat="1" hidden="1">
      <c r="A136" s="767" t="s">
        <v>203</v>
      </c>
      <c r="B136" s="767" t="s">
        <v>1916</v>
      </c>
      <c r="C136" s="768" t="s">
        <v>206</v>
      </c>
      <c r="D136" s="769" t="str">
        <f>'Revenues 9-14'!A226</f>
        <v>ARRA - Title I - Delinquent, Private</v>
      </c>
      <c r="E136" s="770"/>
      <c r="F136" s="1694">
        <f>SUM('Revenues 9-14'!C226:G226,'Revenues 9-14'!J226)</f>
        <v>0</v>
      </c>
      <c r="G136" s="738"/>
    </row>
    <row r="137" spans="1:7" s="703" customFormat="1" hidden="1">
      <c r="A137" s="767" t="s">
        <v>203</v>
      </c>
      <c r="B137" s="767" t="s">
        <v>1917</v>
      </c>
      <c r="C137" s="768" t="s">
        <v>207</v>
      </c>
      <c r="D137" s="769" t="str">
        <f>'Revenues 9-14'!A227</f>
        <v>ARRA - Title I - School Improvement (Part A)</v>
      </c>
      <c r="E137" s="770"/>
      <c r="F137" s="1694">
        <f>SUM('Revenues 9-14'!C227:G227,'Revenues 9-14'!J227)</f>
        <v>0</v>
      </c>
      <c r="G137" s="738"/>
    </row>
    <row r="138" spans="1:7" s="703" customFormat="1" hidden="1">
      <c r="A138" s="767" t="s">
        <v>203</v>
      </c>
      <c r="B138" s="767" t="s">
        <v>1918</v>
      </c>
      <c r="C138" s="768" t="s">
        <v>208</v>
      </c>
      <c r="D138" s="769" t="str">
        <f>'Revenues 9-14'!A228</f>
        <v>ARRA - Title I - School Improvement (Section 1003g)</v>
      </c>
      <c r="E138" s="770"/>
      <c r="F138" s="1694">
        <f>SUM('Revenues 9-14'!C228:G228,'Revenues 9-14'!J228)</f>
        <v>0</v>
      </c>
      <c r="G138" s="738"/>
    </row>
    <row r="139" spans="1:7" s="703" customFormat="1" hidden="1">
      <c r="A139" s="767" t="s">
        <v>203</v>
      </c>
      <c r="B139" s="767" t="s">
        <v>1919</v>
      </c>
      <c r="C139" s="768" t="s">
        <v>209</v>
      </c>
      <c r="D139" s="769" t="str">
        <f>'Revenues 9-14'!A229</f>
        <v>ARRA - IDEA - Part B - Preschool</v>
      </c>
      <c r="E139" s="770"/>
      <c r="F139" s="1694">
        <v>0</v>
      </c>
      <c r="G139" s="738"/>
    </row>
    <row r="140" spans="1:7" s="703" customFormat="1" hidden="1">
      <c r="A140" s="767" t="s">
        <v>203</v>
      </c>
      <c r="B140" s="767" t="s">
        <v>1920</v>
      </c>
      <c r="C140" s="768" t="s">
        <v>210</v>
      </c>
      <c r="D140" s="769" t="str">
        <f>'Revenues 9-14'!A230</f>
        <v>ARRA - IDEA - Part B - Flow-Through</v>
      </c>
      <c r="E140" s="770"/>
      <c r="F140" s="1694">
        <f>SUM('Revenues 9-14'!C230:G230,'Revenues 9-14'!J230)</f>
        <v>0</v>
      </c>
      <c r="G140" s="738"/>
    </row>
    <row r="141" spans="1:7" s="703" customFormat="1" hidden="1">
      <c r="A141" s="767" t="s">
        <v>203</v>
      </c>
      <c r="B141" s="767" t="s">
        <v>1921</v>
      </c>
      <c r="C141" s="768" t="s">
        <v>211</v>
      </c>
      <c r="D141" s="769" t="str">
        <f>'Revenues 9-14'!A231</f>
        <v>ARRA - Title IID - Technology-Formula</v>
      </c>
      <c r="E141" s="770"/>
      <c r="F141" s="1694">
        <f>SUM('Revenues 9-14'!C231:G231,'Revenues 9-14'!J231)</f>
        <v>0</v>
      </c>
      <c r="G141" s="738"/>
    </row>
    <row r="142" spans="1:7" s="703" customFormat="1" hidden="1">
      <c r="A142" s="767" t="s">
        <v>203</v>
      </c>
      <c r="B142" s="767" t="s">
        <v>1922</v>
      </c>
      <c r="C142" s="768" t="s">
        <v>213</v>
      </c>
      <c r="D142" s="769" t="str">
        <f>'Revenues 9-14'!A232</f>
        <v>ARRA - Title IID - Technology-Competitive</v>
      </c>
      <c r="E142" s="770"/>
      <c r="F142" s="1694">
        <f>SUM('Revenues 9-14'!C232:G232,'Revenues 9-14'!J232)</f>
        <v>0</v>
      </c>
      <c r="G142" s="738"/>
    </row>
    <row r="143" spans="1:7" s="703" customFormat="1" hidden="1">
      <c r="A143" s="767" t="s">
        <v>661</v>
      </c>
      <c r="B143" s="767" t="s">
        <v>1923</v>
      </c>
      <c r="C143" s="768" t="s">
        <v>214</v>
      </c>
      <c r="D143" s="769" t="str">
        <f>'Revenues 9-14'!A233</f>
        <v>ARRA - McKinney - Vento Homeless Education</v>
      </c>
      <c r="E143" s="770"/>
      <c r="F143" s="1694">
        <f>SUM('Revenues 9-14'!C233:G233,'Revenues 9-14'!J233)</f>
        <v>0</v>
      </c>
      <c r="G143" s="738"/>
    </row>
    <row r="144" spans="1:7" s="703" customFormat="1" hidden="1">
      <c r="A144" s="767" t="s">
        <v>203</v>
      </c>
      <c r="B144" s="767" t="s">
        <v>212</v>
      </c>
      <c r="C144" s="768" t="s">
        <v>215</v>
      </c>
      <c r="D144" s="769" t="str">
        <f>'Revenues 9-14'!A237</f>
        <v>Qualified Zone Academy Bond Tax Credits</v>
      </c>
      <c r="E144" s="770"/>
      <c r="F144" s="1694">
        <f>SUM('Revenues 9-14'!C237:G237,'Revenues 9-14'!J237)</f>
        <v>0</v>
      </c>
      <c r="G144" s="738"/>
    </row>
    <row r="145" spans="1:7" s="703" customFormat="1" hidden="1">
      <c r="A145" s="767" t="s">
        <v>203</v>
      </c>
      <c r="B145" s="767" t="s">
        <v>801</v>
      </c>
      <c r="C145" s="768" t="s">
        <v>216</v>
      </c>
      <c r="D145" s="769" t="str">
        <f>'Revenues 9-14'!A238</f>
        <v>Qualified School Construction Bond Credits</v>
      </c>
      <c r="E145" s="770"/>
      <c r="F145" s="1694">
        <f>SUM('Revenues 9-14'!C238:G238,'Revenues 9-14'!J238)</f>
        <v>0</v>
      </c>
      <c r="G145" s="738"/>
    </row>
    <row r="146" spans="1:7" s="703" customFormat="1" hidden="1">
      <c r="A146" s="767" t="s">
        <v>203</v>
      </c>
      <c r="B146" s="767" t="s">
        <v>1394</v>
      </c>
      <c r="C146" s="768" t="s">
        <v>218</v>
      </c>
      <c r="D146" s="769" t="str">
        <f>'Revenues 9-14'!A239</f>
        <v>Build America Bond Tax Credits</v>
      </c>
      <c r="E146" s="770"/>
      <c r="F146" s="1694">
        <f>SUM('Revenues 9-14'!C239:G239,'Revenues 9-14'!J239)</f>
        <v>0</v>
      </c>
      <c r="G146" s="738"/>
    </row>
    <row r="147" spans="1:7" s="703" customFormat="1" hidden="1">
      <c r="A147" s="767" t="s">
        <v>203</v>
      </c>
      <c r="B147" s="767" t="s">
        <v>1924</v>
      </c>
      <c r="C147" s="768" t="s">
        <v>220</v>
      </c>
      <c r="D147" s="769" t="str">
        <f>'Revenues 9-14'!A240</f>
        <v>Build America Bond Interest Reimbursement</v>
      </c>
      <c r="E147" s="770"/>
      <c r="F147" s="1694">
        <f>SUM('Revenues 9-14'!C240:G240,'Revenues 9-14'!J240)</f>
        <v>1061993</v>
      </c>
      <c r="G147" s="738"/>
    </row>
    <row r="148" spans="1:7" s="703" customFormat="1" hidden="1">
      <c r="A148" s="767" t="s">
        <v>203</v>
      </c>
      <c r="B148" s="767" t="s">
        <v>1925</v>
      </c>
      <c r="C148" s="768" t="s">
        <v>222</v>
      </c>
      <c r="D148" s="769" t="str">
        <f>'Revenues 9-14'!A242</f>
        <v>Other ARRA Funds - II</v>
      </c>
      <c r="E148" s="770"/>
      <c r="F148" s="1694">
        <f>SUM('Revenues 9-14'!C242:G242,'Revenues 9-14'!J242)</f>
        <v>0</v>
      </c>
      <c r="G148" s="738"/>
    </row>
    <row r="149" spans="1:7" s="703" customFormat="1" hidden="1">
      <c r="A149" s="767" t="s">
        <v>203</v>
      </c>
      <c r="B149" s="767" t="s">
        <v>1926</v>
      </c>
      <c r="C149" s="768" t="s">
        <v>223</v>
      </c>
      <c r="D149" s="769" t="str">
        <f>'Revenues 9-14'!A243</f>
        <v>Other ARRA Funds - III</v>
      </c>
      <c r="E149" s="770"/>
      <c r="F149" s="1694">
        <f>SUM('Revenues 9-14'!C243:G243,'Revenues 9-14'!J243)</f>
        <v>0</v>
      </c>
      <c r="G149" s="738"/>
    </row>
    <row r="150" spans="1:7" s="703" customFormat="1" hidden="1">
      <c r="A150" s="767" t="s">
        <v>203</v>
      </c>
      <c r="B150" s="767" t="s">
        <v>217</v>
      </c>
      <c r="C150" s="768" t="s">
        <v>225</v>
      </c>
      <c r="D150" s="769" t="str">
        <f>'Revenues 9-14'!A244</f>
        <v>Other ARRA Funds - IV</v>
      </c>
      <c r="E150" s="770"/>
      <c r="F150" s="1694">
        <f>SUM('Revenues 9-14'!C244:G244,'Revenues 9-14'!J244)</f>
        <v>0</v>
      </c>
      <c r="G150" s="738"/>
    </row>
    <row r="151" spans="1:7" s="703" customFormat="1" hidden="1">
      <c r="A151" s="767" t="s">
        <v>203</v>
      </c>
      <c r="B151" s="767" t="s">
        <v>219</v>
      </c>
      <c r="C151" s="768" t="s">
        <v>227</v>
      </c>
      <c r="D151" s="769" t="str">
        <f>'Revenues 9-14'!A245</f>
        <v>Other ARRA Funds - V</v>
      </c>
      <c r="E151" s="770"/>
      <c r="F151" s="1694">
        <f>SUM('Revenues 9-14'!C245:G245,'Revenues 9-14'!J245)</f>
        <v>0</v>
      </c>
      <c r="G151" s="738"/>
    </row>
    <row r="152" spans="1:7" s="703" customFormat="1" hidden="1">
      <c r="A152" s="767" t="s">
        <v>203</v>
      </c>
      <c r="B152" s="767" t="s">
        <v>221</v>
      </c>
      <c r="C152" s="768" t="s">
        <v>229</v>
      </c>
      <c r="D152" s="769" t="str">
        <f>'Revenues 9-14'!A246</f>
        <v>ARRA - Early Childhood</v>
      </c>
      <c r="E152" s="770"/>
      <c r="F152" s="1694">
        <v>0</v>
      </c>
      <c r="G152" s="738"/>
    </row>
    <row r="153" spans="1:7" s="703" customFormat="1" hidden="1">
      <c r="A153" s="767" t="s">
        <v>203</v>
      </c>
      <c r="B153" s="767" t="s">
        <v>1395</v>
      </c>
      <c r="C153" s="768" t="s">
        <v>230</v>
      </c>
      <c r="D153" s="769" t="str">
        <f>'Revenues 9-14'!A247</f>
        <v>Other ARRA Funds VII</v>
      </c>
      <c r="E153" s="770"/>
      <c r="F153" s="1694">
        <f>SUM('Revenues 9-14'!C247:G247,'Revenues 9-14'!J247)</f>
        <v>0</v>
      </c>
      <c r="G153" s="738"/>
    </row>
    <row r="154" spans="1:7" s="703" customFormat="1" hidden="1">
      <c r="A154" s="767" t="s">
        <v>203</v>
      </c>
      <c r="B154" s="767" t="s">
        <v>1927</v>
      </c>
      <c r="C154" s="768" t="s">
        <v>231</v>
      </c>
      <c r="D154" s="769" t="str">
        <f>'Revenues 9-14'!A248</f>
        <v>Other ARRA Funds VIII</v>
      </c>
      <c r="E154" s="770"/>
      <c r="F154" s="1694">
        <f>SUM('Revenues 9-14'!C248:G248,'Revenues 9-14'!J248)</f>
        <v>0</v>
      </c>
      <c r="G154" s="738"/>
    </row>
    <row r="155" spans="1:7" s="703" customFormat="1" hidden="1">
      <c r="A155" s="767" t="s">
        <v>203</v>
      </c>
      <c r="B155" s="767" t="s">
        <v>224</v>
      </c>
      <c r="C155" s="768" t="s">
        <v>232</v>
      </c>
      <c r="D155" s="769" t="str">
        <f>'Revenues 9-14'!A249</f>
        <v>Other ARRA Funds IX</v>
      </c>
      <c r="E155" s="770"/>
      <c r="F155" s="1694">
        <f>SUM('Revenues 9-14'!C249:G249,'Revenues 9-14'!J249)</f>
        <v>0</v>
      </c>
      <c r="G155" s="738"/>
    </row>
    <row r="156" spans="1:7" s="703" customFormat="1" hidden="1">
      <c r="A156" s="767" t="s">
        <v>203</v>
      </c>
      <c r="B156" s="767" t="s">
        <v>226</v>
      </c>
      <c r="C156" s="768" t="s">
        <v>233</v>
      </c>
      <c r="D156" s="769" t="str">
        <f>'Revenues 9-14'!A250</f>
        <v>Other ARRA Funds X</v>
      </c>
      <c r="E156" s="770"/>
      <c r="F156" s="1694">
        <f>SUM('Revenues 9-14'!C250:G250,'Revenues 9-14'!J250)</f>
        <v>0</v>
      </c>
      <c r="G156" s="738"/>
    </row>
    <row r="157" spans="1:7" s="703" customFormat="1" hidden="1">
      <c r="A157" s="767" t="s">
        <v>203</v>
      </c>
      <c r="B157" s="767" t="s">
        <v>228</v>
      </c>
      <c r="C157" s="768" t="s">
        <v>234</v>
      </c>
      <c r="D157" s="769" t="str">
        <f>'Revenues 9-14'!A251</f>
        <v>Other ARRA Funds Ed Job Fund Program</v>
      </c>
      <c r="E157" s="770"/>
      <c r="F157" s="1694">
        <f>SUM('Revenues 9-14'!C251:G251,'Revenues 9-14'!J251)</f>
        <v>0</v>
      </c>
      <c r="G157" s="738"/>
    </row>
    <row r="158" spans="1:7" s="703" customFormat="1">
      <c r="A158" s="771" t="s">
        <v>495</v>
      </c>
      <c r="B158" s="772" t="s">
        <v>1928</v>
      </c>
      <c r="C158" s="773" t="s">
        <v>833</v>
      </c>
      <c r="D158" s="774" t="s">
        <v>769</v>
      </c>
      <c r="E158" s="775"/>
      <c r="F158" s="1694">
        <f>SUM(F134:F157)</f>
        <v>1061993</v>
      </c>
      <c r="G158" s="738"/>
    </row>
    <row r="159" spans="1:7" s="703" customFormat="1">
      <c r="A159" s="771" t="s">
        <v>454</v>
      </c>
      <c r="B159" s="772" t="s">
        <v>1929</v>
      </c>
      <c r="C159" s="773" t="s">
        <v>1404</v>
      </c>
      <c r="D159" s="774" t="s">
        <v>1405</v>
      </c>
      <c r="E159" s="775"/>
      <c r="F159" s="1694">
        <f>SUM('Revenues 9-14'!C253)</f>
        <v>0</v>
      </c>
      <c r="G159" s="738"/>
    </row>
    <row r="160" spans="1:7" s="703" customFormat="1">
      <c r="A160" s="771" t="s">
        <v>495</v>
      </c>
      <c r="B160" s="772" t="s">
        <v>1930</v>
      </c>
      <c r="C160" s="773" t="s">
        <v>1443</v>
      </c>
      <c r="D160" s="774" t="s">
        <v>1444</v>
      </c>
      <c r="E160" s="775"/>
      <c r="F160" s="1694">
        <f>SUM('Revenues 9-14'!C254:H254,'Revenues 9-14'!J254:K254)</f>
        <v>49818</v>
      </c>
      <c r="G160" s="738"/>
    </row>
    <row r="161" spans="1:7">
      <c r="A161" s="760" t="s">
        <v>5</v>
      </c>
      <c r="B161" s="760" t="s">
        <v>1931</v>
      </c>
      <c r="C161" s="765">
        <f>'Revenues 9-14'!B255</f>
        <v>4905</v>
      </c>
      <c r="D161" s="762" t="str">
        <f>'Revenues 9-14'!A255</f>
        <v>Title III - Immigrant Education Program (IEP)</v>
      </c>
      <c r="E161" s="739"/>
      <c r="F161" s="1694">
        <f>SUM('Revenues 9-14'!C255,'Revenues 9-14'!F255,'Revenues 9-14'!G255)</f>
        <v>23070</v>
      </c>
      <c r="G161" s="776">
        <v>6306</v>
      </c>
    </row>
    <row r="162" spans="1:7">
      <c r="A162" s="760" t="s">
        <v>5</v>
      </c>
      <c r="B162" s="760" t="s">
        <v>1932</v>
      </c>
      <c r="C162" s="765">
        <f>'Revenues 9-14'!B256</f>
        <v>4909</v>
      </c>
      <c r="D162" s="762" t="str">
        <f>'Revenues 9-14'!A256</f>
        <v>Title III - Language Inst Program - Limited Eng (LIPLEP)</v>
      </c>
      <c r="E162" s="739"/>
      <c r="F162" s="1694">
        <f>SUM('Revenues 9-14'!C256,'Revenues 9-14'!F256,'Revenues 9-14'!G256)</f>
        <v>717415</v>
      </c>
      <c r="G162" s="776"/>
    </row>
    <row r="163" spans="1:7">
      <c r="A163" s="760" t="s">
        <v>661</v>
      </c>
      <c r="B163" s="760" t="s">
        <v>1933</v>
      </c>
      <c r="C163" s="765">
        <f>'Revenues 9-14'!B257</f>
        <v>4920</v>
      </c>
      <c r="D163" s="762" t="str">
        <f>'Revenues 9-14'!A257</f>
        <v>McKinney Education for Homeless Children</v>
      </c>
      <c r="E163" s="739"/>
      <c r="F163" s="1694">
        <f>SUM('Revenues 9-14'!C257,'Revenues 9-14'!D257,'Revenues 9-14'!F257,'Revenues 9-14'!G257)</f>
        <v>57071</v>
      </c>
      <c r="G163" s="763"/>
    </row>
    <row r="164" spans="1:7">
      <c r="A164" s="777" t="s">
        <v>661</v>
      </c>
      <c r="B164" s="777" t="s">
        <v>1934</v>
      </c>
      <c r="C164" s="778">
        <f>'Revenues 9-14'!B258</f>
        <v>4930</v>
      </c>
      <c r="D164" s="779" t="str">
        <f>'Revenues 9-14'!A258</f>
        <v>Title II - Eisenhower Professional Development Formula</v>
      </c>
      <c r="E164" s="759"/>
      <c r="F164" s="1693">
        <f>SUM('Revenues 9-14'!C258:D258,'Revenues 9-14'!F258,'Revenues 9-14'!G258)</f>
        <v>0</v>
      </c>
      <c r="G164" s="763"/>
    </row>
    <row r="165" spans="1:7">
      <c r="A165" s="760" t="s">
        <v>661</v>
      </c>
      <c r="B165" s="760" t="s">
        <v>1935</v>
      </c>
      <c r="C165" s="765">
        <f>'Revenues 9-14'!B259</f>
        <v>4932</v>
      </c>
      <c r="D165" s="766" t="str">
        <f>'Revenues 9-14'!A259</f>
        <v>Title II - Teacher Quality</v>
      </c>
      <c r="E165" s="739"/>
      <c r="F165" s="1693">
        <f>SUM('Revenues 9-14'!C259,'Revenues 9-14'!D259,'Revenues 9-14'!F259,'Revenues 9-14'!G259)</f>
        <v>1235875</v>
      </c>
      <c r="G165" s="763"/>
    </row>
    <row r="166" spans="1:7">
      <c r="A166" s="760" t="s">
        <v>661</v>
      </c>
      <c r="B166" s="760" t="s">
        <v>1936</v>
      </c>
      <c r="C166" s="765">
        <f>'Revenues 9-14'!B260</f>
        <v>4960</v>
      </c>
      <c r="D166" s="762" t="str">
        <f>'Revenues 9-14'!A260</f>
        <v>Federal Charter Schools</v>
      </c>
      <c r="E166" s="739"/>
      <c r="F166" s="1694">
        <f>SUM('Revenues 9-14'!C260:D260,'Revenues 9-14'!F260:G260)</f>
        <v>0</v>
      </c>
      <c r="G166" s="763"/>
    </row>
    <row r="167" spans="1:7">
      <c r="A167" s="760" t="s">
        <v>661</v>
      </c>
      <c r="B167" s="760" t="s">
        <v>1881</v>
      </c>
      <c r="C167" s="765">
        <f>'Revenues 9-14'!B261</f>
        <v>4981</v>
      </c>
      <c r="D167" s="762" t="str">
        <f>'Revenues 9-14'!A261</f>
        <v>State Assessment Grants</v>
      </c>
      <c r="E167" s="739"/>
      <c r="F167" s="1694">
        <f>SUM('Revenues 9-14'!C261:D261,'Revenues 9-14'!F261:G261)</f>
        <v>0</v>
      </c>
      <c r="G167" s="763"/>
    </row>
    <row r="168" spans="1:7">
      <c r="A168" s="760" t="s">
        <v>661</v>
      </c>
      <c r="B168" s="760" t="s">
        <v>1882</v>
      </c>
      <c r="C168" s="765">
        <f>'Revenues 9-14'!B262</f>
        <v>4982</v>
      </c>
      <c r="D168" s="762" t="str">
        <f>'Revenues 9-14'!A262</f>
        <v>Grant for State Assessments and Related Activities</v>
      </c>
      <c r="E168" s="739"/>
      <c r="F168" s="1694">
        <f>SUM('Revenues 9-14'!C262:D262,'Revenues 9-14'!F262:G262)</f>
        <v>0</v>
      </c>
      <c r="G168" s="763"/>
    </row>
    <row r="169" spans="1:7">
      <c r="A169" s="760" t="s">
        <v>661</v>
      </c>
      <c r="B169" s="760" t="s">
        <v>1937</v>
      </c>
      <c r="C169" s="765">
        <f>'Revenues 9-14'!B263</f>
        <v>4991</v>
      </c>
      <c r="D169" s="766" t="str">
        <f>'Revenues 9-14'!A263</f>
        <v>Medicaid Matching Funds - Administrative Outreach</v>
      </c>
      <c r="E169" s="739"/>
      <c r="F169" s="1694">
        <f>SUM('Revenues 9-14'!C263:D263,'Revenues 9-14'!F263:G263)</f>
        <v>1081062</v>
      </c>
      <c r="G169" s="780">
        <v>6320</v>
      </c>
    </row>
    <row r="170" spans="1:7">
      <c r="A170" s="760" t="s">
        <v>661</v>
      </c>
      <c r="B170" s="760" t="s">
        <v>1938</v>
      </c>
      <c r="C170" s="765">
        <f>'Revenues 9-14'!B264</f>
        <v>4992</v>
      </c>
      <c r="D170" s="766" t="str">
        <f>'Revenues 9-14'!A264</f>
        <v>Medicaid Matching Funds - Fee-for-Service Program</v>
      </c>
      <c r="E170" s="739"/>
      <c r="F170" s="1694">
        <f>SUM('Revenues 9-14'!C264:D264,'Revenues 9-14'!F264:G264)</f>
        <v>2436541</v>
      </c>
      <c r="G170" s="780"/>
    </row>
    <row r="171" spans="1:7">
      <c r="A171" s="781" t="s">
        <v>661</v>
      </c>
      <c r="B171" s="777" t="s">
        <v>1939</v>
      </c>
      <c r="C171" s="778">
        <f>'Revenues 9-14'!B265</f>
        <v>4998</v>
      </c>
      <c r="D171" s="779" t="str">
        <f>'Revenues 9-14'!A265</f>
        <v>Other Restricted Revenue from Federal Sources (Describe &amp; Itemize)</v>
      </c>
      <c r="E171" s="739"/>
      <c r="F171" s="1694">
        <f>SUM('Revenues 9-14'!C265:D265,'Revenues 9-14'!F265:G265)</f>
        <v>7888887</v>
      </c>
      <c r="G171" s="760"/>
    </row>
    <row r="172" spans="1:7">
      <c r="A172" s="1457" t="s">
        <v>5</v>
      </c>
      <c r="B172" s="1458" t="s">
        <v>1862</v>
      </c>
      <c r="C172" s="1459">
        <v>3100</v>
      </c>
      <c r="D172" s="1460" t="s">
        <v>1864</v>
      </c>
      <c r="E172" s="739"/>
      <c r="F172" s="1695">
        <v>11265477</v>
      </c>
      <c r="G172" s="760"/>
    </row>
    <row r="173" spans="1:7">
      <c r="A173" s="1457" t="s">
        <v>657</v>
      </c>
      <c r="B173" s="1458" t="s">
        <v>1862</v>
      </c>
      <c r="C173" s="1459">
        <v>3300</v>
      </c>
      <c r="D173" s="1460" t="s">
        <v>1865</v>
      </c>
      <c r="E173" s="739"/>
      <c r="F173" s="1695">
        <v>2392055</v>
      </c>
      <c r="G173" s="760"/>
    </row>
    <row r="174" spans="1:7" ht="6" customHeight="1">
      <c r="A174" s="760"/>
      <c r="B174" s="760"/>
      <c r="C174" s="782"/>
      <c r="D174" s="760"/>
      <c r="E174" s="739"/>
      <c r="F174" s="1696"/>
      <c r="G174" s="780"/>
    </row>
    <row r="175" spans="1:7">
      <c r="A175" s="1371"/>
      <c r="B175" s="1381"/>
      <c r="C175" s="1382"/>
      <c r="D175" s="1383" t="s">
        <v>1993</v>
      </c>
      <c r="E175" s="1384" t="s">
        <v>949</v>
      </c>
      <c r="F175" s="1697">
        <f>SUM(F85:F133,F158:F173)</f>
        <v>92936594</v>
      </c>
    </row>
    <row r="176" spans="1:7" ht="12" customHeight="1">
      <c r="A176" s="1371"/>
      <c r="B176" s="1381"/>
      <c r="C176" s="1382"/>
      <c r="D176" s="1383" t="s">
        <v>1991</v>
      </c>
      <c r="E176" s="1384"/>
      <c r="F176" s="1694">
        <f>'PCTC-OEPP 27-28'!F78-F175</f>
        <v>258085578</v>
      </c>
    </row>
    <row r="177" spans="1:9" ht="12" customHeight="1">
      <c r="A177" s="1371"/>
      <c r="B177" s="1381"/>
      <c r="C177" s="1382"/>
      <c r="D177" s="1383" t="s">
        <v>1772</v>
      </c>
      <c r="E177" s="1384"/>
      <c r="F177" s="1694">
        <f>'Cap Outlay Deprec 26'!I18</f>
        <v>13754188.1</v>
      </c>
    </row>
    <row r="178" spans="1:9" ht="12" customHeight="1">
      <c r="A178" s="1371"/>
      <c r="B178" s="1381"/>
      <c r="C178" s="1382"/>
      <c r="D178" s="1383" t="s">
        <v>1992</v>
      </c>
      <c r="E178" s="1384"/>
      <c r="F178" s="1694">
        <f>F176+F177</f>
        <v>271839766.10000002</v>
      </c>
    </row>
    <row r="179" spans="1:9" ht="12" customHeight="1">
      <c r="A179" s="1371"/>
      <c r="B179" s="1385"/>
      <c r="C179" s="1382"/>
      <c r="D179" s="1700" t="str">
        <f>D79</f>
        <v>9 Month ADA from Average Daily Attendance - Student Information System (SIS) in IWAS-preliminary ADA 2019-2020</v>
      </c>
      <c r="E179" s="1384"/>
      <c r="F179" s="1698">
        <f>'PCTC-OEPP 27-28'!F79</f>
        <v>25589</v>
      </c>
      <c r="G179" s="763"/>
      <c r="I179" s="701"/>
    </row>
    <row r="180" spans="1:9" ht="12" customHeight="1" thickBot="1">
      <c r="A180" s="1371"/>
      <c r="B180" s="1385"/>
      <c r="C180" s="1382"/>
      <c r="D180" s="1383" t="s">
        <v>1994</v>
      </c>
      <c r="E180" s="1384" t="s">
        <v>1522</v>
      </c>
      <c r="F180" s="1699">
        <f>F178/F179</f>
        <v>10623.305564891165</v>
      </c>
      <c r="G180" s="692">
        <v>6323</v>
      </c>
    </row>
    <row r="181" spans="1:9" ht="12" thickTop="1">
      <c r="B181" s="763"/>
      <c r="C181" s="782"/>
      <c r="D181" s="763"/>
      <c r="E181" s="782"/>
      <c r="F181" s="763"/>
      <c r="G181" s="783">
        <v>6326</v>
      </c>
    </row>
    <row r="182" spans="1:9" ht="12.2" customHeight="1">
      <c r="A182" s="763" t="s">
        <v>1863</v>
      </c>
      <c r="B182" s="763"/>
      <c r="C182" s="782"/>
      <c r="D182" s="763"/>
      <c r="E182" s="782"/>
      <c r="F182" s="763"/>
      <c r="G182" s="763"/>
    </row>
    <row r="183" spans="1:9" s="1461" customFormat="1" ht="12.2" customHeight="1">
      <c r="A183" s="17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2"/>
      <c r="C183" s="1743"/>
      <c r="D183" s="1742"/>
      <c r="E183" s="1743"/>
      <c r="F183" s="1742"/>
      <c r="G183" s="1462"/>
    </row>
    <row r="184" spans="1:9" s="1461" customFormat="1" ht="12.2" customHeight="1">
      <c r="A184" s="17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5"/>
      <c r="C184" s="1743"/>
      <c r="D184" s="1742"/>
      <c r="E184" s="1743"/>
      <c r="F184" s="1742"/>
      <c r="G184" s="1462"/>
    </row>
    <row r="185" spans="1:9" ht="12" customHeight="1">
      <c r="C185" s="782"/>
      <c r="D185" s="763"/>
      <c r="E185" s="782"/>
      <c r="F185" s="763"/>
      <c r="G185" s="763"/>
    </row>
    <row r="186" spans="1:9">
      <c r="A186" s="1463" t="s">
        <v>1867</v>
      </c>
      <c r="B186" s="1464" t="s">
        <v>1866</v>
      </c>
      <c r="C186" s="782"/>
      <c r="D186" s="763"/>
      <c r="E186" s="782"/>
      <c r="F186" s="763"/>
      <c r="G186" s="763"/>
    </row>
    <row r="187" spans="1:9">
      <c r="A187" s="763"/>
      <c r="B187" s="763"/>
      <c r="C187" s="782"/>
      <c r="D187" s="763"/>
      <c r="E187" s="782"/>
      <c r="F187" s="763"/>
      <c r="G187" s="763"/>
    </row>
    <row r="188" spans="1:9">
      <c r="A188" s="763"/>
      <c r="B188" s="763"/>
      <c r="C188" s="782"/>
      <c r="D188" s="763"/>
      <c r="E188" s="782"/>
      <c r="F188" s="763"/>
      <c r="G188" s="763"/>
    </row>
    <row r="189" spans="1:9">
      <c r="A189" s="763"/>
      <c r="B189" s="763"/>
      <c r="C189" s="782"/>
      <c r="D189" s="763"/>
      <c r="E189" s="782"/>
      <c r="F189" s="763"/>
      <c r="G189" s="763"/>
    </row>
    <row r="190" spans="1:9">
      <c r="A190" s="763"/>
      <c r="B190" s="763"/>
      <c r="C190" s="782"/>
      <c r="D190" s="763"/>
      <c r="E190" s="782"/>
      <c r="F190" s="763"/>
      <c r="G190" s="763"/>
    </row>
    <row r="191" spans="1:9">
      <c r="A191" s="763"/>
      <c r="B191" s="763"/>
      <c r="C191" s="782"/>
      <c r="D191" s="763"/>
      <c r="E191" s="782"/>
      <c r="F191" s="763"/>
      <c r="G191" s="763"/>
    </row>
    <row r="192" spans="1:9">
      <c r="A192" s="763"/>
      <c r="B192" s="763"/>
      <c r="C192" s="782"/>
      <c r="D192" s="763"/>
      <c r="E192" s="782"/>
      <c r="F192" s="763"/>
      <c r="G192" s="763"/>
    </row>
    <row r="193" spans="1:7">
      <c r="A193" s="763"/>
      <c r="B193" s="763"/>
      <c r="C193" s="782"/>
      <c r="D193" s="763"/>
      <c r="E193" s="782"/>
      <c r="F193" s="763"/>
      <c r="G193" s="763"/>
    </row>
    <row r="194" spans="1:7">
      <c r="A194" s="763"/>
      <c r="B194" s="763"/>
      <c r="C194" s="782"/>
      <c r="D194" s="763"/>
      <c r="E194" s="782"/>
      <c r="F194" s="763"/>
      <c r="G194" s="763"/>
    </row>
    <row r="195" spans="1:7">
      <c r="A195" s="763"/>
      <c r="B195" s="763"/>
      <c r="C195" s="782"/>
      <c r="D195" s="763"/>
      <c r="E195" s="782"/>
      <c r="F195" s="763"/>
      <c r="G195" s="763"/>
    </row>
    <row r="196" spans="1:7">
      <c r="A196" s="763"/>
      <c r="B196" s="763"/>
      <c r="C196" s="782"/>
      <c r="D196" s="763"/>
      <c r="E196" s="782"/>
      <c r="F196" s="763"/>
      <c r="G196" s="763"/>
    </row>
    <row r="197" spans="1:7">
      <c r="A197" s="763"/>
      <c r="B197" s="763"/>
      <c r="C197" s="782"/>
      <c r="D197" s="763"/>
      <c r="E197" s="782"/>
      <c r="F197" s="763"/>
      <c r="G197" s="763"/>
    </row>
    <row r="198" spans="1:7">
      <c r="A198" s="763"/>
      <c r="B198" s="763"/>
      <c r="C198" s="782"/>
      <c r="D198" s="763"/>
      <c r="E198" s="782"/>
      <c r="F198" s="763"/>
      <c r="G198" s="763"/>
    </row>
    <row r="199" spans="1:7">
      <c r="A199" s="763"/>
      <c r="B199" s="763"/>
      <c r="C199" s="782"/>
      <c r="D199" s="763"/>
      <c r="E199" s="782"/>
      <c r="F199" s="763"/>
      <c r="G199" s="763"/>
    </row>
    <row r="200" spans="1:7">
      <c r="A200" s="763"/>
      <c r="B200" s="763"/>
      <c r="C200" s="782"/>
      <c r="D200" s="763"/>
      <c r="E200" s="782"/>
      <c r="F200" s="763"/>
      <c r="G200" s="763"/>
    </row>
    <row r="201" spans="1:7">
      <c r="A201" s="763"/>
      <c r="B201" s="763"/>
      <c r="C201" s="782"/>
      <c r="D201" s="763"/>
      <c r="E201" s="782"/>
      <c r="F201" s="763"/>
      <c r="G201" s="763"/>
    </row>
    <row r="202" spans="1:7">
      <c r="A202" s="763"/>
      <c r="B202" s="763"/>
      <c r="C202" s="782"/>
      <c r="D202" s="763"/>
      <c r="E202" s="782"/>
      <c r="F202" s="763"/>
      <c r="G202" s="763"/>
    </row>
    <row r="203" spans="1:7">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9"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52" zoomScaleNormal="100" workbookViewId="0">
      <selection activeCell="E62" sqref="E62"/>
    </sheetView>
  </sheetViews>
  <sheetFormatPr defaultColWidth="9.140625" defaultRowHeight="15"/>
  <cols>
    <col min="1" max="1" width="52" style="1786" customWidth="1"/>
    <col min="2" max="2" width="16.42578125" style="1787" bestFit="1" customWidth="1"/>
    <col min="3" max="3" width="33.7109375" style="1788" customWidth="1"/>
    <col min="4" max="4" width="16.28515625" style="1789" customWidth="1"/>
    <col min="5" max="5" width="23.5703125" style="1789" customWidth="1"/>
    <col min="6" max="6" width="23.28515625" style="1788" customWidth="1"/>
    <col min="7" max="16384" width="9.140625" style="1753"/>
  </cols>
  <sheetData>
    <row r="1" spans="1:6" ht="15" customHeight="1">
      <c r="A1" s="1750" t="s">
        <v>1785</v>
      </c>
      <c r="B1" s="1751"/>
      <c r="C1" s="1752"/>
      <c r="D1" s="1752"/>
      <c r="E1" s="1752"/>
      <c r="F1" s="1752"/>
    </row>
    <row r="2" spans="1:6">
      <c r="A2" s="1754"/>
      <c r="B2" s="1755"/>
      <c r="C2" s="1803" t="s">
        <v>1980</v>
      </c>
      <c r="D2" s="1754"/>
      <c r="E2" s="1754"/>
      <c r="F2" s="1754"/>
    </row>
    <row r="3" spans="1:6" ht="5.25" customHeight="1">
      <c r="A3" s="1756"/>
      <c r="B3" s="1757"/>
      <c r="C3" s="1756"/>
      <c r="D3" s="1756"/>
      <c r="E3" s="1756"/>
      <c r="F3" s="1756"/>
    </row>
    <row r="4" spans="1:6" ht="18.75" customHeight="1">
      <c r="A4" s="2415" t="s">
        <v>1773</v>
      </c>
      <c r="B4" s="2416"/>
      <c r="C4" s="2416"/>
      <c r="D4" s="2416"/>
      <c r="E4" s="2416"/>
      <c r="F4" s="2417"/>
    </row>
    <row r="5" spans="1:6">
      <c r="A5" s="2418"/>
      <c r="B5" s="2419"/>
      <c r="C5" s="2419"/>
      <c r="D5" s="2419"/>
      <c r="E5" s="2419"/>
      <c r="F5" s="2420"/>
    </row>
    <row r="6" spans="1:6" ht="18.75">
      <c r="A6" s="1758" t="s">
        <v>1774</v>
      </c>
      <c r="B6" s="1759"/>
      <c r="C6" s="1760"/>
      <c r="D6" s="1760"/>
      <c r="E6" s="1760"/>
      <c r="F6" s="1761"/>
    </row>
    <row r="7" spans="1:6" ht="47.25" customHeight="1">
      <c r="A7" s="2421" t="s">
        <v>1962</v>
      </c>
      <c r="B7" s="2422"/>
      <c r="C7" s="2422"/>
      <c r="D7" s="2422"/>
      <c r="E7" s="2422"/>
      <c r="F7" s="2423"/>
    </row>
    <row r="8" spans="1:6" ht="20.25" customHeight="1">
      <c r="A8" s="1793" t="s">
        <v>1964</v>
      </c>
      <c r="B8" s="1794"/>
      <c r="C8" s="1794"/>
      <c r="D8" s="1794"/>
      <c r="E8" s="1762"/>
      <c r="F8" s="1763"/>
    </row>
    <row r="9" spans="1:6" ht="18" customHeight="1">
      <c r="A9" s="1764" t="s">
        <v>1961</v>
      </c>
      <c r="B9" s="1766"/>
      <c r="C9" s="1766"/>
      <c r="D9" s="1766"/>
      <c r="E9" s="1762"/>
      <c r="F9" s="1763"/>
    </row>
    <row r="10" spans="1:6" ht="15.75" customHeight="1">
      <c r="A10" s="2424" t="s">
        <v>1958</v>
      </c>
      <c r="B10" s="2425"/>
      <c r="C10" s="2425"/>
      <c r="D10" s="2425"/>
      <c r="E10" s="2425"/>
      <c r="F10" s="2426"/>
    </row>
    <row r="11" spans="1:6" ht="33" customHeight="1">
      <c r="A11" s="2421" t="s">
        <v>1963</v>
      </c>
      <c r="B11" s="2422"/>
      <c r="C11" s="2422"/>
      <c r="D11" s="2422"/>
      <c r="E11" s="2422"/>
      <c r="F11" s="2423"/>
    </row>
    <row r="12" spans="1:6" ht="15" customHeight="1">
      <c r="A12" s="1764" t="s">
        <v>1959</v>
      </c>
      <c r="B12" s="1765"/>
      <c r="C12" s="1766"/>
      <c r="D12" s="1766"/>
      <c r="E12" s="1766"/>
      <c r="F12" s="1767"/>
    </row>
    <row r="13" spans="1:6" ht="17.25" customHeight="1">
      <c r="A13" s="2421" t="s">
        <v>1960</v>
      </c>
      <c r="B13" s="2422"/>
      <c r="C13" s="2422"/>
      <c r="D13" s="2422"/>
      <c r="E13" s="2422"/>
      <c r="F13" s="2423"/>
    </row>
    <row r="14" spans="1:6" ht="15" customHeight="1">
      <c r="A14" s="1764" t="s">
        <v>1778</v>
      </c>
      <c r="B14" s="1765"/>
      <c r="C14" s="1766"/>
      <c r="D14" s="1766"/>
      <c r="E14" s="1766"/>
      <c r="F14" s="1767"/>
    </row>
    <row r="15" spans="1:6" ht="32.25" customHeight="1">
      <c r="A15" s="241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13"/>
      <c r="C15" s="2413"/>
      <c r="D15" s="2413"/>
      <c r="E15" s="2413"/>
      <c r="F15" s="2414"/>
    </row>
    <row r="16" spans="1:6" ht="61.5" customHeight="1">
      <c r="A16" s="1768" t="s">
        <v>1779</v>
      </c>
      <c r="B16" s="1769" t="s">
        <v>1780</v>
      </c>
      <c r="C16" s="1768" t="s">
        <v>1781</v>
      </c>
      <c r="D16" s="1770" t="s">
        <v>1782</v>
      </c>
      <c r="E16" s="1770" t="s">
        <v>1783</v>
      </c>
      <c r="F16" s="1770" t="s">
        <v>1784</v>
      </c>
    </row>
    <row r="17" spans="1:7">
      <c r="A17" s="1771" t="s">
        <v>1786</v>
      </c>
      <c r="B17" s="1798" t="s">
        <v>1777</v>
      </c>
      <c r="C17" s="1772" t="s">
        <v>1775</v>
      </c>
      <c r="D17" s="1773">
        <v>500000</v>
      </c>
      <c r="E17" s="1773" t="str">
        <f>IF(D17&lt;25000,D17,"25,000")</f>
        <v>25,000</v>
      </c>
      <c r="F17" s="1774">
        <f>IF(D17&gt;=25000,(D17-E17),"0")</f>
        <v>475000</v>
      </c>
    </row>
    <row r="18" spans="1:7">
      <c r="A18" s="1968" t="s">
        <v>2058</v>
      </c>
      <c r="B18" s="1799" t="s">
        <v>2059</v>
      </c>
      <c r="C18" s="1804" t="s">
        <v>2060</v>
      </c>
      <c r="D18" s="1777">
        <v>29109</v>
      </c>
      <c r="E18" s="1797" t="str">
        <f t="shared" ref="E18:E81" si="0">IF(D18&lt;25000,D18,"25,000")</f>
        <v>25,000</v>
      </c>
      <c r="F18" s="1797">
        <f t="shared" ref="F18:F81" si="1">IF(D18&gt;=25000,(D18-E18),"0")</f>
        <v>4109</v>
      </c>
      <c r="G18" s="1778"/>
    </row>
    <row r="19" spans="1:7">
      <c r="A19" s="1779" t="s">
        <v>2061</v>
      </c>
      <c r="B19" s="1799" t="s">
        <v>2062</v>
      </c>
      <c r="C19" s="1776" t="s">
        <v>2063</v>
      </c>
      <c r="D19" s="1777">
        <v>40020</v>
      </c>
      <c r="E19" s="1797" t="str">
        <f t="shared" si="0"/>
        <v>25,000</v>
      </c>
      <c r="F19" s="1797">
        <f t="shared" si="1"/>
        <v>15020</v>
      </c>
    </row>
    <row r="20" spans="1:7">
      <c r="A20" s="1779" t="s">
        <v>2064</v>
      </c>
      <c r="B20" s="1799" t="s">
        <v>2065</v>
      </c>
      <c r="C20" s="1776" t="s">
        <v>2066</v>
      </c>
      <c r="D20" s="1777">
        <v>50700</v>
      </c>
      <c r="E20" s="1797" t="str">
        <f t="shared" si="0"/>
        <v>25,000</v>
      </c>
      <c r="F20" s="1797">
        <f t="shared" si="1"/>
        <v>25700</v>
      </c>
    </row>
    <row r="21" spans="1:7">
      <c r="A21" s="1779" t="s">
        <v>2067</v>
      </c>
      <c r="B21" s="1799" t="s">
        <v>2068</v>
      </c>
      <c r="C21" s="1776" t="s">
        <v>2069</v>
      </c>
      <c r="D21" s="1777">
        <v>27100</v>
      </c>
      <c r="E21" s="1797" t="str">
        <f t="shared" si="0"/>
        <v>25,000</v>
      </c>
      <c r="F21" s="1797">
        <f t="shared" si="1"/>
        <v>2100</v>
      </c>
    </row>
    <row r="22" spans="1:7">
      <c r="A22" s="1779" t="s">
        <v>2070</v>
      </c>
      <c r="B22" s="1799" t="s">
        <v>2062</v>
      </c>
      <c r="C22" s="1776" t="s">
        <v>2071</v>
      </c>
      <c r="D22" s="1777">
        <v>28067</v>
      </c>
      <c r="E22" s="1797" t="str">
        <f t="shared" si="0"/>
        <v>25,000</v>
      </c>
      <c r="F22" s="1797">
        <f t="shared" si="1"/>
        <v>3067</v>
      </c>
    </row>
    <row r="23" spans="1:7">
      <c r="A23" s="1779" t="s">
        <v>2058</v>
      </c>
      <c r="B23" s="1799" t="s">
        <v>2059</v>
      </c>
      <c r="C23" s="1776" t="s">
        <v>2072</v>
      </c>
      <c r="D23" s="1777">
        <v>549749</v>
      </c>
      <c r="E23" s="1797" t="str">
        <f t="shared" si="0"/>
        <v>25,000</v>
      </c>
      <c r="F23" s="1797">
        <f t="shared" si="1"/>
        <v>524749</v>
      </c>
    </row>
    <row r="24" spans="1:7">
      <c r="A24" s="1779" t="s">
        <v>2073</v>
      </c>
      <c r="B24" s="1799" t="s">
        <v>2074</v>
      </c>
      <c r="C24" s="1776" t="s">
        <v>2075</v>
      </c>
      <c r="D24" s="1777">
        <v>79577</v>
      </c>
      <c r="E24" s="1797" t="str">
        <f t="shared" si="0"/>
        <v>25,000</v>
      </c>
      <c r="F24" s="1797">
        <f t="shared" si="1"/>
        <v>54577</v>
      </c>
    </row>
    <row r="25" spans="1:7">
      <c r="A25" s="1779" t="s">
        <v>2064</v>
      </c>
      <c r="B25" s="1799" t="s">
        <v>2065</v>
      </c>
      <c r="C25" s="1776" t="s">
        <v>2076</v>
      </c>
      <c r="D25" s="1777">
        <v>173916</v>
      </c>
      <c r="E25" s="1797" t="str">
        <f t="shared" si="0"/>
        <v>25,000</v>
      </c>
      <c r="F25" s="1797">
        <f t="shared" si="1"/>
        <v>148916</v>
      </c>
    </row>
    <row r="26" spans="1:7">
      <c r="A26" s="1779" t="s">
        <v>2077</v>
      </c>
      <c r="B26" s="1799" t="s">
        <v>2068</v>
      </c>
      <c r="C26" s="1776" t="s">
        <v>2078</v>
      </c>
      <c r="D26" s="1777">
        <v>30666</v>
      </c>
      <c r="E26" s="1797" t="str">
        <f t="shared" si="0"/>
        <v>25,000</v>
      </c>
      <c r="F26" s="1797">
        <f t="shared" si="1"/>
        <v>5666</v>
      </c>
    </row>
    <row r="27" spans="1:7">
      <c r="A27" s="1779" t="s">
        <v>2073</v>
      </c>
      <c r="B27" s="1799" t="s">
        <v>2074</v>
      </c>
      <c r="C27" s="1780" t="s">
        <v>2079</v>
      </c>
      <c r="D27" s="1777">
        <v>78000</v>
      </c>
      <c r="E27" s="1797" t="str">
        <f t="shared" si="0"/>
        <v>25,000</v>
      </c>
      <c r="F27" s="1797">
        <f t="shared" si="1"/>
        <v>53000</v>
      </c>
    </row>
    <row r="28" spans="1:7">
      <c r="A28" s="1779" t="s">
        <v>2080</v>
      </c>
      <c r="B28" s="1799" t="s">
        <v>2081</v>
      </c>
      <c r="C28" s="1780" t="s">
        <v>2082</v>
      </c>
      <c r="D28" s="1777">
        <v>257739</v>
      </c>
      <c r="E28" s="1797" t="str">
        <f t="shared" si="0"/>
        <v>25,000</v>
      </c>
      <c r="F28" s="1797">
        <f t="shared" si="1"/>
        <v>232739</v>
      </c>
    </row>
    <row r="29" spans="1:7">
      <c r="A29" s="1779" t="s">
        <v>2061</v>
      </c>
      <c r="B29" s="1799" t="s">
        <v>2062</v>
      </c>
      <c r="C29" s="1780" t="s">
        <v>2083</v>
      </c>
      <c r="D29" s="1777">
        <v>98800</v>
      </c>
      <c r="E29" s="1797" t="str">
        <f t="shared" si="0"/>
        <v>25,000</v>
      </c>
      <c r="F29" s="1797">
        <f t="shared" si="1"/>
        <v>73800</v>
      </c>
    </row>
    <row r="30" spans="1:7">
      <c r="A30" s="1779" t="s">
        <v>2080</v>
      </c>
      <c r="B30" s="1799" t="s">
        <v>2081</v>
      </c>
      <c r="C30" s="1780" t="s">
        <v>2084</v>
      </c>
      <c r="D30" s="1777">
        <v>54000</v>
      </c>
      <c r="E30" s="1797" t="str">
        <f t="shared" si="0"/>
        <v>25,000</v>
      </c>
      <c r="F30" s="1797">
        <f t="shared" si="1"/>
        <v>29000</v>
      </c>
    </row>
    <row r="31" spans="1:7">
      <c r="A31" s="1779" t="s">
        <v>2085</v>
      </c>
      <c r="B31" s="1799" t="s">
        <v>2086</v>
      </c>
      <c r="C31" s="1780" t="s">
        <v>2087</v>
      </c>
      <c r="D31" s="1777">
        <v>3114772</v>
      </c>
      <c r="E31" s="1797" t="str">
        <f t="shared" si="0"/>
        <v>25,000</v>
      </c>
      <c r="F31" s="1797">
        <f t="shared" si="1"/>
        <v>3089772</v>
      </c>
    </row>
    <row r="32" spans="1:7">
      <c r="A32" s="1779" t="s">
        <v>2080</v>
      </c>
      <c r="B32" s="1799" t="s">
        <v>2081</v>
      </c>
      <c r="C32" s="1780" t="s">
        <v>2088</v>
      </c>
      <c r="D32" s="1777">
        <v>752830</v>
      </c>
      <c r="E32" s="1797" t="str">
        <f t="shared" si="0"/>
        <v>25,000</v>
      </c>
      <c r="F32" s="1797">
        <f t="shared" si="1"/>
        <v>727830</v>
      </c>
    </row>
    <row r="33" spans="1:6">
      <c r="A33" s="1779" t="s">
        <v>2089</v>
      </c>
      <c r="B33" s="1799" t="s">
        <v>1777</v>
      </c>
      <c r="C33" s="1780" t="s">
        <v>2090</v>
      </c>
      <c r="D33" s="1777">
        <v>1120000</v>
      </c>
      <c r="E33" s="1797" t="str">
        <f t="shared" si="0"/>
        <v>25,000</v>
      </c>
      <c r="F33" s="1797">
        <f t="shared" si="1"/>
        <v>1095000</v>
      </c>
    </row>
    <row r="34" spans="1:6">
      <c r="A34" s="1779" t="s">
        <v>2091</v>
      </c>
      <c r="B34" s="1799" t="s">
        <v>2092</v>
      </c>
      <c r="C34" s="1780" t="s">
        <v>2093</v>
      </c>
      <c r="D34" s="1777">
        <v>220000</v>
      </c>
      <c r="E34" s="1797" t="str">
        <f t="shared" si="0"/>
        <v>25,000</v>
      </c>
      <c r="F34" s="1797">
        <f t="shared" si="1"/>
        <v>195000</v>
      </c>
    </row>
    <row r="35" spans="1:6">
      <c r="A35" s="1779" t="s">
        <v>2061</v>
      </c>
      <c r="B35" s="1799" t="s">
        <v>2062</v>
      </c>
      <c r="C35" s="1780" t="s">
        <v>2094</v>
      </c>
      <c r="D35" s="1777">
        <v>324000</v>
      </c>
      <c r="E35" s="1797" t="str">
        <f t="shared" si="0"/>
        <v>25,000</v>
      </c>
      <c r="F35" s="1797">
        <f t="shared" si="1"/>
        <v>299000</v>
      </c>
    </row>
    <row r="36" spans="1:6">
      <c r="A36" s="1779" t="s">
        <v>2095</v>
      </c>
      <c r="B36" s="1799" t="s">
        <v>2096</v>
      </c>
      <c r="C36" s="1780" t="s">
        <v>2097</v>
      </c>
      <c r="D36" s="1777">
        <v>212375</v>
      </c>
      <c r="E36" s="1797" t="str">
        <f t="shared" si="0"/>
        <v>25,000</v>
      </c>
      <c r="F36" s="1797">
        <f t="shared" si="1"/>
        <v>187375</v>
      </c>
    </row>
    <row r="37" spans="1:6">
      <c r="A37" s="1779" t="s">
        <v>2085</v>
      </c>
      <c r="B37" s="1799" t="s">
        <v>2086</v>
      </c>
      <c r="C37" s="1780" t="s">
        <v>2098</v>
      </c>
      <c r="D37" s="1777">
        <v>1034062</v>
      </c>
      <c r="E37" s="1797" t="str">
        <f t="shared" si="0"/>
        <v>25,000</v>
      </c>
      <c r="F37" s="1797">
        <f t="shared" si="1"/>
        <v>1009062</v>
      </c>
    </row>
    <row r="38" spans="1:6">
      <c r="A38" s="1779" t="s">
        <v>2080</v>
      </c>
      <c r="B38" s="1799" t="s">
        <v>2081</v>
      </c>
      <c r="C38" s="1780" t="s">
        <v>2099</v>
      </c>
      <c r="D38" s="1777">
        <v>40796</v>
      </c>
      <c r="E38" s="1797" t="str">
        <f t="shared" si="0"/>
        <v>25,000</v>
      </c>
      <c r="F38" s="1797">
        <f t="shared" si="1"/>
        <v>15796</v>
      </c>
    </row>
    <row r="39" spans="1:6">
      <c r="A39" s="1779" t="s">
        <v>2080</v>
      </c>
      <c r="B39" s="1800" t="s">
        <v>2081</v>
      </c>
      <c r="C39" s="1780" t="s">
        <v>2100</v>
      </c>
      <c r="D39" s="1777">
        <v>30000</v>
      </c>
      <c r="E39" s="1797" t="str">
        <f t="shared" si="0"/>
        <v>25,000</v>
      </c>
      <c r="F39" s="1797">
        <f t="shared" si="1"/>
        <v>5000</v>
      </c>
    </row>
    <row r="40" spans="1:6">
      <c r="A40" s="1779" t="s">
        <v>2091</v>
      </c>
      <c r="B40" s="1800" t="s">
        <v>2092</v>
      </c>
      <c r="C40" s="1780" t="s">
        <v>2101</v>
      </c>
      <c r="D40" s="1777">
        <v>46419</v>
      </c>
      <c r="E40" s="1797" t="str">
        <f t="shared" si="0"/>
        <v>25,000</v>
      </c>
      <c r="F40" s="1797">
        <f t="shared" si="1"/>
        <v>21419</v>
      </c>
    </row>
    <row r="41" spans="1:6">
      <c r="A41" s="1779" t="s">
        <v>2073</v>
      </c>
      <c r="B41" s="1800" t="s">
        <v>2074</v>
      </c>
      <c r="C41" s="1780" t="s">
        <v>2101</v>
      </c>
      <c r="D41" s="1777">
        <v>29165</v>
      </c>
      <c r="E41" s="1797" t="str">
        <f t="shared" si="0"/>
        <v>25,000</v>
      </c>
      <c r="F41" s="1797">
        <f t="shared" si="1"/>
        <v>4165</v>
      </c>
    </row>
    <row r="42" spans="1:6">
      <c r="A42" s="1779" t="s">
        <v>2102</v>
      </c>
      <c r="B42" s="1800" t="s">
        <v>2103</v>
      </c>
      <c r="C42" s="1780" t="s">
        <v>2104</v>
      </c>
      <c r="D42" s="1777">
        <v>87044</v>
      </c>
      <c r="E42" s="1797" t="str">
        <f t="shared" si="0"/>
        <v>25,000</v>
      </c>
      <c r="F42" s="1797">
        <f t="shared" si="1"/>
        <v>62044</v>
      </c>
    </row>
    <row r="43" spans="1:6">
      <c r="A43" s="1779" t="s">
        <v>2102</v>
      </c>
      <c r="B43" s="1800" t="s">
        <v>2103</v>
      </c>
      <c r="C43" s="1780" t="s">
        <v>2105</v>
      </c>
      <c r="D43" s="1777">
        <v>55050</v>
      </c>
      <c r="E43" s="1797" t="str">
        <f t="shared" si="0"/>
        <v>25,000</v>
      </c>
      <c r="F43" s="1797">
        <f t="shared" si="1"/>
        <v>30050</v>
      </c>
    </row>
    <row r="44" spans="1:6">
      <c r="A44" s="1779" t="s">
        <v>2102</v>
      </c>
      <c r="B44" s="1800" t="s">
        <v>2103</v>
      </c>
      <c r="C44" s="1780" t="s">
        <v>2106</v>
      </c>
      <c r="D44" s="1777">
        <v>89514</v>
      </c>
      <c r="E44" s="1797" t="str">
        <f t="shared" si="0"/>
        <v>25,000</v>
      </c>
      <c r="F44" s="1797">
        <f t="shared" si="1"/>
        <v>64514</v>
      </c>
    </row>
    <row r="45" spans="1:6">
      <c r="A45" s="1779" t="s">
        <v>2102</v>
      </c>
      <c r="B45" s="1800" t="s">
        <v>2103</v>
      </c>
      <c r="C45" s="1780" t="s">
        <v>2107</v>
      </c>
      <c r="D45" s="1777">
        <v>77096</v>
      </c>
      <c r="E45" s="1797" t="str">
        <f t="shared" si="0"/>
        <v>25,000</v>
      </c>
      <c r="F45" s="1797">
        <f t="shared" si="1"/>
        <v>52096</v>
      </c>
    </row>
    <row r="46" spans="1:6">
      <c r="A46" s="1779" t="s">
        <v>2102</v>
      </c>
      <c r="B46" s="1800" t="s">
        <v>2103</v>
      </c>
      <c r="C46" s="1780" t="s">
        <v>2108</v>
      </c>
      <c r="D46" s="1777">
        <v>75000</v>
      </c>
      <c r="E46" s="1797" t="str">
        <f t="shared" si="0"/>
        <v>25,000</v>
      </c>
      <c r="F46" s="1797">
        <f t="shared" si="1"/>
        <v>50000</v>
      </c>
    </row>
    <row r="47" spans="1:6">
      <c r="A47" s="1779" t="s">
        <v>2109</v>
      </c>
      <c r="B47" s="1800" t="s">
        <v>2103</v>
      </c>
      <c r="C47" s="1780" t="s">
        <v>2110</v>
      </c>
      <c r="D47" s="1777">
        <v>447360</v>
      </c>
      <c r="E47" s="1797" t="str">
        <f t="shared" si="0"/>
        <v>25,000</v>
      </c>
      <c r="F47" s="1797">
        <f t="shared" si="1"/>
        <v>422360</v>
      </c>
    </row>
    <row r="48" spans="1:6">
      <c r="A48" s="1779" t="s">
        <v>2091</v>
      </c>
      <c r="B48" s="1800" t="s">
        <v>2092</v>
      </c>
      <c r="C48" s="1780" t="s">
        <v>2110</v>
      </c>
      <c r="D48" s="1777">
        <v>602210</v>
      </c>
      <c r="E48" s="1797" t="str">
        <f t="shared" si="0"/>
        <v>25,000</v>
      </c>
      <c r="F48" s="1797">
        <f t="shared" si="1"/>
        <v>577210</v>
      </c>
    </row>
    <row r="49" spans="1:6">
      <c r="A49" s="1779" t="s">
        <v>2064</v>
      </c>
      <c r="B49" s="1800" t="s">
        <v>2065</v>
      </c>
      <c r="C49" s="1780" t="s">
        <v>2111</v>
      </c>
      <c r="D49" s="1777">
        <v>32578</v>
      </c>
      <c r="E49" s="1797" t="str">
        <f t="shared" si="0"/>
        <v>25,000</v>
      </c>
      <c r="F49" s="1797">
        <f t="shared" si="1"/>
        <v>7578</v>
      </c>
    </row>
    <row r="50" spans="1:6">
      <c r="A50" s="1779" t="s">
        <v>2064</v>
      </c>
      <c r="B50" s="1800" t="s">
        <v>2065</v>
      </c>
      <c r="C50" s="1780" t="s">
        <v>2112</v>
      </c>
      <c r="D50" s="1777">
        <v>25461</v>
      </c>
      <c r="E50" s="1797" t="str">
        <f t="shared" si="0"/>
        <v>25,000</v>
      </c>
      <c r="F50" s="1797">
        <f t="shared" si="1"/>
        <v>461</v>
      </c>
    </row>
    <row r="51" spans="1:6">
      <c r="A51" s="1779" t="s">
        <v>2058</v>
      </c>
      <c r="B51" s="1800" t="s">
        <v>2059</v>
      </c>
      <c r="C51" s="1780" t="s">
        <v>2113</v>
      </c>
      <c r="D51" s="1777">
        <v>1114448</v>
      </c>
      <c r="E51" s="1797" t="str">
        <f t="shared" si="0"/>
        <v>25,000</v>
      </c>
      <c r="F51" s="1797">
        <f t="shared" si="1"/>
        <v>1089448</v>
      </c>
    </row>
    <row r="52" spans="1:6">
      <c r="A52" s="1779" t="s">
        <v>2089</v>
      </c>
      <c r="B52" s="1800" t="s">
        <v>1777</v>
      </c>
      <c r="C52" s="1780" t="s">
        <v>2114</v>
      </c>
      <c r="D52" s="1777">
        <v>1464288</v>
      </c>
      <c r="E52" s="1797" t="str">
        <f t="shared" si="0"/>
        <v>25,000</v>
      </c>
      <c r="F52" s="1797">
        <f t="shared" si="1"/>
        <v>1439288</v>
      </c>
    </row>
    <row r="53" spans="1:6">
      <c r="A53" s="1779" t="s">
        <v>2089</v>
      </c>
      <c r="B53" s="1800" t="s">
        <v>1777</v>
      </c>
      <c r="C53" s="1780" t="s">
        <v>2115</v>
      </c>
      <c r="D53" s="1777">
        <v>1664334</v>
      </c>
      <c r="E53" s="1797" t="str">
        <f t="shared" si="0"/>
        <v>25,000</v>
      </c>
      <c r="F53" s="1797">
        <f t="shared" si="1"/>
        <v>1639334</v>
      </c>
    </row>
    <row r="54" spans="1:6">
      <c r="A54" s="1779" t="s">
        <v>2089</v>
      </c>
      <c r="B54" s="1800" t="s">
        <v>1777</v>
      </c>
      <c r="C54" s="1780" t="s">
        <v>2116</v>
      </c>
      <c r="D54" s="1777">
        <v>914432</v>
      </c>
      <c r="E54" s="1797" t="str">
        <f t="shared" si="0"/>
        <v>25,000</v>
      </c>
      <c r="F54" s="1797">
        <f t="shared" si="1"/>
        <v>889432</v>
      </c>
    </row>
    <row r="55" spans="1:6">
      <c r="A55" s="1779" t="s">
        <v>2089</v>
      </c>
      <c r="B55" s="1800" t="s">
        <v>1777</v>
      </c>
      <c r="C55" s="1780" t="s">
        <v>2090</v>
      </c>
      <c r="D55" s="1777">
        <v>858911</v>
      </c>
      <c r="E55" s="1797" t="str">
        <f t="shared" si="0"/>
        <v>25,000</v>
      </c>
      <c r="F55" s="1797">
        <f t="shared" si="1"/>
        <v>833911</v>
      </c>
    </row>
    <row r="56" spans="1:6">
      <c r="A56" s="1779" t="s">
        <v>2089</v>
      </c>
      <c r="B56" s="1800" t="s">
        <v>1777</v>
      </c>
      <c r="C56" s="1780" t="s">
        <v>2117</v>
      </c>
      <c r="D56" s="1777">
        <v>257435</v>
      </c>
      <c r="E56" s="1797" t="str">
        <f t="shared" si="0"/>
        <v>25,000</v>
      </c>
      <c r="F56" s="1797">
        <f t="shared" si="1"/>
        <v>232435</v>
      </c>
    </row>
    <row r="57" spans="1:6">
      <c r="A57" s="1779" t="s">
        <v>2089</v>
      </c>
      <c r="B57" s="1800" t="s">
        <v>1777</v>
      </c>
      <c r="C57" s="1780" t="s">
        <v>2118</v>
      </c>
      <c r="D57" s="1777">
        <v>295820</v>
      </c>
      <c r="E57" s="1797" t="str">
        <f t="shared" si="0"/>
        <v>25,000</v>
      </c>
      <c r="F57" s="1797">
        <f t="shared" si="1"/>
        <v>270820</v>
      </c>
    </row>
    <row r="58" spans="1:6">
      <c r="A58" s="1779" t="s">
        <v>2089</v>
      </c>
      <c r="B58" s="1800" t="s">
        <v>1777</v>
      </c>
      <c r="C58" s="1780" t="s">
        <v>2119</v>
      </c>
      <c r="D58" s="1777">
        <v>330146</v>
      </c>
      <c r="E58" s="1797" t="str">
        <f t="shared" si="0"/>
        <v>25,000</v>
      </c>
      <c r="F58" s="1797">
        <f t="shared" si="1"/>
        <v>305146</v>
      </c>
    </row>
    <row r="59" spans="1:6">
      <c r="A59" s="1779" t="s">
        <v>2089</v>
      </c>
      <c r="B59" s="1800" t="s">
        <v>1777</v>
      </c>
      <c r="C59" s="1780" t="s">
        <v>2120</v>
      </c>
      <c r="D59" s="1777">
        <v>180732</v>
      </c>
      <c r="E59" s="1797" t="str">
        <f t="shared" si="0"/>
        <v>25,000</v>
      </c>
      <c r="F59" s="1797">
        <f t="shared" si="1"/>
        <v>155732</v>
      </c>
    </row>
    <row r="60" spans="1:6">
      <c r="A60" s="1779" t="s">
        <v>2089</v>
      </c>
      <c r="B60" s="1800" t="s">
        <v>1777</v>
      </c>
      <c r="C60" s="1780" t="s">
        <v>2121</v>
      </c>
      <c r="D60" s="1777">
        <v>45878</v>
      </c>
      <c r="E60" s="1797" t="str">
        <f t="shared" si="0"/>
        <v>25,000</v>
      </c>
      <c r="F60" s="1797">
        <f t="shared" si="1"/>
        <v>20878</v>
      </c>
    </row>
    <row r="61" spans="1:6">
      <c r="A61" s="1779" t="s">
        <v>2073</v>
      </c>
      <c r="B61" s="1800" t="s">
        <v>2074</v>
      </c>
      <c r="C61" s="1780" t="s">
        <v>2122</v>
      </c>
      <c r="D61" s="1777">
        <v>49808</v>
      </c>
      <c r="E61" s="1797" t="str">
        <f t="shared" si="0"/>
        <v>25,000</v>
      </c>
      <c r="F61" s="1797">
        <f t="shared" si="1"/>
        <v>24808</v>
      </c>
    </row>
    <row r="62" spans="1:6">
      <c r="A62" s="1779" t="s">
        <v>2123</v>
      </c>
      <c r="B62" s="1800" t="s">
        <v>2124</v>
      </c>
      <c r="C62" s="1780" t="s">
        <v>2125</v>
      </c>
      <c r="D62" s="1777">
        <v>78098</v>
      </c>
      <c r="E62" s="1797" t="str">
        <f t="shared" si="0"/>
        <v>25,000</v>
      </c>
      <c r="F62" s="1797">
        <f t="shared" si="1"/>
        <v>53098</v>
      </c>
    </row>
    <row r="63" spans="1:6">
      <c r="A63" s="1779" t="s">
        <v>2091</v>
      </c>
      <c r="B63" s="1800" t="s">
        <v>2092</v>
      </c>
      <c r="C63" s="1780" t="s">
        <v>2126</v>
      </c>
      <c r="D63" s="1777">
        <v>27720</v>
      </c>
      <c r="E63" s="1797" t="str">
        <f t="shared" si="0"/>
        <v>25,000</v>
      </c>
      <c r="F63" s="1797">
        <f t="shared" si="1"/>
        <v>2720</v>
      </c>
    </row>
    <row r="64" spans="1:6">
      <c r="A64" s="1779" t="s">
        <v>2109</v>
      </c>
      <c r="B64" s="1800" t="s">
        <v>2103</v>
      </c>
      <c r="C64" s="1780" t="s">
        <v>2127</v>
      </c>
      <c r="D64" s="1777">
        <v>260110</v>
      </c>
      <c r="E64" s="1797" t="str">
        <f t="shared" si="0"/>
        <v>25,000</v>
      </c>
      <c r="F64" s="1797">
        <f t="shared" si="1"/>
        <v>235110</v>
      </c>
    </row>
    <row r="65" spans="1:6">
      <c r="A65" s="1775" t="s">
        <v>2089</v>
      </c>
      <c r="B65" s="1800" t="s">
        <v>1777</v>
      </c>
      <c r="C65" s="1776" t="s">
        <v>2128</v>
      </c>
      <c r="D65" s="1777">
        <v>589500</v>
      </c>
      <c r="E65" s="1797" t="str">
        <f t="shared" si="0"/>
        <v>25,000</v>
      </c>
      <c r="F65" s="1797">
        <f t="shared" si="1"/>
        <v>564500</v>
      </c>
    </row>
    <row r="66" spans="1:6">
      <c r="A66" s="1779" t="s">
        <v>2129</v>
      </c>
      <c r="B66" s="1800" t="s">
        <v>2130</v>
      </c>
      <c r="C66" s="1780" t="s">
        <v>2113</v>
      </c>
      <c r="D66" s="1777">
        <v>136539</v>
      </c>
      <c r="E66" s="1797" t="str">
        <f t="shared" si="0"/>
        <v>25,000</v>
      </c>
      <c r="F66" s="1797">
        <f t="shared" si="1"/>
        <v>111539</v>
      </c>
    </row>
    <row r="67" spans="1:6">
      <c r="A67" s="1779" t="s">
        <v>2073</v>
      </c>
      <c r="B67" s="1800" t="s">
        <v>2074</v>
      </c>
      <c r="C67" s="1780" t="s">
        <v>2131</v>
      </c>
      <c r="D67" s="1777">
        <v>47012</v>
      </c>
      <c r="E67" s="1797" t="str">
        <f t="shared" si="0"/>
        <v>25,000</v>
      </c>
      <c r="F67" s="1797">
        <f t="shared" si="1"/>
        <v>22012</v>
      </c>
    </row>
    <row r="68" spans="1:6">
      <c r="A68" s="1779" t="s">
        <v>2080</v>
      </c>
      <c r="B68" s="1800" t="s">
        <v>2081</v>
      </c>
      <c r="C68" s="1780" t="s">
        <v>2099</v>
      </c>
      <c r="D68" s="1777">
        <v>252209</v>
      </c>
      <c r="E68" s="1797" t="str">
        <f t="shared" si="0"/>
        <v>25,000</v>
      </c>
      <c r="F68" s="1797">
        <f t="shared" si="1"/>
        <v>227209</v>
      </c>
    </row>
    <row r="69" spans="1:6">
      <c r="A69" s="1779" t="s">
        <v>2102</v>
      </c>
      <c r="B69" s="1800" t="s">
        <v>2103</v>
      </c>
      <c r="C69" s="1780" t="s">
        <v>2127</v>
      </c>
      <c r="D69" s="1777">
        <v>95715</v>
      </c>
      <c r="E69" s="1797" t="str">
        <f t="shared" si="0"/>
        <v>25,000</v>
      </c>
      <c r="F69" s="1797">
        <f t="shared" si="1"/>
        <v>70715</v>
      </c>
    </row>
    <row r="70" spans="1:6">
      <c r="A70" s="1779" t="s">
        <v>2132</v>
      </c>
      <c r="B70" s="1800" t="s">
        <v>2133</v>
      </c>
      <c r="C70" s="1780" t="s">
        <v>2100</v>
      </c>
      <c r="D70" s="1777">
        <v>119600</v>
      </c>
      <c r="E70" s="1797" t="str">
        <f t="shared" si="0"/>
        <v>25,000</v>
      </c>
      <c r="F70" s="1797">
        <f t="shared" si="1"/>
        <v>94600</v>
      </c>
    </row>
    <row r="71" spans="1:6">
      <c r="A71" s="1779" t="s">
        <v>2091</v>
      </c>
      <c r="B71" s="1800" t="s">
        <v>2092</v>
      </c>
      <c r="C71" s="1780" t="s">
        <v>2134</v>
      </c>
      <c r="D71" s="1777">
        <v>671668</v>
      </c>
      <c r="E71" s="1797" t="str">
        <f t="shared" si="0"/>
        <v>25,000</v>
      </c>
      <c r="F71" s="1797">
        <f t="shared" si="1"/>
        <v>646668</v>
      </c>
    </row>
    <row r="72" spans="1:6">
      <c r="A72" s="1779" t="s">
        <v>2109</v>
      </c>
      <c r="B72" s="1800" t="s">
        <v>2096</v>
      </c>
      <c r="C72" s="1780" t="s">
        <v>2135</v>
      </c>
      <c r="D72" s="1777">
        <v>70980</v>
      </c>
      <c r="E72" s="1797" t="str">
        <f t="shared" si="0"/>
        <v>25,000</v>
      </c>
      <c r="F72" s="1797">
        <f t="shared" si="1"/>
        <v>45980</v>
      </c>
    </row>
    <row r="73" spans="1:6">
      <c r="A73" s="1779" t="s">
        <v>2102</v>
      </c>
      <c r="B73" s="1800" t="s">
        <v>2103</v>
      </c>
      <c r="C73" s="1780" t="s">
        <v>2134</v>
      </c>
      <c r="D73" s="1777">
        <v>28992</v>
      </c>
      <c r="E73" s="1797" t="str">
        <f t="shared" si="0"/>
        <v>25,000</v>
      </c>
      <c r="F73" s="1797">
        <f t="shared" si="1"/>
        <v>3992</v>
      </c>
    </row>
    <row r="74" spans="1:6">
      <c r="A74" s="1779" t="s">
        <v>2064</v>
      </c>
      <c r="B74" s="1800" t="s">
        <v>2065</v>
      </c>
      <c r="C74" s="1780" t="s">
        <v>2136</v>
      </c>
      <c r="D74" s="1777">
        <v>242537</v>
      </c>
      <c r="E74" s="1797" t="str">
        <f t="shared" si="0"/>
        <v>25,000</v>
      </c>
      <c r="F74" s="1797">
        <f t="shared" si="1"/>
        <v>217537</v>
      </c>
    </row>
    <row r="75" spans="1:6">
      <c r="A75" s="1779" t="s">
        <v>2137</v>
      </c>
      <c r="B75" s="1800" t="s">
        <v>2138</v>
      </c>
      <c r="C75" s="1780" t="s">
        <v>2139</v>
      </c>
      <c r="D75" s="1777">
        <v>374913</v>
      </c>
      <c r="E75" s="1797" t="str">
        <f t="shared" si="0"/>
        <v>25,000</v>
      </c>
      <c r="F75" s="1797">
        <f t="shared" si="1"/>
        <v>349913</v>
      </c>
    </row>
    <row r="76" spans="1:6">
      <c r="A76" s="1779" t="s">
        <v>2089</v>
      </c>
      <c r="B76" s="1800" t="s">
        <v>1777</v>
      </c>
      <c r="C76" s="1780" t="s">
        <v>2090</v>
      </c>
      <c r="D76" s="1777">
        <v>55560</v>
      </c>
      <c r="E76" s="1797" t="str">
        <f t="shared" si="0"/>
        <v>25,000</v>
      </c>
      <c r="F76" s="1797">
        <f t="shared" si="1"/>
        <v>30560</v>
      </c>
    </row>
    <row r="77" spans="1:6">
      <c r="A77" s="1779" t="s">
        <v>2102</v>
      </c>
      <c r="B77" s="1800" t="s">
        <v>2103</v>
      </c>
      <c r="C77" s="1780" t="s">
        <v>2140</v>
      </c>
      <c r="D77" s="1777">
        <v>66643</v>
      </c>
      <c r="E77" s="1797" t="str">
        <f t="shared" si="0"/>
        <v>25,000</v>
      </c>
      <c r="F77" s="1797">
        <f t="shared" si="1"/>
        <v>41643</v>
      </c>
    </row>
    <row r="78" spans="1:6">
      <c r="A78" s="1779" t="s">
        <v>2061</v>
      </c>
      <c r="B78" s="1800" t="s">
        <v>2062</v>
      </c>
      <c r="C78" s="1780" t="s">
        <v>2141</v>
      </c>
      <c r="D78" s="1777">
        <v>35200</v>
      </c>
      <c r="E78" s="1797" t="str">
        <f t="shared" si="0"/>
        <v>25,000</v>
      </c>
      <c r="F78" s="1797">
        <f t="shared" si="1"/>
        <v>10200</v>
      </c>
    </row>
    <row r="79" spans="1:6">
      <c r="A79" s="1779" t="s">
        <v>2089</v>
      </c>
      <c r="B79" s="1800" t="s">
        <v>1777</v>
      </c>
      <c r="C79" s="1780" t="s">
        <v>2142</v>
      </c>
      <c r="D79" s="1777">
        <v>206932</v>
      </c>
      <c r="E79" s="1797" t="str">
        <f t="shared" si="0"/>
        <v>25,000</v>
      </c>
      <c r="F79" s="1797">
        <f t="shared" si="1"/>
        <v>181932</v>
      </c>
    </row>
    <row r="80" spans="1:6">
      <c r="A80" s="1779" t="s">
        <v>2058</v>
      </c>
      <c r="B80" s="1800" t="s">
        <v>2059</v>
      </c>
      <c r="C80" s="1780" t="s">
        <v>2113</v>
      </c>
      <c r="D80" s="1777">
        <v>2107112</v>
      </c>
      <c r="E80" s="1797" t="str">
        <f t="shared" si="0"/>
        <v>25,000</v>
      </c>
      <c r="F80" s="1797">
        <f t="shared" si="1"/>
        <v>2082112</v>
      </c>
    </row>
    <row r="81" spans="1:6">
      <c r="A81" s="1779" t="s">
        <v>2123</v>
      </c>
      <c r="B81" s="1800" t="s">
        <v>2124</v>
      </c>
      <c r="C81" s="1780" t="s">
        <v>2125</v>
      </c>
      <c r="D81" s="1777">
        <v>27120</v>
      </c>
      <c r="E81" s="1797" t="str">
        <f t="shared" si="0"/>
        <v>25,000</v>
      </c>
      <c r="F81" s="1797">
        <f t="shared" si="1"/>
        <v>2120</v>
      </c>
    </row>
    <row r="82" spans="1:6">
      <c r="A82" s="1779" t="s">
        <v>2080</v>
      </c>
      <c r="B82" s="1800" t="s">
        <v>2081</v>
      </c>
      <c r="C82" s="1780" t="s">
        <v>2143</v>
      </c>
      <c r="D82" s="1777">
        <v>57813</v>
      </c>
      <c r="E82" s="1797" t="str">
        <f t="shared" ref="E82:E141" si="2">IF(D82&lt;25000,D82,"25,000")</f>
        <v>25,000</v>
      </c>
      <c r="F82" s="1797">
        <f t="shared" ref="F82:F141" si="3">IF(D82&gt;=25000,(D82-E82),"0")</f>
        <v>32813</v>
      </c>
    </row>
    <row r="83" spans="1:6">
      <c r="A83" s="1779" t="s">
        <v>2091</v>
      </c>
      <c r="B83" s="1800" t="s">
        <v>2092</v>
      </c>
      <c r="C83" s="1780" t="s">
        <v>2144</v>
      </c>
      <c r="D83" s="1777">
        <v>30396</v>
      </c>
      <c r="E83" s="1797" t="str">
        <f t="shared" si="2"/>
        <v>25,000</v>
      </c>
      <c r="F83" s="1797">
        <f t="shared" si="3"/>
        <v>5396</v>
      </c>
    </row>
    <row r="84" spans="1:6">
      <c r="A84" s="1779" t="s">
        <v>2109</v>
      </c>
      <c r="B84" s="1800" t="s">
        <v>2096</v>
      </c>
      <c r="C84" s="1780" t="s">
        <v>2145</v>
      </c>
      <c r="D84" s="1777">
        <v>33566</v>
      </c>
      <c r="E84" s="1797" t="str">
        <f t="shared" si="2"/>
        <v>25,000</v>
      </c>
      <c r="F84" s="1797">
        <f t="shared" si="3"/>
        <v>8566</v>
      </c>
    </row>
    <row r="85" spans="1:6">
      <c r="A85" s="1779"/>
      <c r="B85" s="1800"/>
      <c r="C85" s="1780"/>
      <c r="D85" s="1777"/>
      <c r="E85" s="1797">
        <f t="shared" si="2"/>
        <v>0</v>
      </c>
      <c r="F85" s="1797" t="str">
        <f t="shared" si="3"/>
        <v>0</v>
      </c>
    </row>
    <row r="86" spans="1:6">
      <c r="A86" s="1779"/>
      <c r="B86" s="1800"/>
      <c r="C86" s="1780"/>
      <c r="D86" s="1777"/>
      <c r="E86" s="1797">
        <f t="shared" si="2"/>
        <v>0</v>
      </c>
      <c r="F86" s="1797" t="str">
        <f t="shared" si="3"/>
        <v>0</v>
      </c>
    </row>
    <row r="87" spans="1:6">
      <c r="A87" s="1779"/>
      <c r="B87" s="1800"/>
      <c r="C87" s="1780"/>
      <c r="D87" s="1777"/>
      <c r="E87" s="1797">
        <f t="shared" si="2"/>
        <v>0</v>
      </c>
      <c r="F87" s="1797" t="str">
        <f t="shared" si="3"/>
        <v>0</v>
      </c>
    </row>
    <row r="88" spans="1:6">
      <c r="A88" s="1779"/>
      <c r="B88" s="1800"/>
      <c r="C88" s="1780"/>
      <c r="D88" s="1777"/>
      <c r="E88" s="1797">
        <f t="shared" si="2"/>
        <v>0</v>
      </c>
      <c r="F88" s="1797" t="str">
        <f t="shared" si="3"/>
        <v>0</v>
      </c>
    </row>
    <row r="89" spans="1:6">
      <c r="A89" s="1779"/>
      <c r="B89" s="1800"/>
      <c r="C89" s="1780"/>
      <c r="D89" s="1777"/>
      <c r="E89" s="1797">
        <f t="shared" si="2"/>
        <v>0</v>
      </c>
      <c r="F89" s="1797" t="str">
        <f t="shared" si="3"/>
        <v>0</v>
      </c>
    </row>
    <row r="90" spans="1:6">
      <c r="A90" s="1779"/>
      <c r="B90" s="1800"/>
      <c r="C90" s="1780"/>
      <c r="D90" s="1777"/>
      <c r="E90" s="1797">
        <f t="shared" si="2"/>
        <v>0</v>
      </c>
      <c r="F90" s="1797" t="str">
        <f t="shared" si="3"/>
        <v>0</v>
      </c>
    </row>
    <row r="91" spans="1:6">
      <c r="A91" s="1779"/>
      <c r="B91" s="1800"/>
      <c r="C91" s="1780"/>
      <c r="D91" s="1777"/>
      <c r="E91" s="1797">
        <f t="shared" si="2"/>
        <v>0</v>
      </c>
      <c r="F91" s="1797" t="str">
        <f t="shared" si="3"/>
        <v>0</v>
      </c>
    </row>
    <row r="92" spans="1:6">
      <c r="A92" s="1779"/>
      <c r="B92" s="1800"/>
      <c r="C92" s="1780"/>
      <c r="D92" s="1777"/>
      <c r="E92" s="1797">
        <f t="shared" si="2"/>
        <v>0</v>
      </c>
      <c r="F92" s="1797" t="str">
        <f t="shared" si="3"/>
        <v>0</v>
      </c>
    </row>
    <row r="93" spans="1:6">
      <c r="A93" s="1779"/>
      <c r="B93" s="1800"/>
      <c r="C93" s="1780"/>
      <c r="D93" s="1777"/>
      <c r="E93" s="1797">
        <f t="shared" si="2"/>
        <v>0</v>
      </c>
      <c r="F93" s="1797" t="str">
        <f t="shared" si="3"/>
        <v>0</v>
      </c>
    </row>
    <row r="94" spans="1:6">
      <c r="A94" s="1779"/>
      <c r="B94" s="1800"/>
      <c r="C94" s="1780"/>
      <c r="D94" s="1777"/>
      <c r="E94" s="1797">
        <f t="shared" si="2"/>
        <v>0</v>
      </c>
      <c r="F94" s="1797" t="str">
        <f t="shared" si="3"/>
        <v>0</v>
      </c>
    </row>
    <row r="95" spans="1:6">
      <c r="A95" s="1779"/>
      <c r="B95" s="1800"/>
      <c r="C95" s="1780"/>
      <c r="D95" s="1777"/>
      <c r="E95" s="1797">
        <f t="shared" si="2"/>
        <v>0</v>
      </c>
      <c r="F95" s="1797" t="str">
        <f t="shared" si="3"/>
        <v>0</v>
      </c>
    </row>
    <row r="96" spans="1:6">
      <c r="A96" s="1779"/>
      <c r="B96" s="1800"/>
      <c r="C96" s="1780"/>
      <c r="D96" s="1777"/>
      <c r="E96" s="1797">
        <f t="shared" si="2"/>
        <v>0</v>
      </c>
      <c r="F96" s="1797" t="str">
        <f t="shared" si="3"/>
        <v>0</v>
      </c>
    </row>
    <row r="97" spans="1:6">
      <c r="A97" s="1779"/>
      <c r="B97" s="1800"/>
      <c r="C97" s="1780"/>
      <c r="D97" s="1777"/>
      <c r="E97" s="1797">
        <f t="shared" si="2"/>
        <v>0</v>
      </c>
      <c r="F97" s="1797" t="str">
        <f t="shared" si="3"/>
        <v>0</v>
      </c>
    </row>
    <row r="98" spans="1:6">
      <c r="A98" s="1779"/>
      <c r="B98" s="1800"/>
      <c r="C98" s="1780"/>
      <c r="D98" s="1777"/>
      <c r="E98" s="1797">
        <f t="shared" si="2"/>
        <v>0</v>
      </c>
      <c r="F98" s="1797" t="str">
        <f t="shared" si="3"/>
        <v>0</v>
      </c>
    </row>
    <row r="99" spans="1:6">
      <c r="A99" s="1779"/>
      <c r="B99" s="1800"/>
      <c r="C99" s="1780"/>
      <c r="D99" s="1777"/>
      <c r="E99" s="1797">
        <f t="shared" si="2"/>
        <v>0</v>
      </c>
      <c r="F99" s="1797" t="str">
        <f t="shared" si="3"/>
        <v>0</v>
      </c>
    </row>
    <row r="100" spans="1:6">
      <c r="A100" s="1779"/>
      <c r="B100" s="1800"/>
      <c r="C100" s="1780"/>
      <c r="D100" s="1777"/>
      <c r="E100" s="1797">
        <f t="shared" si="2"/>
        <v>0</v>
      </c>
      <c r="F100" s="1797" t="str">
        <f t="shared" si="3"/>
        <v>0</v>
      </c>
    </row>
    <row r="101" spans="1:6">
      <c r="A101" s="1779"/>
      <c r="B101" s="1800"/>
      <c r="C101" s="1780"/>
      <c r="D101" s="1777"/>
      <c r="E101" s="1797">
        <f t="shared" si="2"/>
        <v>0</v>
      </c>
      <c r="F101" s="1797" t="str">
        <f t="shared" si="3"/>
        <v>0</v>
      </c>
    </row>
    <row r="102" spans="1:6">
      <c r="A102" s="1779"/>
      <c r="B102" s="1800"/>
      <c r="C102" s="1780"/>
      <c r="D102" s="1777"/>
      <c r="E102" s="1797">
        <f t="shared" si="2"/>
        <v>0</v>
      </c>
      <c r="F102" s="1797" t="str">
        <f t="shared" si="3"/>
        <v>0</v>
      </c>
    </row>
    <row r="103" spans="1:6">
      <c r="A103" s="1779"/>
      <c r="B103" s="1800"/>
      <c r="C103" s="1780"/>
      <c r="D103" s="1777"/>
      <c r="E103" s="1797">
        <f t="shared" si="2"/>
        <v>0</v>
      </c>
      <c r="F103" s="1797" t="str">
        <f t="shared" si="3"/>
        <v>0</v>
      </c>
    </row>
    <row r="104" spans="1:6">
      <c r="A104" s="1779"/>
      <c r="B104" s="1800"/>
      <c r="C104" s="1780"/>
      <c r="D104" s="1777"/>
      <c r="E104" s="1797">
        <f t="shared" si="2"/>
        <v>0</v>
      </c>
      <c r="F104" s="1797" t="str">
        <f t="shared" si="3"/>
        <v>0</v>
      </c>
    </row>
    <row r="105" spans="1:6">
      <c r="A105" s="1779"/>
      <c r="B105" s="1800"/>
      <c r="C105" s="1780"/>
      <c r="D105" s="1777"/>
      <c r="E105" s="1797">
        <f t="shared" si="2"/>
        <v>0</v>
      </c>
      <c r="F105" s="1797" t="str">
        <f t="shared" si="3"/>
        <v>0</v>
      </c>
    </row>
    <row r="106" spans="1:6">
      <c r="A106" s="1779"/>
      <c r="B106" s="1800"/>
      <c r="C106" s="1780"/>
      <c r="D106" s="1777"/>
      <c r="E106" s="1797">
        <f t="shared" si="2"/>
        <v>0</v>
      </c>
      <c r="F106" s="1797" t="str">
        <f t="shared" si="3"/>
        <v>0</v>
      </c>
    </row>
    <row r="107" spans="1:6">
      <c r="A107" s="1779"/>
      <c r="B107" s="1800"/>
      <c r="C107" s="1780"/>
      <c r="D107" s="1777"/>
      <c r="E107" s="1797">
        <f t="shared" si="2"/>
        <v>0</v>
      </c>
      <c r="F107" s="1797" t="str">
        <f t="shared" si="3"/>
        <v>0</v>
      </c>
    </row>
    <row r="108" spans="1:6">
      <c r="A108" s="1779"/>
      <c r="B108" s="1800"/>
      <c r="C108" s="1780"/>
      <c r="D108" s="1777"/>
      <c r="E108" s="1797">
        <f t="shared" si="2"/>
        <v>0</v>
      </c>
      <c r="F108" s="1797" t="str">
        <f t="shared" si="3"/>
        <v>0</v>
      </c>
    </row>
    <row r="109" spans="1:6">
      <c r="A109" s="1779"/>
      <c r="B109" s="1800"/>
      <c r="C109" s="1780"/>
      <c r="D109" s="1777"/>
      <c r="E109" s="1797">
        <f t="shared" si="2"/>
        <v>0</v>
      </c>
      <c r="F109" s="1797" t="str">
        <f t="shared" si="3"/>
        <v>0</v>
      </c>
    </row>
    <row r="110" spans="1:6">
      <c r="A110" s="1779"/>
      <c r="B110" s="1800"/>
      <c r="C110" s="1780"/>
      <c r="D110" s="1777"/>
      <c r="E110" s="1797">
        <f t="shared" si="2"/>
        <v>0</v>
      </c>
      <c r="F110" s="1797" t="str">
        <f t="shared" si="3"/>
        <v>0</v>
      </c>
    </row>
    <row r="111" spans="1:6">
      <c r="A111" s="1779"/>
      <c r="B111" s="1800"/>
      <c r="C111" s="1780"/>
      <c r="D111" s="1777"/>
      <c r="E111" s="1797">
        <f t="shared" si="2"/>
        <v>0</v>
      </c>
      <c r="F111" s="1797" t="str">
        <f t="shared" si="3"/>
        <v>0</v>
      </c>
    </row>
    <row r="112" spans="1:6">
      <c r="A112" s="1779"/>
      <c r="B112" s="1800"/>
      <c r="C112" s="1780"/>
      <c r="D112" s="1777"/>
      <c r="E112" s="1797">
        <f t="shared" si="2"/>
        <v>0</v>
      </c>
      <c r="F112" s="1797" t="str">
        <f t="shared" si="3"/>
        <v>0</v>
      </c>
    </row>
    <row r="113" spans="1:6">
      <c r="A113" s="1779"/>
      <c r="B113" s="1800"/>
      <c r="C113" s="1780"/>
      <c r="D113" s="1777"/>
      <c r="E113" s="1797">
        <f t="shared" si="2"/>
        <v>0</v>
      </c>
      <c r="F113" s="1797" t="str">
        <f t="shared" si="3"/>
        <v>0</v>
      </c>
    </row>
    <row r="114" spans="1:6">
      <c r="A114" s="1779"/>
      <c r="B114" s="1800"/>
      <c r="C114" s="1780"/>
      <c r="D114" s="1777"/>
      <c r="E114" s="1797">
        <f t="shared" si="2"/>
        <v>0</v>
      </c>
      <c r="F114" s="1797" t="str">
        <f t="shared" si="3"/>
        <v>0</v>
      </c>
    </row>
    <row r="115" spans="1:6">
      <c r="A115" s="1779"/>
      <c r="B115" s="1800"/>
      <c r="C115" s="1780"/>
      <c r="D115" s="1777"/>
      <c r="E115" s="1797">
        <f t="shared" si="2"/>
        <v>0</v>
      </c>
      <c r="F115" s="1797" t="str">
        <f t="shared" si="3"/>
        <v>0</v>
      </c>
    </row>
    <row r="116" spans="1:6">
      <c r="A116" s="1779"/>
      <c r="B116" s="1800"/>
      <c r="C116" s="1780"/>
      <c r="D116" s="1777"/>
      <c r="E116" s="1797">
        <f t="shared" si="2"/>
        <v>0</v>
      </c>
      <c r="F116" s="1797" t="str">
        <f t="shared" si="3"/>
        <v>0</v>
      </c>
    </row>
    <row r="117" spans="1:6">
      <c r="A117" s="1779"/>
      <c r="B117" s="1800"/>
      <c r="C117" s="1780"/>
      <c r="D117" s="1777"/>
      <c r="E117" s="1797">
        <f t="shared" si="2"/>
        <v>0</v>
      </c>
      <c r="F117" s="1797" t="str">
        <f t="shared" si="3"/>
        <v>0</v>
      </c>
    </row>
    <row r="118" spans="1:6">
      <c r="A118" s="1779"/>
      <c r="B118" s="1800"/>
      <c r="C118" s="1780"/>
      <c r="D118" s="1777"/>
      <c r="E118" s="1797">
        <f t="shared" si="2"/>
        <v>0</v>
      </c>
      <c r="F118" s="1797" t="str">
        <f t="shared" si="3"/>
        <v>0</v>
      </c>
    </row>
    <row r="119" spans="1:6">
      <c r="A119" s="1779"/>
      <c r="B119" s="1800"/>
      <c r="C119" s="1780"/>
      <c r="D119" s="1777"/>
      <c r="E119" s="1797">
        <f t="shared" si="2"/>
        <v>0</v>
      </c>
      <c r="F119" s="1797" t="str">
        <f t="shared" si="3"/>
        <v>0</v>
      </c>
    </row>
    <row r="120" spans="1:6">
      <c r="A120" s="1779"/>
      <c r="B120" s="1800"/>
      <c r="C120" s="1780"/>
      <c r="D120" s="1777"/>
      <c r="E120" s="1797">
        <f t="shared" si="2"/>
        <v>0</v>
      </c>
      <c r="F120" s="1797" t="str">
        <f t="shared" si="3"/>
        <v>0</v>
      </c>
    </row>
    <row r="121" spans="1:6">
      <c r="A121" s="1779"/>
      <c r="B121" s="1800"/>
      <c r="C121" s="1780"/>
      <c r="D121" s="1777"/>
      <c r="E121" s="1797">
        <f t="shared" si="2"/>
        <v>0</v>
      </c>
      <c r="F121" s="1797" t="str">
        <f t="shared" si="3"/>
        <v>0</v>
      </c>
    </row>
    <row r="122" spans="1:6">
      <c r="A122" s="1779"/>
      <c r="B122" s="1800"/>
      <c r="C122" s="1780"/>
      <c r="D122" s="1777"/>
      <c r="E122" s="1797">
        <f t="shared" si="2"/>
        <v>0</v>
      </c>
      <c r="F122" s="1797" t="str">
        <f t="shared" si="3"/>
        <v>0</v>
      </c>
    </row>
    <row r="123" spans="1:6">
      <c r="A123" s="1779"/>
      <c r="B123" s="1800"/>
      <c r="C123" s="1780"/>
      <c r="D123" s="1777"/>
      <c r="E123" s="1797">
        <f t="shared" si="2"/>
        <v>0</v>
      </c>
      <c r="F123" s="1797" t="str">
        <f t="shared" si="3"/>
        <v>0</v>
      </c>
    </row>
    <row r="124" spans="1:6">
      <c r="A124" s="1779"/>
      <c r="B124" s="1800"/>
      <c r="C124" s="1780"/>
      <c r="D124" s="1777"/>
      <c r="E124" s="1797">
        <f t="shared" si="2"/>
        <v>0</v>
      </c>
      <c r="F124" s="1797" t="str">
        <f t="shared" si="3"/>
        <v>0</v>
      </c>
    </row>
    <row r="125" spans="1:6">
      <c r="A125" s="1779"/>
      <c r="B125" s="1800"/>
      <c r="C125" s="1780"/>
      <c r="D125" s="1777"/>
      <c r="E125" s="1797">
        <f t="shared" si="2"/>
        <v>0</v>
      </c>
      <c r="F125" s="1797" t="str">
        <f t="shared" si="3"/>
        <v>0</v>
      </c>
    </row>
    <row r="126" spans="1:6">
      <c r="A126" s="1779"/>
      <c r="B126" s="1800"/>
      <c r="C126" s="1780"/>
      <c r="D126" s="1777"/>
      <c r="E126" s="1797">
        <f t="shared" si="2"/>
        <v>0</v>
      </c>
      <c r="F126" s="1797" t="str">
        <f t="shared" si="3"/>
        <v>0</v>
      </c>
    </row>
    <row r="127" spans="1:6">
      <c r="A127" s="1779"/>
      <c r="B127" s="1800"/>
      <c r="C127" s="1780"/>
      <c r="D127" s="1777"/>
      <c r="E127" s="1797">
        <f t="shared" si="2"/>
        <v>0</v>
      </c>
      <c r="F127" s="1797" t="str">
        <f t="shared" si="3"/>
        <v>0</v>
      </c>
    </row>
    <row r="128" spans="1:6">
      <c r="A128" s="1779"/>
      <c r="B128" s="1800"/>
      <c r="C128" s="1780"/>
      <c r="D128" s="1777"/>
      <c r="E128" s="1797">
        <f t="shared" si="2"/>
        <v>0</v>
      </c>
      <c r="F128" s="1797" t="str">
        <f t="shared" si="3"/>
        <v>0</v>
      </c>
    </row>
    <row r="129" spans="1:6">
      <c r="A129" s="1779"/>
      <c r="B129" s="1800"/>
      <c r="C129" s="1780"/>
      <c r="D129" s="1777"/>
      <c r="E129" s="1797">
        <f t="shared" si="2"/>
        <v>0</v>
      </c>
      <c r="F129" s="1797" t="str">
        <f t="shared" si="3"/>
        <v>0</v>
      </c>
    </row>
    <row r="130" spans="1:6">
      <c r="A130" s="1779"/>
      <c r="B130" s="1800"/>
      <c r="C130" s="1780"/>
      <c r="D130" s="1777"/>
      <c r="E130" s="1797">
        <f t="shared" si="2"/>
        <v>0</v>
      </c>
      <c r="F130" s="1797" t="str">
        <f t="shared" si="3"/>
        <v>0</v>
      </c>
    </row>
    <row r="131" spans="1:6">
      <c r="A131" s="1779"/>
      <c r="B131" s="1800"/>
      <c r="C131" s="1780"/>
      <c r="D131" s="1777"/>
      <c r="E131" s="1797">
        <f t="shared" si="2"/>
        <v>0</v>
      </c>
      <c r="F131" s="1797" t="str">
        <f t="shared" si="3"/>
        <v>0</v>
      </c>
    </row>
    <row r="132" spans="1:6">
      <c r="A132" s="1779"/>
      <c r="B132" s="1800"/>
      <c r="C132" s="1780"/>
      <c r="D132" s="1777"/>
      <c r="E132" s="1797">
        <f t="shared" si="2"/>
        <v>0</v>
      </c>
      <c r="F132" s="1797" t="str">
        <f t="shared" si="3"/>
        <v>0</v>
      </c>
    </row>
    <row r="133" spans="1:6">
      <c r="A133" s="1779"/>
      <c r="B133" s="1800"/>
      <c r="C133" s="1780"/>
      <c r="D133" s="1777"/>
      <c r="E133" s="1797">
        <f t="shared" si="2"/>
        <v>0</v>
      </c>
      <c r="F133" s="1797" t="str">
        <f t="shared" si="3"/>
        <v>0</v>
      </c>
    </row>
    <row r="134" spans="1:6">
      <c r="A134" s="1779"/>
      <c r="B134" s="1800"/>
      <c r="C134" s="1780"/>
      <c r="D134" s="1777"/>
      <c r="E134" s="1797">
        <f t="shared" si="2"/>
        <v>0</v>
      </c>
      <c r="F134" s="1797" t="str">
        <f t="shared" si="3"/>
        <v>0</v>
      </c>
    </row>
    <row r="135" spans="1:6">
      <c r="A135" s="1779"/>
      <c r="B135" s="1800"/>
      <c r="C135" s="1780"/>
      <c r="D135" s="1777"/>
      <c r="E135" s="1797">
        <f t="shared" si="2"/>
        <v>0</v>
      </c>
      <c r="F135" s="1797" t="str">
        <f t="shared" si="3"/>
        <v>0</v>
      </c>
    </row>
    <row r="136" spans="1:6">
      <c r="A136" s="1779"/>
      <c r="B136" s="1800"/>
      <c r="C136" s="1780"/>
      <c r="D136" s="1777"/>
      <c r="E136" s="1797">
        <f t="shared" si="2"/>
        <v>0</v>
      </c>
      <c r="F136" s="1797" t="str">
        <f t="shared" si="3"/>
        <v>0</v>
      </c>
    </row>
    <row r="137" spans="1:6">
      <c r="A137" s="1779"/>
      <c r="B137" s="1800"/>
      <c r="C137" s="1780"/>
      <c r="D137" s="1777"/>
      <c r="E137" s="1797">
        <f t="shared" si="2"/>
        <v>0</v>
      </c>
      <c r="F137" s="1797" t="str">
        <f t="shared" si="3"/>
        <v>0</v>
      </c>
    </row>
    <row r="138" spans="1:6">
      <c r="A138" s="1779"/>
      <c r="B138" s="1800"/>
      <c r="C138" s="1780"/>
      <c r="D138" s="1777"/>
      <c r="E138" s="1797">
        <f t="shared" si="2"/>
        <v>0</v>
      </c>
      <c r="F138" s="1797" t="str">
        <f t="shared" si="3"/>
        <v>0</v>
      </c>
    </row>
    <row r="139" spans="1:6">
      <c r="A139" s="1779"/>
      <c r="B139" s="1800"/>
      <c r="C139" s="1780"/>
      <c r="D139" s="1777"/>
      <c r="E139" s="1797">
        <f t="shared" si="2"/>
        <v>0</v>
      </c>
      <c r="F139" s="1797" t="str">
        <f t="shared" si="3"/>
        <v>0</v>
      </c>
    </row>
    <row r="140" spans="1:6">
      <c r="A140" s="1779"/>
      <c r="B140" s="1800"/>
      <c r="C140" s="1780"/>
      <c r="D140" s="1777"/>
      <c r="E140" s="1797">
        <f t="shared" si="2"/>
        <v>0</v>
      </c>
      <c r="F140" s="1797" t="str">
        <f t="shared" si="3"/>
        <v>0</v>
      </c>
    </row>
    <row r="141" spans="1:6">
      <c r="A141" s="1779"/>
      <c r="B141" s="1801"/>
      <c r="C141" s="1780"/>
      <c r="D141" s="1777"/>
      <c r="E141" s="1797">
        <f t="shared" si="2"/>
        <v>0</v>
      </c>
      <c r="F141" s="1797" t="str">
        <f t="shared" si="3"/>
        <v>0</v>
      </c>
    </row>
    <row r="142" spans="1:6">
      <c r="A142" s="1781" t="s">
        <v>154</v>
      </c>
      <c r="B142" s="1802"/>
      <c r="C142" s="1782"/>
      <c r="D142" s="1783">
        <f>SUM(D18:D141)</f>
        <v>22705342</v>
      </c>
      <c r="E142" s="1784">
        <f>SUM(E18:E141)</f>
        <v>0</v>
      </c>
      <c r="F142" s="1785">
        <f>SUM(F18:F141)</f>
        <v>21030342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85" zoomScaleNormal="85" workbookViewId="0">
      <selection activeCell="E13" sqref="E13"/>
    </sheetView>
  </sheetViews>
  <sheetFormatPr defaultColWidth="9.140625" defaultRowHeight="12.75"/>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c r="A1" s="1300" t="s">
        <v>1102</v>
      </c>
      <c r="B1" s="1301"/>
      <c r="C1" s="1302"/>
    </row>
    <row r="2" spans="1:13">
      <c r="A2" s="784" t="s">
        <v>1103</v>
      </c>
      <c r="B2" s="785"/>
      <c r="C2" s="785"/>
      <c r="D2" s="785"/>
      <c r="E2" s="786"/>
      <c r="F2" s="786"/>
      <c r="G2" s="787"/>
    </row>
    <row r="3" spans="1:13" ht="12" customHeight="1">
      <c r="A3" s="788" t="s">
        <v>1342</v>
      </c>
      <c r="B3" s="789"/>
      <c r="C3" s="789"/>
      <c r="D3" s="789"/>
      <c r="E3" s="790"/>
      <c r="F3" s="790"/>
      <c r="G3" s="791"/>
    </row>
    <row r="4" spans="1:13">
      <c r="A4" s="792" t="s">
        <v>747</v>
      </c>
      <c r="B4" s="793"/>
      <c r="C4" s="793"/>
      <c r="D4" s="793"/>
      <c r="E4" s="794"/>
      <c r="F4" s="795"/>
      <c r="G4" s="796"/>
      <c r="H4" s="247"/>
      <c r="I4" s="247"/>
    </row>
    <row r="5" spans="1:13" s="321" customFormat="1" ht="57" customHeight="1">
      <c r="A5" s="2427" t="s">
        <v>1649</v>
      </c>
      <c r="B5" s="2428"/>
      <c r="C5" s="2428"/>
      <c r="D5" s="2428"/>
      <c r="E5" s="2428"/>
      <c r="F5" s="2428"/>
      <c r="G5" s="2429"/>
      <c r="H5" s="247"/>
      <c r="I5" s="501"/>
    </row>
    <row r="6" spans="1:13" s="542" customFormat="1">
      <c r="A6" s="1303" t="s">
        <v>202</v>
      </c>
      <c r="B6" s="798"/>
      <c r="C6" s="798"/>
      <c r="D6" s="799"/>
      <c r="E6" s="799"/>
      <c r="F6" s="800"/>
      <c r="G6" s="801"/>
      <c r="H6" s="157"/>
      <c r="I6" s="157"/>
    </row>
    <row r="7" spans="1:13" s="542" customFormat="1" ht="12" customHeight="1">
      <c r="A7" s="802" t="s">
        <v>899</v>
      </c>
      <c r="B7" s="803"/>
      <c r="C7" s="803"/>
      <c r="D7" s="804"/>
      <c r="E7" s="1701"/>
      <c r="F7" s="805"/>
      <c r="G7" s="806"/>
      <c r="H7" s="157"/>
      <c r="I7" s="157"/>
    </row>
    <row r="8" spans="1:13" s="542" customFormat="1" ht="12" customHeight="1">
      <c r="A8" s="802" t="s">
        <v>128</v>
      </c>
      <c r="B8" s="803"/>
      <c r="C8" s="803"/>
      <c r="D8" s="804"/>
      <c r="E8" s="1701">
        <v>26236</v>
      </c>
      <c r="F8" s="805"/>
      <c r="G8" s="806"/>
      <c r="H8" s="157"/>
      <c r="I8" s="157"/>
    </row>
    <row r="9" spans="1:13" s="542" customFormat="1" ht="12" customHeight="1">
      <c r="A9" s="802" t="s">
        <v>129</v>
      </c>
      <c r="B9" s="803"/>
      <c r="C9" s="803"/>
      <c r="D9" s="804"/>
      <c r="E9" s="1701"/>
      <c r="F9" s="805"/>
      <c r="G9" s="806"/>
      <c r="H9" s="157"/>
      <c r="I9" s="157"/>
    </row>
    <row r="10" spans="1:13" s="542" customFormat="1" ht="12" customHeight="1">
      <c r="A10" s="802" t="s">
        <v>1871</v>
      </c>
      <c r="B10" s="803"/>
      <c r="C10" s="807"/>
      <c r="D10" s="804"/>
      <c r="E10" s="1701">
        <v>10263</v>
      </c>
      <c r="F10" s="805"/>
      <c r="G10" s="806"/>
      <c r="H10" s="157"/>
      <c r="I10" s="157"/>
    </row>
    <row r="11" spans="1:13" s="542" customFormat="1" ht="22.5" customHeight="1">
      <c r="A11" s="243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33"/>
      <c r="C11" s="2433"/>
      <c r="D11" s="2434"/>
      <c r="E11" s="1702">
        <v>821166</v>
      </c>
      <c r="F11" s="805"/>
      <c r="G11" s="808"/>
      <c r="H11" s="178"/>
      <c r="I11" s="178"/>
      <c r="J11" s="1746"/>
      <c r="K11" s="1746"/>
      <c r="L11" s="1746"/>
      <c r="M11" s="1746"/>
    </row>
    <row r="12" spans="1:13" s="542" customFormat="1" ht="12" customHeight="1">
      <c r="A12" s="802" t="s">
        <v>130</v>
      </c>
      <c r="B12" s="803"/>
      <c r="C12" s="803"/>
      <c r="D12" s="804"/>
      <c r="E12" s="1701">
        <v>0</v>
      </c>
      <c r="F12" s="805"/>
      <c r="G12" s="806"/>
      <c r="H12" s="157"/>
      <c r="I12" s="157"/>
    </row>
    <row r="13" spans="1:13" s="542" customFormat="1" ht="12" customHeight="1">
      <c r="A13" s="802" t="s">
        <v>200</v>
      </c>
      <c r="B13" s="803"/>
      <c r="C13" s="803"/>
      <c r="D13" s="804"/>
      <c r="E13" s="1701">
        <v>354820</v>
      </c>
      <c r="F13" s="805"/>
      <c r="G13" s="806"/>
      <c r="H13" s="157"/>
      <c r="I13" s="157"/>
    </row>
    <row r="14" spans="1:13" s="542" customFormat="1" ht="12" customHeight="1">
      <c r="A14" s="802" t="s">
        <v>201</v>
      </c>
      <c r="B14" s="803"/>
      <c r="C14" s="803"/>
      <c r="D14" s="804"/>
      <c r="E14" s="1701">
        <v>384320</v>
      </c>
      <c r="F14" s="809"/>
      <c r="G14" s="810"/>
      <c r="H14" s="157"/>
      <c r="I14" s="157"/>
    </row>
    <row r="15" spans="1:13" s="542" customFormat="1" ht="12" customHeight="1">
      <c r="A15" s="797" t="s">
        <v>366</v>
      </c>
      <c r="B15" s="799"/>
      <c r="C15" s="799"/>
      <c r="D15" s="799"/>
      <c r="E15" s="799"/>
      <c r="F15" s="799"/>
      <c r="G15" s="811"/>
      <c r="H15" s="157"/>
      <c r="I15" s="157"/>
    </row>
    <row r="16" spans="1:13" s="542" customFormat="1">
      <c r="A16" s="812" t="s">
        <v>1355</v>
      </c>
      <c r="B16" s="813"/>
      <c r="C16" s="814"/>
      <c r="D16" s="795"/>
      <c r="E16" s="790"/>
      <c r="F16" s="790"/>
      <c r="G16" s="791"/>
      <c r="H16" s="157"/>
      <c r="I16" s="157"/>
    </row>
    <row r="17" spans="1:9" s="542" customFormat="1" ht="12" customHeight="1">
      <c r="A17" s="815"/>
      <c r="B17" s="816"/>
      <c r="C17" s="307"/>
      <c r="D17" s="1304" t="s">
        <v>527</v>
      </c>
      <c r="E17" s="1305"/>
      <c r="F17" s="1304" t="s">
        <v>428</v>
      </c>
      <c r="G17" s="1306"/>
      <c r="H17" s="157"/>
      <c r="I17" s="157"/>
    </row>
    <row r="18" spans="1:9" s="254" customFormat="1" ht="11.25">
      <c r="A18" s="818"/>
      <c r="C18" s="819" t="s">
        <v>429</v>
      </c>
      <c r="D18" s="1307" t="s">
        <v>430</v>
      </c>
      <c r="E18" s="1307" t="s">
        <v>52</v>
      </c>
      <c r="F18" s="1307" t="s">
        <v>430</v>
      </c>
      <c r="G18" s="1307" t="s">
        <v>52</v>
      </c>
      <c r="H18" s="173"/>
      <c r="I18" s="173"/>
    </row>
    <row r="19" spans="1:9" s="542" customFormat="1" ht="12" customHeight="1">
      <c r="A19" s="820" t="s">
        <v>451</v>
      </c>
      <c r="B19" s="821"/>
      <c r="C19" s="822" t="s">
        <v>564</v>
      </c>
      <c r="D19" s="1703"/>
      <c r="E19" s="1704">
        <f>'Expenditures 15-22'!K33-SUM('Expenditures 15-22'!G33,'Expenditures 15-22'!I33)+'Expenditures 15-22'!D229</f>
        <v>214074125</v>
      </c>
      <c r="F19" s="1703"/>
      <c r="G19" s="1705">
        <f>'Expenditures 15-22'!K33-SUM('Expenditures 15-22'!G33,'Expenditures 15-22'!I33)+'Expenditures 15-22'!D229</f>
        <v>214074125</v>
      </c>
      <c r="H19" s="817"/>
      <c r="I19" s="157"/>
    </row>
    <row r="20" spans="1:9" s="542" customFormat="1" ht="12" customHeight="1">
      <c r="A20" s="820" t="s">
        <v>53</v>
      </c>
      <c r="B20" s="821"/>
      <c r="C20" s="823"/>
      <c r="D20" s="1706"/>
      <c r="E20" s="1706"/>
      <c r="F20" s="1706"/>
      <c r="G20" s="1707"/>
      <c r="H20" s="817"/>
      <c r="I20" s="157"/>
    </row>
    <row r="21" spans="1:9" s="542" customFormat="1" ht="12" customHeight="1">
      <c r="A21" s="824" t="s">
        <v>396</v>
      </c>
      <c r="B21" s="825"/>
      <c r="C21" s="823">
        <v>2100</v>
      </c>
      <c r="D21" s="1706"/>
      <c r="E21" s="1708">
        <f>'Expenditures 15-22'!K42-SUM('Expenditures 15-22'!G42,'Expenditures 15-22'!I42)+'Expenditures 15-22'!K120-SUM('Expenditures 15-22'!G120,'Expenditures 15-22'!I120)+'Expenditures 15-22'!K180-SUM('Expenditures 15-22'!G180,'Expenditures 15-22'!I180)+'Expenditures 15-22'!D238</f>
        <v>25990783</v>
      </c>
      <c r="F21" s="1706"/>
      <c r="G21" s="1709">
        <f>'Expenditures 15-22'!K42-SUM('Expenditures 15-22'!G42,'Expenditures 15-22'!I42)+'Expenditures 15-22'!K120-SUM('Expenditures 15-22'!G120,'Expenditures 15-22'!I120)+'Expenditures 15-22'!K180-SUM('Expenditures 15-22'!G180,'Expenditures 15-22'!I180)+'Expenditures 15-22'!D238</f>
        <v>25990783</v>
      </c>
      <c r="H21" s="817"/>
      <c r="I21" s="157"/>
    </row>
    <row r="22" spans="1:9" s="542" customFormat="1" ht="12" customHeight="1">
      <c r="A22" s="824" t="s">
        <v>558</v>
      </c>
      <c r="B22" s="825"/>
      <c r="C22" s="823">
        <v>2200</v>
      </c>
      <c r="D22" s="1706"/>
      <c r="E22" s="1708">
        <f>'Expenditures 15-22'!K47-SUM('Expenditures 15-22'!G47,'Expenditures 15-22'!I47)+'Expenditures 15-22'!D243</f>
        <v>13461659</v>
      </c>
      <c r="F22" s="1706"/>
      <c r="G22" s="1709">
        <f>'Expenditures 15-22'!K47-SUM('Expenditures 15-22'!G47,'Expenditures 15-22'!I47)+'Expenditures 15-22'!D243</f>
        <v>13461659</v>
      </c>
      <c r="H22" s="817"/>
      <c r="I22" s="157"/>
    </row>
    <row r="23" spans="1:9" s="542" customFormat="1" ht="12" customHeight="1">
      <c r="A23" s="824" t="s">
        <v>559</v>
      </c>
      <c r="B23" s="825"/>
      <c r="C23" s="823">
        <v>2300</v>
      </c>
      <c r="D23" s="1706"/>
      <c r="E23" s="1708">
        <f>'Expenditures 15-22'!K53-SUM('Expenditures 15-22'!G53,'Expenditures 15-22'!I53)+'Expenditures 15-22'!D257+'Expenditures 15-22'!K330-SUM('Expenditures 15-22'!G330,'Expenditures 15-22'!I330)</f>
        <v>12745300</v>
      </c>
      <c r="F23" s="1706"/>
      <c r="G23" s="1708">
        <f>'Expenditures 15-22'!K53-SUM('Expenditures 15-22'!G53,'Expenditures 15-22'!I53)+'Expenditures 15-22'!D257+'Expenditures 15-22'!K330-SUM('Expenditures 15-22'!G330,'Expenditures 15-22'!I330)</f>
        <v>12745300</v>
      </c>
      <c r="H23" s="817"/>
      <c r="I23" s="157"/>
    </row>
    <row r="24" spans="1:9" s="542" customFormat="1" ht="12" customHeight="1">
      <c r="A24" s="824" t="s">
        <v>560</v>
      </c>
      <c r="B24" s="825"/>
      <c r="C24" s="823">
        <v>2400</v>
      </c>
      <c r="D24" s="1706"/>
      <c r="E24" s="1708">
        <f>'Expenditures 15-22'!K57-SUM('Expenditures 15-22'!G57,'Expenditures 15-22'!I57)+'Expenditures 15-22'!D261</f>
        <v>16341712</v>
      </c>
      <c r="F24" s="1706"/>
      <c r="G24" s="1709">
        <f>'Expenditures 15-22'!K57-SUM('Expenditures 15-22'!G57,'Expenditures 15-22'!I57)+'Expenditures 15-22'!D261</f>
        <v>16341712</v>
      </c>
      <c r="H24" s="817"/>
      <c r="I24" s="157"/>
    </row>
    <row r="25" spans="1:9" s="542" customFormat="1" ht="12" customHeight="1">
      <c r="A25" s="820" t="s">
        <v>561</v>
      </c>
      <c r="B25" s="826"/>
      <c r="C25" s="823"/>
      <c r="D25" s="1706"/>
      <c r="E25" s="1708"/>
      <c r="F25" s="1706"/>
      <c r="G25" s="1709"/>
      <c r="H25" s="817"/>
      <c r="I25" s="157"/>
    </row>
    <row r="26" spans="1:9" s="542" customFormat="1" ht="12" customHeight="1">
      <c r="A26" s="824" t="s">
        <v>510</v>
      </c>
      <c r="B26" s="827"/>
      <c r="C26" s="823">
        <v>2510</v>
      </c>
      <c r="D26" s="1708">
        <f>'Expenditures 15-22'!K59-SUM('Expenditures 15-22'!G59,'Expenditures 15-22'!I59)+'Expenditures 15-22'!D263-E7</f>
        <v>171922</v>
      </c>
      <c r="E26" s="1708">
        <f>'Expenditures 15-22'!K122-SUM('Expenditures 15-22'!G122,'Expenditures 15-22'!I122)+E7</f>
        <v>0</v>
      </c>
      <c r="F26" s="1708">
        <f>'Expenditures 15-22'!K59-SUM('Expenditures 15-22'!G59,'Expenditures 15-22'!I59)+'Expenditures 15-22'!D263-E7</f>
        <v>171922</v>
      </c>
      <c r="G26" s="1709">
        <f>'Expenditures 15-22'!K122-SUM('Expenditures 15-22'!G122,'Expenditures 15-22'!I122)+E7</f>
        <v>0</v>
      </c>
      <c r="H26" s="817"/>
      <c r="I26" s="157"/>
    </row>
    <row r="27" spans="1:9" s="542" customFormat="1" ht="12" customHeight="1">
      <c r="A27" s="824" t="s">
        <v>458</v>
      </c>
      <c r="B27" s="827"/>
      <c r="C27" s="823">
        <v>2520</v>
      </c>
      <c r="D27" s="1708">
        <f>'Expenditures 15-22'!K60-SUM('Expenditures 15-22'!G60,'Expenditures 15-22'!I60)+'Expenditures 15-22'!D264-E8</f>
        <v>2990770</v>
      </c>
      <c r="E27" s="1708">
        <f>E8</f>
        <v>26236</v>
      </c>
      <c r="F27" s="1708">
        <f>'Expenditures 15-22'!K60-SUM('Expenditures 15-22'!G60,'Expenditures 15-22'!I60)+'Expenditures 15-22'!D264-E8</f>
        <v>2990770</v>
      </c>
      <c r="G27" s="1709">
        <f>E8</f>
        <v>26236</v>
      </c>
      <c r="H27" s="817"/>
      <c r="I27" s="157"/>
    </row>
    <row r="28" spans="1:9" s="542" customFormat="1" ht="12" customHeight="1">
      <c r="A28" s="824" t="s">
        <v>511</v>
      </c>
      <c r="B28" s="827"/>
      <c r="C28" s="823">
        <v>2540</v>
      </c>
      <c r="D28" s="1710"/>
      <c r="E28" s="1708">
        <f>'Expenditures 15-22'!K61-SUM('Expenditures 15-22'!G61,'Expenditures 15-22'!I61)+'Expenditures 15-22'!K124-SUM('Expenditures 15-22'!G124,'Expenditures 15-22'!I124)+'Expenditures 15-22'!D266</f>
        <v>25219056</v>
      </c>
      <c r="F28" s="1710">
        <f>'Expenditures 15-22'!K61-SUM('Expenditures 15-22'!G61,'Expenditures 15-22'!I61)+'Expenditures 15-22'!K124-SUM('Expenditures 15-22'!G124,'Expenditures 15-22'!I124)+'Expenditures 15-22'!D266-E9</f>
        <v>25219056</v>
      </c>
      <c r="G28" s="1709">
        <f>E9</f>
        <v>0</v>
      </c>
      <c r="H28" s="817"/>
      <c r="I28" s="157"/>
    </row>
    <row r="29" spans="1:9" ht="12" customHeight="1">
      <c r="A29" s="824" t="s">
        <v>512</v>
      </c>
      <c r="B29" s="827"/>
      <c r="C29" s="823">
        <v>2550</v>
      </c>
      <c r="D29" s="1706"/>
      <c r="E29" s="1708">
        <f>'Expenditures 15-22'!K62-SUM('Expenditures 15-22'!G62,'Expenditures 15-22'!I62)+'Expenditures 15-22'!K125-SUM('Expenditures 15-22'!G125,'Expenditures 15-22'!I125)+'Expenditures 15-22'!K182-SUM('Expenditures 15-22'!G182,'Expenditures 15-22'!I182)+'Expenditures 15-22'!D267</f>
        <v>19852289</v>
      </c>
      <c r="F29" s="1706"/>
      <c r="G29" s="1709">
        <f>'Expenditures 15-22'!K62-SUM('Expenditures 15-22'!G62,'Expenditures 15-22'!I62)+'Expenditures 15-22'!K125-SUM('Expenditures 15-22'!G125,'Expenditures 15-22'!I125)+'Expenditures 15-22'!K182-SUM('Expenditures 15-22'!G182,'Expenditures 15-22'!I182)+'Expenditures 15-22'!D267</f>
        <v>19852289</v>
      </c>
      <c r="H29" s="815"/>
    </row>
    <row r="30" spans="1:9" ht="12" customHeight="1">
      <c r="A30" s="824" t="s">
        <v>99</v>
      </c>
      <c r="B30" s="827"/>
      <c r="C30" s="823">
        <v>2560</v>
      </c>
      <c r="D30" s="1706"/>
      <c r="E30" s="1708">
        <f>'Expenditures 15-22'!K63-SUM('Expenditures 15-22'!G63,'Expenditures 15-22'!I63)+'Expenditures 15-22'!D268-E10</f>
        <v>11057087</v>
      </c>
      <c r="F30" s="1706"/>
      <c r="G30" s="1708">
        <f>'Expenditures 15-22'!K63-SUM('Expenditures 15-22'!G63,'Expenditures 15-22'!I63)+'Expenditures 15-22'!D268-E10</f>
        <v>11057087</v>
      </c>
    </row>
    <row r="31" spans="1:9" ht="12" customHeight="1">
      <c r="A31" s="824" t="s">
        <v>100</v>
      </c>
      <c r="B31" s="827"/>
      <c r="C31" s="823">
        <v>2570</v>
      </c>
      <c r="D31" s="1708">
        <f>'Expenditures 15-22'!K64-SUM('Expenditures 15-22'!G64,'Expenditures 15-22'!I64)+'Expenditures 15-22'!D269-E12</f>
        <v>1210017</v>
      </c>
      <c r="E31" s="1708">
        <f>E12</f>
        <v>0</v>
      </c>
      <c r="F31" s="1708">
        <f>'Expenditures 15-22'!K64-SUM('Expenditures 15-22'!G64,'Expenditures 15-22'!I64)+'Expenditures 15-22'!D269-E12</f>
        <v>1210017</v>
      </c>
      <c r="G31" s="1708">
        <f>E12</f>
        <v>0</v>
      </c>
    </row>
    <row r="32" spans="1:9" ht="12" customHeight="1">
      <c r="A32" s="820" t="s">
        <v>513</v>
      </c>
      <c r="B32" s="826"/>
      <c r="C32" s="823"/>
      <c r="D32" s="1706"/>
      <c r="E32" s="1706"/>
      <c r="F32" s="1706"/>
      <c r="G32" s="1706"/>
    </row>
    <row r="33" spans="1:7" ht="12" customHeight="1">
      <c r="A33" s="824" t="s">
        <v>514</v>
      </c>
      <c r="B33" s="827"/>
      <c r="C33" s="823">
        <v>2610</v>
      </c>
      <c r="D33" s="1706"/>
      <c r="E33" s="1708">
        <f>'Expenditures 15-22'!K67-SUM('Expenditures 15-22'!G67,'Expenditures 15-22'!I67)+'Expenditures 15-22'!D272</f>
        <v>744683</v>
      </c>
      <c r="F33" s="1706"/>
      <c r="G33" s="1708">
        <f>'Expenditures 15-22'!K67-SUM('Expenditures 15-22'!G67,'Expenditures 15-22'!I67)+'Expenditures 15-22'!D272</f>
        <v>744683</v>
      </c>
    </row>
    <row r="34" spans="1:7" ht="12" customHeight="1">
      <c r="A34" s="824" t="s">
        <v>515</v>
      </c>
      <c r="B34" s="827"/>
      <c r="C34" s="823">
        <v>2620</v>
      </c>
      <c r="D34" s="1706"/>
      <c r="E34" s="1708">
        <f>'Expenditures 15-22'!K68-SUM('Expenditures 15-22'!G68,'Expenditures 15-22'!I68)+'Expenditures 15-22'!D273</f>
        <v>966443</v>
      </c>
      <c r="F34" s="1706"/>
      <c r="G34" s="1708">
        <f>'Expenditures 15-22'!K68-SUM('Expenditures 15-22'!G68,'Expenditures 15-22'!I68)+'Expenditures 15-22'!D273</f>
        <v>966443</v>
      </c>
    </row>
    <row r="35" spans="1:7" ht="12" customHeight="1">
      <c r="A35" s="824" t="s">
        <v>1049</v>
      </c>
      <c r="B35" s="827"/>
      <c r="C35" s="823">
        <v>2630</v>
      </c>
      <c r="D35" s="1706"/>
      <c r="E35" s="1708">
        <f>'Expenditures 15-22'!K69-SUM('Expenditures 15-22'!G69,'Expenditures 15-22'!I69)+'Expenditures 15-22'!D274</f>
        <v>869076</v>
      </c>
      <c r="F35" s="1706"/>
      <c r="G35" s="1708">
        <f>'Expenditures 15-22'!K69-SUM('Expenditures 15-22'!G69,'Expenditures 15-22'!I69)+'Expenditures 15-22'!D274</f>
        <v>869076</v>
      </c>
    </row>
    <row r="36" spans="1:7" ht="12" customHeight="1">
      <c r="A36" s="824" t="s">
        <v>398</v>
      </c>
      <c r="B36" s="827"/>
      <c r="C36" s="823">
        <v>2640</v>
      </c>
      <c r="D36" s="1708">
        <f>'Expenditures 15-22'!K70-SUM('Expenditures 15-22'!G70,'Expenditures 15-22'!I70)+'Expenditures 15-22'!D275-E13</f>
        <v>3340585</v>
      </c>
      <c r="E36" s="1708">
        <f>E13</f>
        <v>354820</v>
      </c>
      <c r="F36" s="1708">
        <f>'Expenditures 15-22'!K70-SUM('Expenditures 15-22'!G70,'Expenditures 15-22'!I70)+'Expenditures 15-22'!D275-E13</f>
        <v>3340585</v>
      </c>
      <c r="G36" s="1708">
        <f>E13</f>
        <v>354820</v>
      </c>
    </row>
    <row r="37" spans="1:7" ht="12" customHeight="1">
      <c r="A37" s="824" t="s">
        <v>399</v>
      </c>
      <c r="B37" s="827"/>
      <c r="C37" s="823">
        <v>2660</v>
      </c>
      <c r="D37" s="1708">
        <f>'Expenditures 15-22'!K71-SUM('Expenditures 15-22'!G71,'Expenditures 15-22'!I71)+'Expenditures 15-22'!D276-E14</f>
        <v>7493570</v>
      </c>
      <c r="E37" s="1708">
        <f>E14</f>
        <v>384320</v>
      </c>
      <c r="F37" s="1708">
        <f>'Expenditures 15-22'!K71-SUM('Expenditures 15-22'!G71,'Expenditures 15-22'!I71)+'Expenditures 15-22'!D276-E14</f>
        <v>7493570</v>
      </c>
      <c r="G37" s="1708">
        <f>E14</f>
        <v>384320</v>
      </c>
    </row>
    <row r="38" spans="1:7" ht="12" customHeight="1">
      <c r="A38" s="820" t="s">
        <v>516</v>
      </c>
      <c r="B38" s="821"/>
      <c r="C38" s="823">
        <v>2900</v>
      </c>
      <c r="D38" s="1706"/>
      <c r="E38" s="1708">
        <f>'Expenditures 15-22'!K73-SUM('Expenditures 15-22'!G73,'Expenditures 15-22'!I73)+'Expenditures 15-22'!K128-SUM('Expenditures 15-22'!G128,'Expenditures 15-22'!I128)+'Expenditures 15-22'!K183-SUM('Expenditures 15-22'!G183,'Expenditures 15-22'!I183)+'Expenditures 15-22'!D278</f>
        <v>2471373</v>
      </c>
      <c r="F38" s="1706"/>
      <c r="G38" s="1708">
        <f>'Expenditures 15-22'!K73-SUM('Expenditures 15-22'!G73,'Expenditures 15-22'!I73)+'Expenditures 15-22'!K128-SUM('Expenditures 15-22'!G128,'Expenditures 15-22'!I128)+'Expenditures 15-22'!K183-SUM('Expenditures 15-22'!G183,'Expenditures 15-22'!I183)+'Expenditures 15-22'!D278</f>
        <v>2471373</v>
      </c>
    </row>
    <row r="39" spans="1:7" ht="12" customHeight="1">
      <c r="A39" s="820" t="s">
        <v>444</v>
      </c>
      <c r="B39" s="821"/>
      <c r="C39" s="823">
        <v>3000</v>
      </c>
      <c r="D39" s="1706"/>
      <c r="E39" s="1708">
        <f>'Expenditures 15-22'!K75-SUM('Expenditures 15-22'!G75,'Expenditures 15-22'!I75)+'Expenditures 15-22'!K130-SUM('Expenditures 15-22'!G130,'Expenditures 15-22'!I130)+'Expenditures 15-22'!K185-SUM('Expenditures 15-22'!G185,'Expenditures 15-22'!I185)+'Expenditures 15-22'!D280</f>
        <v>5990225</v>
      </c>
      <c r="F39" s="1706"/>
      <c r="G39" s="1708">
        <f>'Expenditures 15-22'!K75-SUM('Expenditures 15-22'!G75,'Expenditures 15-22'!I75)+'Expenditures 15-22'!K130-SUM('Expenditures 15-22'!G130,'Expenditures 15-22'!I130)+'Expenditures 15-22'!K185-SUM('Expenditures 15-22'!G185,'Expenditures 15-22'!I185)+'Expenditures 15-22'!D280</f>
        <v>5990225</v>
      </c>
    </row>
    <row r="40" spans="1:7" ht="12" customHeight="1">
      <c r="A40" s="820" t="s">
        <v>1776</v>
      </c>
      <c r="B40" s="821"/>
      <c r="C40" s="823"/>
      <c r="D40" s="1706"/>
      <c r="E40" s="1710">
        <f>-'Contracts Paid in CY 29'!F142</f>
        <v>-21030342</v>
      </c>
      <c r="F40" s="1706"/>
      <c r="G40" s="1710">
        <f>-'Contracts Paid in CY 29'!F142</f>
        <v>-21030342</v>
      </c>
    </row>
    <row r="41" spans="1:7" ht="12" customHeight="1">
      <c r="A41" s="828" t="s">
        <v>154</v>
      </c>
      <c r="B41" s="829"/>
      <c r="C41" s="830"/>
      <c r="D41" s="1710">
        <f>SUM(D19:D39)</f>
        <v>15206864</v>
      </c>
      <c r="E41" s="1710">
        <f>SUM(E19:E40)</f>
        <v>329518845</v>
      </c>
      <c r="F41" s="1710">
        <f>SUM(F19:F39)</f>
        <v>40425920</v>
      </c>
      <c r="G41" s="1710">
        <f>SUM(G19:G40)</f>
        <v>304299789</v>
      </c>
    </row>
    <row r="42" spans="1:7">
      <c r="A42" s="817"/>
      <c r="B42" s="157"/>
      <c r="C42" s="831"/>
      <c r="D42" s="2430" t="s">
        <v>517</v>
      </c>
      <c r="E42" s="2431"/>
      <c r="F42" s="832" t="s">
        <v>518</v>
      </c>
      <c r="G42" s="833"/>
    </row>
    <row r="43" spans="1:7" ht="12" customHeight="1">
      <c r="A43" s="817"/>
      <c r="B43" s="157"/>
      <c r="C43" s="831"/>
      <c r="D43" s="1386" t="s">
        <v>468</v>
      </c>
      <c r="E43" s="1711">
        <f>D41</f>
        <v>15206864</v>
      </c>
      <c r="F43" s="1386" t="s">
        <v>468</v>
      </c>
      <c r="G43" s="1711">
        <f>F41</f>
        <v>40425920</v>
      </c>
    </row>
    <row r="44" spans="1:7" ht="12" customHeight="1">
      <c r="A44" s="817"/>
      <c r="B44" s="157"/>
      <c r="C44" s="831"/>
      <c r="D44" s="1386" t="s">
        <v>469</v>
      </c>
      <c r="E44" s="1711">
        <f>E41</f>
        <v>329518845</v>
      </c>
      <c r="F44" s="1386" t="s">
        <v>469</v>
      </c>
      <c r="G44" s="1711">
        <f>G41</f>
        <v>304299789</v>
      </c>
    </row>
    <row r="45" spans="1:7" ht="12" customHeight="1">
      <c r="A45" s="817"/>
      <c r="B45" s="157"/>
      <c r="C45" s="157"/>
      <c r="D45" s="1387" t="s">
        <v>996</v>
      </c>
      <c r="E45" s="1712">
        <f>(E43/E44)</f>
        <v>4.614869295259881E-2</v>
      </c>
      <c r="F45" s="1387" t="s">
        <v>996</v>
      </c>
      <c r="G45" s="1712">
        <f>(G43/G44)</f>
        <v>0.13284899122950097</v>
      </c>
    </row>
    <row r="46" spans="1:7">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sqref="A1:F1"/>
    </sheetView>
  </sheetViews>
  <sheetFormatPr defaultColWidth="9.140625" defaultRowHeight="12.75"/>
  <cols>
    <col min="1" max="1" width="54.5703125" style="1433" customWidth="1"/>
    <col min="2" max="2" width="4.140625" style="1433" customWidth="1"/>
    <col min="3" max="4" width="9.85546875" style="1405" customWidth="1"/>
    <col min="5" max="5" width="12.5703125" style="1434" customWidth="1"/>
    <col min="6" max="6" width="67.5703125" style="1405" customWidth="1"/>
    <col min="7" max="7" width="9.140625" style="1405" customWidth="1"/>
    <col min="8" max="8" width="5.5703125" style="1435" bestFit="1" customWidth="1"/>
    <col min="9" max="10" width="2" style="1435" bestFit="1" customWidth="1"/>
    <col min="11" max="11" width="9" style="1435" customWidth="1"/>
    <col min="12" max="16384" width="9.140625" style="1405"/>
  </cols>
  <sheetData>
    <row r="1" spans="1:15">
      <c r="A1" s="2438" t="s">
        <v>1358</v>
      </c>
      <c r="B1" s="2438"/>
      <c r="C1" s="2438"/>
      <c r="D1" s="2438"/>
      <c r="E1" s="2438"/>
      <c r="F1" s="2438"/>
    </row>
    <row r="2" spans="1:15">
      <c r="A2" s="1441" t="s">
        <v>1855</v>
      </c>
      <c r="B2" s="1406"/>
      <c r="C2" s="1441"/>
      <c r="D2" s="1406"/>
      <c r="E2" s="1406"/>
      <c r="F2" s="1407"/>
    </row>
    <row r="3" spans="1:15">
      <c r="A3" s="1713" t="str">
        <f>"Fiscal Year Ending June 30, "&amp;'AFR20'!E2</f>
        <v>Fiscal Year Ending June 30, 2020</v>
      </c>
      <c r="B3" s="1406"/>
      <c r="C3" s="1441"/>
      <c r="D3" s="1406"/>
      <c r="E3" s="1406"/>
      <c r="F3" s="1407"/>
      <c r="H3" s="1747"/>
      <c r="I3" s="1747"/>
      <c r="J3" s="1747"/>
      <c r="K3" s="1747"/>
    </row>
    <row r="4" spans="1:15" ht="3.75" customHeight="1">
      <c r="A4" s="1406"/>
      <c r="B4" s="1406"/>
      <c r="C4" s="1406"/>
      <c r="D4" s="1406"/>
      <c r="E4" s="1406"/>
      <c r="F4" s="1407"/>
    </row>
    <row r="5" spans="1:15" ht="15">
      <c r="A5" s="2439" t="s">
        <v>1523</v>
      </c>
      <c r="B5" s="2440"/>
      <c r="C5" s="2441"/>
      <c r="D5" s="2441"/>
      <c r="E5" s="2441"/>
      <c r="F5" s="2441"/>
      <c r="G5" s="1435"/>
      <c r="L5" s="1435"/>
      <c r="M5" s="1748"/>
      <c r="N5" s="1748"/>
      <c r="O5" s="1748"/>
    </row>
    <row r="6" spans="1:15" ht="12" customHeight="1">
      <c r="A6" s="1408"/>
      <c r="B6" s="1409"/>
      <c r="C6" s="2442" t="str">
        <f>COVER!A17</f>
        <v>Rockford SD 205</v>
      </c>
      <c r="D6" s="2442"/>
      <c r="E6" s="2442"/>
      <c r="F6" s="1410"/>
      <c r="G6" s="1435"/>
      <c r="L6" s="1435"/>
      <c r="M6" s="1748"/>
      <c r="N6" s="1748"/>
      <c r="O6" s="1748"/>
    </row>
    <row r="7" spans="1:15" ht="11.25" customHeight="1" thickBot="1">
      <c r="A7" s="1408"/>
      <c r="B7" s="1409"/>
      <c r="C7" s="2443">
        <f>COVER!A13</f>
        <v>4101205025</v>
      </c>
      <c r="D7" s="2443"/>
      <c r="E7" s="2443"/>
      <c r="F7" s="1410"/>
      <c r="G7" s="1435"/>
      <c r="L7" s="1435"/>
      <c r="M7" s="1748"/>
      <c r="N7" s="1748"/>
      <c r="O7" s="1748"/>
    </row>
    <row r="8" spans="1:15" ht="25.5" customHeight="1" thickBot="1">
      <c r="A8" s="1447" t="s">
        <v>1851</v>
      </c>
      <c r="B8" s="1411"/>
      <c r="C8" s="1443" t="s">
        <v>1651</v>
      </c>
      <c r="D8" s="1442" t="s">
        <v>1652</v>
      </c>
      <c r="E8" s="1444" t="s">
        <v>1359</v>
      </c>
      <c r="F8" s="1442" t="s">
        <v>1653</v>
      </c>
      <c r="G8" s="1435"/>
      <c r="H8" s="1412" t="b">
        <v>0</v>
      </c>
      <c r="L8" s="1435"/>
      <c r="M8" s="1748"/>
      <c r="N8" s="1748"/>
      <c r="O8" s="1748"/>
    </row>
    <row r="9" spans="1:15" ht="15.75" customHeight="1">
      <c r="A9" s="1413" t="s">
        <v>1519</v>
      </c>
      <c r="B9" s="1414"/>
      <c r="C9" s="1415"/>
      <c r="D9" s="1415"/>
      <c r="E9" s="1416"/>
      <c r="F9" s="1417"/>
      <c r="G9" s="1435"/>
      <c r="L9" s="1435"/>
      <c r="M9" s="1748"/>
      <c r="N9" s="1748"/>
      <c r="O9" s="1748"/>
    </row>
    <row r="10" spans="1:15" ht="27.75" customHeight="1">
      <c r="A10" s="1418" t="s">
        <v>1650</v>
      </c>
      <c r="B10" s="1419"/>
      <c r="C10" s="1420"/>
      <c r="D10" s="1420"/>
      <c r="E10" s="1445" t="s">
        <v>1360</v>
      </c>
      <c r="F10" s="1446" t="s">
        <v>1361</v>
      </c>
      <c r="G10" s="1435"/>
      <c r="L10" s="1435"/>
      <c r="M10" s="1748"/>
      <c r="N10" s="1748"/>
      <c r="O10" s="1748"/>
    </row>
    <row r="11" spans="1:15" ht="12" customHeight="1">
      <c r="A11" s="1421" t="s">
        <v>1362</v>
      </c>
      <c r="B11" s="1422"/>
      <c r="C11" s="1423"/>
      <c r="D11" s="1423"/>
      <c r="E11" s="1424"/>
      <c r="F11" s="1425"/>
      <c r="G11" s="1435"/>
      <c r="H11" s="1435">
        <f>IF(C11="X",5,0)</f>
        <v>0</v>
      </c>
      <c r="I11" s="1435">
        <f>IF(D11="X",5,0)</f>
        <v>0</v>
      </c>
      <c r="J11" s="1435">
        <f>IF(E11="X",5,0)</f>
        <v>0</v>
      </c>
      <c r="L11" s="1435"/>
      <c r="M11" s="1748"/>
      <c r="N11" s="1748"/>
      <c r="O11" s="1748"/>
    </row>
    <row r="12" spans="1:15" ht="12" customHeight="1">
      <c r="A12" s="1421" t="s">
        <v>1363</v>
      </c>
      <c r="B12" s="1422"/>
      <c r="C12" s="1423" t="s">
        <v>2042</v>
      </c>
      <c r="D12" s="1423" t="s">
        <v>2042</v>
      </c>
      <c r="E12" s="1426"/>
      <c r="F12" s="1425" t="s">
        <v>2146</v>
      </c>
      <c r="G12" s="1435"/>
      <c r="H12" s="1435">
        <f t="shared" ref="H12:H33" si="0">IF(C12="X",5,0)</f>
        <v>5</v>
      </c>
      <c r="I12" s="1435">
        <f t="shared" ref="I12:I33" si="1">IF(D12="X",5,0)</f>
        <v>5</v>
      </c>
      <c r="J12" s="1435">
        <f t="shared" ref="J12:J33" si="2">IF(E12="X",5,0)</f>
        <v>0</v>
      </c>
      <c r="L12" s="1435"/>
      <c r="M12" s="1748"/>
      <c r="N12" s="1748"/>
      <c r="O12" s="1748"/>
    </row>
    <row r="13" spans="1:15" ht="12" customHeight="1">
      <c r="A13" s="1421" t="s">
        <v>1364</v>
      </c>
      <c r="B13" s="1422"/>
      <c r="C13" s="1423" t="s">
        <v>2042</v>
      </c>
      <c r="D13" s="1423" t="s">
        <v>2042</v>
      </c>
      <c r="E13" s="1426"/>
      <c r="F13" s="1425" t="s">
        <v>2147</v>
      </c>
      <c r="G13" s="1435"/>
      <c r="H13" s="1435">
        <f t="shared" si="0"/>
        <v>5</v>
      </c>
      <c r="I13" s="1435">
        <f t="shared" si="1"/>
        <v>5</v>
      </c>
      <c r="J13" s="1435">
        <f t="shared" si="2"/>
        <v>0</v>
      </c>
      <c r="L13" s="1435"/>
      <c r="M13" s="1748"/>
      <c r="N13" s="1748"/>
      <c r="O13" s="1748"/>
    </row>
    <row r="14" spans="1:15" ht="12" customHeight="1">
      <c r="A14" s="1421" t="s">
        <v>1365</v>
      </c>
      <c r="B14" s="1422"/>
      <c r="C14" s="1423"/>
      <c r="D14" s="1423"/>
      <c r="E14" s="1426"/>
      <c r="F14" s="1425"/>
      <c r="G14" s="1435"/>
      <c r="H14" s="1435">
        <f t="shared" si="0"/>
        <v>0</v>
      </c>
      <c r="I14" s="1435">
        <f t="shared" si="1"/>
        <v>0</v>
      </c>
      <c r="J14" s="1435">
        <f t="shared" si="2"/>
        <v>0</v>
      </c>
      <c r="L14" s="1435"/>
      <c r="M14" s="1748"/>
      <c r="N14" s="1748"/>
      <c r="O14" s="1748"/>
    </row>
    <row r="15" spans="1:15" ht="12" customHeight="1">
      <c r="A15" s="1421" t="s">
        <v>1366</v>
      </c>
      <c r="B15" s="1422"/>
      <c r="C15" s="1423"/>
      <c r="D15" s="1423"/>
      <c r="E15" s="1426"/>
      <c r="F15" s="1425"/>
      <c r="G15" s="1435"/>
      <c r="H15" s="1435">
        <f t="shared" si="0"/>
        <v>0</v>
      </c>
      <c r="I15" s="1435">
        <f t="shared" si="1"/>
        <v>0</v>
      </c>
      <c r="J15" s="1435">
        <f t="shared" si="2"/>
        <v>0</v>
      </c>
      <c r="L15" s="1435"/>
      <c r="M15" s="1748"/>
      <c r="N15" s="1748"/>
      <c r="O15" s="1748"/>
    </row>
    <row r="16" spans="1:15" ht="12" customHeight="1">
      <c r="A16" s="1421" t="s">
        <v>1367</v>
      </c>
      <c r="B16" s="1422"/>
      <c r="C16" s="1423"/>
      <c r="D16" s="1423"/>
      <c r="E16" s="1426"/>
      <c r="F16" s="1425"/>
      <c r="G16" s="1435"/>
      <c r="H16" s="1435">
        <f t="shared" si="0"/>
        <v>0</v>
      </c>
      <c r="I16" s="1435">
        <f t="shared" si="1"/>
        <v>0</v>
      </c>
      <c r="J16" s="1435">
        <f t="shared" si="2"/>
        <v>0</v>
      </c>
      <c r="L16" s="1435"/>
      <c r="M16" s="1748"/>
      <c r="N16" s="1748"/>
      <c r="O16" s="1748"/>
    </row>
    <row r="17" spans="1:15" ht="12" customHeight="1">
      <c r="A17" s="1421" t="s">
        <v>1368</v>
      </c>
      <c r="B17" s="1422"/>
      <c r="C17" s="1423"/>
      <c r="D17" s="1423"/>
      <c r="E17" s="1426"/>
      <c r="F17" s="1425"/>
      <c r="G17" s="1435"/>
      <c r="H17" s="1435">
        <f t="shared" si="0"/>
        <v>0</v>
      </c>
      <c r="I17" s="1435">
        <f t="shared" si="1"/>
        <v>0</v>
      </c>
      <c r="J17" s="1435">
        <f t="shared" si="2"/>
        <v>0</v>
      </c>
      <c r="L17" s="1435"/>
      <c r="M17" s="1748"/>
      <c r="N17" s="1748"/>
      <c r="O17" s="1748"/>
    </row>
    <row r="18" spans="1:15" ht="12" customHeight="1">
      <c r="A18" s="1421" t="s">
        <v>1369</v>
      </c>
      <c r="B18" s="1422"/>
      <c r="C18" s="1423" t="s">
        <v>2042</v>
      </c>
      <c r="D18" s="1423" t="s">
        <v>2042</v>
      </c>
      <c r="E18" s="1426"/>
      <c r="F18" s="1425" t="s">
        <v>2148</v>
      </c>
      <c r="G18" s="1435"/>
      <c r="H18" s="1435">
        <f t="shared" si="0"/>
        <v>5</v>
      </c>
      <c r="I18" s="1435">
        <f t="shared" si="1"/>
        <v>5</v>
      </c>
      <c r="J18" s="1435">
        <f t="shared" si="2"/>
        <v>0</v>
      </c>
      <c r="L18" s="1435"/>
      <c r="M18" s="1748"/>
      <c r="N18" s="1748"/>
      <c r="O18" s="1748"/>
    </row>
    <row r="19" spans="1:15" ht="12" customHeight="1">
      <c r="A19" s="1421" t="s">
        <v>1504</v>
      </c>
      <c r="B19" s="1422"/>
      <c r="C19" s="1423" t="s">
        <v>2042</v>
      </c>
      <c r="D19" s="1423" t="s">
        <v>2042</v>
      </c>
      <c r="E19" s="1426"/>
      <c r="F19" s="1425" t="s">
        <v>2149</v>
      </c>
      <c r="G19" s="1435"/>
      <c r="H19" s="1435">
        <f t="shared" si="0"/>
        <v>5</v>
      </c>
      <c r="I19" s="1435">
        <f t="shared" si="1"/>
        <v>5</v>
      </c>
      <c r="J19" s="1435">
        <f t="shared" si="2"/>
        <v>0</v>
      </c>
      <c r="L19" s="1435"/>
      <c r="M19" s="1748"/>
      <c r="N19" s="1748"/>
      <c r="O19" s="1748"/>
    </row>
    <row r="20" spans="1:15" ht="12" customHeight="1">
      <c r="A20" s="1421" t="s">
        <v>1505</v>
      </c>
      <c r="B20" s="1422"/>
      <c r="C20" s="1423" t="s">
        <v>2042</v>
      </c>
      <c r="D20" s="1423" t="s">
        <v>2042</v>
      </c>
      <c r="E20" s="1426"/>
      <c r="F20" s="1425" t="s">
        <v>2150</v>
      </c>
      <c r="G20" s="1435"/>
      <c r="H20" s="1435">
        <f t="shared" si="0"/>
        <v>5</v>
      </c>
      <c r="I20" s="1435">
        <f t="shared" si="1"/>
        <v>5</v>
      </c>
      <c r="J20" s="1435">
        <f t="shared" si="2"/>
        <v>0</v>
      </c>
      <c r="L20" s="1435"/>
      <c r="M20" s="1748"/>
      <c r="N20" s="1748"/>
      <c r="O20" s="1748"/>
    </row>
    <row r="21" spans="1:15" ht="12" customHeight="1">
      <c r="A21" s="1421" t="s">
        <v>1506</v>
      </c>
      <c r="B21" s="1422"/>
      <c r="C21" s="1423" t="s">
        <v>2042</v>
      </c>
      <c r="D21" s="1423" t="s">
        <v>2042</v>
      </c>
      <c r="E21" s="1426"/>
      <c r="F21" s="1425" t="s">
        <v>2151</v>
      </c>
      <c r="G21" s="1435"/>
      <c r="H21" s="1435">
        <f t="shared" si="0"/>
        <v>5</v>
      </c>
      <c r="I21" s="1435">
        <f t="shared" si="1"/>
        <v>5</v>
      </c>
      <c r="J21" s="1435">
        <f t="shared" si="2"/>
        <v>0</v>
      </c>
      <c r="L21" s="1435"/>
      <c r="M21" s="1748"/>
      <c r="N21" s="1748"/>
      <c r="O21" s="1748"/>
    </row>
    <row r="22" spans="1:15" ht="12" customHeight="1">
      <c r="A22" s="1421" t="s">
        <v>1507</v>
      </c>
      <c r="B22" s="1422"/>
      <c r="C22" s="1423"/>
      <c r="D22" s="1423"/>
      <c r="E22" s="1426"/>
      <c r="F22" s="1425"/>
      <c r="G22" s="1435"/>
      <c r="H22" s="1435">
        <f t="shared" si="0"/>
        <v>0</v>
      </c>
      <c r="I22" s="1435">
        <f t="shared" si="1"/>
        <v>0</v>
      </c>
      <c r="J22" s="1435">
        <f t="shared" si="2"/>
        <v>0</v>
      </c>
      <c r="L22" s="1435"/>
      <c r="M22" s="1748"/>
      <c r="N22" s="1748"/>
      <c r="O22" s="1748"/>
    </row>
    <row r="23" spans="1:15" ht="12" customHeight="1">
      <c r="A23" s="1421" t="s">
        <v>1508</v>
      </c>
      <c r="B23" s="1422"/>
      <c r="C23" s="1423"/>
      <c r="D23" s="1423"/>
      <c r="E23" s="1426"/>
      <c r="F23" s="1425"/>
      <c r="G23" s="1435"/>
      <c r="H23" s="1435">
        <f t="shared" si="0"/>
        <v>0</v>
      </c>
      <c r="I23" s="1435">
        <f t="shared" si="1"/>
        <v>0</v>
      </c>
      <c r="J23" s="1435">
        <f t="shared" si="2"/>
        <v>0</v>
      </c>
      <c r="L23" s="1435"/>
      <c r="M23" s="1748"/>
      <c r="N23" s="1748"/>
      <c r="O23" s="1748"/>
    </row>
    <row r="24" spans="1:15" ht="12" customHeight="1">
      <c r="A24" s="1421" t="s">
        <v>1509</v>
      </c>
      <c r="B24" s="1422"/>
      <c r="C24" s="1423"/>
      <c r="D24" s="1423"/>
      <c r="E24" s="1426"/>
      <c r="F24" s="1425"/>
      <c r="G24" s="1435"/>
      <c r="H24" s="1435">
        <f t="shared" si="0"/>
        <v>0</v>
      </c>
      <c r="I24" s="1435">
        <f t="shared" si="1"/>
        <v>0</v>
      </c>
      <c r="J24" s="1435">
        <f t="shared" si="2"/>
        <v>0</v>
      </c>
      <c r="L24" s="1435"/>
      <c r="M24" s="1748"/>
      <c r="N24" s="1748"/>
      <c r="O24" s="1748"/>
    </row>
    <row r="25" spans="1:15" ht="12" customHeight="1">
      <c r="A25" s="1421" t="s">
        <v>1510</v>
      </c>
      <c r="B25" s="1422"/>
      <c r="C25" s="1423"/>
      <c r="D25" s="1423"/>
      <c r="E25" s="1426"/>
      <c r="F25" s="1425"/>
      <c r="G25" s="1435"/>
      <c r="H25" s="1435">
        <f t="shared" si="0"/>
        <v>0</v>
      </c>
      <c r="I25" s="1435">
        <f t="shared" si="1"/>
        <v>0</v>
      </c>
      <c r="J25" s="1435">
        <f t="shared" si="2"/>
        <v>0</v>
      </c>
      <c r="L25" s="1435"/>
      <c r="M25" s="1748"/>
      <c r="N25" s="1748"/>
      <c r="O25" s="1748"/>
    </row>
    <row r="26" spans="1:15" ht="12" customHeight="1">
      <c r="A26" s="1421" t="s">
        <v>1511</v>
      </c>
      <c r="B26" s="1422"/>
      <c r="C26" s="1423" t="s">
        <v>2042</v>
      </c>
      <c r="D26" s="1423" t="s">
        <v>2042</v>
      </c>
      <c r="E26" s="1426"/>
      <c r="F26" s="1425" t="s">
        <v>2152</v>
      </c>
      <c r="G26" s="1435"/>
      <c r="H26" s="1435">
        <f t="shared" si="0"/>
        <v>5</v>
      </c>
      <c r="I26" s="1435">
        <f t="shared" si="1"/>
        <v>5</v>
      </c>
      <c r="J26" s="1435">
        <f t="shared" si="2"/>
        <v>0</v>
      </c>
      <c r="L26" s="1435"/>
      <c r="M26" s="1748"/>
      <c r="N26" s="1748"/>
      <c r="O26" s="1748"/>
    </row>
    <row r="27" spans="1:15" ht="18.75">
      <c r="A27" s="1421" t="s">
        <v>1512</v>
      </c>
      <c r="B27" s="1422"/>
      <c r="C27" s="1423"/>
      <c r="D27" s="1423"/>
      <c r="E27" s="1426"/>
      <c r="F27" s="1425"/>
      <c r="G27" s="1435"/>
      <c r="H27" s="1435">
        <f t="shared" si="0"/>
        <v>0</v>
      </c>
      <c r="I27" s="1435">
        <f t="shared" si="1"/>
        <v>0</v>
      </c>
      <c r="J27" s="1435">
        <f t="shared" si="2"/>
        <v>0</v>
      </c>
      <c r="L27" s="1435"/>
      <c r="M27" s="1748"/>
      <c r="N27" s="1748"/>
      <c r="O27" s="1748"/>
    </row>
    <row r="28" spans="1:15" ht="12" customHeight="1">
      <c r="A28" s="1421" t="s">
        <v>1513</v>
      </c>
      <c r="B28" s="1422"/>
      <c r="C28" s="1423"/>
      <c r="D28" s="1423"/>
      <c r="E28" s="1426"/>
      <c r="F28" s="1425"/>
      <c r="G28" s="1435"/>
      <c r="H28" s="1435">
        <f t="shared" si="0"/>
        <v>0</v>
      </c>
      <c r="I28" s="1435">
        <f t="shared" si="1"/>
        <v>0</v>
      </c>
      <c r="J28" s="1435">
        <f t="shared" si="2"/>
        <v>0</v>
      </c>
      <c r="L28" s="1435"/>
      <c r="M28" s="1748"/>
      <c r="N28" s="1748"/>
      <c r="O28" s="1748"/>
    </row>
    <row r="29" spans="1:15" ht="12" customHeight="1">
      <c r="A29" s="1421" t="s">
        <v>1514</v>
      </c>
      <c r="B29" s="1422"/>
      <c r="C29" s="1423" t="s">
        <v>2042</v>
      </c>
      <c r="D29" s="1423" t="s">
        <v>2042</v>
      </c>
      <c r="E29" s="1426"/>
      <c r="F29" s="1425" t="s">
        <v>2153</v>
      </c>
      <c r="G29" s="1435"/>
      <c r="H29" s="1435">
        <f t="shared" si="0"/>
        <v>5</v>
      </c>
      <c r="I29" s="1435">
        <f t="shared" si="1"/>
        <v>5</v>
      </c>
      <c r="J29" s="1435">
        <f t="shared" si="2"/>
        <v>0</v>
      </c>
      <c r="L29" s="1435"/>
      <c r="M29" s="1748"/>
      <c r="N29" s="1748"/>
      <c r="O29" s="1748"/>
    </row>
    <row r="30" spans="1:15" ht="12" customHeight="1">
      <c r="A30" s="1421" t="s">
        <v>1515</v>
      </c>
      <c r="B30" s="1422"/>
      <c r="C30" s="1423" t="s">
        <v>2042</v>
      </c>
      <c r="D30" s="1423" t="s">
        <v>2042</v>
      </c>
      <c r="E30" s="1426"/>
      <c r="F30" s="1425" t="s">
        <v>2113</v>
      </c>
      <c r="G30" s="1435"/>
      <c r="H30" s="1435">
        <f t="shared" si="0"/>
        <v>5</v>
      </c>
      <c r="I30" s="1435">
        <f t="shared" si="1"/>
        <v>5</v>
      </c>
      <c r="J30" s="1435">
        <f t="shared" si="2"/>
        <v>0</v>
      </c>
      <c r="L30" s="1435"/>
      <c r="M30" s="1748"/>
      <c r="N30" s="1748"/>
      <c r="O30" s="1748"/>
    </row>
    <row r="31" spans="1:15" ht="12" customHeight="1">
      <c r="A31" s="1421" t="s">
        <v>1516</v>
      </c>
      <c r="B31" s="1422"/>
      <c r="C31" s="1423"/>
      <c r="D31" s="1423"/>
      <c r="E31" s="1426"/>
      <c r="F31" s="1425"/>
      <c r="G31" s="1435"/>
      <c r="H31" s="1435">
        <f t="shared" si="0"/>
        <v>0</v>
      </c>
      <c r="I31" s="1435">
        <f t="shared" si="1"/>
        <v>0</v>
      </c>
      <c r="J31" s="1435">
        <f t="shared" si="2"/>
        <v>0</v>
      </c>
      <c r="L31" s="1749"/>
      <c r="M31" s="1748"/>
      <c r="N31" s="1748"/>
      <c r="O31" s="1748"/>
    </row>
    <row r="32" spans="1:15" ht="12" customHeight="1">
      <c r="A32" s="1421" t="s">
        <v>1517</v>
      </c>
      <c r="B32" s="1422"/>
      <c r="C32" s="1423"/>
      <c r="D32" s="1423"/>
      <c r="E32" s="1426"/>
      <c r="F32" s="1425"/>
      <c r="G32" s="1435"/>
      <c r="H32" s="1435">
        <f t="shared" si="0"/>
        <v>0</v>
      </c>
      <c r="I32" s="1435">
        <f t="shared" si="1"/>
        <v>0</v>
      </c>
      <c r="J32" s="1435">
        <f t="shared" si="2"/>
        <v>0</v>
      </c>
      <c r="L32" s="1435"/>
      <c r="M32" s="1748"/>
      <c r="N32" s="1748"/>
      <c r="O32" s="1748"/>
    </row>
    <row r="33" spans="1:15" ht="12" customHeight="1">
      <c r="A33" s="1421" t="s">
        <v>1518</v>
      </c>
      <c r="B33" s="1422"/>
      <c r="C33" s="1423" t="s">
        <v>2042</v>
      </c>
      <c r="D33" s="1423" t="s">
        <v>2042</v>
      </c>
      <c r="E33" s="1426"/>
      <c r="F33" s="1425" t="s">
        <v>2154</v>
      </c>
      <c r="G33" s="1435"/>
      <c r="H33" s="1435">
        <f t="shared" si="0"/>
        <v>5</v>
      </c>
      <c r="I33" s="1435">
        <f t="shared" si="1"/>
        <v>5</v>
      </c>
      <c r="J33" s="1435">
        <f t="shared" si="2"/>
        <v>0</v>
      </c>
      <c r="L33" s="1435"/>
      <c r="M33" s="1748"/>
      <c r="N33" s="1748"/>
      <c r="O33" s="1748"/>
    </row>
    <row r="34" spans="1:15" ht="12" customHeight="1">
      <c r="A34" s="1427"/>
      <c r="B34" s="1427"/>
      <c r="C34" s="1427"/>
      <c r="D34" s="1427"/>
      <c r="E34" s="1427"/>
      <c r="F34" s="1427"/>
      <c r="G34" s="1435"/>
      <c r="H34" s="1435">
        <f>SUM(H11:H32)</f>
        <v>45</v>
      </c>
      <c r="I34" s="1435">
        <f>SUM(I11:I32)</f>
        <v>45</v>
      </c>
      <c r="J34" s="1435">
        <f>SUM(J11:J32)</f>
        <v>0</v>
      </c>
      <c r="K34" s="1435">
        <f>SUM(H34:J34)</f>
        <v>90</v>
      </c>
      <c r="L34" s="1435"/>
      <c r="M34" s="1748"/>
      <c r="N34" s="1748"/>
      <c r="O34" s="1748"/>
    </row>
    <row r="35" spans="1:15" ht="12" customHeight="1">
      <c r="A35" s="1428" t="s">
        <v>1371</v>
      </c>
      <c r="B35" s="1429"/>
      <c r="C35" s="2444"/>
      <c r="D35" s="2444"/>
      <c r="E35" s="2444"/>
      <c r="F35" s="2445"/>
    </row>
    <row r="36" spans="1:15" ht="12" customHeight="1">
      <c r="A36" s="2435"/>
      <c r="B36" s="2436"/>
      <c r="C36" s="2436"/>
      <c r="D36" s="2436"/>
      <c r="E36" s="2436"/>
      <c r="F36" s="2437"/>
    </row>
    <row r="37" spans="1:15" ht="12" customHeight="1">
      <c r="A37" s="2435"/>
      <c r="B37" s="2436"/>
      <c r="C37" s="2436"/>
      <c r="D37" s="2436"/>
      <c r="E37" s="2436"/>
      <c r="F37" s="2437"/>
    </row>
    <row r="38" spans="1:15" ht="12" customHeight="1">
      <c r="A38" s="2449"/>
      <c r="B38" s="2450"/>
      <c r="C38" s="2450"/>
      <c r="D38" s="2450"/>
      <c r="E38" s="2450"/>
      <c r="F38" s="2451"/>
    </row>
    <row r="39" spans="1:15" ht="4.5" hidden="1" customHeight="1">
      <c r="A39" s="1430"/>
      <c r="B39" s="1430"/>
      <c r="C39" s="1430"/>
      <c r="D39" s="1430"/>
      <c r="E39" s="1430"/>
      <c r="F39" s="1430"/>
    </row>
    <row r="40" spans="1:15" s="1427" customFormat="1" ht="12" customHeight="1">
      <c r="A40" s="1431" t="s">
        <v>1370</v>
      </c>
      <c r="B40" s="1432"/>
      <c r="C40" s="2452"/>
      <c r="D40" s="2452"/>
      <c r="E40" s="2452"/>
      <c r="F40" s="2453"/>
      <c r="H40" s="1436"/>
      <c r="I40" s="1436"/>
      <c r="J40" s="1436"/>
      <c r="K40" s="1436"/>
    </row>
    <row r="41" spans="1:15" s="1427" customFormat="1" ht="12" customHeight="1">
      <c r="A41" s="2454" t="s">
        <v>2155</v>
      </c>
      <c r="B41" s="2455"/>
      <c r="C41" s="2455"/>
      <c r="D41" s="2455"/>
      <c r="E41" s="2455"/>
      <c r="F41" s="2456"/>
      <c r="H41" s="1436"/>
      <c r="I41" s="1436"/>
      <c r="J41" s="1436"/>
      <c r="K41" s="1436"/>
    </row>
    <row r="42" spans="1:15" s="1427" customFormat="1" ht="12" customHeight="1">
      <c r="A42" s="2454" t="s">
        <v>2156</v>
      </c>
      <c r="B42" s="2455"/>
      <c r="C42" s="2455"/>
      <c r="D42" s="2455"/>
      <c r="E42" s="2455"/>
      <c r="F42" s="2456"/>
      <c r="H42" s="1436"/>
      <c r="I42" s="1436"/>
      <c r="J42" s="1436"/>
      <c r="K42" s="1436"/>
    </row>
    <row r="43" spans="1:15" s="1427" customFormat="1" ht="15">
      <c r="A43" s="2446"/>
      <c r="B43" s="2447"/>
      <c r="C43" s="2447"/>
      <c r="D43" s="2447"/>
      <c r="E43" s="2447"/>
      <c r="F43" s="2448"/>
      <c r="H43" s="1436"/>
      <c r="I43" s="1436"/>
      <c r="J43" s="1436"/>
      <c r="K43" s="1436"/>
    </row>
    <row r="44" spans="1:15" s="1427" customFormat="1" ht="12" hidden="1" customHeight="1">
      <c r="A44" s="2446"/>
      <c r="B44" s="2447"/>
      <c r="C44" s="2447"/>
      <c r="D44" s="2447"/>
      <c r="E44" s="2447"/>
      <c r="F44" s="2448"/>
      <c r="H44" s="1436"/>
      <c r="I44" s="1436"/>
      <c r="J44" s="1436"/>
      <c r="K44" s="1436"/>
    </row>
    <row r="45" spans="1:15" s="1427" customFormat="1" ht="12" customHeight="1">
      <c r="H45" s="1436"/>
      <c r="I45" s="1436"/>
      <c r="J45" s="1436"/>
      <c r="K45" s="1436"/>
    </row>
    <row r="46" spans="1:15" s="1427" customFormat="1" ht="9.75" customHeight="1">
      <c r="H46" s="1436"/>
      <c r="I46" s="1436"/>
      <c r="J46" s="1436"/>
      <c r="K46" s="1436"/>
    </row>
    <row r="47" spans="1:15" s="1427" customFormat="1" ht="13.5" customHeight="1">
      <c r="H47" s="1436"/>
      <c r="I47" s="1436"/>
      <c r="J47" s="1436"/>
      <c r="K47" s="1436"/>
    </row>
    <row r="48" spans="1:15" s="1427" customFormat="1" ht="15">
      <c r="H48" s="1436"/>
      <c r="I48" s="1436"/>
      <c r="J48" s="1436"/>
      <c r="K48" s="1436"/>
    </row>
    <row r="49" spans="1:11" s="1427" customFormat="1" ht="15" hidden="1">
      <c r="A49" s="1427" t="b">
        <v>0</v>
      </c>
      <c r="H49" s="1436"/>
      <c r="I49" s="1436"/>
      <c r="J49" s="1436"/>
      <c r="K49" s="1436"/>
    </row>
    <row r="50" spans="1:11" s="1427" customFormat="1" ht="15">
      <c r="H50" s="1436"/>
      <c r="I50" s="1436"/>
      <c r="J50" s="1436"/>
      <c r="K50" s="1436"/>
    </row>
    <row r="51" spans="1:11" s="1427" customFormat="1" ht="15">
      <c r="H51" s="1436"/>
      <c r="I51" s="1436"/>
      <c r="J51" s="1436"/>
      <c r="K51" s="1436"/>
    </row>
    <row r="52" spans="1:11" s="1427" customFormat="1" ht="15">
      <c r="H52" s="1436"/>
      <c r="I52" s="1436"/>
      <c r="J52" s="1436"/>
      <c r="K52" s="1436"/>
    </row>
    <row r="53" spans="1:11" s="1427" customFormat="1" ht="15">
      <c r="H53" s="1436"/>
      <c r="I53" s="1436"/>
      <c r="J53" s="1436"/>
      <c r="K53" s="1436"/>
    </row>
    <row r="54" spans="1:11" s="1427" customFormat="1" ht="15">
      <c r="H54" s="1436"/>
      <c r="I54" s="1436"/>
      <c r="J54" s="1436"/>
      <c r="K54" s="1436"/>
    </row>
    <row r="55" spans="1:11" s="1427" customFormat="1" ht="15">
      <c r="H55" s="1436"/>
      <c r="I55" s="1436"/>
      <c r="J55" s="1436"/>
      <c r="K55" s="1436"/>
    </row>
    <row r="56" spans="1:11" s="1427" customFormat="1" ht="15">
      <c r="H56" s="1436"/>
      <c r="I56" s="1436"/>
      <c r="J56" s="1436"/>
      <c r="K56" s="1436"/>
    </row>
    <row r="57" spans="1:11" s="1427" customFormat="1" ht="15">
      <c r="H57" s="1436"/>
      <c r="I57" s="1436"/>
      <c r="J57" s="1436"/>
      <c r="K57" s="1436"/>
    </row>
    <row r="58" spans="1:11" s="1427" customFormat="1" ht="15">
      <c r="H58" s="1436"/>
      <c r="I58" s="1436"/>
      <c r="J58" s="1436"/>
      <c r="K58" s="1436"/>
    </row>
    <row r="59" spans="1:11" s="1427" customFormat="1" ht="15">
      <c r="H59" s="1436"/>
      <c r="I59" s="1436"/>
      <c r="J59" s="1436"/>
      <c r="K59" s="1436"/>
    </row>
    <row r="60" spans="1:11" s="1427" customFormat="1" ht="15">
      <c r="H60" s="1436"/>
      <c r="I60" s="1436"/>
      <c r="J60" s="1436"/>
      <c r="K60" s="1436"/>
    </row>
    <row r="61" spans="1:11" s="1427" customFormat="1" ht="15">
      <c r="H61" s="1436"/>
      <c r="I61" s="1436"/>
      <c r="J61" s="1436"/>
      <c r="K61" s="1436"/>
    </row>
    <row r="62" spans="1:11" s="1427" customFormat="1" ht="15">
      <c r="H62" s="1436"/>
      <c r="I62" s="1436"/>
      <c r="J62" s="1436"/>
      <c r="K62" s="1436"/>
    </row>
    <row r="63" spans="1:11" s="1427" customFormat="1" ht="15">
      <c r="H63" s="1436"/>
      <c r="I63" s="1436"/>
      <c r="J63" s="1436"/>
      <c r="K63" s="1436"/>
    </row>
    <row r="64" spans="1:11" s="1427" customFormat="1" ht="15">
      <c r="H64" s="1436"/>
      <c r="I64" s="1436"/>
      <c r="J64" s="1436"/>
      <c r="K64" s="1436"/>
    </row>
    <row r="65" spans="8:11" s="1427" customFormat="1" ht="15">
      <c r="H65" s="1436"/>
      <c r="I65" s="1436"/>
      <c r="J65" s="1436"/>
      <c r="K65" s="1436"/>
    </row>
    <row r="66" spans="8:11" s="1427" customFormat="1" ht="15">
      <c r="H66" s="1436"/>
      <c r="I66" s="1436"/>
      <c r="J66" s="1436"/>
      <c r="K66" s="1436"/>
    </row>
    <row r="67" spans="8:11" s="1427" customFormat="1" ht="15">
      <c r="H67" s="1436"/>
      <c r="I67" s="1436"/>
      <c r="J67" s="1436"/>
      <c r="K67" s="1436"/>
    </row>
    <row r="68" spans="8:11" s="1427" customFormat="1" ht="15">
      <c r="H68" s="1436"/>
      <c r="I68" s="1436"/>
      <c r="J68" s="1436"/>
      <c r="K68" s="1436"/>
    </row>
    <row r="69" spans="8:11" s="1427" customFormat="1" ht="15">
      <c r="H69" s="1436"/>
      <c r="I69" s="1436"/>
      <c r="J69" s="1436"/>
      <c r="K69" s="1436"/>
    </row>
    <row r="70" spans="8:11" s="1427" customFormat="1" ht="15">
      <c r="H70" s="1436"/>
      <c r="I70" s="1436"/>
      <c r="J70" s="1436"/>
      <c r="K70" s="1436"/>
    </row>
    <row r="71" spans="8:11" s="1427" customFormat="1" ht="15">
      <c r="H71" s="1436"/>
      <c r="I71" s="1436"/>
      <c r="J71" s="1436"/>
      <c r="K71" s="1436"/>
    </row>
    <row r="72" spans="8:11" s="1427" customFormat="1" ht="15">
      <c r="H72" s="1436"/>
      <c r="I72" s="1436"/>
      <c r="J72" s="1436"/>
      <c r="K72" s="1436"/>
    </row>
    <row r="73" spans="8:11" s="1427" customFormat="1" ht="15">
      <c r="H73" s="1436"/>
      <c r="I73" s="1436"/>
      <c r="J73" s="1436"/>
      <c r="K73" s="1436"/>
    </row>
    <row r="74" spans="8:11" s="1427" customFormat="1" ht="15">
      <c r="H74" s="1436"/>
      <c r="I74" s="1436"/>
      <c r="J74" s="1436"/>
      <c r="K74" s="1436"/>
    </row>
    <row r="75" spans="8:11" s="1427" customFormat="1" ht="15">
      <c r="H75" s="1436"/>
      <c r="I75" s="1436"/>
      <c r="J75" s="1436"/>
      <c r="K75" s="1436"/>
    </row>
    <row r="76" spans="8:11" s="1427" customFormat="1" ht="15">
      <c r="H76" s="1436"/>
      <c r="I76" s="1436"/>
      <c r="J76" s="1436"/>
      <c r="K76" s="1436"/>
    </row>
    <row r="77" spans="8:11" s="1427" customFormat="1" ht="15">
      <c r="H77" s="1436"/>
      <c r="I77" s="1436"/>
      <c r="J77" s="1436"/>
      <c r="K77" s="1436"/>
    </row>
    <row r="78" spans="8:11" s="1427" customFormat="1" ht="15">
      <c r="H78" s="1436"/>
      <c r="I78" s="1436"/>
      <c r="J78" s="1436"/>
      <c r="K78" s="1436"/>
    </row>
    <row r="79" spans="8:11" s="1427" customFormat="1" ht="15">
      <c r="H79" s="1436"/>
      <c r="I79" s="1436"/>
      <c r="J79" s="1436"/>
      <c r="K79" s="1436"/>
    </row>
    <row r="80" spans="8:11" s="1427" customFormat="1" ht="15">
      <c r="H80" s="1436"/>
      <c r="I80" s="1436"/>
      <c r="J80" s="1436"/>
      <c r="K80" s="1436"/>
    </row>
    <row r="81" spans="8:11" s="1427" customFormat="1" ht="15">
      <c r="H81" s="1436"/>
      <c r="I81" s="1436"/>
      <c r="J81" s="1436"/>
      <c r="K81" s="1436"/>
    </row>
    <row r="82" spans="8:11" s="1427" customFormat="1" ht="15">
      <c r="H82" s="1436"/>
      <c r="I82" s="1436"/>
      <c r="J82" s="1436"/>
      <c r="K82" s="1436"/>
    </row>
    <row r="83" spans="8:11" s="1427" customFormat="1" ht="15">
      <c r="H83" s="1436"/>
      <c r="I83" s="1436"/>
      <c r="J83" s="1436"/>
      <c r="K83" s="1436"/>
    </row>
    <row r="84" spans="8:11" s="1427" customFormat="1" ht="15">
      <c r="H84" s="1436"/>
      <c r="I84" s="1436"/>
      <c r="J84" s="1436"/>
      <c r="K84" s="1436"/>
    </row>
    <row r="85" spans="8:11" s="1427" customFormat="1" ht="15">
      <c r="H85" s="1436"/>
      <c r="I85" s="1436"/>
      <c r="J85" s="1436"/>
      <c r="K85" s="1436"/>
    </row>
    <row r="86" spans="8:11" s="1427" customFormat="1" ht="15">
      <c r="H86" s="1436"/>
      <c r="I86" s="1436"/>
      <c r="J86" s="1436"/>
      <c r="K86" s="1436"/>
    </row>
    <row r="87" spans="8:11" s="1427" customFormat="1" ht="15">
      <c r="H87" s="1436"/>
      <c r="I87" s="1436"/>
      <c r="J87" s="1436"/>
      <c r="K87" s="1436"/>
    </row>
    <row r="88" spans="8:11" s="1427" customFormat="1" ht="15">
      <c r="H88" s="1436"/>
      <c r="I88" s="1436"/>
      <c r="J88" s="1436"/>
      <c r="K88" s="1436"/>
    </row>
    <row r="89" spans="8:11" s="1427" customFormat="1" ht="15">
      <c r="H89" s="1436"/>
      <c r="I89" s="1436"/>
      <c r="J89" s="1436"/>
      <c r="K89" s="1436"/>
    </row>
    <row r="90" spans="8:11" s="1427" customFormat="1" ht="15">
      <c r="H90" s="1436"/>
      <c r="I90" s="1436"/>
      <c r="J90" s="1436"/>
      <c r="K90" s="1436"/>
    </row>
    <row r="91" spans="8:11" s="1427" customFormat="1" ht="15">
      <c r="H91" s="1436"/>
      <c r="I91" s="1436"/>
      <c r="J91" s="1436"/>
      <c r="K91" s="1436"/>
    </row>
    <row r="92" spans="8:11" s="1427" customFormat="1" ht="15">
      <c r="H92" s="1436"/>
      <c r="I92" s="1436"/>
      <c r="J92" s="1436"/>
      <c r="K92" s="1436"/>
    </row>
    <row r="93" spans="8:11" s="1427" customFormat="1" ht="15">
      <c r="H93" s="1436"/>
      <c r="I93" s="1436"/>
      <c r="J93" s="1436"/>
      <c r="K93" s="1436"/>
    </row>
    <row r="94" spans="8:11" s="1427" customFormat="1" ht="15">
      <c r="H94" s="1436"/>
      <c r="I94" s="1436"/>
      <c r="J94" s="1436"/>
      <c r="K94" s="1436"/>
    </row>
    <row r="95" spans="8:11" s="1427" customFormat="1" ht="15">
      <c r="H95" s="1436"/>
      <c r="I95" s="1436"/>
      <c r="J95" s="1436"/>
      <c r="K95" s="1436"/>
    </row>
    <row r="96" spans="8:11" s="1427" customFormat="1" ht="15">
      <c r="H96" s="1436"/>
      <c r="I96" s="1436"/>
      <c r="J96" s="1436"/>
      <c r="K96" s="1436"/>
    </row>
    <row r="97" spans="8:11" s="1427" customFormat="1" ht="15">
      <c r="H97" s="1436"/>
      <c r="I97" s="1436"/>
      <c r="J97" s="1436"/>
      <c r="K97" s="143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3:F43"/>
    <mergeCell ref="A41:F41"/>
    <mergeCell ref="A42:F42"/>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2" zoomScaleNormal="100" workbookViewId="0">
      <selection activeCell="E68" sqref="E68"/>
    </sheetView>
  </sheetViews>
  <sheetFormatPr defaultColWidth="9.140625" defaultRowHeight="15"/>
  <cols>
    <col min="1" max="1" width="2.7109375" style="1858" customWidth="1"/>
    <col min="2" max="2" width="3" style="1858" customWidth="1"/>
    <col min="3" max="3" width="38" style="1858" customWidth="1"/>
    <col min="4" max="4" width="7.7109375" style="1858" customWidth="1"/>
    <col min="5" max="5" width="10.7109375" style="1858" customWidth="1"/>
    <col min="6" max="6" width="11" style="1858" customWidth="1"/>
    <col min="7" max="8" width="9.140625" style="1858"/>
    <col min="9" max="9" width="10.85546875" style="1858" customWidth="1"/>
    <col min="10" max="10" width="12.42578125" style="1858" customWidth="1"/>
    <col min="11" max="11" width="9.140625" style="1858"/>
    <col min="12" max="12" width="13.140625" style="1858" customWidth="1"/>
    <col min="13" max="13" width="9.42578125" style="1858" bestFit="1" customWidth="1"/>
    <col min="14" max="14" width="17.85546875" style="1858" customWidth="1"/>
    <col min="15" max="16384" width="9.140625" style="1858"/>
  </cols>
  <sheetData>
    <row r="1" spans="1:14">
      <c r="A1" s="1935"/>
      <c r="B1" s="1936"/>
      <c r="C1" s="1936"/>
      <c r="D1" s="1936"/>
      <c r="E1" s="1936"/>
      <c r="F1" s="1936"/>
      <c r="G1" s="1937" t="s">
        <v>400</v>
      </c>
      <c r="H1" s="1938"/>
      <c r="I1" s="1936"/>
      <c r="J1" s="1936"/>
      <c r="K1" s="1936"/>
      <c r="L1" s="1936"/>
      <c r="M1" s="1936"/>
      <c r="N1" s="1939"/>
    </row>
    <row r="2" spans="1:14">
      <c r="A2" s="1888"/>
      <c r="B2" s="284"/>
      <c r="C2" s="284"/>
      <c r="D2" s="284"/>
      <c r="E2" s="284"/>
      <c r="F2" s="284"/>
      <c r="G2" s="1940" t="s">
        <v>1979</v>
      </c>
      <c r="H2" s="1941"/>
      <c r="I2" s="284"/>
      <c r="J2" s="284"/>
      <c r="K2" s="284"/>
      <c r="L2" s="284"/>
      <c r="M2" s="284"/>
      <c r="N2" s="1879"/>
    </row>
    <row r="3" spans="1:14">
      <c r="A3" s="1888"/>
      <c r="B3" s="284"/>
      <c r="C3" s="284"/>
      <c r="D3" s="284"/>
      <c r="E3" s="284"/>
      <c r="F3" s="284"/>
      <c r="G3" s="1940" t="s">
        <v>401</v>
      </c>
      <c r="H3" s="284"/>
      <c r="I3" s="284"/>
      <c r="J3" s="284"/>
      <c r="K3" s="284"/>
      <c r="L3" s="284"/>
      <c r="M3" s="284"/>
      <c r="N3" s="1879"/>
    </row>
    <row r="4" spans="1:14">
      <c r="A4" s="1888"/>
      <c r="B4" s="284"/>
      <c r="C4" s="284"/>
      <c r="D4" s="284"/>
      <c r="E4" s="284"/>
      <c r="F4" s="284"/>
      <c r="G4" s="1940" t="s">
        <v>860</v>
      </c>
      <c r="H4" s="284"/>
      <c r="I4" s="284"/>
      <c r="J4" s="284"/>
      <c r="K4" s="284"/>
      <c r="L4" s="284"/>
      <c r="M4" s="284"/>
      <c r="N4" s="1879"/>
    </row>
    <row r="5" spans="1:14">
      <c r="A5" s="1888"/>
      <c r="B5" s="284"/>
      <c r="C5" s="284"/>
      <c r="D5" s="284"/>
      <c r="E5" s="284"/>
      <c r="F5" s="1940"/>
      <c r="G5" s="1940"/>
      <c r="H5" s="284"/>
      <c r="I5" s="284"/>
      <c r="J5" s="284"/>
      <c r="K5" s="284"/>
      <c r="L5" s="284"/>
      <c r="M5" s="284"/>
      <c r="N5" s="1879"/>
    </row>
    <row r="6" spans="1:14">
      <c r="A6" s="1942" t="s">
        <v>665</v>
      </c>
      <c r="B6" s="1943"/>
      <c r="C6" s="1943"/>
      <c r="D6" s="1943"/>
      <c r="E6" s="1944"/>
      <c r="F6" s="1945"/>
      <c r="G6" s="1940"/>
      <c r="H6" s="284"/>
      <c r="I6" s="1924" t="s">
        <v>1018</v>
      </c>
      <c r="J6" s="2459" t="str">
        <f>COVER!A17</f>
        <v>Rockford SD 205</v>
      </c>
      <c r="K6" s="2459"/>
      <c r="L6" s="2460"/>
      <c r="M6" s="284"/>
      <c r="N6" s="1879"/>
    </row>
    <row r="7" spans="1:14">
      <c r="A7" s="2461" t="s">
        <v>861</v>
      </c>
      <c r="B7" s="2462"/>
      <c r="C7" s="2462"/>
      <c r="D7" s="2462"/>
      <c r="E7" s="2463"/>
      <c r="F7" s="1946"/>
      <c r="G7" s="284"/>
      <c r="H7" s="284"/>
      <c r="I7" s="1924" t="s">
        <v>367</v>
      </c>
      <c r="J7" s="2464">
        <f>COVER!A13</f>
        <v>4101205025</v>
      </c>
      <c r="K7" s="2464"/>
      <c r="L7" s="2464"/>
      <c r="M7" s="284"/>
      <c r="N7" s="1879"/>
    </row>
    <row r="8" spans="1:14">
      <c r="A8" s="1947"/>
      <c r="B8" s="1948"/>
      <c r="C8" s="1948"/>
      <c r="D8" s="1948"/>
      <c r="E8" s="1949"/>
      <c r="F8" s="1950"/>
      <c r="G8" s="1951"/>
      <c r="H8" s="1951"/>
      <c r="I8" s="1951"/>
      <c r="J8" s="1951"/>
      <c r="K8" s="1951"/>
      <c r="L8" s="1951"/>
      <c r="M8" s="284"/>
      <c r="N8" s="1879"/>
    </row>
    <row r="9" spans="1:14">
      <c r="A9" s="1952"/>
      <c r="B9" s="1953"/>
      <c r="C9" s="1953"/>
      <c r="D9" s="1954"/>
      <c r="E9" s="1955" t="s">
        <v>2001</v>
      </c>
      <c r="F9" s="1956"/>
      <c r="G9" s="1956"/>
      <c r="H9" s="1956"/>
      <c r="I9" s="1957" t="s">
        <v>2002</v>
      </c>
      <c r="J9" s="1956"/>
      <c r="K9" s="1956"/>
      <c r="L9" s="1958"/>
      <c r="M9" s="284"/>
      <c r="N9" s="1879"/>
    </row>
    <row r="10" spans="1:14">
      <c r="A10" s="1891"/>
      <c r="B10" s="1893"/>
      <c r="C10" s="1959"/>
      <c r="D10" s="1960"/>
      <c r="E10" s="1961" t="s">
        <v>420</v>
      </c>
      <c r="F10" s="1962" t="s">
        <v>421</v>
      </c>
      <c r="G10" s="1963" t="s">
        <v>427</v>
      </c>
      <c r="H10" s="1964"/>
      <c r="I10" s="1962" t="s">
        <v>420</v>
      </c>
      <c r="J10" s="1962" t="s">
        <v>421</v>
      </c>
      <c r="K10" s="1963" t="s">
        <v>427</v>
      </c>
      <c r="L10" s="1962"/>
      <c r="M10" s="284"/>
      <c r="N10" s="1879"/>
    </row>
    <row r="11" spans="1:14" ht="51">
      <c r="A11" s="2465" t="s">
        <v>476</v>
      </c>
      <c r="B11" s="2466"/>
      <c r="C11" s="2467"/>
      <c r="D11" s="1965" t="s">
        <v>863</v>
      </c>
      <c r="E11" s="1965" t="s">
        <v>63</v>
      </c>
      <c r="F11" s="1965" t="s">
        <v>6</v>
      </c>
      <c r="G11" s="1966" t="s">
        <v>2003</v>
      </c>
      <c r="H11" s="1967" t="s">
        <v>154</v>
      </c>
      <c r="I11" s="1965" t="s">
        <v>63</v>
      </c>
      <c r="J11" s="1965" t="s">
        <v>6</v>
      </c>
      <c r="K11" s="1966" t="s">
        <v>1978</v>
      </c>
      <c r="L11" s="1967" t="s">
        <v>154</v>
      </c>
      <c r="M11" s="284"/>
      <c r="N11" s="1879"/>
    </row>
    <row r="12" spans="1:14">
      <c r="A12" s="1875">
        <v>1</v>
      </c>
      <c r="B12" s="1930" t="s">
        <v>810</v>
      </c>
      <c r="C12" s="1931"/>
      <c r="D12" s="1934">
        <v>2320</v>
      </c>
      <c r="E12" s="1933">
        <f>'Expenditures 15-22'!K50</f>
        <v>1602954</v>
      </c>
      <c r="F12" s="1928"/>
      <c r="G12" s="1850">
        <f>G68</f>
        <v>18296</v>
      </c>
      <c r="H12" s="1850">
        <f t="shared" ref="H12:H18" si="0">SUM(E12:G12)</f>
        <v>1621250</v>
      </c>
      <c r="I12" s="1971">
        <v>1657796</v>
      </c>
      <c r="J12" s="1928"/>
      <c r="K12" s="1972">
        <v>27472</v>
      </c>
      <c r="L12" s="1850">
        <f t="shared" ref="L12:L18" si="1">SUM(I12:K12)</f>
        <v>1685268</v>
      </c>
      <c r="M12" s="284"/>
      <c r="N12" s="1879"/>
    </row>
    <row r="13" spans="1:14">
      <c r="A13" s="1875">
        <v>2</v>
      </c>
      <c r="B13" s="1930" t="s">
        <v>41</v>
      </c>
      <c r="C13" s="1931"/>
      <c r="D13" s="1934">
        <v>2330</v>
      </c>
      <c r="E13" s="1933">
        <f>'Expenditures 15-22'!K51</f>
        <v>3891167</v>
      </c>
      <c r="F13" s="1928"/>
      <c r="G13" s="1850">
        <f>H68</f>
        <v>10707</v>
      </c>
      <c r="H13" s="1850">
        <f t="shared" si="0"/>
        <v>3901874</v>
      </c>
      <c r="I13" s="1971">
        <v>4451329</v>
      </c>
      <c r="J13" s="1928"/>
      <c r="K13" s="1972">
        <v>16078</v>
      </c>
      <c r="L13" s="1850">
        <f t="shared" si="1"/>
        <v>4467407</v>
      </c>
      <c r="M13" s="284"/>
      <c r="N13" s="1879"/>
    </row>
    <row r="14" spans="1:14">
      <c r="A14" s="1875">
        <v>3</v>
      </c>
      <c r="B14" s="1930" t="s">
        <v>42</v>
      </c>
      <c r="C14" s="1931"/>
      <c r="D14" s="1932">
        <v>2490</v>
      </c>
      <c r="E14" s="1933">
        <f>'Expenditures 15-22'!K56</f>
        <v>0</v>
      </c>
      <c r="F14" s="1928"/>
      <c r="G14" s="1850">
        <f>I68</f>
        <v>0</v>
      </c>
      <c r="H14" s="1850">
        <f t="shared" si="0"/>
        <v>0</v>
      </c>
      <c r="I14" s="1971"/>
      <c r="J14" s="1928"/>
      <c r="K14" s="1972"/>
      <c r="L14" s="1850">
        <f t="shared" si="1"/>
        <v>0</v>
      </c>
      <c r="M14" s="284"/>
      <c r="N14" s="1879"/>
    </row>
    <row r="15" spans="1:14">
      <c r="A15" s="1875">
        <v>4</v>
      </c>
      <c r="B15" s="1930" t="s">
        <v>1056</v>
      </c>
      <c r="C15" s="1931"/>
      <c r="D15" s="1934">
        <v>2510</v>
      </c>
      <c r="E15" s="1933">
        <f>'Expenditures 15-22'!K59</f>
        <v>151579</v>
      </c>
      <c r="F15" s="1933">
        <f>'Expenditures 15-22'!K122</f>
        <v>0</v>
      </c>
      <c r="G15" s="1850">
        <f>J68</f>
        <v>11439</v>
      </c>
      <c r="H15" s="1850">
        <f t="shared" si="0"/>
        <v>163018</v>
      </c>
      <c r="I15" s="1971">
        <v>151800</v>
      </c>
      <c r="J15" s="1848"/>
      <c r="K15" s="1972">
        <v>17177</v>
      </c>
      <c r="L15" s="1850">
        <f t="shared" si="1"/>
        <v>168977</v>
      </c>
      <c r="M15" s="284"/>
      <c r="N15" s="1879"/>
    </row>
    <row r="16" spans="1:14">
      <c r="A16" s="1875">
        <v>5</v>
      </c>
      <c r="B16" s="1930" t="s">
        <v>100</v>
      </c>
      <c r="C16" s="1931"/>
      <c r="D16" s="1934">
        <v>2570</v>
      </c>
      <c r="E16" s="1933">
        <f>'Expenditures 15-22'!K64</f>
        <v>1130856</v>
      </c>
      <c r="F16" s="1928"/>
      <c r="G16" s="1850">
        <f>K68</f>
        <v>6053</v>
      </c>
      <c r="H16" s="1850">
        <f t="shared" si="0"/>
        <v>1136909</v>
      </c>
      <c r="I16" s="1971">
        <v>1416169</v>
      </c>
      <c r="J16" s="1928"/>
      <c r="K16" s="1972">
        <v>9087</v>
      </c>
      <c r="L16" s="1850">
        <f t="shared" si="1"/>
        <v>1425256</v>
      </c>
      <c r="M16" s="284"/>
      <c r="N16" s="1879"/>
    </row>
    <row r="17" spans="1:14">
      <c r="A17" s="1875">
        <v>6</v>
      </c>
      <c r="B17" s="1930" t="s">
        <v>1048</v>
      </c>
      <c r="C17" s="1931"/>
      <c r="D17" s="1934">
        <v>2610</v>
      </c>
      <c r="E17" s="1933">
        <f>'Expenditures 15-22'!K67</f>
        <v>744683</v>
      </c>
      <c r="F17" s="1928"/>
      <c r="G17" s="1850">
        <f>L68</f>
        <v>78421</v>
      </c>
      <c r="H17" s="1850">
        <f t="shared" si="0"/>
        <v>823104</v>
      </c>
      <c r="I17" s="1971"/>
      <c r="J17" s="1928"/>
      <c r="K17" s="1972">
        <v>117757</v>
      </c>
      <c r="L17" s="1850">
        <f t="shared" si="1"/>
        <v>117757</v>
      </c>
      <c r="M17" s="284"/>
      <c r="N17" s="1879"/>
    </row>
    <row r="18" spans="1:14" ht="28.5" customHeight="1">
      <c r="A18" s="1929">
        <v>7</v>
      </c>
      <c r="B18" s="2468" t="s">
        <v>7</v>
      </c>
      <c r="C18" s="2469"/>
      <c r="D18" s="2470"/>
      <c r="E18" s="1849"/>
      <c r="F18" s="1849"/>
      <c r="G18" s="1848"/>
      <c r="H18" s="1850">
        <f t="shared" si="0"/>
        <v>0</v>
      </c>
      <c r="I18" s="1971">
        <v>252175</v>
      </c>
      <c r="J18" s="1848"/>
      <c r="K18" s="1972">
        <v>3822</v>
      </c>
      <c r="L18" s="1850">
        <f t="shared" si="1"/>
        <v>255997</v>
      </c>
      <c r="M18" s="284"/>
      <c r="N18" s="1879"/>
    </row>
    <row r="19" spans="1:14" ht="15.75" thickBot="1">
      <c r="A19" s="1875">
        <v>8</v>
      </c>
      <c r="B19" s="1876" t="s">
        <v>1148</v>
      </c>
      <c r="C19" s="284"/>
      <c r="D19" s="1877"/>
      <c r="E19" s="1878">
        <f t="shared" ref="E19:L19" si="2">SUM(E12:E17)-E18</f>
        <v>7521239</v>
      </c>
      <c r="F19" s="1878">
        <f t="shared" si="2"/>
        <v>0</v>
      </c>
      <c r="G19" s="1878">
        <f t="shared" ref="G19" si="3">SUM(G12:G17)-G18</f>
        <v>124916</v>
      </c>
      <c r="H19" s="1878">
        <f t="shared" si="2"/>
        <v>7646155</v>
      </c>
      <c r="I19" s="1878">
        <f t="shared" si="2"/>
        <v>7424919</v>
      </c>
      <c r="J19" s="1878">
        <f t="shared" si="2"/>
        <v>0</v>
      </c>
      <c r="K19" s="1878">
        <f t="shared" si="2"/>
        <v>183749</v>
      </c>
      <c r="L19" s="1878">
        <f t="shared" si="2"/>
        <v>7608668</v>
      </c>
      <c r="M19" s="284"/>
      <c r="N19" s="1879"/>
    </row>
    <row r="20" spans="1:14" ht="15.75" thickTop="1">
      <c r="A20" s="1875">
        <v>9</v>
      </c>
      <c r="B20" s="2457" t="s">
        <v>2004</v>
      </c>
      <c r="C20" s="2457"/>
      <c r="D20" s="2458"/>
      <c r="E20" s="1880"/>
      <c r="F20" s="1880"/>
      <c r="G20" s="1880"/>
      <c r="H20" s="1880"/>
      <c r="I20" s="1880"/>
      <c r="J20" s="1880"/>
      <c r="K20" s="1880"/>
      <c r="L20" s="1881">
        <f>IF(AND(H19&gt;0,L19&gt;0),(((L19-H19)/H19)),"Enter Budget Data")</f>
        <v>-4.9027256183009627E-3</v>
      </c>
      <c r="M20" s="284"/>
      <c r="N20" s="1879"/>
    </row>
    <row r="21" spans="1:14">
      <c r="A21" s="1882" t="s">
        <v>193</v>
      </c>
      <c r="B21" s="1883" t="s">
        <v>2005</v>
      </c>
      <c r="C21" s="284"/>
      <c r="D21" s="1884"/>
      <c r="E21" s="1885"/>
      <c r="F21" s="1886"/>
      <c r="G21" s="1886"/>
      <c r="H21" s="1886"/>
      <c r="I21" s="1886"/>
      <c r="J21" s="1886"/>
      <c r="K21" s="1886"/>
      <c r="L21" s="1887"/>
      <c r="M21" s="284"/>
      <c r="N21" s="1879"/>
    </row>
    <row r="22" spans="1:14">
      <c r="A22" s="1888"/>
      <c r="B22" s="1889"/>
      <c r="C22" s="284"/>
      <c r="D22" s="284"/>
      <c r="E22" s="284"/>
      <c r="F22" s="284"/>
      <c r="G22" s="284"/>
      <c r="H22" s="284"/>
      <c r="I22" s="284"/>
      <c r="J22" s="284"/>
      <c r="K22" s="284"/>
      <c r="L22" s="284"/>
      <c r="M22" s="284"/>
      <c r="N22" s="1879"/>
    </row>
    <row r="23" spans="1:14">
      <c r="A23" s="1890" t="s">
        <v>131</v>
      </c>
      <c r="B23" s="1889"/>
      <c r="C23" s="284"/>
      <c r="D23" s="284"/>
      <c r="E23" s="284"/>
      <c r="F23" s="284"/>
      <c r="G23" s="284"/>
      <c r="H23" s="284"/>
      <c r="I23" s="284"/>
      <c r="J23" s="284"/>
      <c r="K23" s="284"/>
      <c r="L23" s="284"/>
      <c r="M23" s="284"/>
      <c r="N23" s="1879"/>
    </row>
    <row r="24" spans="1:14">
      <c r="A24" s="1891" t="s">
        <v>2006</v>
      </c>
      <c r="B24" s="1892"/>
      <c r="C24" s="1893"/>
      <c r="D24" s="1893"/>
      <c r="E24" s="1893"/>
      <c r="F24" s="1893"/>
      <c r="G24" s="1893"/>
      <c r="H24" s="1893"/>
      <c r="I24" s="1893"/>
      <c r="J24" s="1893"/>
      <c r="K24" s="1893"/>
      <c r="L24" s="284"/>
      <c r="M24" s="284"/>
      <c r="N24" s="1879"/>
    </row>
    <row r="25" spans="1:14">
      <c r="A25" s="1891" t="s">
        <v>2007</v>
      </c>
      <c r="B25" s="1892"/>
      <c r="C25" s="1893"/>
      <c r="D25" s="1893"/>
      <c r="E25" s="1893"/>
      <c r="F25" s="1893"/>
      <c r="G25" s="1893"/>
      <c r="H25" s="1893"/>
      <c r="I25" s="1893"/>
      <c r="J25" s="1893"/>
      <c r="K25" s="1893"/>
      <c r="L25" s="284"/>
      <c r="M25" s="284"/>
      <c r="N25" s="1879"/>
    </row>
    <row r="26" spans="1:14">
      <c r="A26" s="1894"/>
      <c r="B26" s="1889"/>
      <c r="C26" s="284"/>
      <c r="D26" s="284"/>
      <c r="E26" s="284"/>
      <c r="F26" s="284"/>
      <c r="G26" s="284"/>
      <c r="H26" s="284"/>
      <c r="I26" s="284"/>
      <c r="J26" s="284"/>
      <c r="K26" s="284"/>
      <c r="L26" s="284"/>
      <c r="M26" s="284"/>
      <c r="N26" s="1879"/>
    </row>
    <row r="27" spans="1:14">
      <c r="A27" s="1888"/>
      <c r="B27" s="1889"/>
      <c r="C27" s="2473"/>
      <c r="D27" s="2473"/>
      <c r="E27" s="838"/>
      <c r="F27" s="2474"/>
      <c r="G27" s="2474"/>
      <c r="H27" s="2474"/>
      <c r="I27" s="284"/>
      <c r="J27" s="284"/>
      <c r="K27" s="284"/>
      <c r="L27" s="284"/>
      <c r="M27" s="284"/>
      <c r="N27" s="1879"/>
    </row>
    <row r="28" spans="1:14">
      <c r="A28" s="1888"/>
      <c r="B28" s="1889"/>
      <c r="C28" s="1895" t="s">
        <v>1023</v>
      </c>
      <c r="D28" s="1896"/>
      <c r="E28" s="1897"/>
      <c r="F28" s="2475" t="s">
        <v>1486</v>
      </c>
      <c r="G28" s="2475"/>
      <c r="H28" s="2475"/>
      <c r="I28" s="284"/>
      <c r="J28" s="284"/>
      <c r="K28" s="284"/>
      <c r="L28" s="284"/>
      <c r="M28" s="284"/>
      <c r="N28" s="1879"/>
    </row>
    <row r="29" spans="1:14">
      <c r="A29" s="1888"/>
      <c r="B29" s="1889"/>
      <c r="C29" s="2476"/>
      <c r="D29" s="2476"/>
      <c r="E29" s="1898"/>
      <c r="F29" s="2476"/>
      <c r="G29" s="2476"/>
      <c r="H29" s="2476"/>
      <c r="I29" s="284"/>
      <c r="J29" s="284"/>
      <c r="K29" s="284"/>
      <c r="L29" s="284"/>
      <c r="M29" s="284"/>
      <c r="N29" s="1879"/>
    </row>
    <row r="30" spans="1:14">
      <c r="A30" s="1888"/>
      <c r="B30" s="1889"/>
      <c r="C30" s="1899" t="s">
        <v>1538</v>
      </c>
      <c r="D30" s="284"/>
      <c r="E30" s="1900"/>
      <c r="F30" s="2477" t="s">
        <v>1487</v>
      </c>
      <c r="G30" s="2477"/>
      <c r="H30" s="2477"/>
      <c r="I30" s="284"/>
      <c r="J30" s="284"/>
      <c r="K30" s="284"/>
      <c r="L30" s="284"/>
      <c r="M30" s="284"/>
      <c r="N30" s="1879"/>
    </row>
    <row r="31" spans="1:14">
      <c r="A31" s="1888"/>
      <c r="B31" s="1889"/>
      <c r="C31" s="1901"/>
      <c r="D31" s="284"/>
      <c r="E31" s="1884"/>
      <c r="F31" s="1885"/>
      <c r="G31" s="1885"/>
      <c r="H31" s="1885"/>
      <c r="I31" s="284"/>
      <c r="J31" s="284"/>
      <c r="K31" s="284"/>
      <c r="L31" s="284"/>
      <c r="M31" s="284"/>
      <c r="N31" s="1879"/>
    </row>
    <row r="32" spans="1:14">
      <c r="A32" s="1888"/>
      <c r="B32" s="1902" t="s">
        <v>1024</v>
      </c>
      <c r="C32" s="284"/>
      <c r="D32" s="284"/>
      <c r="E32" s="284"/>
      <c r="F32" s="284"/>
      <c r="G32" s="284"/>
      <c r="H32" s="284"/>
      <c r="I32" s="284"/>
      <c r="J32" s="284"/>
      <c r="K32" s="284"/>
      <c r="L32" s="284"/>
      <c r="M32" s="284"/>
      <c r="N32" s="1879"/>
    </row>
    <row r="33" spans="1:14">
      <c r="A33" s="1888"/>
      <c r="B33" s="1903"/>
      <c r="C33" s="284"/>
      <c r="D33" s="284"/>
      <c r="E33" s="284"/>
      <c r="F33" s="284"/>
      <c r="G33" s="284"/>
      <c r="H33" s="284"/>
      <c r="I33" s="284"/>
      <c r="J33" s="284"/>
      <c r="K33" s="284"/>
      <c r="L33" s="284"/>
      <c r="M33" s="284"/>
      <c r="N33" s="1879"/>
    </row>
    <row r="34" spans="1:14">
      <c r="A34" s="1888"/>
      <c r="B34" s="1904"/>
      <c r="C34" s="2478" t="s">
        <v>2008</v>
      </c>
      <c r="D34" s="2479"/>
      <c r="E34" s="2479"/>
      <c r="F34" s="2479"/>
      <c r="G34" s="2479"/>
      <c r="H34" s="2479"/>
      <c r="I34" s="2479"/>
      <c r="J34" s="2479"/>
      <c r="K34" s="1905"/>
      <c r="L34" s="284"/>
      <c r="M34" s="284"/>
      <c r="N34" s="1879"/>
    </row>
    <row r="35" spans="1:14">
      <c r="A35" s="1888"/>
      <c r="B35" s="284"/>
      <c r="C35" s="2479"/>
      <c r="D35" s="2479"/>
      <c r="E35" s="2479"/>
      <c r="F35" s="2479"/>
      <c r="G35" s="2479"/>
      <c r="H35" s="2479"/>
      <c r="I35" s="2479"/>
      <c r="J35" s="2479"/>
      <c r="K35" s="1905"/>
      <c r="L35" s="284"/>
      <c r="M35" s="284"/>
      <c r="N35" s="1879"/>
    </row>
    <row r="36" spans="1:14">
      <c r="A36" s="1888"/>
      <c r="B36" s="284"/>
      <c r="C36" s="1906"/>
      <c r="D36" s="284"/>
      <c r="E36" s="284"/>
      <c r="F36" s="284"/>
      <c r="G36" s="284"/>
      <c r="H36" s="284"/>
      <c r="I36" s="284"/>
      <c r="J36" s="284"/>
      <c r="K36" s="284"/>
      <c r="L36" s="284"/>
      <c r="M36" s="284"/>
      <c r="N36" s="1879"/>
    </row>
    <row r="37" spans="1:14">
      <c r="A37" s="1888"/>
      <c r="B37" s="1904"/>
      <c r="C37" s="2478" t="s">
        <v>2009</v>
      </c>
      <c r="D37" s="2479"/>
      <c r="E37" s="2479"/>
      <c r="F37" s="2479"/>
      <c r="G37" s="2479"/>
      <c r="H37" s="2479"/>
      <c r="I37" s="2479"/>
      <c r="J37" s="2479"/>
      <c r="K37" s="1905"/>
      <c r="L37" s="1907"/>
      <c r="M37" s="284"/>
      <c r="N37" s="1879"/>
    </row>
    <row r="38" spans="1:14">
      <c r="A38" s="1888"/>
      <c r="B38" s="284"/>
      <c r="C38" s="2479"/>
      <c r="D38" s="2479"/>
      <c r="E38" s="2479"/>
      <c r="F38" s="2479"/>
      <c r="G38" s="2479"/>
      <c r="H38" s="2479"/>
      <c r="I38" s="2479"/>
      <c r="J38" s="2479"/>
      <c r="K38" s="1905"/>
      <c r="L38" s="1907"/>
      <c r="M38" s="284"/>
      <c r="N38" s="1879"/>
    </row>
    <row r="39" spans="1:14">
      <c r="A39" s="1888"/>
      <c r="B39" s="284"/>
      <c r="C39" s="1906"/>
      <c r="D39" s="284"/>
      <c r="E39" s="1908"/>
      <c r="F39" s="1851"/>
      <c r="G39" s="1851"/>
      <c r="H39" s="1908"/>
      <c r="I39" s="284"/>
      <c r="J39" s="284"/>
      <c r="K39" s="284"/>
      <c r="L39" s="284"/>
      <c r="M39" s="284"/>
      <c r="N39" s="1879"/>
    </row>
    <row r="40" spans="1:14">
      <c r="A40" s="1888"/>
      <c r="B40" s="1904"/>
      <c r="C40" s="2480" t="s">
        <v>2010</v>
      </c>
      <c r="D40" s="2481"/>
      <c r="E40" s="2481"/>
      <c r="F40" s="2481"/>
      <c r="G40" s="2481"/>
      <c r="H40" s="2481"/>
      <c r="I40" s="2481"/>
      <c r="J40" s="2481"/>
      <c r="K40" s="1909"/>
      <c r="L40" s="284"/>
      <c r="M40" s="284"/>
      <c r="N40" s="1879"/>
    </row>
    <row r="41" spans="1:14">
      <c r="A41" s="1888"/>
      <c r="B41" s="284"/>
      <c r="C41" s="1910"/>
      <c r="D41" s="1910"/>
      <c r="E41" s="1910"/>
      <c r="F41" s="1910"/>
      <c r="G41" s="1910"/>
      <c r="H41" s="1910"/>
      <c r="I41" s="1910"/>
      <c r="J41" s="1910"/>
      <c r="K41" s="1910"/>
      <c r="L41" s="284"/>
      <c r="M41" s="284"/>
      <c r="N41" s="1879"/>
    </row>
    <row r="42" spans="1:14" ht="15.75" thickBot="1">
      <c r="A42" s="1911"/>
      <c r="B42" s="1912"/>
      <c r="C42" s="1912"/>
      <c r="D42" s="1912"/>
      <c r="E42" s="1912"/>
      <c r="F42" s="1912"/>
      <c r="G42" s="1912"/>
      <c r="H42" s="1912"/>
      <c r="I42" s="1912"/>
      <c r="J42" s="1912"/>
      <c r="K42" s="1912"/>
      <c r="L42" s="1912"/>
      <c r="M42" s="1912"/>
      <c r="N42" s="1913"/>
    </row>
    <row r="43" spans="1:14" ht="27" thickBot="1">
      <c r="A43" s="2482" t="s">
        <v>2011</v>
      </c>
      <c r="B43" s="2483"/>
      <c r="C43" s="2483"/>
      <c r="D43" s="2483"/>
      <c r="E43" s="2483"/>
      <c r="F43" s="2483"/>
      <c r="G43" s="2483"/>
      <c r="H43" s="2483"/>
      <c r="I43" s="2483"/>
      <c r="J43" s="2483"/>
      <c r="K43" s="2483"/>
      <c r="L43" s="2483"/>
      <c r="M43" s="2483"/>
      <c r="N43" s="2484"/>
    </row>
    <row r="44" spans="1:14">
      <c r="A44" s="1914"/>
      <c r="B44" s="1915"/>
      <c r="C44" s="1915"/>
      <c r="D44" s="1915"/>
      <c r="E44" s="1915"/>
      <c r="F44" s="1915"/>
      <c r="G44" s="1915"/>
      <c r="H44" s="1915"/>
      <c r="I44" s="1915"/>
      <c r="J44" s="1915"/>
      <c r="K44" s="1915"/>
      <c r="L44" s="1915"/>
      <c r="M44" s="1915"/>
      <c r="N44" s="1916"/>
    </row>
    <row r="45" spans="1:14">
      <c r="A45" s="1914" t="s">
        <v>2012</v>
      </c>
      <c r="B45" s="1915"/>
      <c r="C45" s="1915"/>
      <c r="D45" s="1915"/>
      <c r="E45" s="1915"/>
      <c r="F45" s="1915"/>
      <c r="G45" s="1915"/>
      <c r="H45" s="1915"/>
      <c r="I45" s="1915"/>
      <c r="J45" s="1915"/>
      <c r="K45" s="1915"/>
      <c r="L45" s="1915"/>
      <c r="M45" s="1915"/>
      <c r="N45" s="1916"/>
    </row>
    <row r="46" spans="1:14">
      <c r="A46" s="2485" t="s">
        <v>2013</v>
      </c>
      <c r="B46" s="2486"/>
      <c r="C46" s="2486"/>
      <c r="D46" s="2486"/>
      <c r="E46" s="2486"/>
      <c r="F46" s="2486"/>
      <c r="G46" s="2486"/>
      <c r="H46" s="2486"/>
      <c r="I46" s="2486"/>
      <c r="J46" s="2486"/>
      <c r="K46" s="2486"/>
      <c r="L46" s="2486"/>
      <c r="M46" s="2486"/>
      <c r="N46" s="2487"/>
    </row>
    <row r="47" spans="1:14">
      <c r="A47" s="2485"/>
      <c r="B47" s="2486"/>
      <c r="C47" s="2486"/>
      <c r="D47" s="2486"/>
      <c r="E47" s="2486"/>
      <c r="F47" s="2486"/>
      <c r="G47" s="2486"/>
      <c r="H47" s="2486"/>
      <c r="I47" s="2486"/>
      <c r="J47" s="2486"/>
      <c r="K47" s="2486"/>
      <c r="L47" s="2486"/>
      <c r="M47" s="2486"/>
      <c r="N47" s="2487"/>
    </row>
    <row r="48" spans="1:14">
      <c r="A48" s="1917"/>
      <c r="B48" s="1915"/>
      <c r="C48" s="1915"/>
      <c r="D48" s="1918"/>
      <c r="E48" s="1918"/>
      <c r="F48" s="1918"/>
      <c r="G48" s="1918"/>
      <c r="H48" s="1918"/>
      <c r="I48" s="1918"/>
      <c r="J48" s="1918"/>
      <c r="K48" s="1918"/>
      <c r="L48" s="1918"/>
      <c r="M48" s="1918"/>
      <c r="N48" s="1919"/>
    </row>
    <row r="49" spans="1:14" ht="15.75">
      <c r="A49" s="1920" t="s">
        <v>2014</v>
      </c>
      <c r="B49" s="1921"/>
      <c r="C49" s="1921"/>
      <c r="D49" s="1922"/>
      <c r="E49" s="1922"/>
      <c r="F49" s="1922"/>
      <c r="G49" s="1922"/>
      <c r="H49" s="1922"/>
      <c r="I49" s="1922"/>
      <c r="J49" s="1922"/>
      <c r="K49" s="1922"/>
      <c r="L49" s="1922"/>
      <c r="M49" s="1922"/>
      <c r="N49" s="1923"/>
    </row>
    <row r="50" spans="1:14">
      <c r="A50" s="1920" t="s">
        <v>2015</v>
      </c>
      <c r="B50" s="1915"/>
      <c r="C50" s="1915"/>
      <c r="D50" s="1915"/>
      <c r="E50" s="1915"/>
      <c r="F50" s="1915"/>
      <c r="G50" s="1915"/>
      <c r="H50" s="1915"/>
      <c r="I50" s="1915"/>
      <c r="J50" s="1915"/>
      <c r="K50" s="1915"/>
      <c r="L50" s="1915"/>
      <c r="M50" s="1915"/>
      <c r="N50" s="1916"/>
    </row>
    <row r="51" spans="1:14">
      <c r="A51" s="1914"/>
      <c r="B51" s="1915"/>
      <c r="C51" s="1915"/>
      <c r="D51" s="1915"/>
      <c r="E51" s="1915"/>
      <c r="F51" s="1915"/>
      <c r="G51" s="1915"/>
      <c r="H51" s="1915"/>
      <c r="I51" s="1915"/>
      <c r="J51" s="1915"/>
      <c r="K51" s="1915"/>
      <c r="L51" s="1915"/>
      <c r="M51" s="1915"/>
      <c r="N51" s="1916"/>
    </row>
    <row r="52" spans="1:14">
      <c r="A52" s="1914"/>
      <c r="B52" s="1915"/>
      <c r="C52" s="1915"/>
      <c r="D52" s="1915"/>
      <c r="E52" s="1915"/>
      <c r="F52" s="1915"/>
      <c r="G52" s="1915"/>
      <c r="H52" s="1915"/>
      <c r="I52" s="1915"/>
      <c r="J52" s="1915"/>
      <c r="K52" s="1924" t="s">
        <v>1018</v>
      </c>
      <c r="L52" s="2471" t="str">
        <f>J6</f>
        <v>Rockford SD 205</v>
      </c>
      <c r="M52" s="2471"/>
      <c r="N52" s="2472"/>
    </row>
    <row r="53" spans="1:14">
      <c r="A53" s="1914"/>
      <c r="B53" s="1915"/>
      <c r="C53" s="1915"/>
      <c r="D53" s="1915"/>
      <c r="E53" s="1915"/>
      <c r="F53" s="1915"/>
      <c r="G53" s="1915"/>
      <c r="H53" s="1915"/>
      <c r="I53" s="1915"/>
      <c r="J53" s="1915"/>
      <c r="K53" s="1924" t="s">
        <v>367</v>
      </c>
      <c r="L53" s="2490">
        <f>J7</f>
        <v>4101205025</v>
      </c>
      <c r="M53" s="2490"/>
      <c r="N53" s="2491"/>
    </row>
    <row r="54" spans="1:14" ht="15.75" thickBot="1">
      <c r="A54" s="1914"/>
      <c r="B54" s="1915"/>
      <c r="C54" s="1915"/>
      <c r="D54" s="1915"/>
      <c r="E54" s="1915"/>
      <c r="F54" s="1915"/>
      <c r="G54" s="1915"/>
      <c r="H54" s="1915"/>
      <c r="I54" s="1915"/>
      <c r="J54" s="1915"/>
      <c r="K54" s="1915"/>
      <c r="L54" s="1915"/>
      <c r="M54" s="1915"/>
      <c r="N54" s="1916"/>
    </row>
    <row r="55" spans="1:14">
      <c r="A55" s="2492"/>
      <c r="B55" s="2493"/>
      <c r="C55" s="2493"/>
      <c r="D55" s="1854"/>
      <c r="E55" s="1854"/>
      <c r="F55" s="1854"/>
      <c r="G55" s="2494" t="s">
        <v>2016</v>
      </c>
      <c r="H55" s="2494"/>
      <c r="I55" s="2494"/>
      <c r="J55" s="2494"/>
      <c r="K55" s="2494"/>
      <c r="L55" s="2494"/>
      <c r="M55" s="2494"/>
      <c r="N55" s="2495"/>
    </row>
    <row r="56" spans="1:14" ht="64.5">
      <c r="A56" s="2496" t="s">
        <v>2017</v>
      </c>
      <c r="B56" s="2497"/>
      <c r="C56" s="2498"/>
      <c r="D56" s="1925" t="s">
        <v>2018</v>
      </c>
      <c r="E56" s="1925" t="s">
        <v>2019</v>
      </c>
      <c r="F56" s="1926"/>
      <c r="G56" s="1925" t="s">
        <v>2020</v>
      </c>
      <c r="H56" s="1925" t="s">
        <v>2021</v>
      </c>
      <c r="I56" s="1925" t="s">
        <v>2022</v>
      </c>
      <c r="J56" s="1925" t="s">
        <v>2023</v>
      </c>
      <c r="K56" s="1925" t="s">
        <v>2024</v>
      </c>
      <c r="L56" s="1925" t="s">
        <v>2025</v>
      </c>
      <c r="M56" s="1925" t="s">
        <v>2026</v>
      </c>
      <c r="N56" s="1927" t="s">
        <v>2027</v>
      </c>
    </row>
    <row r="57" spans="1:14" ht="24" customHeight="1">
      <c r="A57" s="2499" t="s">
        <v>294</v>
      </c>
      <c r="B57" s="2500"/>
      <c r="C57" s="2500"/>
      <c r="D57" s="1873">
        <v>2361</v>
      </c>
      <c r="E57" s="1874">
        <f>'Expenditures 15-22'!K319</f>
        <v>6071</v>
      </c>
      <c r="F57" s="1870"/>
      <c r="G57" s="1852">
        <v>20</v>
      </c>
      <c r="H57" s="1853">
        <v>12</v>
      </c>
      <c r="I57" s="1853"/>
      <c r="J57" s="1853">
        <v>12</v>
      </c>
      <c r="K57" s="1853">
        <v>7</v>
      </c>
      <c r="L57" s="1853">
        <v>84</v>
      </c>
      <c r="M57" s="1853">
        <v>5936</v>
      </c>
      <c r="N57" s="1867">
        <f>IF((SUM(G57:M57))=E57,SUM(G57:M57),"Column N does not agree with Column E")</f>
        <v>6071</v>
      </c>
    </row>
    <row r="58" spans="1:14" ht="24.75" customHeight="1">
      <c r="A58" s="2501" t="s">
        <v>2028</v>
      </c>
      <c r="B58" s="2502"/>
      <c r="C58" s="2502"/>
      <c r="D58" s="1868">
        <v>2362</v>
      </c>
      <c r="E58" s="1869">
        <f>'Expenditures 15-22'!K320</f>
        <v>1439069</v>
      </c>
      <c r="F58" s="1870"/>
      <c r="G58" s="1852">
        <v>4664</v>
      </c>
      <c r="H58" s="1852">
        <v>2730</v>
      </c>
      <c r="I58" s="1852"/>
      <c r="J58" s="1852">
        <v>2916</v>
      </c>
      <c r="K58" s="1852">
        <v>1543</v>
      </c>
      <c r="L58" s="1852">
        <v>19993</v>
      </c>
      <c r="M58" s="1852">
        <v>1407223</v>
      </c>
      <c r="N58" s="1867">
        <f>IF((SUM(G58:M58))=E58,SUM(G58:M58),"Column N does not agree with Column E")</f>
        <v>1439069</v>
      </c>
    </row>
    <row r="59" spans="1:14" ht="24.75" customHeight="1">
      <c r="A59" s="2488" t="s">
        <v>295</v>
      </c>
      <c r="B59" s="2489"/>
      <c r="C59" s="2489"/>
      <c r="D59" s="1868">
        <v>2363</v>
      </c>
      <c r="E59" s="1869">
        <f>'Expenditures 15-22'!K321</f>
        <v>90184</v>
      </c>
      <c r="F59" s="1870"/>
      <c r="G59" s="1852">
        <v>292</v>
      </c>
      <c r="H59" s="1852">
        <v>171</v>
      </c>
      <c r="I59" s="1852"/>
      <c r="J59" s="1852">
        <v>183</v>
      </c>
      <c r="K59" s="1852">
        <v>97</v>
      </c>
      <c r="L59" s="1852">
        <v>1253</v>
      </c>
      <c r="M59" s="1852">
        <v>88188</v>
      </c>
      <c r="N59" s="1867">
        <f t="shared" ref="N59:N67" si="4">IF((SUM(G59:M59))=E59,SUM(G59:M59),"Column N does not agree with Column E")</f>
        <v>90184</v>
      </c>
    </row>
    <row r="60" spans="1:14" ht="24.75" customHeight="1">
      <c r="A60" s="2488" t="s">
        <v>235</v>
      </c>
      <c r="B60" s="2489"/>
      <c r="C60" s="2489"/>
      <c r="D60" s="1868">
        <v>2364</v>
      </c>
      <c r="E60" s="1869">
        <f>'Expenditures 15-22'!K322</f>
        <v>0</v>
      </c>
      <c r="F60" s="1870"/>
      <c r="G60" s="1852">
        <v>0</v>
      </c>
      <c r="H60" s="1852">
        <v>0</v>
      </c>
      <c r="I60" s="1852"/>
      <c r="J60" s="1852">
        <v>0</v>
      </c>
      <c r="K60" s="1852">
        <v>0</v>
      </c>
      <c r="L60" s="1852">
        <v>0</v>
      </c>
      <c r="M60" s="1852">
        <v>0</v>
      </c>
      <c r="N60" s="1867">
        <f t="shared" si="4"/>
        <v>0</v>
      </c>
    </row>
    <row r="61" spans="1:14" ht="24.75" customHeight="1">
      <c r="A61" s="2488" t="s">
        <v>694</v>
      </c>
      <c r="B61" s="2489"/>
      <c r="C61" s="2489"/>
      <c r="D61" s="1868">
        <v>2365</v>
      </c>
      <c r="E61" s="1869">
        <f>'Expenditures 15-22'!K323</f>
        <v>1548349</v>
      </c>
      <c r="F61" s="1870"/>
      <c r="G61" s="1852">
        <v>5019</v>
      </c>
      <c r="H61" s="1852">
        <v>2937</v>
      </c>
      <c r="I61" s="1852"/>
      <c r="J61" s="1852">
        <v>3138</v>
      </c>
      <c r="K61" s="1852">
        <v>1660</v>
      </c>
      <c r="L61" s="1852">
        <v>21511</v>
      </c>
      <c r="M61" s="1852">
        <v>1514084</v>
      </c>
      <c r="N61" s="1867">
        <f t="shared" si="4"/>
        <v>1548349</v>
      </c>
    </row>
    <row r="62" spans="1:14" ht="24.75" customHeight="1">
      <c r="A62" s="2488" t="s">
        <v>236</v>
      </c>
      <c r="B62" s="2489"/>
      <c r="C62" s="2489"/>
      <c r="D62" s="1868">
        <v>2366</v>
      </c>
      <c r="E62" s="1869">
        <f>'Expenditures 15-22'!K324</f>
        <v>-1340</v>
      </c>
      <c r="F62" s="1870"/>
      <c r="G62" s="1852">
        <v>-4</v>
      </c>
      <c r="H62" s="1852">
        <v>-3</v>
      </c>
      <c r="I62" s="1852"/>
      <c r="J62" s="1852">
        <v>-3</v>
      </c>
      <c r="K62" s="1852">
        <v>-1</v>
      </c>
      <c r="L62" s="1852">
        <v>-19</v>
      </c>
      <c r="M62" s="1852">
        <v>-1310</v>
      </c>
      <c r="N62" s="1867">
        <f t="shared" si="4"/>
        <v>-1340</v>
      </c>
    </row>
    <row r="63" spans="1:14" ht="24.75" customHeight="1">
      <c r="A63" s="2501" t="s">
        <v>1019</v>
      </c>
      <c r="B63" s="2502"/>
      <c r="C63" s="2502"/>
      <c r="D63" s="1868">
        <v>2367</v>
      </c>
      <c r="E63" s="1869">
        <f>'Expenditures 15-22'!K325</f>
        <v>1258395</v>
      </c>
      <c r="F63" s="1870"/>
      <c r="G63" s="1852">
        <v>4079</v>
      </c>
      <c r="H63" s="1852">
        <v>2387</v>
      </c>
      <c r="I63" s="1852"/>
      <c r="J63" s="1852">
        <v>2550</v>
      </c>
      <c r="K63" s="1852">
        <v>1349</v>
      </c>
      <c r="L63" s="1852">
        <v>17483</v>
      </c>
      <c r="M63" s="1852">
        <v>1230547</v>
      </c>
      <c r="N63" s="1867">
        <f t="shared" si="4"/>
        <v>1258395</v>
      </c>
    </row>
    <row r="64" spans="1:14" ht="24.75" customHeight="1">
      <c r="A64" s="2488" t="s">
        <v>1020</v>
      </c>
      <c r="B64" s="2489"/>
      <c r="C64" s="2489"/>
      <c r="D64" s="1868">
        <v>2368</v>
      </c>
      <c r="E64" s="1869">
        <f>'Expenditures 15-22'!K326</f>
        <v>0</v>
      </c>
      <c r="F64" s="1870"/>
      <c r="G64" s="1852">
        <v>0</v>
      </c>
      <c r="H64" s="1852">
        <v>0</v>
      </c>
      <c r="I64" s="1852"/>
      <c r="J64" s="1852">
        <v>0</v>
      </c>
      <c r="K64" s="1852">
        <v>0</v>
      </c>
      <c r="L64" s="1852">
        <v>0</v>
      </c>
      <c r="M64" s="1852"/>
      <c r="N64" s="1867">
        <f t="shared" si="4"/>
        <v>0</v>
      </c>
    </row>
    <row r="65" spans="1:14" ht="24" customHeight="1">
      <c r="A65" s="2488" t="s">
        <v>962</v>
      </c>
      <c r="B65" s="2489"/>
      <c r="C65" s="2489"/>
      <c r="D65" s="1868">
        <v>2369</v>
      </c>
      <c r="E65" s="1869">
        <f>'Expenditures 15-22'!K327</f>
        <v>359517</v>
      </c>
      <c r="F65" s="1870"/>
      <c r="G65" s="1852">
        <v>1165</v>
      </c>
      <c r="H65" s="1852">
        <v>682</v>
      </c>
      <c r="I65" s="1852"/>
      <c r="J65" s="1852">
        <v>729</v>
      </c>
      <c r="K65" s="1852">
        <v>385</v>
      </c>
      <c r="L65" s="1852">
        <v>4995</v>
      </c>
      <c r="M65" s="1852">
        <v>351561</v>
      </c>
      <c r="N65" s="1867">
        <f t="shared" si="4"/>
        <v>359517</v>
      </c>
    </row>
    <row r="66" spans="1:14" ht="24.75" customHeight="1">
      <c r="A66" s="2488" t="s">
        <v>467</v>
      </c>
      <c r="B66" s="2489"/>
      <c r="C66" s="2489"/>
      <c r="D66" s="1868">
        <v>2371</v>
      </c>
      <c r="E66" s="1869">
        <f>'Expenditures 15-22'!K328</f>
        <v>944455</v>
      </c>
      <c r="F66" s="1870"/>
      <c r="G66" s="1852">
        <v>3061</v>
      </c>
      <c r="H66" s="1852">
        <v>1791</v>
      </c>
      <c r="I66" s="1852"/>
      <c r="J66" s="1852">
        <v>1914</v>
      </c>
      <c r="K66" s="1852">
        <v>1013</v>
      </c>
      <c r="L66" s="1852">
        <v>13121</v>
      </c>
      <c r="M66" s="1852">
        <v>923555</v>
      </c>
      <c r="N66" s="1867">
        <f t="shared" si="4"/>
        <v>944455</v>
      </c>
    </row>
    <row r="67" spans="1:14" ht="24.75" customHeight="1">
      <c r="A67" s="2507" t="s">
        <v>2029</v>
      </c>
      <c r="B67" s="2508"/>
      <c r="C67" s="2508"/>
      <c r="D67" s="1871">
        <v>2372</v>
      </c>
      <c r="E67" s="1872">
        <f>'Expenditures 15-22'!K329</f>
        <v>0</v>
      </c>
      <c r="F67" s="1870"/>
      <c r="G67" s="1852"/>
      <c r="H67" s="1852"/>
      <c r="I67" s="1852"/>
      <c r="J67" s="1852"/>
      <c r="K67" s="1852"/>
      <c r="L67" s="1852"/>
      <c r="M67" s="1852"/>
      <c r="N67" s="1867">
        <f t="shared" si="4"/>
        <v>0</v>
      </c>
    </row>
    <row r="68" spans="1:14">
      <c r="A68" s="2509" t="s">
        <v>1148</v>
      </c>
      <c r="B68" s="2510"/>
      <c r="C68" s="2510"/>
      <c r="D68" s="1854"/>
      <c r="E68" s="1855">
        <f>SUM(E57:E67)</f>
        <v>5644700</v>
      </c>
      <c r="F68" s="1856"/>
      <c r="G68" s="1855">
        <f t="shared" ref="G68:N68" si="5">SUM(G57:G67)</f>
        <v>18296</v>
      </c>
      <c r="H68" s="1855">
        <f t="shared" si="5"/>
        <v>10707</v>
      </c>
      <c r="I68" s="1855">
        <f t="shared" si="5"/>
        <v>0</v>
      </c>
      <c r="J68" s="1855">
        <f t="shared" si="5"/>
        <v>11439</v>
      </c>
      <c r="K68" s="1855">
        <f t="shared" si="5"/>
        <v>6053</v>
      </c>
      <c r="L68" s="1855">
        <f t="shared" si="5"/>
        <v>78421</v>
      </c>
      <c r="M68" s="1855">
        <f t="shared" si="5"/>
        <v>5519784</v>
      </c>
      <c r="N68" s="1857">
        <f t="shared" si="5"/>
        <v>5644700</v>
      </c>
    </row>
    <row r="69" spans="1:14">
      <c r="A69" s="1859"/>
      <c r="B69" s="1860"/>
      <c r="C69" s="1860"/>
      <c r="D69" s="1860"/>
      <c r="E69" s="1860"/>
      <c r="F69" s="1860"/>
      <c r="G69" s="1860"/>
      <c r="H69" s="1861" t="s">
        <v>2030</v>
      </c>
      <c r="I69" s="1860"/>
      <c r="J69" s="1860"/>
      <c r="K69" s="1860"/>
      <c r="L69" s="1861" t="s">
        <v>2031</v>
      </c>
      <c r="M69" s="1860"/>
      <c r="N69" s="1862"/>
    </row>
    <row r="70" spans="1:14" ht="46.5" customHeight="1">
      <c r="A70" s="1863" t="s">
        <v>2032</v>
      </c>
      <c r="B70" s="1860"/>
      <c r="C70" s="1860"/>
      <c r="D70" s="1860"/>
      <c r="E70" s="1860"/>
      <c r="F70" s="1860"/>
      <c r="G70" s="1860"/>
      <c r="H70" s="2503" t="s">
        <v>2033</v>
      </c>
      <c r="I70" s="2503"/>
      <c r="J70" s="2503"/>
      <c r="K70" s="1860"/>
      <c r="L70" s="2503" t="s">
        <v>2034</v>
      </c>
      <c r="M70" s="2503"/>
      <c r="N70" s="2511"/>
    </row>
    <row r="71" spans="1:14" ht="42.75" customHeight="1">
      <c r="A71" s="1859"/>
      <c r="B71" s="1860"/>
      <c r="C71" s="1860"/>
      <c r="D71" s="1860"/>
      <c r="E71" s="1860"/>
      <c r="F71" s="1860"/>
      <c r="G71" s="1860"/>
      <c r="H71" s="2503" t="s">
        <v>2035</v>
      </c>
      <c r="I71" s="2503"/>
      <c r="J71" s="2503"/>
      <c r="K71" s="1860"/>
      <c r="L71" s="2504" t="s">
        <v>2036</v>
      </c>
      <c r="M71" s="2504"/>
      <c r="N71" s="2505"/>
    </row>
    <row r="72" spans="1:14" ht="52.5" customHeight="1" thickBot="1">
      <c r="A72" s="1864"/>
      <c r="B72" s="1865"/>
      <c r="C72" s="1865"/>
      <c r="D72" s="1865"/>
      <c r="E72" s="1865"/>
      <c r="F72" s="1865"/>
      <c r="G72" s="1865"/>
      <c r="H72" s="2506" t="s">
        <v>2037</v>
      </c>
      <c r="I72" s="2506"/>
      <c r="J72" s="2506"/>
      <c r="K72" s="1865"/>
      <c r="L72" s="1865"/>
      <c r="M72" s="1865"/>
      <c r="N72" s="1866"/>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85" zoomScaleNormal="85" workbookViewId="0">
      <selection activeCell="A14" sqref="A14"/>
    </sheetView>
  </sheetViews>
  <sheetFormatPr defaultColWidth="8.7109375" defaultRowHeight="12.75"/>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c r="A1" s="155" t="str">
        <f>"Due to ROE on "</f>
        <v xml:space="preserve">Due to ROE on </v>
      </c>
      <c r="B1" s="2075">
        <f>+'AFR20'!E4</f>
        <v>44119</v>
      </c>
      <c r="C1" s="2075"/>
      <c r="D1" s="2076"/>
      <c r="I1" s="2154" t="s">
        <v>400</v>
      </c>
      <c r="J1" s="2155"/>
      <c r="K1" s="2155"/>
      <c r="L1" s="2155"/>
      <c r="M1" s="2155"/>
      <c r="N1" s="2155"/>
      <c r="O1" s="2155"/>
      <c r="P1" s="2155"/>
      <c r="Q1" s="2155"/>
      <c r="R1" s="2155"/>
      <c r="S1" s="2155"/>
    </row>
    <row r="2" spans="1:32" ht="12" customHeight="1">
      <c r="A2" s="1724" t="str">
        <f>"Due to ISBE on "</f>
        <v xml:space="preserve">Due to ISBE on </v>
      </c>
      <c r="B2" s="2077">
        <f>+'AFR20'!F4</f>
        <v>44151</v>
      </c>
      <c r="C2" s="2077"/>
      <c r="D2" s="2078"/>
      <c r="I2" s="2156" t="s">
        <v>1980</v>
      </c>
      <c r="J2" s="2155"/>
      <c r="K2" s="2155"/>
      <c r="L2" s="2155"/>
      <c r="M2" s="2155"/>
      <c r="N2" s="2155"/>
      <c r="O2" s="2155"/>
      <c r="P2" s="2155"/>
      <c r="Q2" s="2155"/>
      <c r="R2" s="2155"/>
      <c r="S2" s="2155"/>
    </row>
    <row r="3" spans="1:32" ht="12" customHeight="1">
      <c r="A3" s="1727" t="str">
        <f>"SD/JA"&amp;MID('AFR20'!E2,3,2)</f>
        <v>SD/JA20</v>
      </c>
      <c r="B3" s="151"/>
      <c r="C3" s="151"/>
      <c r="D3" s="152"/>
      <c r="I3" s="2156" t="s">
        <v>51</v>
      </c>
      <c r="J3" s="2155"/>
      <c r="K3" s="2155"/>
      <c r="L3" s="2155"/>
      <c r="M3" s="2155"/>
      <c r="N3" s="2155"/>
      <c r="O3" s="2155"/>
      <c r="P3" s="2155"/>
      <c r="Q3" s="2155"/>
      <c r="R3" s="2155"/>
      <c r="S3" s="2155"/>
    </row>
    <row r="4" spans="1:32" ht="12" customHeight="1">
      <c r="A4" s="37"/>
      <c r="I4" s="2156" t="s">
        <v>519</v>
      </c>
      <c r="J4" s="2155"/>
      <c r="K4" s="2155"/>
      <c r="L4" s="2155"/>
      <c r="M4" s="2155"/>
      <c r="N4" s="2155"/>
      <c r="O4" s="2155"/>
      <c r="P4" s="2155"/>
      <c r="Q4" s="2155"/>
      <c r="R4" s="2155"/>
      <c r="S4" s="2155"/>
    </row>
    <row r="5" spans="1:32" ht="14.1" customHeight="1">
      <c r="B5" s="101" t="s">
        <v>2042</v>
      </c>
      <c r="C5" s="26" t="s">
        <v>901</v>
      </c>
      <c r="D5" s="81"/>
      <c r="E5" s="81"/>
      <c r="H5" s="38"/>
      <c r="I5" s="2163" t="s">
        <v>673</v>
      </c>
      <c r="J5" s="2108"/>
      <c r="K5" s="2108"/>
      <c r="L5" s="2108"/>
      <c r="M5" s="2108"/>
      <c r="N5" s="2108"/>
      <c r="O5" s="2108"/>
      <c r="P5" s="2108"/>
      <c r="Q5" s="2108"/>
      <c r="R5" s="2108"/>
      <c r="S5" s="2108"/>
      <c r="AF5" s="1720"/>
    </row>
    <row r="6" spans="1:32" ht="14.1" customHeight="1">
      <c r="B6" s="101"/>
      <c r="C6" s="26" t="s">
        <v>902</v>
      </c>
      <c r="D6" s="81"/>
      <c r="E6" s="81"/>
      <c r="I6" s="2162" t="s">
        <v>874</v>
      </c>
      <c r="J6" s="2108"/>
      <c r="K6" s="2108"/>
      <c r="L6" s="2108"/>
      <c r="M6" s="2108"/>
      <c r="N6" s="2108"/>
      <c r="O6" s="2108"/>
      <c r="P6" s="2108"/>
      <c r="Q6" s="2108"/>
      <c r="R6" s="2108"/>
      <c r="S6" s="2108"/>
    </row>
    <row r="7" spans="1:32" ht="12.2" customHeight="1">
      <c r="I7" s="2157" t="str">
        <f>"June 30, "&amp;'AFR20'!E2</f>
        <v>June 30, 2020</v>
      </c>
      <c r="J7" s="2158"/>
      <c r="K7" s="2158"/>
      <c r="L7" s="2158"/>
      <c r="M7" s="2158"/>
      <c r="N7" s="2158"/>
      <c r="O7" s="2158"/>
      <c r="P7" s="2158"/>
      <c r="Q7" s="2158"/>
      <c r="R7" s="2158"/>
      <c r="S7" s="2158"/>
    </row>
    <row r="8" spans="1:32" ht="12" customHeight="1">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c r="A9" s="65"/>
      <c r="B9" s="43"/>
      <c r="C9" s="43"/>
      <c r="D9" s="43"/>
      <c r="E9" s="43"/>
      <c r="F9" s="43"/>
      <c r="G9" s="43"/>
      <c r="H9" s="44"/>
      <c r="I9" s="2159" t="s">
        <v>667</v>
      </c>
      <c r="J9" s="2160"/>
      <c r="K9" s="2160"/>
      <c r="L9" s="2160"/>
      <c r="M9" s="2160"/>
      <c r="N9" s="2160"/>
      <c r="O9" s="2160"/>
      <c r="P9" s="2160"/>
      <c r="Q9" s="2160"/>
      <c r="R9" s="2160"/>
      <c r="S9" s="2161"/>
      <c r="T9" s="2104" t="s">
        <v>528</v>
      </c>
      <c r="U9" s="2105"/>
      <c r="V9" s="2105"/>
      <c r="W9" s="2105"/>
      <c r="X9" s="2105"/>
      <c r="Y9" s="2105"/>
      <c r="Z9" s="2105"/>
      <c r="AA9" s="2106"/>
    </row>
    <row r="10" spans="1:32" ht="13.5" customHeight="1">
      <c r="A10" s="2113" t="s">
        <v>668</v>
      </c>
      <c r="B10" s="2114"/>
      <c r="C10" s="2114"/>
      <c r="D10" s="2114"/>
      <c r="E10" s="2114"/>
      <c r="F10" s="2114"/>
      <c r="G10" s="2114"/>
      <c r="H10" s="2115"/>
      <c r="I10" s="29"/>
      <c r="J10" s="30"/>
      <c r="K10" s="28"/>
      <c r="R10" s="30"/>
      <c r="S10" s="30"/>
      <c r="T10" s="2107"/>
      <c r="U10" s="2108"/>
      <c r="V10" s="2108"/>
      <c r="W10" s="2108"/>
      <c r="X10" s="2108"/>
      <c r="Y10" s="2108"/>
      <c r="Z10" s="2108"/>
      <c r="AA10" s="2109"/>
    </row>
    <row r="11" spans="1:32" ht="14.25" customHeight="1">
      <c r="A11" s="2116" t="s">
        <v>946</v>
      </c>
      <c r="B11" s="2117"/>
      <c r="C11" s="2117"/>
      <c r="D11" s="2117"/>
      <c r="E11" s="2117"/>
      <c r="F11" s="2117"/>
      <c r="G11" s="2117"/>
      <c r="H11" s="2118"/>
      <c r="I11" s="27"/>
      <c r="J11" s="71"/>
      <c r="K11" s="27"/>
      <c r="O11" s="144"/>
      <c r="P11" s="97" t="s">
        <v>198</v>
      </c>
      <c r="Q11" s="30"/>
      <c r="R11" s="28"/>
      <c r="S11" s="27"/>
      <c r="T11" s="2110"/>
      <c r="U11" s="2111"/>
      <c r="V11" s="2111"/>
      <c r="W11" s="2111"/>
      <c r="X11" s="2111"/>
      <c r="Y11" s="2111"/>
      <c r="Z11" s="2111"/>
      <c r="AA11" s="2112"/>
    </row>
    <row r="12" spans="1:32" ht="13.5" customHeight="1">
      <c r="A12" s="82" t="s">
        <v>916</v>
      </c>
      <c r="B12" s="73"/>
      <c r="C12" s="73"/>
      <c r="D12" s="73"/>
      <c r="E12" s="73"/>
      <c r="F12" s="73"/>
      <c r="G12" s="73"/>
      <c r="H12" s="50"/>
      <c r="I12" s="29"/>
      <c r="J12" s="30"/>
      <c r="K12" s="28"/>
      <c r="O12" s="145" t="s">
        <v>2042</v>
      </c>
      <c r="P12" s="97" t="s">
        <v>199</v>
      </c>
      <c r="Q12" s="71"/>
      <c r="R12" s="30"/>
      <c r="S12" s="30"/>
      <c r="T12" s="82" t="s">
        <v>261</v>
      </c>
      <c r="U12" s="48"/>
      <c r="V12" s="48"/>
      <c r="W12" s="48"/>
      <c r="X12" s="48"/>
      <c r="Y12" s="43"/>
      <c r="Z12" s="43"/>
      <c r="AA12" s="44"/>
    </row>
    <row r="13" spans="1:32" ht="13.5" customHeight="1">
      <c r="A13" s="2124">
        <v>4101205025</v>
      </c>
      <c r="B13" s="2125"/>
      <c r="C13" s="2125"/>
      <c r="D13" s="2125"/>
      <c r="E13" s="2125"/>
      <c r="F13" s="2125"/>
      <c r="G13" s="2125"/>
      <c r="H13" s="2126"/>
      <c r="I13" s="31"/>
      <c r="J13" s="30"/>
      <c r="K13" s="28"/>
      <c r="L13" s="30"/>
      <c r="M13" s="30"/>
      <c r="N13" s="30"/>
      <c r="O13" s="30"/>
      <c r="P13" s="30"/>
      <c r="Q13" s="30"/>
      <c r="R13" s="30"/>
      <c r="S13" s="30"/>
      <c r="T13" s="2129" t="s">
        <v>2157</v>
      </c>
      <c r="U13" s="2130"/>
      <c r="V13" s="2130"/>
      <c r="W13" s="2130"/>
      <c r="X13" s="2130"/>
      <c r="Y13" s="2131"/>
      <c r="Z13" s="2131"/>
      <c r="AA13" s="2132"/>
    </row>
    <row r="14" spans="1:32" ht="14.1" customHeight="1">
      <c r="A14" s="82" t="s">
        <v>705</v>
      </c>
      <c r="B14" s="73"/>
      <c r="C14" s="73"/>
      <c r="D14" s="73"/>
      <c r="E14" s="73"/>
      <c r="F14" s="73"/>
      <c r="G14" s="73"/>
      <c r="H14" s="50"/>
      <c r="I14" s="113"/>
      <c r="S14" s="45"/>
      <c r="T14" s="82" t="s">
        <v>1315</v>
      </c>
      <c r="U14" s="48"/>
      <c r="V14" s="48"/>
      <c r="W14" s="48"/>
      <c r="X14" s="48"/>
      <c r="Y14" s="43"/>
      <c r="Z14" s="43"/>
      <c r="AA14" s="44"/>
    </row>
    <row r="15" spans="1:32" ht="13.5" customHeight="1">
      <c r="A15" s="2122" t="s">
        <v>2399</v>
      </c>
      <c r="B15" s="2127"/>
      <c r="C15" s="2127"/>
      <c r="D15" s="2127"/>
      <c r="E15" s="2127"/>
      <c r="F15" s="2127"/>
      <c r="G15" s="2127"/>
      <c r="H15" s="2128"/>
      <c r="T15" s="2090" t="s">
        <v>2271</v>
      </c>
      <c r="U15" s="2091"/>
      <c r="V15" s="2091"/>
      <c r="W15" s="2091"/>
      <c r="X15" s="2091"/>
      <c r="Y15" s="2133"/>
      <c r="Z15" s="2133"/>
      <c r="AA15" s="2134"/>
    </row>
    <row r="16" spans="1:32" ht="13.5" customHeight="1">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c r="A17" s="2082" t="s">
        <v>6161</v>
      </c>
      <c r="B17" s="2152"/>
      <c r="C17" s="2152"/>
      <c r="D17" s="2152"/>
      <c r="E17" s="2152"/>
      <c r="F17" s="2152"/>
      <c r="G17" s="2152"/>
      <c r="H17" s="2153"/>
      <c r="T17" s="2139" t="s">
        <v>1995</v>
      </c>
      <c r="U17" s="2140"/>
      <c r="V17" s="2140"/>
      <c r="W17" s="2140"/>
      <c r="X17" s="2140"/>
      <c r="Y17" s="2140"/>
      <c r="Z17" s="2140"/>
      <c r="AA17" s="2141"/>
    </row>
    <row r="18" spans="1:27" ht="13.5" customHeight="1">
      <c r="A18" s="82" t="s">
        <v>525</v>
      </c>
      <c r="B18" s="73"/>
      <c r="C18" s="69"/>
      <c r="D18" s="73"/>
      <c r="E18" s="73"/>
      <c r="F18" s="73"/>
      <c r="G18" s="73"/>
      <c r="H18" s="53"/>
      <c r="I18" s="2149" t="s">
        <v>669</v>
      </c>
      <c r="J18" s="2150"/>
      <c r="K18" s="2150"/>
      <c r="L18" s="2150"/>
      <c r="M18" s="2150"/>
      <c r="N18" s="2150"/>
      <c r="O18" s="2150"/>
      <c r="P18" s="2150"/>
      <c r="Q18" s="2150"/>
      <c r="R18" s="2150"/>
      <c r="S18" s="2151"/>
      <c r="T18" s="82" t="s">
        <v>703</v>
      </c>
      <c r="U18" s="48"/>
      <c r="V18" s="69"/>
      <c r="W18" s="47"/>
      <c r="X18" s="82" t="s">
        <v>262</v>
      </c>
      <c r="Y18" s="78"/>
      <c r="Z18" s="154" t="s">
        <v>670</v>
      </c>
      <c r="AA18" s="44"/>
    </row>
    <row r="19" spans="1:27" ht="13.5" customHeight="1">
      <c r="A19" s="2122" t="s">
        <v>2401</v>
      </c>
      <c r="B19" s="2123"/>
      <c r="C19" s="2123"/>
      <c r="D19" s="2123"/>
      <c r="E19" s="2123"/>
      <c r="F19" s="2123"/>
      <c r="G19" s="2123"/>
      <c r="H19" s="2121"/>
      <c r="I19" s="30"/>
      <c r="J19" s="96"/>
      <c r="K19" s="40"/>
      <c r="L19" s="38"/>
      <c r="M19" s="109" t="s">
        <v>310</v>
      </c>
      <c r="P19" s="27"/>
      <c r="Q19" s="27"/>
      <c r="R19" s="27"/>
      <c r="S19" s="31"/>
      <c r="T19" s="2122" t="s">
        <v>1996</v>
      </c>
      <c r="U19" s="2120"/>
      <c r="V19" s="2120"/>
      <c r="W19" s="2121"/>
      <c r="X19" s="2137" t="s">
        <v>1997</v>
      </c>
      <c r="Y19" s="2138"/>
      <c r="Z19" s="2135">
        <v>60523</v>
      </c>
      <c r="AA19" s="2136"/>
    </row>
    <row r="20" spans="1:27" ht="13.5" customHeight="1">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c r="A21" s="2119" t="s">
        <v>2402</v>
      </c>
      <c r="B21" s="2120"/>
      <c r="C21" s="2120"/>
      <c r="D21" s="2120"/>
      <c r="E21" s="2120"/>
      <c r="F21" s="2120"/>
      <c r="G21" s="2120"/>
      <c r="H21" s="2121"/>
      <c r="I21" s="2145" t="s">
        <v>671</v>
      </c>
      <c r="J21" s="2108"/>
      <c r="K21" s="2108"/>
      <c r="L21" s="2108"/>
      <c r="M21" s="2108"/>
      <c r="N21" s="2108"/>
      <c r="O21" s="2108"/>
      <c r="P21" s="2108"/>
      <c r="Q21" s="2108"/>
      <c r="R21" s="2108"/>
      <c r="S21" s="2109"/>
      <c r="T21" s="2087" t="s">
        <v>1998</v>
      </c>
      <c r="U21" s="2088"/>
      <c r="V21" s="2088"/>
      <c r="W21" s="2088"/>
      <c r="X21" s="2101" t="s">
        <v>1999</v>
      </c>
      <c r="Y21" s="2102"/>
      <c r="Z21" s="2102"/>
      <c r="AA21" s="2103"/>
    </row>
    <row r="22" spans="1:27" ht="13.5" customHeight="1">
      <c r="A22" s="84" t="s">
        <v>526</v>
      </c>
      <c r="B22" s="56"/>
      <c r="C22" s="56"/>
      <c r="D22" s="56"/>
      <c r="E22" s="56"/>
      <c r="F22" s="56"/>
      <c r="G22" s="56"/>
      <c r="H22" s="57"/>
      <c r="I22" s="2146" t="s">
        <v>1406</v>
      </c>
      <c r="J22" s="2147"/>
      <c r="K22" s="2147"/>
      <c r="L22" s="2147"/>
      <c r="M22" s="2147"/>
      <c r="N22" s="2147"/>
      <c r="O22" s="2147"/>
      <c r="P22" s="2147"/>
      <c r="Q22" s="2147"/>
      <c r="R22" s="2147"/>
      <c r="S22" s="2148"/>
      <c r="T22" s="82" t="s">
        <v>1493</v>
      </c>
      <c r="U22" s="48"/>
      <c r="V22" s="69"/>
      <c r="W22" s="48"/>
      <c r="X22" s="155" t="s">
        <v>1304</v>
      </c>
      <c r="Z22" s="43"/>
      <c r="AA22" s="44"/>
    </row>
    <row r="23" spans="1:27" ht="13.5" customHeight="1">
      <c r="A23" s="2142"/>
      <c r="B23" s="2143"/>
      <c r="C23" s="2143"/>
      <c r="D23" s="2143"/>
      <c r="E23" s="2143"/>
      <c r="F23" s="2143"/>
      <c r="G23" s="2143"/>
      <c r="H23" s="2144"/>
      <c r="T23" s="2082" t="s">
        <v>2000</v>
      </c>
      <c r="U23" s="2083"/>
      <c r="V23" s="2083"/>
      <c r="W23" s="2083"/>
      <c r="X23" s="2098"/>
      <c r="Y23" s="2099"/>
      <c r="Z23" s="2099"/>
      <c r="AA23" s="2100"/>
    </row>
    <row r="24" spans="1:27" ht="14.1" customHeight="1">
      <c r="A24" s="85" t="s">
        <v>670</v>
      </c>
      <c r="B24" s="46"/>
      <c r="C24" s="46"/>
      <c r="D24" s="46"/>
      <c r="E24" s="46"/>
      <c r="F24" s="46"/>
      <c r="G24" s="46"/>
      <c r="H24" s="58"/>
      <c r="J24" s="2184">
        <f>IF(B5="x",IF(AUDITCHECK!D29="AFR form Incomplete.","",IF(AUDITCHECK!D29="Deficit reduction plan is required.","School District must complete a deficit reduction plan in the 2020-2021 Budget",)),"")</f>
        <v>0</v>
      </c>
      <c r="K24" s="2184"/>
      <c r="L24" s="2184"/>
      <c r="M24" s="2184"/>
      <c r="N24" s="2184"/>
      <c r="O24" s="2184"/>
      <c r="P24" s="2184"/>
      <c r="Q24" s="2184"/>
      <c r="R24" s="2184"/>
      <c r="S24" s="2185"/>
      <c r="T24" s="102" t="s">
        <v>526</v>
      </c>
      <c r="U24" s="103"/>
      <c r="V24" s="103"/>
      <c r="W24" s="103"/>
      <c r="X24" s="104"/>
      <c r="Y24" s="104"/>
      <c r="Z24" s="104"/>
      <c r="AA24" s="105"/>
    </row>
    <row r="25" spans="1:27" ht="14.1" customHeight="1">
      <c r="A25" s="2119">
        <v>61104</v>
      </c>
      <c r="B25" s="2120"/>
      <c r="C25" s="2120"/>
      <c r="D25" s="2120"/>
      <c r="E25" s="2120"/>
      <c r="F25" s="2120"/>
      <c r="G25" s="2120"/>
      <c r="H25" s="2121"/>
      <c r="I25" s="110"/>
      <c r="J25" s="2186"/>
      <c r="K25" s="2186"/>
      <c r="L25" s="2186"/>
      <c r="M25" s="2186"/>
      <c r="N25" s="2186"/>
      <c r="O25" s="2186"/>
      <c r="P25" s="2186"/>
      <c r="Q25" s="2186"/>
      <c r="R25" s="2186"/>
      <c r="S25" s="2187"/>
      <c r="T25" s="2079" t="s">
        <v>2044</v>
      </c>
      <c r="U25" s="2080"/>
      <c r="V25" s="2080"/>
      <c r="W25" s="2080"/>
      <c r="X25" s="2080"/>
      <c r="Y25" s="2080"/>
      <c r="Z25" s="2080"/>
      <c r="AA25" s="2081"/>
    </row>
    <row r="26" spans="1:27" ht="6" customHeight="1">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c r="A27" s="147"/>
      <c r="B27" s="116"/>
      <c r="C27" s="122" t="s">
        <v>1149</v>
      </c>
      <c r="D27" s="116"/>
      <c r="E27" s="116"/>
      <c r="I27" s="2177" t="s">
        <v>1488</v>
      </c>
      <c r="J27" s="2150"/>
      <c r="K27" s="2150"/>
      <c r="L27" s="2150"/>
      <c r="M27" s="2150"/>
      <c r="N27" s="2150"/>
      <c r="O27" s="2150"/>
      <c r="P27" s="2150"/>
      <c r="Q27" s="2150"/>
      <c r="R27" s="2150"/>
      <c r="S27" s="2151"/>
      <c r="T27" s="127"/>
      <c r="U27" s="128"/>
      <c r="V27" s="128"/>
      <c r="W27" s="128"/>
      <c r="X27" s="128"/>
      <c r="Y27" s="128"/>
      <c r="Z27" s="128"/>
      <c r="AA27" s="129"/>
    </row>
    <row r="28" spans="1:27" ht="14.1" customHeight="1">
      <c r="A28" s="148"/>
      <c r="B28" s="111"/>
      <c r="C28" s="115" t="s">
        <v>1150</v>
      </c>
      <c r="D28" s="111"/>
      <c r="E28" s="111"/>
      <c r="F28" s="111"/>
      <c r="G28" s="111"/>
      <c r="I28" s="113"/>
      <c r="S28" s="45"/>
      <c r="T28" s="127"/>
      <c r="U28" s="128"/>
      <c r="V28" s="128"/>
      <c r="W28" s="130" t="s">
        <v>1036</v>
      </c>
      <c r="X28" s="128"/>
      <c r="Y28" s="128"/>
      <c r="Z28" s="128"/>
      <c r="AA28" s="129"/>
    </row>
    <row r="29" spans="1:27" ht="14.1" customHeight="1">
      <c r="A29" s="148"/>
      <c r="B29" s="133"/>
      <c r="C29" s="121" t="s">
        <v>812</v>
      </c>
      <c r="D29" s="111"/>
      <c r="E29" s="133" t="s">
        <v>2042</v>
      </c>
      <c r="F29" s="137" t="s">
        <v>1302</v>
      </c>
      <c r="G29" s="111"/>
      <c r="I29" s="51"/>
      <c r="J29" s="144" t="s">
        <v>2042</v>
      </c>
      <c r="K29" s="28" t="s">
        <v>570</v>
      </c>
      <c r="L29" s="99"/>
      <c r="M29" s="40" t="s">
        <v>98</v>
      </c>
      <c r="N29" s="32" t="s">
        <v>1500</v>
      </c>
      <c r="O29" s="32"/>
      <c r="P29" s="32"/>
      <c r="Q29" s="32"/>
      <c r="R29" s="32"/>
      <c r="S29" s="120"/>
      <c r="T29" s="6"/>
      <c r="U29" s="6"/>
      <c r="V29" s="6"/>
      <c r="W29" s="6"/>
      <c r="X29" s="6"/>
      <c r="Y29" s="6"/>
      <c r="Z29" s="6"/>
      <c r="AA29" s="129"/>
    </row>
    <row r="30" spans="1:27" ht="13.5" customHeight="1">
      <c r="A30" s="149"/>
      <c r="B30" s="133"/>
      <c r="C30" s="121" t="s">
        <v>1151</v>
      </c>
      <c r="D30" s="28"/>
      <c r="E30" s="28"/>
      <c r="F30" s="136"/>
      <c r="G30" s="111"/>
      <c r="H30" s="111"/>
      <c r="I30" s="51"/>
      <c r="J30" s="144" t="s">
        <v>2042</v>
      </c>
      <c r="K30" s="28" t="s">
        <v>570</v>
      </c>
      <c r="L30" s="99"/>
      <c r="M30" s="40" t="s">
        <v>98</v>
      </c>
      <c r="N30" s="32" t="s">
        <v>1489</v>
      </c>
      <c r="O30" s="32"/>
      <c r="P30" s="32"/>
      <c r="Q30" s="32"/>
      <c r="R30" s="32"/>
      <c r="S30" s="52"/>
      <c r="T30" s="6"/>
      <c r="U30" s="6"/>
      <c r="V30" s="6"/>
      <c r="W30" s="6"/>
      <c r="X30" s="6"/>
      <c r="Y30" s="6"/>
      <c r="Z30" s="6"/>
      <c r="AA30" s="45"/>
    </row>
    <row r="31" spans="1:27" ht="13.5" customHeight="1">
      <c r="A31" s="149"/>
      <c r="B31" s="133"/>
      <c r="C31" s="121" t="s">
        <v>1152</v>
      </c>
      <c r="D31" s="28"/>
      <c r="E31" s="28"/>
      <c r="F31" s="28"/>
      <c r="G31" s="28"/>
      <c r="H31" s="28"/>
      <c r="I31" s="51"/>
      <c r="J31" s="99"/>
      <c r="K31" s="40" t="s">
        <v>876</v>
      </c>
      <c r="L31" s="144" t="s">
        <v>2042</v>
      </c>
      <c r="M31" s="40" t="s">
        <v>98</v>
      </c>
      <c r="N31" s="32" t="s">
        <v>1572</v>
      </c>
      <c r="O31" s="29"/>
      <c r="P31" s="29"/>
      <c r="Q31" s="29"/>
      <c r="R31" s="29"/>
      <c r="S31" s="52"/>
      <c r="T31" s="6"/>
      <c r="U31" s="6"/>
      <c r="V31" s="6"/>
      <c r="W31" s="6"/>
      <c r="X31" s="6"/>
      <c r="Y31" s="6"/>
      <c r="Z31" s="6"/>
      <c r="AA31" s="45"/>
    </row>
    <row r="32" spans="1:27" ht="6" customHeight="1">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c r="A35" s="51"/>
      <c r="B35" s="30"/>
      <c r="C35" s="30"/>
      <c r="D35" s="34"/>
      <c r="E35" s="34"/>
      <c r="F35" s="34"/>
      <c r="G35" s="34"/>
      <c r="H35" s="34"/>
      <c r="I35" s="51"/>
      <c r="J35" s="33"/>
      <c r="L35" s="32" t="s">
        <v>700</v>
      </c>
      <c r="N35" s="33"/>
      <c r="O35" s="33"/>
      <c r="P35" s="2123"/>
      <c r="Q35" s="2120"/>
      <c r="R35" s="2120"/>
      <c r="S35" s="95"/>
      <c r="W35" s="31"/>
      <c r="X35" s="31"/>
      <c r="Y35" s="36"/>
      <c r="AA35" s="45"/>
    </row>
    <row r="36" spans="1:27" ht="6" customHeight="1">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c r="A38" s="2082" t="s">
        <v>2045</v>
      </c>
      <c r="B38" s="2152"/>
      <c r="C38" s="2152"/>
      <c r="D38" s="2152"/>
      <c r="E38" s="2152"/>
      <c r="F38" s="2120"/>
      <c r="G38" s="2120"/>
      <c r="H38" s="2121"/>
      <c r="I38" s="2171"/>
      <c r="J38" s="2091"/>
      <c r="K38" s="2091"/>
      <c r="L38" s="2091"/>
      <c r="M38" s="2091"/>
      <c r="N38" s="2091"/>
      <c r="O38" s="2091"/>
      <c r="P38" s="2092"/>
      <c r="Q38" s="2092"/>
      <c r="R38" s="2092"/>
      <c r="S38" s="2093"/>
      <c r="T38" s="2090"/>
      <c r="U38" s="2091"/>
      <c r="V38" s="2091"/>
      <c r="W38" s="2091"/>
      <c r="X38" s="2092"/>
      <c r="Y38" s="2092"/>
      <c r="Z38" s="2092"/>
      <c r="AA38" s="2093"/>
    </row>
    <row r="39" spans="1:27" ht="12" customHeight="1">
      <c r="A39" s="2175" t="s">
        <v>526</v>
      </c>
      <c r="B39" s="2176"/>
      <c r="C39" s="69"/>
      <c r="D39" s="66"/>
      <c r="E39" s="66"/>
      <c r="F39" s="76"/>
      <c r="G39" s="66"/>
      <c r="H39" s="53"/>
      <c r="I39" s="2175" t="s">
        <v>526</v>
      </c>
      <c r="J39" s="2176"/>
      <c r="K39" s="2176"/>
      <c r="L39" s="2176"/>
      <c r="M39" s="2176"/>
      <c r="N39" s="64"/>
      <c r="O39" s="69"/>
      <c r="P39" s="69"/>
      <c r="Q39" s="75"/>
      <c r="R39" s="69"/>
      <c r="S39" s="53"/>
      <c r="T39" s="69" t="s">
        <v>526</v>
      </c>
      <c r="U39" s="48"/>
      <c r="V39" s="69"/>
      <c r="W39" s="47"/>
      <c r="X39" s="75"/>
      <c r="Y39" s="43"/>
      <c r="Z39" s="43"/>
      <c r="AA39" s="44"/>
    </row>
    <row r="40" spans="1:27" ht="13.5" customHeight="1">
      <c r="A40" s="2178" t="s">
        <v>2046</v>
      </c>
      <c r="B40" s="2179"/>
      <c r="C40" s="2180"/>
      <c r="D40" s="2180"/>
      <c r="E40" s="2180"/>
      <c r="F40" s="2181"/>
      <c r="G40" s="2181"/>
      <c r="H40" s="2182"/>
      <c r="I40" s="2094"/>
      <c r="J40" s="2096"/>
      <c r="K40" s="2096"/>
      <c r="L40" s="2096"/>
      <c r="M40" s="2096"/>
      <c r="N40" s="2096"/>
      <c r="O40" s="2096"/>
      <c r="P40" s="2096"/>
      <c r="Q40" s="2096"/>
      <c r="R40" s="2096"/>
      <c r="S40" s="2097"/>
      <c r="T40" s="2094"/>
      <c r="U40" s="2095"/>
      <c r="V40" s="2096"/>
      <c r="W40" s="2096"/>
      <c r="X40" s="2096"/>
      <c r="Y40" s="2096"/>
      <c r="Z40" s="2096"/>
      <c r="AA40" s="2097"/>
    </row>
    <row r="41" spans="1:27" ht="11.45" customHeight="1">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c r="A42" s="2168" t="s">
        <v>2047</v>
      </c>
      <c r="B42" s="2169"/>
      <c r="C42" s="2170"/>
      <c r="D42" s="2183"/>
      <c r="E42" s="2169"/>
      <c r="F42" s="2169"/>
      <c r="G42" s="2169"/>
      <c r="H42" s="2170"/>
      <c r="I42" s="2089"/>
      <c r="J42" s="2085"/>
      <c r="K42" s="2085"/>
      <c r="L42" s="2085"/>
      <c r="M42" s="2085"/>
      <c r="N42" s="2085"/>
      <c r="O42" s="2086"/>
      <c r="P42" s="2084"/>
      <c r="Q42" s="2085"/>
      <c r="R42" s="2085"/>
      <c r="S42" s="2086"/>
      <c r="T42" s="2089"/>
      <c r="U42" s="2085"/>
      <c r="V42" s="2085"/>
      <c r="W42" s="2086"/>
      <c r="X42" s="2084"/>
      <c r="Y42" s="2085"/>
      <c r="Z42" s="2085"/>
      <c r="AA42" s="2086"/>
    </row>
    <row r="43" spans="1:27">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c r="A44" s="2172"/>
      <c r="B44" s="2173"/>
      <c r="C44" s="2173"/>
      <c r="D44" s="2173"/>
      <c r="E44" s="2173"/>
      <c r="F44" s="2173"/>
      <c r="G44" s="2173"/>
      <c r="H44" s="2174"/>
      <c r="I44" s="2164"/>
      <c r="J44" s="2166"/>
      <c r="K44" s="2166"/>
      <c r="L44" s="2166"/>
      <c r="M44" s="2166"/>
      <c r="N44" s="2166"/>
      <c r="O44" s="2166"/>
      <c r="P44" s="2166"/>
      <c r="Q44" s="2166"/>
      <c r="R44" s="2166"/>
      <c r="S44" s="2167"/>
      <c r="T44" s="2164"/>
      <c r="U44" s="2165"/>
      <c r="V44" s="2165"/>
      <c r="W44" s="2165"/>
      <c r="X44" s="2165"/>
      <c r="Y44" s="2165"/>
      <c r="Z44" s="2166"/>
      <c r="AA44" s="2167"/>
    </row>
    <row r="45" spans="1:27" ht="13.5" customHeight="1">
      <c r="A45" s="41" t="s">
        <v>184</v>
      </c>
      <c r="Q45" s="41" t="s">
        <v>1397</v>
      </c>
      <c r="R45" s="41"/>
      <c r="S45" s="41"/>
      <c r="T45" s="143"/>
      <c r="U45" s="41"/>
      <c r="V45" s="41"/>
      <c r="W45" s="41"/>
      <c r="X45" s="41"/>
      <c r="Y45" s="41"/>
      <c r="Z45" s="41"/>
      <c r="AA45" s="41"/>
    </row>
    <row r="46" spans="1:27" ht="10.5" customHeight="1">
      <c r="A46" s="1728" t="str">
        <f>"ISBE Form SD50-35/JA50-60 (05/"&amp;MID('AFR20'!E2,3,2)&amp;"-version"&amp;'AFR20'!F2&amp;")"</f>
        <v>ISBE Form SD50-35/JA50-60 (05/20-version1)</v>
      </c>
      <c r="B46" s="112"/>
      <c r="C46" s="112"/>
      <c r="D46" s="1729"/>
      <c r="E46" s="41"/>
      <c r="F46" s="41"/>
      <c r="G46" s="41"/>
      <c r="Q46" s="29" t="s">
        <v>1398</v>
      </c>
      <c r="R46" s="41"/>
      <c r="S46" s="41"/>
      <c r="T46" s="41"/>
      <c r="U46" s="41"/>
      <c r="V46" s="41"/>
      <c r="W46" s="41"/>
      <c r="X46" s="41"/>
      <c r="Y46" s="41"/>
      <c r="Z46" s="41"/>
      <c r="AA46" s="41"/>
    </row>
    <row r="47" spans="1:27">
      <c r="A47" s="134"/>
      <c r="Q47" s="41" t="s">
        <v>1868</v>
      </c>
      <c r="R47" s="41"/>
      <c r="S47" s="41"/>
      <c r="T47" s="41"/>
      <c r="U47" s="41"/>
      <c r="V47" s="41"/>
      <c r="W47" s="41"/>
      <c r="X47" s="41"/>
      <c r="Y47" s="41"/>
      <c r="Z47" s="41"/>
      <c r="AA47" s="41"/>
    </row>
    <row r="48" spans="1:27">
      <c r="Q48" s="41" t="s">
        <v>1869</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9"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J65"/>
  <sheetViews>
    <sheetView showGridLines="0" zoomScale="110" zoomScaleNormal="110" workbookViewId="0">
      <selection activeCell="C24" sqref="C24"/>
    </sheetView>
  </sheetViews>
  <sheetFormatPr defaultColWidth="9.140625" defaultRowHeight="12.75"/>
  <cols>
    <col min="1" max="1" width="3.7109375" style="307" customWidth="1"/>
    <col min="2" max="2" width="52.7109375" style="307" bestFit="1" customWidth="1"/>
    <col min="3" max="3" width="3.140625" style="307" customWidth="1"/>
    <col min="4" max="16384" width="9.140625" style="307"/>
  </cols>
  <sheetData>
    <row r="2" spans="1:10">
      <c r="A2" s="366" t="s">
        <v>255</v>
      </c>
    </row>
    <row r="3" spans="1:10">
      <c r="A3" s="307" t="s">
        <v>256</v>
      </c>
    </row>
    <row r="5" spans="1:10">
      <c r="A5" s="839">
        <v>1</v>
      </c>
      <c r="B5" s="307" t="s">
        <v>2158</v>
      </c>
      <c r="C5" s="307" t="s">
        <v>2176</v>
      </c>
    </row>
    <row r="6" spans="1:10">
      <c r="A6" s="839">
        <v>2</v>
      </c>
      <c r="B6" s="307" t="s">
        <v>2159</v>
      </c>
      <c r="C6" s="307" t="s">
        <v>2177</v>
      </c>
    </row>
    <row r="7" spans="1:10">
      <c r="A7" s="839">
        <v>3</v>
      </c>
      <c r="B7" s="307" t="s">
        <v>2160</v>
      </c>
      <c r="C7" s="307" t="s">
        <v>2178</v>
      </c>
    </row>
    <row r="8" spans="1:10">
      <c r="A8" s="839">
        <v>4</v>
      </c>
      <c r="B8" s="307" t="s">
        <v>2161</v>
      </c>
      <c r="C8" s="307" t="s">
        <v>2179</v>
      </c>
    </row>
    <row r="9" spans="1:10">
      <c r="A9" s="839">
        <v>5</v>
      </c>
      <c r="B9" s="307" t="s">
        <v>2162</v>
      </c>
      <c r="C9" s="307" t="s">
        <v>2269</v>
      </c>
    </row>
    <row r="10" spans="1:10" ht="24" customHeight="1">
      <c r="A10" s="839">
        <v>6</v>
      </c>
      <c r="B10" s="307" t="s">
        <v>2163</v>
      </c>
      <c r="C10" s="2348" t="s">
        <v>2180</v>
      </c>
      <c r="D10" s="2348"/>
      <c r="E10" s="2348"/>
      <c r="F10" s="2348"/>
      <c r="G10" s="2348"/>
      <c r="H10" s="2348"/>
      <c r="I10" s="2348"/>
      <c r="J10" s="2348"/>
    </row>
    <row r="11" spans="1:10">
      <c r="A11" s="839">
        <v>7</v>
      </c>
      <c r="B11" s="307" t="s">
        <v>2164</v>
      </c>
      <c r="C11" s="548" t="s">
        <v>2191</v>
      </c>
    </row>
    <row r="12" spans="1:10">
      <c r="A12" s="839">
        <v>8</v>
      </c>
      <c r="B12" s="307" t="s">
        <v>2165</v>
      </c>
      <c r="C12" s="307" t="s">
        <v>2181</v>
      </c>
    </row>
    <row r="13" spans="1:10">
      <c r="A13" s="839">
        <v>9</v>
      </c>
      <c r="B13" s="307" t="s">
        <v>2166</v>
      </c>
      <c r="C13" s="307" t="s">
        <v>2182</v>
      </c>
    </row>
    <row r="14" spans="1:10">
      <c r="A14" s="839">
        <v>10</v>
      </c>
      <c r="B14" s="307" t="s">
        <v>2167</v>
      </c>
      <c r="C14" s="307" t="s">
        <v>2270</v>
      </c>
    </row>
    <row r="15" spans="1:10">
      <c r="A15" s="839">
        <v>11</v>
      </c>
      <c r="B15" s="307" t="s">
        <v>2168</v>
      </c>
      <c r="C15" s="307" t="s">
        <v>2183</v>
      </c>
    </row>
    <row r="16" spans="1:10">
      <c r="A16" s="839">
        <v>12</v>
      </c>
      <c r="B16" s="307" t="s">
        <v>2169</v>
      </c>
      <c r="C16" s="307" t="s">
        <v>2184</v>
      </c>
    </row>
    <row r="17" spans="1:10">
      <c r="A17" s="839">
        <v>13</v>
      </c>
      <c r="B17" s="307" t="s">
        <v>2170</v>
      </c>
      <c r="C17" s="307" t="s">
        <v>2185</v>
      </c>
    </row>
    <row r="18" spans="1:10">
      <c r="A18" s="839">
        <v>14</v>
      </c>
      <c r="B18" s="307" t="s">
        <v>2171</v>
      </c>
      <c r="C18" s="307" t="s">
        <v>2186</v>
      </c>
    </row>
    <row r="19" spans="1:10">
      <c r="A19" s="839">
        <v>15</v>
      </c>
      <c r="B19" s="307" t="s">
        <v>2172</v>
      </c>
      <c r="C19" s="307" t="s">
        <v>2187</v>
      </c>
    </row>
    <row r="20" spans="1:10">
      <c r="A20" s="839">
        <v>16</v>
      </c>
      <c r="B20" s="307" t="s">
        <v>2173</v>
      </c>
      <c r="C20" s="307" t="s">
        <v>2188</v>
      </c>
    </row>
    <row r="21" spans="1:10">
      <c r="A21" s="839">
        <v>17</v>
      </c>
      <c r="B21" s="307" t="s">
        <v>2174</v>
      </c>
      <c r="C21" s="307" t="s">
        <v>2189</v>
      </c>
    </row>
    <row r="22" spans="1:10">
      <c r="A22" s="839">
        <v>18</v>
      </c>
      <c r="B22" s="307" t="s">
        <v>2175</v>
      </c>
      <c r="C22" s="307" t="s">
        <v>2190</v>
      </c>
    </row>
    <row r="23" spans="1:10" ht="48" customHeight="1">
      <c r="A23" s="840">
        <v>19</v>
      </c>
      <c r="B23" s="1973" t="s">
        <v>2272</v>
      </c>
      <c r="C23" s="2512" t="s">
        <v>2273</v>
      </c>
      <c r="D23" s="2512"/>
      <c r="E23" s="2512"/>
      <c r="F23" s="2512"/>
      <c r="G23" s="2512"/>
      <c r="H23" s="2512"/>
      <c r="I23" s="2512"/>
      <c r="J23" s="2512"/>
    </row>
    <row r="24" spans="1:10">
      <c r="A24" s="840"/>
    </row>
    <row r="25" spans="1:10">
      <c r="A25" s="840"/>
    </row>
    <row r="26" spans="1:10">
      <c r="A26" s="840"/>
    </row>
    <row r="27" spans="1:10">
      <c r="A27" s="840"/>
    </row>
    <row r="28" spans="1:10">
      <c r="A28" s="840"/>
    </row>
    <row r="29" spans="1:10">
      <c r="A29" s="840"/>
    </row>
    <row r="30" spans="1:10">
      <c r="A30" s="840"/>
    </row>
    <row r="31" spans="1:10">
      <c r="A31" s="840"/>
    </row>
    <row r="32" spans="1:10">
      <c r="A32" s="840"/>
    </row>
    <row r="33" spans="1:1">
      <c r="A33" s="840"/>
    </row>
    <row r="34" spans="1:1">
      <c r="A34" s="840"/>
    </row>
    <row r="35" spans="1:1">
      <c r="A35" s="840"/>
    </row>
    <row r="36" spans="1:1">
      <c r="A36" s="840"/>
    </row>
    <row r="37" spans="1:1">
      <c r="A37" s="840"/>
    </row>
    <row r="38" spans="1:1">
      <c r="A38" s="840"/>
    </row>
    <row r="39" spans="1:1">
      <c r="A39" s="840"/>
    </row>
    <row r="40" spans="1:1">
      <c r="A40" s="840"/>
    </row>
    <row r="41" spans="1:1">
      <c r="A41" s="840"/>
    </row>
    <row r="42" spans="1:1">
      <c r="A42" s="840"/>
    </row>
    <row r="43" spans="1:1">
      <c r="A43" s="840"/>
    </row>
    <row r="44" spans="1:1">
      <c r="A44" s="840"/>
    </row>
    <row r="45" spans="1:1">
      <c r="A45" s="840"/>
    </row>
    <row r="46" spans="1:1">
      <c r="A46" s="840"/>
    </row>
    <row r="47" spans="1:1">
      <c r="A47" s="840"/>
    </row>
    <row r="48" spans="1:1">
      <c r="A48" s="840"/>
    </row>
    <row r="49" spans="1:2">
      <c r="A49" s="840"/>
    </row>
    <row r="50" spans="1:2">
      <c r="A50" s="840"/>
    </row>
    <row r="51" spans="1:2">
      <c r="A51" s="840"/>
    </row>
    <row r="52" spans="1:2">
      <c r="A52" s="840"/>
    </row>
    <row r="53" spans="1:2">
      <c r="A53" s="840"/>
    </row>
    <row r="54" spans="1:2">
      <c r="A54" s="840"/>
    </row>
    <row r="55" spans="1:2">
      <c r="A55" s="840"/>
    </row>
    <row r="56" spans="1:2">
      <c r="A56" s="840"/>
    </row>
    <row r="57" spans="1:2">
      <c r="A57" s="840"/>
    </row>
    <row r="58" spans="1:2">
      <c r="A58" s="840"/>
    </row>
    <row r="59" spans="1:2">
      <c r="A59" s="840"/>
    </row>
    <row r="60" spans="1:2">
      <c r="A60" s="840"/>
    </row>
    <row r="61" spans="1:2">
      <c r="A61" s="840"/>
    </row>
    <row r="62" spans="1:2">
      <c r="A62" s="840"/>
    </row>
    <row r="63" spans="1:2">
      <c r="A63" s="840"/>
    </row>
    <row r="64" spans="1:2">
      <c r="A64" s="840"/>
      <c r="B64" s="253" t="str">
        <f>COVER!A17</f>
        <v>Rockford SD 205</v>
      </c>
    </row>
    <row r="65" spans="2:2">
      <c r="B65" s="841">
        <f>COVER!A13</f>
        <v>4101205025</v>
      </c>
    </row>
  </sheetData>
  <mergeCells count="2">
    <mergeCell ref="C10:J10"/>
    <mergeCell ref="C23:J23"/>
  </mergeCells>
  <phoneticPr fontId="19"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F38" activeCellId="1" sqref="A1:F1 F38"/>
    </sheetView>
  </sheetViews>
  <sheetFormatPr defaultRowHeight="14.25"/>
  <cols>
    <col min="1" max="1" width="1.140625" customWidth="1"/>
    <col min="2" max="2" width="2.7109375" style="17" customWidth="1"/>
    <col min="3" max="3" width="107.42578125" style="2" customWidth="1"/>
    <col min="4" max="4" width="1.28515625" customWidth="1"/>
  </cols>
  <sheetData>
    <row r="1" spans="1:4" ht="13.5">
      <c r="A1" s="21" t="s">
        <v>521</v>
      </c>
      <c r="B1" s="22"/>
      <c r="C1" s="21"/>
    </row>
    <row r="3" spans="1:4">
      <c r="B3" s="18">
        <v>1</v>
      </c>
      <c r="C3" s="20" t="s">
        <v>908</v>
      </c>
    </row>
    <row r="4" spans="1:4" ht="22.5">
      <c r="B4" s="18" t="s">
        <v>21</v>
      </c>
      <c r="C4" s="16" t="s">
        <v>271</v>
      </c>
    </row>
    <row r="5" spans="1:4" ht="13.5" customHeight="1">
      <c r="B5" s="18" t="s">
        <v>932</v>
      </c>
      <c r="C5" s="16" t="s">
        <v>885</v>
      </c>
    </row>
    <row r="6" spans="1:4" ht="13.5" customHeight="1">
      <c r="A6" s="23"/>
      <c r="B6" s="25" t="s">
        <v>933</v>
      </c>
      <c r="C6" s="62" t="s">
        <v>1392</v>
      </c>
      <c r="D6" s="24"/>
    </row>
    <row r="7" spans="1:4" ht="13.5" customHeight="1">
      <c r="A7" s="23"/>
      <c r="B7" s="25"/>
      <c r="C7" s="62" t="s">
        <v>1393</v>
      </c>
      <c r="D7" s="24"/>
    </row>
    <row r="8" spans="1:4" ht="13.5" customHeight="1">
      <c r="A8" s="23"/>
      <c r="B8" s="142" t="s">
        <v>934</v>
      </c>
      <c r="C8" s="62" t="s">
        <v>1378</v>
      </c>
      <c r="D8" s="24"/>
    </row>
    <row r="9" spans="1:4" ht="13.5" customHeight="1">
      <c r="A9" s="14"/>
      <c r="B9" s="140" t="s">
        <v>935</v>
      </c>
      <c r="C9" s="138" t="s">
        <v>1305</v>
      </c>
    </row>
    <row r="10" spans="1:4" ht="13.5" customHeight="1">
      <c r="B10" s="18" t="s">
        <v>936</v>
      </c>
      <c r="C10" s="15" t="s">
        <v>900</v>
      </c>
    </row>
    <row r="11" spans="1:4" ht="12.75" customHeight="1">
      <c r="B11" s="18" t="s">
        <v>937</v>
      </c>
      <c r="C11" s="16" t="s">
        <v>851</v>
      </c>
    </row>
    <row r="12" spans="1:4" ht="21.75" customHeight="1">
      <c r="B12" s="18" t="s">
        <v>938</v>
      </c>
      <c r="C12" s="141" t="s">
        <v>1377</v>
      </c>
    </row>
    <row r="13" spans="1:4" s="19" customFormat="1" ht="12.75" customHeight="1">
      <c r="B13" s="18" t="s">
        <v>906</v>
      </c>
      <c r="C13" s="16" t="s">
        <v>1114</v>
      </c>
    </row>
    <row r="14" spans="1:4" ht="21.75" customHeight="1">
      <c r="B14" s="18" t="s">
        <v>907</v>
      </c>
      <c r="C14" s="16" t="s">
        <v>835</v>
      </c>
    </row>
    <row r="15" spans="1:4" ht="12.75" customHeight="1">
      <c r="B15" s="139" t="s">
        <v>1311</v>
      </c>
      <c r="C15" s="138" t="s">
        <v>1312</v>
      </c>
    </row>
    <row r="16" spans="1:4" ht="12.75" customHeight="1">
      <c r="C16" s="138" t="s">
        <v>1313</v>
      </c>
    </row>
    <row r="17" spans="3:3" ht="12.75" customHeight="1">
      <c r="C17" s="63" t="s">
        <v>1314</v>
      </c>
    </row>
    <row r="19" spans="3:3">
      <c r="C19" s="7"/>
    </row>
  </sheetData>
  <sheetProtection algorithmName="SHA-512" hashValue="WRC0jnHT8xA8JAxWFCI3SSS6kVAUtYiL7lAQdKZQe9MOEeB3iea8J0nrKs0dfWLOA7ZylgTmTtqadyXBQNYgvA==" saltValue="GX+9jumukUie57ShOAzoQw==" spinCount="100000" sheet="1" objects="1" scenarios="1"/>
  <phoneticPr fontId="19"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B1" sqref="B1"/>
    </sheetView>
  </sheetViews>
  <sheetFormatPr defaultColWidth="9.140625" defaultRowHeight="12.75"/>
  <cols>
    <col min="1" max="1" width="1.85546875" style="307" customWidth="1"/>
    <col min="2" max="2" width="59.7109375" style="307" customWidth="1"/>
    <col min="3" max="16384" width="9.140625" style="307"/>
  </cols>
  <sheetData>
    <row r="11" spans="1:6">
      <c r="B11" s="842"/>
      <c r="C11" s="842"/>
      <c r="D11" s="842"/>
      <c r="E11" s="842"/>
      <c r="F11" s="842"/>
    </row>
    <row r="13" spans="1:6">
      <c r="A13" s="843" t="s">
        <v>1470</v>
      </c>
    </row>
    <row r="15" spans="1:6">
      <c r="A15" s="366" t="s">
        <v>849</v>
      </c>
    </row>
    <row r="16" spans="1:6" s="842" customFormat="1" ht="45" customHeight="1">
      <c r="A16" s="844"/>
      <c r="B16" s="844" t="s">
        <v>1950</v>
      </c>
    </row>
    <row r="17" spans="1:2" ht="6" customHeight="1"/>
    <row r="18" spans="1:2" ht="24.75" customHeight="1">
      <c r="A18" s="2513" t="s">
        <v>1654</v>
      </c>
      <c r="B18" s="2513"/>
    </row>
  </sheetData>
  <sheetProtection selectLockedCells="1"/>
  <mergeCells count="1">
    <mergeCell ref="A18:B18"/>
  </mergeCells>
  <phoneticPr fontId="19"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12" r:id="rId4">
          <objectPr defaultSize="0" r:id="rId5">
            <anchor moveWithCells="1">
              <from>
                <xdr:col>1</xdr:col>
                <xdr:colOff>38100</xdr:colOff>
                <xdr:row>0</xdr:row>
                <xdr:rowOff>9525</xdr:rowOff>
              </from>
              <to>
                <xdr:col>1</xdr:col>
                <xdr:colOff>952500</xdr:colOff>
                <xdr:row>4</xdr:row>
                <xdr:rowOff>47625</xdr:rowOff>
              </to>
            </anchor>
          </objectPr>
        </oleObject>
      </mc:Choice>
      <mc:Fallback>
        <oleObject progId="Acrobat Document" dvAspect="DVASPECT_ICON" shapeId="43012" r:id="rId4"/>
      </mc:Fallback>
    </mc:AlternateContent>
    <mc:AlternateContent xmlns:mc="http://schemas.openxmlformats.org/markup-compatibility/2006">
      <mc:Choice Requires="x14">
        <oleObject progId="Acrobat Document" dvAspect="DVASPECT_ICON" shapeId="43013" r:id="rId6">
          <objectPr defaultSize="0" r:id="rId7">
            <anchor moveWithCells="1">
              <from>
                <xdr:col>1</xdr:col>
                <xdr:colOff>1162050</xdr:colOff>
                <xdr:row>0</xdr:row>
                <xdr:rowOff>19050</xdr:rowOff>
              </from>
              <to>
                <xdr:col>1</xdr:col>
                <xdr:colOff>2076450</xdr:colOff>
                <xdr:row>4</xdr:row>
                <xdr:rowOff>57150</xdr:rowOff>
              </to>
            </anchor>
          </objectPr>
        </oleObject>
      </mc:Choice>
      <mc:Fallback>
        <oleObject progId="Acrobat Document" dvAspect="DVASPECT_ICON" shapeId="43013" r:id="rId6"/>
      </mc:Fallback>
    </mc:AlternateContent>
    <mc:AlternateContent xmlns:mc="http://schemas.openxmlformats.org/markup-compatibility/2006">
      <mc:Choice Requires="x14">
        <oleObject progId="Acrobat Document" dvAspect="DVASPECT_ICON" shapeId="43014" r:id="rId8">
          <objectPr defaultSize="0" r:id="rId9">
            <anchor moveWithCells="1">
              <from>
                <xdr:col>1</xdr:col>
                <xdr:colOff>2266950</xdr:colOff>
                <xdr:row>0</xdr:row>
                <xdr:rowOff>19050</xdr:rowOff>
              </from>
              <to>
                <xdr:col>1</xdr:col>
                <xdr:colOff>3181350</xdr:colOff>
                <xdr:row>4</xdr:row>
                <xdr:rowOff>57150</xdr:rowOff>
              </to>
            </anchor>
          </objectPr>
        </oleObject>
      </mc:Choice>
      <mc:Fallback>
        <oleObject progId="Acrobat Document" dvAspect="DVASPECT_ICON" shapeId="43014" r:id="rId8"/>
      </mc:Fallback>
    </mc:AlternateContent>
    <mc:AlternateContent xmlns:mc="http://schemas.openxmlformats.org/markup-compatibility/2006">
      <mc:Choice Requires="x14">
        <oleObject progId="Acrobat Document" dvAspect="DVASPECT_ICON" shapeId="43015" r:id="rId10">
          <objectPr defaultSize="0" r:id="rId11">
            <anchor moveWithCells="1">
              <from>
                <xdr:col>1</xdr:col>
                <xdr:colOff>3371850</xdr:colOff>
                <xdr:row>0</xdr:row>
                <xdr:rowOff>0</xdr:rowOff>
              </from>
              <to>
                <xdr:col>2</xdr:col>
                <xdr:colOff>304800</xdr:colOff>
                <xdr:row>4</xdr:row>
                <xdr:rowOff>38100</xdr:rowOff>
              </to>
            </anchor>
          </objectPr>
        </oleObject>
      </mc:Choice>
      <mc:Fallback>
        <oleObject progId="Acrobat Document" dvAspect="DVASPECT_ICON" shapeId="43015"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topLeftCell="A4" zoomScale="110" zoomScaleNormal="110" workbookViewId="0">
      <selection activeCell="F38" activeCellId="1" sqref="A1:F1 F38"/>
    </sheetView>
  </sheetViews>
  <sheetFormatPr defaultColWidth="9.140625" defaultRowHeight="12.75"/>
  <cols>
    <col min="1" max="1" width="33.85546875" style="294" customWidth="1"/>
    <col min="2" max="6" width="16.7109375" style="294" customWidth="1"/>
    <col min="7" max="16384" width="9.140625" style="294"/>
  </cols>
  <sheetData>
    <row r="1" spans="1:8" ht="48.75" customHeight="1">
      <c r="A1" s="2514" t="s">
        <v>1658</v>
      </c>
      <c r="B1" s="2515"/>
      <c r="C1" s="2515"/>
      <c r="D1" s="2515"/>
      <c r="E1" s="2515"/>
      <c r="F1" s="2516"/>
    </row>
    <row r="2" spans="1:8" ht="45" customHeight="1">
      <c r="A2" s="252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25"/>
      <c r="C2" s="2525"/>
      <c r="D2" s="2525"/>
      <c r="E2" s="2525"/>
      <c r="F2" s="2526"/>
      <c r="G2" s="845"/>
      <c r="H2" s="845"/>
    </row>
    <row r="3" spans="1:8" ht="57" customHeight="1">
      <c r="A3" s="2527" t="s">
        <v>1949</v>
      </c>
      <c r="B3" s="2528"/>
      <c r="C3" s="2528"/>
      <c r="D3" s="2528"/>
      <c r="E3" s="2528"/>
      <c r="F3" s="2529"/>
      <c r="G3" s="845"/>
      <c r="H3" s="845"/>
    </row>
    <row r="4" spans="1:8" ht="14.25" customHeight="1">
      <c r="A4" s="253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34"/>
      <c r="C4" s="2534"/>
      <c r="D4" s="2534"/>
      <c r="E4" s="2534"/>
      <c r="F4" s="2535"/>
      <c r="G4" s="845"/>
      <c r="H4" s="845"/>
    </row>
    <row r="5" spans="1:8" ht="14.25" customHeight="1">
      <c r="A5" s="253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37"/>
      <c r="C5" s="2537"/>
      <c r="D5" s="2537"/>
      <c r="E5" s="2537"/>
      <c r="F5" s="2538"/>
      <c r="G5" s="845"/>
      <c r="H5" s="845"/>
    </row>
    <row r="6" spans="1:8" s="846" customFormat="1" ht="41.25" customHeight="1">
      <c r="A6" s="2530" t="s">
        <v>1659</v>
      </c>
      <c r="B6" s="2531"/>
      <c r="C6" s="2531"/>
      <c r="D6" s="2531"/>
      <c r="E6" s="2531"/>
      <c r="F6" s="2532"/>
    </row>
    <row r="7" spans="1:8" ht="42" customHeight="1">
      <c r="A7" s="847" t="s">
        <v>476</v>
      </c>
      <c r="B7" s="848" t="s">
        <v>1473</v>
      </c>
      <c r="C7" s="848" t="s">
        <v>1474</v>
      </c>
      <c r="D7" s="848" t="s">
        <v>1472</v>
      </c>
      <c r="E7" s="848" t="s">
        <v>1475</v>
      </c>
      <c r="F7" s="848" t="s">
        <v>1347</v>
      </c>
    </row>
    <row r="8" spans="1:8" s="850" customFormat="1" ht="14.25" customHeight="1">
      <c r="A8" s="849" t="s">
        <v>1348</v>
      </c>
      <c r="B8" s="1714">
        <f>'Acct Summary 7-8'!C8</f>
        <v>327736997</v>
      </c>
      <c r="C8" s="1714">
        <f>'Acct Summary 7-8'!D8</f>
        <v>17369398</v>
      </c>
      <c r="D8" s="1714">
        <f>'Acct Summary 7-8'!F8</f>
        <v>32186129</v>
      </c>
      <c r="E8" s="1714">
        <f>'Acct Summary 7-8'!I8</f>
        <v>1682219</v>
      </c>
      <c r="F8" s="1714">
        <f>SUM(B8:E8)</f>
        <v>378974743</v>
      </c>
    </row>
    <row r="9" spans="1:8" s="850" customFormat="1" ht="14.25" customHeight="1" thickBot="1">
      <c r="A9" s="849" t="s">
        <v>1349</v>
      </c>
      <c r="B9" s="1715">
        <f>'Acct Summary 7-8'!C17</f>
        <v>314993122</v>
      </c>
      <c r="C9" s="1715">
        <f>'Acct Summary 7-8'!D17</f>
        <v>25679201</v>
      </c>
      <c r="D9" s="1715">
        <f>'Acct Summary 7-8'!F17</f>
        <v>21133515</v>
      </c>
      <c r="E9" s="1714"/>
      <c r="F9" s="1714">
        <f>SUM(B9:E9)</f>
        <v>361805838</v>
      </c>
    </row>
    <row r="10" spans="1:8" s="850" customFormat="1" ht="14.25" thickTop="1" thickBot="1">
      <c r="A10" s="851" t="s">
        <v>1350</v>
      </c>
      <c r="B10" s="1716">
        <f>(B8-B9)</f>
        <v>12743875</v>
      </c>
      <c r="C10" s="1716">
        <f>(C8-C9)</f>
        <v>-8309803</v>
      </c>
      <c r="D10" s="1716">
        <f>(D8-D9)</f>
        <v>11052614</v>
      </c>
      <c r="E10" s="1715">
        <f>(E8-E9)</f>
        <v>1682219</v>
      </c>
      <c r="F10" s="1717">
        <f>SUM(F8-F9)</f>
        <v>17168905</v>
      </c>
    </row>
    <row r="11" spans="1:8" s="850" customFormat="1" ht="14.25" thickTop="1" thickBot="1">
      <c r="A11" s="852" t="s">
        <v>1880</v>
      </c>
      <c r="B11" s="1718">
        <f>'Acct Summary 7-8'!C81</f>
        <v>132456507</v>
      </c>
      <c r="C11" s="1718">
        <f>'Acct Summary 7-8'!D81</f>
        <v>2162707</v>
      </c>
      <c r="D11" s="1718">
        <f>'Acct Summary 7-8'!F81</f>
        <v>5570163</v>
      </c>
      <c r="E11" s="1718">
        <f>'Acct Summary 7-8'!I81</f>
        <v>36911245</v>
      </c>
      <c r="F11" s="1719">
        <f>SUM(B11:E11)</f>
        <v>177100622</v>
      </c>
    </row>
    <row r="12" spans="1:8" ht="16.5" customHeight="1" thickTop="1">
      <c r="A12" s="853"/>
      <c r="B12" s="854"/>
      <c r="C12" s="2518" t="str">
        <f>IF(AND(F10&lt;0,F11&gt;=0,ABS(F10*3)&gt;ABS(F11)),A16,IF(AND(F10&lt;0,F11&gt;0,ABS(F10*3)&lt;=ABS(F11)),A17,IF(AND(F10&lt;0,F11&lt;0),A16,IF(F11=0,A19,A18))))</f>
        <v>Balanced - no deficit reduction plan is required.</v>
      </c>
      <c r="D12" s="2519"/>
      <c r="E12" s="2519"/>
      <c r="F12" s="2520"/>
    </row>
    <row r="13" spans="1:8" ht="19.5" customHeight="1">
      <c r="A13" s="855"/>
      <c r="B13" s="856"/>
      <c r="C13" s="2518"/>
      <c r="D13" s="2519"/>
      <c r="E13" s="2519"/>
      <c r="F13" s="2520"/>
      <c r="H13" s="845"/>
    </row>
    <row r="14" spans="1:8" ht="19.5" customHeight="1">
      <c r="A14" s="855"/>
      <c r="B14" s="856"/>
      <c r="C14" s="2518"/>
      <c r="D14" s="2519"/>
      <c r="E14" s="2519"/>
      <c r="F14" s="2520"/>
      <c r="H14" s="845"/>
    </row>
    <row r="15" spans="1:8" ht="17.25" customHeight="1">
      <c r="A15" s="855"/>
      <c r="B15" s="856"/>
      <c r="C15" s="2521"/>
      <c r="D15" s="2522"/>
      <c r="E15" s="2522"/>
      <c r="F15" s="2523"/>
      <c r="H15" s="845"/>
    </row>
    <row r="16" spans="1:8" s="288" customFormat="1" ht="51.75" hidden="1" customHeight="1">
      <c r="A16" s="2517" t="s">
        <v>1655</v>
      </c>
      <c r="B16" s="2517"/>
      <c r="C16" s="2517"/>
      <c r="D16" s="2517"/>
      <c r="E16" s="2517"/>
      <c r="F16" s="288" t="s">
        <v>1351</v>
      </c>
    </row>
    <row r="17" spans="1:6" hidden="1">
      <c r="A17" s="294" t="s">
        <v>1656</v>
      </c>
      <c r="F17" s="857" t="s">
        <v>1352</v>
      </c>
    </row>
    <row r="18" spans="1:6" hidden="1">
      <c r="A18" s="294" t="s">
        <v>1657</v>
      </c>
      <c r="F18" s="294" t="s">
        <v>1388</v>
      </c>
    </row>
    <row r="19" spans="1:6" hidden="1">
      <c r="A19" s="294" t="s">
        <v>1387</v>
      </c>
      <c r="F19" s="294" t="s">
        <v>1354</v>
      </c>
    </row>
    <row r="20" spans="1:6" ht="14.25" customHeight="1"/>
    <row r="21" spans="1:6">
      <c r="B21" s="858"/>
    </row>
    <row r="48" spans="3:3">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0000FF"/>
    <pageSetUpPr fitToPage="1"/>
  </sheetPr>
  <dimension ref="A1:L84"/>
  <sheetViews>
    <sheetView showGridLines="0" defaultGridColor="0" colorId="8" zoomScale="110" zoomScaleNormal="110" workbookViewId="0">
      <selection activeCell="D69" sqref="D69"/>
    </sheetView>
  </sheetViews>
  <sheetFormatPr defaultColWidth="9.140625" defaultRowHeight="1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c r="A1" s="859"/>
      <c r="B1" s="860"/>
      <c r="C1" s="861"/>
      <c r="D1" s="862"/>
    </row>
    <row r="2" spans="1:4" ht="7.5" customHeight="1" thickTop="1">
      <c r="A2" s="1448"/>
      <c r="B2" s="1449"/>
      <c r="C2" s="1450"/>
      <c r="D2" s="1451"/>
    </row>
    <row r="3" spans="1:4" ht="36" customHeight="1">
      <c r="A3" s="2539" t="s">
        <v>658</v>
      </c>
      <c r="B3" s="2540"/>
      <c r="C3" s="2540"/>
      <c r="D3" s="2541"/>
    </row>
    <row r="4" spans="1:4">
      <c r="A4" s="923" t="s">
        <v>1660</v>
      </c>
      <c r="B4" s="924"/>
      <c r="C4" s="925"/>
      <c r="D4" s="926"/>
    </row>
    <row r="5" spans="1:4" ht="21" customHeight="1">
      <c r="A5" s="919"/>
      <c r="B5" s="920">
        <v>1</v>
      </c>
      <c r="C5" s="921" t="s">
        <v>1951</v>
      </c>
      <c r="D5" s="922"/>
    </row>
    <row r="6" spans="1:4" s="542" customFormat="1" ht="14.25" customHeight="1">
      <c r="A6" s="909"/>
      <c r="B6" s="864">
        <f t="shared" ref="B6:B13" si="0">B5+1</f>
        <v>2</v>
      </c>
      <c r="C6" s="865" t="s">
        <v>856</v>
      </c>
      <c r="D6" s="866"/>
    </row>
    <row r="7" spans="1:4" s="542" customFormat="1" ht="12.75">
      <c r="A7" s="909"/>
      <c r="B7" s="864">
        <f t="shared" si="0"/>
        <v>3</v>
      </c>
      <c r="C7" s="2550" t="s">
        <v>1481</v>
      </c>
      <c r="D7" s="2551"/>
    </row>
    <row r="8" spans="1:4" s="542" customFormat="1" ht="12.75">
      <c r="A8" s="909"/>
      <c r="B8" s="864"/>
      <c r="C8" s="867" t="s">
        <v>1480</v>
      </c>
      <c r="D8" s="868"/>
    </row>
    <row r="9" spans="1:4" s="542" customFormat="1" ht="14.25" customHeight="1">
      <c r="A9" s="909"/>
      <c r="B9" s="864">
        <f>B7+1</f>
        <v>4</v>
      </c>
      <c r="C9" s="865" t="s">
        <v>1856</v>
      </c>
      <c r="D9" s="866"/>
    </row>
    <row r="10" spans="1:4" s="542" customFormat="1" ht="14.25" customHeight="1">
      <c r="A10" s="909"/>
      <c r="B10" s="864">
        <f t="shared" si="0"/>
        <v>5</v>
      </c>
      <c r="C10" s="865" t="s">
        <v>632</v>
      </c>
      <c r="D10" s="866"/>
    </row>
    <row r="11" spans="1:4" s="542" customFormat="1" ht="14.25" customHeight="1">
      <c r="A11" s="909"/>
      <c r="B11" s="864">
        <f t="shared" si="0"/>
        <v>6</v>
      </c>
      <c r="C11" s="865" t="s">
        <v>770</v>
      </c>
      <c r="D11" s="866"/>
    </row>
    <row r="12" spans="1:4" s="542" customFormat="1" ht="14.25" customHeight="1">
      <c r="A12" s="909"/>
      <c r="B12" s="864">
        <f t="shared" si="0"/>
        <v>7</v>
      </c>
      <c r="C12" s="865" t="s">
        <v>1050</v>
      </c>
      <c r="D12" s="866"/>
    </row>
    <row r="13" spans="1:4" s="542" customFormat="1" ht="14.25" customHeight="1">
      <c r="A13" s="909"/>
      <c r="B13" s="864">
        <f t="shared" si="0"/>
        <v>8</v>
      </c>
      <c r="C13" s="905" t="s">
        <v>771</v>
      </c>
      <c r="D13" s="866"/>
    </row>
    <row r="14" spans="1:4" s="542" customFormat="1" ht="14.25" customHeight="1">
      <c r="A14" s="909"/>
      <c r="B14" s="906">
        <v>9</v>
      </c>
      <c r="C14" s="907" t="s">
        <v>1482</v>
      </c>
      <c r="D14" s="908"/>
    </row>
    <row r="15" spans="1:4" s="542" customFormat="1" ht="21.75" customHeight="1">
      <c r="A15" s="2542" t="s">
        <v>998</v>
      </c>
      <c r="B15" s="2543"/>
      <c r="C15" s="2543"/>
      <c r="D15" s="2544"/>
    </row>
    <row r="16" spans="1:4" s="542" customFormat="1" ht="24" customHeight="1">
      <c r="A16" s="2545" t="s">
        <v>656</v>
      </c>
      <c r="B16" s="2546"/>
      <c r="C16" s="2546"/>
      <c r="D16" s="2547"/>
    </row>
    <row r="17" spans="1:10" s="542" customFormat="1" ht="12.75" customHeight="1">
      <c r="A17" s="927" t="s">
        <v>1661</v>
      </c>
      <c r="B17" s="928"/>
      <c r="C17" s="929"/>
      <c r="D17" s="930"/>
    </row>
    <row r="18" spans="1:10" s="542" customFormat="1" ht="12.75" customHeight="1">
      <c r="A18" s="931" t="s">
        <v>1952</v>
      </c>
      <c r="B18" s="932"/>
      <c r="C18" s="933"/>
      <c r="D18" s="934"/>
    </row>
    <row r="19" spans="1:10" ht="6.75" customHeight="1" thickBot="1">
      <c r="A19" s="935"/>
      <c r="B19" s="936"/>
      <c r="C19" s="937"/>
      <c r="D19" s="938"/>
    </row>
    <row r="20" spans="1:10" s="942" customFormat="1" ht="12.75" thickTop="1">
      <c r="A20" s="939"/>
      <c r="B20" s="940" t="s">
        <v>1662</v>
      </c>
      <c r="C20" s="941"/>
      <c r="D20" s="944" t="s">
        <v>702</v>
      </c>
    </row>
    <row r="21" spans="1:10">
      <c r="A21" s="869"/>
      <c r="B21" s="870">
        <v>1</v>
      </c>
      <c r="C21" s="2554" t="s">
        <v>309</v>
      </c>
      <c r="D21" s="2555"/>
    </row>
    <row r="22" spans="1:10" ht="12.75">
      <c r="A22" s="910"/>
      <c r="B22" s="911">
        <v>2</v>
      </c>
      <c r="C22" s="2552" t="s">
        <v>1501</v>
      </c>
      <c r="D22" s="2553"/>
    </row>
    <row r="23" spans="1:10" ht="12.2" customHeight="1">
      <c r="A23" s="910"/>
      <c r="B23" s="911"/>
      <c r="C23" s="912" t="s">
        <v>945</v>
      </c>
      <c r="D23" s="913" t="str">
        <f>IF(COVER!O11="X","CASH",IF(COVER!O12="X","ACCRUAL ","PLEASE CHECK AN ACCOUNTING BASIS."))</f>
        <v xml:space="preserve">ACCRUAL </v>
      </c>
    </row>
    <row r="24" spans="1:10" ht="12.2" customHeight="1">
      <c r="A24" s="910"/>
      <c r="B24" s="911"/>
      <c r="C24" s="912" t="s">
        <v>1318</v>
      </c>
      <c r="D24" s="913" t="str">
        <f>IF(COVER!O11="X","OK",IF(AND('Aud Quest 2'!J90=0,'Aud Quest 2'!I77&lt;DATE(2017,12,31)),"ENTER ACCOUNTING INFO",IF(AND('Aud Quest 2'!J90&gt;0,'Aud Quest 2'!I77&lt;DATE(2017,12,31)),"OK")))</f>
        <v>OK</v>
      </c>
    </row>
    <row r="25" spans="1:10">
      <c r="A25" s="871"/>
      <c r="B25" s="872"/>
      <c r="C25" s="873" t="s">
        <v>1503</v>
      </c>
      <c r="D25" s="874" t="str">
        <f>IF(AND(COVER!J29="X",COVER!J30="X",COVER!L30&lt;&gt;"X"),"OK",IF(AND(COVER!J29="X",COVER!J30&lt;&gt;"X",COVER!L30="X"),"OK",IF(AND(COVER!L29="X",COVER!J30&lt;&gt;"X"),"OK","PLEASE CHECK YES or NO.")))</f>
        <v>OK</v>
      </c>
    </row>
    <row r="26" spans="1:10">
      <c r="A26" s="871"/>
      <c r="B26" s="914"/>
      <c r="C26" s="875" t="s">
        <v>1502</v>
      </c>
      <c r="D26" s="876" t="str">
        <f>IF(AND(COVER!J29="X",COVER!J30="X",COVER!L29&lt;&gt;"X"),"OK",IF(AND(COVER!J29="X",COVER!J30&lt;&gt;"X",COVER!L30="X"),"SENDING AN A-133 SEPERATELY!",IF(AND(COVER!L29="X",COVER!J30&lt;&gt;"X"),"OK","PLEASE CHECK YES or NO.")))</f>
        <v>OK</v>
      </c>
    </row>
    <row r="27" spans="1:10" ht="12" hidden="1" customHeight="1">
      <c r="A27" s="877"/>
      <c r="B27" s="914"/>
      <c r="C27" s="873" t="s">
        <v>966</v>
      </c>
      <c r="D27" s="876" t="str">
        <f>IF(AND(COVER!J29="X",COVER!J31="X",COVER!L29&lt;&gt;"X"),"OK",IF(AND(COVER!J29="X",COVER!J31&lt;&gt;"X",COVER!L31="X"),"NO FINDINGS WERE ISSUED",IF(AND(COVER!L29="X",COVER!J31&lt;&gt;"X"),"OK","PLEASE CHECK YES or NO.")))</f>
        <v>NO FINDINGS WERE ISSUED</v>
      </c>
    </row>
    <row r="28" spans="1:10" ht="24" hidden="1" customHeight="1">
      <c r="A28" s="877"/>
      <c r="B28" s="914"/>
      <c r="C28" s="873" t="s">
        <v>834</v>
      </c>
      <c r="D28" s="878" t="str">
        <f>IF('Aud Quest 2'!B53="X",IF('Aud Quest 2'!F53&gt;"00/00/00 ","Enter Effective Date","ok"))</f>
        <v>ok</v>
      </c>
    </row>
    <row r="29" spans="1:10">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c r="A30" s="869"/>
      <c r="B30" s="911">
        <f>B22+1</f>
        <v>3</v>
      </c>
      <c r="C30" s="879" t="s">
        <v>817</v>
      </c>
      <c r="D30" s="880"/>
    </row>
    <row r="31" spans="1:10">
      <c r="A31" s="871"/>
      <c r="B31" s="881"/>
      <c r="C31" s="915" t="s">
        <v>250</v>
      </c>
      <c r="D31" s="882" t="str">
        <f>IF(SUM('FP Info 3'!J10:L10)&lt;=0.0999999,"OK","CORRECT THE TAX RATES BY MOVING THE DECIMAL TWO PLACES TO THE LEFT.")</f>
        <v>OK</v>
      </c>
      <c r="E31" s="336"/>
      <c r="F31" s="336"/>
      <c r="G31" s="336"/>
      <c r="H31" s="336"/>
      <c r="I31" s="336"/>
      <c r="J31" s="336"/>
    </row>
    <row r="32" spans="1:10">
      <c r="A32" s="871"/>
      <c r="B32" s="916"/>
      <c r="C32" s="883" t="s">
        <v>969</v>
      </c>
      <c r="D32" s="874" t="str">
        <f>IF(OR(COVER!B6="x",'FP Info 3'!B31="X",'FP Info 3'!B32="X"),"OK","ENTRY IS REQUIRED!")</f>
        <v>OK</v>
      </c>
    </row>
    <row r="33" spans="1:12" s="887" customFormat="1" ht="12.75" customHeight="1">
      <c r="A33" s="884"/>
      <c r="B33" s="911">
        <f>B30+1</f>
        <v>4</v>
      </c>
      <c r="C33" s="885" t="s">
        <v>772</v>
      </c>
      <c r="D33" s="886"/>
    </row>
    <row r="34" spans="1:12" s="887" customFormat="1">
      <c r="A34" s="888"/>
      <c r="B34" s="911"/>
      <c r="C34" s="889" t="s">
        <v>818</v>
      </c>
      <c r="D34" s="874" t="str">
        <f>IF('Assets-Liab 5-6'!C4&lt;-0.49, "ERROR!","OK")</f>
        <v>OK</v>
      </c>
    </row>
    <row r="35" spans="1:12">
      <c r="A35" s="888"/>
      <c r="B35" s="911"/>
      <c r="C35" s="889" t="s">
        <v>301</v>
      </c>
      <c r="D35" s="874" t="str">
        <f>IF('Assets-Liab 5-6'!D4&lt;-0.49, "ERROR!","OK")</f>
        <v>OK</v>
      </c>
      <c r="L35" s="943"/>
    </row>
    <row r="36" spans="1:12">
      <c r="A36" s="888"/>
      <c r="B36" s="911"/>
      <c r="C36" s="889" t="s">
        <v>773</v>
      </c>
      <c r="D36" s="874" t="str">
        <f>IF('Assets-Liab 5-6'!E4&lt;-0.49, "ERROR!","OK")</f>
        <v>OK</v>
      </c>
    </row>
    <row r="37" spans="1:12">
      <c r="A37" s="888"/>
      <c r="B37" s="911"/>
      <c r="C37" s="889" t="s">
        <v>302</v>
      </c>
      <c r="D37" s="874" t="str">
        <f>IF('Assets-Liab 5-6'!F4&lt;-0.49, "ERROR!","OK")</f>
        <v>OK</v>
      </c>
    </row>
    <row r="38" spans="1:12">
      <c r="A38" s="888"/>
      <c r="B38" s="911"/>
      <c r="C38" s="889" t="s">
        <v>303</v>
      </c>
      <c r="D38" s="874" t="str">
        <f>IF('Assets-Liab 5-6'!G4&lt;-0.49, "ERROR!","OK")</f>
        <v>OK</v>
      </c>
    </row>
    <row r="39" spans="1:12">
      <c r="A39" s="888"/>
      <c r="B39" s="911"/>
      <c r="C39" s="889" t="s">
        <v>774</v>
      </c>
      <c r="D39" s="874" t="str">
        <f>IF('Assets-Liab 5-6'!H4&lt;-0.49, "ERROR!","OK")</f>
        <v>OK</v>
      </c>
    </row>
    <row r="40" spans="1:12">
      <c r="A40" s="888"/>
      <c r="B40" s="911"/>
      <c r="C40" s="889" t="s">
        <v>304</v>
      </c>
      <c r="D40" s="874" t="str">
        <f>IF('Assets-Liab 5-6'!I4&lt;-0.49, "ERROR!","OK")</f>
        <v>OK</v>
      </c>
    </row>
    <row r="41" spans="1:12">
      <c r="A41" s="888"/>
      <c r="B41" s="911"/>
      <c r="C41" s="889" t="s">
        <v>775</v>
      </c>
      <c r="D41" s="874" t="str">
        <f>IF('Assets-Liab 5-6'!J4&lt;-0.49, "ERROR!","OK")</f>
        <v>OK</v>
      </c>
    </row>
    <row r="42" spans="1:12">
      <c r="A42" s="888"/>
      <c r="B42" s="911"/>
      <c r="C42" s="889" t="s">
        <v>305</v>
      </c>
      <c r="D42" s="874" t="str">
        <f>IF('Assets-Liab 5-6'!K4&lt;-0.49, "ERROR!","OK")</f>
        <v>OK</v>
      </c>
    </row>
    <row r="43" spans="1:12">
      <c r="A43" s="890"/>
      <c r="B43" s="891">
        <f>B33+1</f>
        <v>5</v>
      </c>
      <c r="C43" s="2556" t="s">
        <v>531</v>
      </c>
      <c r="D43" s="2557"/>
    </row>
    <row r="44" spans="1:12">
      <c r="A44" s="890"/>
      <c r="B44" s="892"/>
      <c r="C44" s="893" t="s">
        <v>1321</v>
      </c>
      <c r="D44" s="894" t="str">
        <f>IF(SUM('Assets-Liab 5-6'!C13)&lt;&gt;SUM('Assets-Liab 5-6'!C41),"ERROR!","OK")</f>
        <v>OK</v>
      </c>
    </row>
    <row r="45" spans="1:12">
      <c r="A45" s="890"/>
      <c r="B45" s="892"/>
      <c r="C45" s="893" t="s">
        <v>1322</v>
      </c>
      <c r="D45" s="894" t="str">
        <f>IF(SUM('Assets-Liab 5-6'!D13)&lt;&gt;SUM('Assets-Liab 5-6'!D41),"ERROR!","OK")</f>
        <v>OK</v>
      </c>
    </row>
    <row r="46" spans="1:12">
      <c r="A46" s="890"/>
      <c r="B46" s="892"/>
      <c r="C46" s="893" t="s">
        <v>1323</v>
      </c>
      <c r="D46" s="894" t="str">
        <f>IF(SUM('Assets-Liab 5-6'!E13)&lt;&gt;SUM('Assets-Liab 5-6'!E41),"ERROR!","OK")</f>
        <v>OK</v>
      </c>
    </row>
    <row r="47" spans="1:12">
      <c r="A47" s="890"/>
      <c r="B47" s="892"/>
      <c r="C47" s="893" t="s">
        <v>1324</v>
      </c>
      <c r="D47" s="894" t="str">
        <f>IF(SUM('Assets-Liab 5-6'!F13)&lt;&gt;SUM('Assets-Liab 5-6'!F41),"ERROR!","OK")</f>
        <v>OK</v>
      </c>
    </row>
    <row r="48" spans="1:12">
      <c r="A48" s="890"/>
      <c r="B48" s="892"/>
      <c r="C48" s="893" t="s">
        <v>1325</v>
      </c>
      <c r="D48" s="894" t="str">
        <f>IF(SUM('Assets-Liab 5-6'!G13)&lt;&gt;SUM('Assets-Liab 5-6'!G41),"ERROR!","OK")</f>
        <v>OK</v>
      </c>
    </row>
    <row r="49" spans="1:4">
      <c r="A49" s="890"/>
      <c r="B49" s="892"/>
      <c r="C49" s="893" t="s">
        <v>1326</v>
      </c>
      <c r="D49" s="894" t="str">
        <f>IF(SUM('Assets-Liab 5-6'!H13)&lt;&gt;SUM('Assets-Liab 5-6'!H41),"ERROR!","OK")</f>
        <v>OK</v>
      </c>
    </row>
    <row r="50" spans="1:4">
      <c r="A50" s="890"/>
      <c r="B50" s="892"/>
      <c r="C50" s="893" t="s">
        <v>1327</v>
      </c>
      <c r="D50" s="894" t="str">
        <f>IF(SUM('Assets-Liab 5-6'!I13)&lt;&gt;SUM('Assets-Liab 5-6'!I41),"ERROR!","OK")</f>
        <v>OK</v>
      </c>
    </row>
    <row r="51" spans="1:4">
      <c r="A51" s="890"/>
      <c r="B51" s="892"/>
      <c r="C51" s="893" t="s">
        <v>1328</v>
      </c>
      <c r="D51" s="894" t="str">
        <f>IF(SUM('Assets-Liab 5-6'!J13)&lt;&gt;SUM('Assets-Liab 5-6'!J41),"ERROR!","OK")</f>
        <v>OK</v>
      </c>
    </row>
    <row r="52" spans="1:4">
      <c r="A52" s="890"/>
      <c r="B52" s="892"/>
      <c r="C52" s="893" t="s">
        <v>1329</v>
      </c>
      <c r="D52" s="894" t="str">
        <f>IF(SUM('Assets-Liab 5-6'!K13)&lt;&gt;SUM('Assets-Liab 5-6'!K41),"ERROR!","OK")</f>
        <v>OK</v>
      </c>
    </row>
    <row r="53" spans="1:4">
      <c r="A53" s="890"/>
      <c r="B53" s="892"/>
      <c r="C53" s="893" t="s">
        <v>1330</v>
      </c>
      <c r="D53" s="894" t="str">
        <f>IF(SUM('Assets-Liab 5-6'!L13)&lt;&gt;('Assets-Liab 5-6'!L41),"ERROR!","OK")</f>
        <v>OK</v>
      </c>
    </row>
    <row r="54" spans="1:4">
      <c r="A54" s="890"/>
      <c r="B54" s="892"/>
      <c r="C54" s="893" t="s">
        <v>1331</v>
      </c>
      <c r="D54" s="894" t="str">
        <f>IF(SUM('Assets-Liab 5-6'!M23)&lt;&gt;('Assets-Liab 5-6'!M41),"ERROR!","OK")</f>
        <v>OK</v>
      </c>
    </row>
    <row r="55" spans="1:4">
      <c r="A55" s="890"/>
      <c r="B55" s="892"/>
      <c r="C55" s="893" t="s">
        <v>1332</v>
      </c>
      <c r="D55" s="894" t="str">
        <f>IF(SUM('Assets-Liab 5-6'!N23)&lt;&gt;('Assets-Liab 5-6'!N41),"ERROR!","OK")</f>
        <v>OK</v>
      </c>
    </row>
    <row r="56" spans="1:4">
      <c r="A56" s="871"/>
      <c r="B56" s="891">
        <f>B43+1</f>
        <v>6</v>
      </c>
      <c r="C56" s="2548" t="s">
        <v>776</v>
      </c>
      <c r="D56" s="2549"/>
    </row>
    <row r="57" spans="1:4" s="887" customFormat="1">
      <c r="A57" s="871"/>
      <c r="B57" s="881"/>
      <c r="C57" s="889" t="s">
        <v>1333</v>
      </c>
      <c r="D57" s="895" t="str">
        <f>IF('Assets-Liab 5-6'!C38+'Assets-Liab 5-6'!C39='Acct Summary 7-8'!C81,"OK","ERROR!")</f>
        <v>OK</v>
      </c>
    </row>
    <row r="58" spans="1:4">
      <c r="A58" s="871"/>
      <c r="B58" s="881"/>
      <c r="C58" s="889" t="s">
        <v>1334</v>
      </c>
      <c r="D58" s="895" t="str">
        <f>IF((('Assets-Liab 5-6'!D38+'Assets-Liab 5-6'!D39) ='Acct Summary 7-8'!D81), "OK", "ERROR!" )</f>
        <v>OK</v>
      </c>
    </row>
    <row r="59" spans="1:4" s="887" customFormat="1">
      <c r="A59" s="871"/>
      <c r="B59" s="881"/>
      <c r="C59" s="889" t="s">
        <v>1335</v>
      </c>
      <c r="D59" s="895" t="str">
        <f>IF((('Assets-Liab 5-6'!E38 + 'Assets-Liab 5-6'!E39) ='Acct Summary 7-8'!E81), "OK", "ERROR!" )</f>
        <v>OK</v>
      </c>
    </row>
    <row r="60" spans="1:4">
      <c r="A60" s="871"/>
      <c r="B60" s="881"/>
      <c r="C60" s="889" t="s">
        <v>1336</v>
      </c>
      <c r="D60" s="895" t="str">
        <f>IF((('Assets-Liab 5-6'!F38 + 'Assets-Liab 5-6'!F39) ='Acct Summary 7-8'!F81), "OK", "ERROR!" )</f>
        <v>OK</v>
      </c>
    </row>
    <row r="61" spans="1:4" ht="12.75" customHeight="1">
      <c r="A61" s="871"/>
      <c r="B61" s="881"/>
      <c r="C61" s="889" t="s">
        <v>1344</v>
      </c>
      <c r="D61" s="895" t="str">
        <f>IF((('Assets-Liab 5-6'!G38 + 'Assets-Liab 5-6'!G39) ='Acct Summary 7-8'!G81), "OK", "ERROR!" )</f>
        <v>OK</v>
      </c>
    </row>
    <row r="62" spans="1:4">
      <c r="A62" s="871"/>
      <c r="B62" s="881"/>
      <c r="C62" s="889" t="s">
        <v>1337</v>
      </c>
      <c r="D62" s="895" t="str">
        <f>IF((('Assets-Liab 5-6'!H38 + 'Assets-Liab 5-6'!H39) ='Acct Summary 7-8'!H81), "OK", "ERROR!" )</f>
        <v>OK</v>
      </c>
    </row>
    <row r="63" spans="1:4" ht="12.75" customHeight="1">
      <c r="A63" s="871"/>
      <c r="B63" s="881"/>
      <c r="C63" s="889" t="s">
        <v>1338</v>
      </c>
      <c r="D63" s="895" t="str">
        <f>IF((('Assets-Liab 5-6'!I38 + 'Assets-Liab 5-6'!I39) ='Acct Summary 7-8'!I81), "OK", "ERROR!" )</f>
        <v>OK</v>
      </c>
    </row>
    <row r="64" spans="1:4">
      <c r="A64" s="871"/>
      <c r="B64" s="881"/>
      <c r="C64" s="889" t="s">
        <v>1339</v>
      </c>
      <c r="D64" s="895" t="str">
        <f>IF((('Assets-Liab 5-6'!J38 + 'Assets-Liab 5-6'!J39) ='Acct Summary 7-8'!J81), "OK", "ERROR!" )</f>
        <v>OK</v>
      </c>
    </row>
    <row r="65" spans="1:4">
      <c r="A65" s="888"/>
      <c r="B65" s="881"/>
      <c r="C65" s="889" t="s">
        <v>1345</v>
      </c>
      <c r="D65" s="895" t="str">
        <f>IF((('Assets-Liab 5-6'!K38 + 'Assets-Liab 5-6'!K39) ='Acct Summary 7-8'!K81), "OK", "ERROR!" )</f>
        <v>OK</v>
      </c>
    </row>
    <row r="66" spans="1:4">
      <c r="A66" s="869"/>
      <c r="B66" s="911">
        <f>B56+1+1</f>
        <v>8</v>
      </c>
      <c r="C66" s="917" t="s">
        <v>1857</v>
      </c>
      <c r="D66" s="896"/>
    </row>
    <row r="67" spans="1:4">
      <c r="A67" s="890"/>
      <c r="B67" s="911"/>
      <c r="C67" s="918" t="s">
        <v>1011</v>
      </c>
      <c r="D67" s="896"/>
    </row>
    <row r="68" spans="1:4">
      <c r="A68" s="871"/>
      <c r="B68" s="881"/>
      <c r="C68" s="873" t="s">
        <v>1858</v>
      </c>
      <c r="D68" s="895" t="str">
        <f>IF('Short-Term Long-Term Debt 24'!F49=SUM(,'Acct Summary 7-8'!C33:K33),"OK","ERROR!")</f>
        <v>OK</v>
      </c>
    </row>
    <row r="69" spans="1:4">
      <c r="A69" s="871"/>
      <c r="B69" s="881"/>
      <c r="C69" s="873" t="s">
        <v>1859</v>
      </c>
      <c r="D69" s="895" t="str">
        <f>IF('Expenditures 15-22'!H170&lt;&gt;'Short-Term Long-Term Debt 24'!H49,"ERROR!","OK")</f>
        <v>OK</v>
      </c>
    </row>
    <row r="70" spans="1:4">
      <c r="A70" s="869"/>
      <c r="B70" s="891">
        <f>B66+1</f>
        <v>9</v>
      </c>
      <c r="C70" s="2548" t="s">
        <v>1663</v>
      </c>
      <c r="D70" s="2549"/>
    </row>
    <row r="71" spans="1:4">
      <c r="A71" s="869"/>
      <c r="B71" s="891"/>
      <c r="C71" s="873" t="s">
        <v>1340</v>
      </c>
      <c r="D71" s="897" t="str">
        <f>IF(SUM('Acct Summary 7-8'!C27:K27) =SUM( 'Acct Summary 7-8'!C49:K49),"OK", "ERROR")</f>
        <v>OK</v>
      </c>
    </row>
    <row r="72" spans="1:4">
      <c r="A72" s="871"/>
      <c r="B72" s="881"/>
      <c r="C72" s="889" t="s">
        <v>1341</v>
      </c>
      <c r="D72" s="895" t="str">
        <f>IF(SUM('Acct Summary 7-8'!C28:K28)=SUM('Acct Summary 7-8'!C50:K50),"OK","ERROR!")</f>
        <v>OK</v>
      </c>
    </row>
    <row r="73" spans="1:4" ht="24">
      <c r="A73" s="898"/>
      <c r="B73" s="881"/>
      <c r="C73" s="889" t="s">
        <v>1664</v>
      </c>
      <c r="D73" s="897" t="str">
        <f>IF(SUM('Acct Summary 7-8'!C42:K42)&gt;=SUM( 'Acct Summary 7-8'!C74:K74),"OK", "ERROR")</f>
        <v>OK</v>
      </c>
    </row>
    <row r="74" spans="1:4">
      <c r="A74" s="869"/>
      <c r="B74" s="891">
        <f>B70+1</f>
        <v>10</v>
      </c>
      <c r="C74" s="885" t="s">
        <v>1860</v>
      </c>
      <c r="D74" s="899"/>
    </row>
    <row r="75" spans="1:4">
      <c r="A75" s="871"/>
      <c r="B75" s="881"/>
      <c r="C75" s="889" t="s">
        <v>1356</v>
      </c>
      <c r="D75" s="895" t="str">
        <f>IF(SUM('Assets-Liab 5-6'!C38:H38)&gt;=SUM('Rest Tax Levies-Tort Im 25'!G25:K25),"OK","ERROR")</f>
        <v>OK</v>
      </c>
    </row>
    <row r="76" spans="1:4">
      <c r="A76" s="871"/>
      <c r="B76" s="881"/>
      <c r="C76" s="889" t="s">
        <v>1396</v>
      </c>
      <c r="D76" s="895" t="str">
        <f>IF(SUM('Assets-Liab 5-6'!C39:K39)&gt;0,"OK","ENTRY IS REQUIRED!")</f>
        <v>OK</v>
      </c>
    </row>
    <row r="77" spans="1:4">
      <c r="A77" s="871"/>
      <c r="B77" s="900">
        <f>B74+1</f>
        <v>11</v>
      </c>
      <c r="C77" s="945" t="s">
        <v>1357</v>
      </c>
      <c r="D77" s="895"/>
    </row>
    <row r="78" spans="1:4">
      <c r="A78" s="871"/>
      <c r="B78" s="881"/>
      <c r="C78" s="889" t="s">
        <v>1965</v>
      </c>
      <c r="D78" s="895" t="str">
        <f>IF(ISNUMBER('Acct Summary 7-8'!C9),"OK","ENTRY IS REQUIRED!")</f>
        <v>OK</v>
      </c>
    </row>
    <row r="79" spans="1:4">
      <c r="A79" s="890"/>
      <c r="B79" s="891">
        <f>B74+1+1</f>
        <v>12</v>
      </c>
      <c r="C79" s="901" t="s">
        <v>1848</v>
      </c>
      <c r="D79" s="902" t="str">
        <f>IF(OR(COVER!$B$6="X",'PCTC-OEPP 27-28'!F79&gt;0),"OK","PLEASE ENTER 9 MO ADA.")</f>
        <v>OK</v>
      </c>
    </row>
    <row r="80" spans="1:4">
      <c r="A80" s="869"/>
      <c r="B80" s="891">
        <v>13</v>
      </c>
      <c r="C80" s="901" t="s">
        <v>1953</v>
      </c>
      <c r="D80" s="902" t="str">
        <f>IF(OR(COVER!$B$6="X",ISNUMBER('PCTC-OEPP 27-28'!F172)),"OK","PLEASE ENTER AMOUNT or 0.")</f>
        <v>OK</v>
      </c>
    </row>
    <row r="81" spans="1:4">
      <c r="A81" s="869"/>
      <c r="B81" s="891">
        <v>14</v>
      </c>
      <c r="C81" s="901" t="s">
        <v>1954</v>
      </c>
      <c r="D81" s="902" t="str">
        <f>IF(OR(COVER!$B$6="X",ISNUMBER('PCTC-OEPP 27-28'!F173)),"OK","PLEASE ENTER AMOUNT or 0.")</f>
        <v>OK</v>
      </c>
    </row>
    <row r="82" spans="1:4">
      <c r="A82" s="869"/>
      <c r="B82" s="891">
        <v>15</v>
      </c>
      <c r="C82" s="901" t="s">
        <v>1861</v>
      </c>
      <c r="D82" s="1792" t="str">
        <f>IF('Contracts Paid in CY 29'!$D$142&gt;0,"OK","PLEASE ENTER CONTRACTS PAID IN CURRENT YEAR.  IF NONE, STATE NO CONTRACTS ON PAGE 29.")</f>
        <v>OK</v>
      </c>
    </row>
    <row r="83" spans="1:4">
      <c r="A83" s="869"/>
      <c r="B83" s="891">
        <v>16</v>
      </c>
      <c r="C83" s="901" t="s">
        <v>1401</v>
      </c>
      <c r="D83" s="894" t="str">
        <f>IF('Shared Outsourced Services 31'!B8="X","OK",IF('Shared Outsourced Services 31'!K34&gt;0,"OK","ENTRY REQUIRED!"))</f>
        <v>OK</v>
      </c>
    </row>
    <row r="84" spans="1:4">
      <c r="A84" s="890"/>
      <c r="B84" s="891">
        <v>17</v>
      </c>
      <c r="C84" s="901" t="s">
        <v>2040</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9"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c r="A1" t="s">
        <v>549</v>
      </c>
      <c r="B1" s="135" t="s">
        <v>258</v>
      </c>
      <c r="E1" s="1471" t="s">
        <v>1944</v>
      </c>
      <c r="F1" s="1471" t="s">
        <v>1945</v>
      </c>
      <c r="G1" s="1791" t="s">
        <v>1955</v>
      </c>
    </row>
    <row r="2" spans="1:7" ht="15.75">
      <c r="A2" t="s">
        <v>259</v>
      </c>
      <c r="B2" s="135">
        <f>COVER!A13</f>
        <v>4101205025</v>
      </c>
      <c r="E2" s="1470">
        <v>2020</v>
      </c>
      <c r="F2" s="1470">
        <v>1</v>
      </c>
      <c r="G2" s="1790">
        <v>101000300</v>
      </c>
    </row>
    <row r="3" spans="1:7" ht="15">
      <c r="A3" t="s">
        <v>947</v>
      </c>
      <c r="B3" s="135" t="str">
        <f>COVER!A15</f>
        <v>Winnebago</v>
      </c>
      <c r="E3" s="1723" t="s">
        <v>1948</v>
      </c>
      <c r="F3" s="1723" t="s">
        <v>1947</v>
      </c>
      <c r="G3" s="1790">
        <v>101000400</v>
      </c>
    </row>
    <row r="4" spans="1:7" ht="15">
      <c r="A4" t="s">
        <v>997</v>
      </c>
      <c r="B4" s="135" t="str">
        <f>COVER!A17</f>
        <v>Rockford SD 205</v>
      </c>
      <c r="E4" s="1721">
        <v>44119</v>
      </c>
      <c r="F4" s="1722">
        <v>44151</v>
      </c>
      <c r="G4" s="1790">
        <v>101000600</v>
      </c>
    </row>
    <row r="5" spans="1:7" ht="15">
      <c r="A5" t="s">
        <v>696</v>
      </c>
      <c r="B5" s="135" t="str">
        <f>COVER!A38</f>
        <v>Dr. Ehren Jarrett</v>
      </c>
      <c r="G5" s="1790">
        <v>101000800</v>
      </c>
    </row>
    <row r="6" spans="1:7" ht="15">
      <c r="A6" t="s">
        <v>701</v>
      </c>
      <c r="B6" s="135">
        <f>COVER!P35</f>
        <v>0</v>
      </c>
      <c r="G6" s="1790">
        <v>102100300</v>
      </c>
    </row>
    <row r="7" spans="1:7" ht="15">
      <c r="A7" t="s">
        <v>697</v>
      </c>
      <c r="B7" s="135">
        <f>COVER!I38</f>
        <v>0</v>
      </c>
      <c r="G7" s="1790">
        <v>102100400</v>
      </c>
    </row>
    <row r="8" spans="1:7" ht="15">
      <c r="A8" t="s">
        <v>698</v>
      </c>
      <c r="B8" s="135">
        <f>COVER!T38</f>
        <v>0</v>
      </c>
      <c r="G8" s="1790">
        <v>102100600</v>
      </c>
    </row>
    <row r="9" spans="1:7" ht="15">
      <c r="A9" s="3" t="s">
        <v>948</v>
      </c>
      <c r="B9" s="153" t="str">
        <f>AUDITCHECK!D23</f>
        <v xml:space="preserve">ACCRUAL </v>
      </c>
      <c r="G9" s="1790">
        <v>102100800</v>
      </c>
    </row>
    <row r="10" spans="1:7" ht="15">
      <c r="A10" t="s">
        <v>967</v>
      </c>
      <c r="B10" s="135" t="str">
        <f>COVER!B5</f>
        <v>X</v>
      </c>
      <c r="G10" s="1790">
        <v>202100300</v>
      </c>
    </row>
    <row r="11" spans="1:7" ht="15">
      <c r="A11" t="s">
        <v>968</v>
      </c>
      <c r="B11" s="135">
        <f>COVER!B6</f>
        <v>0</v>
      </c>
      <c r="G11" s="1790">
        <v>202100400</v>
      </c>
    </row>
    <row r="12" spans="1:7" ht="15">
      <c r="A12" s="1" t="s">
        <v>1520</v>
      </c>
      <c r="B12" s="135" t="str">
        <f>IF(COVER!J29="x","Yes",IF(COVER!L29="X","No",0))</f>
        <v>Yes</v>
      </c>
      <c r="G12" s="1790">
        <v>202100600</v>
      </c>
    </row>
    <row r="13" spans="1:7" ht="15">
      <c r="A13" s="1" t="s">
        <v>1521</v>
      </c>
      <c r="B13" s="135" t="str">
        <f>IF(COVER!J30="x","Yes",IF(COVER!L30="x","No",0))</f>
        <v>Yes</v>
      </c>
      <c r="G13" s="1790">
        <v>202100800</v>
      </c>
    </row>
    <row r="14" spans="1:7" ht="15">
      <c r="A14" t="s">
        <v>471</v>
      </c>
      <c r="B14" s="135" t="str">
        <f>IF(COVER!J31="x","Yes",IF(COVER!L31="x","No",0))</f>
        <v>No</v>
      </c>
      <c r="G14" s="1790">
        <v>402100300</v>
      </c>
    </row>
    <row r="15" spans="1:7" ht="15">
      <c r="A15" t="s">
        <v>571</v>
      </c>
      <c r="B15" s="135" t="str">
        <f>COVER!T23</f>
        <v>066-004260</v>
      </c>
      <c r="G15" s="1790">
        <v>402100400</v>
      </c>
    </row>
    <row r="16" spans="1:7" ht="15">
      <c r="A16" t="s">
        <v>417</v>
      </c>
      <c r="B16" s="135" t="str">
        <f>COVER!T13</f>
        <v>Baker Tilly US, LLP</v>
      </c>
      <c r="G16" s="1790">
        <v>402100600</v>
      </c>
    </row>
    <row r="17" spans="1:7" ht="15">
      <c r="A17" t="s">
        <v>875</v>
      </c>
      <c r="B17" s="135" t="str">
        <f>COVER!T15</f>
        <v>Nicholus Cavaliere, CPA CFE</v>
      </c>
      <c r="G17" s="1790">
        <v>402100800</v>
      </c>
    </row>
    <row r="18" spans="1:7" ht="15">
      <c r="A18" t="s">
        <v>1137</v>
      </c>
      <c r="B18" s="135" t="str">
        <f>COVER!T17</f>
        <v>1301 West 22nd Street, Suite 400</v>
      </c>
      <c r="G18" s="1790">
        <v>102200300</v>
      </c>
    </row>
    <row r="19" spans="1:7" ht="15">
      <c r="A19" t="s">
        <v>877</v>
      </c>
      <c r="B19" s="135" t="str">
        <f>COVER!T25</f>
        <v>n.cavaliere@bakertilly.com</v>
      </c>
      <c r="G19" s="1790">
        <v>102200400</v>
      </c>
    </row>
    <row r="20" spans="1:7" ht="15">
      <c r="A20" t="s">
        <v>878</v>
      </c>
      <c r="B20" s="135" t="str">
        <f>COVER!T19</f>
        <v>Oak Brook</v>
      </c>
      <c r="G20" s="1790">
        <v>102200600</v>
      </c>
    </row>
    <row r="21" spans="1:7" ht="15">
      <c r="A21" t="s">
        <v>474</v>
      </c>
      <c r="B21" s="135" t="str">
        <f>COVER!X19</f>
        <v>IL</v>
      </c>
      <c r="G21" s="1790">
        <v>102200800</v>
      </c>
    </row>
    <row r="22" spans="1:7" ht="15">
      <c r="A22" t="s">
        <v>879</v>
      </c>
      <c r="B22" s="135">
        <f>COVER!Z19</f>
        <v>60523</v>
      </c>
      <c r="G22" s="1790">
        <v>102300300</v>
      </c>
    </row>
    <row r="23" spans="1:7" ht="15">
      <c r="A23" t="s">
        <v>1139</v>
      </c>
      <c r="B23" s="135" t="str">
        <f>COVER!T21</f>
        <v>(630) 990-3131</v>
      </c>
      <c r="G23" s="1790">
        <v>102300400</v>
      </c>
    </row>
    <row r="24" spans="1:7" ht="15">
      <c r="A24" t="s">
        <v>1138</v>
      </c>
      <c r="B24" s="135">
        <f>COVER!Y21</f>
        <v>0</v>
      </c>
      <c r="G24" s="1790">
        <v>102300600</v>
      </c>
    </row>
    <row r="25" spans="1:7" ht="15">
      <c r="A25" t="s">
        <v>753</v>
      </c>
      <c r="B25" s="135">
        <f>COVER!B34</f>
        <v>0</v>
      </c>
      <c r="G25" s="1790">
        <v>102300800</v>
      </c>
    </row>
    <row r="26" spans="1:7" ht="15">
      <c r="A26" t="s">
        <v>1140</v>
      </c>
      <c r="B26" s="135">
        <f>COVER!L34</f>
        <v>0</v>
      </c>
      <c r="G26" s="1790">
        <v>802300300</v>
      </c>
    </row>
    <row r="27" spans="1:7" ht="15">
      <c r="A27" t="s">
        <v>264</v>
      </c>
      <c r="B27" s="135">
        <f>COVER!U34</f>
        <v>0</v>
      </c>
      <c r="G27" s="1790">
        <v>802300400</v>
      </c>
    </row>
    <row r="28" spans="1:7" ht="15">
      <c r="A28" t="s">
        <v>311</v>
      </c>
      <c r="B28" s="135" t="str">
        <f>IF('Aud Quest 2'!B9="x","Yes",IF('Aud Quest 2'!B9&lt;&gt;"x","0"))</f>
        <v>0</v>
      </c>
      <c r="G28" s="1790">
        <v>802300600</v>
      </c>
    </row>
    <row r="29" spans="1:7" ht="15">
      <c r="A29" t="s">
        <v>312</v>
      </c>
      <c r="B29" s="135" t="str">
        <f>IF('Aud Quest 2'!B11="x","Yes",IF('Aud Quest 2'!B11&lt;&gt;"x","0"))</f>
        <v>0</v>
      </c>
      <c r="G29" s="1790">
        <v>802300800</v>
      </c>
    </row>
    <row r="30" spans="1:7" ht="15">
      <c r="A30" t="s">
        <v>313</v>
      </c>
      <c r="B30" s="135" t="str">
        <f>IF('Aud Quest 2'!B13="x","Yes",IF('Aud Quest 2'!B13&lt;&gt;"x","0"))</f>
        <v>0</v>
      </c>
      <c r="G30" s="1790">
        <v>102400300</v>
      </c>
    </row>
    <row r="31" spans="1:7" ht="15">
      <c r="A31" t="s">
        <v>652</v>
      </c>
      <c r="B31" s="135" t="str">
        <f>IF('Aud Quest 2'!B14="x","Yes",IF('Aud Quest 2'!B14&lt;&gt;"x","0"))</f>
        <v>0</v>
      </c>
      <c r="G31" s="1790">
        <v>102400400</v>
      </c>
    </row>
    <row r="32" spans="1:7" ht="15">
      <c r="A32" t="s">
        <v>651</v>
      </c>
      <c r="B32" s="135" t="str">
        <f>IF('Aud Quest 2'!B15="x","Yes",IF('Aud Quest 2'!B15&lt;&gt;"x","0"))</f>
        <v>0</v>
      </c>
      <c r="G32" s="1790">
        <v>102400600</v>
      </c>
    </row>
    <row r="33" spans="1:7" ht="15">
      <c r="A33" t="s">
        <v>653</v>
      </c>
      <c r="B33" s="135" t="str">
        <f>IF('Aud Quest 2'!B16="x","Yes",IF('Aud Quest 2'!B16&lt;&gt;"x","0"))</f>
        <v>0</v>
      </c>
      <c r="G33" s="1790">
        <v>102400800</v>
      </c>
    </row>
    <row r="34" spans="1:7" ht="15">
      <c r="A34" t="s">
        <v>654</v>
      </c>
      <c r="B34" s="135" t="str">
        <f>IF('Aud Quest 2'!B18="x","Yes",IF('Aud Quest 2'!B18&lt;&gt;"x","0"))</f>
        <v>0</v>
      </c>
      <c r="G34" s="1790">
        <v>102510300</v>
      </c>
    </row>
    <row r="35" spans="1:7" ht="15">
      <c r="A35" t="s">
        <v>655</v>
      </c>
      <c r="B35" s="135" t="str">
        <f>IF('Aud Quest 2'!B20="x","Yes",IF('Aud Quest 2'!B20&lt;&gt;"x","0"))</f>
        <v>0</v>
      </c>
      <c r="G35" s="1790">
        <v>102510400</v>
      </c>
    </row>
    <row r="36" spans="1:7" ht="15">
      <c r="A36" t="s">
        <v>649</v>
      </c>
      <c r="B36" s="135" t="str">
        <f>IF('Aud Quest 2'!B22="x","Yes",IF('Aud Quest 2'!B22&lt;&gt;"x","0"))</f>
        <v>0</v>
      </c>
      <c r="G36" s="1790">
        <v>102510600</v>
      </c>
    </row>
    <row r="37" spans="1:7" ht="15">
      <c r="A37" t="s">
        <v>752</v>
      </c>
      <c r="B37" s="135" t="str">
        <f>IF('Aud Quest 2'!B24="x","Yes",IF('Aud Quest 2'!B24&lt;&gt;"x","0"))</f>
        <v>0</v>
      </c>
      <c r="G37" s="1790">
        <v>102510800</v>
      </c>
    </row>
    <row r="38" spans="1:7" ht="15">
      <c r="A38" t="s">
        <v>322</v>
      </c>
      <c r="B38" s="135" t="str">
        <f>IF('Aud Quest 2'!B25="x","Yes",IF('Aud Quest 2'!B25&lt;&gt;"x","0"))</f>
        <v>0</v>
      </c>
      <c r="G38" s="1790">
        <v>202510300</v>
      </c>
    </row>
    <row r="39" spans="1:7" ht="15">
      <c r="A39" t="s">
        <v>323</v>
      </c>
      <c r="B39" s="135" t="str">
        <f>IF('Aud Quest 2'!B27="x","Yes",IF('Aud Quest 2'!B27&lt;&gt;"x","0"))</f>
        <v>0</v>
      </c>
      <c r="G39" s="1790">
        <v>202510400</v>
      </c>
    </row>
    <row r="40" spans="1:7" ht="15">
      <c r="A40" t="s">
        <v>314</v>
      </c>
      <c r="B40" s="135" t="str">
        <f>IF('Aud Quest 2'!B29="x","Yes",IF('Aud Quest 2'!B29&lt;&gt;"x","0"))</f>
        <v>0</v>
      </c>
      <c r="G40" s="1790">
        <v>202510600</v>
      </c>
    </row>
    <row r="41" spans="1:7" ht="15">
      <c r="A41" t="s">
        <v>315</v>
      </c>
      <c r="B41" s="135" t="str">
        <f>IF('Aud Quest 2'!B31="x","Yes",IF('Aud Quest 2'!B31&lt;&gt;"x","0"))</f>
        <v>0</v>
      </c>
      <c r="G41" s="1790">
        <v>202510800</v>
      </c>
    </row>
    <row r="42" spans="1:7" ht="15">
      <c r="A42" t="s">
        <v>316</v>
      </c>
      <c r="B42" s="135" t="str">
        <f>IF('Aud Quest 2'!B37="x","Yes",IF('Aud Quest 2'!B37&lt;&gt;"x","0"))</f>
        <v>0</v>
      </c>
      <c r="G42" s="1790">
        <v>102520300</v>
      </c>
    </row>
    <row r="43" spans="1:7" ht="15">
      <c r="A43" t="s">
        <v>317</v>
      </c>
      <c r="B43" s="135" t="str">
        <f>IF('Aud Quest 2'!B40="x","Yes",IF('Aud Quest 2'!B40&lt;&gt;"x","0"))</f>
        <v>0</v>
      </c>
      <c r="G43" s="1790">
        <v>102520400</v>
      </c>
    </row>
    <row r="44" spans="1:7" ht="15">
      <c r="A44" s="1" t="s">
        <v>318</v>
      </c>
      <c r="B44" s="135" t="str">
        <f>IF('Aud Quest 2'!B42="x","Yes",IF('Aud Quest 2'!B42&lt;&gt;"x","0"))</f>
        <v>0</v>
      </c>
      <c r="G44" s="1790">
        <v>102520600</v>
      </c>
    </row>
    <row r="45" spans="1:7" ht="15">
      <c r="A45" t="s">
        <v>319</v>
      </c>
      <c r="B45" s="135" t="str">
        <f>IF('Aud Quest 2'!B44="x","Yes",IF('Aud Quest 2'!B44&lt;&gt;"x","0"))</f>
        <v>0</v>
      </c>
      <c r="G45" s="1790">
        <v>102520800</v>
      </c>
    </row>
    <row r="46" spans="1:7" ht="15">
      <c r="A46" t="s">
        <v>320</v>
      </c>
      <c r="B46" s="135" t="str">
        <f>IF('Aud Quest 2'!B49="x","Yes",IF('Aud Quest 2'!B49&lt;&gt;"x","0"))</f>
        <v>0</v>
      </c>
      <c r="G46" s="1790">
        <v>102540300</v>
      </c>
    </row>
    <row r="47" spans="1:7" ht="15">
      <c r="A47" t="s">
        <v>321</v>
      </c>
      <c r="B47" s="135" t="str">
        <f>IF('Aud Quest 2'!B50="x","Yes",IF('Aud Quest 2'!B50&lt;&gt;"x","0"))</f>
        <v>0</v>
      </c>
      <c r="G47" s="1790">
        <v>102540400</v>
      </c>
    </row>
    <row r="48" spans="1:7" ht="15">
      <c r="A48" t="s">
        <v>478</v>
      </c>
      <c r="B48" s="135" t="str">
        <f>IF('Aud Quest 2'!B51="x","Yes",IF('Aud Quest 2'!B51&lt;&gt;"x","0"))</f>
        <v>0</v>
      </c>
      <c r="G48" s="1790">
        <v>102540600</v>
      </c>
    </row>
    <row r="49" spans="1:7" ht="15">
      <c r="A49" s="1" t="s">
        <v>1458</v>
      </c>
      <c r="B49" s="135" t="str">
        <f>IF('Aud Quest 2'!B53="x","Yes",IF('Aud Quest 2'!B53&lt;&gt;"x","0"))</f>
        <v>Yes</v>
      </c>
      <c r="G49" s="1790">
        <v>102540800</v>
      </c>
    </row>
    <row r="50" spans="1:7" ht="15">
      <c r="A50" s="1" t="s">
        <v>1457</v>
      </c>
      <c r="B50" s="146">
        <f>'Aud Quest 2'!H53</f>
        <v>33512</v>
      </c>
      <c r="G50" s="1790">
        <v>202540300</v>
      </c>
    </row>
    <row r="51" spans="1:7" ht="15">
      <c r="A51" s="1" t="s">
        <v>1459</v>
      </c>
      <c r="B51" s="135" t="str">
        <f>IF('Aud Quest 2'!B54="x","Yes",IF('Aud Quest 2'!B54&lt;&gt;"x","0"))</f>
        <v>0</v>
      </c>
      <c r="G51" s="1790">
        <v>202540400</v>
      </c>
    </row>
    <row r="52" spans="1:7" ht="15">
      <c r="A52" t="s">
        <v>324</v>
      </c>
      <c r="B52" s="135">
        <f>('Aud Quest 2'!D56)</f>
        <v>0</v>
      </c>
      <c r="G52" s="1790">
        <v>202540600</v>
      </c>
    </row>
    <row r="53" spans="1:7" ht="15">
      <c r="A53" s="1" t="s">
        <v>325</v>
      </c>
      <c r="B53" s="135">
        <f>IF('FP Info 3'!B44="X","Yes",0)</f>
        <v>0</v>
      </c>
      <c r="G53" s="1790">
        <v>202540800</v>
      </c>
    </row>
    <row r="54" spans="1:7" ht="15">
      <c r="A54" t="s">
        <v>326</v>
      </c>
      <c r="B54" s="135">
        <f>IF('FP Info 3'!B45="X","Yes",0)</f>
        <v>0</v>
      </c>
      <c r="G54" s="1790">
        <v>902540300</v>
      </c>
    </row>
    <row r="55" spans="1:7" ht="15">
      <c r="A55" t="s">
        <v>327</v>
      </c>
      <c r="B55" s="135">
        <f>IF('FP Info 3'!B46="X","Yes",0)</f>
        <v>0</v>
      </c>
      <c r="G55" s="1790">
        <v>902540400</v>
      </c>
    </row>
    <row r="56" spans="1:7" ht="15">
      <c r="A56" t="s">
        <v>328</v>
      </c>
      <c r="B56" s="135">
        <f>IF('FP Info 3'!B47="X","Yes",0)</f>
        <v>0</v>
      </c>
      <c r="G56" s="1790">
        <v>902540600</v>
      </c>
    </row>
    <row r="57" spans="1:7" ht="15">
      <c r="A57" t="s">
        <v>329</v>
      </c>
      <c r="B57" s="135">
        <f>IF('FP Info 3'!B48="X","Yes",0)</f>
        <v>0</v>
      </c>
      <c r="G57" s="1790">
        <v>902540800</v>
      </c>
    </row>
    <row r="58" spans="1:7" ht="15">
      <c r="A58" t="s">
        <v>330</v>
      </c>
      <c r="B58" s="135">
        <f>IF('FP Info 3'!B49="X","Yes",0)</f>
        <v>0</v>
      </c>
      <c r="G58" s="1790">
        <v>102550300</v>
      </c>
    </row>
    <row r="59" spans="1:7" ht="15">
      <c r="A59" t="s">
        <v>331</v>
      </c>
      <c r="B59" s="135">
        <f>IF('FP Info 3'!B50="X","Yes",0)</f>
        <v>0</v>
      </c>
      <c r="G59" s="1790">
        <v>102550400</v>
      </c>
    </row>
    <row r="60" spans="1:7" ht="15">
      <c r="A60" t="s">
        <v>332</v>
      </c>
      <c r="B60" s="135">
        <f>IF('FP Info 3'!B51="X","Yes",0)</f>
        <v>0</v>
      </c>
      <c r="G60" s="1790">
        <v>102550600</v>
      </c>
    </row>
    <row r="61" spans="1:7" ht="15">
      <c r="A61" t="s">
        <v>333</v>
      </c>
      <c r="B61" s="135">
        <f>('FP Info 3'!A53)</f>
        <v>0</v>
      </c>
      <c r="D61" s="2" t="str">
        <f>IF(ISBLANK(B62),"OK",IF(A62-B62=0,"OK","Error?"))</f>
        <v>OK</v>
      </c>
      <c r="G61" s="1790">
        <v>102550800</v>
      </c>
    </row>
    <row r="62" spans="1:7" ht="15">
      <c r="A62" s="10">
        <v>1</v>
      </c>
      <c r="B62" s="1725"/>
      <c r="D62" s="2" t="str">
        <f>IF(ISBLANK(B62),"OK",IF(A62-B62=0,"OK","Error?"))</f>
        <v>OK</v>
      </c>
      <c r="G62" s="1790">
        <v>202550300</v>
      </c>
    </row>
    <row r="63" spans="1:7" ht="15">
      <c r="A63" s="10">
        <v>2</v>
      </c>
      <c r="B63" s="1725"/>
      <c r="D63" s="2" t="str">
        <f t="shared" ref="D63:D126" si="0">IF(ISBLANK(B63),"OK",IF(A63-B63=0,"OK","Error?"))</f>
        <v>OK</v>
      </c>
      <c r="G63" s="1790">
        <v>202550400</v>
      </c>
    </row>
    <row r="64" spans="1:7" ht="15">
      <c r="A64" s="10">
        <v>3</v>
      </c>
      <c r="B64" s="1725"/>
      <c r="D64" s="2" t="str">
        <f t="shared" si="0"/>
        <v>OK</v>
      </c>
      <c r="G64" s="1790">
        <v>202550600</v>
      </c>
    </row>
    <row r="65" spans="1:7" ht="15">
      <c r="A65" s="5">
        <v>4</v>
      </c>
      <c r="B65" s="1725">
        <f>'Assets-Liab 5-6'!C6</f>
        <v>54697236</v>
      </c>
      <c r="D65" s="2" t="str">
        <f t="shared" si="0"/>
        <v>Error?</v>
      </c>
      <c r="G65" s="1790">
        <v>202550800</v>
      </c>
    </row>
    <row r="66" spans="1:7" ht="15">
      <c r="A66" s="10">
        <v>5</v>
      </c>
      <c r="B66" s="1725"/>
      <c r="D66" s="2" t="str">
        <f t="shared" si="0"/>
        <v>OK</v>
      </c>
      <c r="G66" s="1790">
        <v>402550300</v>
      </c>
    </row>
    <row r="67" spans="1:7" ht="15">
      <c r="A67" s="10">
        <v>6</v>
      </c>
      <c r="B67" s="1725"/>
      <c r="D67" s="2" t="str">
        <f t="shared" si="0"/>
        <v>OK</v>
      </c>
      <c r="G67" s="1790">
        <v>402550400</v>
      </c>
    </row>
    <row r="68" spans="1:7" ht="15">
      <c r="A68" s="10">
        <v>7</v>
      </c>
      <c r="B68" s="1725"/>
      <c r="D68" s="2" t="str">
        <f t="shared" si="0"/>
        <v>OK</v>
      </c>
      <c r="G68" s="1790">
        <v>402550600</v>
      </c>
    </row>
    <row r="69" spans="1:7" ht="15">
      <c r="A69" s="10">
        <v>8</v>
      </c>
      <c r="B69" s="1725"/>
      <c r="D69" s="2" t="str">
        <f t="shared" si="0"/>
        <v>OK</v>
      </c>
      <c r="G69" s="1790">
        <v>402550800</v>
      </c>
    </row>
    <row r="70" spans="1:7" ht="15">
      <c r="A70" s="10">
        <v>9</v>
      </c>
      <c r="B70" s="1725"/>
      <c r="D70" s="2" t="str">
        <f t="shared" si="0"/>
        <v>OK</v>
      </c>
      <c r="G70" s="1790">
        <v>102560300</v>
      </c>
    </row>
    <row r="71" spans="1:7" ht="15">
      <c r="A71" s="10">
        <v>10</v>
      </c>
      <c r="B71" s="1725"/>
      <c r="D71" s="2" t="str">
        <f t="shared" si="0"/>
        <v>OK</v>
      </c>
      <c r="G71" s="1790">
        <v>102560400</v>
      </c>
    </row>
    <row r="72" spans="1:7" ht="15">
      <c r="A72" s="5">
        <v>11</v>
      </c>
      <c r="B72" s="1725">
        <f>'Assets-Liab 5-6'!C10</f>
        <v>0</v>
      </c>
      <c r="D72" s="2" t="str">
        <f t="shared" si="0"/>
        <v>Error?</v>
      </c>
      <c r="G72" s="1790">
        <v>102560600</v>
      </c>
    </row>
    <row r="73" spans="1:7" ht="15">
      <c r="A73" s="5">
        <v>12</v>
      </c>
      <c r="B73" s="1725">
        <f>'Assets-Liab 5-6'!C5</f>
        <v>0</v>
      </c>
      <c r="D73" s="2" t="str">
        <f t="shared" si="0"/>
        <v>Error?</v>
      </c>
      <c r="G73" s="1790">
        <v>102560800</v>
      </c>
    </row>
    <row r="74" spans="1:7" ht="15">
      <c r="A74" s="10">
        <v>13</v>
      </c>
      <c r="B74" s="1725"/>
      <c r="D74" s="2" t="str">
        <f t="shared" si="0"/>
        <v>OK</v>
      </c>
      <c r="G74" s="1790">
        <v>102570300</v>
      </c>
    </row>
    <row r="75" spans="1:7" ht="15">
      <c r="A75" s="10">
        <v>14</v>
      </c>
      <c r="B75" s="1725"/>
      <c r="D75" s="2" t="str">
        <f t="shared" si="0"/>
        <v>OK</v>
      </c>
      <c r="G75" s="1790">
        <v>102570400</v>
      </c>
    </row>
    <row r="76" spans="1:7" ht="15">
      <c r="A76" s="5">
        <v>15</v>
      </c>
      <c r="B76" s="1725">
        <f>'Assets-Liab 5-6'!C12</f>
        <v>0</v>
      </c>
      <c r="D76" s="2" t="str">
        <f t="shared" si="0"/>
        <v>Error?</v>
      </c>
      <c r="G76" s="1790">
        <v>102570600</v>
      </c>
    </row>
    <row r="77" spans="1:7" ht="15">
      <c r="A77" s="5">
        <v>16</v>
      </c>
      <c r="B77" s="1725">
        <f>'Assets-Liab 5-6'!C13</f>
        <v>217942164</v>
      </c>
      <c r="C77" s="2" t="s">
        <v>567</v>
      </c>
      <c r="D77" s="2" t="str">
        <f t="shared" si="0"/>
        <v>Error?</v>
      </c>
      <c r="G77" s="1790">
        <v>102570800</v>
      </c>
    </row>
    <row r="78" spans="1:7" ht="15">
      <c r="A78" s="10">
        <v>17</v>
      </c>
      <c r="B78" s="1725"/>
      <c r="D78" s="2" t="str">
        <f t="shared" si="0"/>
        <v>OK</v>
      </c>
      <c r="G78" s="1790">
        <v>102610300</v>
      </c>
    </row>
    <row r="79" spans="1:7" ht="15">
      <c r="A79" s="10">
        <v>18</v>
      </c>
      <c r="B79" s="1725"/>
      <c r="D79" s="2" t="str">
        <f t="shared" si="0"/>
        <v>OK</v>
      </c>
      <c r="G79" s="1790">
        <v>102610400</v>
      </c>
    </row>
    <row r="80" spans="1:7" ht="15">
      <c r="A80" s="10">
        <v>19</v>
      </c>
      <c r="B80" s="1725"/>
      <c r="D80" s="2" t="str">
        <f t="shared" si="0"/>
        <v>OK</v>
      </c>
      <c r="G80" s="1790">
        <v>102610600</v>
      </c>
    </row>
    <row r="81" spans="1:7" ht="15">
      <c r="A81" s="10">
        <v>20</v>
      </c>
      <c r="B81" s="1725"/>
      <c r="D81" s="2" t="str">
        <f t="shared" si="0"/>
        <v>OK</v>
      </c>
      <c r="G81" s="1790">
        <v>102610800</v>
      </c>
    </row>
    <row r="82" spans="1:7" ht="15">
      <c r="A82" s="10">
        <v>21</v>
      </c>
      <c r="B82" s="1725"/>
      <c r="D82" s="2" t="str">
        <f t="shared" si="0"/>
        <v>OK</v>
      </c>
      <c r="G82" s="1790">
        <v>102620300</v>
      </c>
    </row>
    <row r="83" spans="1:7" ht="15">
      <c r="A83" s="10">
        <v>22</v>
      </c>
      <c r="B83" s="1725"/>
      <c r="D83" s="2" t="str">
        <f t="shared" si="0"/>
        <v>OK</v>
      </c>
      <c r="G83" s="1790">
        <v>102620400</v>
      </c>
    </row>
    <row r="84" spans="1:7" ht="15">
      <c r="A84" s="10">
        <v>23</v>
      </c>
      <c r="B84" s="1725"/>
      <c r="D84" s="2" t="str">
        <f t="shared" si="0"/>
        <v>OK</v>
      </c>
      <c r="G84" s="1790">
        <v>102620600</v>
      </c>
    </row>
    <row r="85" spans="1:7" ht="15">
      <c r="A85" s="10">
        <v>24</v>
      </c>
      <c r="B85" s="1725"/>
      <c r="D85" s="2" t="str">
        <f t="shared" si="0"/>
        <v>OK</v>
      </c>
      <c r="G85" s="1790">
        <v>102620800</v>
      </c>
    </row>
    <row r="86" spans="1:7" ht="15">
      <c r="A86" s="12">
        <v>25</v>
      </c>
      <c r="B86" s="1725">
        <f>'Assets-Liab 5-6'!C31</f>
        <v>0</v>
      </c>
      <c r="D86" s="2" t="str">
        <f t="shared" si="0"/>
        <v>Error?</v>
      </c>
      <c r="G86" s="1790">
        <v>102630300</v>
      </c>
    </row>
    <row r="87" spans="1:7" ht="15">
      <c r="A87" s="10">
        <v>26</v>
      </c>
      <c r="B87" s="1725"/>
      <c r="D87" s="2" t="str">
        <f t="shared" si="0"/>
        <v>OK</v>
      </c>
      <c r="G87" s="1790">
        <v>102630400</v>
      </c>
    </row>
    <row r="88" spans="1:7" ht="15">
      <c r="A88" s="5">
        <v>27</v>
      </c>
      <c r="B88" s="1725">
        <f>'Assets-Liab 5-6'!C32</f>
        <v>50204281</v>
      </c>
      <c r="D88" s="2" t="str">
        <f t="shared" si="0"/>
        <v>Error?</v>
      </c>
      <c r="G88" s="1790">
        <v>102630600</v>
      </c>
    </row>
    <row r="89" spans="1:7" ht="15">
      <c r="A89" s="10">
        <v>28</v>
      </c>
      <c r="B89" s="1725"/>
      <c r="D89" s="2" t="str">
        <f t="shared" si="0"/>
        <v>OK</v>
      </c>
      <c r="G89" s="1790">
        <v>102630800</v>
      </c>
    </row>
    <row r="90" spans="1:7" ht="15">
      <c r="A90" s="10">
        <v>29</v>
      </c>
      <c r="B90" s="1725"/>
      <c r="D90" s="2" t="str">
        <f t="shared" si="0"/>
        <v>OK</v>
      </c>
      <c r="G90" s="1790">
        <v>102640300</v>
      </c>
    </row>
    <row r="91" spans="1:7" ht="15">
      <c r="A91" s="5">
        <v>30</v>
      </c>
      <c r="B91" s="1725">
        <f>'Assets-Liab 5-6'!C34</f>
        <v>85485657</v>
      </c>
      <c r="C91" s="2" t="s">
        <v>567</v>
      </c>
      <c r="D91" s="2" t="str">
        <f t="shared" si="0"/>
        <v>Error?</v>
      </c>
      <c r="G91" s="1790">
        <v>102640400</v>
      </c>
    </row>
    <row r="92" spans="1:7" ht="15">
      <c r="A92" s="5">
        <v>31</v>
      </c>
      <c r="B92" s="1725">
        <f>'Assets-Liab 5-6'!C39</f>
        <v>112355753</v>
      </c>
      <c r="D92" s="2" t="str">
        <f t="shared" si="0"/>
        <v>Error?</v>
      </c>
      <c r="G92" s="1790">
        <v>102640600</v>
      </c>
    </row>
    <row r="93" spans="1:7" ht="15">
      <c r="A93" s="5">
        <v>32</v>
      </c>
      <c r="B93" s="1725">
        <f>'Assets-Liab 5-6'!C41</f>
        <v>217942164</v>
      </c>
      <c r="C93" s="2" t="s">
        <v>567</v>
      </c>
      <c r="D93" s="2" t="str">
        <f t="shared" si="0"/>
        <v>Error?</v>
      </c>
      <c r="G93" s="1790">
        <v>102640800</v>
      </c>
    </row>
    <row r="94" spans="1:7" ht="15">
      <c r="A94" s="10">
        <v>33</v>
      </c>
      <c r="B94" s="1725"/>
      <c r="D94" s="2" t="str">
        <f t="shared" si="0"/>
        <v>OK</v>
      </c>
      <c r="G94" s="1790">
        <v>102660300</v>
      </c>
    </row>
    <row r="95" spans="1:7" ht="15">
      <c r="A95" s="10">
        <v>34</v>
      </c>
      <c r="B95" s="1725"/>
      <c r="D95" s="2" t="str">
        <f t="shared" si="0"/>
        <v>OK</v>
      </c>
      <c r="G95" s="1790">
        <v>102660400</v>
      </c>
    </row>
    <row r="96" spans="1:7" ht="15">
      <c r="A96" s="10">
        <v>35</v>
      </c>
      <c r="B96" s="1725"/>
      <c r="D96" s="2" t="str">
        <f t="shared" si="0"/>
        <v>OK</v>
      </c>
      <c r="G96" s="1790">
        <v>102660600</v>
      </c>
    </row>
    <row r="97" spans="1:7" ht="15">
      <c r="A97" s="5">
        <v>36</v>
      </c>
      <c r="B97" s="1725">
        <f>'Assets-Liab 5-6'!D6</f>
        <v>9404798</v>
      </c>
      <c r="D97" s="2" t="str">
        <f t="shared" si="0"/>
        <v>Error?</v>
      </c>
      <c r="G97" s="1790">
        <v>102660800</v>
      </c>
    </row>
    <row r="98" spans="1:7" ht="15">
      <c r="A98" s="10">
        <v>37</v>
      </c>
      <c r="B98" s="1725"/>
      <c r="D98" s="2" t="str">
        <f t="shared" si="0"/>
        <v>OK</v>
      </c>
      <c r="G98" s="1790">
        <v>102900300</v>
      </c>
    </row>
    <row r="99" spans="1:7" ht="15">
      <c r="A99" s="10">
        <v>38</v>
      </c>
      <c r="B99" s="1725"/>
      <c r="D99" s="2" t="str">
        <f t="shared" si="0"/>
        <v>OK</v>
      </c>
      <c r="G99" s="1790">
        <v>102900400</v>
      </c>
    </row>
    <row r="100" spans="1:7" ht="15">
      <c r="A100" s="10">
        <v>39</v>
      </c>
      <c r="B100" s="1725"/>
      <c r="D100" s="2" t="str">
        <f t="shared" si="0"/>
        <v>OK</v>
      </c>
      <c r="G100" s="1790">
        <v>102900600</v>
      </c>
    </row>
    <row r="101" spans="1:7" ht="15">
      <c r="A101" s="10">
        <v>40</v>
      </c>
      <c r="B101" s="1725"/>
      <c r="D101" s="2" t="str">
        <f t="shared" si="0"/>
        <v>OK</v>
      </c>
      <c r="G101" s="1790">
        <v>102900800</v>
      </c>
    </row>
    <row r="102" spans="1:7" ht="15">
      <c r="A102" s="10">
        <v>41</v>
      </c>
      <c r="B102" s="1725"/>
      <c r="D102" s="2" t="str">
        <f t="shared" si="0"/>
        <v>OK</v>
      </c>
      <c r="G102" s="1790">
        <v>202900300</v>
      </c>
    </row>
    <row r="103" spans="1:7" ht="15">
      <c r="A103" s="10">
        <v>42</v>
      </c>
      <c r="B103" s="1725"/>
      <c r="D103" s="2" t="str">
        <f t="shared" si="0"/>
        <v>OK</v>
      </c>
      <c r="G103" s="1790">
        <v>202900400</v>
      </c>
    </row>
    <row r="104" spans="1:7" ht="15">
      <c r="A104" s="5">
        <v>43</v>
      </c>
      <c r="B104" s="1725">
        <f>'Assets-Liab 5-6'!D10</f>
        <v>0</v>
      </c>
      <c r="D104" s="2" t="str">
        <f t="shared" si="0"/>
        <v>Error?</v>
      </c>
      <c r="G104" s="1790">
        <v>202900600</v>
      </c>
    </row>
    <row r="105" spans="1:7" ht="15">
      <c r="A105" s="5">
        <v>44</v>
      </c>
      <c r="B105" s="1725">
        <f>'Assets-Liab 5-6'!D5</f>
        <v>0</v>
      </c>
      <c r="D105" s="2" t="str">
        <f t="shared" si="0"/>
        <v>Error?</v>
      </c>
      <c r="G105" s="1790">
        <v>202900800</v>
      </c>
    </row>
    <row r="106" spans="1:7" ht="15">
      <c r="A106" s="10">
        <v>45</v>
      </c>
      <c r="B106" s="1725"/>
      <c r="D106" s="2" t="str">
        <f t="shared" si="0"/>
        <v>OK</v>
      </c>
      <c r="G106" s="1790">
        <v>402900300</v>
      </c>
    </row>
    <row r="107" spans="1:7" ht="15">
      <c r="A107" s="10">
        <v>46</v>
      </c>
      <c r="B107" s="1725"/>
      <c r="D107" s="2" t="str">
        <f t="shared" si="0"/>
        <v>OK</v>
      </c>
      <c r="G107" s="1790">
        <v>402900400</v>
      </c>
    </row>
    <row r="108" spans="1:7" ht="15">
      <c r="A108" s="5">
        <v>47</v>
      </c>
      <c r="B108" s="1725">
        <f>'Assets-Liab 5-6'!D12</f>
        <v>0</v>
      </c>
      <c r="D108" s="2" t="str">
        <f t="shared" si="0"/>
        <v>Error?</v>
      </c>
      <c r="G108" s="1790">
        <v>402900600</v>
      </c>
    </row>
    <row r="109" spans="1:7" ht="15">
      <c r="A109" s="5">
        <v>48</v>
      </c>
      <c r="B109" s="1725">
        <f>'Assets-Liab 5-6'!D13</f>
        <v>12802090</v>
      </c>
      <c r="C109" s="2" t="s">
        <v>567</v>
      </c>
      <c r="D109" s="2" t="str">
        <f t="shared" si="0"/>
        <v>Error?</v>
      </c>
      <c r="G109" s="1790">
        <v>402900800</v>
      </c>
    </row>
    <row r="110" spans="1:7" ht="15">
      <c r="A110" s="10">
        <v>49</v>
      </c>
      <c r="B110" s="1725"/>
      <c r="D110" s="2" t="str">
        <f t="shared" si="0"/>
        <v>OK</v>
      </c>
      <c r="G110" s="1790">
        <v>602900300</v>
      </c>
    </row>
    <row r="111" spans="1:7" ht="15">
      <c r="A111" s="10">
        <v>50</v>
      </c>
      <c r="B111" s="1725"/>
      <c r="D111" s="2" t="str">
        <f t="shared" si="0"/>
        <v>OK</v>
      </c>
      <c r="G111" s="1790">
        <v>602900400</v>
      </c>
    </row>
    <row r="112" spans="1:7" ht="15">
      <c r="A112" s="10">
        <v>51</v>
      </c>
      <c r="B112" s="1725"/>
      <c r="D112" s="2" t="str">
        <f t="shared" si="0"/>
        <v>OK</v>
      </c>
      <c r="G112" s="1790">
        <v>602900600</v>
      </c>
    </row>
    <row r="113" spans="1:7" ht="15">
      <c r="A113" s="10">
        <v>52</v>
      </c>
      <c r="B113" s="1725"/>
      <c r="D113" s="2" t="str">
        <f t="shared" si="0"/>
        <v>OK</v>
      </c>
      <c r="G113" s="1790">
        <v>602900800</v>
      </c>
    </row>
    <row r="114" spans="1:7" ht="15">
      <c r="A114" s="10">
        <v>53</v>
      </c>
      <c r="B114" s="1725"/>
      <c r="D114" s="2" t="str">
        <f t="shared" si="0"/>
        <v>OK</v>
      </c>
      <c r="G114" s="1790">
        <v>902900300</v>
      </c>
    </row>
    <row r="115" spans="1:7" ht="15">
      <c r="A115" s="10">
        <v>54</v>
      </c>
      <c r="B115" s="1725"/>
      <c r="D115" s="2" t="str">
        <f t="shared" si="0"/>
        <v>OK</v>
      </c>
      <c r="G115" s="1790">
        <v>902900400</v>
      </c>
    </row>
    <row r="116" spans="1:7" ht="15">
      <c r="A116" s="10">
        <v>55</v>
      </c>
      <c r="B116" s="1725"/>
      <c r="D116" s="2" t="str">
        <f t="shared" si="0"/>
        <v>OK</v>
      </c>
      <c r="G116" s="1790">
        <v>902900600</v>
      </c>
    </row>
    <row r="117" spans="1:7" ht="15">
      <c r="A117" s="5">
        <v>56</v>
      </c>
      <c r="B117" s="1725">
        <f>'Assets-Liab 5-6'!D31</f>
        <v>0</v>
      </c>
      <c r="D117" s="2" t="str">
        <f t="shared" si="0"/>
        <v>Error?</v>
      </c>
      <c r="G117" s="1790">
        <v>902900800</v>
      </c>
    </row>
    <row r="118" spans="1:7" ht="15">
      <c r="A118" s="10">
        <v>57</v>
      </c>
      <c r="B118" s="1725"/>
      <c r="D118" s="2" t="str">
        <f t="shared" si="0"/>
        <v>OK</v>
      </c>
      <c r="G118" s="1790">
        <v>103000300</v>
      </c>
    </row>
    <row r="119" spans="1:7" ht="15">
      <c r="A119" s="5">
        <v>58</v>
      </c>
      <c r="B119" s="1725">
        <f>'Assets-Liab 5-6'!D32</f>
        <v>8345296</v>
      </c>
      <c r="D119" s="2" t="str">
        <f t="shared" si="0"/>
        <v>Error?</v>
      </c>
      <c r="G119" s="1790">
        <v>103000400</v>
      </c>
    </row>
    <row r="120" spans="1:7" ht="15">
      <c r="A120" s="10">
        <v>59</v>
      </c>
      <c r="B120" s="1725"/>
      <c r="D120" s="2" t="str">
        <f t="shared" si="0"/>
        <v>OK</v>
      </c>
      <c r="G120" s="1790">
        <v>103000600</v>
      </c>
    </row>
    <row r="121" spans="1:7" ht="15">
      <c r="A121" s="10">
        <v>60</v>
      </c>
      <c r="B121" s="1725"/>
      <c r="D121" s="2" t="str">
        <f t="shared" si="0"/>
        <v>OK</v>
      </c>
      <c r="G121" s="1790">
        <v>103000800</v>
      </c>
    </row>
    <row r="122" spans="1:7" ht="15">
      <c r="A122" s="5">
        <v>61</v>
      </c>
      <c r="B122" s="1725">
        <f>'Assets-Liab 5-6'!D34</f>
        <v>10639383</v>
      </c>
      <c r="C122" s="2" t="s">
        <v>567</v>
      </c>
      <c r="D122" s="2" t="str">
        <f t="shared" si="0"/>
        <v>Error?</v>
      </c>
      <c r="G122" s="1790">
        <v>203000300</v>
      </c>
    </row>
    <row r="123" spans="1:7" ht="15">
      <c r="A123" s="5">
        <v>62</v>
      </c>
      <c r="B123" s="1725">
        <f>'Assets-Liab 5-6'!D39</f>
        <v>0</v>
      </c>
      <c r="D123" s="2" t="str">
        <f t="shared" si="0"/>
        <v>Error?</v>
      </c>
      <c r="G123" s="1790">
        <v>203000400</v>
      </c>
    </row>
    <row r="124" spans="1:7" ht="15">
      <c r="A124" s="5">
        <v>63</v>
      </c>
      <c r="B124" s="1725">
        <f>'Assets-Liab 5-6'!D41</f>
        <v>12802090</v>
      </c>
      <c r="C124" s="2" t="s">
        <v>567</v>
      </c>
      <c r="D124" s="2" t="str">
        <f t="shared" si="0"/>
        <v>Error?</v>
      </c>
      <c r="G124" s="1790">
        <v>203000600</v>
      </c>
    </row>
    <row r="125" spans="1:7" ht="15">
      <c r="A125" s="10">
        <v>64</v>
      </c>
      <c r="B125" s="1725"/>
      <c r="D125" s="2" t="str">
        <f t="shared" si="0"/>
        <v>OK</v>
      </c>
      <c r="G125" s="1790">
        <v>203000800</v>
      </c>
    </row>
    <row r="126" spans="1:7" ht="15">
      <c r="A126" s="5">
        <v>65</v>
      </c>
      <c r="B126" s="1725">
        <f>'Assets-Liab 5-6'!E6</f>
        <v>7582698</v>
      </c>
      <c r="D126" s="2" t="str">
        <f t="shared" si="0"/>
        <v>Error?</v>
      </c>
      <c r="G126" s="1790">
        <v>403000300</v>
      </c>
    </row>
    <row r="127" spans="1:7" ht="15">
      <c r="A127" s="10">
        <v>66</v>
      </c>
      <c r="B127" s="1725"/>
      <c r="D127" s="2" t="str">
        <f t="shared" ref="D127:D190" si="1">IF(ISBLANK(B127),"OK",IF(A127-B127=0,"OK","Error?"))</f>
        <v>OK</v>
      </c>
      <c r="G127" s="1790">
        <v>403000400</v>
      </c>
    </row>
    <row r="128" spans="1:7" ht="15">
      <c r="A128" s="10">
        <v>67</v>
      </c>
      <c r="B128" s="1725"/>
      <c r="D128" s="2" t="str">
        <f t="shared" si="1"/>
        <v>OK</v>
      </c>
      <c r="G128" s="1790">
        <v>403000600</v>
      </c>
    </row>
    <row r="129" spans="1:7" ht="15">
      <c r="A129" s="5">
        <v>68</v>
      </c>
      <c r="B129" s="1725">
        <f>'Assets-Liab 5-6'!E5</f>
        <v>0</v>
      </c>
      <c r="D129" s="2" t="str">
        <f t="shared" si="1"/>
        <v>Error?</v>
      </c>
      <c r="G129" s="1790">
        <v>403000800</v>
      </c>
    </row>
    <row r="130" spans="1:7">
      <c r="A130" s="5">
        <v>69</v>
      </c>
      <c r="B130" s="1725">
        <f>'Assets-Liab 5-6'!E12</f>
        <v>0</v>
      </c>
      <c r="D130" s="2" t="str">
        <f t="shared" si="1"/>
        <v>Error?</v>
      </c>
    </row>
    <row r="131" spans="1:7">
      <c r="A131" s="5">
        <v>70</v>
      </c>
      <c r="B131" s="1725">
        <f>'Assets-Liab 5-6'!E13</f>
        <v>24107263</v>
      </c>
      <c r="C131" s="2" t="s">
        <v>567</v>
      </c>
      <c r="D131" s="2" t="str">
        <f t="shared" si="1"/>
        <v>Error?</v>
      </c>
    </row>
    <row r="132" spans="1:7">
      <c r="A132" s="10">
        <v>71</v>
      </c>
      <c r="B132" s="1725"/>
      <c r="D132" s="2" t="str">
        <f t="shared" si="1"/>
        <v>OK</v>
      </c>
    </row>
    <row r="133" spans="1:7">
      <c r="A133" s="10">
        <v>72</v>
      </c>
      <c r="B133" s="1725"/>
      <c r="D133" s="2" t="str">
        <f t="shared" si="1"/>
        <v>OK</v>
      </c>
    </row>
    <row r="134" spans="1:7">
      <c r="A134" s="5">
        <v>73</v>
      </c>
      <c r="B134" s="1725">
        <f>'Assets-Liab 5-6'!E32</f>
        <v>13457068</v>
      </c>
      <c r="D134" s="2" t="str">
        <f t="shared" si="1"/>
        <v>Error?</v>
      </c>
    </row>
    <row r="135" spans="1:7">
      <c r="A135" s="10">
        <v>74</v>
      </c>
      <c r="B135" s="1725"/>
      <c r="D135" s="2" t="str">
        <f t="shared" si="1"/>
        <v>OK</v>
      </c>
    </row>
    <row r="136" spans="1:7">
      <c r="A136" s="10">
        <v>75</v>
      </c>
      <c r="B136" s="1725"/>
      <c r="D136" s="2" t="str">
        <f t="shared" si="1"/>
        <v>OK</v>
      </c>
    </row>
    <row r="137" spans="1:7">
      <c r="A137" s="10">
        <v>76</v>
      </c>
      <c r="B137" s="1725"/>
      <c r="D137" s="2" t="str">
        <f t="shared" si="1"/>
        <v>OK</v>
      </c>
    </row>
    <row r="138" spans="1:7">
      <c r="A138" s="10">
        <v>77</v>
      </c>
      <c r="B138" s="1725"/>
      <c r="D138" s="2" t="str">
        <f t="shared" si="1"/>
        <v>OK</v>
      </c>
    </row>
    <row r="139" spans="1:7">
      <c r="A139" s="5">
        <v>78</v>
      </c>
      <c r="B139" s="1725">
        <f>'Assets-Liab 5-6'!E34</f>
        <v>13457068</v>
      </c>
      <c r="C139" s="2" t="s">
        <v>567</v>
      </c>
      <c r="D139" s="2" t="str">
        <f t="shared" si="1"/>
        <v>Error?</v>
      </c>
    </row>
    <row r="140" spans="1:7">
      <c r="A140" s="5">
        <v>79</v>
      </c>
      <c r="B140" s="1725">
        <f>'Assets-Liab 5-6'!E39</f>
        <v>0</v>
      </c>
      <c r="D140" s="2" t="str">
        <f t="shared" si="1"/>
        <v>Error?</v>
      </c>
    </row>
    <row r="141" spans="1:7">
      <c r="A141" s="5">
        <v>80</v>
      </c>
      <c r="B141" s="1725">
        <f>'Assets-Liab 5-6'!E41</f>
        <v>24107263</v>
      </c>
      <c r="C141" s="2" t="s">
        <v>567</v>
      </c>
      <c r="D141" s="2" t="str">
        <f t="shared" si="1"/>
        <v>Error?</v>
      </c>
    </row>
    <row r="142" spans="1:7">
      <c r="A142" s="10">
        <v>81</v>
      </c>
      <c r="B142" s="1725"/>
      <c r="D142" s="2" t="str">
        <f t="shared" si="1"/>
        <v>OK</v>
      </c>
    </row>
    <row r="143" spans="1:7">
      <c r="A143" s="10">
        <v>82</v>
      </c>
      <c r="B143" s="1725"/>
      <c r="D143" s="2" t="str">
        <f t="shared" si="1"/>
        <v>OK</v>
      </c>
    </row>
    <row r="144" spans="1:7">
      <c r="A144" s="10">
        <v>83</v>
      </c>
      <c r="B144" s="1725"/>
      <c r="D144" s="2" t="str">
        <f t="shared" si="1"/>
        <v>OK</v>
      </c>
    </row>
    <row r="145" spans="1:4">
      <c r="A145" s="5">
        <v>84</v>
      </c>
      <c r="B145" s="1725">
        <f>'Assets-Liab 5-6'!F6</f>
        <v>6249838</v>
      </c>
      <c r="D145" s="2" t="str">
        <f t="shared" si="1"/>
        <v>Error?</v>
      </c>
    </row>
    <row r="146" spans="1:4">
      <c r="A146" s="10">
        <v>85</v>
      </c>
      <c r="B146" s="1725"/>
      <c r="D146" s="2" t="str">
        <f t="shared" si="1"/>
        <v>OK</v>
      </c>
    </row>
    <row r="147" spans="1:4">
      <c r="A147" s="10">
        <v>86</v>
      </c>
      <c r="B147" s="1725"/>
      <c r="D147" s="2" t="str">
        <f t="shared" si="1"/>
        <v>OK</v>
      </c>
    </row>
    <row r="148" spans="1:4">
      <c r="A148" s="10">
        <v>87</v>
      </c>
      <c r="B148" s="1725"/>
      <c r="D148" s="2" t="str">
        <f t="shared" si="1"/>
        <v>OK</v>
      </c>
    </row>
    <row r="149" spans="1:4">
      <c r="A149" s="10">
        <v>88</v>
      </c>
      <c r="B149" s="1725"/>
      <c r="D149" s="2" t="str">
        <f t="shared" si="1"/>
        <v>OK</v>
      </c>
    </row>
    <row r="150" spans="1:4">
      <c r="A150" s="10">
        <v>89</v>
      </c>
      <c r="B150" s="1725"/>
      <c r="D150" s="2" t="str">
        <f t="shared" si="1"/>
        <v>OK</v>
      </c>
    </row>
    <row r="151" spans="1:4">
      <c r="A151" s="10">
        <v>90</v>
      </c>
      <c r="B151" s="1725"/>
      <c r="D151" s="2" t="str">
        <f t="shared" si="1"/>
        <v>OK</v>
      </c>
    </row>
    <row r="152" spans="1:4">
      <c r="A152" s="5">
        <v>91</v>
      </c>
      <c r="B152" s="1725">
        <f>'Assets-Liab 5-6'!F10</f>
        <v>0</v>
      </c>
      <c r="D152" s="2" t="str">
        <f t="shared" si="1"/>
        <v>Error?</v>
      </c>
    </row>
    <row r="153" spans="1:4">
      <c r="A153" s="5">
        <v>92</v>
      </c>
      <c r="B153" s="1725">
        <f>'Assets-Liab 5-6'!F5</f>
        <v>0</v>
      </c>
      <c r="D153" s="2" t="str">
        <f t="shared" si="1"/>
        <v>Error?</v>
      </c>
    </row>
    <row r="154" spans="1:4">
      <c r="A154" s="10">
        <v>93</v>
      </c>
      <c r="B154" s="1725"/>
      <c r="D154" s="2" t="str">
        <f t="shared" si="1"/>
        <v>OK</v>
      </c>
    </row>
    <row r="155" spans="1:4">
      <c r="A155" s="10">
        <v>94</v>
      </c>
      <c r="B155" s="1725"/>
      <c r="D155" s="2" t="str">
        <f t="shared" si="1"/>
        <v>OK</v>
      </c>
    </row>
    <row r="156" spans="1:4">
      <c r="A156" s="5">
        <v>95</v>
      </c>
      <c r="B156" s="1725">
        <f>'Assets-Liab 5-6'!F12</f>
        <v>0</v>
      </c>
      <c r="D156" s="2" t="str">
        <f t="shared" si="1"/>
        <v>Error?</v>
      </c>
    </row>
    <row r="157" spans="1:4">
      <c r="A157" s="5">
        <v>96</v>
      </c>
      <c r="B157" s="1725">
        <f>'Assets-Liab 5-6'!F13</f>
        <v>11822707</v>
      </c>
      <c r="C157" s="2" t="s">
        <v>567</v>
      </c>
      <c r="D157" s="2" t="str">
        <f t="shared" si="1"/>
        <v>Error?</v>
      </c>
    </row>
    <row r="158" spans="1:4">
      <c r="A158" s="10">
        <v>97</v>
      </c>
      <c r="B158" s="1725"/>
      <c r="D158" s="2" t="str">
        <f t="shared" si="1"/>
        <v>OK</v>
      </c>
    </row>
    <row r="159" spans="1:4">
      <c r="A159" s="10">
        <v>98</v>
      </c>
      <c r="B159" s="1725"/>
      <c r="D159" s="2" t="str">
        <f t="shared" si="1"/>
        <v>OK</v>
      </c>
    </row>
    <row r="160" spans="1:4">
      <c r="A160" s="10">
        <v>99</v>
      </c>
      <c r="B160" s="1725"/>
      <c r="D160" s="2" t="str">
        <f t="shared" si="1"/>
        <v>OK</v>
      </c>
    </row>
    <row r="161" spans="1:4">
      <c r="A161" s="10">
        <v>100</v>
      </c>
      <c r="B161" s="1725"/>
      <c r="D161" s="2" t="str">
        <f t="shared" si="1"/>
        <v>OK</v>
      </c>
    </row>
    <row r="162" spans="1:4">
      <c r="A162" s="10">
        <v>101</v>
      </c>
      <c r="B162" s="1725"/>
      <c r="D162" s="2" t="str">
        <f t="shared" si="1"/>
        <v>OK</v>
      </c>
    </row>
    <row r="163" spans="1:4">
      <c r="A163" s="10">
        <v>102</v>
      </c>
      <c r="B163" s="1725"/>
      <c r="D163" s="2" t="str">
        <f t="shared" si="1"/>
        <v>OK</v>
      </c>
    </row>
    <row r="164" spans="1:4">
      <c r="A164" s="5">
        <v>103</v>
      </c>
      <c r="B164" s="1725">
        <f>'Assets-Liab 5-6'!F31</f>
        <v>0</v>
      </c>
      <c r="D164" s="2" t="str">
        <f t="shared" si="1"/>
        <v>Error?</v>
      </c>
    </row>
    <row r="165" spans="1:4">
      <c r="A165" s="10">
        <v>104</v>
      </c>
      <c r="B165" s="1725"/>
      <c r="D165" s="2" t="str">
        <f t="shared" si="1"/>
        <v>OK</v>
      </c>
    </row>
    <row r="166" spans="1:4">
      <c r="A166" s="5">
        <v>105</v>
      </c>
      <c r="B166" s="1725">
        <f>'Assets-Liab 5-6'!F32</f>
        <v>5545727</v>
      </c>
      <c r="D166" s="2" t="str">
        <f t="shared" si="1"/>
        <v>Error?</v>
      </c>
    </row>
    <row r="167" spans="1:4">
      <c r="A167" s="10">
        <v>106</v>
      </c>
      <c r="B167" s="1725"/>
      <c r="D167" s="2" t="str">
        <f t="shared" si="1"/>
        <v>OK</v>
      </c>
    </row>
    <row r="168" spans="1:4">
      <c r="A168" s="10">
        <v>107</v>
      </c>
      <c r="B168" s="1725"/>
      <c r="D168" s="2" t="str">
        <f t="shared" si="1"/>
        <v>OK</v>
      </c>
    </row>
    <row r="169" spans="1:4">
      <c r="A169" s="5">
        <v>108</v>
      </c>
      <c r="B169" s="1725">
        <f>'Assets-Liab 5-6'!F34</f>
        <v>6252544</v>
      </c>
      <c r="C169" s="2" t="s">
        <v>567</v>
      </c>
      <c r="D169" s="2" t="str">
        <f t="shared" si="1"/>
        <v>Error?</v>
      </c>
    </row>
    <row r="170" spans="1:4">
      <c r="A170" s="5">
        <v>109</v>
      </c>
      <c r="B170" s="1725">
        <f>'Assets-Liab 5-6'!F39</f>
        <v>0</v>
      </c>
      <c r="D170" s="2" t="str">
        <f t="shared" si="1"/>
        <v>Error?</v>
      </c>
    </row>
    <row r="171" spans="1:4">
      <c r="A171" s="5">
        <v>110</v>
      </c>
      <c r="B171" s="1725">
        <f>'Assets-Liab 5-6'!F41</f>
        <v>11822707</v>
      </c>
      <c r="C171" s="2" t="s">
        <v>567</v>
      </c>
      <c r="D171" s="2" t="str">
        <f t="shared" si="1"/>
        <v>Error?</v>
      </c>
    </row>
    <row r="172" spans="1:4">
      <c r="A172" s="10">
        <v>111</v>
      </c>
      <c r="B172" s="1725"/>
      <c r="D172" s="2" t="str">
        <f t="shared" si="1"/>
        <v>OK</v>
      </c>
    </row>
    <row r="173" spans="1:4">
      <c r="A173" s="5">
        <v>112</v>
      </c>
      <c r="B173" s="1725">
        <f>'Assets-Liab 5-6'!G6</f>
        <v>4926853</v>
      </c>
      <c r="D173" s="2" t="str">
        <f t="shared" si="1"/>
        <v>Error?</v>
      </c>
    </row>
    <row r="174" spans="1:4">
      <c r="A174" s="10">
        <v>113</v>
      </c>
      <c r="B174" s="1725"/>
      <c r="D174" s="2" t="str">
        <f t="shared" si="1"/>
        <v>OK</v>
      </c>
    </row>
    <row r="175" spans="1:4">
      <c r="A175" s="5">
        <v>114</v>
      </c>
      <c r="B175" s="1725"/>
      <c r="D175" s="2" t="str">
        <f t="shared" si="1"/>
        <v>OK</v>
      </c>
    </row>
    <row r="176" spans="1:4">
      <c r="A176" s="5">
        <v>115</v>
      </c>
      <c r="B176" s="1725"/>
      <c r="D176" s="2" t="str">
        <f t="shared" si="1"/>
        <v>OK</v>
      </c>
    </row>
    <row r="177" spans="1:4">
      <c r="A177" s="5">
        <v>116</v>
      </c>
      <c r="B177" s="1725">
        <f>'Assets-Liab 5-6'!G5</f>
        <v>0</v>
      </c>
      <c r="D177" s="2" t="str">
        <f t="shared" si="1"/>
        <v>Error?</v>
      </c>
    </row>
    <row r="178" spans="1:4">
      <c r="A178" s="10">
        <v>117</v>
      </c>
      <c r="B178" s="1725"/>
      <c r="D178" s="2" t="str">
        <f t="shared" si="1"/>
        <v>OK</v>
      </c>
    </row>
    <row r="179" spans="1:4">
      <c r="A179" s="5">
        <v>118</v>
      </c>
      <c r="B179" s="1725">
        <f>'Assets-Liab 5-6'!G12</f>
        <v>0</v>
      </c>
      <c r="D179" s="2" t="str">
        <f t="shared" si="1"/>
        <v>Error?</v>
      </c>
    </row>
    <row r="180" spans="1:4">
      <c r="A180" s="5">
        <v>119</v>
      </c>
      <c r="B180" s="1725">
        <f>'Assets-Liab 5-6'!G13</f>
        <v>7580941</v>
      </c>
      <c r="C180" s="2" t="s">
        <v>567</v>
      </c>
      <c r="D180" s="2" t="str">
        <f t="shared" si="1"/>
        <v>Error?</v>
      </c>
    </row>
    <row r="181" spans="1:4">
      <c r="A181" s="10">
        <v>120</v>
      </c>
      <c r="B181" s="1725"/>
      <c r="D181" s="2" t="str">
        <f t="shared" si="1"/>
        <v>OK</v>
      </c>
    </row>
    <row r="182" spans="1:4">
      <c r="A182" s="10">
        <v>121</v>
      </c>
      <c r="B182" s="1725"/>
      <c r="D182" s="2" t="str">
        <f t="shared" si="1"/>
        <v>OK</v>
      </c>
    </row>
    <row r="183" spans="1:4">
      <c r="A183" s="10">
        <v>122</v>
      </c>
      <c r="B183" s="1725"/>
      <c r="D183" s="2" t="str">
        <f t="shared" si="1"/>
        <v>OK</v>
      </c>
    </row>
    <row r="184" spans="1:4">
      <c r="A184" s="5">
        <v>123</v>
      </c>
      <c r="B184" s="1725">
        <f>'Assets-Liab 5-6'!G31</f>
        <v>0</v>
      </c>
      <c r="D184" s="2" t="str">
        <f t="shared" si="1"/>
        <v>Error?</v>
      </c>
    </row>
    <row r="185" spans="1:4">
      <c r="A185" s="5">
        <v>124</v>
      </c>
      <c r="B185" s="1725">
        <f>'Assets-Liab 5-6'!G32</f>
        <v>4371822</v>
      </c>
      <c r="D185" s="2" t="str">
        <f t="shared" si="1"/>
        <v>Error?</v>
      </c>
    </row>
    <row r="186" spans="1:4">
      <c r="A186" s="10">
        <v>125</v>
      </c>
      <c r="B186" s="1725"/>
      <c r="D186" s="2" t="str">
        <f t="shared" si="1"/>
        <v>OK</v>
      </c>
    </row>
    <row r="187" spans="1:4">
      <c r="A187" s="10">
        <v>126</v>
      </c>
      <c r="B187" s="1725"/>
      <c r="D187" s="2" t="str">
        <f t="shared" si="1"/>
        <v>OK</v>
      </c>
    </row>
    <row r="188" spans="1:4">
      <c r="A188" s="5">
        <v>127</v>
      </c>
      <c r="B188" s="1725">
        <f>'Assets-Liab 5-6'!G34</f>
        <v>4454322</v>
      </c>
      <c r="C188" s="2" t="s">
        <v>567</v>
      </c>
      <c r="D188" s="2" t="str">
        <f t="shared" si="1"/>
        <v>Error?</v>
      </c>
    </row>
    <row r="189" spans="1:4">
      <c r="A189" s="5">
        <v>128</v>
      </c>
      <c r="B189" s="1725">
        <f>'Assets-Liab 5-6'!G39</f>
        <v>0</v>
      </c>
      <c r="D189" s="2" t="str">
        <f t="shared" si="1"/>
        <v>Error?</v>
      </c>
    </row>
    <row r="190" spans="1:4">
      <c r="A190" s="5">
        <v>129</v>
      </c>
      <c r="B190" s="1725">
        <f>'Assets-Liab 5-6'!G41</f>
        <v>7580941</v>
      </c>
      <c r="C190" s="2" t="s">
        <v>567</v>
      </c>
      <c r="D190" s="2" t="str">
        <f t="shared" si="1"/>
        <v>Error?</v>
      </c>
    </row>
    <row r="191" spans="1:4">
      <c r="A191" s="10">
        <v>130</v>
      </c>
      <c r="B191" s="1725"/>
      <c r="D191" s="2" t="str">
        <f t="shared" ref="D191:D254" si="2">IF(ISBLANK(B191),"OK",IF(A191-B191=0,"OK","Error?"))</f>
        <v>OK</v>
      </c>
    </row>
    <row r="192" spans="1:4">
      <c r="A192" s="10">
        <v>131</v>
      </c>
      <c r="B192" s="1725"/>
      <c r="D192" s="2" t="str">
        <f t="shared" si="2"/>
        <v>OK</v>
      </c>
    </row>
    <row r="193" spans="1:4">
      <c r="A193" s="10">
        <v>132</v>
      </c>
      <c r="B193" s="1725"/>
      <c r="D193" s="2" t="str">
        <f t="shared" si="2"/>
        <v>OK</v>
      </c>
    </row>
    <row r="194" spans="1:4">
      <c r="A194" s="10">
        <v>133</v>
      </c>
      <c r="B194" s="1725"/>
      <c r="D194" s="2" t="str">
        <f t="shared" si="2"/>
        <v>OK</v>
      </c>
    </row>
    <row r="195" spans="1:4">
      <c r="A195" s="10">
        <v>134</v>
      </c>
      <c r="B195" s="1725"/>
      <c r="D195" s="2" t="str">
        <f t="shared" si="2"/>
        <v>OK</v>
      </c>
    </row>
    <row r="196" spans="1:4">
      <c r="A196" s="10">
        <v>135</v>
      </c>
      <c r="B196" s="1725"/>
      <c r="D196" s="2" t="str">
        <f t="shared" si="2"/>
        <v>OK</v>
      </c>
    </row>
    <row r="197" spans="1:4">
      <c r="A197" s="10">
        <v>136</v>
      </c>
      <c r="B197" s="1725"/>
      <c r="D197" s="2" t="str">
        <f t="shared" si="2"/>
        <v>OK</v>
      </c>
    </row>
    <row r="198" spans="1:4">
      <c r="A198" s="5">
        <v>137</v>
      </c>
      <c r="B198" s="1725">
        <f>'Assets-Liab 5-6'!H10</f>
        <v>0</v>
      </c>
      <c r="D198" s="2" t="str">
        <f t="shared" si="2"/>
        <v>Error?</v>
      </c>
    </row>
    <row r="199" spans="1:4">
      <c r="A199" s="5">
        <v>138</v>
      </c>
      <c r="B199" s="1725">
        <f>'Assets-Liab 5-6'!H5</f>
        <v>0</v>
      </c>
      <c r="D199" s="2" t="str">
        <f t="shared" si="2"/>
        <v>Error?</v>
      </c>
    </row>
    <row r="200" spans="1:4">
      <c r="A200" s="10">
        <v>139</v>
      </c>
      <c r="B200" s="1725"/>
      <c r="D200" s="2" t="str">
        <f t="shared" si="2"/>
        <v>OK</v>
      </c>
    </row>
    <row r="201" spans="1:4">
      <c r="A201" s="10">
        <v>140</v>
      </c>
      <c r="B201" s="1725"/>
      <c r="D201" s="2" t="str">
        <f t="shared" si="2"/>
        <v>OK</v>
      </c>
    </row>
    <row r="202" spans="1:4">
      <c r="A202" s="5">
        <v>141</v>
      </c>
      <c r="B202" s="1725">
        <f>'Assets-Liab 5-6'!H12</f>
        <v>0</v>
      </c>
      <c r="D202" s="2" t="str">
        <f t="shared" si="2"/>
        <v>Error?</v>
      </c>
    </row>
    <row r="203" spans="1:4">
      <c r="A203" s="5">
        <v>142</v>
      </c>
      <c r="B203" s="1725">
        <f>'Assets-Liab 5-6'!H13</f>
        <v>22906293</v>
      </c>
      <c r="C203" s="2" t="s">
        <v>567</v>
      </c>
      <c r="D203" s="2" t="str">
        <f t="shared" si="2"/>
        <v>Error?</v>
      </c>
    </row>
    <row r="204" spans="1:4">
      <c r="A204" s="10">
        <v>143</v>
      </c>
      <c r="B204" s="1725"/>
      <c r="D204" s="2" t="str">
        <f t="shared" si="2"/>
        <v>OK</v>
      </c>
    </row>
    <row r="205" spans="1:4">
      <c r="A205" s="10">
        <v>144</v>
      </c>
      <c r="B205" s="1725"/>
      <c r="D205" s="2" t="str">
        <f t="shared" si="2"/>
        <v>OK</v>
      </c>
    </row>
    <row r="206" spans="1:4">
      <c r="A206" s="5">
        <v>145</v>
      </c>
      <c r="B206" s="1725">
        <f>'Assets-Liab 5-6'!H31</f>
        <v>0</v>
      </c>
      <c r="D206" s="2" t="str">
        <f t="shared" si="2"/>
        <v>Error?</v>
      </c>
    </row>
    <row r="207" spans="1:4">
      <c r="A207" s="10">
        <v>146</v>
      </c>
      <c r="B207" s="1725"/>
      <c r="D207" s="2" t="str">
        <f t="shared" si="2"/>
        <v>OK</v>
      </c>
    </row>
    <row r="208" spans="1:4">
      <c r="A208" s="5">
        <v>147</v>
      </c>
      <c r="B208" s="1725">
        <f>'Assets-Liab 5-6'!H32</f>
        <v>0</v>
      </c>
      <c r="D208" s="2" t="str">
        <f t="shared" si="2"/>
        <v>Error?</v>
      </c>
    </row>
    <row r="209" spans="1:4">
      <c r="A209" s="10">
        <v>148</v>
      </c>
      <c r="B209" s="1725"/>
      <c r="D209" s="2" t="str">
        <f t="shared" si="2"/>
        <v>OK</v>
      </c>
    </row>
    <row r="210" spans="1:4">
      <c r="A210" s="10">
        <v>149</v>
      </c>
      <c r="B210" s="1725"/>
      <c r="D210" s="2" t="str">
        <f t="shared" si="2"/>
        <v>OK</v>
      </c>
    </row>
    <row r="211" spans="1:4">
      <c r="A211" s="5">
        <v>150</v>
      </c>
      <c r="B211" s="1725">
        <f>'Assets-Liab 5-6'!H34</f>
        <v>3121491</v>
      </c>
      <c r="C211" s="2" t="s">
        <v>567</v>
      </c>
      <c r="D211" s="2" t="str">
        <f t="shared" si="2"/>
        <v>Error?</v>
      </c>
    </row>
    <row r="212" spans="1:4">
      <c r="A212" s="5">
        <v>151</v>
      </c>
      <c r="B212" s="1725">
        <f>'Assets-Liab 5-6'!H39</f>
        <v>0</v>
      </c>
      <c r="D212" s="2" t="str">
        <f t="shared" si="2"/>
        <v>Error?</v>
      </c>
    </row>
    <row r="213" spans="1:4">
      <c r="A213" s="12">
        <v>152</v>
      </c>
      <c r="B213" s="1725">
        <f>'Assets-Liab 5-6'!H41</f>
        <v>22906293</v>
      </c>
      <c r="C213" s="2" t="s">
        <v>567</v>
      </c>
      <c r="D213" s="2" t="str">
        <f t="shared" si="2"/>
        <v>Error?</v>
      </c>
    </row>
    <row r="214" spans="1:4">
      <c r="A214" s="10">
        <v>153</v>
      </c>
      <c r="B214" s="1725"/>
      <c r="D214" s="2" t="str">
        <f t="shared" si="2"/>
        <v>OK</v>
      </c>
    </row>
    <row r="215" spans="1:4">
      <c r="A215" s="10">
        <v>154</v>
      </c>
      <c r="B215" s="1725"/>
      <c r="D215" s="2" t="str">
        <f t="shared" si="2"/>
        <v>OK</v>
      </c>
    </row>
    <row r="216" spans="1:4">
      <c r="A216" s="10">
        <v>155</v>
      </c>
      <c r="B216" s="1725"/>
      <c r="D216" s="2" t="str">
        <f t="shared" si="2"/>
        <v>OK</v>
      </c>
    </row>
    <row r="217" spans="1:4">
      <c r="A217" s="10">
        <v>156</v>
      </c>
      <c r="B217" s="1725"/>
      <c r="D217" s="2" t="str">
        <f t="shared" si="2"/>
        <v>OK</v>
      </c>
    </row>
    <row r="218" spans="1:4">
      <c r="A218" s="10">
        <v>157</v>
      </c>
      <c r="B218" s="1725"/>
      <c r="D218" s="2" t="str">
        <f t="shared" si="2"/>
        <v>OK</v>
      </c>
    </row>
    <row r="219" spans="1:4">
      <c r="A219" s="10">
        <v>158</v>
      </c>
      <c r="B219" s="1725"/>
      <c r="D219" s="2" t="str">
        <f t="shared" si="2"/>
        <v>OK</v>
      </c>
    </row>
    <row r="220" spans="1:4">
      <c r="A220" s="10">
        <v>159</v>
      </c>
      <c r="B220" s="1725"/>
      <c r="D220" s="2" t="str">
        <f t="shared" si="2"/>
        <v>OK</v>
      </c>
    </row>
    <row r="221" spans="1:4">
      <c r="A221" s="10">
        <v>160</v>
      </c>
      <c r="B221" s="1725"/>
      <c r="D221" s="2" t="str">
        <f t="shared" si="2"/>
        <v>OK</v>
      </c>
    </row>
    <row r="222" spans="1:4">
      <c r="A222" s="10">
        <v>161</v>
      </c>
      <c r="B222" s="1725"/>
      <c r="D222" s="2" t="str">
        <f t="shared" si="2"/>
        <v>OK</v>
      </c>
    </row>
    <row r="223" spans="1:4">
      <c r="A223" s="10">
        <v>162</v>
      </c>
      <c r="B223" s="1725"/>
      <c r="D223" s="2" t="str">
        <f t="shared" si="2"/>
        <v>OK</v>
      </c>
    </row>
    <row r="224" spans="1:4">
      <c r="A224" s="10">
        <v>163</v>
      </c>
      <c r="B224" s="1725"/>
      <c r="D224" s="2" t="str">
        <f t="shared" si="2"/>
        <v>OK</v>
      </c>
    </row>
    <row r="225" spans="1:4">
      <c r="A225" s="10">
        <v>164</v>
      </c>
      <c r="B225" s="1725"/>
      <c r="D225" s="2" t="str">
        <f t="shared" si="2"/>
        <v>OK</v>
      </c>
    </row>
    <row r="226" spans="1:4">
      <c r="A226" s="10">
        <v>165</v>
      </c>
      <c r="B226" s="1725"/>
      <c r="D226" s="2" t="str">
        <f t="shared" si="2"/>
        <v>OK</v>
      </c>
    </row>
    <row r="227" spans="1:4">
      <c r="A227" s="10">
        <v>166</v>
      </c>
      <c r="B227" s="1725"/>
      <c r="D227" s="2" t="str">
        <f t="shared" si="2"/>
        <v>OK</v>
      </c>
    </row>
    <row r="228" spans="1:4">
      <c r="A228" s="10">
        <v>167</v>
      </c>
      <c r="B228" s="1725"/>
      <c r="D228" s="2" t="str">
        <f t="shared" si="2"/>
        <v>OK</v>
      </c>
    </row>
    <row r="229" spans="1:4">
      <c r="A229" s="10">
        <v>168</v>
      </c>
      <c r="B229" s="1725"/>
      <c r="D229" s="2" t="str">
        <f t="shared" si="2"/>
        <v>OK</v>
      </c>
    </row>
    <row r="230" spans="1:4">
      <c r="A230" s="10">
        <v>169</v>
      </c>
      <c r="B230" s="1725"/>
      <c r="D230" s="2" t="str">
        <f t="shared" si="2"/>
        <v>OK</v>
      </c>
    </row>
    <row r="231" spans="1:4">
      <c r="A231" s="10">
        <v>170</v>
      </c>
      <c r="B231" s="1725"/>
      <c r="D231" s="2" t="str">
        <f t="shared" si="2"/>
        <v>OK</v>
      </c>
    </row>
    <row r="232" spans="1:4">
      <c r="A232" s="10">
        <v>171</v>
      </c>
      <c r="B232" s="1725"/>
      <c r="D232" s="2" t="str">
        <f t="shared" si="2"/>
        <v>OK</v>
      </c>
    </row>
    <row r="233" spans="1:4">
      <c r="A233" s="10">
        <v>172</v>
      </c>
      <c r="B233" s="1725"/>
      <c r="D233" s="2" t="str">
        <f t="shared" si="2"/>
        <v>OK</v>
      </c>
    </row>
    <row r="234" spans="1:4">
      <c r="A234" s="10">
        <v>173</v>
      </c>
      <c r="B234" s="1725"/>
      <c r="D234" s="2" t="str">
        <f t="shared" si="2"/>
        <v>OK</v>
      </c>
    </row>
    <row r="235" spans="1:4">
      <c r="A235" s="10">
        <v>174</v>
      </c>
      <c r="B235" s="1725"/>
      <c r="D235" s="2" t="str">
        <f t="shared" si="2"/>
        <v>OK</v>
      </c>
    </row>
    <row r="236" spans="1:4">
      <c r="A236" s="10">
        <v>175</v>
      </c>
      <c r="B236" s="1725"/>
      <c r="D236" s="2" t="str">
        <f t="shared" si="2"/>
        <v>OK</v>
      </c>
    </row>
    <row r="237" spans="1:4">
      <c r="A237" s="10">
        <v>176</v>
      </c>
      <c r="B237" s="1725"/>
      <c r="D237" s="2" t="str">
        <f t="shared" si="2"/>
        <v>OK</v>
      </c>
    </row>
    <row r="238" spans="1:4">
      <c r="A238" s="10">
        <v>177</v>
      </c>
      <c r="B238" s="1725"/>
      <c r="D238" s="2" t="str">
        <f t="shared" si="2"/>
        <v>OK</v>
      </c>
    </row>
    <row r="239" spans="1:4">
      <c r="A239" s="10">
        <v>178</v>
      </c>
      <c r="B239" s="1725"/>
      <c r="D239" s="2" t="str">
        <f t="shared" si="2"/>
        <v>OK</v>
      </c>
    </row>
    <row r="240" spans="1:4">
      <c r="A240" s="10">
        <v>179</v>
      </c>
      <c r="B240" s="1725"/>
      <c r="D240" s="2" t="str">
        <f t="shared" si="2"/>
        <v>OK</v>
      </c>
    </row>
    <row r="241" spans="1:4">
      <c r="A241" s="10">
        <v>180</v>
      </c>
      <c r="B241" s="1725"/>
      <c r="C241" s="2" t="s">
        <v>567</v>
      </c>
      <c r="D241" s="2" t="str">
        <f t="shared" si="2"/>
        <v>OK</v>
      </c>
    </row>
    <row r="242" spans="1:4">
      <c r="A242" s="10">
        <v>181</v>
      </c>
      <c r="B242" s="1725"/>
      <c r="D242" s="2" t="str">
        <f t="shared" si="2"/>
        <v>OK</v>
      </c>
    </row>
    <row r="243" spans="1:4">
      <c r="A243" s="10">
        <v>182</v>
      </c>
      <c r="B243" s="1725"/>
      <c r="D243" s="2" t="str">
        <f t="shared" si="2"/>
        <v>OK</v>
      </c>
    </row>
    <row r="244" spans="1:4">
      <c r="A244" s="10">
        <v>183</v>
      </c>
      <c r="B244" s="1725"/>
      <c r="D244" s="2" t="str">
        <f t="shared" si="2"/>
        <v>OK</v>
      </c>
    </row>
    <row r="245" spans="1:4">
      <c r="A245" s="10">
        <v>184</v>
      </c>
      <c r="B245" s="1725"/>
      <c r="D245" s="2" t="str">
        <f t="shared" si="2"/>
        <v>OK</v>
      </c>
    </row>
    <row r="246" spans="1:4">
      <c r="A246" s="10">
        <v>185</v>
      </c>
      <c r="B246" s="1725"/>
      <c r="D246" s="2" t="str">
        <f t="shared" si="2"/>
        <v>OK</v>
      </c>
    </row>
    <row r="247" spans="1:4">
      <c r="A247" s="10">
        <v>186</v>
      </c>
      <c r="B247" s="1725"/>
      <c r="C247" s="2" t="s">
        <v>567</v>
      </c>
      <c r="D247" s="2" t="str">
        <f t="shared" si="2"/>
        <v>OK</v>
      </c>
    </row>
    <row r="248" spans="1:4">
      <c r="A248" s="10">
        <v>187</v>
      </c>
      <c r="B248" s="1725"/>
      <c r="D248" s="2" t="str">
        <f t="shared" si="2"/>
        <v>OK</v>
      </c>
    </row>
    <row r="249" spans="1:4">
      <c r="A249" s="10">
        <v>188</v>
      </c>
      <c r="B249" s="1725"/>
      <c r="C249" s="2" t="s">
        <v>567</v>
      </c>
      <c r="D249" s="2" t="str">
        <f t="shared" si="2"/>
        <v>OK</v>
      </c>
    </row>
    <row r="250" spans="1:4">
      <c r="A250" s="10">
        <v>189</v>
      </c>
      <c r="B250" s="1725"/>
      <c r="D250" s="2" t="str">
        <f t="shared" si="2"/>
        <v>OK</v>
      </c>
    </row>
    <row r="251" spans="1:4">
      <c r="A251" s="10">
        <v>190</v>
      </c>
      <c r="B251" s="1725"/>
      <c r="D251" s="2" t="str">
        <f t="shared" si="2"/>
        <v>OK</v>
      </c>
    </row>
    <row r="252" spans="1:4">
      <c r="A252" s="10">
        <v>191</v>
      </c>
      <c r="B252" s="1725"/>
      <c r="D252" s="2" t="str">
        <f t="shared" si="2"/>
        <v>OK</v>
      </c>
    </row>
    <row r="253" spans="1:4">
      <c r="A253" s="10">
        <v>192</v>
      </c>
      <c r="B253" s="1725"/>
      <c r="D253" s="2" t="str">
        <f t="shared" si="2"/>
        <v>OK</v>
      </c>
    </row>
    <row r="254" spans="1:4">
      <c r="A254" s="10">
        <v>193</v>
      </c>
      <c r="B254" s="1725"/>
      <c r="D254" s="2" t="str">
        <f t="shared" si="2"/>
        <v>OK</v>
      </c>
    </row>
    <row r="255" spans="1:4">
      <c r="A255" s="10">
        <v>194</v>
      </c>
      <c r="B255" s="1725"/>
      <c r="D255" s="2" t="str">
        <f t="shared" ref="D255:D318" si="3">IF(ISBLANK(B255),"OK",IF(A255-B255=0,"OK","Error?"))</f>
        <v>OK</v>
      </c>
    </row>
    <row r="256" spans="1:4">
      <c r="A256" s="10">
        <v>195</v>
      </c>
      <c r="B256" s="1725"/>
      <c r="D256" s="2" t="str">
        <f t="shared" si="3"/>
        <v>OK</v>
      </c>
    </row>
    <row r="257" spans="1:4">
      <c r="A257" s="10">
        <v>196</v>
      </c>
      <c r="B257" s="1725"/>
      <c r="D257" s="2" t="str">
        <f t="shared" si="3"/>
        <v>OK</v>
      </c>
    </row>
    <row r="258" spans="1:4">
      <c r="A258" s="10">
        <v>197</v>
      </c>
      <c r="B258" s="1725"/>
      <c r="D258" s="2" t="str">
        <f t="shared" si="3"/>
        <v>OK</v>
      </c>
    </row>
    <row r="259" spans="1:4">
      <c r="A259" s="10">
        <v>198</v>
      </c>
      <c r="B259" s="1725"/>
      <c r="D259" s="2" t="str">
        <f t="shared" si="3"/>
        <v>OK</v>
      </c>
    </row>
    <row r="260" spans="1:4">
      <c r="A260" s="10">
        <v>199</v>
      </c>
      <c r="B260" s="1725"/>
      <c r="D260" s="2" t="str">
        <f t="shared" si="3"/>
        <v>OK</v>
      </c>
    </row>
    <row r="261" spans="1:4">
      <c r="A261" s="10">
        <v>200</v>
      </c>
      <c r="B261" s="1725"/>
      <c r="D261" s="2" t="str">
        <f t="shared" si="3"/>
        <v>OK</v>
      </c>
    </row>
    <row r="262" spans="1:4">
      <c r="A262" s="10">
        <v>201</v>
      </c>
      <c r="B262" s="1725"/>
      <c r="D262" s="2" t="str">
        <f t="shared" si="3"/>
        <v>OK</v>
      </c>
    </row>
    <row r="263" spans="1:4">
      <c r="A263" s="10">
        <v>202</v>
      </c>
      <c r="B263" s="1725"/>
      <c r="D263" s="2" t="str">
        <f t="shared" si="3"/>
        <v>OK</v>
      </c>
    </row>
    <row r="264" spans="1:4">
      <c r="A264" s="10">
        <v>203</v>
      </c>
      <c r="B264" s="1725"/>
      <c r="D264" s="2" t="str">
        <f t="shared" si="3"/>
        <v>OK</v>
      </c>
    </row>
    <row r="265" spans="1:4">
      <c r="A265" s="10">
        <v>204</v>
      </c>
      <c r="B265" s="1725"/>
      <c r="D265" s="2" t="str">
        <f t="shared" si="3"/>
        <v>OK</v>
      </c>
    </row>
    <row r="266" spans="1:4">
      <c r="A266" s="10">
        <v>205</v>
      </c>
      <c r="B266" s="1725"/>
      <c r="D266" s="2" t="str">
        <f t="shared" si="3"/>
        <v>OK</v>
      </c>
    </row>
    <row r="267" spans="1:4">
      <c r="A267" s="10">
        <v>206</v>
      </c>
      <c r="B267" s="1725"/>
      <c r="D267" s="2" t="str">
        <f t="shared" si="3"/>
        <v>OK</v>
      </c>
    </row>
    <row r="268" spans="1:4">
      <c r="A268" s="10">
        <v>207</v>
      </c>
      <c r="B268" s="1725"/>
      <c r="D268" s="2" t="str">
        <f t="shared" si="3"/>
        <v>OK</v>
      </c>
    </row>
    <row r="269" spans="1:4">
      <c r="A269" s="10">
        <v>208</v>
      </c>
      <c r="B269" s="1725"/>
      <c r="D269" s="2" t="str">
        <f t="shared" si="3"/>
        <v>OK</v>
      </c>
    </row>
    <row r="270" spans="1:4">
      <c r="A270" s="10">
        <v>209</v>
      </c>
      <c r="B270" s="1725"/>
      <c r="D270" s="2" t="str">
        <f t="shared" si="3"/>
        <v>OK</v>
      </c>
    </row>
    <row r="271" spans="1:4">
      <c r="A271" s="10">
        <v>210</v>
      </c>
      <c r="B271" s="1725"/>
      <c r="D271" s="2" t="str">
        <f t="shared" si="3"/>
        <v>OK</v>
      </c>
    </row>
    <row r="272" spans="1:4">
      <c r="A272" s="10">
        <v>211</v>
      </c>
      <c r="B272" s="1725"/>
      <c r="D272" s="2" t="str">
        <f t="shared" si="3"/>
        <v>OK</v>
      </c>
    </row>
    <row r="273" spans="1:4">
      <c r="A273" s="5">
        <v>212</v>
      </c>
      <c r="B273" s="1725">
        <f>'Assets-Liab 5-6'!M16</f>
        <v>10008491</v>
      </c>
      <c r="D273" s="2" t="str">
        <f t="shared" si="3"/>
        <v>Error?</v>
      </c>
    </row>
    <row r="274" spans="1:4">
      <c r="A274" s="5">
        <v>213</v>
      </c>
      <c r="B274" s="1725">
        <f>'Assets-Liab 5-6'!M17</f>
        <v>430488784</v>
      </c>
      <c r="D274" s="2" t="str">
        <f t="shared" si="3"/>
        <v>Error?</v>
      </c>
    </row>
    <row r="275" spans="1:4">
      <c r="A275" s="5">
        <v>214</v>
      </c>
      <c r="B275" s="1725">
        <f>'Assets-Liab 5-6'!M18</f>
        <v>16128312</v>
      </c>
      <c r="D275" s="2" t="str">
        <f t="shared" si="3"/>
        <v>Error?</v>
      </c>
    </row>
    <row r="276" spans="1:4">
      <c r="A276" s="5">
        <v>215</v>
      </c>
      <c r="B276" s="1725">
        <f>'Assets-Liab 5-6'!M19</f>
        <v>34281162</v>
      </c>
      <c r="D276" s="2" t="str">
        <f t="shared" si="3"/>
        <v>Error?</v>
      </c>
    </row>
    <row r="277" spans="1:4">
      <c r="A277" s="10">
        <v>216</v>
      </c>
      <c r="B277" s="1725"/>
      <c r="D277" s="2" t="str">
        <f t="shared" si="3"/>
        <v>OK</v>
      </c>
    </row>
    <row r="278" spans="1:4">
      <c r="A278" s="10">
        <v>217</v>
      </c>
      <c r="B278" s="1725"/>
      <c r="D278" s="2" t="str">
        <f t="shared" si="3"/>
        <v>OK</v>
      </c>
    </row>
    <row r="279" spans="1:4">
      <c r="A279" s="5">
        <v>218</v>
      </c>
      <c r="B279" s="1725">
        <f>'Assets-Liab 5-6'!M23</f>
        <v>496786230</v>
      </c>
      <c r="C279" s="2" t="s">
        <v>567</v>
      </c>
      <c r="D279" s="2" t="str">
        <f t="shared" si="3"/>
        <v>Error?</v>
      </c>
    </row>
    <row r="280" spans="1:4">
      <c r="A280" s="5">
        <v>219</v>
      </c>
      <c r="B280" s="1725">
        <f>'Assets-Liab 5-6'!M40</f>
        <v>496786230</v>
      </c>
      <c r="D280" s="2" t="str">
        <f t="shared" si="3"/>
        <v>Error?</v>
      </c>
    </row>
    <row r="281" spans="1:4">
      <c r="A281" s="5">
        <v>220</v>
      </c>
      <c r="B281" s="1725">
        <f>'Assets-Liab 5-6'!M41</f>
        <v>496786230</v>
      </c>
      <c r="C281" s="2" t="s">
        <v>567</v>
      </c>
      <c r="D281" s="2" t="str">
        <f t="shared" si="3"/>
        <v>Error?</v>
      </c>
    </row>
    <row r="282" spans="1:4">
      <c r="A282" s="5">
        <v>221</v>
      </c>
      <c r="B282" s="1725">
        <f>'Assets-Liab 5-6'!N21</f>
        <v>10650195</v>
      </c>
      <c r="D282" s="2" t="str">
        <f t="shared" si="3"/>
        <v>Error?</v>
      </c>
    </row>
    <row r="283" spans="1:4">
      <c r="A283" s="5">
        <v>222</v>
      </c>
      <c r="B283" s="1725">
        <f>'Assets-Liab 5-6'!N22</f>
        <v>183522693</v>
      </c>
      <c r="D283" s="2" t="str">
        <f t="shared" si="3"/>
        <v>Error?</v>
      </c>
    </row>
    <row r="284" spans="1:4">
      <c r="A284" s="5">
        <v>223</v>
      </c>
      <c r="B284" s="1725">
        <f>'Assets-Liab 5-6'!N23</f>
        <v>194172888</v>
      </c>
      <c r="C284" s="2" t="s">
        <v>567</v>
      </c>
      <c r="D284" s="2" t="str">
        <f t="shared" si="3"/>
        <v>Error?</v>
      </c>
    </row>
    <row r="285" spans="1:4">
      <c r="A285" s="5">
        <v>224</v>
      </c>
      <c r="B285" s="1725">
        <f>'Assets-Liab 5-6'!N36</f>
        <v>194172888</v>
      </c>
      <c r="D285" s="2" t="str">
        <f t="shared" si="3"/>
        <v>Error?</v>
      </c>
    </row>
    <row r="286" spans="1:4">
      <c r="A286" s="10">
        <v>225</v>
      </c>
      <c r="B286" s="1725"/>
      <c r="D286" s="2" t="str">
        <f t="shared" si="3"/>
        <v>OK</v>
      </c>
    </row>
    <row r="287" spans="1:4">
      <c r="A287" s="5">
        <v>226</v>
      </c>
      <c r="B287" s="1725">
        <f>'Assets-Liab 5-6'!N37</f>
        <v>194172888</v>
      </c>
      <c r="C287" s="2" t="s">
        <v>567</v>
      </c>
      <c r="D287" s="2" t="str">
        <f t="shared" si="3"/>
        <v>Error?</v>
      </c>
    </row>
    <row r="288" spans="1:4">
      <c r="A288" s="5">
        <v>227</v>
      </c>
      <c r="B288" s="1725">
        <f>'Assets-Liab 5-6'!N41</f>
        <v>194172888</v>
      </c>
      <c r="C288" s="2" t="s">
        <v>567</v>
      </c>
      <c r="D288" s="2" t="str">
        <f t="shared" si="3"/>
        <v>Error?</v>
      </c>
    </row>
    <row r="289" spans="1:4">
      <c r="A289" s="10">
        <v>228</v>
      </c>
      <c r="B289" s="1725"/>
      <c r="D289" s="2" t="str">
        <f t="shared" si="3"/>
        <v>OK</v>
      </c>
    </row>
    <row r="290" spans="1:4">
      <c r="A290" s="10">
        <v>229</v>
      </c>
      <c r="B290" s="1725"/>
      <c r="D290" s="2" t="str">
        <f t="shared" si="3"/>
        <v>OK</v>
      </c>
    </row>
    <row r="291" spans="1:4">
      <c r="A291" s="10">
        <v>230</v>
      </c>
      <c r="B291" s="1725"/>
      <c r="D291" s="2" t="str">
        <f t="shared" si="3"/>
        <v>OK</v>
      </c>
    </row>
    <row r="292" spans="1:4">
      <c r="A292" s="10">
        <v>231</v>
      </c>
      <c r="B292" s="1725"/>
      <c r="D292" s="2" t="str">
        <f t="shared" si="3"/>
        <v>OK</v>
      </c>
    </row>
    <row r="293" spans="1:4">
      <c r="A293" s="10">
        <v>232</v>
      </c>
      <c r="B293" s="1725"/>
      <c r="D293" s="2" t="str">
        <f t="shared" si="3"/>
        <v>OK</v>
      </c>
    </row>
    <row r="294" spans="1:4">
      <c r="A294" s="10">
        <v>233</v>
      </c>
      <c r="B294" s="1725"/>
      <c r="D294" s="2" t="str">
        <f t="shared" si="3"/>
        <v>OK</v>
      </c>
    </row>
    <row r="295" spans="1:4">
      <c r="A295" s="10">
        <v>234</v>
      </c>
      <c r="B295" s="1725"/>
      <c r="D295" s="2" t="str">
        <f t="shared" si="3"/>
        <v>OK</v>
      </c>
    </row>
    <row r="296" spans="1:4">
      <c r="A296" s="10">
        <v>235</v>
      </c>
      <c r="B296" s="1725"/>
      <c r="D296" s="2" t="str">
        <f t="shared" si="3"/>
        <v>OK</v>
      </c>
    </row>
    <row r="297" spans="1:4">
      <c r="A297" s="10">
        <v>236</v>
      </c>
      <c r="B297" s="1725"/>
      <c r="D297" s="2" t="str">
        <f t="shared" si="3"/>
        <v>OK</v>
      </c>
    </row>
    <row r="298" spans="1:4">
      <c r="A298" s="10">
        <v>237</v>
      </c>
      <c r="B298" s="1725"/>
      <c r="D298" s="2" t="str">
        <f t="shared" si="3"/>
        <v>OK</v>
      </c>
    </row>
    <row r="299" spans="1:4">
      <c r="A299" s="10">
        <v>238</v>
      </c>
      <c r="B299" s="1725"/>
      <c r="D299" s="2" t="str">
        <f t="shared" si="3"/>
        <v>OK</v>
      </c>
    </row>
    <row r="300" spans="1:4">
      <c r="A300" s="10">
        <v>239</v>
      </c>
      <c r="B300" s="1725"/>
      <c r="D300" s="2" t="str">
        <f t="shared" si="3"/>
        <v>OK</v>
      </c>
    </row>
    <row r="301" spans="1:4">
      <c r="A301" s="10">
        <v>240</v>
      </c>
      <c r="B301" s="1725"/>
      <c r="D301" s="2" t="str">
        <f t="shared" si="3"/>
        <v>OK</v>
      </c>
    </row>
    <row r="302" spans="1:4">
      <c r="A302" s="10">
        <v>241</v>
      </c>
      <c r="B302" s="1725"/>
      <c r="D302" s="2" t="str">
        <f t="shared" si="3"/>
        <v>OK</v>
      </c>
    </row>
    <row r="303" spans="1:4">
      <c r="A303" s="10">
        <v>242</v>
      </c>
      <c r="B303" s="1725"/>
      <c r="D303" s="2" t="str">
        <f t="shared" si="3"/>
        <v>OK</v>
      </c>
    </row>
    <row r="304" spans="1:4">
      <c r="A304" s="10">
        <v>243</v>
      </c>
      <c r="B304" s="1725"/>
      <c r="D304" s="2" t="str">
        <f t="shared" si="3"/>
        <v>OK</v>
      </c>
    </row>
    <row r="305" spans="1:4">
      <c r="A305" s="10">
        <v>244</v>
      </c>
      <c r="B305" s="1725"/>
      <c r="D305" s="2" t="str">
        <f t="shared" si="3"/>
        <v>OK</v>
      </c>
    </row>
    <row r="306" spans="1:4">
      <c r="A306" s="10">
        <v>245</v>
      </c>
      <c r="B306" s="1725"/>
      <c r="D306" s="2" t="str">
        <f t="shared" si="3"/>
        <v>OK</v>
      </c>
    </row>
    <row r="307" spans="1:4">
      <c r="A307" s="10">
        <v>246</v>
      </c>
      <c r="B307" s="1725"/>
      <c r="D307" s="2" t="str">
        <f t="shared" si="3"/>
        <v>OK</v>
      </c>
    </row>
    <row r="308" spans="1:4">
      <c r="A308" s="10">
        <v>247</v>
      </c>
      <c r="B308" s="1725"/>
      <c r="D308" s="2" t="str">
        <f t="shared" si="3"/>
        <v>OK</v>
      </c>
    </row>
    <row r="309" spans="1:4">
      <c r="A309" s="10">
        <v>248</v>
      </c>
      <c r="B309" s="1725"/>
      <c r="D309" s="2" t="str">
        <f t="shared" si="3"/>
        <v>OK</v>
      </c>
    </row>
    <row r="310" spans="1:4">
      <c r="A310" s="10">
        <v>249</v>
      </c>
      <c r="B310" s="1725"/>
      <c r="D310" s="2" t="str">
        <f t="shared" si="3"/>
        <v>OK</v>
      </c>
    </row>
    <row r="311" spans="1:4">
      <c r="A311" s="10">
        <v>250</v>
      </c>
      <c r="B311" s="1725"/>
      <c r="D311" s="2" t="str">
        <f t="shared" si="3"/>
        <v>OK</v>
      </c>
    </row>
    <row r="312" spans="1:4">
      <c r="A312" s="10">
        <v>251</v>
      </c>
      <c r="B312" s="1725"/>
      <c r="D312" s="2" t="str">
        <f t="shared" si="3"/>
        <v>OK</v>
      </c>
    </row>
    <row r="313" spans="1:4">
      <c r="A313" s="10">
        <v>252</v>
      </c>
      <c r="B313" s="1725"/>
      <c r="D313" s="2" t="str">
        <f t="shared" si="3"/>
        <v>OK</v>
      </c>
    </row>
    <row r="314" spans="1:4">
      <c r="A314" s="10">
        <v>253</v>
      </c>
      <c r="B314" s="1725"/>
      <c r="D314" s="2" t="str">
        <f t="shared" si="3"/>
        <v>OK</v>
      </c>
    </row>
    <row r="315" spans="1:4">
      <c r="A315" s="10">
        <v>254</v>
      </c>
      <c r="B315" s="1725"/>
      <c r="D315" s="2" t="str">
        <f t="shared" si="3"/>
        <v>OK</v>
      </c>
    </row>
    <row r="316" spans="1:4">
      <c r="A316" s="10">
        <v>255</v>
      </c>
      <c r="B316" s="1725"/>
      <c r="D316" s="2" t="str">
        <f t="shared" si="3"/>
        <v>OK</v>
      </c>
    </row>
    <row r="317" spans="1:4">
      <c r="A317" s="10">
        <v>256</v>
      </c>
      <c r="B317" s="1725"/>
      <c r="D317" s="2" t="str">
        <f t="shared" si="3"/>
        <v>OK</v>
      </c>
    </row>
    <row r="318" spans="1:4">
      <c r="A318" s="10">
        <v>257</v>
      </c>
      <c r="B318" s="1725"/>
      <c r="D318" s="2" t="str">
        <f t="shared" si="3"/>
        <v>OK</v>
      </c>
    </row>
    <row r="319" spans="1:4">
      <c r="A319" s="10">
        <v>258</v>
      </c>
      <c r="B319" s="1725"/>
      <c r="D319" s="2" t="str">
        <f t="shared" ref="D319:D382" si="4">IF(ISBLANK(B319),"OK",IF(A319-B319=0,"OK","Error?"))</f>
        <v>OK</v>
      </c>
    </row>
    <row r="320" spans="1:4">
      <c r="A320" s="5">
        <v>259</v>
      </c>
      <c r="B320" s="1725">
        <f>'Acct Summary 7-8'!C24</f>
        <v>0</v>
      </c>
      <c r="D320" s="2" t="str">
        <f t="shared" si="4"/>
        <v>Error?</v>
      </c>
    </row>
    <row r="321" spans="1:4">
      <c r="A321" s="5">
        <v>260</v>
      </c>
      <c r="B321" s="1725">
        <f>'Acct Summary 7-8'!C26</f>
        <v>0</v>
      </c>
      <c r="D321" s="2" t="str">
        <f t="shared" si="4"/>
        <v>Error?</v>
      </c>
    </row>
    <row r="322" spans="1:4">
      <c r="A322" s="10">
        <v>261</v>
      </c>
      <c r="B322" s="1725"/>
      <c r="D322" s="2" t="str">
        <f t="shared" si="4"/>
        <v>OK</v>
      </c>
    </row>
    <row r="323" spans="1:4">
      <c r="A323" s="5">
        <v>262</v>
      </c>
      <c r="B323" s="1725">
        <f>'Acct Summary 7-8'!C33</f>
        <v>0</v>
      </c>
      <c r="D323" s="2" t="str">
        <f t="shared" si="4"/>
        <v>Error?</v>
      </c>
    </row>
    <row r="324" spans="1:4">
      <c r="A324" s="5">
        <v>263</v>
      </c>
      <c r="B324" s="1725">
        <f>'Acct Summary 7-8'!C34</f>
        <v>0</v>
      </c>
      <c r="D324" s="2" t="str">
        <f t="shared" si="4"/>
        <v>Error?</v>
      </c>
    </row>
    <row r="325" spans="1:4">
      <c r="A325" s="5">
        <v>264</v>
      </c>
      <c r="B325" s="1725">
        <f>'Acct Summary 7-8'!C35</f>
        <v>0</v>
      </c>
      <c r="D325" s="2" t="str">
        <f t="shared" si="4"/>
        <v>Error?</v>
      </c>
    </row>
    <row r="326" spans="1:4">
      <c r="A326" s="10">
        <v>265</v>
      </c>
      <c r="B326" s="1725"/>
      <c r="D326" s="2" t="str">
        <f t="shared" si="4"/>
        <v>OK</v>
      </c>
    </row>
    <row r="327" spans="1:4">
      <c r="A327" s="10">
        <v>266</v>
      </c>
      <c r="B327" s="1725"/>
      <c r="D327" s="2" t="str">
        <f t="shared" si="4"/>
        <v>OK</v>
      </c>
    </row>
    <row r="328" spans="1:4">
      <c r="A328" s="10">
        <v>267</v>
      </c>
      <c r="B328" s="1725"/>
      <c r="D328" s="2" t="str">
        <f t="shared" si="4"/>
        <v>OK</v>
      </c>
    </row>
    <row r="329" spans="1:4">
      <c r="A329" s="10">
        <v>268</v>
      </c>
      <c r="B329" s="1725"/>
      <c r="D329" s="2" t="str">
        <f t="shared" si="4"/>
        <v>OK</v>
      </c>
    </row>
    <row r="330" spans="1:4">
      <c r="A330" s="10">
        <v>269</v>
      </c>
      <c r="B330" s="1725"/>
      <c r="D330" s="2" t="str">
        <f t="shared" si="4"/>
        <v>OK</v>
      </c>
    </row>
    <row r="331" spans="1:4">
      <c r="A331" s="10">
        <v>270</v>
      </c>
      <c r="B331" s="1725"/>
      <c r="D331" s="2" t="str">
        <f t="shared" si="4"/>
        <v>OK</v>
      </c>
    </row>
    <row r="332" spans="1:4">
      <c r="A332" s="10">
        <v>271</v>
      </c>
      <c r="B332" s="1725"/>
      <c r="D332" s="2" t="str">
        <f t="shared" si="4"/>
        <v>OK</v>
      </c>
    </row>
    <row r="333" spans="1:4">
      <c r="A333" s="10">
        <v>272</v>
      </c>
      <c r="B333" s="1725"/>
      <c r="D333" s="2" t="str">
        <f t="shared" si="4"/>
        <v>OK</v>
      </c>
    </row>
    <row r="334" spans="1:4">
      <c r="A334" s="10">
        <v>273</v>
      </c>
      <c r="B334" s="1725"/>
      <c r="D334" s="2" t="str">
        <f t="shared" si="4"/>
        <v>OK</v>
      </c>
    </row>
    <row r="335" spans="1:4">
      <c r="A335" s="10">
        <v>274</v>
      </c>
      <c r="B335" s="1725"/>
      <c r="D335" s="2" t="str">
        <f t="shared" si="4"/>
        <v>OK</v>
      </c>
    </row>
    <row r="336" spans="1:4">
      <c r="A336" s="10">
        <v>275</v>
      </c>
      <c r="B336" s="1725"/>
      <c r="D336" s="2" t="str">
        <f t="shared" si="4"/>
        <v>OK</v>
      </c>
    </row>
    <row r="337" spans="1:4">
      <c r="A337" s="10">
        <v>276</v>
      </c>
      <c r="B337" s="1725"/>
      <c r="D337" s="2" t="str">
        <f t="shared" si="4"/>
        <v>OK</v>
      </c>
    </row>
    <row r="338" spans="1:4">
      <c r="A338" s="10">
        <v>277</v>
      </c>
      <c r="B338" s="1725"/>
      <c r="D338" s="2" t="str">
        <f t="shared" si="4"/>
        <v>OK</v>
      </c>
    </row>
    <row r="339" spans="1:4">
      <c r="A339" s="10">
        <v>278</v>
      </c>
      <c r="B339" s="1725"/>
      <c r="D339" s="2" t="str">
        <f t="shared" si="4"/>
        <v>OK</v>
      </c>
    </row>
    <row r="340" spans="1:4">
      <c r="A340" s="10">
        <v>279</v>
      </c>
      <c r="B340" s="1725"/>
      <c r="D340" s="2" t="str">
        <f t="shared" si="4"/>
        <v>OK</v>
      </c>
    </row>
    <row r="341" spans="1:4">
      <c r="A341" s="10">
        <v>280</v>
      </c>
      <c r="B341" s="1725"/>
      <c r="D341" s="2" t="str">
        <f t="shared" si="4"/>
        <v>OK</v>
      </c>
    </row>
    <row r="342" spans="1:4">
      <c r="A342" s="10">
        <v>281</v>
      </c>
      <c r="B342" s="1725"/>
      <c r="D342" s="2" t="str">
        <f t="shared" si="4"/>
        <v>OK</v>
      </c>
    </row>
    <row r="343" spans="1:4">
      <c r="A343" s="10">
        <v>282</v>
      </c>
      <c r="B343" s="1725"/>
      <c r="D343" s="2" t="str">
        <f t="shared" si="4"/>
        <v>OK</v>
      </c>
    </row>
    <row r="344" spans="1:4">
      <c r="A344" s="10">
        <v>283</v>
      </c>
      <c r="B344" s="1725"/>
      <c r="D344" s="2" t="str">
        <f t="shared" si="4"/>
        <v>OK</v>
      </c>
    </row>
    <row r="345" spans="1:4">
      <c r="A345" s="10">
        <v>284</v>
      </c>
      <c r="B345" s="1725"/>
      <c r="D345" s="2" t="str">
        <f t="shared" si="4"/>
        <v>OK</v>
      </c>
    </row>
    <row r="346" spans="1:4">
      <c r="A346" s="10">
        <v>285</v>
      </c>
      <c r="B346" s="1725"/>
      <c r="D346" s="2" t="str">
        <f t="shared" si="4"/>
        <v>OK</v>
      </c>
    </row>
    <row r="347" spans="1:4">
      <c r="A347" s="10">
        <v>286</v>
      </c>
      <c r="B347" s="1725"/>
      <c r="D347" s="2" t="str">
        <f t="shared" si="4"/>
        <v>OK</v>
      </c>
    </row>
    <row r="348" spans="1:4">
      <c r="A348" s="10">
        <v>287</v>
      </c>
      <c r="B348" s="1725"/>
      <c r="D348" s="2" t="str">
        <f t="shared" si="4"/>
        <v>OK</v>
      </c>
    </row>
    <row r="349" spans="1:4">
      <c r="A349" s="10">
        <v>288</v>
      </c>
      <c r="B349" s="1725"/>
      <c r="D349" s="2" t="str">
        <f t="shared" si="4"/>
        <v>OK</v>
      </c>
    </row>
    <row r="350" spans="1:4">
      <c r="A350" s="10">
        <v>289</v>
      </c>
      <c r="B350" s="1725"/>
      <c r="D350" s="2" t="str">
        <f t="shared" si="4"/>
        <v>OK</v>
      </c>
    </row>
    <row r="351" spans="1:4">
      <c r="A351" s="10">
        <v>290</v>
      </c>
      <c r="B351" s="1725"/>
      <c r="D351" s="2" t="str">
        <f t="shared" si="4"/>
        <v>OK</v>
      </c>
    </row>
    <row r="352" spans="1:4">
      <c r="A352" s="10">
        <v>291</v>
      </c>
      <c r="B352" s="1725"/>
      <c r="D352" s="2" t="str">
        <f t="shared" si="4"/>
        <v>OK</v>
      </c>
    </row>
    <row r="353" spans="1:4">
      <c r="A353" s="10">
        <v>292</v>
      </c>
      <c r="B353" s="1725"/>
      <c r="D353" s="2" t="str">
        <f t="shared" si="4"/>
        <v>OK</v>
      </c>
    </row>
    <row r="354" spans="1:4">
      <c r="A354" s="10">
        <v>293</v>
      </c>
      <c r="B354" s="1725"/>
      <c r="D354" s="2" t="str">
        <f t="shared" si="4"/>
        <v>OK</v>
      </c>
    </row>
    <row r="355" spans="1:4">
      <c r="A355" s="10">
        <v>294</v>
      </c>
      <c r="B355" s="1725"/>
      <c r="D355" s="2" t="str">
        <f t="shared" si="4"/>
        <v>OK</v>
      </c>
    </row>
    <row r="356" spans="1:4">
      <c r="A356" s="10">
        <v>295</v>
      </c>
      <c r="B356" s="1725"/>
      <c r="D356" s="2" t="str">
        <f t="shared" si="4"/>
        <v>OK</v>
      </c>
    </row>
    <row r="357" spans="1:4">
      <c r="A357" s="10">
        <v>296</v>
      </c>
      <c r="B357" s="1725"/>
      <c r="D357" s="2" t="str">
        <f t="shared" si="4"/>
        <v>OK</v>
      </c>
    </row>
    <row r="358" spans="1:4">
      <c r="A358" s="10">
        <v>297</v>
      </c>
      <c r="B358" s="1725"/>
      <c r="D358" s="2" t="str">
        <f t="shared" si="4"/>
        <v>OK</v>
      </c>
    </row>
    <row r="359" spans="1:4">
      <c r="A359" s="10">
        <v>298</v>
      </c>
      <c r="B359" s="1725"/>
      <c r="D359" s="2" t="str">
        <f t="shared" si="4"/>
        <v>OK</v>
      </c>
    </row>
    <row r="360" spans="1:4">
      <c r="A360" s="10">
        <v>299</v>
      </c>
      <c r="B360" s="1725"/>
      <c r="D360" s="2" t="str">
        <f t="shared" si="4"/>
        <v>OK</v>
      </c>
    </row>
    <row r="361" spans="1:4">
      <c r="A361" s="10">
        <v>300</v>
      </c>
      <c r="B361" s="1725"/>
      <c r="D361" s="2" t="str">
        <f t="shared" si="4"/>
        <v>OK</v>
      </c>
    </row>
    <row r="362" spans="1:4">
      <c r="A362" s="10">
        <v>301</v>
      </c>
      <c r="B362" s="1725"/>
      <c r="D362" s="2" t="str">
        <f t="shared" si="4"/>
        <v>OK</v>
      </c>
    </row>
    <row r="363" spans="1:4">
      <c r="A363" s="10">
        <v>302</v>
      </c>
      <c r="B363" s="1725"/>
      <c r="D363" s="2" t="str">
        <f t="shared" si="4"/>
        <v>OK</v>
      </c>
    </row>
    <row r="364" spans="1:4">
      <c r="A364" s="10">
        <v>303</v>
      </c>
      <c r="B364" s="1725"/>
      <c r="D364" s="2" t="str">
        <f t="shared" si="4"/>
        <v>OK</v>
      </c>
    </row>
    <row r="365" spans="1:4">
      <c r="A365" s="10">
        <v>304</v>
      </c>
      <c r="B365" s="1725"/>
      <c r="D365" s="2" t="str">
        <f t="shared" si="4"/>
        <v>OK</v>
      </c>
    </row>
    <row r="366" spans="1:4">
      <c r="A366" s="10">
        <v>305</v>
      </c>
      <c r="B366" s="1725"/>
      <c r="D366" s="2" t="str">
        <f t="shared" si="4"/>
        <v>OK</v>
      </c>
    </row>
    <row r="367" spans="1:4">
      <c r="A367" s="10">
        <v>306</v>
      </c>
      <c r="B367" s="1725"/>
      <c r="D367" s="2" t="str">
        <f t="shared" si="4"/>
        <v>OK</v>
      </c>
    </row>
    <row r="368" spans="1:4">
      <c r="A368" s="10">
        <v>307</v>
      </c>
      <c r="B368" s="1725"/>
      <c r="D368" s="2" t="str">
        <f t="shared" si="4"/>
        <v>OK</v>
      </c>
    </row>
    <row r="369" spans="1:4">
      <c r="A369" s="10">
        <v>308</v>
      </c>
      <c r="B369" s="1725"/>
      <c r="D369" s="2" t="str">
        <f t="shared" si="4"/>
        <v>OK</v>
      </c>
    </row>
    <row r="370" spans="1:4">
      <c r="A370" s="10">
        <v>309</v>
      </c>
      <c r="B370" s="1725"/>
      <c r="D370" s="2" t="str">
        <f t="shared" si="4"/>
        <v>OK</v>
      </c>
    </row>
    <row r="371" spans="1:4">
      <c r="A371" s="10">
        <v>310</v>
      </c>
      <c r="B371" s="1725"/>
      <c r="D371" s="2" t="str">
        <f t="shared" si="4"/>
        <v>OK</v>
      </c>
    </row>
    <row r="372" spans="1:4">
      <c r="A372" s="10">
        <v>311</v>
      </c>
      <c r="B372" s="1725"/>
      <c r="D372" s="2" t="str">
        <f t="shared" si="4"/>
        <v>OK</v>
      </c>
    </row>
    <row r="373" spans="1:4">
      <c r="A373" s="10">
        <v>312</v>
      </c>
      <c r="B373" s="1725"/>
      <c r="D373" s="2" t="str">
        <f t="shared" si="4"/>
        <v>OK</v>
      </c>
    </row>
    <row r="374" spans="1:4">
      <c r="A374" s="10">
        <v>313</v>
      </c>
      <c r="B374" s="1725"/>
      <c r="D374" s="2" t="str">
        <f t="shared" si="4"/>
        <v>OK</v>
      </c>
    </row>
    <row r="375" spans="1:4">
      <c r="A375" s="10">
        <v>314</v>
      </c>
      <c r="B375" s="1725"/>
      <c r="D375" s="2" t="str">
        <f t="shared" si="4"/>
        <v>OK</v>
      </c>
    </row>
    <row r="376" spans="1:4">
      <c r="A376" s="10">
        <v>315</v>
      </c>
      <c r="B376" s="1725"/>
      <c r="D376" s="2" t="str">
        <f t="shared" si="4"/>
        <v>OK</v>
      </c>
    </row>
    <row r="377" spans="1:4">
      <c r="A377" s="10">
        <v>316</v>
      </c>
      <c r="B377" s="1725"/>
      <c r="D377" s="2" t="str">
        <f t="shared" si="4"/>
        <v>OK</v>
      </c>
    </row>
    <row r="378" spans="1:4">
      <c r="A378" s="10">
        <v>317</v>
      </c>
      <c r="B378" s="1725"/>
      <c r="D378" s="2" t="str">
        <f t="shared" si="4"/>
        <v>OK</v>
      </c>
    </row>
    <row r="379" spans="1:4">
      <c r="A379" s="10">
        <v>318</v>
      </c>
      <c r="B379" s="1725"/>
      <c r="D379" s="2" t="str">
        <f t="shared" si="4"/>
        <v>OK</v>
      </c>
    </row>
    <row r="380" spans="1:4">
      <c r="A380" s="10">
        <v>319</v>
      </c>
      <c r="B380" s="1725"/>
      <c r="D380" s="2" t="str">
        <f t="shared" si="4"/>
        <v>OK</v>
      </c>
    </row>
    <row r="381" spans="1:4">
      <c r="A381" s="10">
        <v>320</v>
      </c>
      <c r="B381" s="1725"/>
      <c r="D381" s="2" t="str">
        <f t="shared" si="4"/>
        <v>OK</v>
      </c>
    </row>
    <row r="382" spans="1:4">
      <c r="A382" s="10">
        <v>321</v>
      </c>
      <c r="B382" s="1725"/>
      <c r="D382" s="2" t="str">
        <f t="shared" si="4"/>
        <v>OK</v>
      </c>
    </row>
    <row r="383" spans="1:4">
      <c r="A383" s="10">
        <v>322</v>
      </c>
      <c r="B383" s="1725"/>
      <c r="D383" s="2" t="str">
        <f t="shared" ref="D383:D446" si="5">IF(ISBLANK(B383),"OK",IF(A383-B383=0,"OK","Error?"))</f>
        <v>OK</v>
      </c>
    </row>
    <row r="384" spans="1:4">
      <c r="A384" s="10">
        <v>323</v>
      </c>
      <c r="B384" s="1725"/>
      <c r="D384" s="2" t="str">
        <f t="shared" si="5"/>
        <v>OK</v>
      </c>
    </row>
    <row r="385" spans="1:4">
      <c r="A385" s="10">
        <v>324</v>
      </c>
      <c r="B385" s="1725"/>
      <c r="D385" s="2" t="str">
        <f t="shared" si="5"/>
        <v>OK</v>
      </c>
    </row>
    <row r="386" spans="1:4">
      <c r="A386" s="10">
        <v>325</v>
      </c>
      <c r="B386" s="1725"/>
      <c r="D386" s="2" t="str">
        <f t="shared" si="5"/>
        <v>OK</v>
      </c>
    </row>
    <row r="387" spans="1:4">
      <c r="A387" s="10">
        <v>326</v>
      </c>
      <c r="B387" s="1725"/>
      <c r="D387" s="2" t="str">
        <f t="shared" si="5"/>
        <v>OK</v>
      </c>
    </row>
    <row r="388" spans="1:4">
      <c r="A388" s="10">
        <v>327</v>
      </c>
      <c r="B388" s="1725"/>
      <c r="D388" s="2" t="str">
        <f t="shared" si="5"/>
        <v>OK</v>
      </c>
    </row>
    <row r="389" spans="1:4">
      <c r="A389" s="10">
        <v>328</v>
      </c>
      <c r="B389" s="1725"/>
      <c r="D389" s="2" t="str">
        <f t="shared" si="5"/>
        <v>OK</v>
      </c>
    </row>
    <row r="390" spans="1:4">
      <c r="A390" s="10">
        <v>329</v>
      </c>
      <c r="B390" s="1725"/>
      <c r="D390" s="2" t="str">
        <f t="shared" si="5"/>
        <v>OK</v>
      </c>
    </row>
    <row r="391" spans="1:4">
      <c r="A391" s="10">
        <v>330</v>
      </c>
      <c r="B391" s="1725"/>
      <c r="D391" s="2" t="str">
        <f t="shared" si="5"/>
        <v>OK</v>
      </c>
    </row>
    <row r="392" spans="1:4">
      <c r="A392" s="10">
        <v>331</v>
      </c>
      <c r="B392" s="1725"/>
      <c r="D392" s="2" t="str">
        <f t="shared" si="5"/>
        <v>OK</v>
      </c>
    </row>
    <row r="393" spans="1:4">
      <c r="A393" s="10">
        <v>332</v>
      </c>
      <c r="B393" s="1725"/>
      <c r="D393" s="2" t="str">
        <f t="shared" si="5"/>
        <v>OK</v>
      </c>
    </row>
    <row r="394" spans="1:4">
      <c r="A394" s="10">
        <v>333</v>
      </c>
      <c r="B394" s="1725"/>
      <c r="D394" s="2" t="str">
        <f t="shared" si="5"/>
        <v>OK</v>
      </c>
    </row>
    <row r="395" spans="1:4">
      <c r="A395" s="10">
        <v>334</v>
      </c>
      <c r="B395" s="1725"/>
      <c r="D395" s="2" t="str">
        <f t="shared" si="5"/>
        <v>OK</v>
      </c>
    </row>
    <row r="396" spans="1:4">
      <c r="A396" s="10">
        <v>335</v>
      </c>
      <c r="B396" s="1725"/>
      <c r="D396" s="2" t="str">
        <f t="shared" si="5"/>
        <v>OK</v>
      </c>
    </row>
    <row r="397" spans="1:4">
      <c r="A397" s="10">
        <v>336</v>
      </c>
      <c r="B397" s="1725"/>
      <c r="D397" s="2" t="str">
        <f t="shared" si="5"/>
        <v>OK</v>
      </c>
    </row>
    <row r="398" spans="1:4">
      <c r="A398" s="10">
        <v>337</v>
      </c>
      <c r="B398" s="1725"/>
      <c r="D398" s="2" t="str">
        <f t="shared" si="5"/>
        <v>OK</v>
      </c>
    </row>
    <row r="399" spans="1:4">
      <c r="A399" s="10">
        <v>338</v>
      </c>
      <c r="B399" s="1725"/>
      <c r="D399" s="2" t="str">
        <f t="shared" si="5"/>
        <v>OK</v>
      </c>
    </row>
    <row r="400" spans="1:4">
      <c r="A400" s="10">
        <v>339</v>
      </c>
      <c r="B400" s="1725"/>
      <c r="D400" s="2" t="str">
        <f t="shared" si="5"/>
        <v>OK</v>
      </c>
    </row>
    <row r="401" spans="1:4">
      <c r="A401" s="10">
        <v>340</v>
      </c>
      <c r="B401" s="1725"/>
      <c r="D401" s="2" t="str">
        <f t="shared" si="5"/>
        <v>OK</v>
      </c>
    </row>
    <row r="402" spans="1:4">
      <c r="A402" s="10">
        <v>341</v>
      </c>
      <c r="B402" s="1725"/>
      <c r="D402" s="2" t="str">
        <f t="shared" si="5"/>
        <v>OK</v>
      </c>
    </row>
    <row r="403" spans="1:4">
      <c r="A403" s="10">
        <v>342</v>
      </c>
      <c r="B403" s="1725"/>
      <c r="D403" s="2" t="str">
        <f t="shared" si="5"/>
        <v>OK</v>
      </c>
    </row>
    <row r="404" spans="1:4">
      <c r="A404" s="10">
        <v>343</v>
      </c>
      <c r="B404" s="1725"/>
      <c r="D404" s="2" t="str">
        <f t="shared" si="5"/>
        <v>OK</v>
      </c>
    </row>
    <row r="405" spans="1:4">
      <c r="A405" s="10">
        <v>344</v>
      </c>
      <c r="B405" s="1725"/>
      <c r="D405" s="2" t="str">
        <f t="shared" si="5"/>
        <v>OK</v>
      </c>
    </row>
    <row r="406" spans="1:4">
      <c r="A406" s="10">
        <v>345</v>
      </c>
      <c r="B406" s="1725"/>
      <c r="D406" s="2" t="str">
        <f t="shared" si="5"/>
        <v>OK</v>
      </c>
    </row>
    <row r="407" spans="1:4">
      <c r="A407" s="10">
        <v>346</v>
      </c>
      <c r="B407" s="1725"/>
      <c r="D407" s="2" t="str">
        <f t="shared" si="5"/>
        <v>OK</v>
      </c>
    </row>
    <row r="408" spans="1:4">
      <c r="A408" s="10">
        <v>347</v>
      </c>
      <c r="B408" s="1725"/>
      <c r="D408" s="2" t="str">
        <f t="shared" si="5"/>
        <v>OK</v>
      </c>
    </row>
    <row r="409" spans="1:4">
      <c r="A409" s="10">
        <v>348</v>
      </c>
      <c r="B409" s="1725"/>
      <c r="D409" s="2" t="str">
        <f t="shared" si="5"/>
        <v>OK</v>
      </c>
    </row>
    <row r="410" spans="1:4">
      <c r="A410" s="10">
        <v>349</v>
      </c>
      <c r="B410" s="1725"/>
      <c r="D410" s="2" t="str">
        <f t="shared" si="5"/>
        <v>OK</v>
      </c>
    </row>
    <row r="411" spans="1:4">
      <c r="A411" s="10">
        <v>350</v>
      </c>
      <c r="B411" s="1725"/>
      <c r="D411" s="2" t="str">
        <f t="shared" si="5"/>
        <v>OK</v>
      </c>
    </row>
    <row r="412" spans="1:4">
      <c r="A412" s="10">
        <v>351</v>
      </c>
      <c r="B412" s="1725"/>
      <c r="D412" s="2" t="str">
        <f t="shared" si="5"/>
        <v>OK</v>
      </c>
    </row>
    <row r="413" spans="1:4">
      <c r="A413" s="10">
        <v>352</v>
      </c>
      <c r="B413" s="1725"/>
      <c r="D413" s="2" t="str">
        <f t="shared" si="5"/>
        <v>OK</v>
      </c>
    </row>
    <row r="414" spans="1:4">
      <c r="A414" s="10">
        <v>353</v>
      </c>
      <c r="B414" s="1725"/>
      <c r="D414" s="2" t="str">
        <f t="shared" si="5"/>
        <v>OK</v>
      </c>
    </row>
    <row r="415" spans="1:4">
      <c r="A415" s="10">
        <v>354</v>
      </c>
      <c r="B415" s="1725"/>
      <c r="D415" s="2" t="str">
        <f t="shared" si="5"/>
        <v>OK</v>
      </c>
    </row>
    <row r="416" spans="1:4">
      <c r="A416" s="10">
        <v>355</v>
      </c>
      <c r="B416" s="1725"/>
      <c r="D416" s="2" t="str">
        <f t="shared" si="5"/>
        <v>OK</v>
      </c>
    </row>
    <row r="417" spans="1:4">
      <c r="A417" s="10">
        <v>356</v>
      </c>
      <c r="B417" s="1725"/>
      <c r="D417" s="2" t="str">
        <f t="shared" si="5"/>
        <v>OK</v>
      </c>
    </row>
    <row r="418" spans="1:4">
      <c r="A418" s="10">
        <v>357</v>
      </c>
      <c r="B418" s="1725"/>
      <c r="D418" s="2" t="str">
        <f t="shared" si="5"/>
        <v>OK</v>
      </c>
    </row>
    <row r="419" spans="1:4">
      <c r="A419" s="10">
        <v>358</v>
      </c>
      <c r="B419" s="1725"/>
      <c r="D419" s="2" t="str">
        <f t="shared" si="5"/>
        <v>OK</v>
      </c>
    </row>
    <row r="420" spans="1:4">
      <c r="A420" s="10">
        <v>359</v>
      </c>
      <c r="B420" s="1725"/>
      <c r="D420" s="2" t="str">
        <f t="shared" si="5"/>
        <v>OK</v>
      </c>
    </row>
    <row r="421" spans="1:4">
      <c r="A421" s="10">
        <v>360</v>
      </c>
      <c r="B421" s="1725"/>
      <c r="D421" s="2" t="str">
        <f t="shared" si="5"/>
        <v>OK</v>
      </c>
    </row>
    <row r="422" spans="1:4">
      <c r="A422" s="10">
        <v>361</v>
      </c>
      <c r="B422" s="1725"/>
      <c r="D422" s="2" t="str">
        <f t="shared" si="5"/>
        <v>OK</v>
      </c>
    </row>
    <row r="423" spans="1:4">
      <c r="A423" s="10">
        <v>362</v>
      </c>
      <c r="B423" s="1725"/>
      <c r="D423" s="2" t="str">
        <f t="shared" si="5"/>
        <v>OK</v>
      </c>
    </row>
    <row r="424" spans="1:4">
      <c r="A424" s="10">
        <v>363</v>
      </c>
      <c r="B424" s="1725"/>
      <c r="D424" s="2" t="str">
        <f t="shared" si="5"/>
        <v>OK</v>
      </c>
    </row>
    <row r="425" spans="1:4">
      <c r="A425" s="10">
        <v>364</v>
      </c>
      <c r="B425" s="1725"/>
      <c r="D425" s="2" t="str">
        <f t="shared" si="5"/>
        <v>OK</v>
      </c>
    </row>
    <row r="426" spans="1:4">
      <c r="A426" s="10">
        <v>365</v>
      </c>
      <c r="B426" s="1725"/>
      <c r="D426" s="2" t="str">
        <f t="shared" si="5"/>
        <v>OK</v>
      </c>
    </row>
    <row r="427" spans="1:4">
      <c r="A427" s="10">
        <v>366</v>
      </c>
      <c r="B427" s="1725"/>
      <c r="D427" s="2" t="str">
        <f t="shared" si="5"/>
        <v>OK</v>
      </c>
    </row>
    <row r="428" spans="1:4">
      <c r="A428" s="10">
        <v>367</v>
      </c>
      <c r="B428" s="1725"/>
      <c r="D428" s="2" t="str">
        <f t="shared" si="5"/>
        <v>OK</v>
      </c>
    </row>
    <row r="429" spans="1:4">
      <c r="A429" s="10">
        <v>368</v>
      </c>
      <c r="B429" s="1725"/>
      <c r="D429" s="2" t="str">
        <f t="shared" si="5"/>
        <v>OK</v>
      </c>
    </row>
    <row r="430" spans="1:4">
      <c r="A430" s="10">
        <v>369</v>
      </c>
      <c r="B430" s="1725"/>
      <c r="D430" s="2" t="str">
        <f t="shared" si="5"/>
        <v>OK</v>
      </c>
    </row>
    <row r="431" spans="1:4">
      <c r="A431" s="10">
        <v>370</v>
      </c>
      <c r="B431" s="1725"/>
      <c r="D431" s="2" t="str">
        <f t="shared" si="5"/>
        <v>OK</v>
      </c>
    </row>
    <row r="432" spans="1:4">
      <c r="A432" s="5">
        <v>371</v>
      </c>
      <c r="B432" s="1725">
        <f>'Acct Summary 7-8'!D26</f>
        <v>0</v>
      </c>
      <c r="D432" s="2" t="str">
        <f t="shared" si="5"/>
        <v>Error?</v>
      </c>
    </row>
    <row r="433" spans="1:4">
      <c r="A433" s="10">
        <v>372</v>
      </c>
      <c r="B433" s="1725"/>
      <c r="D433" s="2" t="str">
        <f t="shared" si="5"/>
        <v>OK</v>
      </c>
    </row>
    <row r="434" spans="1:4">
      <c r="A434" s="10">
        <v>373</v>
      </c>
      <c r="B434" s="1725"/>
      <c r="D434" s="2" t="str">
        <f t="shared" si="5"/>
        <v>OK</v>
      </c>
    </row>
    <row r="435" spans="1:4">
      <c r="A435" s="10">
        <v>374</v>
      </c>
      <c r="B435" s="1725"/>
      <c r="D435" s="2" t="str">
        <f t="shared" si="5"/>
        <v>OK</v>
      </c>
    </row>
    <row r="436" spans="1:4">
      <c r="A436" s="10">
        <v>375</v>
      </c>
      <c r="B436" s="1725"/>
      <c r="D436" s="2" t="str">
        <f t="shared" si="5"/>
        <v>OK</v>
      </c>
    </row>
    <row r="437" spans="1:4">
      <c r="A437" s="10">
        <v>376</v>
      </c>
      <c r="B437" s="1725"/>
      <c r="D437" s="2" t="str">
        <f t="shared" si="5"/>
        <v>OK</v>
      </c>
    </row>
    <row r="438" spans="1:4">
      <c r="A438" s="10">
        <v>377</v>
      </c>
      <c r="B438" s="1725"/>
      <c r="D438" s="2" t="str">
        <f t="shared" si="5"/>
        <v>OK</v>
      </c>
    </row>
    <row r="439" spans="1:4">
      <c r="A439" s="10">
        <v>378</v>
      </c>
      <c r="B439" s="1725"/>
      <c r="D439" s="2" t="str">
        <f t="shared" si="5"/>
        <v>OK</v>
      </c>
    </row>
    <row r="440" spans="1:4">
      <c r="A440" s="10">
        <v>379</v>
      </c>
      <c r="B440" s="1725"/>
      <c r="D440" s="2" t="str">
        <f t="shared" si="5"/>
        <v>OK</v>
      </c>
    </row>
    <row r="441" spans="1:4">
      <c r="A441" s="10">
        <v>380</v>
      </c>
      <c r="B441" s="1725"/>
      <c r="D441" s="2" t="str">
        <f t="shared" si="5"/>
        <v>OK</v>
      </c>
    </row>
    <row r="442" spans="1:4">
      <c r="A442" s="10">
        <v>381</v>
      </c>
      <c r="B442" s="1725"/>
      <c r="D442" s="2" t="str">
        <f t="shared" si="5"/>
        <v>OK</v>
      </c>
    </row>
    <row r="443" spans="1:4">
      <c r="A443" s="10">
        <v>382</v>
      </c>
      <c r="B443" s="1725"/>
      <c r="D443" s="2" t="str">
        <f t="shared" si="5"/>
        <v>OK</v>
      </c>
    </row>
    <row r="444" spans="1:4">
      <c r="A444" s="10">
        <v>383</v>
      </c>
      <c r="B444" s="1725"/>
      <c r="D444" s="2" t="str">
        <f t="shared" si="5"/>
        <v>OK</v>
      </c>
    </row>
    <row r="445" spans="1:4">
      <c r="A445" s="10">
        <v>384</v>
      </c>
      <c r="B445" s="1725"/>
      <c r="D445" s="2" t="str">
        <f t="shared" si="5"/>
        <v>OK</v>
      </c>
    </row>
    <row r="446" spans="1:4">
      <c r="A446" s="10">
        <v>385</v>
      </c>
      <c r="B446" s="1725"/>
      <c r="D446" s="2" t="str">
        <f t="shared" si="5"/>
        <v>OK</v>
      </c>
    </row>
    <row r="447" spans="1:4">
      <c r="A447" s="10">
        <v>386</v>
      </c>
      <c r="B447" s="1725"/>
      <c r="D447" s="2" t="str">
        <f t="shared" ref="D447:D510" si="6">IF(ISBLANK(B447),"OK",IF(A447-B447=0,"OK","Error?"))</f>
        <v>OK</v>
      </c>
    </row>
    <row r="448" spans="1:4">
      <c r="A448" s="10">
        <v>387</v>
      </c>
      <c r="B448" s="1725"/>
      <c r="D448" s="2" t="str">
        <f t="shared" si="6"/>
        <v>OK</v>
      </c>
    </row>
    <row r="449" spans="1:4">
      <c r="A449" s="10">
        <v>388</v>
      </c>
      <c r="B449" s="1725"/>
      <c r="D449" s="2" t="str">
        <f t="shared" si="6"/>
        <v>OK</v>
      </c>
    </row>
    <row r="450" spans="1:4">
      <c r="A450" s="10">
        <v>389</v>
      </c>
      <c r="B450" s="1725"/>
      <c r="D450" s="2" t="str">
        <f t="shared" si="6"/>
        <v>OK</v>
      </c>
    </row>
    <row r="451" spans="1:4">
      <c r="A451" s="10">
        <v>390</v>
      </c>
      <c r="B451" s="1725"/>
      <c r="D451" s="2" t="str">
        <f t="shared" si="6"/>
        <v>OK</v>
      </c>
    </row>
    <row r="452" spans="1:4">
      <c r="A452" s="10">
        <v>391</v>
      </c>
      <c r="B452" s="1725"/>
      <c r="D452" s="2" t="str">
        <f t="shared" si="6"/>
        <v>OK</v>
      </c>
    </row>
    <row r="453" spans="1:4">
      <c r="A453" s="10">
        <v>392</v>
      </c>
      <c r="B453" s="1725"/>
      <c r="D453" s="2" t="str">
        <f t="shared" si="6"/>
        <v>OK</v>
      </c>
    </row>
    <row r="454" spans="1:4">
      <c r="A454" s="10">
        <v>393</v>
      </c>
      <c r="B454" s="1725"/>
      <c r="D454" s="2" t="str">
        <f t="shared" si="6"/>
        <v>OK</v>
      </c>
    </row>
    <row r="455" spans="1:4">
      <c r="A455" s="10">
        <v>394</v>
      </c>
      <c r="B455" s="1725"/>
      <c r="D455" s="2" t="str">
        <f t="shared" si="6"/>
        <v>OK</v>
      </c>
    </row>
    <row r="456" spans="1:4">
      <c r="A456" s="10">
        <v>395</v>
      </c>
      <c r="B456" s="1725"/>
      <c r="D456" s="2" t="str">
        <f t="shared" si="6"/>
        <v>OK</v>
      </c>
    </row>
    <row r="457" spans="1:4">
      <c r="A457" s="10">
        <v>396</v>
      </c>
      <c r="B457" s="1725"/>
      <c r="D457" s="2" t="str">
        <f t="shared" si="6"/>
        <v>OK</v>
      </c>
    </row>
    <row r="458" spans="1:4">
      <c r="A458" s="10">
        <v>397</v>
      </c>
      <c r="B458" s="1725"/>
      <c r="D458" s="2" t="str">
        <f t="shared" si="6"/>
        <v>OK</v>
      </c>
    </row>
    <row r="459" spans="1:4">
      <c r="A459" s="10">
        <v>398</v>
      </c>
      <c r="B459" s="1725"/>
      <c r="D459" s="2" t="str">
        <f t="shared" si="6"/>
        <v>OK</v>
      </c>
    </row>
    <row r="460" spans="1:4">
      <c r="A460" s="10">
        <v>399</v>
      </c>
      <c r="B460" s="1725"/>
      <c r="D460" s="2" t="str">
        <f t="shared" si="6"/>
        <v>OK</v>
      </c>
    </row>
    <row r="461" spans="1:4">
      <c r="A461" s="10">
        <v>400</v>
      </c>
      <c r="B461" s="1725"/>
      <c r="D461" s="2" t="str">
        <f t="shared" si="6"/>
        <v>OK</v>
      </c>
    </row>
    <row r="462" spans="1:4">
      <c r="A462" s="10">
        <v>401</v>
      </c>
      <c r="B462" s="1725"/>
      <c r="D462" s="2" t="str">
        <f t="shared" si="6"/>
        <v>OK</v>
      </c>
    </row>
    <row r="463" spans="1:4">
      <c r="A463" s="10">
        <v>402</v>
      </c>
      <c r="B463" s="1725"/>
      <c r="D463" s="2" t="str">
        <f t="shared" si="6"/>
        <v>OK</v>
      </c>
    </row>
    <row r="464" spans="1:4">
      <c r="A464" s="10">
        <v>403</v>
      </c>
      <c r="B464" s="1725"/>
      <c r="D464" s="2" t="str">
        <f t="shared" si="6"/>
        <v>OK</v>
      </c>
    </row>
    <row r="465" spans="1:4">
      <c r="A465" s="10">
        <v>404</v>
      </c>
      <c r="B465" s="1725"/>
      <c r="D465" s="2" t="str">
        <f t="shared" si="6"/>
        <v>OK</v>
      </c>
    </row>
    <row r="466" spans="1:4">
      <c r="A466" s="10">
        <v>405</v>
      </c>
      <c r="B466" s="1725"/>
      <c r="D466" s="2" t="str">
        <f t="shared" si="6"/>
        <v>OK</v>
      </c>
    </row>
    <row r="467" spans="1:4">
      <c r="A467" s="10">
        <v>406</v>
      </c>
      <c r="B467" s="1725"/>
      <c r="D467" s="2" t="str">
        <f t="shared" si="6"/>
        <v>OK</v>
      </c>
    </row>
    <row r="468" spans="1:4">
      <c r="A468" s="10">
        <v>407</v>
      </c>
      <c r="B468" s="1725"/>
      <c r="D468" s="2" t="str">
        <f t="shared" si="6"/>
        <v>OK</v>
      </c>
    </row>
    <row r="469" spans="1:4">
      <c r="A469" s="10">
        <v>408</v>
      </c>
      <c r="B469" s="1725"/>
      <c r="D469" s="2" t="str">
        <f t="shared" si="6"/>
        <v>OK</v>
      </c>
    </row>
    <row r="470" spans="1:4">
      <c r="A470" s="10">
        <v>409</v>
      </c>
      <c r="B470" s="1725"/>
      <c r="D470" s="2" t="str">
        <f t="shared" si="6"/>
        <v>OK</v>
      </c>
    </row>
    <row r="471" spans="1:4">
      <c r="A471" s="10">
        <v>410</v>
      </c>
      <c r="B471" s="1725"/>
      <c r="D471" s="2" t="str">
        <f t="shared" si="6"/>
        <v>OK</v>
      </c>
    </row>
    <row r="472" spans="1:4">
      <c r="A472" s="10">
        <v>411</v>
      </c>
      <c r="B472" s="1725"/>
      <c r="D472" s="2" t="str">
        <f t="shared" si="6"/>
        <v>OK</v>
      </c>
    </row>
    <row r="473" spans="1:4">
      <c r="A473" s="10">
        <v>412</v>
      </c>
      <c r="B473" s="1725"/>
      <c r="D473" s="2" t="str">
        <f t="shared" si="6"/>
        <v>OK</v>
      </c>
    </row>
    <row r="474" spans="1:4">
      <c r="A474" s="10">
        <v>413</v>
      </c>
      <c r="B474" s="1725"/>
      <c r="D474" s="2" t="str">
        <f t="shared" si="6"/>
        <v>OK</v>
      </c>
    </row>
    <row r="475" spans="1:4">
      <c r="A475" s="10">
        <v>414</v>
      </c>
      <c r="B475" s="1725"/>
      <c r="D475" s="2" t="str">
        <f t="shared" si="6"/>
        <v>OK</v>
      </c>
    </row>
    <row r="476" spans="1:4">
      <c r="A476" s="10">
        <v>415</v>
      </c>
      <c r="B476" s="1725"/>
      <c r="D476" s="2" t="str">
        <f t="shared" si="6"/>
        <v>OK</v>
      </c>
    </row>
    <row r="477" spans="1:4">
      <c r="A477" s="10">
        <v>416</v>
      </c>
      <c r="B477" s="1725"/>
      <c r="D477" s="2" t="str">
        <f t="shared" si="6"/>
        <v>OK</v>
      </c>
    </row>
    <row r="478" spans="1:4">
      <c r="A478" s="10">
        <v>417</v>
      </c>
      <c r="B478" s="1725"/>
      <c r="D478" s="2" t="str">
        <f t="shared" si="6"/>
        <v>OK</v>
      </c>
    </row>
    <row r="479" spans="1:4">
      <c r="A479" s="10">
        <v>418</v>
      </c>
      <c r="B479" s="1725"/>
      <c r="D479" s="2" t="str">
        <f t="shared" si="6"/>
        <v>OK</v>
      </c>
    </row>
    <row r="480" spans="1:4">
      <c r="A480" s="10">
        <v>419</v>
      </c>
      <c r="B480" s="1725"/>
      <c r="D480" s="2" t="str">
        <f t="shared" si="6"/>
        <v>OK</v>
      </c>
    </row>
    <row r="481" spans="1:4">
      <c r="A481" s="10">
        <v>420</v>
      </c>
      <c r="B481" s="1725"/>
      <c r="D481" s="2" t="str">
        <f t="shared" si="6"/>
        <v>OK</v>
      </c>
    </row>
    <row r="482" spans="1:4">
      <c r="A482" s="10">
        <v>421</v>
      </c>
      <c r="B482" s="1725"/>
      <c r="D482" s="2" t="str">
        <f t="shared" si="6"/>
        <v>OK</v>
      </c>
    </row>
    <row r="483" spans="1:4">
      <c r="A483" s="10">
        <v>422</v>
      </c>
      <c r="B483" s="1725"/>
      <c r="D483" s="2" t="str">
        <f t="shared" si="6"/>
        <v>OK</v>
      </c>
    </row>
    <row r="484" spans="1:4">
      <c r="A484" s="10">
        <v>423</v>
      </c>
      <c r="B484" s="1725"/>
      <c r="D484" s="2" t="str">
        <f t="shared" si="6"/>
        <v>OK</v>
      </c>
    </row>
    <row r="485" spans="1:4">
      <c r="A485" s="10">
        <v>424</v>
      </c>
      <c r="B485" s="1725"/>
      <c r="D485" s="2" t="str">
        <f t="shared" si="6"/>
        <v>OK</v>
      </c>
    </row>
    <row r="486" spans="1:4">
      <c r="A486" s="10">
        <v>425</v>
      </c>
      <c r="B486" s="1725"/>
      <c r="D486" s="2" t="str">
        <f t="shared" si="6"/>
        <v>OK</v>
      </c>
    </row>
    <row r="487" spans="1:4">
      <c r="A487" s="10">
        <v>426</v>
      </c>
      <c r="B487" s="1725"/>
      <c r="D487" s="2" t="str">
        <f t="shared" si="6"/>
        <v>OK</v>
      </c>
    </row>
    <row r="488" spans="1:4">
      <c r="A488" s="10">
        <v>427</v>
      </c>
      <c r="B488" s="1725"/>
      <c r="D488" s="2" t="str">
        <f t="shared" si="6"/>
        <v>OK</v>
      </c>
    </row>
    <row r="489" spans="1:4">
      <c r="A489" s="10">
        <v>428</v>
      </c>
      <c r="B489" s="1725"/>
      <c r="D489" s="2" t="str">
        <f t="shared" si="6"/>
        <v>OK</v>
      </c>
    </row>
    <row r="490" spans="1:4">
      <c r="A490" s="10">
        <v>429</v>
      </c>
      <c r="B490" s="1725"/>
      <c r="D490" s="2" t="str">
        <f t="shared" si="6"/>
        <v>OK</v>
      </c>
    </row>
    <row r="491" spans="1:4">
      <c r="A491" s="10">
        <v>430</v>
      </c>
      <c r="B491" s="1725"/>
      <c r="D491" s="2" t="str">
        <f t="shared" si="6"/>
        <v>OK</v>
      </c>
    </row>
    <row r="492" spans="1:4">
      <c r="A492" s="10">
        <v>431</v>
      </c>
      <c r="B492" s="1725"/>
      <c r="D492" s="2" t="str">
        <f t="shared" si="6"/>
        <v>OK</v>
      </c>
    </row>
    <row r="493" spans="1:4">
      <c r="A493" s="10">
        <v>432</v>
      </c>
      <c r="B493" s="1725"/>
      <c r="D493" s="2" t="str">
        <f t="shared" si="6"/>
        <v>OK</v>
      </c>
    </row>
    <row r="494" spans="1:4">
      <c r="A494" s="10">
        <v>433</v>
      </c>
      <c r="B494" s="1725"/>
      <c r="D494" s="2" t="str">
        <f t="shared" si="6"/>
        <v>OK</v>
      </c>
    </row>
    <row r="495" spans="1:4">
      <c r="A495" s="10">
        <v>434</v>
      </c>
      <c r="B495" s="1725"/>
      <c r="D495" s="2" t="str">
        <f t="shared" si="6"/>
        <v>OK</v>
      </c>
    </row>
    <row r="496" spans="1:4">
      <c r="A496" s="10">
        <v>435</v>
      </c>
      <c r="B496" s="1725"/>
      <c r="D496" s="2" t="str">
        <f t="shared" si="6"/>
        <v>OK</v>
      </c>
    </row>
    <row r="497" spans="1:4">
      <c r="A497" s="10">
        <v>436</v>
      </c>
      <c r="B497" s="1725"/>
      <c r="D497" s="2" t="str">
        <f t="shared" si="6"/>
        <v>OK</v>
      </c>
    </row>
    <row r="498" spans="1:4">
      <c r="A498" s="10">
        <v>437</v>
      </c>
      <c r="B498" s="1725"/>
      <c r="D498" s="2" t="str">
        <f t="shared" si="6"/>
        <v>OK</v>
      </c>
    </row>
    <row r="499" spans="1:4">
      <c r="A499" s="10">
        <v>438</v>
      </c>
      <c r="B499" s="1725"/>
      <c r="D499" s="2" t="str">
        <f t="shared" si="6"/>
        <v>OK</v>
      </c>
    </row>
    <row r="500" spans="1:4">
      <c r="A500" s="5">
        <v>439</v>
      </c>
      <c r="B500" s="1725">
        <f>'Acct Summary 7-8'!E34</f>
        <v>0</v>
      </c>
      <c r="D500" s="2" t="str">
        <f t="shared" si="6"/>
        <v>Error?</v>
      </c>
    </row>
    <row r="501" spans="1:4">
      <c r="A501" s="5">
        <v>440</v>
      </c>
      <c r="B501" s="1725">
        <f>'Acct Summary 7-8'!E35</f>
        <v>0</v>
      </c>
      <c r="D501" s="2" t="str">
        <f t="shared" si="6"/>
        <v>Error?</v>
      </c>
    </row>
    <row r="502" spans="1:4">
      <c r="A502" s="10">
        <v>441</v>
      </c>
      <c r="B502" s="1725"/>
      <c r="D502" s="2" t="str">
        <f t="shared" si="6"/>
        <v>OK</v>
      </c>
    </row>
    <row r="503" spans="1:4">
      <c r="A503" s="10">
        <v>442</v>
      </c>
      <c r="B503" s="1725"/>
      <c r="D503" s="2" t="str">
        <f t="shared" si="6"/>
        <v>OK</v>
      </c>
    </row>
    <row r="504" spans="1:4">
      <c r="A504" s="10">
        <v>443</v>
      </c>
      <c r="B504" s="1725"/>
      <c r="D504" s="2" t="str">
        <f t="shared" si="6"/>
        <v>OK</v>
      </c>
    </row>
    <row r="505" spans="1:4">
      <c r="A505" s="10">
        <v>444</v>
      </c>
      <c r="B505" s="1725"/>
      <c r="D505" s="2" t="str">
        <f t="shared" si="6"/>
        <v>OK</v>
      </c>
    </row>
    <row r="506" spans="1:4">
      <c r="A506" s="10">
        <v>445</v>
      </c>
      <c r="B506" s="1725"/>
      <c r="D506" s="2" t="str">
        <f t="shared" si="6"/>
        <v>OK</v>
      </c>
    </row>
    <row r="507" spans="1:4">
      <c r="A507" s="10">
        <v>446</v>
      </c>
      <c r="B507" s="1725"/>
      <c r="D507" s="2" t="str">
        <f t="shared" si="6"/>
        <v>OK</v>
      </c>
    </row>
    <row r="508" spans="1:4">
      <c r="A508" s="10">
        <v>447</v>
      </c>
      <c r="B508" s="1725"/>
      <c r="D508" s="2" t="str">
        <f t="shared" si="6"/>
        <v>OK</v>
      </c>
    </row>
    <row r="509" spans="1:4">
      <c r="A509" s="10">
        <v>448</v>
      </c>
      <c r="B509" s="1725"/>
      <c r="D509" s="2" t="str">
        <f t="shared" si="6"/>
        <v>OK</v>
      </c>
    </row>
    <row r="510" spans="1:4">
      <c r="A510" s="10">
        <v>449</v>
      </c>
      <c r="B510" s="1725"/>
      <c r="D510" s="2" t="str">
        <f t="shared" si="6"/>
        <v>OK</v>
      </c>
    </row>
    <row r="511" spans="1:4">
      <c r="A511" s="10">
        <v>450</v>
      </c>
      <c r="B511" s="1725"/>
      <c r="D511" s="2" t="str">
        <f t="shared" ref="D511:D574" si="7">IF(ISBLANK(B511),"OK",IF(A511-B511=0,"OK","Error?"))</f>
        <v>OK</v>
      </c>
    </row>
    <row r="512" spans="1:4">
      <c r="A512" s="10">
        <v>451</v>
      </c>
      <c r="B512" s="1725"/>
      <c r="D512" s="2" t="str">
        <f t="shared" si="7"/>
        <v>OK</v>
      </c>
    </row>
    <row r="513" spans="1:4">
      <c r="A513" s="10">
        <v>452</v>
      </c>
      <c r="B513" s="1725"/>
      <c r="D513" s="2" t="str">
        <f t="shared" si="7"/>
        <v>OK</v>
      </c>
    </row>
    <row r="514" spans="1:4">
      <c r="A514" s="10">
        <v>453</v>
      </c>
      <c r="B514" s="1725"/>
      <c r="D514" s="2" t="str">
        <f t="shared" si="7"/>
        <v>OK</v>
      </c>
    </row>
    <row r="515" spans="1:4">
      <c r="A515" s="10">
        <v>454</v>
      </c>
      <c r="B515" s="1725"/>
      <c r="D515" s="2" t="str">
        <f t="shared" si="7"/>
        <v>OK</v>
      </c>
    </row>
    <row r="516" spans="1:4">
      <c r="A516" s="10">
        <v>455</v>
      </c>
      <c r="B516" s="1725"/>
      <c r="D516" s="2" t="str">
        <f t="shared" si="7"/>
        <v>OK</v>
      </c>
    </row>
    <row r="517" spans="1:4">
      <c r="A517" s="10">
        <v>456</v>
      </c>
      <c r="B517" s="1725"/>
      <c r="D517" s="2" t="str">
        <f t="shared" si="7"/>
        <v>OK</v>
      </c>
    </row>
    <row r="518" spans="1:4">
      <c r="A518" s="10">
        <v>457</v>
      </c>
      <c r="B518" s="1725"/>
      <c r="D518" s="2" t="str">
        <f t="shared" si="7"/>
        <v>OK</v>
      </c>
    </row>
    <row r="519" spans="1:4">
      <c r="A519" s="10">
        <v>458</v>
      </c>
      <c r="B519" s="1725"/>
      <c r="D519" s="2" t="str">
        <f t="shared" si="7"/>
        <v>OK</v>
      </c>
    </row>
    <row r="520" spans="1:4">
      <c r="A520" s="10">
        <v>459</v>
      </c>
      <c r="B520" s="1725"/>
      <c r="D520" s="2" t="str">
        <f t="shared" si="7"/>
        <v>OK</v>
      </c>
    </row>
    <row r="521" spans="1:4">
      <c r="A521" s="10">
        <v>460</v>
      </c>
      <c r="B521" s="1725"/>
      <c r="D521" s="2" t="str">
        <f t="shared" si="7"/>
        <v>OK</v>
      </c>
    </row>
    <row r="522" spans="1:4">
      <c r="A522" s="10">
        <v>461</v>
      </c>
      <c r="B522" s="1725"/>
      <c r="D522" s="2" t="str">
        <f t="shared" si="7"/>
        <v>OK</v>
      </c>
    </row>
    <row r="523" spans="1:4">
      <c r="A523" s="10">
        <v>462</v>
      </c>
      <c r="B523" s="1725"/>
      <c r="D523" s="2" t="str">
        <f t="shared" si="7"/>
        <v>OK</v>
      </c>
    </row>
    <row r="524" spans="1:4">
      <c r="A524" s="10">
        <v>463</v>
      </c>
      <c r="B524" s="1725"/>
      <c r="D524" s="2" t="str">
        <f t="shared" si="7"/>
        <v>OK</v>
      </c>
    </row>
    <row r="525" spans="1:4">
      <c r="A525" s="10">
        <v>464</v>
      </c>
      <c r="B525" s="1725"/>
      <c r="D525" s="2" t="str">
        <f t="shared" si="7"/>
        <v>OK</v>
      </c>
    </row>
    <row r="526" spans="1:4">
      <c r="A526" s="10">
        <v>465</v>
      </c>
      <c r="B526" s="1725"/>
      <c r="D526" s="2" t="str">
        <f t="shared" si="7"/>
        <v>OK</v>
      </c>
    </row>
    <row r="527" spans="1:4">
      <c r="A527" s="10">
        <v>466</v>
      </c>
      <c r="B527" s="1725"/>
      <c r="D527" s="2" t="str">
        <f t="shared" si="7"/>
        <v>OK</v>
      </c>
    </row>
    <row r="528" spans="1:4">
      <c r="A528" s="10">
        <v>467</v>
      </c>
      <c r="B528" s="1725"/>
      <c r="D528" s="2" t="str">
        <f t="shared" si="7"/>
        <v>OK</v>
      </c>
    </row>
    <row r="529" spans="1:4">
      <c r="A529" s="10">
        <v>468</v>
      </c>
      <c r="B529" s="1725"/>
      <c r="D529" s="2" t="str">
        <f t="shared" si="7"/>
        <v>OK</v>
      </c>
    </row>
    <row r="530" spans="1:4">
      <c r="A530" s="10">
        <v>469</v>
      </c>
      <c r="B530" s="1725"/>
      <c r="D530" s="2" t="str">
        <f t="shared" si="7"/>
        <v>OK</v>
      </c>
    </row>
    <row r="531" spans="1:4">
      <c r="A531" s="10">
        <v>470</v>
      </c>
      <c r="B531" s="1725"/>
      <c r="D531" s="2" t="str">
        <f t="shared" si="7"/>
        <v>OK</v>
      </c>
    </row>
    <row r="532" spans="1:4">
      <c r="A532" s="10">
        <v>471</v>
      </c>
      <c r="B532" s="1725"/>
      <c r="D532" s="2" t="str">
        <f t="shared" si="7"/>
        <v>OK</v>
      </c>
    </row>
    <row r="533" spans="1:4">
      <c r="A533" s="10">
        <v>472</v>
      </c>
      <c r="B533" s="1725"/>
      <c r="D533" s="2" t="str">
        <f t="shared" si="7"/>
        <v>OK</v>
      </c>
    </row>
    <row r="534" spans="1:4">
      <c r="A534" s="10">
        <v>473</v>
      </c>
      <c r="B534" s="1725"/>
      <c r="D534" s="2" t="str">
        <f t="shared" si="7"/>
        <v>OK</v>
      </c>
    </row>
    <row r="535" spans="1:4">
      <c r="A535" s="10">
        <v>474</v>
      </c>
      <c r="B535" s="1725"/>
      <c r="D535" s="2" t="str">
        <f t="shared" si="7"/>
        <v>OK</v>
      </c>
    </row>
    <row r="536" spans="1:4">
      <c r="A536" s="10">
        <v>475</v>
      </c>
      <c r="B536" s="1725"/>
      <c r="D536" s="2" t="str">
        <f t="shared" si="7"/>
        <v>OK</v>
      </c>
    </row>
    <row r="537" spans="1:4">
      <c r="A537" s="10">
        <v>476</v>
      </c>
      <c r="B537" s="1725"/>
      <c r="D537" s="2" t="str">
        <f t="shared" si="7"/>
        <v>OK</v>
      </c>
    </row>
    <row r="538" spans="1:4">
      <c r="A538" s="10">
        <v>477</v>
      </c>
      <c r="B538" s="1725"/>
      <c r="D538" s="2" t="str">
        <f t="shared" si="7"/>
        <v>OK</v>
      </c>
    </row>
    <row r="539" spans="1:4">
      <c r="A539" s="10">
        <v>478</v>
      </c>
      <c r="B539" s="1725"/>
      <c r="D539" s="2" t="str">
        <f t="shared" si="7"/>
        <v>OK</v>
      </c>
    </row>
    <row r="540" spans="1:4">
      <c r="A540" s="10">
        <v>479</v>
      </c>
      <c r="B540" s="1725"/>
      <c r="D540" s="2" t="str">
        <f t="shared" si="7"/>
        <v>OK</v>
      </c>
    </row>
    <row r="541" spans="1:4">
      <c r="A541" s="10">
        <v>480</v>
      </c>
      <c r="B541" s="1725"/>
      <c r="D541" s="2" t="str">
        <f t="shared" si="7"/>
        <v>OK</v>
      </c>
    </row>
    <row r="542" spans="1:4">
      <c r="A542" s="10">
        <v>481</v>
      </c>
      <c r="B542" s="1725"/>
      <c r="D542" s="2" t="str">
        <f t="shared" si="7"/>
        <v>OK</v>
      </c>
    </row>
    <row r="543" spans="1:4">
      <c r="A543" s="10">
        <v>482</v>
      </c>
      <c r="B543" s="1725"/>
      <c r="D543" s="2" t="str">
        <f t="shared" si="7"/>
        <v>OK</v>
      </c>
    </row>
    <row r="544" spans="1:4">
      <c r="A544" s="10">
        <v>483</v>
      </c>
      <c r="B544" s="1725"/>
      <c r="D544" s="2" t="str">
        <f t="shared" si="7"/>
        <v>OK</v>
      </c>
    </row>
    <row r="545" spans="1:4">
      <c r="A545" s="10">
        <v>484</v>
      </c>
      <c r="B545" s="1725"/>
      <c r="D545" s="2" t="str">
        <f t="shared" si="7"/>
        <v>OK</v>
      </c>
    </row>
    <row r="546" spans="1:4">
      <c r="A546" s="10">
        <v>485</v>
      </c>
      <c r="B546" s="1725"/>
      <c r="D546" s="2" t="str">
        <f t="shared" si="7"/>
        <v>OK</v>
      </c>
    </row>
    <row r="547" spans="1:4">
      <c r="A547" s="10">
        <v>486</v>
      </c>
      <c r="B547" s="1725"/>
      <c r="D547" s="2" t="str">
        <f t="shared" si="7"/>
        <v>OK</v>
      </c>
    </row>
    <row r="548" spans="1:4">
      <c r="A548" s="10">
        <v>487</v>
      </c>
      <c r="B548" s="1725"/>
      <c r="D548" s="2" t="str">
        <f t="shared" si="7"/>
        <v>OK</v>
      </c>
    </row>
    <row r="549" spans="1:4">
      <c r="A549" s="10">
        <v>488</v>
      </c>
      <c r="B549" s="1725"/>
      <c r="D549" s="2" t="str">
        <f t="shared" si="7"/>
        <v>OK</v>
      </c>
    </row>
    <row r="550" spans="1:4">
      <c r="A550" s="10">
        <v>489</v>
      </c>
      <c r="B550" s="1725"/>
      <c r="D550" s="2" t="str">
        <f t="shared" si="7"/>
        <v>OK</v>
      </c>
    </row>
    <row r="551" spans="1:4">
      <c r="A551" s="10">
        <v>490</v>
      </c>
      <c r="B551" s="1725"/>
      <c r="D551" s="2" t="str">
        <f t="shared" si="7"/>
        <v>OK</v>
      </c>
    </row>
    <row r="552" spans="1:4">
      <c r="A552" s="10">
        <v>491</v>
      </c>
      <c r="B552" s="1725"/>
      <c r="D552" s="2" t="str">
        <f t="shared" si="7"/>
        <v>OK</v>
      </c>
    </row>
    <row r="553" spans="1:4">
      <c r="A553" s="10">
        <v>492</v>
      </c>
      <c r="B553" s="1725"/>
      <c r="D553" s="2" t="str">
        <f t="shared" si="7"/>
        <v>OK</v>
      </c>
    </row>
    <row r="554" spans="1:4">
      <c r="A554" s="10">
        <v>493</v>
      </c>
      <c r="B554" s="1725"/>
      <c r="D554" s="2" t="str">
        <f t="shared" si="7"/>
        <v>OK</v>
      </c>
    </row>
    <row r="555" spans="1:4">
      <c r="A555" s="10">
        <v>494</v>
      </c>
      <c r="B555" s="1725"/>
      <c r="D555" s="2" t="str">
        <f t="shared" si="7"/>
        <v>OK</v>
      </c>
    </row>
    <row r="556" spans="1:4">
      <c r="A556" s="10">
        <v>495</v>
      </c>
      <c r="B556" s="1725"/>
      <c r="D556" s="2" t="str">
        <f t="shared" si="7"/>
        <v>OK</v>
      </c>
    </row>
    <row r="557" spans="1:4">
      <c r="A557" s="10">
        <v>496</v>
      </c>
      <c r="B557" s="1725"/>
      <c r="D557" s="2" t="str">
        <f t="shared" si="7"/>
        <v>OK</v>
      </c>
    </row>
    <row r="558" spans="1:4">
      <c r="A558" s="10">
        <v>497</v>
      </c>
      <c r="B558" s="1725"/>
      <c r="D558" s="2" t="str">
        <f t="shared" si="7"/>
        <v>OK</v>
      </c>
    </row>
    <row r="559" spans="1:4">
      <c r="A559" s="10">
        <v>498</v>
      </c>
      <c r="B559" s="1725"/>
      <c r="D559" s="2" t="str">
        <f t="shared" si="7"/>
        <v>OK</v>
      </c>
    </row>
    <row r="560" spans="1:4">
      <c r="A560" s="10">
        <v>499</v>
      </c>
      <c r="B560" s="1725"/>
      <c r="D560" s="2" t="str">
        <f t="shared" si="7"/>
        <v>OK</v>
      </c>
    </row>
    <row r="561" spans="1:4">
      <c r="A561" s="10">
        <v>500</v>
      </c>
      <c r="B561" s="1725"/>
      <c r="D561" s="2" t="str">
        <f t="shared" si="7"/>
        <v>OK</v>
      </c>
    </row>
    <row r="562" spans="1:4">
      <c r="A562" s="10">
        <v>501</v>
      </c>
      <c r="B562" s="1725"/>
      <c r="D562" s="2" t="str">
        <f t="shared" si="7"/>
        <v>OK</v>
      </c>
    </row>
    <row r="563" spans="1:4">
      <c r="A563" s="10">
        <v>502</v>
      </c>
      <c r="B563" s="1725"/>
      <c r="D563" s="2" t="str">
        <f t="shared" si="7"/>
        <v>OK</v>
      </c>
    </row>
    <row r="564" spans="1:4">
      <c r="A564" s="10">
        <v>503</v>
      </c>
      <c r="B564" s="1725"/>
      <c r="D564" s="2" t="str">
        <f t="shared" si="7"/>
        <v>OK</v>
      </c>
    </row>
    <row r="565" spans="1:4">
      <c r="A565" s="10">
        <v>504</v>
      </c>
      <c r="B565" s="1725"/>
      <c r="D565" s="2" t="str">
        <f t="shared" si="7"/>
        <v>OK</v>
      </c>
    </row>
    <row r="566" spans="1:4">
      <c r="A566" s="10">
        <v>505</v>
      </c>
      <c r="B566" s="1725"/>
      <c r="D566" s="2" t="str">
        <f t="shared" si="7"/>
        <v>OK</v>
      </c>
    </row>
    <row r="567" spans="1:4">
      <c r="A567" s="10">
        <v>506</v>
      </c>
      <c r="B567" s="1725"/>
      <c r="D567" s="2" t="str">
        <f t="shared" si="7"/>
        <v>OK</v>
      </c>
    </row>
    <row r="568" spans="1:4">
      <c r="A568" s="10">
        <v>507</v>
      </c>
      <c r="B568" s="1725"/>
      <c r="D568" s="2" t="str">
        <f t="shared" si="7"/>
        <v>OK</v>
      </c>
    </row>
    <row r="569" spans="1:4">
      <c r="A569" s="10">
        <v>508</v>
      </c>
      <c r="B569" s="1725"/>
      <c r="D569" s="2" t="str">
        <f t="shared" si="7"/>
        <v>OK</v>
      </c>
    </row>
    <row r="570" spans="1:4">
      <c r="A570" s="10">
        <v>509</v>
      </c>
      <c r="B570" s="1725"/>
      <c r="D570" s="2" t="str">
        <f t="shared" si="7"/>
        <v>OK</v>
      </c>
    </row>
    <row r="571" spans="1:4">
      <c r="A571" s="10">
        <v>510</v>
      </c>
      <c r="B571" s="1725"/>
      <c r="D571" s="2" t="str">
        <f t="shared" si="7"/>
        <v>OK</v>
      </c>
    </row>
    <row r="572" spans="1:4">
      <c r="A572" s="10">
        <v>511</v>
      </c>
      <c r="B572" s="1725"/>
      <c r="D572" s="2" t="str">
        <f t="shared" si="7"/>
        <v>OK</v>
      </c>
    </row>
    <row r="573" spans="1:4">
      <c r="A573" s="10">
        <v>512</v>
      </c>
      <c r="B573" s="1725"/>
      <c r="D573" s="2" t="str">
        <f t="shared" si="7"/>
        <v>OK</v>
      </c>
    </row>
    <row r="574" spans="1:4">
      <c r="A574" s="10">
        <v>513</v>
      </c>
      <c r="B574" s="1725"/>
      <c r="D574" s="2" t="str">
        <f t="shared" si="7"/>
        <v>OK</v>
      </c>
    </row>
    <row r="575" spans="1:4">
      <c r="A575" s="10">
        <v>514</v>
      </c>
      <c r="B575" s="1725"/>
      <c r="D575" s="2" t="str">
        <f t="shared" ref="D575:D638" si="8">IF(ISBLANK(B575),"OK",IF(A575-B575=0,"OK","Error?"))</f>
        <v>OK</v>
      </c>
    </row>
    <row r="576" spans="1:4">
      <c r="A576" s="10">
        <v>515</v>
      </c>
      <c r="B576" s="1725"/>
      <c r="D576" s="2" t="str">
        <f t="shared" si="8"/>
        <v>OK</v>
      </c>
    </row>
    <row r="577" spans="1:4">
      <c r="A577" s="10">
        <v>516</v>
      </c>
      <c r="B577" s="1725"/>
      <c r="D577" s="2" t="str">
        <f t="shared" si="8"/>
        <v>OK</v>
      </c>
    </row>
    <row r="578" spans="1:4">
      <c r="A578" s="10">
        <v>517</v>
      </c>
      <c r="B578" s="1725"/>
      <c r="D578" s="2" t="str">
        <f t="shared" si="8"/>
        <v>OK</v>
      </c>
    </row>
    <row r="579" spans="1:4">
      <c r="A579" s="10">
        <v>518</v>
      </c>
      <c r="B579" s="1725"/>
      <c r="D579" s="2" t="str">
        <f t="shared" si="8"/>
        <v>OK</v>
      </c>
    </row>
    <row r="580" spans="1:4">
      <c r="A580" s="10">
        <v>519</v>
      </c>
      <c r="B580" s="1725"/>
      <c r="D580" s="2" t="str">
        <f t="shared" si="8"/>
        <v>OK</v>
      </c>
    </row>
    <row r="581" spans="1:4">
      <c r="A581" s="10">
        <v>520</v>
      </c>
      <c r="B581" s="1725"/>
      <c r="D581" s="2" t="str">
        <f t="shared" si="8"/>
        <v>OK</v>
      </c>
    </row>
    <row r="582" spans="1:4">
      <c r="A582" s="10">
        <v>521</v>
      </c>
      <c r="B582" s="1725"/>
      <c r="D582" s="2" t="str">
        <f t="shared" si="8"/>
        <v>OK</v>
      </c>
    </row>
    <row r="583" spans="1:4">
      <c r="A583" s="10">
        <v>522</v>
      </c>
      <c r="B583" s="1725"/>
      <c r="D583" s="2" t="str">
        <f t="shared" si="8"/>
        <v>OK</v>
      </c>
    </row>
    <row r="584" spans="1:4">
      <c r="A584" s="10">
        <v>523</v>
      </c>
      <c r="B584" s="1725"/>
      <c r="D584" s="2" t="str">
        <f t="shared" si="8"/>
        <v>OK</v>
      </c>
    </row>
    <row r="585" spans="1:4">
      <c r="A585" s="10">
        <v>524</v>
      </c>
      <c r="B585" s="1725"/>
      <c r="D585" s="2" t="str">
        <f t="shared" si="8"/>
        <v>OK</v>
      </c>
    </row>
    <row r="586" spans="1:4">
      <c r="A586" s="10">
        <v>525</v>
      </c>
      <c r="B586" s="1725"/>
      <c r="D586" s="2" t="str">
        <f t="shared" si="8"/>
        <v>OK</v>
      </c>
    </row>
    <row r="587" spans="1:4">
      <c r="A587" s="10">
        <v>526</v>
      </c>
      <c r="B587" s="1725"/>
      <c r="D587" s="2" t="str">
        <f t="shared" si="8"/>
        <v>OK</v>
      </c>
    </row>
    <row r="588" spans="1:4">
      <c r="A588" s="10">
        <v>527</v>
      </c>
      <c r="B588" s="1725"/>
      <c r="D588" s="2" t="str">
        <f t="shared" si="8"/>
        <v>OK</v>
      </c>
    </row>
    <row r="589" spans="1:4">
      <c r="A589" s="10">
        <v>528</v>
      </c>
      <c r="B589" s="1725"/>
      <c r="D589" s="2" t="str">
        <f t="shared" si="8"/>
        <v>OK</v>
      </c>
    </row>
    <row r="590" spans="1:4">
      <c r="A590" s="10">
        <v>529</v>
      </c>
      <c r="B590" s="1725"/>
      <c r="D590" s="2" t="str">
        <f t="shared" si="8"/>
        <v>OK</v>
      </c>
    </row>
    <row r="591" spans="1:4">
      <c r="A591" s="10">
        <v>530</v>
      </c>
      <c r="B591" s="1725"/>
      <c r="D591" s="2" t="str">
        <f t="shared" si="8"/>
        <v>OK</v>
      </c>
    </row>
    <row r="592" spans="1:4">
      <c r="A592" s="10">
        <v>531</v>
      </c>
      <c r="B592" s="1725"/>
      <c r="D592" s="2" t="str">
        <f t="shared" si="8"/>
        <v>OK</v>
      </c>
    </row>
    <row r="593" spans="1:4">
      <c r="A593" s="10">
        <v>532</v>
      </c>
      <c r="B593" s="1725"/>
      <c r="D593" s="2" t="str">
        <f t="shared" si="8"/>
        <v>OK</v>
      </c>
    </row>
    <row r="594" spans="1:4">
      <c r="A594" s="10">
        <v>533</v>
      </c>
      <c r="B594" s="1725"/>
      <c r="D594" s="2" t="str">
        <f t="shared" si="8"/>
        <v>OK</v>
      </c>
    </row>
    <row r="595" spans="1:4">
      <c r="A595" s="10">
        <v>534</v>
      </c>
      <c r="B595" s="1725"/>
      <c r="D595" s="2" t="str">
        <f t="shared" si="8"/>
        <v>OK</v>
      </c>
    </row>
    <row r="596" spans="1:4">
      <c r="A596" s="10">
        <v>535</v>
      </c>
      <c r="B596" s="1725"/>
      <c r="D596" s="2" t="str">
        <f t="shared" si="8"/>
        <v>OK</v>
      </c>
    </row>
    <row r="597" spans="1:4">
      <c r="A597" s="10">
        <v>536</v>
      </c>
      <c r="B597" s="1725"/>
      <c r="D597" s="2" t="str">
        <f t="shared" si="8"/>
        <v>OK</v>
      </c>
    </row>
    <row r="598" spans="1:4">
      <c r="A598" s="10">
        <v>537</v>
      </c>
      <c r="B598" s="1725"/>
      <c r="D598" s="2" t="str">
        <f t="shared" si="8"/>
        <v>OK</v>
      </c>
    </row>
    <row r="599" spans="1:4">
      <c r="A599" s="10">
        <v>538</v>
      </c>
      <c r="B599" s="1725"/>
      <c r="D599" s="2" t="str">
        <f t="shared" si="8"/>
        <v>OK</v>
      </c>
    </row>
    <row r="600" spans="1:4">
      <c r="A600" s="10">
        <v>539</v>
      </c>
      <c r="B600" s="1725"/>
      <c r="D600" s="2" t="str">
        <f t="shared" si="8"/>
        <v>OK</v>
      </c>
    </row>
    <row r="601" spans="1:4">
      <c r="A601" s="10">
        <v>540</v>
      </c>
      <c r="B601" s="1725"/>
      <c r="D601" s="2" t="str">
        <f t="shared" si="8"/>
        <v>OK</v>
      </c>
    </row>
    <row r="602" spans="1:4">
      <c r="A602" s="10">
        <v>541</v>
      </c>
      <c r="B602" s="1725"/>
      <c r="D602" s="2" t="str">
        <f t="shared" si="8"/>
        <v>OK</v>
      </c>
    </row>
    <row r="603" spans="1:4">
      <c r="A603" s="10">
        <v>542</v>
      </c>
      <c r="B603" s="1725"/>
      <c r="D603" s="2" t="str">
        <f t="shared" si="8"/>
        <v>OK</v>
      </c>
    </row>
    <row r="604" spans="1:4">
      <c r="A604" s="10">
        <v>543</v>
      </c>
      <c r="B604" s="1725"/>
      <c r="D604" s="2" t="str">
        <f t="shared" si="8"/>
        <v>OK</v>
      </c>
    </row>
    <row r="605" spans="1:4">
      <c r="A605" s="10">
        <v>544</v>
      </c>
      <c r="B605" s="1725"/>
      <c r="D605" s="2" t="str">
        <f t="shared" si="8"/>
        <v>OK</v>
      </c>
    </row>
    <row r="606" spans="1:4">
      <c r="A606" s="10">
        <v>545</v>
      </c>
      <c r="B606" s="1725"/>
      <c r="D606" s="2" t="str">
        <f t="shared" si="8"/>
        <v>OK</v>
      </c>
    </row>
    <row r="607" spans="1:4">
      <c r="A607" s="10">
        <v>546</v>
      </c>
      <c r="B607" s="1725"/>
      <c r="D607" s="2" t="str">
        <f t="shared" si="8"/>
        <v>OK</v>
      </c>
    </row>
    <row r="608" spans="1:4">
      <c r="A608" s="10">
        <v>547</v>
      </c>
      <c r="B608" s="1725"/>
      <c r="D608" s="2" t="str">
        <f t="shared" si="8"/>
        <v>OK</v>
      </c>
    </row>
    <row r="609" spans="1:4">
      <c r="A609" s="10">
        <v>548</v>
      </c>
      <c r="B609" s="1725"/>
      <c r="D609" s="2" t="str">
        <f t="shared" si="8"/>
        <v>OK</v>
      </c>
    </row>
    <row r="610" spans="1:4">
      <c r="A610" s="10">
        <v>549</v>
      </c>
      <c r="B610" s="1725"/>
      <c r="D610" s="2" t="str">
        <f t="shared" si="8"/>
        <v>OK</v>
      </c>
    </row>
    <row r="611" spans="1:4">
      <c r="A611" s="10">
        <v>550</v>
      </c>
      <c r="B611" s="1725"/>
      <c r="D611" s="2" t="str">
        <f t="shared" si="8"/>
        <v>OK</v>
      </c>
    </row>
    <row r="612" spans="1:4">
      <c r="A612" s="10">
        <v>551</v>
      </c>
      <c r="B612" s="1725"/>
      <c r="D612" s="2" t="str">
        <f t="shared" si="8"/>
        <v>OK</v>
      </c>
    </row>
    <row r="613" spans="1:4">
      <c r="A613" s="10">
        <v>552</v>
      </c>
      <c r="B613" s="1725"/>
      <c r="D613" s="2" t="str">
        <f t="shared" si="8"/>
        <v>OK</v>
      </c>
    </row>
    <row r="614" spans="1:4">
      <c r="A614" s="10">
        <v>553</v>
      </c>
      <c r="B614" s="1725"/>
      <c r="D614" s="2" t="str">
        <f t="shared" si="8"/>
        <v>OK</v>
      </c>
    </row>
    <row r="615" spans="1:4">
      <c r="A615" s="10">
        <v>554</v>
      </c>
      <c r="B615" s="1725"/>
      <c r="D615" s="2" t="str">
        <f t="shared" si="8"/>
        <v>OK</v>
      </c>
    </row>
    <row r="616" spans="1:4">
      <c r="A616" s="10">
        <v>555</v>
      </c>
      <c r="B616" s="1725"/>
      <c r="D616" s="2" t="str">
        <f t="shared" si="8"/>
        <v>OK</v>
      </c>
    </row>
    <row r="617" spans="1:4">
      <c r="A617" s="10">
        <v>556</v>
      </c>
      <c r="B617" s="1725"/>
      <c r="D617" s="2" t="str">
        <f t="shared" si="8"/>
        <v>OK</v>
      </c>
    </row>
    <row r="618" spans="1:4">
      <c r="A618" s="5">
        <v>557</v>
      </c>
      <c r="B618" s="1725">
        <f>'Acct Summary 7-8'!H33</f>
        <v>0</v>
      </c>
      <c r="D618" s="2" t="str">
        <f t="shared" si="8"/>
        <v>Error?</v>
      </c>
    </row>
    <row r="619" spans="1:4">
      <c r="A619" s="5">
        <v>558</v>
      </c>
      <c r="B619" s="1725">
        <f>'Acct Summary 7-8'!H34</f>
        <v>0</v>
      </c>
      <c r="D619" s="2" t="str">
        <f t="shared" si="8"/>
        <v>Error?</v>
      </c>
    </row>
    <row r="620" spans="1:4">
      <c r="A620" s="5">
        <v>559</v>
      </c>
      <c r="B620" s="1725">
        <f>'Acct Summary 7-8'!H35</f>
        <v>0</v>
      </c>
      <c r="D620" s="2" t="str">
        <f t="shared" si="8"/>
        <v>Error?</v>
      </c>
    </row>
    <row r="621" spans="1:4">
      <c r="A621" s="10">
        <v>560</v>
      </c>
      <c r="B621" s="1725"/>
      <c r="D621" s="2" t="str">
        <f t="shared" si="8"/>
        <v>OK</v>
      </c>
    </row>
    <row r="622" spans="1:4">
      <c r="A622" s="10">
        <v>561</v>
      </c>
      <c r="B622" s="1725"/>
      <c r="D622" s="2" t="str">
        <f t="shared" si="8"/>
        <v>OK</v>
      </c>
    </row>
    <row r="623" spans="1:4">
      <c r="A623" s="10">
        <v>562</v>
      </c>
      <c r="B623" s="1725"/>
      <c r="D623" s="2" t="str">
        <f t="shared" si="8"/>
        <v>OK</v>
      </c>
    </row>
    <row r="624" spans="1:4">
      <c r="A624" s="10">
        <v>563</v>
      </c>
      <c r="B624" s="1725"/>
      <c r="D624" s="2" t="str">
        <f t="shared" si="8"/>
        <v>OK</v>
      </c>
    </row>
    <row r="625" spans="1:4">
      <c r="A625" s="10">
        <v>564</v>
      </c>
      <c r="B625" s="1725"/>
      <c r="D625" s="2" t="str">
        <f t="shared" si="8"/>
        <v>OK</v>
      </c>
    </row>
    <row r="626" spans="1:4">
      <c r="A626" s="10">
        <v>565</v>
      </c>
      <c r="B626" s="1725"/>
      <c r="D626" s="2" t="str">
        <f t="shared" si="8"/>
        <v>OK</v>
      </c>
    </row>
    <row r="627" spans="1:4">
      <c r="A627" s="10">
        <v>566</v>
      </c>
      <c r="B627" s="1725"/>
      <c r="D627" s="2" t="str">
        <f t="shared" si="8"/>
        <v>OK</v>
      </c>
    </row>
    <row r="628" spans="1:4">
      <c r="A628" s="10">
        <v>567</v>
      </c>
      <c r="B628" s="1725"/>
      <c r="D628" s="2" t="str">
        <f t="shared" si="8"/>
        <v>OK</v>
      </c>
    </row>
    <row r="629" spans="1:4">
      <c r="A629" s="10">
        <v>568</v>
      </c>
      <c r="B629" s="1725"/>
      <c r="D629" s="2" t="str">
        <f t="shared" si="8"/>
        <v>OK</v>
      </c>
    </row>
    <row r="630" spans="1:4">
      <c r="A630" s="10">
        <v>569</v>
      </c>
      <c r="B630" s="1725"/>
      <c r="D630" s="2" t="str">
        <f t="shared" si="8"/>
        <v>OK</v>
      </c>
    </row>
    <row r="631" spans="1:4">
      <c r="A631" s="10">
        <v>570</v>
      </c>
      <c r="B631" s="1725"/>
      <c r="D631" s="2" t="str">
        <f t="shared" si="8"/>
        <v>OK</v>
      </c>
    </row>
    <row r="632" spans="1:4">
      <c r="A632" s="10">
        <v>571</v>
      </c>
      <c r="B632" s="1725"/>
      <c r="D632" s="2" t="str">
        <f t="shared" si="8"/>
        <v>OK</v>
      </c>
    </row>
    <row r="633" spans="1:4">
      <c r="A633" s="10">
        <v>572</v>
      </c>
      <c r="B633" s="1725"/>
      <c r="D633" s="2" t="str">
        <f t="shared" si="8"/>
        <v>OK</v>
      </c>
    </row>
    <row r="634" spans="1:4">
      <c r="A634" s="10">
        <v>573</v>
      </c>
      <c r="B634" s="1725"/>
      <c r="D634" s="2" t="str">
        <f t="shared" si="8"/>
        <v>OK</v>
      </c>
    </row>
    <row r="635" spans="1:4">
      <c r="A635" s="10">
        <v>574</v>
      </c>
      <c r="B635" s="1725"/>
      <c r="D635" s="2" t="str">
        <f t="shared" si="8"/>
        <v>OK</v>
      </c>
    </row>
    <row r="636" spans="1:4">
      <c r="A636" s="10">
        <v>575</v>
      </c>
      <c r="B636" s="1725"/>
      <c r="D636" s="2" t="str">
        <f t="shared" si="8"/>
        <v>OK</v>
      </c>
    </row>
    <row r="637" spans="1:4">
      <c r="A637" s="10">
        <v>576</v>
      </c>
      <c r="B637" s="1725"/>
      <c r="D637" s="2" t="str">
        <f t="shared" si="8"/>
        <v>OK</v>
      </c>
    </row>
    <row r="638" spans="1:4">
      <c r="A638" s="10">
        <v>577</v>
      </c>
      <c r="B638" s="1725"/>
      <c r="D638" s="2" t="str">
        <f t="shared" si="8"/>
        <v>OK</v>
      </c>
    </row>
    <row r="639" spans="1:4">
      <c r="A639" s="10">
        <v>578</v>
      </c>
      <c r="B639" s="1725"/>
      <c r="D639" s="2" t="str">
        <f t="shared" ref="D639:D702" si="9">IF(ISBLANK(B639),"OK",IF(A639-B639=0,"OK","Error?"))</f>
        <v>OK</v>
      </c>
    </row>
    <row r="640" spans="1:4">
      <c r="A640" s="10">
        <v>579</v>
      </c>
      <c r="B640" s="1725"/>
      <c r="D640" s="2" t="str">
        <f t="shared" si="9"/>
        <v>OK</v>
      </c>
    </row>
    <row r="641" spans="1:4">
      <c r="A641" s="10">
        <v>580</v>
      </c>
      <c r="B641" s="1725"/>
      <c r="D641" s="2" t="str">
        <f t="shared" si="9"/>
        <v>OK</v>
      </c>
    </row>
    <row r="642" spans="1:4">
      <c r="A642" s="10">
        <v>581</v>
      </c>
      <c r="B642" s="1725"/>
      <c r="D642" s="2" t="str">
        <f t="shared" si="9"/>
        <v>OK</v>
      </c>
    </row>
    <row r="643" spans="1:4">
      <c r="A643" s="10">
        <v>582</v>
      </c>
      <c r="B643" s="1725"/>
      <c r="D643" s="2" t="str">
        <f t="shared" si="9"/>
        <v>OK</v>
      </c>
    </row>
    <row r="644" spans="1:4">
      <c r="A644" s="10">
        <v>583</v>
      </c>
      <c r="B644" s="1725"/>
      <c r="D644" s="2" t="str">
        <f t="shared" si="9"/>
        <v>OK</v>
      </c>
    </row>
    <row r="645" spans="1:4">
      <c r="A645" s="10">
        <v>584</v>
      </c>
      <c r="B645" s="1725"/>
      <c r="D645" s="2" t="str">
        <f t="shared" si="9"/>
        <v>OK</v>
      </c>
    </row>
    <row r="646" spans="1:4">
      <c r="A646" s="10">
        <v>585</v>
      </c>
      <c r="B646" s="1725"/>
      <c r="D646" s="2" t="str">
        <f t="shared" si="9"/>
        <v>OK</v>
      </c>
    </row>
    <row r="647" spans="1:4">
      <c r="A647" s="10">
        <v>586</v>
      </c>
      <c r="B647" s="1725"/>
      <c r="D647" s="2" t="str">
        <f t="shared" si="9"/>
        <v>OK</v>
      </c>
    </row>
    <row r="648" spans="1:4">
      <c r="A648" s="10">
        <v>587</v>
      </c>
      <c r="B648" s="1725"/>
      <c r="D648" s="2" t="str">
        <f t="shared" si="9"/>
        <v>OK</v>
      </c>
    </row>
    <row r="649" spans="1:4">
      <c r="A649" s="10">
        <v>588</v>
      </c>
      <c r="B649" s="1725"/>
      <c r="D649" s="2" t="str">
        <f t="shared" si="9"/>
        <v>OK</v>
      </c>
    </row>
    <row r="650" spans="1:4">
      <c r="A650" s="10">
        <v>589</v>
      </c>
      <c r="B650" s="1725"/>
      <c r="D650" s="2" t="str">
        <f t="shared" si="9"/>
        <v>OK</v>
      </c>
    </row>
    <row r="651" spans="1:4">
      <c r="A651" s="5">
        <v>590</v>
      </c>
      <c r="B651" s="1725">
        <f>'Acct Summary 7-8'!I33</f>
        <v>0</v>
      </c>
      <c r="D651" s="2" t="str">
        <f t="shared" si="9"/>
        <v>Error?</v>
      </c>
    </row>
    <row r="652" spans="1:4">
      <c r="A652" s="5">
        <v>591</v>
      </c>
      <c r="B652" s="1725">
        <f>'Acct Summary 7-8'!I34</f>
        <v>0</v>
      </c>
      <c r="D652" s="2" t="str">
        <f t="shared" si="9"/>
        <v>Error?</v>
      </c>
    </row>
    <row r="653" spans="1:4">
      <c r="A653" s="5">
        <v>592</v>
      </c>
      <c r="B653" s="1725">
        <f>'Acct Summary 7-8'!I35</f>
        <v>0</v>
      </c>
      <c r="D653" s="2" t="str">
        <f t="shared" si="9"/>
        <v>Error?</v>
      </c>
    </row>
    <row r="654" spans="1:4">
      <c r="A654" s="10">
        <v>593</v>
      </c>
      <c r="B654" s="1725"/>
      <c r="D654" s="2" t="str">
        <f t="shared" si="9"/>
        <v>OK</v>
      </c>
    </row>
    <row r="655" spans="1:4">
      <c r="A655" s="10">
        <v>594</v>
      </c>
      <c r="B655" s="1725"/>
      <c r="D655" s="2" t="str">
        <f t="shared" si="9"/>
        <v>OK</v>
      </c>
    </row>
    <row r="656" spans="1:4">
      <c r="A656" s="10">
        <v>595</v>
      </c>
      <c r="B656" s="1725"/>
      <c r="D656" s="2" t="str">
        <f t="shared" si="9"/>
        <v>OK</v>
      </c>
    </row>
    <row r="657" spans="1:4">
      <c r="A657" s="10">
        <v>596</v>
      </c>
      <c r="B657" s="1725"/>
      <c r="D657" s="2" t="str">
        <f t="shared" si="9"/>
        <v>OK</v>
      </c>
    </row>
    <row r="658" spans="1:4">
      <c r="A658" s="10">
        <v>597</v>
      </c>
      <c r="B658" s="1725"/>
      <c r="D658" s="2" t="str">
        <f t="shared" si="9"/>
        <v>OK</v>
      </c>
    </row>
    <row r="659" spans="1:4">
      <c r="A659" s="10">
        <v>598</v>
      </c>
      <c r="B659" s="1725"/>
      <c r="D659" s="2" t="str">
        <f t="shared" si="9"/>
        <v>OK</v>
      </c>
    </row>
    <row r="660" spans="1:4">
      <c r="A660" s="10">
        <v>599</v>
      </c>
      <c r="B660" s="1725"/>
      <c r="D660" s="2" t="str">
        <f t="shared" si="9"/>
        <v>OK</v>
      </c>
    </row>
    <row r="661" spans="1:4">
      <c r="A661" s="10">
        <v>600</v>
      </c>
      <c r="B661" s="1725"/>
      <c r="D661" s="2" t="str">
        <f t="shared" si="9"/>
        <v>OK</v>
      </c>
    </row>
    <row r="662" spans="1:4">
      <c r="A662" s="10">
        <v>601</v>
      </c>
      <c r="B662" s="1725"/>
      <c r="D662" s="2" t="str">
        <f t="shared" si="9"/>
        <v>OK</v>
      </c>
    </row>
    <row r="663" spans="1:4">
      <c r="A663" s="10">
        <v>602</v>
      </c>
      <c r="B663" s="1725"/>
      <c r="D663" s="2" t="str">
        <f t="shared" si="9"/>
        <v>OK</v>
      </c>
    </row>
    <row r="664" spans="1:4">
      <c r="A664" s="10">
        <v>603</v>
      </c>
      <c r="B664" s="1725"/>
      <c r="D664" s="2" t="str">
        <f t="shared" si="9"/>
        <v>OK</v>
      </c>
    </row>
    <row r="665" spans="1:4">
      <c r="A665" s="10">
        <v>604</v>
      </c>
      <c r="B665" s="1725"/>
      <c r="D665" s="2" t="str">
        <f t="shared" si="9"/>
        <v>OK</v>
      </c>
    </row>
    <row r="666" spans="1:4">
      <c r="A666" s="10">
        <v>605</v>
      </c>
      <c r="B666" s="1725"/>
      <c r="D666" s="2" t="str">
        <f t="shared" si="9"/>
        <v>OK</v>
      </c>
    </row>
    <row r="667" spans="1:4">
      <c r="A667" s="10">
        <v>606</v>
      </c>
      <c r="B667" s="1725"/>
      <c r="D667" s="2" t="str">
        <f t="shared" si="9"/>
        <v>OK</v>
      </c>
    </row>
    <row r="668" spans="1:4">
      <c r="A668" s="10">
        <v>607</v>
      </c>
      <c r="B668" s="1725"/>
      <c r="D668" s="2" t="str">
        <f t="shared" si="9"/>
        <v>OK</v>
      </c>
    </row>
    <row r="669" spans="1:4">
      <c r="A669" s="10">
        <v>608</v>
      </c>
      <c r="B669" s="1725"/>
      <c r="D669" s="2" t="str">
        <f t="shared" si="9"/>
        <v>OK</v>
      </c>
    </row>
    <row r="670" spans="1:4">
      <c r="A670" s="10">
        <v>609</v>
      </c>
      <c r="B670" s="1725"/>
      <c r="D670" s="2" t="str">
        <f t="shared" si="9"/>
        <v>OK</v>
      </c>
    </row>
    <row r="671" spans="1:4">
      <c r="A671" s="10">
        <v>610</v>
      </c>
      <c r="B671" s="1725"/>
      <c r="D671" s="2" t="str">
        <f t="shared" si="9"/>
        <v>OK</v>
      </c>
    </row>
    <row r="672" spans="1:4">
      <c r="A672" s="10">
        <v>611</v>
      </c>
      <c r="B672" s="1725"/>
      <c r="D672" s="2" t="str">
        <f t="shared" si="9"/>
        <v>OK</v>
      </c>
    </row>
    <row r="673" spans="1:4">
      <c r="A673" s="10">
        <v>612</v>
      </c>
      <c r="B673" s="1725"/>
      <c r="D673" s="2" t="str">
        <f t="shared" si="9"/>
        <v>OK</v>
      </c>
    </row>
    <row r="674" spans="1:4">
      <c r="A674" s="10">
        <v>613</v>
      </c>
      <c r="B674" s="1725"/>
      <c r="D674" s="2" t="str">
        <f t="shared" si="9"/>
        <v>OK</v>
      </c>
    </row>
    <row r="675" spans="1:4">
      <c r="A675" s="10">
        <v>614</v>
      </c>
      <c r="B675" s="1725"/>
      <c r="D675" s="2" t="str">
        <f t="shared" si="9"/>
        <v>OK</v>
      </c>
    </row>
    <row r="676" spans="1:4">
      <c r="A676" s="10">
        <v>615</v>
      </c>
      <c r="B676" s="1725"/>
      <c r="D676" s="2" t="str">
        <f t="shared" si="9"/>
        <v>OK</v>
      </c>
    </row>
    <row r="677" spans="1:4">
      <c r="A677" s="10">
        <v>616</v>
      </c>
      <c r="B677" s="1725"/>
      <c r="D677" s="2" t="str">
        <f t="shared" si="9"/>
        <v>OK</v>
      </c>
    </row>
    <row r="678" spans="1:4">
      <c r="A678" s="10">
        <v>617</v>
      </c>
      <c r="B678" s="1725"/>
      <c r="D678" s="2" t="str">
        <f t="shared" si="9"/>
        <v>OK</v>
      </c>
    </row>
    <row r="679" spans="1:4">
      <c r="A679" s="10">
        <v>618</v>
      </c>
      <c r="B679" s="1725"/>
      <c r="D679" s="2" t="str">
        <f t="shared" si="9"/>
        <v>OK</v>
      </c>
    </row>
    <row r="680" spans="1:4">
      <c r="A680" s="10">
        <v>619</v>
      </c>
      <c r="B680" s="1725"/>
      <c r="D680" s="2" t="str">
        <f t="shared" si="9"/>
        <v>OK</v>
      </c>
    </row>
    <row r="681" spans="1:4">
      <c r="A681" s="10">
        <v>620</v>
      </c>
      <c r="B681" s="1725"/>
      <c r="D681" s="2" t="str">
        <f t="shared" si="9"/>
        <v>OK</v>
      </c>
    </row>
    <row r="682" spans="1:4">
      <c r="A682" s="10">
        <v>621</v>
      </c>
      <c r="B682" s="1725"/>
      <c r="D682" s="2" t="str">
        <f t="shared" si="9"/>
        <v>OK</v>
      </c>
    </row>
    <row r="683" spans="1:4">
      <c r="A683" s="10">
        <v>622</v>
      </c>
      <c r="B683" s="1725"/>
      <c r="D683" s="2" t="str">
        <f t="shared" si="9"/>
        <v>OK</v>
      </c>
    </row>
    <row r="684" spans="1:4">
      <c r="A684" s="10">
        <v>623</v>
      </c>
      <c r="B684" s="1725"/>
      <c r="D684" s="2" t="str">
        <f t="shared" si="9"/>
        <v>OK</v>
      </c>
    </row>
    <row r="685" spans="1:4">
      <c r="A685" s="10">
        <v>624</v>
      </c>
      <c r="B685" s="1725"/>
      <c r="D685" s="2" t="str">
        <f t="shared" si="9"/>
        <v>OK</v>
      </c>
    </row>
    <row r="686" spans="1:4">
      <c r="A686" s="10">
        <v>625</v>
      </c>
      <c r="B686" s="1725"/>
      <c r="D686" s="2" t="str">
        <f t="shared" si="9"/>
        <v>OK</v>
      </c>
    </row>
    <row r="687" spans="1:4">
      <c r="A687" s="10">
        <v>626</v>
      </c>
      <c r="B687" s="1725"/>
      <c r="D687" s="2" t="str">
        <f t="shared" si="9"/>
        <v>OK</v>
      </c>
    </row>
    <row r="688" spans="1:4">
      <c r="A688" s="10">
        <v>627</v>
      </c>
      <c r="B688" s="1725"/>
      <c r="D688" s="2" t="str">
        <f t="shared" si="9"/>
        <v>OK</v>
      </c>
    </row>
    <row r="689" spans="1:4">
      <c r="A689" s="10">
        <v>628</v>
      </c>
      <c r="B689" s="1725"/>
      <c r="D689" s="2" t="str">
        <f t="shared" si="9"/>
        <v>OK</v>
      </c>
    </row>
    <row r="690" spans="1:4">
      <c r="A690" s="10">
        <v>629</v>
      </c>
      <c r="B690" s="1725"/>
      <c r="D690" s="2" t="str">
        <f t="shared" si="9"/>
        <v>OK</v>
      </c>
    </row>
    <row r="691" spans="1:4">
      <c r="A691" s="10">
        <v>630</v>
      </c>
      <c r="B691" s="1725"/>
      <c r="D691" s="2" t="str">
        <f t="shared" si="9"/>
        <v>OK</v>
      </c>
    </row>
    <row r="692" spans="1:4">
      <c r="A692" s="10">
        <v>631</v>
      </c>
      <c r="B692" s="1725"/>
      <c r="D692" s="2" t="str">
        <f t="shared" si="9"/>
        <v>OK</v>
      </c>
    </row>
    <row r="693" spans="1:4">
      <c r="A693" s="10">
        <v>632</v>
      </c>
      <c r="B693" s="1725"/>
      <c r="D693" s="2" t="str">
        <f t="shared" si="9"/>
        <v>OK</v>
      </c>
    </row>
    <row r="694" spans="1:4">
      <c r="A694" s="10">
        <v>633</v>
      </c>
      <c r="B694" s="1725"/>
      <c r="D694" s="2" t="str">
        <f t="shared" si="9"/>
        <v>OK</v>
      </c>
    </row>
    <row r="695" spans="1:4">
      <c r="A695" s="10">
        <v>634</v>
      </c>
      <c r="B695" s="1725"/>
      <c r="D695" s="2" t="str">
        <f t="shared" si="9"/>
        <v>OK</v>
      </c>
    </row>
    <row r="696" spans="1:4">
      <c r="A696" s="10">
        <v>635</v>
      </c>
      <c r="B696" s="1725"/>
      <c r="D696" s="2" t="str">
        <f t="shared" si="9"/>
        <v>OK</v>
      </c>
    </row>
    <row r="697" spans="1:4">
      <c r="A697" s="10">
        <v>636</v>
      </c>
      <c r="B697" s="1725"/>
      <c r="D697" s="2" t="str">
        <f t="shared" si="9"/>
        <v>OK</v>
      </c>
    </row>
    <row r="698" spans="1:4">
      <c r="A698" s="10">
        <v>637</v>
      </c>
      <c r="B698" s="1725"/>
      <c r="D698" s="2" t="str">
        <f t="shared" si="9"/>
        <v>OK</v>
      </c>
    </row>
    <row r="699" spans="1:4">
      <c r="A699" s="10">
        <v>638</v>
      </c>
      <c r="B699" s="1725"/>
      <c r="D699" s="2" t="str">
        <f t="shared" si="9"/>
        <v>OK</v>
      </c>
    </row>
    <row r="700" spans="1:4">
      <c r="A700" s="10">
        <v>639</v>
      </c>
      <c r="B700" s="1725"/>
      <c r="D700" s="2" t="str">
        <f t="shared" si="9"/>
        <v>OK</v>
      </c>
    </row>
    <row r="701" spans="1:4">
      <c r="A701" s="10">
        <v>640</v>
      </c>
      <c r="B701" s="1725"/>
      <c r="D701" s="2" t="str">
        <f t="shared" si="9"/>
        <v>OK</v>
      </c>
    </row>
    <row r="702" spans="1:4">
      <c r="A702" s="10">
        <v>641</v>
      </c>
      <c r="B702" s="1725"/>
      <c r="D702" s="2" t="str">
        <f t="shared" si="9"/>
        <v>OK</v>
      </c>
    </row>
    <row r="703" spans="1:4">
      <c r="A703" s="10">
        <v>642</v>
      </c>
      <c r="B703" s="1725"/>
      <c r="D703" s="2" t="str">
        <f t="shared" ref="D703:D766" si="10">IF(ISBLANK(B703),"OK",IF(A703-B703=0,"OK","Error?"))</f>
        <v>OK</v>
      </c>
    </row>
    <row r="704" spans="1:4">
      <c r="A704" s="10">
        <v>643</v>
      </c>
      <c r="B704" s="1725"/>
      <c r="D704" s="2" t="str">
        <f t="shared" si="10"/>
        <v>OK</v>
      </c>
    </row>
    <row r="705" spans="1:4">
      <c r="A705" s="5">
        <v>644</v>
      </c>
      <c r="B705" s="1725">
        <f>'Expenditures 15-22'!C5</f>
        <v>66174528</v>
      </c>
      <c r="D705" s="2" t="str">
        <f t="shared" si="10"/>
        <v>Error?</v>
      </c>
    </row>
    <row r="706" spans="1:4">
      <c r="A706" s="5">
        <v>645</v>
      </c>
      <c r="B706" s="1725">
        <f>'Expenditures 15-22'!C16</f>
        <v>4043124</v>
      </c>
      <c r="D706" s="2" t="str">
        <f t="shared" si="10"/>
        <v>Error?</v>
      </c>
    </row>
    <row r="707" spans="1:4">
      <c r="A707" s="10">
        <v>646</v>
      </c>
      <c r="B707" s="1725"/>
      <c r="D707" s="2" t="str">
        <f t="shared" si="10"/>
        <v>OK</v>
      </c>
    </row>
    <row r="708" spans="1:4">
      <c r="A708" s="10">
        <v>647</v>
      </c>
      <c r="B708" s="1725"/>
      <c r="D708" s="2" t="str">
        <f t="shared" si="10"/>
        <v>OK</v>
      </c>
    </row>
    <row r="709" spans="1:4">
      <c r="A709" s="10">
        <v>648</v>
      </c>
      <c r="B709" s="1725"/>
      <c r="D709" s="2" t="str">
        <f t="shared" si="10"/>
        <v>OK</v>
      </c>
    </row>
    <row r="710" spans="1:4">
      <c r="A710" s="10">
        <v>649</v>
      </c>
      <c r="B710" s="1725"/>
      <c r="D710" s="2" t="str">
        <f t="shared" si="10"/>
        <v>OK</v>
      </c>
    </row>
    <row r="711" spans="1:4">
      <c r="A711" s="10">
        <v>650</v>
      </c>
      <c r="B711" s="1725"/>
      <c r="D711" s="2" t="str">
        <f t="shared" si="10"/>
        <v>OK</v>
      </c>
    </row>
    <row r="712" spans="1:4">
      <c r="A712" s="5">
        <v>651</v>
      </c>
      <c r="B712" s="1725">
        <f>'Expenditures 15-22'!C18</f>
        <v>10256293</v>
      </c>
      <c r="D712" s="2" t="str">
        <f t="shared" si="10"/>
        <v>Error?</v>
      </c>
    </row>
    <row r="713" spans="1:4">
      <c r="A713" s="10">
        <v>652</v>
      </c>
      <c r="B713" s="1725"/>
      <c r="D713" s="2" t="str">
        <f t="shared" si="10"/>
        <v>OK</v>
      </c>
    </row>
    <row r="714" spans="1:4">
      <c r="A714" s="10">
        <v>653</v>
      </c>
      <c r="B714" s="1725"/>
      <c r="D714" s="2" t="str">
        <f t="shared" si="10"/>
        <v>OK</v>
      </c>
    </row>
    <row r="715" spans="1:4">
      <c r="A715" s="10">
        <v>654</v>
      </c>
      <c r="B715" s="1725"/>
      <c r="D715" s="2" t="str">
        <f t="shared" si="10"/>
        <v>OK</v>
      </c>
    </row>
    <row r="716" spans="1:4">
      <c r="A716" s="12">
        <v>655</v>
      </c>
      <c r="B716" s="1725">
        <f>'Expenditures 15-22'!C12</f>
        <v>172604</v>
      </c>
      <c r="D716" s="2" t="str">
        <f t="shared" si="10"/>
        <v>Error?</v>
      </c>
    </row>
    <row r="717" spans="1:4">
      <c r="A717" s="5">
        <v>656</v>
      </c>
      <c r="B717" s="1725">
        <f>'Expenditures 15-22'!C13</f>
        <v>4680006</v>
      </c>
      <c r="D717" s="2" t="str">
        <f t="shared" si="10"/>
        <v>Error?</v>
      </c>
    </row>
    <row r="718" spans="1:4">
      <c r="A718" s="5">
        <v>657</v>
      </c>
      <c r="B718" s="1725">
        <f>'Expenditures 15-22'!C14</f>
        <v>1572819</v>
      </c>
      <c r="D718" s="2" t="str">
        <f t="shared" si="10"/>
        <v>Error?</v>
      </c>
    </row>
    <row r="719" spans="1:4">
      <c r="A719" s="5">
        <v>658</v>
      </c>
      <c r="B719" s="1725">
        <f>'Expenditures 15-22'!C15</f>
        <v>669744</v>
      </c>
      <c r="D719" s="2" t="str">
        <f t="shared" si="10"/>
        <v>Error?</v>
      </c>
    </row>
    <row r="720" spans="1:4">
      <c r="A720" s="5">
        <v>659</v>
      </c>
      <c r="B720" s="1725">
        <f>'Expenditures 15-22'!C33</f>
        <v>126827766</v>
      </c>
      <c r="C720" s="2" t="s">
        <v>567</v>
      </c>
      <c r="D720" s="2" t="str">
        <f t="shared" si="10"/>
        <v>Error?</v>
      </c>
    </row>
    <row r="721" spans="1:4">
      <c r="A721" s="5">
        <v>660</v>
      </c>
      <c r="B721" s="1725">
        <f>'Expenditures 15-22'!C36</f>
        <v>3171492</v>
      </c>
      <c r="D721" s="2" t="str">
        <f t="shared" si="10"/>
        <v>Error?</v>
      </c>
    </row>
    <row r="722" spans="1:4">
      <c r="A722" s="5">
        <v>661</v>
      </c>
      <c r="B722" s="1725">
        <f>'Expenditures 15-22'!C37</f>
        <v>5484098</v>
      </c>
      <c r="D722" s="2" t="str">
        <f t="shared" si="10"/>
        <v>Error?</v>
      </c>
    </row>
    <row r="723" spans="1:4">
      <c r="A723" s="5">
        <v>662</v>
      </c>
      <c r="B723" s="1725">
        <f>'Expenditures 15-22'!C38</f>
        <v>3657533</v>
      </c>
      <c r="D723" s="2" t="str">
        <f t="shared" si="10"/>
        <v>Error?</v>
      </c>
    </row>
    <row r="724" spans="1:4">
      <c r="A724" s="5">
        <v>663</v>
      </c>
      <c r="B724" s="1725">
        <f>'Expenditures 15-22'!C39</f>
        <v>2632701</v>
      </c>
      <c r="D724" s="2" t="str">
        <f t="shared" si="10"/>
        <v>Error?</v>
      </c>
    </row>
    <row r="725" spans="1:4">
      <c r="A725" s="5">
        <v>664</v>
      </c>
      <c r="B725" s="1725">
        <f>'Expenditures 15-22'!C40</f>
        <v>2861310</v>
      </c>
      <c r="D725" s="2" t="str">
        <f t="shared" si="10"/>
        <v>Error?</v>
      </c>
    </row>
    <row r="726" spans="1:4">
      <c r="A726" s="5">
        <v>665</v>
      </c>
      <c r="B726" s="1725">
        <f>'Expenditures 15-22'!C41</f>
        <v>54678</v>
      </c>
      <c r="D726" s="2" t="str">
        <f t="shared" si="10"/>
        <v>Error?</v>
      </c>
    </row>
    <row r="727" spans="1:4">
      <c r="A727" s="5">
        <v>666</v>
      </c>
      <c r="B727" s="1725">
        <f>'Expenditures 15-22'!C42</f>
        <v>17861812</v>
      </c>
      <c r="C727" s="2" t="s">
        <v>567</v>
      </c>
      <c r="D727" s="2" t="str">
        <f t="shared" si="10"/>
        <v>Error?</v>
      </c>
    </row>
    <row r="728" spans="1:4">
      <c r="A728" s="5">
        <v>667</v>
      </c>
      <c r="B728" s="1725">
        <f>'Expenditures 15-22'!C44</f>
        <v>4926484</v>
      </c>
      <c r="D728" s="2" t="str">
        <f t="shared" si="10"/>
        <v>Error?</v>
      </c>
    </row>
    <row r="729" spans="1:4">
      <c r="A729" s="5">
        <v>668</v>
      </c>
      <c r="B729" s="1725">
        <f>'Expenditures 15-22'!C45</f>
        <v>2151960</v>
      </c>
      <c r="D729" s="2" t="str">
        <f t="shared" si="10"/>
        <v>Error?</v>
      </c>
    </row>
    <row r="730" spans="1:4">
      <c r="A730" s="5">
        <v>669</v>
      </c>
      <c r="B730" s="1725">
        <f>'Expenditures 15-22'!C46</f>
        <v>131895</v>
      </c>
      <c r="D730" s="2" t="str">
        <f t="shared" si="10"/>
        <v>Error?</v>
      </c>
    </row>
    <row r="731" spans="1:4">
      <c r="A731" s="5">
        <v>670</v>
      </c>
      <c r="B731" s="1725">
        <f>'Expenditures 15-22'!C47</f>
        <v>7210339</v>
      </c>
      <c r="C731" s="2" t="s">
        <v>567</v>
      </c>
      <c r="D731" s="2" t="str">
        <f t="shared" si="10"/>
        <v>Error?</v>
      </c>
    </row>
    <row r="732" spans="1:4">
      <c r="A732" s="5">
        <v>671</v>
      </c>
      <c r="B732" s="1725">
        <f>'Expenditures 15-22'!C49</f>
        <v>135088</v>
      </c>
      <c r="D732" s="2" t="str">
        <f t="shared" si="10"/>
        <v>Error?</v>
      </c>
    </row>
    <row r="733" spans="1:4">
      <c r="A733" s="5">
        <v>672</v>
      </c>
      <c r="B733" s="1725">
        <f>'Expenditures 15-22'!C50</f>
        <v>1097903</v>
      </c>
      <c r="D733" s="2" t="str">
        <f t="shared" si="10"/>
        <v>Error?</v>
      </c>
    </row>
    <row r="734" spans="1:4">
      <c r="A734" s="5">
        <v>673</v>
      </c>
      <c r="B734" s="1725">
        <f>'Expenditures 15-22'!C53</f>
        <v>4193273</v>
      </c>
      <c r="C734" s="2" t="s">
        <v>567</v>
      </c>
      <c r="D734" s="2" t="str">
        <f t="shared" si="10"/>
        <v>Error?</v>
      </c>
    </row>
    <row r="735" spans="1:4">
      <c r="A735" s="5">
        <v>674</v>
      </c>
      <c r="B735" s="1725">
        <f>'Expenditures 15-22'!C55</f>
        <v>12016809</v>
      </c>
      <c r="D735" s="2" t="str">
        <f t="shared" si="10"/>
        <v>Error?</v>
      </c>
    </row>
    <row r="736" spans="1:4">
      <c r="A736" s="5">
        <v>675</v>
      </c>
      <c r="B736" s="1725">
        <f>'Expenditures 15-22'!C56</f>
        <v>0</v>
      </c>
      <c r="D736" s="2" t="str">
        <f t="shared" si="10"/>
        <v>Error?</v>
      </c>
    </row>
    <row r="737" spans="1:4">
      <c r="A737" s="5">
        <v>676</v>
      </c>
      <c r="B737" s="1725">
        <f>'Expenditures 15-22'!C57</f>
        <v>12016809</v>
      </c>
      <c r="C737" s="2" t="s">
        <v>567</v>
      </c>
      <c r="D737" s="2" t="str">
        <f t="shared" si="10"/>
        <v>Error?</v>
      </c>
    </row>
    <row r="738" spans="1:4">
      <c r="A738" s="5">
        <v>677</v>
      </c>
      <c r="B738" s="1725">
        <f>'Expenditures 15-22'!C59</f>
        <v>140167</v>
      </c>
      <c r="D738" s="2" t="str">
        <f t="shared" si="10"/>
        <v>Error?</v>
      </c>
    </row>
    <row r="739" spans="1:4">
      <c r="A739" s="5">
        <v>678</v>
      </c>
      <c r="B739" s="1725">
        <f>'Expenditures 15-22'!C60</f>
        <v>1382462</v>
      </c>
      <c r="D739" s="2" t="str">
        <f t="shared" si="10"/>
        <v>Error?</v>
      </c>
    </row>
    <row r="740" spans="1:4">
      <c r="A740" s="5">
        <v>679</v>
      </c>
      <c r="B740" s="1725">
        <f>'Expenditures 15-22'!C61</f>
        <v>26515</v>
      </c>
      <c r="D740" s="2" t="str">
        <f t="shared" si="10"/>
        <v>Error?</v>
      </c>
    </row>
    <row r="741" spans="1:4">
      <c r="A741" s="5">
        <v>680</v>
      </c>
      <c r="B741" s="1725">
        <f>'Expenditures 15-22'!C62</f>
        <v>0</v>
      </c>
      <c r="D741" s="2" t="str">
        <f t="shared" si="10"/>
        <v>Error?</v>
      </c>
    </row>
    <row r="742" spans="1:4">
      <c r="A742" s="5">
        <v>681</v>
      </c>
      <c r="B742" s="1725">
        <f>'Expenditures 15-22'!C63</f>
        <v>3381397</v>
      </c>
      <c r="D742" s="2" t="str">
        <f t="shared" si="10"/>
        <v>Error?</v>
      </c>
    </row>
    <row r="743" spans="1:4">
      <c r="A743" s="5">
        <v>682</v>
      </c>
      <c r="B743" s="1725">
        <f>'Expenditures 15-22'!C64</f>
        <v>585607</v>
      </c>
      <c r="D743" s="2" t="str">
        <f t="shared" si="10"/>
        <v>Error?</v>
      </c>
    </row>
    <row r="744" spans="1:4">
      <c r="A744" s="10">
        <v>683</v>
      </c>
      <c r="B744" s="1725"/>
      <c r="D744" s="2" t="str">
        <f t="shared" si="10"/>
        <v>OK</v>
      </c>
    </row>
    <row r="745" spans="1:4">
      <c r="A745" s="5">
        <v>684</v>
      </c>
      <c r="B745" s="1725">
        <f>'Expenditures 15-22'!C65</f>
        <v>5516148</v>
      </c>
      <c r="C745" s="2" t="s">
        <v>567</v>
      </c>
      <c r="D745" s="2" t="str">
        <f t="shared" si="10"/>
        <v>Error?</v>
      </c>
    </row>
    <row r="746" spans="1:4">
      <c r="A746" s="5">
        <v>685</v>
      </c>
      <c r="B746" s="1725">
        <f>'Expenditures 15-22'!C67</f>
        <v>0</v>
      </c>
      <c r="D746" s="2" t="str">
        <f t="shared" si="10"/>
        <v>Error?</v>
      </c>
    </row>
    <row r="747" spans="1:4">
      <c r="A747" s="5">
        <v>686</v>
      </c>
      <c r="B747" s="1725">
        <f>'Expenditures 15-22'!C68</f>
        <v>616336</v>
      </c>
      <c r="D747" s="2" t="str">
        <f t="shared" si="10"/>
        <v>Error?</v>
      </c>
    </row>
    <row r="748" spans="1:4">
      <c r="A748" s="5">
        <v>687</v>
      </c>
      <c r="B748" s="1725">
        <f>'Expenditures 15-22'!C69</f>
        <v>540215</v>
      </c>
      <c r="D748" s="2" t="str">
        <f t="shared" si="10"/>
        <v>Error?</v>
      </c>
    </row>
    <row r="749" spans="1:4">
      <c r="A749" s="5">
        <v>688</v>
      </c>
      <c r="B749" s="1725">
        <f>'Expenditures 15-22'!C70</f>
        <v>2119819</v>
      </c>
      <c r="D749" s="2" t="str">
        <f t="shared" si="10"/>
        <v>Error?</v>
      </c>
    </row>
    <row r="750" spans="1:4">
      <c r="A750" s="10">
        <v>689</v>
      </c>
      <c r="B750" s="1725"/>
      <c r="D750" s="2" t="str">
        <f t="shared" si="10"/>
        <v>OK</v>
      </c>
    </row>
    <row r="751" spans="1:4">
      <c r="A751" s="5">
        <v>690</v>
      </c>
      <c r="B751" s="1725">
        <f>'Expenditures 15-22'!C71</f>
        <v>2007115</v>
      </c>
      <c r="D751" s="2" t="str">
        <f t="shared" si="10"/>
        <v>Error?</v>
      </c>
    </row>
    <row r="752" spans="1:4">
      <c r="A752" s="10">
        <v>691</v>
      </c>
      <c r="B752" s="1725"/>
      <c r="D752" s="2" t="str">
        <f t="shared" si="10"/>
        <v>OK</v>
      </c>
    </row>
    <row r="753" spans="1:4">
      <c r="A753" s="5">
        <v>692</v>
      </c>
      <c r="B753" s="1725">
        <f>'Expenditures 15-22'!C72</f>
        <v>5283485</v>
      </c>
      <c r="C753" s="2" t="s">
        <v>567</v>
      </c>
      <c r="D753" s="2" t="str">
        <f t="shared" si="10"/>
        <v>Error?</v>
      </c>
    </row>
    <row r="754" spans="1:4">
      <c r="A754" s="5">
        <v>693</v>
      </c>
      <c r="B754" s="1725">
        <f>'Expenditures 15-22'!C73</f>
        <v>220906</v>
      </c>
      <c r="D754" s="2" t="str">
        <f t="shared" si="10"/>
        <v>Error?</v>
      </c>
    </row>
    <row r="755" spans="1:4">
      <c r="A755" s="5">
        <v>694</v>
      </c>
      <c r="B755" s="1725">
        <f>'Expenditures 15-22'!C74</f>
        <v>52302772</v>
      </c>
      <c r="C755" s="2" t="s">
        <v>567</v>
      </c>
      <c r="D755" s="2" t="str">
        <f t="shared" si="10"/>
        <v>Error?</v>
      </c>
    </row>
    <row r="756" spans="1:4">
      <c r="A756" s="5">
        <v>695</v>
      </c>
      <c r="B756" s="1725">
        <f>'Expenditures 15-22'!C75</f>
        <v>3694923</v>
      </c>
      <c r="D756" s="2" t="str">
        <f t="shared" si="10"/>
        <v>Error?</v>
      </c>
    </row>
    <row r="757" spans="1:4">
      <c r="A757" s="5">
        <v>696</v>
      </c>
      <c r="B757" s="1725">
        <f>'Expenditures 15-22'!C114</f>
        <v>182825461</v>
      </c>
      <c r="C757" s="2" t="s">
        <v>567</v>
      </c>
      <c r="D757" s="2" t="str">
        <f t="shared" si="10"/>
        <v>Error?</v>
      </c>
    </row>
    <row r="758" spans="1:4">
      <c r="A758" s="10">
        <v>697</v>
      </c>
      <c r="B758" s="1725"/>
      <c r="D758" s="2" t="str">
        <f t="shared" si="10"/>
        <v>OK</v>
      </c>
    </row>
    <row r="759" spans="1:4">
      <c r="A759" s="10">
        <v>698</v>
      </c>
      <c r="B759" s="1725"/>
      <c r="D759" s="2" t="str">
        <f t="shared" si="10"/>
        <v>OK</v>
      </c>
    </row>
    <row r="760" spans="1:4">
      <c r="A760" s="10">
        <v>699</v>
      </c>
      <c r="B760" s="1725"/>
      <c r="D760" s="2" t="str">
        <f t="shared" si="10"/>
        <v>OK</v>
      </c>
    </row>
    <row r="761" spans="1:4">
      <c r="A761" s="10">
        <v>700</v>
      </c>
      <c r="B761" s="1725"/>
      <c r="D761" s="2" t="str">
        <f t="shared" si="10"/>
        <v>OK</v>
      </c>
    </row>
    <row r="762" spans="1:4">
      <c r="A762" s="10">
        <v>701</v>
      </c>
      <c r="B762" s="1725"/>
      <c r="D762" s="2" t="str">
        <f t="shared" si="10"/>
        <v>OK</v>
      </c>
    </row>
    <row r="763" spans="1:4">
      <c r="A763" s="5">
        <v>702</v>
      </c>
      <c r="B763" s="1725">
        <f>'Expenditures 15-22'!D5</f>
        <v>21335040</v>
      </c>
      <c r="D763" s="2" t="str">
        <f t="shared" si="10"/>
        <v>Error?</v>
      </c>
    </row>
    <row r="764" spans="1:4">
      <c r="A764" s="5">
        <v>703</v>
      </c>
      <c r="B764" s="1725">
        <f>'Expenditures 15-22'!D16</f>
        <v>1249806</v>
      </c>
      <c r="D764" s="2" t="str">
        <f t="shared" si="10"/>
        <v>Error?</v>
      </c>
    </row>
    <row r="765" spans="1:4">
      <c r="A765" s="10">
        <v>704</v>
      </c>
      <c r="B765" s="1725"/>
      <c r="D765" s="2" t="str">
        <f t="shared" si="10"/>
        <v>OK</v>
      </c>
    </row>
    <row r="766" spans="1:4">
      <c r="A766" s="10">
        <v>705</v>
      </c>
      <c r="B766" s="1725"/>
      <c r="D766" s="2" t="str">
        <f t="shared" si="10"/>
        <v>OK</v>
      </c>
    </row>
    <row r="767" spans="1:4">
      <c r="A767" s="10">
        <v>706</v>
      </c>
      <c r="B767" s="1725"/>
      <c r="D767" s="2" t="str">
        <f t="shared" ref="D767:D830" si="11">IF(ISBLANK(B767),"OK",IF(A767-B767=0,"OK","Error?"))</f>
        <v>OK</v>
      </c>
    </row>
    <row r="768" spans="1:4">
      <c r="A768" s="10">
        <v>707</v>
      </c>
      <c r="B768" s="1725"/>
      <c r="D768" s="2" t="str">
        <f t="shared" si="11"/>
        <v>OK</v>
      </c>
    </row>
    <row r="769" spans="1:4">
      <c r="A769" s="10">
        <v>708</v>
      </c>
      <c r="B769" s="1725"/>
      <c r="D769" s="2" t="str">
        <f t="shared" si="11"/>
        <v>OK</v>
      </c>
    </row>
    <row r="770" spans="1:4">
      <c r="A770" s="5">
        <v>709</v>
      </c>
      <c r="B770" s="1725">
        <f>'Expenditures 15-22'!D18</f>
        <v>3150982</v>
      </c>
      <c r="D770" s="2" t="str">
        <f t="shared" si="11"/>
        <v>Error?</v>
      </c>
    </row>
    <row r="771" spans="1:4">
      <c r="A771" s="10">
        <v>710</v>
      </c>
      <c r="B771" s="1725"/>
      <c r="D771" s="2" t="str">
        <f t="shared" si="11"/>
        <v>OK</v>
      </c>
    </row>
    <row r="772" spans="1:4">
      <c r="A772" s="10">
        <v>711</v>
      </c>
      <c r="B772" s="1725"/>
      <c r="D772" s="2" t="str">
        <f t="shared" si="11"/>
        <v>OK</v>
      </c>
    </row>
    <row r="773" spans="1:4">
      <c r="A773" s="10">
        <v>712</v>
      </c>
      <c r="B773" s="1725"/>
      <c r="D773" s="2" t="str">
        <f t="shared" si="11"/>
        <v>OK</v>
      </c>
    </row>
    <row r="774" spans="1:4">
      <c r="A774" s="5">
        <v>713</v>
      </c>
      <c r="B774" s="1725">
        <f>'Expenditures 15-22'!D12</f>
        <v>56482</v>
      </c>
      <c r="D774" s="2" t="str">
        <f t="shared" si="11"/>
        <v>Error?</v>
      </c>
    </row>
    <row r="775" spans="1:4">
      <c r="A775" s="5">
        <v>714</v>
      </c>
      <c r="B775" s="1725">
        <f>'Expenditures 15-22'!D13</f>
        <v>1473879</v>
      </c>
      <c r="D775" s="2" t="str">
        <f t="shared" si="11"/>
        <v>Error?</v>
      </c>
    </row>
    <row r="776" spans="1:4">
      <c r="A776" s="5">
        <v>715</v>
      </c>
      <c r="B776" s="1725">
        <f>'Expenditures 15-22'!D14</f>
        <v>294376</v>
      </c>
      <c r="D776" s="2" t="str">
        <f t="shared" si="11"/>
        <v>Error?</v>
      </c>
    </row>
    <row r="777" spans="1:4">
      <c r="A777" s="5">
        <v>716</v>
      </c>
      <c r="B777" s="1725">
        <f>'Expenditures 15-22'!D15</f>
        <v>116393</v>
      </c>
      <c r="D777" s="2" t="str">
        <f t="shared" si="11"/>
        <v>Error?</v>
      </c>
    </row>
    <row r="778" spans="1:4">
      <c r="A778" s="5">
        <v>717</v>
      </c>
      <c r="B778" s="1725">
        <f>'Expenditures 15-22'!D33</f>
        <v>42697520</v>
      </c>
      <c r="C778" s="2" t="s">
        <v>567</v>
      </c>
      <c r="D778" s="2" t="str">
        <f t="shared" si="11"/>
        <v>Error?</v>
      </c>
    </row>
    <row r="779" spans="1:4">
      <c r="A779" s="5">
        <v>718</v>
      </c>
      <c r="B779" s="1725">
        <f>'Expenditures 15-22'!D36</f>
        <v>971206</v>
      </c>
      <c r="D779" s="2" t="str">
        <f t="shared" si="11"/>
        <v>Error?</v>
      </c>
    </row>
    <row r="780" spans="1:4">
      <c r="A780" s="5">
        <v>719</v>
      </c>
      <c r="B780" s="1725">
        <f>'Expenditures 15-22'!D37</f>
        <v>1601955</v>
      </c>
      <c r="D780" s="2" t="str">
        <f t="shared" si="11"/>
        <v>Error?</v>
      </c>
    </row>
    <row r="781" spans="1:4">
      <c r="A781" s="5">
        <v>720</v>
      </c>
      <c r="B781" s="1725">
        <f>'Expenditures 15-22'!D38</f>
        <v>1148949</v>
      </c>
      <c r="D781" s="2" t="str">
        <f t="shared" si="11"/>
        <v>Error?</v>
      </c>
    </row>
    <row r="782" spans="1:4">
      <c r="A782" s="5">
        <v>721</v>
      </c>
      <c r="B782" s="1725">
        <f>'Expenditures 15-22'!D39</f>
        <v>745619</v>
      </c>
      <c r="D782" s="2" t="str">
        <f t="shared" si="11"/>
        <v>Error?</v>
      </c>
    </row>
    <row r="783" spans="1:4">
      <c r="A783" s="5">
        <v>722</v>
      </c>
      <c r="B783" s="1725">
        <f>'Expenditures 15-22'!D40</f>
        <v>845148</v>
      </c>
      <c r="D783" s="2" t="str">
        <f t="shared" si="11"/>
        <v>Error?</v>
      </c>
    </row>
    <row r="784" spans="1:4">
      <c r="A784" s="5">
        <v>723</v>
      </c>
      <c r="B784" s="1725">
        <f>'Expenditures 15-22'!D41</f>
        <v>0</v>
      </c>
      <c r="D784" s="2" t="str">
        <f t="shared" si="11"/>
        <v>Error?</v>
      </c>
    </row>
    <row r="785" spans="1:4">
      <c r="A785" s="5">
        <v>724</v>
      </c>
      <c r="B785" s="1725">
        <f>'Expenditures 15-22'!D42</f>
        <v>5312877</v>
      </c>
      <c r="C785" s="2" t="s">
        <v>567</v>
      </c>
      <c r="D785" s="2" t="str">
        <f t="shared" si="11"/>
        <v>Error?</v>
      </c>
    </row>
    <row r="786" spans="1:4">
      <c r="A786" s="5">
        <v>725</v>
      </c>
      <c r="B786" s="1725">
        <f>'Expenditures 15-22'!D44</f>
        <v>1451661</v>
      </c>
      <c r="D786" s="2" t="str">
        <f t="shared" si="11"/>
        <v>Error?</v>
      </c>
    </row>
    <row r="787" spans="1:4">
      <c r="A787" s="5">
        <v>726</v>
      </c>
      <c r="B787" s="1725">
        <f>'Expenditures 15-22'!D45</f>
        <v>890218</v>
      </c>
      <c r="D787" s="2" t="str">
        <f t="shared" si="11"/>
        <v>Error?</v>
      </c>
    </row>
    <row r="788" spans="1:4">
      <c r="A788" s="5">
        <v>727</v>
      </c>
      <c r="B788" s="1725">
        <f>'Expenditures 15-22'!D46</f>
        <v>12944</v>
      </c>
      <c r="D788" s="2" t="str">
        <f t="shared" si="11"/>
        <v>Error?</v>
      </c>
    </row>
    <row r="789" spans="1:4">
      <c r="A789" s="5">
        <v>728</v>
      </c>
      <c r="B789" s="1725">
        <f>'Expenditures 15-22'!D47</f>
        <v>2354823</v>
      </c>
      <c r="C789" s="2" t="s">
        <v>567</v>
      </c>
      <c r="D789" s="2" t="str">
        <f t="shared" si="11"/>
        <v>Error?</v>
      </c>
    </row>
    <row r="790" spans="1:4">
      <c r="A790" s="5">
        <v>729</v>
      </c>
      <c r="B790" s="1725">
        <f>'Expenditures 15-22'!D49</f>
        <v>19308</v>
      </c>
      <c r="D790" s="2" t="str">
        <f t="shared" si="11"/>
        <v>Error?</v>
      </c>
    </row>
    <row r="791" spans="1:4">
      <c r="A791" s="5">
        <v>730</v>
      </c>
      <c r="B791" s="1725">
        <f>'Expenditures 15-22'!D50</f>
        <v>239301</v>
      </c>
      <c r="D791" s="2" t="str">
        <f t="shared" si="11"/>
        <v>Error?</v>
      </c>
    </row>
    <row r="792" spans="1:4">
      <c r="A792" s="5">
        <v>731</v>
      </c>
      <c r="B792" s="1725">
        <f>'Expenditures 15-22'!D53</f>
        <v>1126144</v>
      </c>
      <c r="C792" s="2" t="s">
        <v>567</v>
      </c>
      <c r="D792" s="2" t="str">
        <f t="shared" si="11"/>
        <v>Error?</v>
      </c>
    </row>
    <row r="793" spans="1:4">
      <c r="A793" s="5">
        <v>732</v>
      </c>
      <c r="B793" s="1725">
        <f>'Expenditures 15-22'!D55</f>
        <v>3431776</v>
      </c>
      <c r="D793" s="2" t="str">
        <f t="shared" si="11"/>
        <v>Error?</v>
      </c>
    </row>
    <row r="794" spans="1:4">
      <c r="A794" s="5">
        <v>733</v>
      </c>
      <c r="B794" s="1725">
        <f>'Expenditures 15-22'!D56</f>
        <v>0</v>
      </c>
      <c r="D794" s="2" t="str">
        <f t="shared" si="11"/>
        <v>Error?</v>
      </c>
    </row>
    <row r="795" spans="1:4">
      <c r="A795" s="5">
        <v>734</v>
      </c>
      <c r="B795" s="1725">
        <f>'Expenditures 15-22'!D57</f>
        <v>3431776</v>
      </c>
      <c r="C795" s="2" t="s">
        <v>567</v>
      </c>
      <c r="D795" s="2" t="str">
        <f t="shared" si="11"/>
        <v>Error?</v>
      </c>
    </row>
    <row r="796" spans="1:4">
      <c r="A796" s="5">
        <v>735</v>
      </c>
      <c r="B796" s="1725">
        <f>'Expenditures 15-22'!D59</f>
        <v>11412</v>
      </c>
      <c r="D796" s="2" t="str">
        <f t="shared" si="11"/>
        <v>Error?</v>
      </c>
    </row>
    <row r="797" spans="1:4">
      <c r="A797" s="5">
        <v>736</v>
      </c>
      <c r="B797" s="1725">
        <f>'Expenditures 15-22'!D60</f>
        <v>487613</v>
      </c>
      <c r="D797" s="2" t="str">
        <f t="shared" si="11"/>
        <v>Error?</v>
      </c>
    </row>
    <row r="798" spans="1:4">
      <c r="A798" s="5">
        <v>737</v>
      </c>
      <c r="B798" s="1725">
        <f>'Expenditures 15-22'!D61</f>
        <v>5279</v>
      </c>
      <c r="D798" s="2" t="str">
        <f t="shared" si="11"/>
        <v>Error?</v>
      </c>
    </row>
    <row r="799" spans="1:4">
      <c r="A799" s="5">
        <v>738</v>
      </c>
      <c r="B799" s="1725">
        <f>'Expenditures 15-22'!D62</f>
        <v>0</v>
      </c>
      <c r="D799" s="2" t="str">
        <f t="shared" si="11"/>
        <v>Error?</v>
      </c>
    </row>
    <row r="800" spans="1:4">
      <c r="A800" s="5">
        <v>739</v>
      </c>
      <c r="B800" s="1725">
        <f>'Expenditures 15-22'!D63</f>
        <v>1146222</v>
      </c>
      <c r="D800" s="2" t="str">
        <f t="shared" si="11"/>
        <v>Error?</v>
      </c>
    </row>
    <row r="801" spans="1:4">
      <c r="A801" s="5">
        <v>740</v>
      </c>
      <c r="B801" s="1725">
        <f>'Expenditures 15-22'!D64</f>
        <v>114076</v>
      </c>
      <c r="D801" s="2" t="str">
        <f t="shared" si="11"/>
        <v>Error?</v>
      </c>
    </row>
    <row r="802" spans="1:4">
      <c r="A802" s="10">
        <v>741</v>
      </c>
      <c r="B802" s="1725"/>
      <c r="D802" s="2" t="str">
        <f t="shared" si="11"/>
        <v>OK</v>
      </c>
    </row>
    <row r="803" spans="1:4">
      <c r="A803" s="5">
        <v>742</v>
      </c>
      <c r="B803" s="1725">
        <f>'Expenditures 15-22'!D65</f>
        <v>1764602</v>
      </c>
      <c r="C803" s="2" t="s">
        <v>567</v>
      </c>
      <c r="D803" s="2" t="str">
        <f t="shared" si="11"/>
        <v>Error?</v>
      </c>
    </row>
    <row r="804" spans="1:4">
      <c r="A804" s="5">
        <v>743</v>
      </c>
      <c r="B804" s="1725">
        <f>'Expenditures 15-22'!D67</f>
        <v>0</v>
      </c>
      <c r="D804" s="2" t="str">
        <f t="shared" si="11"/>
        <v>Error?</v>
      </c>
    </row>
    <row r="805" spans="1:4">
      <c r="A805" s="5">
        <v>744</v>
      </c>
      <c r="B805" s="1725">
        <f>'Expenditures 15-22'!D68</f>
        <v>149850</v>
      </c>
      <c r="D805" s="2" t="str">
        <f t="shared" si="11"/>
        <v>Error?</v>
      </c>
    </row>
    <row r="806" spans="1:4">
      <c r="A806" s="5">
        <v>745</v>
      </c>
      <c r="B806" s="1725">
        <f>'Expenditures 15-22'!D69</f>
        <v>99375</v>
      </c>
      <c r="D806" s="2" t="str">
        <f t="shared" si="11"/>
        <v>Error?</v>
      </c>
    </row>
    <row r="807" spans="1:4">
      <c r="A807" s="5">
        <v>746</v>
      </c>
      <c r="B807" s="1725">
        <f>'Expenditures 15-22'!D70</f>
        <v>482557</v>
      </c>
      <c r="D807" s="2" t="str">
        <f t="shared" si="11"/>
        <v>Error?</v>
      </c>
    </row>
    <row r="808" spans="1:4">
      <c r="A808" s="10">
        <v>747</v>
      </c>
      <c r="B808" s="1725"/>
      <c r="D808" s="2" t="str">
        <f t="shared" si="11"/>
        <v>OK</v>
      </c>
    </row>
    <row r="809" spans="1:4">
      <c r="A809" s="5">
        <v>748</v>
      </c>
      <c r="B809" s="1725">
        <f>'Expenditures 15-22'!D71</f>
        <v>522675</v>
      </c>
      <c r="D809" s="2" t="str">
        <f t="shared" si="11"/>
        <v>Error?</v>
      </c>
    </row>
    <row r="810" spans="1:4">
      <c r="A810" s="10">
        <v>749</v>
      </c>
      <c r="B810" s="1725"/>
      <c r="D810" s="2" t="str">
        <f t="shared" si="11"/>
        <v>OK</v>
      </c>
    </row>
    <row r="811" spans="1:4">
      <c r="A811" s="5">
        <v>750</v>
      </c>
      <c r="B811" s="1725">
        <f>'Expenditures 15-22'!D72</f>
        <v>1254457</v>
      </c>
      <c r="C811" s="2" t="s">
        <v>567</v>
      </c>
      <c r="D811" s="2" t="str">
        <f t="shared" si="11"/>
        <v>Error?</v>
      </c>
    </row>
    <row r="812" spans="1:4">
      <c r="A812" s="5">
        <v>751</v>
      </c>
      <c r="B812" s="1725">
        <f>'Expenditures 15-22'!D73</f>
        <v>93879</v>
      </c>
      <c r="D812" s="2" t="str">
        <f t="shared" si="11"/>
        <v>Error?</v>
      </c>
    </row>
    <row r="813" spans="1:4">
      <c r="A813" s="5">
        <v>752</v>
      </c>
      <c r="B813" s="1725">
        <f>'Expenditures 15-22'!D74</f>
        <v>15338558</v>
      </c>
      <c r="C813" s="2" t="s">
        <v>567</v>
      </c>
      <c r="D813" s="2" t="str">
        <f t="shared" si="11"/>
        <v>Error?</v>
      </c>
    </row>
    <row r="814" spans="1:4">
      <c r="A814" s="5">
        <v>753</v>
      </c>
      <c r="B814" s="1725">
        <f>'Expenditures 15-22'!D75</f>
        <v>1630952</v>
      </c>
      <c r="D814" s="2" t="str">
        <f t="shared" si="11"/>
        <v>Error?</v>
      </c>
    </row>
    <row r="815" spans="1:4">
      <c r="A815" s="5">
        <v>754</v>
      </c>
      <c r="B815" s="1725">
        <f>'Expenditures 15-22'!D114</f>
        <v>59667030</v>
      </c>
      <c r="C815" s="2" t="s">
        <v>567</v>
      </c>
      <c r="D815" s="2" t="str">
        <f t="shared" si="11"/>
        <v>Error?</v>
      </c>
    </row>
    <row r="816" spans="1:4">
      <c r="A816" s="10">
        <v>755</v>
      </c>
      <c r="B816" s="1725"/>
      <c r="D816" s="2" t="str">
        <f t="shared" si="11"/>
        <v>OK</v>
      </c>
    </row>
    <row r="817" spans="1:4">
      <c r="A817" s="10">
        <v>756</v>
      </c>
      <c r="B817" s="1725"/>
      <c r="D817" s="2" t="str">
        <f t="shared" si="11"/>
        <v>OK</v>
      </c>
    </row>
    <row r="818" spans="1:4">
      <c r="A818" s="10">
        <v>757</v>
      </c>
      <c r="B818" s="1725"/>
      <c r="D818" s="2" t="str">
        <f t="shared" si="11"/>
        <v>OK</v>
      </c>
    </row>
    <row r="819" spans="1:4">
      <c r="A819" s="10">
        <v>758</v>
      </c>
      <c r="B819" s="1725"/>
      <c r="D819" s="2" t="str">
        <f t="shared" si="11"/>
        <v>OK</v>
      </c>
    </row>
    <row r="820" spans="1:4">
      <c r="A820" s="10">
        <v>759</v>
      </c>
      <c r="B820" s="1725"/>
      <c r="D820" s="2" t="str">
        <f t="shared" si="11"/>
        <v>OK</v>
      </c>
    </row>
    <row r="821" spans="1:4">
      <c r="A821" s="5">
        <v>760</v>
      </c>
      <c r="B821" s="1725">
        <f>'Expenditures 15-22'!E5</f>
        <v>3478064</v>
      </c>
      <c r="D821" s="2" t="str">
        <f t="shared" si="11"/>
        <v>Error?</v>
      </c>
    </row>
    <row r="822" spans="1:4">
      <c r="A822" s="5">
        <v>761</v>
      </c>
      <c r="B822" s="1725">
        <f>'Expenditures 15-22'!E16</f>
        <v>132119</v>
      </c>
      <c r="D822" s="2" t="str">
        <f t="shared" si="11"/>
        <v>Error?</v>
      </c>
    </row>
    <row r="823" spans="1:4">
      <c r="A823" s="10">
        <v>762</v>
      </c>
      <c r="B823" s="1725"/>
      <c r="D823" s="2" t="str">
        <f t="shared" si="11"/>
        <v>OK</v>
      </c>
    </row>
    <row r="824" spans="1:4">
      <c r="A824" s="10">
        <v>763</v>
      </c>
      <c r="B824" s="1725"/>
      <c r="D824" s="2" t="str">
        <f t="shared" si="11"/>
        <v>OK</v>
      </c>
    </row>
    <row r="825" spans="1:4">
      <c r="A825" s="10">
        <v>764</v>
      </c>
      <c r="B825" s="1725"/>
      <c r="D825" s="2" t="str">
        <f t="shared" si="11"/>
        <v>OK</v>
      </c>
    </row>
    <row r="826" spans="1:4">
      <c r="A826" s="10">
        <v>765</v>
      </c>
      <c r="B826" s="1725"/>
      <c r="D826" s="2" t="str">
        <f t="shared" si="11"/>
        <v>OK</v>
      </c>
    </row>
    <row r="827" spans="1:4">
      <c r="A827" s="10">
        <v>766</v>
      </c>
      <c r="B827" s="1725"/>
      <c r="D827" s="2" t="str">
        <f t="shared" si="11"/>
        <v>OK</v>
      </c>
    </row>
    <row r="828" spans="1:4">
      <c r="A828" s="5">
        <v>767</v>
      </c>
      <c r="B828" s="1725">
        <f>'Expenditures 15-22'!E18</f>
        <v>143728</v>
      </c>
      <c r="D828" s="2" t="str">
        <f t="shared" si="11"/>
        <v>Error?</v>
      </c>
    </row>
    <row r="829" spans="1:4">
      <c r="A829" s="10">
        <v>768</v>
      </c>
      <c r="B829" s="1725"/>
      <c r="D829" s="2" t="str">
        <f t="shared" si="11"/>
        <v>OK</v>
      </c>
    </row>
    <row r="830" spans="1:4">
      <c r="A830" s="10">
        <v>769</v>
      </c>
      <c r="B830" s="1725"/>
      <c r="D830" s="2" t="str">
        <f t="shared" si="11"/>
        <v>OK</v>
      </c>
    </row>
    <row r="831" spans="1:4">
      <c r="A831" s="10">
        <v>770</v>
      </c>
      <c r="B831" s="1725"/>
      <c r="D831" s="2" t="str">
        <f t="shared" ref="D831:D894" si="12">IF(ISBLANK(B831),"OK",IF(A831-B831=0,"OK","Error?"))</f>
        <v>OK</v>
      </c>
    </row>
    <row r="832" spans="1:4">
      <c r="A832" s="5">
        <v>771</v>
      </c>
      <c r="B832" s="1725">
        <f>'Expenditures 15-22'!E12</f>
        <v>11396</v>
      </c>
      <c r="D832" s="2" t="str">
        <f t="shared" si="12"/>
        <v>Error?</v>
      </c>
    </row>
    <row r="833" spans="1:4">
      <c r="A833" s="5">
        <v>772</v>
      </c>
      <c r="B833" s="1725">
        <f>'Expenditures 15-22'!E13</f>
        <v>136909</v>
      </c>
      <c r="D833" s="2" t="str">
        <f t="shared" si="12"/>
        <v>Error?</v>
      </c>
    </row>
    <row r="834" spans="1:4">
      <c r="A834" s="5">
        <v>773</v>
      </c>
      <c r="B834" s="1725">
        <f>'Expenditures 15-22'!E14</f>
        <v>255789</v>
      </c>
      <c r="D834" s="2" t="str">
        <f t="shared" si="12"/>
        <v>Error?</v>
      </c>
    </row>
    <row r="835" spans="1:4">
      <c r="A835" s="5">
        <v>774</v>
      </c>
      <c r="B835" s="1725">
        <f>'Expenditures 15-22'!E15</f>
        <v>413081</v>
      </c>
      <c r="D835" s="2" t="str">
        <f t="shared" si="12"/>
        <v>Error?</v>
      </c>
    </row>
    <row r="836" spans="1:4">
      <c r="A836" s="5">
        <v>775</v>
      </c>
      <c r="B836" s="1725">
        <f>'Expenditures 15-22'!E33</f>
        <v>18518901</v>
      </c>
      <c r="C836" s="2" t="s">
        <v>567</v>
      </c>
      <c r="D836" s="2" t="str">
        <f t="shared" si="12"/>
        <v>Error?</v>
      </c>
    </row>
    <row r="837" spans="1:4">
      <c r="A837" s="5">
        <v>776</v>
      </c>
      <c r="B837" s="1725">
        <f>'Expenditures 15-22'!E36</f>
        <v>452561</v>
      </c>
      <c r="D837" s="2" t="str">
        <f t="shared" si="12"/>
        <v>Error?</v>
      </c>
    </row>
    <row r="838" spans="1:4">
      <c r="A838" s="5">
        <v>777</v>
      </c>
      <c r="B838" s="1725">
        <f>'Expenditures 15-22'!E37</f>
        <v>647841</v>
      </c>
      <c r="D838" s="2" t="str">
        <f t="shared" si="12"/>
        <v>Error?</v>
      </c>
    </row>
    <row r="839" spans="1:4">
      <c r="A839" s="5">
        <v>778</v>
      </c>
      <c r="B839" s="1725">
        <f>'Expenditures 15-22'!E38</f>
        <v>42525</v>
      </c>
      <c r="D839" s="2" t="str">
        <f t="shared" si="12"/>
        <v>Error?</v>
      </c>
    </row>
    <row r="840" spans="1:4">
      <c r="A840" s="5">
        <v>779</v>
      </c>
      <c r="B840" s="1725">
        <f>'Expenditures 15-22'!E39</f>
        <v>46642</v>
      </c>
      <c r="D840" s="2" t="str">
        <f t="shared" si="12"/>
        <v>Error?</v>
      </c>
    </row>
    <row r="841" spans="1:4">
      <c r="A841" s="5">
        <v>780</v>
      </c>
      <c r="B841" s="1725">
        <f>'Expenditures 15-22'!E40</f>
        <v>864639</v>
      </c>
      <c r="D841" s="2" t="str">
        <f t="shared" si="12"/>
        <v>Error?</v>
      </c>
    </row>
    <row r="842" spans="1:4">
      <c r="A842" s="5">
        <v>781</v>
      </c>
      <c r="B842" s="1725">
        <f>'Expenditures 15-22'!E41</f>
        <v>26747</v>
      </c>
      <c r="D842" s="2" t="str">
        <f t="shared" si="12"/>
        <v>Error?</v>
      </c>
    </row>
    <row r="843" spans="1:4">
      <c r="A843" s="5">
        <v>782</v>
      </c>
      <c r="B843" s="1725">
        <f>'Expenditures 15-22'!E42</f>
        <v>2080955</v>
      </c>
      <c r="C843" s="2" t="s">
        <v>567</v>
      </c>
      <c r="D843" s="2" t="str">
        <f t="shared" si="12"/>
        <v>Error?</v>
      </c>
    </row>
    <row r="844" spans="1:4">
      <c r="A844" s="5">
        <v>783</v>
      </c>
      <c r="B844" s="1725">
        <f>'Expenditures 15-22'!E44</f>
        <v>1671464</v>
      </c>
      <c r="D844" s="2" t="str">
        <f t="shared" si="12"/>
        <v>Error?</v>
      </c>
    </row>
    <row r="845" spans="1:4">
      <c r="A845" s="5">
        <v>784</v>
      </c>
      <c r="B845" s="1725">
        <f>'Expenditures 15-22'!E45</f>
        <v>718752</v>
      </c>
      <c r="D845" s="2" t="str">
        <f t="shared" si="12"/>
        <v>Error?</v>
      </c>
    </row>
    <row r="846" spans="1:4">
      <c r="A846" s="5">
        <v>785</v>
      </c>
      <c r="B846" s="1725">
        <f>'Expenditures 15-22'!E46</f>
        <v>381733</v>
      </c>
      <c r="D846" s="2" t="str">
        <f t="shared" si="12"/>
        <v>Error?</v>
      </c>
    </row>
    <row r="847" spans="1:4">
      <c r="A847" s="5">
        <v>786</v>
      </c>
      <c r="B847" s="1725">
        <f>'Expenditures 15-22'!E47</f>
        <v>2771949</v>
      </c>
      <c r="C847" s="2" t="s">
        <v>567</v>
      </c>
      <c r="D847" s="2" t="str">
        <f t="shared" si="12"/>
        <v>Error?</v>
      </c>
    </row>
    <row r="848" spans="1:4">
      <c r="A848" s="5">
        <v>787</v>
      </c>
      <c r="B848" s="1725">
        <f>'Expenditures 15-22'!E49</f>
        <v>1051439</v>
      </c>
      <c r="D848" s="2" t="str">
        <f t="shared" si="12"/>
        <v>Error?</v>
      </c>
    </row>
    <row r="849" spans="1:4">
      <c r="A849" s="5">
        <v>788</v>
      </c>
      <c r="B849" s="1725">
        <f>'Expenditures 15-22'!E50</f>
        <v>195750</v>
      </c>
      <c r="D849" s="2" t="str">
        <f t="shared" si="12"/>
        <v>Error?</v>
      </c>
    </row>
    <row r="850" spans="1:4">
      <c r="A850" s="5">
        <v>789</v>
      </c>
      <c r="B850" s="1725">
        <f>'Expenditures 15-22'!E53</f>
        <v>1366566</v>
      </c>
      <c r="C850" s="2" t="s">
        <v>567</v>
      </c>
      <c r="D850" s="2" t="str">
        <f t="shared" si="12"/>
        <v>Error?</v>
      </c>
    </row>
    <row r="851" spans="1:4">
      <c r="A851" s="5">
        <v>790</v>
      </c>
      <c r="B851" s="1725">
        <f>'Expenditures 15-22'!E55</f>
        <v>66821</v>
      </c>
      <c r="D851" s="2" t="str">
        <f t="shared" si="12"/>
        <v>Error?</v>
      </c>
    </row>
    <row r="852" spans="1:4">
      <c r="A852" s="5">
        <v>791</v>
      </c>
      <c r="B852" s="1725">
        <f>'Expenditures 15-22'!E56</f>
        <v>0</v>
      </c>
      <c r="D852" s="2" t="str">
        <f t="shared" si="12"/>
        <v>Error?</v>
      </c>
    </row>
    <row r="853" spans="1:4">
      <c r="A853" s="5">
        <v>792</v>
      </c>
      <c r="B853" s="1725">
        <f>'Expenditures 15-22'!E57</f>
        <v>66821</v>
      </c>
      <c r="C853" s="2" t="s">
        <v>567</v>
      </c>
      <c r="D853" s="2" t="str">
        <f t="shared" si="12"/>
        <v>Error?</v>
      </c>
    </row>
    <row r="854" spans="1:4">
      <c r="A854" s="5">
        <v>793</v>
      </c>
      <c r="B854" s="1725">
        <f>'Expenditures 15-22'!E59</f>
        <v>0</v>
      </c>
      <c r="D854" s="2" t="str">
        <f t="shared" si="12"/>
        <v>Error?</v>
      </c>
    </row>
    <row r="855" spans="1:4">
      <c r="A855" s="5">
        <v>794</v>
      </c>
      <c r="B855" s="1725">
        <f>'Expenditures 15-22'!E60</f>
        <v>145943</v>
      </c>
      <c r="D855" s="2" t="str">
        <f t="shared" si="12"/>
        <v>Error?</v>
      </c>
    </row>
    <row r="856" spans="1:4">
      <c r="A856" s="5">
        <v>795</v>
      </c>
      <c r="B856" s="1725">
        <f>'Expenditures 15-22'!E61</f>
        <v>530089</v>
      </c>
      <c r="D856" s="2" t="str">
        <f t="shared" si="12"/>
        <v>Error?</v>
      </c>
    </row>
    <row r="857" spans="1:4">
      <c r="A857" s="5">
        <v>796</v>
      </c>
      <c r="B857" s="1725">
        <f>'Expenditures 15-22'!E62</f>
        <v>1359781</v>
      </c>
      <c r="D857" s="2" t="str">
        <f t="shared" si="12"/>
        <v>Error?</v>
      </c>
    </row>
    <row r="858" spans="1:4">
      <c r="A858" s="5">
        <v>797</v>
      </c>
      <c r="B858" s="1725">
        <f>'Expenditures 15-22'!E63</f>
        <v>108234</v>
      </c>
      <c r="D858" s="2" t="str">
        <f t="shared" si="12"/>
        <v>Error?</v>
      </c>
    </row>
    <row r="859" spans="1:4">
      <c r="A859" s="5">
        <v>798</v>
      </c>
      <c r="B859" s="1725">
        <f>'Expenditures 15-22'!E64</f>
        <v>237835</v>
      </c>
      <c r="D859" s="2" t="str">
        <f t="shared" si="12"/>
        <v>Error?</v>
      </c>
    </row>
    <row r="860" spans="1:4">
      <c r="A860" s="10">
        <v>799</v>
      </c>
      <c r="B860" s="1725"/>
      <c r="D860" s="2" t="str">
        <f t="shared" si="12"/>
        <v>OK</v>
      </c>
    </row>
    <row r="861" spans="1:4">
      <c r="A861" s="5">
        <v>800</v>
      </c>
      <c r="B861" s="1725">
        <f>'Expenditures 15-22'!E65</f>
        <v>2381882</v>
      </c>
      <c r="C861" s="2" t="s">
        <v>567</v>
      </c>
      <c r="D861" s="2" t="str">
        <f t="shared" si="12"/>
        <v>Error?</v>
      </c>
    </row>
    <row r="862" spans="1:4">
      <c r="A862" s="5">
        <v>801</v>
      </c>
      <c r="B862" s="1725">
        <f>'Expenditures 15-22'!E67</f>
        <v>743270</v>
      </c>
      <c r="D862" s="2" t="str">
        <f t="shared" si="12"/>
        <v>Error?</v>
      </c>
    </row>
    <row r="863" spans="1:4">
      <c r="A863" s="5">
        <v>802</v>
      </c>
      <c r="B863" s="1725">
        <f>'Expenditures 15-22'!E68</f>
        <v>78256</v>
      </c>
      <c r="D863" s="2" t="str">
        <f t="shared" si="12"/>
        <v>Error?</v>
      </c>
    </row>
    <row r="864" spans="1:4">
      <c r="A864" s="5">
        <v>803</v>
      </c>
      <c r="B864" s="1725">
        <f>'Expenditures 15-22'!E69</f>
        <v>136982</v>
      </c>
      <c r="D864" s="2" t="str">
        <f t="shared" si="12"/>
        <v>Error?</v>
      </c>
    </row>
    <row r="865" spans="1:4">
      <c r="A865" s="5">
        <v>804</v>
      </c>
      <c r="B865" s="1725">
        <f>'Expenditures 15-22'!E70</f>
        <v>806856</v>
      </c>
      <c r="D865" s="2" t="str">
        <f t="shared" si="12"/>
        <v>Error?</v>
      </c>
    </row>
    <row r="866" spans="1:4">
      <c r="A866" s="10">
        <v>805</v>
      </c>
      <c r="B866" s="1725"/>
      <c r="D866" s="2" t="str">
        <f t="shared" si="12"/>
        <v>OK</v>
      </c>
    </row>
    <row r="867" spans="1:4">
      <c r="A867" s="5">
        <v>806</v>
      </c>
      <c r="B867" s="1725">
        <f>'Expenditures 15-22'!E71</f>
        <v>4545601</v>
      </c>
      <c r="D867" s="2" t="str">
        <f t="shared" si="12"/>
        <v>Error?</v>
      </c>
    </row>
    <row r="868" spans="1:4">
      <c r="A868" s="10">
        <v>807</v>
      </c>
      <c r="B868" s="1725"/>
      <c r="D868" s="2" t="str">
        <f t="shared" si="12"/>
        <v>OK</v>
      </c>
    </row>
    <row r="869" spans="1:4">
      <c r="A869" s="5">
        <v>808</v>
      </c>
      <c r="B869" s="1725">
        <f>'Expenditures 15-22'!E72</f>
        <v>6310965</v>
      </c>
      <c r="C869" s="2" t="s">
        <v>567</v>
      </c>
      <c r="D869" s="2" t="str">
        <f t="shared" si="12"/>
        <v>Error?</v>
      </c>
    </row>
    <row r="870" spans="1:4">
      <c r="A870" s="5">
        <v>809</v>
      </c>
      <c r="B870" s="1725">
        <f>'Expenditures 15-22'!E73</f>
        <v>126817</v>
      </c>
      <c r="D870" s="2" t="str">
        <f t="shared" si="12"/>
        <v>Error?</v>
      </c>
    </row>
    <row r="871" spans="1:4">
      <c r="A871" s="5">
        <v>810</v>
      </c>
      <c r="B871" s="1725">
        <f>'Expenditures 15-22'!E74</f>
        <v>15105955</v>
      </c>
      <c r="C871" s="2" t="s">
        <v>567</v>
      </c>
      <c r="D871" s="2" t="str">
        <f t="shared" si="12"/>
        <v>Error?</v>
      </c>
    </row>
    <row r="872" spans="1:4">
      <c r="A872" s="5">
        <v>811</v>
      </c>
      <c r="B872" s="1725">
        <f>'Expenditures 15-22'!E75</f>
        <v>240249</v>
      </c>
      <c r="D872" s="2" t="str">
        <f t="shared" si="12"/>
        <v>Error?</v>
      </c>
    </row>
    <row r="873" spans="1:4">
      <c r="A873" s="5">
        <v>812</v>
      </c>
      <c r="B873" s="1725">
        <f>'Expenditures 15-22'!E114</f>
        <v>37946245</v>
      </c>
      <c r="C873" s="2" t="s">
        <v>567</v>
      </c>
      <c r="D873" s="2" t="str">
        <f t="shared" si="12"/>
        <v>Error?</v>
      </c>
    </row>
    <row r="874" spans="1:4">
      <c r="A874" s="10">
        <v>813</v>
      </c>
      <c r="B874" s="1725"/>
      <c r="D874" s="2" t="str">
        <f t="shared" si="12"/>
        <v>OK</v>
      </c>
    </row>
    <row r="875" spans="1:4">
      <c r="A875" s="10">
        <v>814</v>
      </c>
      <c r="B875" s="1725"/>
      <c r="D875" s="2" t="str">
        <f t="shared" si="12"/>
        <v>OK</v>
      </c>
    </row>
    <row r="876" spans="1:4">
      <c r="A876" s="10">
        <v>815</v>
      </c>
      <c r="B876" s="1725"/>
      <c r="D876" s="2" t="str">
        <f t="shared" si="12"/>
        <v>OK</v>
      </c>
    </row>
    <row r="877" spans="1:4">
      <c r="A877" s="10">
        <v>816</v>
      </c>
      <c r="B877" s="1725"/>
      <c r="D877" s="2" t="str">
        <f t="shared" si="12"/>
        <v>OK</v>
      </c>
    </row>
    <row r="878" spans="1:4">
      <c r="A878" s="10">
        <v>817</v>
      </c>
      <c r="B878" s="1725"/>
      <c r="D878" s="2" t="str">
        <f t="shared" si="12"/>
        <v>OK</v>
      </c>
    </row>
    <row r="879" spans="1:4">
      <c r="A879" s="5">
        <v>818</v>
      </c>
      <c r="B879" s="1725">
        <f>'Expenditures 15-22'!F5</f>
        <v>8687786</v>
      </c>
      <c r="D879" s="2" t="str">
        <f t="shared" si="12"/>
        <v>Error?</v>
      </c>
    </row>
    <row r="880" spans="1:4">
      <c r="A880" s="5">
        <v>819</v>
      </c>
      <c r="B880" s="1725">
        <f>'Expenditures 15-22'!F16</f>
        <v>136500</v>
      </c>
      <c r="D880" s="2" t="str">
        <f t="shared" si="12"/>
        <v>Error?</v>
      </c>
    </row>
    <row r="881" spans="1:4">
      <c r="A881" s="10">
        <v>820</v>
      </c>
      <c r="B881" s="1725"/>
      <c r="D881" s="2" t="str">
        <f t="shared" si="12"/>
        <v>OK</v>
      </c>
    </row>
    <row r="882" spans="1:4">
      <c r="A882" s="10">
        <v>821</v>
      </c>
      <c r="B882" s="1725"/>
      <c r="D882" s="2" t="str">
        <f t="shared" si="12"/>
        <v>OK</v>
      </c>
    </row>
    <row r="883" spans="1:4">
      <c r="A883" s="10">
        <v>822</v>
      </c>
      <c r="B883" s="1725"/>
      <c r="D883" s="2" t="str">
        <f t="shared" si="12"/>
        <v>OK</v>
      </c>
    </row>
    <row r="884" spans="1:4">
      <c r="A884" s="10">
        <v>823</v>
      </c>
      <c r="B884" s="1725"/>
      <c r="D884" s="2" t="str">
        <f t="shared" si="12"/>
        <v>OK</v>
      </c>
    </row>
    <row r="885" spans="1:4">
      <c r="A885" s="10">
        <v>824</v>
      </c>
      <c r="B885" s="1725"/>
      <c r="D885" s="2" t="str">
        <f t="shared" si="12"/>
        <v>OK</v>
      </c>
    </row>
    <row r="886" spans="1:4">
      <c r="A886" s="5">
        <v>825</v>
      </c>
      <c r="B886" s="1725">
        <f>'Expenditures 15-22'!F18</f>
        <v>681359</v>
      </c>
      <c r="D886" s="2" t="str">
        <f t="shared" si="12"/>
        <v>Error?</v>
      </c>
    </row>
    <row r="887" spans="1:4">
      <c r="A887" s="10">
        <v>826</v>
      </c>
      <c r="B887" s="1725"/>
      <c r="D887" s="2" t="str">
        <f t="shared" si="12"/>
        <v>OK</v>
      </c>
    </row>
    <row r="888" spans="1:4">
      <c r="A888" s="10">
        <v>827</v>
      </c>
      <c r="B888" s="1725"/>
      <c r="D888" s="2" t="str">
        <f t="shared" si="12"/>
        <v>OK</v>
      </c>
    </row>
    <row r="889" spans="1:4">
      <c r="A889" s="10">
        <v>828</v>
      </c>
      <c r="B889" s="1725"/>
      <c r="D889" s="2" t="str">
        <f t="shared" si="12"/>
        <v>OK</v>
      </c>
    </row>
    <row r="890" spans="1:4">
      <c r="A890" s="5">
        <v>829</v>
      </c>
      <c r="B890" s="1725">
        <f>'Expenditures 15-22'!F12</f>
        <v>0</v>
      </c>
      <c r="D890" s="2" t="str">
        <f t="shared" si="12"/>
        <v>Error?</v>
      </c>
    </row>
    <row r="891" spans="1:4">
      <c r="A891" s="5">
        <v>830</v>
      </c>
      <c r="B891" s="1725">
        <f>'Expenditures 15-22'!F13</f>
        <v>260717</v>
      </c>
      <c r="D891" s="2" t="str">
        <f t="shared" si="12"/>
        <v>Error?</v>
      </c>
    </row>
    <row r="892" spans="1:4">
      <c r="A892" s="5">
        <v>831</v>
      </c>
      <c r="B892" s="1725">
        <f>'Expenditures 15-22'!F14</f>
        <v>199029</v>
      </c>
      <c r="D892" s="2" t="str">
        <f t="shared" si="12"/>
        <v>Error?</v>
      </c>
    </row>
    <row r="893" spans="1:4">
      <c r="A893" s="5">
        <v>832</v>
      </c>
      <c r="B893" s="1725">
        <f>'Expenditures 15-22'!F15</f>
        <v>288168</v>
      </c>
      <c r="D893" s="2" t="str">
        <f t="shared" si="12"/>
        <v>Error?</v>
      </c>
    </row>
    <row r="894" spans="1:4">
      <c r="A894" s="5">
        <v>833</v>
      </c>
      <c r="B894" s="1725">
        <f>'Expenditures 15-22'!F33</f>
        <v>13253285</v>
      </c>
      <c r="C894" s="2" t="s">
        <v>567</v>
      </c>
      <c r="D894" s="2" t="str">
        <f t="shared" si="12"/>
        <v>Error?</v>
      </c>
    </row>
    <row r="895" spans="1:4">
      <c r="A895" s="5">
        <v>834</v>
      </c>
      <c r="B895" s="1725">
        <f>'Expenditures 15-22'!F36</f>
        <v>8156</v>
      </c>
      <c r="D895" s="2" t="str">
        <f t="shared" ref="D895:D958" si="13">IF(ISBLANK(B895),"OK",IF(A895-B895=0,"OK","Error?"))</f>
        <v>Error?</v>
      </c>
    </row>
    <row r="896" spans="1:4">
      <c r="A896" s="5">
        <v>835</v>
      </c>
      <c r="B896" s="1725">
        <f>'Expenditures 15-22'!F37</f>
        <v>87976</v>
      </c>
      <c r="D896" s="2" t="str">
        <f t="shared" si="13"/>
        <v>Error?</v>
      </c>
    </row>
    <row r="897" spans="1:4">
      <c r="A897" s="5">
        <v>836</v>
      </c>
      <c r="B897" s="1725">
        <f>'Expenditures 15-22'!F38</f>
        <v>64036</v>
      </c>
      <c r="D897" s="2" t="str">
        <f t="shared" si="13"/>
        <v>Error?</v>
      </c>
    </row>
    <row r="898" spans="1:4">
      <c r="A898" s="5">
        <v>837</v>
      </c>
      <c r="B898" s="1725">
        <f>'Expenditures 15-22'!F39</f>
        <v>33418</v>
      </c>
      <c r="D898" s="2" t="str">
        <f t="shared" si="13"/>
        <v>Error?</v>
      </c>
    </row>
    <row r="899" spans="1:4">
      <c r="A899" s="5">
        <v>838</v>
      </c>
      <c r="B899" s="1725">
        <f>'Expenditures 15-22'!F40</f>
        <v>25896</v>
      </c>
      <c r="D899" s="2" t="str">
        <f t="shared" si="13"/>
        <v>Error?</v>
      </c>
    </row>
    <row r="900" spans="1:4">
      <c r="A900" s="5">
        <v>839</v>
      </c>
      <c r="B900" s="1725">
        <f>'Expenditures 15-22'!F41</f>
        <v>8299</v>
      </c>
      <c r="D900" s="2" t="str">
        <f t="shared" si="13"/>
        <v>Error?</v>
      </c>
    </row>
    <row r="901" spans="1:4">
      <c r="A901" s="5">
        <v>840</v>
      </c>
      <c r="B901" s="1725">
        <f>'Expenditures 15-22'!F42</f>
        <v>227781</v>
      </c>
      <c r="C901" s="2" t="s">
        <v>567</v>
      </c>
      <c r="D901" s="2" t="str">
        <f t="shared" si="13"/>
        <v>Error?</v>
      </c>
    </row>
    <row r="902" spans="1:4">
      <c r="A902" s="5">
        <v>841</v>
      </c>
      <c r="B902" s="1725">
        <f>'Expenditures 15-22'!F44</f>
        <v>253968</v>
      </c>
      <c r="D902" s="2" t="str">
        <f t="shared" si="13"/>
        <v>Error?</v>
      </c>
    </row>
    <row r="903" spans="1:4">
      <c r="A903" s="5">
        <v>842</v>
      </c>
      <c r="B903" s="1725">
        <f>'Expenditures 15-22'!F45</f>
        <v>531804</v>
      </c>
      <c r="D903" s="2" t="str">
        <f t="shared" si="13"/>
        <v>Error?</v>
      </c>
    </row>
    <row r="904" spans="1:4">
      <c r="A904" s="5">
        <v>843</v>
      </c>
      <c r="B904" s="1725">
        <f>'Expenditures 15-22'!F46</f>
        <v>113998</v>
      </c>
      <c r="D904" s="2" t="str">
        <f t="shared" si="13"/>
        <v>Error?</v>
      </c>
    </row>
    <row r="905" spans="1:4">
      <c r="A905" s="5">
        <v>844</v>
      </c>
      <c r="B905" s="1725">
        <f>'Expenditures 15-22'!F47</f>
        <v>899770</v>
      </c>
      <c r="C905" s="2" t="s">
        <v>567</v>
      </c>
      <c r="D905" s="2" t="str">
        <f t="shared" si="13"/>
        <v>Error?</v>
      </c>
    </row>
    <row r="906" spans="1:4">
      <c r="A906" s="5">
        <v>845</v>
      </c>
      <c r="B906" s="1725">
        <f>'Expenditures 15-22'!F49</f>
        <v>13998</v>
      </c>
      <c r="D906" s="2" t="str">
        <f t="shared" si="13"/>
        <v>Error?</v>
      </c>
    </row>
    <row r="907" spans="1:4">
      <c r="A907" s="5">
        <v>846</v>
      </c>
      <c r="B907" s="1725">
        <f>'Expenditures 15-22'!F50</f>
        <v>50307</v>
      </c>
      <c r="D907" s="2" t="str">
        <f t="shared" si="13"/>
        <v>Error?</v>
      </c>
    </row>
    <row r="908" spans="1:4">
      <c r="A908" s="5">
        <v>847</v>
      </c>
      <c r="B908" s="1725">
        <f>'Expenditures 15-22'!F53</f>
        <v>101226</v>
      </c>
      <c r="C908" s="2" t="s">
        <v>567</v>
      </c>
      <c r="D908" s="2" t="str">
        <f t="shared" si="13"/>
        <v>Error?</v>
      </c>
    </row>
    <row r="909" spans="1:4">
      <c r="A909" s="5">
        <v>848</v>
      </c>
      <c r="B909" s="1725">
        <f>'Expenditures 15-22'!F55</f>
        <v>148157</v>
      </c>
      <c r="D909" s="2" t="str">
        <f t="shared" si="13"/>
        <v>Error?</v>
      </c>
    </row>
    <row r="910" spans="1:4">
      <c r="A910" s="5">
        <v>849</v>
      </c>
      <c r="B910" s="1725">
        <f>'Expenditures 15-22'!F56</f>
        <v>0</v>
      </c>
      <c r="D910" s="2" t="str">
        <f t="shared" si="13"/>
        <v>Error?</v>
      </c>
    </row>
    <row r="911" spans="1:4">
      <c r="A911" s="5">
        <v>850</v>
      </c>
      <c r="B911" s="1725">
        <f>'Expenditures 15-22'!F57</f>
        <v>148157</v>
      </c>
      <c r="C911" s="2" t="s">
        <v>567</v>
      </c>
      <c r="D911" s="2" t="str">
        <f t="shared" si="13"/>
        <v>Error?</v>
      </c>
    </row>
    <row r="912" spans="1:4">
      <c r="A912" s="5">
        <v>851</v>
      </c>
      <c r="B912" s="1725">
        <f>'Expenditures 15-22'!F59</f>
        <v>0</v>
      </c>
      <c r="D912" s="2" t="str">
        <f t="shared" si="13"/>
        <v>Error?</v>
      </c>
    </row>
    <row r="913" spans="1:4">
      <c r="A913" s="5">
        <v>852</v>
      </c>
      <c r="B913" s="1725">
        <f>'Expenditures 15-22'!F60</f>
        <v>36802</v>
      </c>
      <c r="D913" s="2" t="str">
        <f t="shared" si="13"/>
        <v>Error?</v>
      </c>
    </row>
    <row r="914" spans="1:4">
      <c r="A914" s="5">
        <v>853</v>
      </c>
      <c r="B914" s="1725">
        <f>'Expenditures 15-22'!F61</f>
        <v>238350</v>
      </c>
      <c r="D914" s="2" t="str">
        <f t="shared" si="13"/>
        <v>Error?</v>
      </c>
    </row>
    <row r="915" spans="1:4">
      <c r="A915" s="5">
        <v>854</v>
      </c>
      <c r="B915" s="1725">
        <f>'Expenditures 15-22'!F62</f>
        <v>132</v>
      </c>
      <c r="D915" s="2" t="str">
        <f t="shared" si="13"/>
        <v>Error?</v>
      </c>
    </row>
    <row r="916" spans="1:4">
      <c r="A916" s="5">
        <v>855</v>
      </c>
      <c r="B916" s="1725">
        <f>'Expenditures 15-22'!F63</f>
        <v>5902037</v>
      </c>
      <c r="D916" s="2" t="str">
        <f t="shared" si="13"/>
        <v>Error?</v>
      </c>
    </row>
    <row r="917" spans="1:4">
      <c r="A917" s="5">
        <v>856</v>
      </c>
      <c r="B917" s="1725">
        <f>'Expenditures 15-22'!F64</f>
        <v>185227</v>
      </c>
      <c r="D917" s="2" t="str">
        <f t="shared" si="13"/>
        <v>Error?</v>
      </c>
    </row>
    <row r="918" spans="1:4">
      <c r="A918" s="10">
        <v>857</v>
      </c>
      <c r="B918" s="1725"/>
      <c r="D918" s="2" t="str">
        <f t="shared" si="13"/>
        <v>OK</v>
      </c>
    </row>
    <row r="919" spans="1:4">
      <c r="A919" s="5">
        <v>858</v>
      </c>
      <c r="B919" s="1725">
        <f>'Expenditures 15-22'!F65</f>
        <v>6362548</v>
      </c>
      <c r="C919" s="2" t="s">
        <v>567</v>
      </c>
      <c r="D919" s="2" t="str">
        <f t="shared" si="13"/>
        <v>Error?</v>
      </c>
    </row>
    <row r="920" spans="1:4">
      <c r="A920" s="5">
        <v>859</v>
      </c>
      <c r="B920" s="1725">
        <f>'Expenditures 15-22'!F67</f>
        <v>1413</v>
      </c>
      <c r="D920" s="2" t="str">
        <f t="shared" si="13"/>
        <v>Error?</v>
      </c>
    </row>
    <row r="921" spans="1:4">
      <c r="A921" s="5">
        <v>860</v>
      </c>
      <c r="B921" s="1725">
        <f>'Expenditures 15-22'!F68</f>
        <v>31247</v>
      </c>
      <c r="D921" s="2" t="str">
        <f t="shared" si="13"/>
        <v>Error?</v>
      </c>
    </row>
    <row r="922" spans="1:4">
      <c r="A922" s="5">
        <v>861</v>
      </c>
      <c r="B922" s="1725">
        <f>'Expenditures 15-22'!F69</f>
        <v>21487</v>
      </c>
      <c r="D922" s="2" t="str">
        <f t="shared" si="13"/>
        <v>Error?</v>
      </c>
    </row>
    <row r="923" spans="1:4">
      <c r="A923" s="5">
        <v>862</v>
      </c>
      <c r="B923" s="1725">
        <f>'Expenditures 15-22'!F70</f>
        <v>32938</v>
      </c>
      <c r="D923" s="2" t="str">
        <f t="shared" si="13"/>
        <v>Error?</v>
      </c>
    </row>
    <row r="924" spans="1:4">
      <c r="A924" s="10">
        <v>863</v>
      </c>
      <c r="B924" s="1725"/>
      <c r="D924" s="2" t="str">
        <f t="shared" si="13"/>
        <v>OK</v>
      </c>
    </row>
    <row r="925" spans="1:4">
      <c r="A925" s="5">
        <v>864</v>
      </c>
      <c r="B925" s="1725">
        <f>'Expenditures 15-22'!F71</f>
        <v>541292</v>
      </c>
      <c r="D925" s="2" t="str">
        <f t="shared" si="13"/>
        <v>Error?</v>
      </c>
    </row>
    <row r="926" spans="1:4">
      <c r="A926" s="10">
        <v>865</v>
      </c>
      <c r="B926" s="1725"/>
      <c r="D926" s="2" t="str">
        <f t="shared" si="13"/>
        <v>OK</v>
      </c>
    </row>
    <row r="927" spans="1:4">
      <c r="A927" s="5">
        <v>866</v>
      </c>
      <c r="B927" s="1725">
        <f>'Expenditures 15-22'!F72</f>
        <v>628377</v>
      </c>
      <c r="C927" s="2" t="s">
        <v>567</v>
      </c>
      <c r="D927" s="2" t="str">
        <f t="shared" si="13"/>
        <v>Error?</v>
      </c>
    </row>
    <row r="928" spans="1:4">
      <c r="A928" s="5">
        <v>867</v>
      </c>
      <c r="B928" s="1725">
        <f>'Expenditures 15-22'!F73</f>
        <v>50902</v>
      </c>
      <c r="D928" s="2" t="str">
        <f t="shared" si="13"/>
        <v>Error?</v>
      </c>
    </row>
    <row r="929" spans="1:4">
      <c r="A929" s="5">
        <v>868</v>
      </c>
      <c r="B929" s="1725">
        <f>'Expenditures 15-22'!F74</f>
        <v>8418761</v>
      </c>
      <c r="C929" s="2" t="s">
        <v>567</v>
      </c>
      <c r="D929" s="2" t="str">
        <f t="shared" si="13"/>
        <v>Error?</v>
      </c>
    </row>
    <row r="930" spans="1:4">
      <c r="A930" s="5">
        <v>869</v>
      </c>
      <c r="B930" s="1725">
        <f>'Expenditures 15-22'!F75</f>
        <v>362665</v>
      </c>
      <c r="D930" s="2" t="str">
        <f t="shared" si="13"/>
        <v>Error?</v>
      </c>
    </row>
    <row r="931" spans="1:4">
      <c r="A931" s="5">
        <v>870</v>
      </c>
      <c r="B931" s="1725">
        <f>'Expenditures 15-22'!F114</f>
        <v>22034711</v>
      </c>
      <c r="C931" s="2" t="s">
        <v>567</v>
      </c>
      <c r="D931" s="2" t="str">
        <f t="shared" si="13"/>
        <v>Error?</v>
      </c>
    </row>
    <row r="932" spans="1:4">
      <c r="A932" s="10">
        <v>871</v>
      </c>
      <c r="B932" s="1725"/>
      <c r="D932" s="2" t="str">
        <f t="shared" si="13"/>
        <v>OK</v>
      </c>
    </row>
    <row r="933" spans="1:4">
      <c r="A933" s="10">
        <v>872</v>
      </c>
      <c r="B933" s="1725"/>
      <c r="D933" s="2" t="str">
        <f t="shared" si="13"/>
        <v>OK</v>
      </c>
    </row>
    <row r="934" spans="1:4">
      <c r="A934" s="10">
        <v>873</v>
      </c>
      <c r="B934" s="1725"/>
      <c r="D934" s="2" t="str">
        <f t="shared" si="13"/>
        <v>OK</v>
      </c>
    </row>
    <row r="935" spans="1:4">
      <c r="A935" s="10">
        <v>874</v>
      </c>
      <c r="B935" s="1725"/>
      <c r="D935" s="2" t="str">
        <f t="shared" si="13"/>
        <v>OK</v>
      </c>
    </row>
    <row r="936" spans="1:4">
      <c r="A936" s="10">
        <v>875</v>
      </c>
      <c r="B936" s="1725"/>
      <c r="D936" s="2" t="str">
        <f t="shared" si="13"/>
        <v>OK</v>
      </c>
    </row>
    <row r="937" spans="1:4">
      <c r="A937" s="5">
        <v>876</v>
      </c>
      <c r="B937" s="1725">
        <f>'Expenditures 15-22'!G5</f>
        <v>0</v>
      </c>
      <c r="D937" s="2" t="str">
        <f t="shared" si="13"/>
        <v>Error?</v>
      </c>
    </row>
    <row r="938" spans="1:4">
      <c r="A938" s="5">
        <v>877</v>
      </c>
      <c r="B938" s="1725">
        <f>'Expenditures 15-22'!G16</f>
        <v>0</v>
      </c>
      <c r="D938" s="2" t="str">
        <f t="shared" si="13"/>
        <v>Error?</v>
      </c>
    </row>
    <row r="939" spans="1:4">
      <c r="A939" s="10">
        <v>878</v>
      </c>
      <c r="B939" s="1725"/>
      <c r="D939" s="2" t="str">
        <f t="shared" si="13"/>
        <v>OK</v>
      </c>
    </row>
    <row r="940" spans="1:4">
      <c r="A940" s="10">
        <v>879</v>
      </c>
      <c r="B940" s="1725"/>
      <c r="D940" s="2" t="str">
        <f t="shared" si="13"/>
        <v>OK</v>
      </c>
    </row>
    <row r="941" spans="1:4">
      <c r="A941" s="10">
        <v>880</v>
      </c>
      <c r="B941" s="1725"/>
      <c r="D941" s="2" t="str">
        <f t="shared" si="13"/>
        <v>OK</v>
      </c>
    </row>
    <row r="942" spans="1:4">
      <c r="A942" s="10">
        <v>881</v>
      </c>
      <c r="B942" s="1725"/>
      <c r="D942" s="2" t="str">
        <f t="shared" si="13"/>
        <v>OK</v>
      </c>
    </row>
    <row r="943" spans="1:4">
      <c r="A943" s="10">
        <v>882</v>
      </c>
      <c r="B943" s="1725"/>
      <c r="D943" s="2" t="str">
        <f t="shared" si="13"/>
        <v>OK</v>
      </c>
    </row>
    <row r="944" spans="1:4">
      <c r="A944" s="5">
        <v>883</v>
      </c>
      <c r="B944" s="1725">
        <f>'Expenditures 15-22'!G18</f>
        <v>0</v>
      </c>
      <c r="D944" s="2" t="str">
        <f t="shared" si="13"/>
        <v>Error?</v>
      </c>
    </row>
    <row r="945" spans="1:4">
      <c r="A945" s="10">
        <v>884</v>
      </c>
      <c r="B945" s="1725"/>
      <c r="D945" s="2" t="str">
        <f t="shared" si="13"/>
        <v>OK</v>
      </c>
    </row>
    <row r="946" spans="1:4">
      <c r="A946" s="10">
        <v>885</v>
      </c>
      <c r="B946" s="1725"/>
      <c r="D946" s="2" t="str">
        <f t="shared" si="13"/>
        <v>OK</v>
      </c>
    </row>
    <row r="947" spans="1:4">
      <c r="A947" s="10">
        <v>886</v>
      </c>
      <c r="B947" s="1725"/>
      <c r="D947" s="2" t="str">
        <f t="shared" si="13"/>
        <v>OK</v>
      </c>
    </row>
    <row r="948" spans="1:4">
      <c r="A948" s="5">
        <v>887</v>
      </c>
      <c r="B948" s="1725">
        <f>'Expenditures 15-22'!G12</f>
        <v>0</v>
      </c>
      <c r="D948" s="2" t="str">
        <f t="shared" si="13"/>
        <v>Error?</v>
      </c>
    </row>
    <row r="949" spans="1:4">
      <c r="A949" s="5">
        <v>888</v>
      </c>
      <c r="B949" s="1725">
        <f>'Expenditures 15-22'!G13</f>
        <v>6750</v>
      </c>
      <c r="D949" s="2" t="str">
        <f t="shared" si="13"/>
        <v>Error?</v>
      </c>
    </row>
    <row r="950" spans="1:4">
      <c r="A950" s="5">
        <v>889</v>
      </c>
      <c r="B950" s="1725">
        <f>'Expenditures 15-22'!G14</f>
        <v>0</v>
      </c>
      <c r="D950" s="2" t="str">
        <f t="shared" si="13"/>
        <v>Error?</v>
      </c>
    </row>
    <row r="951" spans="1:4">
      <c r="A951" s="5">
        <v>890</v>
      </c>
      <c r="B951" s="1725">
        <f>'Expenditures 15-22'!G15</f>
        <v>0</v>
      </c>
      <c r="D951" s="2" t="str">
        <f t="shared" si="13"/>
        <v>Error?</v>
      </c>
    </row>
    <row r="952" spans="1:4">
      <c r="A952" s="5">
        <v>891</v>
      </c>
      <c r="B952" s="1725">
        <f>'Expenditures 15-22'!G33</f>
        <v>30359</v>
      </c>
      <c r="C952" s="2" t="s">
        <v>567</v>
      </c>
      <c r="D952" s="2" t="str">
        <f t="shared" si="13"/>
        <v>Error?</v>
      </c>
    </row>
    <row r="953" spans="1:4">
      <c r="A953" s="5">
        <v>892</v>
      </c>
      <c r="B953" s="1725">
        <f>'Expenditures 15-22'!G36</f>
        <v>0</v>
      </c>
      <c r="D953" s="2" t="str">
        <f t="shared" si="13"/>
        <v>Error?</v>
      </c>
    </row>
    <row r="954" spans="1:4">
      <c r="A954" s="5">
        <v>893</v>
      </c>
      <c r="B954" s="1725">
        <f>'Expenditures 15-22'!G37</f>
        <v>0</v>
      </c>
      <c r="D954" s="2" t="str">
        <f t="shared" si="13"/>
        <v>Error?</v>
      </c>
    </row>
    <row r="955" spans="1:4">
      <c r="A955" s="5">
        <v>894</v>
      </c>
      <c r="B955" s="1725">
        <f>'Expenditures 15-22'!G38</f>
        <v>0</v>
      </c>
      <c r="D955" s="2" t="str">
        <f t="shared" si="13"/>
        <v>Error?</v>
      </c>
    </row>
    <row r="956" spans="1:4">
      <c r="A956" s="5">
        <v>895</v>
      </c>
      <c r="B956" s="1725">
        <f>'Expenditures 15-22'!G39</f>
        <v>0</v>
      </c>
      <c r="D956" s="2" t="str">
        <f t="shared" si="13"/>
        <v>Error?</v>
      </c>
    </row>
    <row r="957" spans="1:4">
      <c r="A957" s="5">
        <v>896</v>
      </c>
      <c r="B957" s="1725">
        <f>'Expenditures 15-22'!G40</f>
        <v>0</v>
      </c>
      <c r="D957" s="2" t="str">
        <f t="shared" si="13"/>
        <v>Error?</v>
      </c>
    </row>
    <row r="958" spans="1:4">
      <c r="A958" s="5">
        <v>897</v>
      </c>
      <c r="B958" s="1725">
        <f>'Expenditures 15-22'!G41</f>
        <v>0</v>
      </c>
      <c r="D958" s="2" t="str">
        <f t="shared" si="13"/>
        <v>Error?</v>
      </c>
    </row>
    <row r="959" spans="1:4">
      <c r="A959" s="5">
        <v>898</v>
      </c>
      <c r="B959" s="1725">
        <f>'Expenditures 15-22'!G42</f>
        <v>0</v>
      </c>
      <c r="C959" s="2" t="s">
        <v>567</v>
      </c>
      <c r="D959" s="2" t="str">
        <f t="shared" ref="D959:D1022" si="14">IF(ISBLANK(B959),"OK",IF(A959-B959=0,"OK","Error?"))</f>
        <v>Error?</v>
      </c>
    </row>
    <row r="960" spans="1:4">
      <c r="A960" s="5">
        <v>899</v>
      </c>
      <c r="B960" s="1725">
        <f>'Expenditures 15-22'!G44</f>
        <v>0</v>
      </c>
      <c r="D960" s="2" t="str">
        <f t="shared" si="14"/>
        <v>Error?</v>
      </c>
    </row>
    <row r="961" spans="1:4">
      <c r="A961" s="5">
        <v>900</v>
      </c>
      <c r="B961" s="1725">
        <f>'Expenditures 15-22'!G45</f>
        <v>0</v>
      </c>
      <c r="D961" s="2" t="str">
        <f t="shared" si="14"/>
        <v>Error?</v>
      </c>
    </row>
    <row r="962" spans="1:4">
      <c r="A962" s="5">
        <v>901</v>
      </c>
      <c r="B962" s="1725">
        <f>'Expenditures 15-22'!G46</f>
        <v>0</v>
      </c>
      <c r="D962" s="2" t="str">
        <f t="shared" si="14"/>
        <v>Error?</v>
      </c>
    </row>
    <row r="963" spans="1:4">
      <c r="A963" s="5">
        <v>902</v>
      </c>
      <c r="B963" s="1725">
        <f>'Expenditures 15-22'!G47</f>
        <v>0</v>
      </c>
      <c r="C963" s="2" t="s">
        <v>567</v>
      </c>
      <c r="D963" s="2" t="str">
        <f t="shared" si="14"/>
        <v>Error?</v>
      </c>
    </row>
    <row r="964" spans="1:4">
      <c r="A964" s="5">
        <v>903</v>
      </c>
      <c r="B964" s="1725">
        <f>'Expenditures 15-22'!G49</f>
        <v>0</v>
      </c>
      <c r="D964" s="2" t="str">
        <f t="shared" si="14"/>
        <v>Error?</v>
      </c>
    </row>
    <row r="965" spans="1:4">
      <c r="A965" s="5">
        <v>904</v>
      </c>
      <c r="B965" s="1725">
        <f>'Expenditures 15-22'!G50</f>
        <v>0</v>
      </c>
      <c r="D965" s="2" t="str">
        <f t="shared" si="14"/>
        <v>Error?</v>
      </c>
    </row>
    <row r="966" spans="1:4">
      <c r="A966" s="5">
        <v>905</v>
      </c>
      <c r="B966" s="1725">
        <f>'Expenditures 15-22'!G53</f>
        <v>0</v>
      </c>
      <c r="C966" s="2" t="s">
        <v>567</v>
      </c>
      <c r="D966" s="2" t="str">
        <f t="shared" si="14"/>
        <v>Error?</v>
      </c>
    </row>
    <row r="967" spans="1:4">
      <c r="A967" s="5">
        <v>906</v>
      </c>
      <c r="B967" s="1725">
        <f>'Expenditures 15-22'!G55</f>
        <v>0</v>
      </c>
      <c r="D967" s="2" t="str">
        <f t="shared" si="14"/>
        <v>Error?</v>
      </c>
    </row>
    <row r="968" spans="1:4">
      <c r="A968" s="5">
        <v>907</v>
      </c>
      <c r="B968" s="1725">
        <f>'Expenditures 15-22'!G56</f>
        <v>0</v>
      </c>
      <c r="D968" s="2" t="str">
        <f t="shared" si="14"/>
        <v>Error?</v>
      </c>
    </row>
    <row r="969" spans="1:4">
      <c r="A969" s="5">
        <v>908</v>
      </c>
      <c r="B969" s="1725">
        <f>'Expenditures 15-22'!G57</f>
        <v>0</v>
      </c>
      <c r="C969" s="2" t="s">
        <v>567</v>
      </c>
      <c r="D969" s="2" t="str">
        <f t="shared" si="14"/>
        <v>Error?</v>
      </c>
    </row>
    <row r="970" spans="1:4">
      <c r="A970" s="5">
        <v>909</v>
      </c>
      <c r="B970" s="1725">
        <f>'Expenditures 15-22'!G59</f>
        <v>0</v>
      </c>
      <c r="D970" s="2" t="str">
        <f t="shared" si="14"/>
        <v>Error?</v>
      </c>
    </row>
    <row r="971" spans="1:4">
      <c r="A971" s="5">
        <v>910</v>
      </c>
      <c r="B971" s="1725">
        <f>'Expenditures 15-22'!G60</f>
        <v>0</v>
      </c>
      <c r="D971" s="2" t="str">
        <f t="shared" si="14"/>
        <v>Error?</v>
      </c>
    </row>
    <row r="972" spans="1:4">
      <c r="A972" s="5">
        <v>911</v>
      </c>
      <c r="B972" s="1725">
        <f>'Expenditures 15-22'!G61</f>
        <v>58557</v>
      </c>
      <c r="D972" s="2" t="str">
        <f t="shared" si="14"/>
        <v>Error?</v>
      </c>
    </row>
    <row r="973" spans="1:4">
      <c r="A973" s="5">
        <v>912</v>
      </c>
      <c r="B973" s="1725">
        <f>'Expenditures 15-22'!G62</f>
        <v>0</v>
      </c>
      <c r="D973" s="2" t="str">
        <f t="shared" si="14"/>
        <v>Error?</v>
      </c>
    </row>
    <row r="974" spans="1:4">
      <c r="A974" s="5">
        <v>913</v>
      </c>
      <c r="B974" s="1725">
        <f>'Expenditures 15-22'!G63</f>
        <v>16980</v>
      </c>
      <c r="D974" s="2" t="str">
        <f t="shared" si="14"/>
        <v>Error?</v>
      </c>
    </row>
    <row r="975" spans="1:4">
      <c r="A975" s="5">
        <v>914</v>
      </c>
      <c r="B975" s="1725">
        <f>'Expenditures 15-22'!G64</f>
        <v>8111</v>
      </c>
      <c r="D975" s="2" t="str">
        <f t="shared" si="14"/>
        <v>Error?</v>
      </c>
    </row>
    <row r="976" spans="1:4">
      <c r="A976" s="10">
        <v>915</v>
      </c>
      <c r="B976" s="1725"/>
      <c r="D976" s="2" t="str">
        <f t="shared" si="14"/>
        <v>OK</v>
      </c>
    </row>
    <row r="977" spans="1:4">
      <c r="A977" s="5">
        <v>916</v>
      </c>
      <c r="B977" s="1725">
        <f>'Expenditures 15-22'!G65</f>
        <v>83648</v>
      </c>
      <c r="C977" s="2" t="s">
        <v>567</v>
      </c>
      <c r="D977" s="2" t="str">
        <f t="shared" si="14"/>
        <v>Error?</v>
      </c>
    </row>
    <row r="978" spans="1:4">
      <c r="A978" s="5">
        <v>917</v>
      </c>
      <c r="B978" s="1725">
        <f>'Expenditures 15-22'!G67</f>
        <v>0</v>
      </c>
      <c r="D978" s="2" t="str">
        <f t="shared" si="14"/>
        <v>Error?</v>
      </c>
    </row>
    <row r="979" spans="1:4">
      <c r="A979" s="5">
        <v>918</v>
      </c>
      <c r="B979" s="1725">
        <f>'Expenditures 15-22'!G68</f>
        <v>0</v>
      </c>
      <c r="D979" s="2" t="str">
        <f t="shared" si="14"/>
        <v>Error?</v>
      </c>
    </row>
    <row r="980" spans="1:4">
      <c r="A980" s="5">
        <v>919</v>
      </c>
      <c r="B980" s="1725">
        <f>'Expenditures 15-22'!G69</f>
        <v>0</v>
      </c>
      <c r="D980" s="2" t="str">
        <f t="shared" si="14"/>
        <v>Error?</v>
      </c>
    </row>
    <row r="981" spans="1:4">
      <c r="A981" s="5">
        <v>920</v>
      </c>
      <c r="B981" s="1725">
        <f>'Expenditures 15-22'!G70</f>
        <v>0</v>
      </c>
      <c r="D981" s="2" t="str">
        <f t="shared" si="14"/>
        <v>Error?</v>
      </c>
    </row>
    <row r="982" spans="1:4">
      <c r="A982" s="10">
        <v>921</v>
      </c>
      <c r="B982" s="1725"/>
      <c r="D982" s="2" t="str">
        <f t="shared" si="14"/>
        <v>OK</v>
      </c>
    </row>
    <row r="983" spans="1:4">
      <c r="A983" s="5">
        <v>922</v>
      </c>
      <c r="B983" s="1725">
        <f>'Expenditures 15-22'!G71</f>
        <v>11348</v>
      </c>
      <c r="D983" s="2" t="str">
        <f t="shared" si="14"/>
        <v>Error?</v>
      </c>
    </row>
    <row r="984" spans="1:4">
      <c r="A984" s="10">
        <v>923</v>
      </c>
      <c r="B984" s="1725"/>
      <c r="D984" s="2" t="str">
        <f t="shared" si="14"/>
        <v>OK</v>
      </c>
    </row>
    <row r="985" spans="1:4">
      <c r="A985" s="5">
        <v>924</v>
      </c>
      <c r="B985" s="1725">
        <f>'Expenditures 15-22'!G72</f>
        <v>11348</v>
      </c>
      <c r="C985" s="2" t="s">
        <v>567</v>
      </c>
      <c r="D985" s="2" t="str">
        <f t="shared" si="14"/>
        <v>Error?</v>
      </c>
    </row>
    <row r="986" spans="1:4">
      <c r="A986" s="5">
        <v>925</v>
      </c>
      <c r="B986" s="1725">
        <f>'Expenditures 15-22'!G73</f>
        <v>0</v>
      </c>
      <c r="D986" s="2" t="str">
        <f t="shared" si="14"/>
        <v>Error?</v>
      </c>
    </row>
    <row r="987" spans="1:4">
      <c r="A987" s="5">
        <v>926</v>
      </c>
      <c r="B987" s="1725">
        <f>'Expenditures 15-22'!G74</f>
        <v>94996</v>
      </c>
      <c r="C987" s="2" t="s">
        <v>567</v>
      </c>
      <c r="D987" s="2" t="str">
        <f t="shared" si="14"/>
        <v>Error?</v>
      </c>
    </row>
    <row r="988" spans="1:4">
      <c r="A988" s="5">
        <v>927</v>
      </c>
      <c r="B988" s="1725">
        <f>'Expenditures 15-22'!G75</f>
        <v>0</v>
      </c>
      <c r="D988" s="2" t="str">
        <f t="shared" si="14"/>
        <v>Error?</v>
      </c>
    </row>
    <row r="989" spans="1:4">
      <c r="A989" s="5">
        <v>928</v>
      </c>
      <c r="B989" s="1725">
        <f>'Expenditures 15-22'!G114</f>
        <v>125355</v>
      </c>
      <c r="C989" s="2" t="s">
        <v>567</v>
      </c>
      <c r="D989" s="2" t="str">
        <f t="shared" si="14"/>
        <v>Error?</v>
      </c>
    </row>
    <row r="990" spans="1:4">
      <c r="A990" s="10">
        <v>929</v>
      </c>
      <c r="B990" s="1725"/>
      <c r="D990" s="2" t="str">
        <f t="shared" si="14"/>
        <v>OK</v>
      </c>
    </row>
    <row r="991" spans="1:4">
      <c r="A991" s="10">
        <v>930</v>
      </c>
      <c r="B991" s="1725"/>
      <c r="D991" s="2" t="str">
        <f t="shared" si="14"/>
        <v>OK</v>
      </c>
    </row>
    <row r="992" spans="1:4">
      <c r="A992" s="10">
        <v>931</v>
      </c>
      <c r="B992" s="1725"/>
      <c r="D992" s="2" t="str">
        <f t="shared" si="14"/>
        <v>OK</v>
      </c>
    </row>
    <row r="993" spans="1:4">
      <c r="A993" s="10">
        <v>932</v>
      </c>
      <c r="B993" s="1725"/>
      <c r="D993" s="2" t="str">
        <f t="shared" si="14"/>
        <v>OK</v>
      </c>
    </row>
    <row r="994" spans="1:4">
      <c r="A994" s="10">
        <v>933</v>
      </c>
      <c r="B994" s="1725"/>
      <c r="D994" s="2" t="str">
        <f t="shared" si="14"/>
        <v>OK</v>
      </c>
    </row>
    <row r="995" spans="1:4">
      <c r="A995" s="5">
        <v>934</v>
      </c>
      <c r="B995" s="1726">
        <f>'Expenditures 15-22'!H5</f>
        <v>11989</v>
      </c>
      <c r="C995" s="9"/>
      <c r="D995" s="2" t="str">
        <f t="shared" si="14"/>
        <v>Error?</v>
      </c>
    </row>
    <row r="996" spans="1:4">
      <c r="A996" s="5">
        <v>935</v>
      </c>
      <c r="B996" s="1725">
        <f>'Expenditures 15-22'!H16</f>
        <v>1014</v>
      </c>
      <c r="D996" s="2" t="str">
        <f t="shared" si="14"/>
        <v>Error?</v>
      </c>
    </row>
    <row r="997" spans="1:4">
      <c r="A997" s="10">
        <v>936</v>
      </c>
      <c r="B997" s="1725"/>
      <c r="D997" s="2" t="str">
        <f t="shared" si="14"/>
        <v>OK</v>
      </c>
    </row>
    <row r="998" spans="1:4">
      <c r="A998" s="10">
        <v>937</v>
      </c>
      <c r="B998" s="1725"/>
      <c r="D998" s="2" t="str">
        <f t="shared" si="14"/>
        <v>OK</v>
      </c>
    </row>
    <row r="999" spans="1:4">
      <c r="A999" s="10">
        <v>938</v>
      </c>
      <c r="B999" s="1725"/>
      <c r="D999" s="2" t="str">
        <f t="shared" si="14"/>
        <v>OK</v>
      </c>
    </row>
    <row r="1000" spans="1:4">
      <c r="A1000" s="10">
        <v>939</v>
      </c>
      <c r="B1000" s="1725"/>
      <c r="D1000" s="2" t="str">
        <f t="shared" si="14"/>
        <v>OK</v>
      </c>
    </row>
    <row r="1001" spans="1:4">
      <c r="A1001" s="10">
        <v>940</v>
      </c>
      <c r="B1001" s="1725"/>
      <c r="D1001" s="2" t="str">
        <f t="shared" si="14"/>
        <v>OK</v>
      </c>
    </row>
    <row r="1002" spans="1:4">
      <c r="A1002" s="5">
        <v>941</v>
      </c>
      <c r="B1002" s="1725">
        <f>'Expenditures 15-22'!H18</f>
        <v>0</v>
      </c>
      <c r="D1002" s="2" t="str">
        <f t="shared" si="14"/>
        <v>Error?</v>
      </c>
    </row>
    <row r="1003" spans="1:4">
      <c r="A1003" s="10">
        <v>942</v>
      </c>
      <c r="B1003" s="1725"/>
      <c r="D1003" s="2" t="str">
        <f t="shared" si="14"/>
        <v>OK</v>
      </c>
    </row>
    <row r="1004" spans="1:4">
      <c r="A1004" s="10">
        <v>943</v>
      </c>
      <c r="B1004" s="1725"/>
      <c r="D1004" s="2" t="str">
        <f t="shared" si="14"/>
        <v>OK</v>
      </c>
    </row>
    <row r="1005" spans="1:4">
      <c r="A1005" s="10">
        <v>944</v>
      </c>
      <c r="B1005" s="1725"/>
      <c r="D1005" s="2" t="str">
        <f t="shared" si="14"/>
        <v>OK</v>
      </c>
    </row>
    <row r="1006" spans="1:4">
      <c r="A1006" s="5">
        <v>945</v>
      </c>
      <c r="B1006" s="1725">
        <f>'Expenditures 15-22'!H12</f>
        <v>0</v>
      </c>
      <c r="D1006" s="2" t="str">
        <f t="shared" si="14"/>
        <v>Error?</v>
      </c>
    </row>
    <row r="1007" spans="1:4">
      <c r="A1007" s="5">
        <v>946</v>
      </c>
      <c r="B1007" s="1725">
        <f>'Expenditures 15-22'!H13</f>
        <v>280631</v>
      </c>
      <c r="D1007" s="2" t="str">
        <f t="shared" si="14"/>
        <v>Error?</v>
      </c>
    </row>
    <row r="1008" spans="1:4">
      <c r="A1008" s="5">
        <v>947</v>
      </c>
      <c r="B1008" s="1725">
        <f>'Expenditures 15-22'!H14</f>
        <v>109179</v>
      </c>
      <c r="D1008" s="2" t="str">
        <f t="shared" si="14"/>
        <v>Error?</v>
      </c>
    </row>
    <row r="1009" spans="1:4">
      <c r="A1009" s="5">
        <v>948</v>
      </c>
      <c r="B1009" s="1725">
        <f>'Expenditures 15-22'!H15</f>
        <v>0</v>
      </c>
      <c r="D1009" s="2" t="str">
        <f t="shared" si="14"/>
        <v>Error?</v>
      </c>
    </row>
    <row r="1010" spans="1:4">
      <c r="A1010" s="5">
        <v>949</v>
      </c>
      <c r="B1010" s="1725">
        <f>'Expenditures 15-22'!H33</f>
        <v>10267773</v>
      </c>
      <c r="C1010" s="2" t="s">
        <v>567</v>
      </c>
      <c r="D1010" s="2" t="str">
        <f t="shared" si="14"/>
        <v>Error?</v>
      </c>
    </row>
    <row r="1011" spans="1:4">
      <c r="A1011" s="5">
        <v>950</v>
      </c>
      <c r="B1011" s="1725">
        <f>'Expenditures 15-22'!H36</f>
        <v>0</v>
      </c>
      <c r="D1011" s="2" t="str">
        <f t="shared" si="14"/>
        <v>Error?</v>
      </c>
    </row>
    <row r="1012" spans="1:4">
      <c r="A1012" s="5">
        <v>951</v>
      </c>
      <c r="B1012" s="1725">
        <f>'Expenditures 15-22'!H37</f>
        <v>30</v>
      </c>
      <c r="D1012" s="2" t="str">
        <f t="shared" si="14"/>
        <v>Error?</v>
      </c>
    </row>
    <row r="1013" spans="1:4">
      <c r="A1013" s="5">
        <v>952</v>
      </c>
      <c r="B1013" s="1725">
        <f>'Expenditures 15-22'!H38</f>
        <v>3100</v>
      </c>
      <c r="D1013" s="2" t="str">
        <f t="shared" si="14"/>
        <v>Error?</v>
      </c>
    </row>
    <row r="1014" spans="1:4">
      <c r="A1014" s="5">
        <v>953</v>
      </c>
      <c r="B1014" s="1725">
        <f>'Expenditures 15-22'!H39</f>
        <v>0</v>
      </c>
      <c r="D1014" s="2" t="str">
        <f t="shared" si="14"/>
        <v>Error?</v>
      </c>
    </row>
    <row r="1015" spans="1:4">
      <c r="A1015" s="5">
        <v>954</v>
      </c>
      <c r="B1015" s="1725">
        <f>'Expenditures 15-22'!H40</f>
        <v>0</v>
      </c>
      <c r="D1015" s="2" t="str">
        <f t="shared" si="14"/>
        <v>Error?</v>
      </c>
    </row>
    <row r="1016" spans="1:4">
      <c r="A1016" s="5">
        <v>955</v>
      </c>
      <c r="B1016" s="1725">
        <f>'Expenditures 15-22'!H41</f>
        <v>0</v>
      </c>
      <c r="D1016" s="2" t="str">
        <f t="shared" si="14"/>
        <v>Error?</v>
      </c>
    </row>
    <row r="1017" spans="1:4">
      <c r="A1017" s="5">
        <v>956</v>
      </c>
      <c r="B1017" s="1725">
        <f>'Expenditures 15-22'!H42</f>
        <v>3130</v>
      </c>
      <c r="C1017" s="2" t="s">
        <v>567</v>
      </c>
      <c r="D1017" s="2" t="str">
        <f t="shared" si="14"/>
        <v>Error?</v>
      </c>
    </row>
    <row r="1018" spans="1:4">
      <c r="A1018" s="5">
        <v>957</v>
      </c>
      <c r="B1018" s="1725">
        <f>'Expenditures 15-22'!H44</f>
        <v>13009</v>
      </c>
      <c r="D1018" s="2" t="str">
        <f t="shared" si="14"/>
        <v>Error?</v>
      </c>
    </row>
    <row r="1019" spans="1:4">
      <c r="A1019" s="5">
        <v>958</v>
      </c>
      <c r="B1019" s="1725">
        <f>'Expenditures 15-22'!H45</f>
        <v>0</v>
      </c>
      <c r="D1019" s="2" t="str">
        <f t="shared" si="14"/>
        <v>Error?</v>
      </c>
    </row>
    <row r="1020" spans="1:4">
      <c r="A1020" s="5">
        <v>959</v>
      </c>
      <c r="B1020" s="1725">
        <f>'Expenditures 15-22'!H46</f>
        <v>0</v>
      </c>
      <c r="D1020" s="2" t="str">
        <f t="shared" si="14"/>
        <v>Error?</v>
      </c>
    </row>
    <row r="1021" spans="1:4">
      <c r="A1021" s="5">
        <v>960</v>
      </c>
      <c r="B1021" s="1725">
        <f>'Expenditures 15-22'!H47</f>
        <v>13009</v>
      </c>
      <c r="C1021" s="2" t="s">
        <v>567</v>
      </c>
      <c r="D1021" s="2" t="str">
        <f t="shared" si="14"/>
        <v>Error?</v>
      </c>
    </row>
    <row r="1022" spans="1:4">
      <c r="A1022" s="5">
        <v>961</v>
      </c>
      <c r="B1022" s="1725">
        <f>'Expenditures 15-22'!H49</f>
        <v>32094</v>
      </c>
      <c r="D1022" s="2" t="str">
        <f t="shared" si="14"/>
        <v>Error?</v>
      </c>
    </row>
    <row r="1023" spans="1:4">
      <c r="A1023" s="5">
        <v>962</v>
      </c>
      <c r="B1023" s="1725">
        <f>'Expenditures 15-22'!H50</f>
        <v>17517</v>
      </c>
      <c r="D1023" s="2" t="str">
        <f t="shared" ref="D1023:D1086" si="15">IF(ISBLANK(B1023),"OK",IF(A1023-B1023=0,"OK","Error?"))</f>
        <v>Error?</v>
      </c>
    </row>
    <row r="1024" spans="1:4">
      <c r="A1024" s="5">
        <v>963</v>
      </c>
      <c r="B1024" s="1725">
        <f>'Expenditures 15-22'!H53</f>
        <v>52856</v>
      </c>
      <c r="C1024" s="2" t="s">
        <v>567</v>
      </c>
      <c r="D1024" s="2" t="str">
        <f t="shared" si="15"/>
        <v>Error?</v>
      </c>
    </row>
    <row r="1025" spans="1:4">
      <c r="A1025" s="5">
        <v>964</v>
      </c>
      <c r="B1025" s="1725">
        <f>'Expenditures 15-22'!H55</f>
        <v>14177</v>
      </c>
      <c r="D1025" s="2" t="str">
        <f t="shared" si="15"/>
        <v>Error?</v>
      </c>
    </row>
    <row r="1026" spans="1:4">
      <c r="A1026" s="5">
        <v>965</v>
      </c>
      <c r="B1026" s="1725">
        <f>'Expenditures 15-22'!H56</f>
        <v>0</v>
      </c>
      <c r="D1026" s="2" t="str">
        <f t="shared" si="15"/>
        <v>Error?</v>
      </c>
    </row>
    <row r="1027" spans="1:4">
      <c r="A1027" s="5">
        <v>966</v>
      </c>
      <c r="B1027" s="1725">
        <f>'Expenditures 15-22'!H57</f>
        <v>14177</v>
      </c>
      <c r="C1027" s="2" t="s">
        <v>567</v>
      </c>
      <c r="D1027" s="2" t="str">
        <f t="shared" si="15"/>
        <v>Error?</v>
      </c>
    </row>
    <row r="1028" spans="1:4">
      <c r="A1028" s="5">
        <v>967</v>
      </c>
      <c r="B1028" s="1725">
        <f>'Expenditures 15-22'!H59</f>
        <v>0</v>
      </c>
      <c r="D1028" s="2" t="str">
        <f t="shared" si="15"/>
        <v>Error?</v>
      </c>
    </row>
    <row r="1029" spans="1:4">
      <c r="A1029" s="5">
        <v>968</v>
      </c>
      <c r="B1029" s="1725">
        <f>'Expenditures 15-22'!H60</f>
        <v>760004</v>
      </c>
      <c r="D1029" s="2" t="str">
        <f t="shared" si="15"/>
        <v>Error?</v>
      </c>
    </row>
    <row r="1030" spans="1:4">
      <c r="A1030" s="5">
        <v>969</v>
      </c>
      <c r="B1030" s="1725">
        <f>'Expenditures 15-22'!H61</f>
        <v>0</v>
      </c>
      <c r="D1030" s="2" t="str">
        <f t="shared" si="15"/>
        <v>Error?</v>
      </c>
    </row>
    <row r="1031" spans="1:4">
      <c r="A1031" s="5">
        <v>970</v>
      </c>
      <c r="B1031" s="1725">
        <f>'Expenditures 15-22'!H62</f>
        <v>0</v>
      </c>
      <c r="D1031" s="2" t="str">
        <f t="shared" si="15"/>
        <v>Error?</v>
      </c>
    </row>
    <row r="1032" spans="1:4">
      <c r="A1032" s="5">
        <v>971</v>
      </c>
      <c r="B1032" s="1725">
        <f>'Expenditures 15-22'!H63</f>
        <v>20506</v>
      </c>
      <c r="D1032" s="2" t="str">
        <f t="shared" si="15"/>
        <v>Error?</v>
      </c>
    </row>
    <row r="1033" spans="1:4">
      <c r="A1033" s="5">
        <v>972</v>
      </c>
      <c r="B1033" s="1725">
        <f>'Expenditures 15-22'!H64</f>
        <v>0</v>
      </c>
      <c r="D1033" s="2" t="str">
        <f t="shared" si="15"/>
        <v>Error?</v>
      </c>
    </row>
    <row r="1034" spans="1:4">
      <c r="A1034" s="10">
        <v>973</v>
      </c>
      <c r="B1034" s="1725"/>
      <c r="D1034" s="2" t="str">
        <f t="shared" si="15"/>
        <v>OK</v>
      </c>
    </row>
    <row r="1035" spans="1:4">
      <c r="A1035" s="5">
        <v>974</v>
      </c>
      <c r="B1035" s="1725">
        <f>'Expenditures 15-22'!H65</f>
        <v>780510</v>
      </c>
      <c r="C1035" s="2" t="s">
        <v>567</v>
      </c>
      <c r="D1035" s="2" t="str">
        <f t="shared" si="15"/>
        <v>Error?</v>
      </c>
    </row>
    <row r="1036" spans="1:4">
      <c r="A1036" s="5">
        <v>975</v>
      </c>
      <c r="B1036" s="1725">
        <f>'Expenditures 15-22'!H67</f>
        <v>0</v>
      </c>
      <c r="D1036" s="2" t="str">
        <f t="shared" si="15"/>
        <v>Error?</v>
      </c>
    </row>
    <row r="1037" spans="1:4">
      <c r="A1037" s="5">
        <v>976</v>
      </c>
      <c r="B1037" s="1725">
        <f>'Expenditures 15-22'!H68</f>
        <v>180</v>
      </c>
      <c r="D1037" s="2" t="str">
        <f t="shared" si="15"/>
        <v>Error?</v>
      </c>
    </row>
    <row r="1038" spans="1:4">
      <c r="A1038" s="5">
        <v>977</v>
      </c>
      <c r="B1038" s="1725">
        <f>'Expenditures 15-22'!H69</f>
        <v>1565</v>
      </c>
      <c r="D1038" s="2" t="str">
        <f t="shared" si="15"/>
        <v>Error?</v>
      </c>
    </row>
    <row r="1039" spans="1:4">
      <c r="A1039" s="5">
        <v>978</v>
      </c>
      <c r="B1039" s="1725">
        <f>'Expenditures 15-22'!H70</f>
        <v>592</v>
      </c>
      <c r="D1039" s="2" t="str">
        <f t="shared" si="15"/>
        <v>Error?</v>
      </c>
    </row>
    <row r="1040" spans="1:4">
      <c r="A1040" s="10">
        <v>979</v>
      </c>
      <c r="B1040" s="1725"/>
      <c r="D1040" s="2" t="str">
        <f t="shared" si="15"/>
        <v>OK</v>
      </c>
    </row>
    <row r="1041" spans="1:5">
      <c r="A1041" s="5">
        <v>980</v>
      </c>
      <c r="B1041" s="1725">
        <f>'Expenditures 15-22'!H71</f>
        <v>200</v>
      </c>
      <c r="D1041" s="2" t="str">
        <f t="shared" si="15"/>
        <v>Error?</v>
      </c>
    </row>
    <row r="1042" spans="1:5">
      <c r="A1042" s="10">
        <v>981</v>
      </c>
      <c r="B1042" s="1725"/>
      <c r="D1042" s="2" t="str">
        <f t="shared" si="15"/>
        <v>OK</v>
      </c>
    </row>
    <row r="1043" spans="1:5">
      <c r="A1043" s="5">
        <v>982</v>
      </c>
      <c r="B1043" s="1725">
        <f>'Expenditures 15-22'!H72</f>
        <v>2537</v>
      </c>
      <c r="C1043" s="2" t="s">
        <v>567</v>
      </c>
      <c r="D1043" s="2" t="str">
        <f t="shared" si="15"/>
        <v>Error?</v>
      </c>
    </row>
    <row r="1044" spans="1:5">
      <c r="A1044" s="5">
        <v>983</v>
      </c>
      <c r="B1044" s="1725">
        <f>'Expenditures 15-22'!H73</f>
        <v>0</v>
      </c>
      <c r="D1044" s="2" t="str">
        <f t="shared" si="15"/>
        <v>Error?</v>
      </c>
    </row>
    <row r="1045" spans="1:5">
      <c r="A1045" s="5">
        <v>984</v>
      </c>
      <c r="B1045" s="1725">
        <f>'Expenditures 15-22'!H74</f>
        <v>866219</v>
      </c>
      <c r="C1045" s="2" t="s">
        <v>567</v>
      </c>
      <c r="D1045" s="2" t="str">
        <f t="shared" si="15"/>
        <v>Error?</v>
      </c>
    </row>
    <row r="1046" spans="1:5">
      <c r="A1046" s="5">
        <v>985</v>
      </c>
      <c r="B1046" s="1725">
        <f>'Expenditures 15-22'!H75</f>
        <v>276</v>
      </c>
      <c r="D1046" s="2" t="str">
        <f t="shared" si="15"/>
        <v>Error?</v>
      </c>
    </row>
    <row r="1047" spans="1:5">
      <c r="A1047" s="5">
        <v>986</v>
      </c>
      <c r="B1047" s="1725">
        <f>'Expenditures 15-22'!H102</f>
        <v>0</v>
      </c>
      <c r="C1047" s="2" t="s">
        <v>567</v>
      </c>
      <c r="D1047" s="2" t="str">
        <f t="shared" si="15"/>
        <v>Error?</v>
      </c>
    </row>
    <row r="1048" spans="1:5">
      <c r="A1048" s="5">
        <v>987</v>
      </c>
      <c r="B1048" s="1725">
        <f>'Expenditures 15-22'!H105</f>
        <v>0</v>
      </c>
      <c r="D1048" s="2" t="str">
        <f t="shared" si="15"/>
        <v>Error?</v>
      </c>
    </row>
    <row r="1049" spans="1:5">
      <c r="A1049" s="5">
        <v>988</v>
      </c>
      <c r="B1049" s="1725">
        <f>'Expenditures 15-22'!H106</f>
        <v>0</v>
      </c>
      <c r="D1049" s="2" t="str">
        <f t="shared" si="15"/>
        <v>Error?</v>
      </c>
    </row>
    <row r="1050" spans="1:5">
      <c r="A1050" s="10">
        <v>989</v>
      </c>
      <c r="B1050" s="1725"/>
      <c r="D1050" s="2" t="str">
        <f t="shared" si="15"/>
        <v>OK</v>
      </c>
    </row>
    <row r="1051" spans="1:5">
      <c r="A1051" s="5">
        <v>990</v>
      </c>
      <c r="B1051" s="1725">
        <f>'Expenditures 15-22'!H109</f>
        <v>0</v>
      </c>
      <c r="D1051" s="2" t="str">
        <f t="shared" si="15"/>
        <v>Error?</v>
      </c>
    </row>
    <row r="1052" spans="1:5">
      <c r="A1052" s="10">
        <v>991</v>
      </c>
      <c r="B1052" s="1725"/>
      <c r="D1052" s="2" t="str">
        <f t="shared" si="15"/>
        <v>OK</v>
      </c>
    </row>
    <row r="1053" spans="1:5">
      <c r="A1053" s="5">
        <v>992</v>
      </c>
      <c r="B1053" s="1725">
        <f>'Expenditures 15-22'!H110</f>
        <v>0</v>
      </c>
      <c r="C1053" s="2" t="s">
        <v>567</v>
      </c>
      <c r="D1053" s="2" t="str">
        <f t="shared" si="15"/>
        <v>Error?</v>
      </c>
    </row>
    <row r="1054" spans="1:5">
      <c r="A1054" s="5">
        <v>993</v>
      </c>
      <c r="B1054" s="1725">
        <f>'Expenditures 15-22'!H114</f>
        <v>11134268</v>
      </c>
      <c r="C1054" s="2" t="s">
        <v>567</v>
      </c>
      <c r="D1054" s="2" t="str">
        <f t="shared" si="15"/>
        <v>Error?</v>
      </c>
    </row>
    <row r="1055" spans="1:5">
      <c r="A1055" s="10">
        <v>994</v>
      </c>
      <c r="B1055" s="1725"/>
      <c r="D1055" s="2" t="str">
        <f t="shared" si="15"/>
        <v>OK</v>
      </c>
    </row>
    <row r="1056" spans="1:5">
      <c r="A1056" s="10">
        <v>995</v>
      </c>
      <c r="B1056" s="1725"/>
      <c r="C1056" s="2" t="s">
        <v>567</v>
      </c>
      <c r="D1056" s="4" t="s">
        <v>1974</v>
      </c>
      <c r="E1056" s="4" t="s">
        <v>1973</v>
      </c>
    </row>
    <row r="1057" spans="1:4">
      <c r="A1057" s="10">
        <v>996</v>
      </c>
      <c r="B1057" s="1725"/>
      <c r="C1057" s="2" t="s">
        <v>567</v>
      </c>
      <c r="D1057" s="2" t="str">
        <f t="shared" si="15"/>
        <v>OK</v>
      </c>
    </row>
    <row r="1058" spans="1:4">
      <c r="A1058" s="10">
        <v>997</v>
      </c>
      <c r="B1058" s="1725"/>
      <c r="D1058" s="2" t="str">
        <f t="shared" si="15"/>
        <v>OK</v>
      </c>
    </row>
    <row r="1059" spans="1:4">
      <c r="A1059" s="10">
        <v>998</v>
      </c>
      <c r="B1059" s="1725"/>
      <c r="D1059" s="2" t="str">
        <f t="shared" si="15"/>
        <v>OK</v>
      </c>
    </row>
    <row r="1060" spans="1:4">
      <c r="A1060" s="10">
        <v>999</v>
      </c>
      <c r="B1060" s="1725"/>
      <c r="D1060" s="2" t="str">
        <f t="shared" si="15"/>
        <v>OK</v>
      </c>
    </row>
    <row r="1061" spans="1:4">
      <c r="A1061" s="10">
        <v>1000</v>
      </c>
      <c r="B1061" s="1725"/>
      <c r="D1061" s="2" t="str">
        <f t="shared" si="15"/>
        <v>OK</v>
      </c>
    </row>
    <row r="1062" spans="1:4">
      <c r="A1062" s="10">
        <v>1001</v>
      </c>
      <c r="B1062" s="1725"/>
      <c r="D1062" s="2" t="str">
        <f t="shared" si="15"/>
        <v>OK</v>
      </c>
    </row>
    <row r="1063" spans="1:4">
      <c r="A1063" s="10">
        <v>1002</v>
      </c>
      <c r="B1063" s="1726"/>
      <c r="C1063" s="9"/>
      <c r="D1063" s="2" t="str">
        <f t="shared" si="15"/>
        <v>OK</v>
      </c>
    </row>
    <row r="1064" spans="1:4">
      <c r="A1064" s="10">
        <v>1003</v>
      </c>
      <c r="B1064" s="1725"/>
      <c r="D1064" s="2" t="str">
        <f t="shared" si="15"/>
        <v>OK</v>
      </c>
    </row>
    <row r="1065" spans="1:4">
      <c r="A1065" s="10">
        <v>1004</v>
      </c>
      <c r="B1065" s="1725"/>
      <c r="D1065" s="2" t="str">
        <f t="shared" si="15"/>
        <v>OK</v>
      </c>
    </row>
    <row r="1066" spans="1:4">
      <c r="A1066" s="10">
        <v>1005</v>
      </c>
      <c r="B1066" s="1725"/>
      <c r="D1066" s="2" t="str">
        <f t="shared" si="15"/>
        <v>OK</v>
      </c>
    </row>
    <row r="1067" spans="1:4">
      <c r="A1067" s="10">
        <v>1006</v>
      </c>
      <c r="B1067" s="1725"/>
      <c r="D1067" s="2" t="str">
        <f t="shared" si="15"/>
        <v>OK</v>
      </c>
    </row>
    <row r="1068" spans="1:4">
      <c r="A1068" s="10">
        <v>1007</v>
      </c>
      <c r="B1068" s="1725"/>
      <c r="D1068" s="2" t="str">
        <f t="shared" si="15"/>
        <v>OK</v>
      </c>
    </row>
    <row r="1069" spans="1:4">
      <c r="A1069" s="10">
        <v>1008</v>
      </c>
      <c r="B1069" s="1725"/>
      <c r="D1069" s="2" t="str">
        <f t="shared" si="15"/>
        <v>OK</v>
      </c>
    </row>
    <row r="1070" spans="1:4">
      <c r="A1070" s="10">
        <v>1009</v>
      </c>
      <c r="B1070" s="1725"/>
      <c r="D1070" s="2" t="str">
        <f t="shared" si="15"/>
        <v>OK</v>
      </c>
    </row>
    <row r="1071" spans="1:4">
      <c r="A1071" s="10">
        <v>1010</v>
      </c>
      <c r="B1071" s="1725"/>
      <c r="D1071" s="2" t="str">
        <f t="shared" si="15"/>
        <v>OK</v>
      </c>
    </row>
    <row r="1072" spans="1:4">
      <c r="A1072" s="10">
        <v>1011</v>
      </c>
      <c r="B1072" s="1725"/>
      <c r="D1072" s="2" t="str">
        <f t="shared" si="15"/>
        <v>OK</v>
      </c>
    </row>
    <row r="1073" spans="1:4">
      <c r="A1073" s="10">
        <v>1012</v>
      </c>
      <c r="B1073" s="1725"/>
      <c r="D1073" s="2" t="str">
        <f t="shared" si="15"/>
        <v>OK</v>
      </c>
    </row>
    <row r="1074" spans="1:4">
      <c r="A1074" s="10">
        <v>1013</v>
      </c>
      <c r="B1074" s="1725"/>
      <c r="D1074" s="2" t="str">
        <f t="shared" si="15"/>
        <v>OK</v>
      </c>
    </row>
    <row r="1075" spans="1:4">
      <c r="A1075" s="10">
        <v>1014</v>
      </c>
      <c r="B1075" s="1725"/>
      <c r="D1075" s="2" t="str">
        <f t="shared" si="15"/>
        <v>OK</v>
      </c>
    </row>
    <row r="1076" spans="1:4">
      <c r="A1076" s="10">
        <v>1015</v>
      </c>
      <c r="B1076" s="1725"/>
      <c r="D1076" s="2" t="str">
        <f t="shared" si="15"/>
        <v>OK</v>
      </c>
    </row>
    <row r="1077" spans="1:4">
      <c r="A1077" s="10">
        <v>1016</v>
      </c>
      <c r="B1077" s="1725"/>
      <c r="D1077" s="2" t="str">
        <f t="shared" si="15"/>
        <v>OK</v>
      </c>
    </row>
    <row r="1078" spans="1:4">
      <c r="A1078" s="10">
        <v>1017</v>
      </c>
      <c r="B1078" s="1725"/>
      <c r="C1078" s="2" t="s">
        <v>567</v>
      </c>
      <c r="D1078" s="2" t="str">
        <f t="shared" si="15"/>
        <v>OK</v>
      </c>
    </row>
    <row r="1079" spans="1:4">
      <c r="A1079" s="10">
        <v>1018</v>
      </c>
      <c r="B1079" s="1725"/>
      <c r="D1079" s="2" t="str">
        <f t="shared" si="15"/>
        <v>OK</v>
      </c>
    </row>
    <row r="1080" spans="1:4">
      <c r="A1080" s="10">
        <v>1019</v>
      </c>
      <c r="B1080" s="1725"/>
      <c r="D1080" s="2" t="str">
        <f t="shared" si="15"/>
        <v>OK</v>
      </c>
    </row>
    <row r="1081" spans="1:4">
      <c r="A1081" s="10">
        <v>1020</v>
      </c>
      <c r="B1081" s="1725"/>
      <c r="D1081" s="2" t="str">
        <f t="shared" si="15"/>
        <v>OK</v>
      </c>
    </row>
    <row r="1082" spans="1:4">
      <c r="A1082" s="10">
        <v>1021</v>
      </c>
      <c r="B1082" s="1725"/>
      <c r="D1082" s="2" t="str">
        <f t="shared" si="15"/>
        <v>OK</v>
      </c>
    </row>
    <row r="1083" spans="1:4">
      <c r="A1083" s="10">
        <v>1022</v>
      </c>
      <c r="B1083" s="1725"/>
      <c r="D1083" s="2" t="str">
        <f t="shared" si="15"/>
        <v>OK</v>
      </c>
    </row>
    <row r="1084" spans="1:4">
      <c r="A1084" s="10">
        <v>1023</v>
      </c>
      <c r="B1084" s="1725"/>
      <c r="D1084" s="2" t="str">
        <f t="shared" si="15"/>
        <v>OK</v>
      </c>
    </row>
    <row r="1085" spans="1:4">
      <c r="A1085" s="10">
        <v>1024</v>
      </c>
      <c r="B1085" s="1725"/>
      <c r="D1085" s="2" t="str">
        <f t="shared" si="15"/>
        <v>OK</v>
      </c>
    </row>
    <row r="1086" spans="1:4">
      <c r="A1086" s="10">
        <v>1025</v>
      </c>
      <c r="B1086" s="1725"/>
      <c r="C1086" s="2" t="s">
        <v>567</v>
      </c>
      <c r="D1086" s="2" t="str">
        <f t="shared" si="15"/>
        <v>OK</v>
      </c>
    </row>
    <row r="1087" spans="1:4">
      <c r="A1087" s="10">
        <v>1026</v>
      </c>
      <c r="B1087" s="1725"/>
      <c r="C1087" s="2" t="s">
        <v>567</v>
      </c>
      <c r="D1087" s="2" t="str">
        <f t="shared" ref="D1087:D1150" si="16">IF(ISBLANK(B1087),"OK",IF(A1087-B1087=0,"OK","Error?"))</f>
        <v>OK</v>
      </c>
    </row>
    <row r="1088" spans="1:4">
      <c r="A1088" s="10">
        <v>1027</v>
      </c>
      <c r="B1088" s="1725"/>
      <c r="D1088" s="2" t="str">
        <f t="shared" si="16"/>
        <v>OK</v>
      </c>
    </row>
    <row r="1089" spans="1:4">
      <c r="A1089" s="10">
        <v>1028</v>
      </c>
      <c r="B1089" s="1725"/>
      <c r="D1089" s="2" t="str">
        <f t="shared" si="16"/>
        <v>OK</v>
      </c>
    </row>
    <row r="1090" spans="1:4">
      <c r="A1090" s="10">
        <v>1029</v>
      </c>
      <c r="B1090" s="1725"/>
      <c r="D1090" s="2" t="str">
        <f t="shared" si="16"/>
        <v>OK</v>
      </c>
    </row>
    <row r="1091" spans="1:4">
      <c r="A1091" s="10">
        <v>1030</v>
      </c>
      <c r="B1091" s="1725"/>
      <c r="D1091" s="2" t="str">
        <f t="shared" si="16"/>
        <v>OK</v>
      </c>
    </row>
    <row r="1092" spans="1:4">
      <c r="A1092" s="10">
        <v>1031</v>
      </c>
      <c r="B1092" s="1725"/>
      <c r="D1092" s="2" t="str">
        <f t="shared" si="16"/>
        <v>OK</v>
      </c>
    </row>
    <row r="1093" spans="1:4">
      <c r="A1093" s="5">
        <v>1032</v>
      </c>
      <c r="B1093" s="1725">
        <f>'Expenditures 15-22'!K5</f>
        <v>100185157</v>
      </c>
      <c r="C1093" s="2" t="s">
        <v>567</v>
      </c>
      <c r="D1093" s="2" t="str">
        <f t="shared" si="16"/>
        <v>Error?</v>
      </c>
    </row>
    <row r="1094" spans="1:4">
      <c r="A1094" s="5">
        <v>1033</v>
      </c>
      <c r="B1094" s="1725">
        <f>'Expenditures 15-22'!K16</f>
        <v>5597394</v>
      </c>
      <c r="C1094" s="2" t="s">
        <v>567</v>
      </c>
      <c r="D1094" s="2" t="str">
        <f t="shared" si="16"/>
        <v>Error?</v>
      </c>
    </row>
    <row r="1095" spans="1:4">
      <c r="A1095" s="10">
        <v>1034</v>
      </c>
      <c r="B1095" s="1725"/>
      <c r="D1095" s="2" t="str">
        <f t="shared" si="16"/>
        <v>OK</v>
      </c>
    </row>
    <row r="1096" spans="1:4">
      <c r="A1096" s="10">
        <v>1035</v>
      </c>
      <c r="B1096" s="1725"/>
      <c r="D1096" s="2" t="str">
        <f t="shared" si="16"/>
        <v>OK</v>
      </c>
    </row>
    <row r="1097" spans="1:4">
      <c r="A1097" s="10">
        <v>1036</v>
      </c>
      <c r="B1097" s="1725"/>
      <c r="D1097" s="2" t="str">
        <f t="shared" si="16"/>
        <v>OK</v>
      </c>
    </row>
    <row r="1098" spans="1:4">
      <c r="A1098" s="10">
        <v>1037</v>
      </c>
      <c r="B1098" s="1725"/>
      <c r="D1098" s="2" t="str">
        <f t="shared" si="16"/>
        <v>OK</v>
      </c>
    </row>
    <row r="1099" spans="1:4">
      <c r="A1099" s="10">
        <v>1038</v>
      </c>
      <c r="B1099" s="1725"/>
      <c r="D1099" s="2" t="str">
        <f t="shared" si="16"/>
        <v>OK</v>
      </c>
    </row>
    <row r="1100" spans="1:4">
      <c r="A1100" s="5">
        <v>1039</v>
      </c>
      <c r="B1100" s="1725">
        <f>'Expenditures 15-22'!K18</f>
        <v>14232362</v>
      </c>
      <c r="C1100" s="2" t="s">
        <v>567</v>
      </c>
      <c r="D1100" s="2" t="str">
        <f t="shared" si="16"/>
        <v>Error?</v>
      </c>
    </row>
    <row r="1101" spans="1:4">
      <c r="A1101" s="10">
        <v>1040</v>
      </c>
      <c r="B1101" s="1725"/>
      <c r="D1101" s="2" t="str">
        <f t="shared" si="16"/>
        <v>OK</v>
      </c>
    </row>
    <row r="1102" spans="1:4">
      <c r="A1102" s="10">
        <v>1041</v>
      </c>
      <c r="B1102" s="1725"/>
      <c r="D1102" s="2" t="str">
        <f t="shared" si="16"/>
        <v>OK</v>
      </c>
    </row>
    <row r="1103" spans="1:4">
      <c r="A1103" s="10">
        <v>1042</v>
      </c>
      <c r="B1103" s="1725"/>
      <c r="D1103" s="2" t="str">
        <f t="shared" si="16"/>
        <v>OK</v>
      </c>
    </row>
    <row r="1104" spans="1:4">
      <c r="A1104" s="5">
        <v>1043</v>
      </c>
      <c r="B1104" s="1725">
        <f>'Expenditures 15-22'!K12</f>
        <v>240482</v>
      </c>
      <c r="C1104" s="2" t="s">
        <v>567</v>
      </c>
      <c r="D1104" s="2" t="str">
        <f t="shared" si="16"/>
        <v>Error?</v>
      </c>
    </row>
    <row r="1105" spans="1:4">
      <c r="A1105" s="5">
        <v>1044</v>
      </c>
      <c r="B1105" s="1725">
        <f>'Expenditures 15-22'!K13</f>
        <v>6900452</v>
      </c>
      <c r="C1105" s="2" t="s">
        <v>567</v>
      </c>
      <c r="D1105" s="2" t="str">
        <f t="shared" si="16"/>
        <v>Error?</v>
      </c>
    </row>
    <row r="1106" spans="1:4">
      <c r="A1106" s="5">
        <v>1045</v>
      </c>
      <c r="B1106" s="1725">
        <f>'Expenditures 15-22'!K14</f>
        <v>2459808</v>
      </c>
      <c r="C1106" s="2" t="s">
        <v>567</v>
      </c>
      <c r="D1106" s="2" t="str">
        <f t="shared" si="16"/>
        <v>Error?</v>
      </c>
    </row>
    <row r="1107" spans="1:4">
      <c r="A1107" s="5">
        <v>1046</v>
      </c>
      <c r="B1107" s="1725">
        <f>'Expenditures 15-22'!K15</f>
        <v>1487386</v>
      </c>
      <c r="C1107" s="2" t="s">
        <v>567</v>
      </c>
      <c r="D1107" s="2" t="str">
        <f t="shared" si="16"/>
        <v>Error?</v>
      </c>
    </row>
    <row r="1108" spans="1:4">
      <c r="A1108" s="5">
        <v>1047</v>
      </c>
      <c r="B1108" s="1725">
        <f>'Expenditures 15-22'!K33</f>
        <v>212376116</v>
      </c>
      <c r="C1108" s="2" t="s">
        <v>567</v>
      </c>
      <c r="D1108" s="2" t="str">
        <f t="shared" si="16"/>
        <v>Error?</v>
      </c>
    </row>
    <row r="1109" spans="1:4">
      <c r="A1109" s="5">
        <v>1048</v>
      </c>
      <c r="B1109" s="1725">
        <f>'Expenditures 15-22'!K36</f>
        <v>4603415</v>
      </c>
      <c r="C1109" s="2" t="s">
        <v>567</v>
      </c>
      <c r="D1109" s="2" t="str">
        <f t="shared" si="16"/>
        <v>Error?</v>
      </c>
    </row>
    <row r="1110" spans="1:4">
      <c r="A1110" s="5">
        <v>1049</v>
      </c>
      <c r="B1110" s="1725">
        <f>'Expenditures 15-22'!K37</f>
        <v>7821900</v>
      </c>
      <c r="C1110" s="2" t="s">
        <v>567</v>
      </c>
      <c r="D1110" s="2" t="str">
        <f t="shared" si="16"/>
        <v>Error?</v>
      </c>
    </row>
    <row r="1111" spans="1:4">
      <c r="A1111" s="5">
        <v>1050</v>
      </c>
      <c r="B1111" s="1725">
        <f>'Expenditures 15-22'!K38</f>
        <v>4916143</v>
      </c>
      <c r="C1111" s="2" t="s">
        <v>567</v>
      </c>
      <c r="D1111" s="2" t="str">
        <f t="shared" si="16"/>
        <v>Error?</v>
      </c>
    </row>
    <row r="1112" spans="1:4">
      <c r="A1112" s="5">
        <v>1051</v>
      </c>
      <c r="B1112" s="1725">
        <f>'Expenditures 15-22'!K39</f>
        <v>3458380</v>
      </c>
      <c r="C1112" s="2" t="s">
        <v>567</v>
      </c>
      <c r="D1112" s="2" t="str">
        <f t="shared" si="16"/>
        <v>Error?</v>
      </c>
    </row>
    <row r="1113" spans="1:4">
      <c r="A1113" s="5">
        <v>1052</v>
      </c>
      <c r="B1113" s="1725">
        <f>'Expenditures 15-22'!K40</f>
        <v>4596993</v>
      </c>
      <c r="C1113" s="2" t="s">
        <v>567</v>
      </c>
      <c r="D1113" s="2" t="str">
        <f t="shared" si="16"/>
        <v>Error?</v>
      </c>
    </row>
    <row r="1114" spans="1:4">
      <c r="A1114" s="5">
        <v>1053</v>
      </c>
      <c r="B1114" s="1725">
        <f>'Expenditures 15-22'!K41</f>
        <v>89724</v>
      </c>
      <c r="C1114" s="2" t="s">
        <v>567</v>
      </c>
      <c r="D1114" s="2" t="str">
        <f t="shared" si="16"/>
        <v>Error?</v>
      </c>
    </row>
    <row r="1115" spans="1:4">
      <c r="A1115" s="5">
        <v>1054</v>
      </c>
      <c r="B1115" s="1725">
        <f>'Expenditures 15-22'!K42</f>
        <v>25486555</v>
      </c>
      <c r="C1115" s="2" t="s">
        <v>567</v>
      </c>
      <c r="D1115" s="2" t="str">
        <f t="shared" si="16"/>
        <v>Error?</v>
      </c>
    </row>
    <row r="1116" spans="1:4">
      <c r="A1116" s="5">
        <v>1055</v>
      </c>
      <c r="B1116" s="1725">
        <f>'Expenditures 15-22'!K44</f>
        <v>8320347</v>
      </c>
      <c r="C1116" s="2" t="s">
        <v>567</v>
      </c>
      <c r="D1116" s="2" t="str">
        <f t="shared" si="16"/>
        <v>Error?</v>
      </c>
    </row>
    <row r="1117" spans="1:4">
      <c r="A1117" s="5">
        <v>1056</v>
      </c>
      <c r="B1117" s="1725">
        <f>'Expenditures 15-22'!K45</f>
        <v>4341114</v>
      </c>
      <c r="C1117" s="2" t="s">
        <v>567</v>
      </c>
      <c r="D1117" s="2" t="str">
        <f t="shared" si="16"/>
        <v>Error?</v>
      </c>
    </row>
    <row r="1118" spans="1:4">
      <c r="A1118" s="5">
        <v>1057</v>
      </c>
      <c r="B1118" s="1725">
        <f>'Expenditures 15-22'!K46</f>
        <v>640570</v>
      </c>
      <c r="C1118" s="2" t="s">
        <v>567</v>
      </c>
      <c r="D1118" s="2" t="str">
        <f t="shared" si="16"/>
        <v>Error?</v>
      </c>
    </row>
    <row r="1119" spans="1:4">
      <c r="A1119" s="5">
        <v>1058</v>
      </c>
      <c r="B1119" s="1725">
        <f>'Expenditures 15-22'!K47</f>
        <v>13302031</v>
      </c>
      <c r="C1119" s="2" t="s">
        <v>567</v>
      </c>
      <c r="D1119" s="2" t="str">
        <f t="shared" si="16"/>
        <v>Error?</v>
      </c>
    </row>
    <row r="1120" spans="1:4">
      <c r="A1120" s="5">
        <v>1059</v>
      </c>
      <c r="B1120" s="1725">
        <f>'Expenditures 15-22'!K49</f>
        <v>1251927</v>
      </c>
      <c r="C1120" s="2" t="s">
        <v>567</v>
      </c>
      <c r="D1120" s="2" t="str">
        <f t="shared" si="16"/>
        <v>Error?</v>
      </c>
    </row>
    <row r="1121" spans="1:4">
      <c r="A1121" s="5">
        <v>1060</v>
      </c>
      <c r="B1121" s="1725">
        <f>'Expenditures 15-22'!K50</f>
        <v>1602954</v>
      </c>
      <c r="C1121" s="2" t="s">
        <v>567</v>
      </c>
      <c r="D1121" s="2" t="str">
        <f t="shared" si="16"/>
        <v>Error?</v>
      </c>
    </row>
    <row r="1122" spans="1:4">
      <c r="A1122" s="5">
        <v>1061</v>
      </c>
      <c r="B1122" s="1725">
        <f>'Expenditures 15-22'!K53</f>
        <v>6860737</v>
      </c>
      <c r="C1122" s="2" t="s">
        <v>567</v>
      </c>
      <c r="D1122" s="2" t="str">
        <f t="shared" si="16"/>
        <v>Error?</v>
      </c>
    </row>
    <row r="1123" spans="1:4">
      <c r="A1123" s="5">
        <v>1062</v>
      </c>
      <c r="B1123" s="1725">
        <f>'Expenditures 15-22'!K55</f>
        <v>15681932</v>
      </c>
      <c r="C1123" s="2" t="s">
        <v>567</v>
      </c>
      <c r="D1123" s="2" t="str">
        <f t="shared" si="16"/>
        <v>Error?</v>
      </c>
    </row>
    <row r="1124" spans="1:4">
      <c r="A1124" s="5">
        <v>1063</v>
      </c>
      <c r="B1124" s="1725">
        <f>'Expenditures 15-22'!K56</f>
        <v>0</v>
      </c>
      <c r="C1124" s="2" t="s">
        <v>567</v>
      </c>
      <c r="D1124" s="2" t="str">
        <f t="shared" si="16"/>
        <v>Error?</v>
      </c>
    </row>
    <row r="1125" spans="1:4">
      <c r="A1125" s="5">
        <v>1064</v>
      </c>
      <c r="B1125" s="1725">
        <f>'Expenditures 15-22'!K57</f>
        <v>15681932</v>
      </c>
      <c r="C1125" s="2" t="s">
        <v>567</v>
      </c>
      <c r="D1125" s="2" t="str">
        <f t="shared" si="16"/>
        <v>Error?</v>
      </c>
    </row>
    <row r="1126" spans="1:4">
      <c r="A1126" s="5">
        <v>1065</v>
      </c>
      <c r="B1126" s="1725">
        <f>'Expenditures 15-22'!K59</f>
        <v>151579</v>
      </c>
      <c r="C1126" s="2" t="s">
        <v>567</v>
      </c>
      <c r="D1126" s="2" t="str">
        <f t="shared" si="16"/>
        <v>Error?</v>
      </c>
    </row>
    <row r="1127" spans="1:4">
      <c r="A1127" s="5">
        <v>1066</v>
      </c>
      <c r="B1127" s="1725">
        <f>'Expenditures 15-22'!K60</f>
        <v>2817609</v>
      </c>
      <c r="C1127" s="2" t="s">
        <v>567</v>
      </c>
      <c r="D1127" s="2" t="str">
        <f t="shared" si="16"/>
        <v>Error?</v>
      </c>
    </row>
    <row r="1128" spans="1:4">
      <c r="A1128" s="5">
        <v>1067</v>
      </c>
      <c r="B1128" s="1725">
        <f>'Expenditures 15-22'!K61</f>
        <v>863424</v>
      </c>
      <c r="C1128" s="2" t="s">
        <v>567</v>
      </c>
      <c r="D1128" s="2" t="str">
        <f t="shared" si="16"/>
        <v>Error?</v>
      </c>
    </row>
    <row r="1129" spans="1:4">
      <c r="A1129" s="5">
        <v>1068</v>
      </c>
      <c r="B1129" s="1725">
        <f>'Expenditures 15-22'!K62</f>
        <v>1359913</v>
      </c>
      <c r="C1129" s="2" t="s">
        <v>567</v>
      </c>
      <c r="D1129" s="2" t="str">
        <f t="shared" si="16"/>
        <v>Error?</v>
      </c>
    </row>
    <row r="1130" spans="1:4">
      <c r="A1130" s="5">
        <v>1069</v>
      </c>
      <c r="B1130" s="1725">
        <f>'Expenditures 15-22'!K63</f>
        <v>10592533</v>
      </c>
      <c r="C1130" s="2" t="s">
        <v>567</v>
      </c>
      <c r="D1130" s="2" t="str">
        <f t="shared" si="16"/>
        <v>Error?</v>
      </c>
    </row>
    <row r="1131" spans="1:4">
      <c r="A1131" s="5">
        <v>1070</v>
      </c>
      <c r="B1131" s="1725">
        <f>'Expenditures 15-22'!K64</f>
        <v>1130856</v>
      </c>
      <c r="C1131" s="2" t="s">
        <v>567</v>
      </c>
      <c r="D1131" s="2" t="str">
        <f t="shared" si="16"/>
        <v>Error?</v>
      </c>
    </row>
    <row r="1132" spans="1:4">
      <c r="A1132" s="10">
        <v>1071</v>
      </c>
      <c r="B1132" s="1725"/>
      <c r="D1132" s="2" t="str">
        <f t="shared" si="16"/>
        <v>OK</v>
      </c>
    </row>
    <row r="1133" spans="1:4">
      <c r="A1133" s="5">
        <v>1072</v>
      </c>
      <c r="B1133" s="1725">
        <f>'Expenditures 15-22'!K65</f>
        <v>16915914</v>
      </c>
      <c r="C1133" s="2" t="s">
        <v>567</v>
      </c>
      <c r="D1133" s="2" t="str">
        <f t="shared" si="16"/>
        <v>Error?</v>
      </c>
    </row>
    <row r="1134" spans="1:4">
      <c r="A1134" s="5">
        <v>1073</v>
      </c>
      <c r="B1134" s="1725">
        <f>'Expenditures 15-22'!K67</f>
        <v>744683</v>
      </c>
      <c r="C1134" s="2" t="s">
        <v>567</v>
      </c>
      <c r="D1134" s="2" t="str">
        <f t="shared" si="16"/>
        <v>Error?</v>
      </c>
    </row>
    <row r="1135" spans="1:4">
      <c r="A1135" s="5">
        <v>1074</v>
      </c>
      <c r="B1135" s="1725">
        <f>'Expenditures 15-22'!K68</f>
        <v>875869</v>
      </c>
      <c r="C1135" s="2" t="s">
        <v>567</v>
      </c>
      <c r="D1135" s="2" t="str">
        <f t="shared" si="16"/>
        <v>Error?</v>
      </c>
    </row>
    <row r="1136" spans="1:4">
      <c r="A1136" s="5">
        <v>1075</v>
      </c>
      <c r="B1136" s="1725">
        <f>'Expenditures 15-22'!K69</f>
        <v>812451</v>
      </c>
      <c r="C1136" s="2" t="s">
        <v>567</v>
      </c>
      <c r="D1136" s="2" t="str">
        <f t="shared" si="16"/>
        <v>Error?</v>
      </c>
    </row>
    <row r="1137" spans="1:4">
      <c r="A1137" s="5">
        <v>1076</v>
      </c>
      <c r="B1137" s="1725">
        <f>'Expenditures 15-22'!K70</f>
        <v>3465688</v>
      </c>
      <c r="C1137" s="2" t="s">
        <v>567</v>
      </c>
      <c r="D1137" s="2" t="str">
        <f t="shared" si="16"/>
        <v>Error?</v>
      </c>
    </row>
    <row r="1138" spans="1:4">
      <c r="A1138" s="10">
        <v>1077</v>
      </c>
      <c r="B1138" s="1725"/>
      <c r="D1138" s="2" t="str">
        <f t="shared" si="16"/>
        <v>OK</v>
      </c>
    </row>
    <row r="1139" spans="1:4">
      <c r="A1139" s="5">
        <v>1078</v>
      </c>
      <c r="B1139" s="1725">
        <f>'Expenditures 15-22'!K71</f>
        <v>7910769</v>
      </c>
      <c r="C1139" s="2" t="s">
        <v>567</v>
      </c>
      <c r="D1139" s="2" t="str">
        <f t="shared" si="16"/>
        <v>Error?</v>
      </c>
    </row>
    <row r="1140" spans="1:4">
      <c r="A1140" s="10">
        <v>1079</v>
      </c>
      <c r="B1140" s="1725"/>
      <c r="D1140" s="2" t="str">
        <f t="shared" si="16"/>
        <v>OK</v>
      </c>
    </row>
    <row r="1141" spans="1:4">
      <c r="A1141" s="5">
        <v>1080</v>
      </c>
      <c r="B1141" s="1725">
        <f>'Expenditures 15-22'!K72</f>
        <v>13809460</v>
      </c>
      <c r="C1141" s="2" t="s">
        <v>567</v>
      </c>
      <c r="D1141" s="2" t="str">
        <f t="shared" si="16"/>
        <v>Error?</v>
      </c>
    </row>
    <row r="1142" spans="1:4">
      <c r="A1142" s="5">
        <v>1081</v>
      </c>
      <c r="B1142" s="1725">
        <f>'Expenditures 15-22'!K73</f>
        <v>493847</v>
      </c>
      <c r="C1142" s="2" t="s">
        <v>567</v>
      </c>
      <c r="D1142" s="2" t="str">
        <f t="shared" si="16"/>
        <v>Error?</v>
      </c>
    </row>
    <row r="1143" spans="1:4">
      <c r="A1143" s="5">
        <v>1082</v>
      </c>
      <c r="B1143" s="1725">
        <f>'Expenditures 15-22'!K74</f>
        <v>92550476</v>
      </c>
      <c r="C1143" s="2" t="s">
        <v>567</v>
      </c>
      <c r="D1143" s="2" t="str">
        <f t="shared" si="16"/>
        <v>Error?</v>
      </c>
    </row>
    <row r="1144" spans="1:4">
      <c r="A1144" s="5">
        <v>1083</v>
      </c>
      <c r="B1144" s="1725">
        <f>'Expenditures 15-22'!K75</f>
        <v>5985390</v>
      </c>
      <c r="C1144" s="2" t="s">
        <v>567</v>
      </c>
      <c r="D1144" s="2" t="str">
        <f t="shared" si="16"/>
        <v>Error?</v>
      </c>
    </row>
    <row r="1145" spans="1:4">
      <c r="A1145" s="5">
        <v>1084</v>
      </c>
      <c r="B1145" s="1725">
        <f>'Expenditures 15-22'!K102</f>
        <v>4081140</v>
      </c>
      <c r="C1145" s="2" t="s">
        <v>567</v>
      </c>
      <c r="D1145" s="2" t="str">
        <f t="shared" si="16"/>
        <v>Error?</v>
      </c>
    </row>
    <row r="1146" spans="1:4">
      <c r="A1146" s="5">
        <v>1085</v>
      </c>
      <c r="B1146" s="1725">
        <f>'Expenditures 15-22'!K105</f>
        <v>0</v>
      </c>
      <c r="C1146" s="2" t="s">
        <v>567</v>
      </c>
      <c r="D1146" s="2" t="str">
        <f t="shared" si="16"/>
        <v>Error?</v>
      </c>
    </row>
    <row r="1147" spans="1:4">
      <c r="A1147" s="5">
        <v>1086</v>
      </c>
      <c r="B1147" s="1725">
        <f>'Expenditures 15-22'!K106</f>
        <v>0</v>
      </c>
      <c r="C1147" s="2" t="s">
        <v>567</v>
      </c>
      <c r="D1147" s="2" t="str">
        <f t="shared" si="16"/>
        <v>Error?</v>
      </c>
    </row>
    <row r="1148" spans="1:4">
      <c r="A1148" s="10">
        <v>1087</v>
      </c>
      <c r="B1148" s="1725"/>
      <c r="C1148" s="2" t="s">
        <v>567</v>
      </c>
      <c r="D1148" s="2" t="str">
        <f t="shared" si="16"/>
        <v>OK</v>
      </c>
    </row>
    <row r="1149" spans="1:4">
      <c r="A1149" s="5">
        <v>1088</v>
      </c>
      <c r="B1149" s="1725">
        <f>'Expenditures 15-22'!K109</f>
        <v>0</v>
      </c>
      <c r="C1149" s="2" t="s">
        <v>567</v>
      </c>
      <c r="D1149" s="2" t="str">
        <f t="shared" si="16"/>
        <v>Error?</v>
      </c>
    </row>
    <row r="1150" spans="1:4">
      <c r="A1150" s="10">
        <v>1089</v>
      </c>
      <c r="B1150" s="1725"/>
      <c r="D1150" s="2" t="str">
        <f t="shared" si="16"/>
        <v>OK</v>
      </c>
    </row>
    <row r="1151" spans="1:4">
      <c r="A1151" s="5">
        <v>1090</v>
      </c>
      <c r="B1151" s="1725">
        <f>'Expenditures 15-22'!K110</f>
        <v>0</v>
      </c>
      <c r="C1151" s="2" t="s">
        <v>567</v>
      </c>
      <c r="D1151" s="2" t="str">
        <f t="shared" ref="D1151:D1214" si="17">IF(ISBLANK(B1151),"OK",IF(A1151-B1151=0,"OK","Error?"))</f>
        <v>Error?</v>
      </c>
    </row>
    <row r="1152" spans="1:4">
      <c r="A1152" s="5">
        <v>1091</v>
      </c>
      <c r="B1152" s="1725">
        <f>'Expenditures 15-22'!K114</f>
        <v>314993122</v>
      </c>
      <c r="C1152" s="2" t="s">
        <v>567</v>
      </c>
      <c r="D1152" s="2" t="str">
        <f t="shared" si="17"/>
        <v>Error?</v>
      </c>
    </row>
    <row r="1153" spans="1:4">
      <c r="A1153" s="5">
        <v>1092</v>
      </c>
      <c r="B1153" s="1725">
        <f>'Expenditures 15-22'!K115</f>
        <v>12743875</v>
      </c>
      <c r="C1153" s="2" t="s">
        <v>567</v>
      </c>
      <c r="D1153" s="2" t="str">
        <f t="shared" si="17"/>
        <v>Error?</v>
      </c>
    </row>
    <row r="1154" spans="1:4">
      <c r="A1154" s="10">
        <v>1093</v>
      </c>
      <c r="B1154" s="1725"/>
      <c r="D1154" s="2" t="str">
        <f t="shared" si="17"/>
        <v>OK</v>
      </c>
    </row>
    <row r="1155" spans="1:4">
      <c r="A1155" s="10">
        <v>1094</v>
      </c>
      <c r="B1155" s="1725"/>
      <c r="D1155" s="2" t="str">
        <f t="shared" si="17"/>
        <v>OK</v>
      </c>
    </row>
    <row r="1156" spans="1:4">
      <c r="A1156" s="10">
        <v>1095</v>
      </c>
      <c r="B1156" s="1725"/>
      <c r="D1156" s="2" t="str">
        <f t="shared" si="17"/>
        <v>OK</v>
      </c>
    </row>
    <row r="1157" spans="1:4">
      <c r="A1157" s="10">
        <v>1096</v>
      </c>
      <c r="B1157" s="1725"/>
      <c r="D1157" s="2" t="str">
        <f t="shared" si="17"/>
        <v>OK</v>
      </c>
    </row>
    <row r="1158" spans="1:4">
      <c r="A1158" s="10">
        <v>1097</v>
      </c>
      <c r="B1158" s="1725"/>
      <c r="D1158" s="2" t="str">
        <f t="shared" si="17"/>
        <v>OK</v>
      </c>
    </row>
    <row r="1159" spans="1:4">
      <c r="A1159" s="10">
        <v>1098</v>
      </c>
      <c r="B1159" s="1725"/>
      <c r="D1159" s="2" t="str">
        <f t="shared" si="17"/>
        <v>OK</v>
      </c>
    </row>
    <row r="1160" spans="1:4">
      <c r="A1160" s="10">
        <v>1099</v>
      </c>
      <c r="B1160" s="1725"/>
      <c r="D1160" s="2" t="str">
        <f t="shared" si="17"/>
        <v>OK</v>
      </c>
    </row>
    <row r="1161" spans="1:4">
      <c r="A1161" s="10">
        <v>1100</v>
      </c>
      <c r="B1161" s="1725"/>
      <c r="D1161" s="2" t="str">
        <f t="shared" si="17"/>
        <v>OK</v>
      </c>
    </row>
    <row r="1162" spans="1:4">
      <c r="A1162" s="10">
        <v>1101</v>
      </c>
      <c r="B1162" s="1725"/>
      <c r="D1162" s="2" t="str">
        <f t="shared" si="17"/>
        <v>OK</v>
      </c>
    </row>
    <row r="1163" spans="1:4">
      <c r="A1163" s="10">
        <v>1102</v>
      </c>
      <c r="B1163" s="1725"/>
      <c r="D1163" s="2" t="str">
        <f t="shared" si="17"/>
        <v>OK</v>
      </c>
    </row>
    <row r="1164" spans="1:4">
      <c r="A1164" s="10">
        <v>1103</v>
      </c>
      <c r="B1164" s="1725"/>
      <c r="D1164" s="2" t="str">
        <f t="shared" si="17"/>
        <v>OK</v>
      </c>
    </row>
    <row r="1165" spans="1:4">
      <c r="A1165" s="10">
        <v>1104</v>
      </c>
      <c r="B1165" s="1725"/>
      <c r="D1165" s="2" t="str">
        <f t="shared" si="17"/>
        <v>OK</v>
      </c>
    </row>
    <row r="1166" spans="1:4">
      <c r="A1166" s="10">
        <v>1105</v>
      </c>
      <c r="B1166" s="1725"/>
      <c r="D1166" s="2" t="str">
        <f t="shared" si="17"/>
        <v>OK</v>
      </c>
    </row>
    <row r="1167" spans="1:4">
      <c r="A1167" s="10">
        <v>1106</v>
      </c>
      <c r="B1167" s="1725"/>
      <c r="D1167" s="2" t="str">
        <f t="shared" si="17"/>
        <v>OK</v>
      </c>
    </row>
    <row r="1168" spans="1:4">
      <c r="A1168" s="10">
        <v>1107</v>
      </c>
      <c r="B1168" s="1725"/>
      <c r="D1168" s="2" t="str">
        <f t="shared" si="17"/>
        <v>OK</v>
      </c>
    </row>
    <row r="1169" spans="1:4">
      <c r="A1169" s="10">
        <v>1108</v>
      </c>
      <c r="B1169" s="1725"/>
      <c r="D1169" s="2" t="str">
        <f t="shared" si="17"/>
        <v>OK</v>
      </c>
    </row>
    <row r="1170" spans="1:4">
      <c r="A1170" s="10">
        <v>1109</v>
      </c>
      <c r="B1170" s="1725"/>
      <c r="D1170" s="2" t="str">
        <f t="shared" si="17"/>
        <v>OK</v>
      </c>
    </row>
    <row r="1171" spans="1:4">
      <c r="A1171" s="10">
        <v>1110</v>
      </c>
      <c r="B1171" s="1725"/>
      <c r="D1171" s="2" t="str">
        <f t="shared" si="17"/>
        <v>OK</v>
      </c>
    </row>
    <row r="1172" spans="1:4">
      <c r="A1172" s="10">
        <v>1111</v>
      </c>
      <c r="B1172" s="1725"/>
      <c r="D1172" s="2" t="str">
        <f t="shared" si="17"/>
        <v>OK</v>
      </c>
    </row>
    <row r="1173" spans="1:4">
      <c r="A1173" s="10">
        <v>1112</v>
      </c>
      <c r="B1173" s="1725"/>
      <c r="D1173" s="2" t="str">
        <f t="shared" si="17"/>
        <v>OK</v>
      </c>
    </row>
    <row r="1174" spans="1:4">
      <c r="A1174" s="10">
        <v>1113</v>
      </c>
      <c r="B1174" s="1725"/>
      <c r="D1174" s="2" t="str">
        <f t="shared" si="17"/>
        <v>OK</v>
      </c>
    </row>
    <row r="1175" spans="1:4">
      <c r="A1175" s="10">
        <v>1114</v>
      </c>
      <c r="B1175" s="1725"/>
      <c r="D1175" s="2" t="str">
        <f t="shared" si="17"/>
        <v>OK</v>
      </c>
    </row>
    <row r="1176" spans="1:4">
      <c r="A1176" s="10">
        <v>1115</v>
      </c>
      <c r="B1176" s="1725"/>
      <c r="D1176" s="2" t="str">
        <f t="shared" si="17"/>
        <v>OK</v>
      </c>
    </row>
    <row r="1177" spans="1:4">
      <c r="A1177" s="10">
        <v>1116</v>
      </c>
      <c r="B1177" s="1725"/>
      <c r="D1177" s="2" t="str">
        <f t="shared" si="17"/>
        <v>OK</v>
      </c>
    </row>
    <row r="1178" spans="1:4">
      <c r="A1178" s="10">
        <v>1117</v>
      </c>
      <c r="B1178" s="1725"/>
      <c r="D1178" s="2" t="str">
        <f t="shared" si="17"/>
        <v>OK</v>
      </c>
    </row>
    <row r="1179" spans="1:4">
      <c r="A1179" s="10">
        <v>1118</v>
      </c>
      <c r="B1179" s="1725"/>
      <c r="D1179" s="2" t="str">
        <f t="shared" si="17"/>
        <v>OK</v>
      </c>
    </row>
    <row r="1180" spans="1:4">
      <c r="A1180" s="10">
        <v>1119</v>
      </c>
      <c r="B1180" s="1725"/>
      <c r="D1180" s="2" t="str">
        <f t="shared" si="17"/>
        <v>OK</v>
      </c>
    </row>
    <row r="1181" spans="1:4">
      <c r="A1181" s="10">
        <v>1120</v>
      </c>
      <c r="B1181" s="1725"/>
      <c r="D1181" s="2" t="str">
        <f t="shared" si="17"/>
        <v>OK</v>
      </c>
    </row>
    <row r="1182" spans="1:4">
      <c r="A1182" s="10">
        <v>1121</v>
      </c>
      <c r="B1182" s="1725"/>
      <c r="D1182" s="2" t="str">
        <f t="shared" si="17"/>
        <v>OK</v>
      </c>
    </row>
    <row r="1183" spans="1:4">
      <c r="A1183" s="10">
        <v>1122</v>
      </c>
      <c r="B1183" s="1725"/>
      <c r="D1183" s="2" t="str">
        <f t="shared" si="17"/>
        <v>OK</v>
      </c>
    </row>
    <row r="1184" spans="1:4">
      <c r="A1184" s="10">
        <v>1123</v>
      </c>
      <c r="B1184" s="1725"/>
      <c r="D1184" s="2" t="str">
        <f t="shared" si="17"/>
        <v>OK</v>
      </c>
    </row>
    <row r="1185" spans="1:4">
      <c r="A1185" s="10">
        <v>1124</v>
      </c>
      <c r="B1185" s="1725"/>
      <c r="D1185" s="2" t="str">
        <f t="shared" si="17"/>
        <v>OK</v>
      </c>
    </row>
    <row r="1186" spans="1:4">
      <c r="A1186" s="10">
        <v>1125</v>
      </c>
      <c r="B1186" s="1725"/>
      <c r="D1186" s="2" t="str">
        <f t="shared" si="17"/>
        <v>OK</v>
      </c>
    </row>
    <row r="1187" spans="1:4">
      <c r="A1187" s="10">
        <v>1126</v>
      </c>
      <c r="B1187" s="1725"/>
      <c r="D1187" s="2" t="str">
        <f t="shared" si="17"/>
        <v>OK</v>
      </c>
    </row>
    <row r="1188" spans="1:4">
      <c r="A1188" s="10">
        <v>1127</v>
      </c>
      <c r="B1188" s="1725"/>
      <c r="D1188" s="2" t="str">
        <f t="shared" si="17"/>
        <v>OK</v>
      </c>
    </row>
    <row r="1189" spans="1:4">
      <c r="A1189" s="10">
        <v>1128</v>
      </c>
      <c r="B1189" s="1725"/>
      <c r="D1189" s="2" t="str">
        <f t="shared" si="17"/>
        <v>OK</v>
      </c>
    </row>
    <row r="1190" spans="1:4">
      <c r="A1190" s="10">
        <v>1129</v>
      </c>
      <c r="B1190" s="1725"/>
      <c r="D1190" s="2" t="str">
        <f t="shared" si="17"/>
        <v>OK</v>
      </c>
    </row>
    <row r="1191" spans="1:4">
      <c r="A1191" s="10">
        <v>1130</v>
      </c>
      <c r="B1191" s="1725"/>
      <c r="D1191" s="2" t="str">
        <f t="shared" si="17"/>
        <v>OK</v>
      </c>
    </row>
    <row r="1192" spans="1:4">
      <c r="A1192" s="10">
        <v>1131</v>
      </c>
      <c r="B1192" s="1725"/>
      <c r="D1192" s="2" t="str">
        <f t="shared" si="17"/>
        <v>OK</v>
      </c>
    </row>
    <row r="1193" spans="1:4">
      <c r="A1193" s="10">
        <v>1132</v>
      </c>
      <c r="B1193" s="1725"/>
      <c r="D1193" s="2" t="str">
        <f t="shared" si="17"/>
        <v>OK</v>
      </c>
    </row>
    <row r="1194" spans="1:4">
      <c r="A1194" s="10">
        <v>1133</v>
      </c>
      <c r="B1194" s="1725"/>
      <c r="D1194" s="2" t="str">
        <f t="shared" si="17"/>
        <v>OK</v>
      </c>
    </row>
    <row r="1195" spans="1:4">
      <c r="A1195" s="10">
        <v>1134</v>
      </c>
      <c r="B1195" s="1725"/>
      <c r="D1195" s="2" t="str">
        <f t="shared" si="17"/>
        <v>OK</v>
      </c>
    </row>
    <row r="1196" spans="1:4">
      <c r="A1196" s="10">
        <v>1135</v>
      </c>
      <c r="B1196" s="1725"/>
      <c r="D1196" s="2" t="str">
        <f t="shared" si="17"/>
        <v>OK</v>
      </c>
    </row>
    <row r="1197" spans="1:4">
      <c r="A1197" s="10">
        <v>1136</v>
      </c>
      <c r="B1197" s="1725"/>
      <c r="D1197" s="2" t="str">
        <f t="shared" si="17"/>
        <v>OK</v>
      </c>
    </row>
    <row r="1198" spans="1:4">
      <c r="A1198" s="10">
        <v>1137</v>
      </c>
      <c r="B1198" s="1725"/>
      <c r="D1198" s="2" t="str">
        <f t="shared" si="17"/>
        <v>OK</v>
      </c>
    </row>
    <row r="1199" spans="1:4">
      <c r="A1199" s="10">
        <v>1138</v>
      </c>
      <c r="B1199" s="1725"/>
      <c r="D1199" s="2" t="str">
        <f t="shared" si="17"/>
        <v>OK</v>
      </c>
    </row>
    <row r="1200" spans="1:4">
      <c r="A1200" s="10">
        <v>1139</v>
      </c>
      <c r="B1200" s="1725"/>
      <c r="D1200" s="2" t="str">
        <f t="shared" si="17"/>
        <v>OK</v>
      </c>
    </row>
    <row r="1201" spans="1:4">
      <c r="A1201" s="10">
        <v>1140</v>
      </c>
      <c r="B1201" s="1725"/>
      <c r="D1201" s="2" t="str">
        <f t="shared" si="17"/>
        <v>OK</v>
      </c>
    </row>
    <row r="1202" spans="1:4">
      <c r="A1202" s="10">
        <v>1141</v>
      </c>
      <c r="B1202" s="1725"/>
      <c r="D1202" s="2" t="str">
        <f t="shared" si="17"/>
        <v>OK</v>
      </c>
    </row>
    <row r="1203" spans="1:4">
      <c r="A1203" s="10">
        <v>1142</v>
      </c>
      <c r="B1203" s="1725"/>
      <c r="D1203" s="2" t="str">
        <f t="shared" si="17"/>
        <v>OK</v>
      </c>
    </row>
    <row r="1204" spans="1:4">
      <c r="A1204" s="10">
        <v>1143</v>
      </c>
      <c r="B1204" s="1725"/>
      <c r="D1204" s="2" t="str">
        <f t="shared" si="17"/>
        <v>OK</v>
      </c>
    </row>
    <row r="1205" spans="1:4">
      <c r="A1205" s="10">
        <v>1144</v>
      </c>
      <c r="B1205" s="1725"/>
      <c r="D1205" s="2" t="str">
        <f t="shared" si="17"/>
        <v>OK</v>
      </c>
    </row>
    <row r="1206" spans="1:4">
      <c r="A1206" s="10">
        <v>1145</v>
      </c>
      <c r="B1206" s="1725"/>
      <c r="D1206" s="2" t="str">
        <f t="shared" si="17"/>
        <v>OK</v>
      </c>
    </row>
    <row r="1207" spans="1:4">
      <c r="A1207" s="10">
        <v>1146</v>
      </c>
      <c r="B1207" s="1725"/>
      <c r="D1207" s="2" t="str">
        <f t="shared" si="17"/>
        <v>OK</v>
      </c>
    </row>
    <row r="1208" spans="1:4">
      <c r="A1208" s="10">
        <v>1147</v>
      </c>
      <c r="B1208" s="1725"/>
      <c r="D1208" s="2" t="str">
        <f t="shared" si="17"/>
        <v>OK</v>
      </c>
    </row>
    <row r="1209" spans="1:4">
      <c r="A1209" s="10">
        <v>1148</v>
      </c>
      <c r="B1209" s="1725"/>
      <c r="D1209" s="2" t="str">
        <f t="shared" si="17"/>
        <v>OK</v>
      </c>
    </row>
    <row r="1210" spans="1:4">
      <c r="A1210" s="10">
        <v>1149</v>
      </c>
      <c r="B1210" s="1725"/>
      <c r="D1210" s="2" t="str">
        <f t="shared" si="17"/>
        <v>OK</v>
      </c>
    </row>
    <row r="1211" spans="1:4">
      <c r="A1211" s="10">
        <v>1150</v>
      </c>
      <c r="B1211" s="1725"/>
      <c r="D1211" s="2" t="str">
        <f t="shared" si="17"/>
        <v>OK</v>
      </c>
    </row>
    <row r="1212" spans="1:4">
      <c r="A1212" s="10">
        <v>1151</v>
      </c>
      <c r="B1212" s="1725"/>
      <c r="D1212" s="2" t="str">
        <f t="shared" si="17"/>
        <v>OK</v>
      </c>
    </row>
    <row r="1213" spans="1:4">
      <c r="A1213" s="10">
        <v>1152</v>
      </c>
      <c r="B1213" s="1725"/>
      <c r="D1213" s="2" t="str">
        <f t="shared" si="17"/>
        <v>OK</v>
      </c>
    </row>
    <row r="1214" spans="1:4">
      <c r="A1214" s="10">
        <v>1153</v>
      </c>
      <c r="B1214" s="1725"/>
      <c r="D1214" s="2" t="str">
        <f t="shared" si="17"/>
        <v>OK</v>
      </c>
    </row>
    <row r="1215" spans="1:4">
      <c r="A1215" s="10">
        <v>1154</v>
      </c>
      <c r="B1215" s="1725"/>
      <c r="D1215" s="2" t="str">
        <f t="shared" ref="D1215:D1278" si="18">IF(ISBLANK(B1215),"OK",IF(A1215-B1215=0,"OK","Error?"))</f>
        <v>OK</v>
      </c>
    </row>
    <row r="1216" spans="1:4">
      <c r="A1216" s="10">
        <v>1155</v>
      </c>
      <c r="B1216" s="1725"/>
      <c r="D1216" s="2" t="str">
        <f t="shared" si="18"/>
        <v>OK</v>
      </c>
    </row>
    <row r="1217" spans="1:4">
      <c r="A1217" s="10">
        <v>1156</v>
      </c>
      <c r="B1217" s="1725"/>
      <c r="D1217" s="2" t="str">
        <f t="shared" si="18"/>
        <v>OK</v>
      </c>
    </row>
    <row r="1218" spans="1:4">
      <c r="A1218" s="10">
        <v>1157</v>
      </c>
      <c r="B1218" s="1725"/>
      <c r="D1218" s="2" t="str">
        <f t="shared" si="18"/>
        <v>OK</v>
      </c>
    </row>
    <row r="1219" spans="1:4">
      <c r="A1219" s="5">
        <v>1158</v>
      </c>
      <c r="B1219" s="1725">
        <f>'Expenditures 15-22'!C122</f>
        <v>0</v>
      </c>
      <c r="D1219" s="2" t="str">
        <f t="shared" si="18"/>
        <v>Error?</v>
      </c>
    </row>
    <row r="1220" spans="1:4">
      <c r="A1220" s="5">
        <v>1159</v>
      </c>
      <c r="B1220" s="1725">
        <f>'Expenditures 15-22'!C123</f>
        <v>0</v>
      </c>
      <c r="D1220" s="2" t="str">
        <f t="shared" si="18"/>
        <v>Error?</v>
      </c>
    </row>
    <row r="1221" spans="1:4">
      <c r="A1221" s="5">
        <v>1160</v>
      </c>
      <c r="B1221" s="1725">
        <f>'Expenditures 15-22'!C124</f>
        <v>3644986</v>
      </c>
      <c r="D1221" s="2" t="str">
        <f t="shared" si="18"/>
        <v>Error?</v>
      </c>
    </row>
    <row r="1222" spans="1:4">
      <c r="A1222" s="10">
        <v>1161</v>
      </c>
      <c r="B1222" s="1725"/>
      <c r="D1222" s="2" t="str">
        <f t="shared" si="18"/>
        <v>OK</v>
      </c>
    </row>
    <row r="1223" spans="1:4">
      <c r="A1223" s="5">
        <v>1162</v>
      </c>
      <c r="B1223" s="1725">
        <f>'Expenditures 15-22'!C127</f>
        <v>3719627</v>
      </c>
      <c r="C1223" s="2" t="s">
        <v>567</v>
      </c>
      <c r="D1223" s="2" t="str">
        <f t="shared" si="18"/>
        <v>Error?</v>
      </c>
    </row>
    <row r="1224" spans="1:4">
      <c r="A1224" s="5">
        <v>1163</v>
      </c>
      <c r="B1224" s="1725">
        <f>'Expenditures 15-22'!C128</f>
        <v>403405</v>
      </c>
      <c r="D1224" s="2" t="str">
        <f t="shared" si="18"/>
        <v>Error?</v>
      </c>
    </row>
    <row r="1225" spans="1:4">
      <c r="A1225" s="5">
        <v>1164</v>
      </c>
      <c r="B1225" s="1725">
        <f>'Expenditures 15-22'!C129</f>
        <v>4123032</v>
      </c>
      <c r="C1225" s="2" t="s">
        <v>567</v>
      </c>
      <c r="D1225" s="2" t="str">
        <f t="shared" si="18"/>
        <v>Error?</v>
      </c>
    </row>
    <row r="1226" spans="1:4">
      <c r="A1226" s="5">
        <v>1165</v>
      </c>
      <c r="B1226" s="1725">
        <f>'Expenditures 15-22'!C151</f>
        <v>4123032</v>
      </c>
      <c r="C1226" s="2" t="s">
        <v>567</v>
      </c>
      <c r="D1226" s="2" t="str">
        <f t="shared" si="18"/>
        <v>Error?</v>
      </c>
    </row>
    <row r="1227" spans="1:4">
      <c r="A1227" s="5">
        <v>1166</v>
      </c>
      <c r="B1227" s="1725">
        <f>'Expenditures 15-22'!D122</f>
        <v>0</v>
      </c>
      <c r="D1227" s="2" t="str">
        <f t="shared" si="18"/>
        <v>Error?</v>
      </c>
    </row>
    <row r="1228" spans="1:4">
      <c r="A1228" s="5">
        <v>1167</v>
      </c>
      <c r="B1228" s="1725">
        <f>'Expenditures 15-22'!D123</f>
        <v>0</v>
      </c>
      <c r="D1228" s="2" t="str">
        <f t="shared" si="18"/>
        <v>Error?</v>
      </c>
    </row>
    <row r="1229" spans="1:4">
      <c r="A1229" s="5">
        <v>1168</v>
      </c>
      <c r="B1229" s="1725">
        <f>'Expenditures 15-22'!D124</f>
        <v>660947</v>
      </c>
      <c r="D1229" s="2" t="str">
        <f t="shared" si="18"/>
        <v>Error?</v>
      </c>
    </row>
    <row r="1230" spans="1:4">
      <c r="A1230" s="10">
        <v>1169</v>
      </c>
      <c r="B1230" s="1725"/>
      <c r="D1230" s="2" t="str">
        <f t="shared" si="18"/>
        <v>OK</v>
      </c>
    </row>
    <row r="1231" spans="1:4">
      <c r="A1231" s="5">
        <v>1170</v>
      </c>
      <c r="B1231" s="1725">
        <f>'Expenditures 15-22'!D127</f>
        <v>673449</v>
      </c>
      <c r="C1231" s="2" t="s">
        <v>567</v>
      </c>
      <c r="D1231" s="2" t="str">
        <f t="shared" si="18"/>
        <v>Error?</v>
      </c>
    </row>
    <row r="1232" spans="1:4">
      <c r="A1232" s="5">
        <v>1171</v>
      </c>
      <c r="B1232" s="1725">
        <f>'Expenditures 15-22'!D128</f>
        <v>90873</v>
      </c>
      <c r="D1232" s="2" t="str">
        <f t="shared" si="18"/>
        <v>Error?</v>
      </c>
    </row>
    <row r="1233" spans="1:4">
      <c r="A1233" s="5">
        <v>1172</v>
      </c>
      <c r="B1233" s="1725">
        <f>'Expenditures 15-22'!D129</f>
        <v>764322</v>
      </c>
      <c r="C1233" s="2" t="s">
        <v>567</v>
      </c>
      <c r="D1233" s="2" t="str">
        <f t="shared" si="18"/>
        <v>Error?</v>
      </c>
    </row>
    <row r="1234" spans="1:4">
      <c r="A1234" s="5">
        <v>1173</v>
      </c>
      <c r="B1234" s="1725">
        <f>'Expenditures 15-22'!D151</f>
        <v>764322</v>
      </c>
      <c r="C1234" s="2" t="s">
        <v>567</v>
      </c>
      <c r="D1234" s="2" t="str">
        <f t="shared" si="18"/>
        <v>Error?</v>
      </c>
    </row>
    <row r="1235" spans="1:4">
      <c r="A1235" s="5">
        <v>1174</v>
      </c>
      <c r="B1235" s="1725">
        <f>'Expenditures 15-22'!E122</f>
        <v>0</v>
      </c>
      <c r="D1235" s="2" t="str">
        <f t="shared" si="18"/>
        <v>Error?</v>
      </c>
    </row>
    <row r="1236" spans="1:4">
      <c r="A1236" s="5">
        <v>1175</v>
      </c>
      <c r="B1236" s="1725">
        <f>'Expenditures 15-22'!E123</f>
        <v>0</v>
      </c>
      <c r="D1236" s="2" t="str">
        <f t="shared" si="18"/>
        <v>Error?</v>
      </c>
    </row>
    <row r="1237" spans="1:4">
      <c r="A1237" s="5">
        <v>1176</v>
      </c>
      <c r="B1237" s="1725">
        <f>'Expenditures 15-22'!E124</f>
        <v>13385924</v>
      </c>
      <c r="D1237" s="2" t="str">
        <f t="shared" si="18"/>
        <v>Error?</v>
      </c>
    </row>
    <row r="1238" spans="1:4">
      <c r="A1238" s="10">
        <v>1177</v>
      </c>
      <c r="B1238" s="1725"/>
      <c r="D1238" s="2" t="str">
        <f t="shared" si="18"/>
        <v>OK</v>
      </c>
    </row>
    <row r="1239" spans="1:4">
      <c r="A1239" s="5">
        <v>1178</v>
      </c>
      <c r="B1239" s="1725">
        <f>'Expenditures 15-22'!E127</f>
        <v>13385924</v>
      </c>
      <c r="C1239" s="2" t="s">
        <v>567</v>
      </c>
      <c r="D1239" s="2" t="str">
        <f t="shared" si="18"/>
        <v>Error?</v>
      </c>
    </row>
    <row r="1240" spans="1:4">
      <c r="A1240" s="5">
        <v>1179</v>
      </c>
      <c r="B1240" s="1725">
        <f>'Expenditures 15-22'!E128</f>
        <v>0</v>
      </c>
      <c r="D1240" s="2" t="str">
        <f t="shared" si="18"/>
        <v>Error?</v>
      </c>
    </row>
    <row r="1241" spans="1:4">
      <c r="A1241" s="5">
        <v>1180</v>
      </c>
      <c r="B1241" s="1725">
        <f>'Expenditures 15-22'!E129</f>
        <v>13385924</v>
      </c>
      <c r="C1241" s="2" t="s">
        <v>567</v>
      </c>
      <c r="D1241" s="2" t="str">
        <f t="shared" si="18"/>
        <v>Error?</v>
      </c>
    </row>
    <row r="1242" spans="1:4">
      <c r="A1242" s="5">
        <v>1181</v>
      </c>
      <c r="B1242" s="1725">
        <f>'Expenditures 15-22'!E151</f>
        <v>13385924</v>
      </c>
      <c r="C1242" s="2" t="s">
        <v>567</v>
      </c>
      <c r="D1242" s="2" t="str">
        <f t="shared" si="18"/>
        <v>Error?</v>
      </c>
    </row>
    <row r="1243" spans="1:4">
      <c r="A1243" s="5">
        <v>1182</v>
      </c>
      <c r="B1243" s="1725">
        <f>'Expenditures 15-22'!F122</f>
        <v>0</v>
      </c>
      <c r="D1243" s="2" t="str">
        <f t="shared" si="18"/>
        <v>Error?</v>
      </c>
    </row>
    <row r="1244" spans="1:4">
      <c r="A1244" s="5">
        <v>1183</v>
      </c>
      <c r="B1244" s="1725">
        <f>'Expenditures 15-22'!F123</f>
        <v>0</v>
      </c>
      <c r="D1244" s="2" t="str">
        <f t="shared" si="18"/>
        <v>Error?</v>
      </c>
    </row>
    <row r="1245" spans="1:4">
      <c r="A1245" s="5">
        <v>1184</v>
      </c>
      <c r="B1245" s="1725">
        <f>'Expenditures 15-22'!F124</f>
        <v>6051882</v>
      </c>
      <c r="D1245" s="2" t="str">
        <f t="shared" si="18"/>
        <v>Error?</v>
      </c>
    </row>
    <row r="1246" spans="1:4">
      <c r="A1246" s="10">
        <v>1185</v>
      </c>
      <c r="B1246" s="1725"/>
      <c r="D1246" s="2" t="str">
        <f t="shared" si="18"/>
        <v>OK</v>
      </c>
    </row>
    <row r="1247" spans="1:4">
      <c r="A1247" s="5">
        <v>1186</v>
      </c>
      <c r="B1247" s="1725">
        <f>'Expenditures 15-22'!F127</f>
        <v>6051882</v>
      </c>
      <c r="C1247" s="2" t="s">
        <v>567</v>
      </c>
      <c r="D1247" s="2" t="str">
        <f t="shared" si="18"/>
        <v>Error?</v>
      </c>
    </row>
    <row r="1248" spans="1:4">
      <c r="A1248" s="5">
        <v>1187</v>
      </c>
      <c r="B1248" s="1725">
        <f>'Expenditures 15-22'!F128</f>
        <v>0</v>
      </c>
      <c r="D1248" s="2" t="str">
        <f t="shared" si="18"/>
        <v>Error?</v>
      </c>
    </row>
    <row r="1249" spans="1:4">
      <c r="A1249" s="5">
        <v>1188</v>
      </c>
      <c r="B1249" s="1725">
        <f>'Expenditures 15-22'!F129</f>
        <v>6051882</v>
      </c>
      <c r="C1249" s="2" t="s">
        <v>567</v>
      </c>
      <c r="D1249" s="2" t="str">
        <f t="shared" si="18"/>
        <v>Error?</v>
      </c>
    </row>
    <row r="1250" spans="1:4">
      <c r="A1250" s="5">
        <v>1189</v>
      </c>
      <c r="B1250" s="1725">
        <f>'Expenditures 15-22'!F151</f>
        <v>6051882</v>
      </c>
      <c r="C1250" s="2" t="s">
        <v>567</v>
      </c>
      <c r="D1250" s="2" t="str">
        <f t="shared" si="18"/>
        <v>Error?</v>
      </c>
    </row>
    <row r="1251" spans="1:4">
      <c r="A1251" s="5">
        <v>1190</v>
      </c>
      <c r="B1251" s="1725">
        <f>'Expenditures 15-22'!G122</f>
        <v>0</v>
      </c>
      <c r="D1251" s="2" t="str">
        <f t="shared" si="18"/>
        <v>Error?</v>
      </c>
    </row>
    <row r="1252" spans="1:4">
      <c r="A1252" s="5">
        <v>1191</v>
      </c>
      <c r="B1252" s="1725">
        <f>'Expenditures 15-22'!G123</f>
        <v>8742</v>
      </c>
      <c r="D1252" s="2" t="str">
        <f t="shared" si="18"/>
        <v>Error?</v>
      </c>
    </row>
    <row r="1253" spans="1:4">
      <c r="A1253" s="5">
        <v>1192</v>
      </c>
      <c r="B1253" s="1725">
        <f>'Expenditures 15-22'!G124</f>
        <v>1207078</v>
      </c>
      <c r="D1253" s="2" t="str">
        <f t="shared" si="18"/>
        <v>Error?</v>
      </c>
    </row>
    <row r="1254" spans="1:4">
      <c r="A1254" s="5">
        <v>1193</v>
      </c>
      <c r="B1254" s="1725">
        <f>'Expenditures 15-22'!G126</f>
        <v>0</v>
      </c>
      <c r="D1254" s="2" t="str">
        <f t="shared" si="18"/>
        <v>Error?</v>
      </c>
    </row>
    <row r="1255" spans="1:4">
      <c r="A1255" s="10">
        <v>1194</v>
      </c>
      <c r="B1255" s="1725"/>
      <c r="D1255" s="2" t="str">
        <f t="shared" si="18"/>
        <v>OK</v>
      </c>
    </row>
    <row r="1256" spans="1:4">
      <c r="A1256" s="5">
        <v>1195</v>
      </c>
      <c r="B1256" s="1725">
        <f>'Expenditures 15-22'!G127</f>
        <v>1215820</v>
      </c>
      <c r="C1256" s="2" t="s">
        <v>567</v>
      </c>
      <c r="D1256" s="2" t="str">
        <f t="shared" si="18"/>
        <v>Error?</v>
      </c>
    </row>
    <row r="1257" spans="1:4">
      <c r="A1257" s="5">
        <v>1196</v>
      </c>
      <c r="B1257" s="1725">
        <f>'Expenditures 15-22'!G128</f>
        <v>0</v>
      </c>
      <c r="D1257" s="2" t="str">
        <f t="shared" si="18"/>
        <v>Error?</v>
      </c>
    </row>
    <row r="1258" spans="1:4">
      <c r="A1258" s="5">
        <v>1197</v>
      </c>
      <c r="B1258" s="1725">
        <f>'Expenditures 15-22'!G129</f>
        <v>1215820</v>
      </c>
      <c r="C1258" s="2" t="s">
        <v>567</v>
      </c>
      <c r="D1258" s="2" t="str">
        <f t="shared" si="18"/>
        <v>Error?</v>
      </c>
    </row>
    <row r="1259" spans="1:4">
      <c r="A1259" s="5">
        <v>1198</v>
      </c>
      <c r="B1259" s="1725">
        <f>'Expenditures 15-22'!G151</f>
        <v>1215820</v>
      </c>
      <c r="C1259" s="2" t="s">
        <v>567</v>
      </c>
      <c r="D1259" s="2" t="str">
        <f t="shared" si="18"/>
        <v>Error?</v>
      </c>
    </row>
    <row r="1260" spans="1:4">
      <c r="A1260" s="5">
        <v>1199</v>
      </c>
      <c r="B1260" s="1725">
        <f>'Expenditures 15-22'!H122</f>
        <v>0</v>
      </c>
      <c r="D1260" s="2" t="str">
        <f t="shared" si="18"/>
        <v>Error?</v>
      </c>
    </row>
    <row r="1261" spans="1:4">
      <c r="A1261" s="5">
        <v>1200</v>
      </c>
      <c r="B1261" s="1725">
        <f>'Expenditures 15-22'!H123</f>
        <v>0</v>
      </c>
      <c r="D1261" s="2" t="str">
        <f t="shared" si="18"/>
        <v>Error?</v>
      </c>
    </row>
    <row r="1262" spans="1:4">
      <c r="A1262" s="5">
        <v>1201</v>
      </c>
      <c r="B1262" s="1725">
        <f>'Expenditures 15-22'!H124</f>
        <v>23134</v>
      </c>
      <c r="D1262" s="2" t="str">
        <f t="shared" si="18"/>
        <v>Error?</v>
      </c>
    </row>
    <row r="1263" spans="1:4">
      <c r="A1263" s="10">
        <v>1202</v>
      </c>
      <c r="B1263" s="1725"/>
      <c r="D1263" s="2" t="str">
        <f t="shared" si="18"/>
        <v>OK</v>
      </c>
    </row>
    <row r="1264" spans="1:4">
      <c r="A1264" s="5">
        <v>1203</v>
      </c>
      <c r="B1264" s="1725">
        <f>'Expenditures 15-22'!H127</f>
        <v>23134</v>
      </c>
      <c r="C1264" s="2" t="s">
        <v>567</v>
      </c>
      <c r="D1264" s="2" t="str">
        <f t="shared" si="18"/>
        <v>Error?</v>
      </c>
    </row>
    <row r="1265" spans="1:4">
      <c r="A1265" s="5">
        <v>1204</v>
      </c>
      <c r="B1265" s="1725">
        <f>'Expenditures 15-22'!H128</f>
        <v>0</v>
      </c>
      <c r="D1265" s="2" t="str">
        <f t="shared" si="18"/>
        <v>Error?</v>
      </c>
    </row>
    <row r="1266" spans="1:4">
      <c r="A1266" s="5">
        <v>1205</v>
      </c>
      <c r="B1266" s="1725">
        <f>'Expenditures 15-22'!H129</f>
        <v>23134</v>
      </c>
      <c r="C1266" s="2" t="s">
        <v>567</v>
      </c>
      <c r="D1266" s="2" t="str">
        <f t="shared" si="18"/>
        <v>Error?</v>
      </c>
    </row>
    <row r="1267" spans="1:4">
      <c r="A1267" s="5">
        <v>1206</v>
      </c>
      <c r="B1267" s="1725">
        <f>'Expenditures 15-22'!H139</f>
        <v>0</v>
      </c>
      <c r="C1267" s="2" t="s">
        <v>567</v>
      </c>
      <c r="D1267" s="2" t="str">
        <f t="shared" si="18"/>
        <v>Error?</v>
      </c>
    </row>
    <row r="1268" spans="1:4">
      <c r="A1268" s="5">
        <v>1207</v>
      </c>
      <c r="B1268" s="1725">
        <f>'Expenditures 15-22'!H142</f>
        <v>0</v>
      </c>
      <c r="D1268" s="2" t="str">
        <f t="shared" si="18"/>
        <v>Error?</v>
      </c>
    </row>
    <row r="1269" spans="1:4">
      <c r="A1269" s="5">
        <v>1208</v>
      </c>
      <c r="B1269" s="1725">
        <f>'Expenditures 15-22'!H143</f>
        <v>0</v>
      </c>
      <c r="D1269" s="2" t="str">
        <f t="shared" si="18"/>
        <v>Error?</v>
      </c>
    </row>
    <row r="1270" spans="1:4">
      <c r="A1270" s="5">
        <v>1209</v>
      </c>
      <c r="B1270" s="1725">
        <f>'Expenditures 15-22'!H146</f>
        <v>0</v>
      </c>
      <c r="D1270" s="2" t="str">
        <f t="shared" si="18"/>
        <v>Error?</v>
      </c>
    </row>
    <row r="1271" spans="1:4">
      <c r="A1271" s="10">
        <v>1210</v>
      </c>
      <c r="B1271" s="1725"/>
      <c r="D1271" s="2" t="str">
        <f t="shared" si="18"/>
        <v>OK</v>
      </c>
    </row>
    <row r="1272" spans="1:4">
      <c r="A1272" s="5">
        <v>1211</v>
      </c>
      <c r="B1272" s="1725">
        <f>'Expenditures 15-22'!H149</f>
        <v>0</v>
      </c>
      <c r="C1272" s="2" t="s">
        <v>567</v>
      </c>
      <c r="D1272" s="2" t="str">
        <f t="shared" si="18"/>
        <v>Error?</v>
      </c>
    </row>
    <row r="1273" spans="1:4">
      <c r="A1273" s="5">
        <v>1212</v>
      </c>
      <c r="B1273" s="1725">
        <f>'Expenditures 15-22'!H151</f>
        <v>23134</v>
      </c>
      <c r="C1273" s="2" t="s">
        <v>567</v>
      </c>
      <c r="D1273" s="2" t="str">
        <f t="shared" si="18"/>
        <v>Error?</v>
      </c>
    </row>
    <row r="1274" spans="1:4">
      <c r="A1274" s="5">
        <v>1213</v>
      </c>
      <c r="B1274" s="1725">
        <f>'Expenditures 15-22'!K122</f>
        <v>0</v>
      </c>
      <c r="C1274" s="2" t="s">
        <v>567</v>
      </c>
      <c r="D1274" s="2" t="str">
        <f t="shared" si="18"/>
        <v>Error?</v>
      </c>
    </row>
    <row r="1275" spans="1:4">
      <c r="A1275" s="5">
        <v>1214</v>
      </c>
      <c r="B1275" s="1725">
        <f>'Expenditures 15-22'!K123</f>
        <v>8742</v>
      </c>
      <c r="C1275" s="2" t="s">
        <v>567</v>
      </c>
      <c r="D1275" s="2" t="str">
        <f t="shared" si="18"/>
        <v>Error?</v>
      </c>
    </row>
    <row r="1276" spans="1:4">
      <c r="A1276" s="5">
        <v>1215</v>
      </c>
      <c r="B1276" s="1725">
        <f>'Expenditures 15-22'!K124</f>
        <v>25089038</v>
      </c>
      <c r="C1276" s="2" t="s">
        <v>567</v>
      </c>
      <c r="D1276" s="2" t="str">
        <f t="shared" si="18"/>
        <v>Error?</v>
      </c>
    </row>
    <row r="1277" spans="1:4">
      <c r="A1277" s="5">
        <v>1216</v>
      </c>
      <c r="B1277" s="1725">
        <f>'Expenditures 15-22'!K126</f>
        <v>0</v>
      </c>
      <c r="C1277" s="2" t="s">
        <v>567</v>
      </c>
      <c r="D1277" s="2" t="str">
        <f t="shared" si="18"/>
        <v>Error?</v>
      </c>
    </row>
    <row r="1278" spans="1:4">
      <c r="A1278" s="10">
        <v>1217</v>
      </c>
      <c r="B1278" s="1725"/>
      <c r="D1278" s="2" t="str">
        <f t="shared" si="18"/>
        <v>OK</v>
      </c>
    </row>
    <row r="1279" spans="1:4">
      <c r="A1279" s="5">
        <v>1218</v>
      </c>
      <c r="B1279" s="1725">
        <f>'Expenditures 15-22'!K127</f>
        <v>25184923</v>
      </c>
      <c r="C1279" s="2" t="s">
        <v>567</v>
      </c>
      <c r="D1279" s="2" t="str">
        <f t="shared" ref="D1279:D1342" si="19">IF(ISBLANK(B1279),"OK",IF(A1279-B1279=0,"OK","Error?"))</f>
        <v>Error?</v>
      </c>
    </row>
    <row r="1280" spans="1:4">
      <c r="A1280" s="5">
        <v>1219</v>
      </c>
      <c r="B1280" s="1725">
        <f>'Expenditures 15-22'!K128</f>
        <v>494278</v>
      </c>
      <c r="C1280" s="2" t="s">
        <v>567</v>
      </c>
      <c r="D1280" s="2" t="str">
        <f t="shared" si="19"/>
        <v>Error?</v>
      </c>
    </row>
    <row r="1281" spans="1:4">
      <c r="A1281" s="5">
        <v>1220</v>
      </c>
      <c r="B1281" s="1725">
        <f>'Expenditures 15-22'!K129</f>
        <v>25679201</v>
      </c>
      <c r="C1281" s="2" t="s">
        <v>567</v>
      </c>
      <c r="D1281" s="2" t="str">
        <f t="shared" si="19"/>
        <v>Error?</v>
      </c>
    </row>
    <row r="1282" spans="1:4">
      <c r="A1282" s="5">
        <v>1221</v>
      </c>
      <c r="B1282" s="1725">
        <f>'Expenditures 15-22'!K139</f>
        <v>0</v>
      </c>
      <c r="C1282" s="2" t="s">
        <v>567</v>
      </c>
      <c r="D1282" s="2" t="str">
        <f t="shared" si="19"/>
        <v>Error?</v>
      </c>
    </row>
    <row r="1283" spans="1:4">
      <c r="A1283" s="5">
        <v>1222</v>
      </c>
      <c r="B1283" s="1725">
        <f>'Expenditures 15-22'!K142</f>
        <v>0</v>
      </c>
      <c r="C1283" s="2" t="s">
        <v>567</v>
      </c>
      <c r="D1283" s="2" t="str">
        <f t="shared" si="19"/>
        <v>Error?</v>
      </c>
    </row>
    <row r="1284" spans="1:4">
      <c r="A1284" s="5">
        <v>1223</v>
      </c>
      <c r="B1284" s="1725">
        <f>'Expenditures 15-22'!K143</f>
        <v>0</v>
      </c>
      <c r="C1284" s="2" t="s">
        <v>567</v>
      </c>
      <c r="D1284" s="2" t="str">
        <f t="shared" si="19"/>
        <v>Error?</v>
      </c>
    </row>
    <row r="1285" spans="1:4">
      <c r="A1285" s="5">
        <v>1224</v>
      </c>
      <c r="B1285" s="1725">
        <f>'Expenditures 15-22'!K146</f>
        <v>0</v>
      </c>
      <c r="C1285" s="2" t="s">
        <v>567</v>
      </c>
      <c r="D1285" s="2" t="str">
        <f t="shared" si="19"/>
        <v>Error?</v>
      </c>
    </row>
    <row r="1286" spans="1:4">
      <c r="A1286" s="10">
        <v>1225</v>
      </c>
      <c r="B1286" s="1725"/>
      <c r="D1286" s="2" t="str">
        <f t="shared" si="19"/>
        <v>OK</v>
      </c>
    </row>
    <row r="1287" spans="1:4">
      <c r="A1287" s="12">
        <v>1226</v>
      </c>
      <c r="B1287" s="1725">
        <f>'Expenditures 15-22'!K149</f>
        <v>0</v>
      </c>
      <c r="C1287" s="2" t="s">
        <v>567</v>
      </c>
      <c r="D1287" s="2" t="str">
        <f t="shared" si="19"/>
        <v>Error?</v>
      </c>
    </row>
    <row r="1288" spans="1:4">
      <c r="A1288" s="5">
        <v>1227</v>
      </c>
      <c r="B1288" s="1725">
        <f>'Expenditures 15-22'!K151</f>
        <v>25679201</v>
      </c>
      <c r="C1288" s="2" t="s">
        <v>567</v>
      </c>
      <c r="D1288" s="2" t="str">
        <f t="shared" si="19"/>
        <v>Error?</v>
      </c>
    </row>
    <row r="1289" spans="1:4">
      <c r="A1289" s="5">
        <v>1228</v>
      </c>
      <c r="B1289" s="1725">
        <f>'Expenditures 15-22'!K152</f>
        <v>-8309803</v>
      </c>
      <c r="C1289" s="2" t="s">
        <v>567</v>
      </c>
      <c r="D1289" s="2" t="str">
        <f t="shared" si="19"/>
        <v>Error?</v>
      </c>
    </row>
    <row r="1290" spans="1:4">
      <c r="A1290" s="10">
        <v>1229</v>
      </c>
      <c r="B1290" s="1725"/>
      <c r="D1290" s="2" t="str">
        <f t="shared" si="19"/>
        <v>OK</v>
      </c>
    </row>
    <row r="1291" spans="1:4">
      <c r="A1291" s="10">
        <v>1230</v>
      </c>
      <c r="B1291" s="1725"/>
      <c r="D1291" s="2" t="str">
        <f t="shared" si="19"/>
        <v>OK</v>
      </c>
    </row>
    <row r="1292" spans="1:4">
      <c r="A1292" s="10">
        <v>1231</v>
      </c>
      <c r="B1292" s="1725"/>
      <c r="D1292" s="2" t="str">
        <f t="shared" si="19"/>
        <v>OK</v>
      </c>
    </row>
    <row r="1293" spans="1:4">
      <c r="A1293" s="10">
        <v>1232</v>
      </c>
      <c r="B1293" s="1725"/>
      <c r="D1293" s="2" t="str">
        <f t="shared" si="19"/>
        <v>OK</v>
      </c>
    </row>
    <row r="1294" spans="1:4">
      <c r="A1294" s="10">
        <v>1233</v>
      </c>
      <c r="B1294" s="1725"/>
      <c r="D1294" s="2" t="str">
        <f t="shared" si="19"/>
        <v>OK</v>
      </c>
    </row>
    <row r="1295" spans="1:4">
      <c r="A1295" s="10">
        <v>1234</v>
      </c>
      <c r="B1295" s="1725"/>
      <c r="D1295" s="2" t="str">
        <f t="shared" si="19"/>
        <v>OK</v>
      </c>
    </row>
    <row r="1296" spans="1:4">
      <c r="A1296" s="10">
        <v>1235</v>
      </c>
      <c r="B1296" s="1725"/>
      <c r="D1296" s="2" t="str">
        <f t="shared" si="19"/>
        <v>OK</v>
      </c>
    </row>
    <row r="1297" spans="1:4">
      <c r="A1297" s="10">
        <v>1236</v>
      </c>
      <c r="B1297" s="1725"/>
      <c r="D1297" s="2" t="str">
        <f t="shared" si="19"/>
        <v>OK</v>
      </c>
    </row>
    <row r="1298" spans="1:4">
      <c r="A1298" s="10">
        <v>1237</v>
      </c>
      <c r="B1298" s="1725"/>
      <c r="D1298" s="2" t="str">
        <f t="shared" si="19"/>
        <v>OK</v>
      </c>
    </row>
    <row r="1299" spans="1:4">
      <c r="A1299" s="10">
        <v>1238</v>
      </c>
      <c r="B1299" s="1725"/>
      <c r="D1299" s="2" t="str">
        <f t="shared" si="19"/>
        <v>OK</v>
      </c>
    </row>
    <row r="1300" spans="1:4">
      <c r="A1300" s="10">
        <v>1239</v>
      </c>
      <c r="B1300" s="1725"/>
      <c r="D1300" s="2" t="str">
        <f t="shared" si="19"/>
        <v>OK</v>
      </c>
    </row>
    <row r="1301" spans="1:4">
      <c r="A1301" s="10">
        <v>1240</v>
      </c>
      <c r="B1301" s="1725"/>
      <c r="D1301" s="2" t="str">
        <f t="shared" si="19"/>
        <v>OK</v>
      </c>
    </row>
    <row r="1302" spans="1:4">
      <c r="A1302" s="10">
        <v>1241</v>
      </c>
      <c r="B1302" s="1725"/>
      <c r="D1302" s="2" t="str">
        <f t="shared" si="19"/>
        <v>OK</v>
      </c>
    </row>
    <row r="1303" spans="1:4">
      <c r="A1303" s="10">
        <v>1242</v>
      </c>
      <c r="B1303" s="1725"/>
      <c r="D1303" s="2" t="str">
        <f t="shared" si="19"/>
        <v>OK</v>
      </c>
    </row>
    <row r="1304" spans="1:4">
      <c r="A1304" s="10">
        <v>1243</v>
      </c>
      <c r="B1304" s="1725"/>
      <c r="D1304" s="2" t="str">
        <f t="shared" si="19"/>
        <v>OK</v>
      </c>
    </row>
    <row r="1305" spans="1:4">
      <c r="A1305" s="10">
        <v>1244</v>
      </c>
      <c r="B1305" s="1725"/>
      <c r="D1305" s="2" t="str">
        <f t="shared" si="19"/>
        <v>OK</v>
      </c>
    </row>
    <row r="1306" spans="1:4">
      <c r="A1306" s="10">
        <v>1245</v>
      </c>
      <c r="B1306" s="1725"/>
      <c r="D1306" s="2" t="str">
        <f t="shared" si="19"/>
        <v>OK</v>
      </c>
    </row>
    <row r="1307" spans="1:4">
      <c r="A1307" s="5">
        <v>1246</v>
      </c>
      <c r="B1307" s="1725">
        <f>'Expenditures 15-22'!E171</f>
        <v>0</v>
      </c>
      <c r="D1307" s="2" t="str">
        <f t="shared" si="19"/>
        <v>Error?</v>
      </c>
    </row>
    <row r="1308" spans="1:4">
      <c r="A1308" s="5">
        <v>1247</v>
      </c>
      <c r="B1308" s="1725">
        <f>'Expenditures 15-22'!E172</f>
        <v>0</v>
      </c>
      <c r="C1308" s="2" t="s">
        <v>567</v>
      </c>
      <c r="D1308" s="2" t="str">
        <f t="shared" si="19"/>
        <v>Error?</v>
      </c>
    </row>
    <row r="1309" spans="1:4">
      <c r="A1309" s="5">
        <v>1248</v>
      </c>
      <c r="B1309" s="1725">
        <f>'Expenditures 15-22'!E174</f>
        <v>0</v>
      </c>
      <c r="C1309" s="2" t="s">
        <v>567</v>
      </c>
      <c r="D1309" s="2" t="str">
        <f t="shared" si="19"/>
        <v>Error?</v>
      </c>
    </row>
    <row r="1310" spans="1:4">
      <c r="A1310" s="5">
        <v>1249</v>
      </c>
      <c r="B1310" s="1725">
        <f>'Expenditures 15-22'!H163</f>
        <v>0</v>
      </c>
      <c r="D1310" s="2" t="str">
        <f t="shared" si="19"/>
        <v>Error?</v>
      </c>
    </row>
    <row r="1311" spans="1:4">
      <c r="A1311" s="5">
        <v>1250</v>
      </c>
      <c r="B1311" s="1725">
        <f>'Expenditures 15-22'!H164</f>
        <v>0</v>
      </c>
      <c r="D1311" s="2" t="str">
        <f t="shared" si="19"/>
        <v>Error?</v>
      </c>
    </row>
    <row r="1312" spans="1:4">
      <c r="A1312" s="5">
        <v>1251</v>
      </c>
      <c r="B1312" s="1725">
        <f>'Expenditures 15-22'!H169</f>
        <v>5450483</v>
      </c>
      <c r="D1312" s="2" t="str">
        <f t="shared" si="19"/>
        <v>Error?</v>
      </c>
    </row>
    <row r="1313" spans="1:4">
      <c r="A1313" s="5">
        <v>1252</v>
      </c>
      <c r="B1313" s="1725">
        <f>'Expenditures 15-22'!H167</f>
        <v>0</v>
      </c>
      <c r="D1313" s="2" t="str">
        <f t="shared" si="19"/>
        <v>Error?</v>
      </c>
    </row>
    <row r="1314" spans="1:4">
      <c r="A1314" s="5">
        <v>1253</v>
      </c>
      <c r="B1314" s="1725">
        <f>'Expenditures 15-22'!H168</f>
        <v>0</v>
      </c>
      <c r="C1314" s="2" t="s">
        <v>567</v>
      </c>
      <c r="D1314" s="2" t="str">
        <f t="shared" si="19"/>
        <v>Error?</v>
      </c>
    </row>
    <row r="1315" spans="1:4">
      <c r="A1315" s="5">
        <v>1254</v>
      </c>
      <c r="B1315" s="1725">
        <f>'Expenditures 15-22'!H170</f>
        <v>9130000</v>
      </c>
      <c r="D1315" s="2" t="str">
        <f t="shared" si="19"/>
        <v>Error?</v>
      </c>
    </row>
    <row r="1316" spans="1:4">
      <c r="A1316" s="5">
        <v>1255</v>
      </c>
      <c r="B1316" s="1725">
        <f>'Expenditures 15-22'!H171</f>
        <v>0</v>
      </c>
      <c r="D1316" s="2" t="str">
        <f t="shared" si="19"/>
        <v>Error?</v>
      </c>
    </row>
    <row r="1317" spans="1:4">
      <c r="A1317" s="5">
        <v>1256</v>
      </c>
      <c r="B1317" s="1725">
        <f>'Expenditures 15-22'!H172</f>
        <v>14580483</v>
      </c>
      <c r="C1317" s="2" t="s">
        <v>567</v>
      </c>
      <c r="D1317" s="2" t="str">
        <f t="shared" si="19"/>
        <v>Error?</v>
      </c>
    </row>
    <row r="1318" spans="1:4">
      <c r="A1318" s="5">
        <v>1257</v>
      </c>
      <c r="B1318" s="1725">
        <f>'Expenditures 15-22'!H174</f>
        <v>14580483</v>
      </c>
      <c r="C1318" s="2" t="s">
        <v>567</v>
      </c>
      <c r="D1318" s="2" t="str">
        <f t="shared" si="19"/>
        <v>Error?</v>
      </c>
    </row>
    <row r="1319" spans="1:4">
      <c r="A1319" s="10">
        <v>1258</v>
      </c>
      <c r="B1319" s="1725"/>
      <c r="C1319" s="2" t="s">
        <v>567</v>
      </c>
      <c r="D1319" s="2" t="str">
        <f t="shared" si="19"/>
        <v>OK</v>
      </c>
    </row>
    <row r="1320" spans="1:4">
      <c r="A1320" s="10">
        <v>1259</v>
      </c>
      <c r="B1320" s="1725"/>
      <c r="D1320" s="2" t="str">
        <f t="shared" si="19"/>
        <v>OK</v>
      </c>
    </row>
    <row r="1321" spans="1:4">
      <c r="A1321" s="10">
        <v>1260</v>
      </c>
      <c r="B1321" s="1725"/>
      <c r="C1321" s="2" t="s">
        <v>567</v>
      </c>
      <c r="D1321" s="2" t="str">
        <f t="shared" si="19"/>
        <v>OK</v>
      </c>
    </row>
    <row r="1322" spans="1:4">
      <c r="A1322" s="10">
        <v>1261</v>
      </c>
      <c r="B1322" s="1725"/>
      <c r="C1322" s="2" t="s">
        <v>567</v>
      </c>
      <c r="D1322" s="2" t="str">
        <f t="shared" si="19"/>
        <v>OK</v>
      </c>
    </row>
    <row r="1323" spans="1:4">
      <c r="A1323" s="5">
        <v>1262</v>
      </c>
      <c r="B1323" s="1725">
        <f>'Expenditures 15-22'!K160</f>
        <v>0</v>
      </c>
      <c r="C1323" s="2" t="s">
        <v>567</v>
      </c>
      <c r="D1323" s="2" t="str">
        <f t="shared" si="19"/>
        <v>Error?</v>
      </c>
    </row>
    <row r="1324" spans="1:4">
      <c r="A1324" s="5">
        <v>1263</v>
      </c>
      <c r="B1324" s="1725">
        <f>'Expenditures 15-22'!K163</f>
        <v>0</v>
      </c>
      <c r="C1324" s="2" t="s">
        <v>567</v>
      </c>
      <c r="D1324" s="2" t="str">
        <f t="shared" si="19"/>
        <v>Error?</v>
      </c>
    </row>
    <row r="1325" spans="1:4">
      <c r="A1325" s="5">
        <v>1264</v>
      </c>
      <c r="B1325" s="1725">
        <f>'Expenditures 15-22'!K164</f>
        <v>0</v>
      </c>
      <c r="C1325" s="2" t="s">
        <v>567</v>
      </c>
      <c r="D1325" s="2" t="str">
        <f t="shared" si="19"/>
        <v>Error?</v>
      </c>
    </row>
    <row r="1326" spans="1:4">
      <c r="A1326" s="5">
        <v>1265</v>
      </c>
      <c r="B1326" s="1725">
        <f>'Expenditures 15-22'!K169</f>
        <v>5450483</v>
      </c>
      <c r="C1326" s="2" t="s">
        <v>567</v>
      </c>
      <c r="D1326" s="2" t="str">
        <f t="shared" si="19"/>
        <v>Error?</v>
      </c>
    </row>
    <row r="1327" spans="1:4">
      <c r="A1327" s="5">
        <v>1266</v>
      </c>
      <c r="B1327" s="1725">
        <f>'Expenditures 15-22'!K167</f>
        <v>0</v>
      </c>
      <c r="C1327" s="2" t="s">
        <v>567</v>
      </c>
      <c r="D1327" s="2" t="str">
        <f t="shared" si="19"/>
        <v>Error?</v>
      </c>
    </row>
    <row r="1328" spans="1:4">
      <c r="A1328" s="5">
        <v>1267</v>
      </c>
      <c r="B1328" s="1725">
        <f>'Expenditures 15-22'!K168</f>
        <v>0</v>
      </c>
      <c r="C1328" s="2" t="s">
        <v>567</v>
      </c>
      <c r="D1328" s="2" t="str">
        <f t="shared" si="19"/>
        <v>Error?</v>
      </c>
    </row>
    <row r="1329" spans="1:4">
      <c r="A1329" s="5">
        <v>1268</v>
      </c>
      <c r="B1329" s="1725">
        <f>'Expenditures 15-22'!K170</f>
        <v>9130000</v>
      </c>
      <c r="C1329" s="2" t="s">
        <v>567</v>
      </c>
      <c r="D1329" s="2" t="str">
        <f t="shared" si="19"/>
        <v>Error?</v>
      </c>
    </row>
    <row r="1330" spans="1:4">
      <c r="A1330" s="5">
        <v>1269</v>
      </c>
      <c r="B1330" s="1725">
        <f>'Expenditures 15-22'!K171</f>
        <v>0</v>
      </c>
      <c r="C1330" s="2" t="s">
        <v>567</v>
      </c>
      <c r="D1330" s="2" t="str">
        <f t="shared" si="19"/>
        <v>Error?</v>
      </c>
    </row>
    <row r="1331" spans="1:4">
      <c r="A1331" s="5">
        <v>1270</v>
      </c>
      <c r="B1331" s="1725">
        <f>'Expenditures 15-22'!K172</f>
        <v>14580483</v>
      </c>
      <c r="C1331" s="2" t="s">
        <v>567</v>
      </c>
      <c r="D1331" s="2" t="str">
        <f t="shared" si="19"/>
        <v>Error?</v>
      </c>
    </row>
    <row r="1332" spans="1:4">
      <c r="A1332" s="5">
        <v>1271</v>
      </c>
      <c r="B1332" s="1725">
        <f>'Expenditures 15-22'!K174</f>
        <v>14580483</v>
      </c>
      <c r="C1332" s="2" t="s">
        <v>567</v>
      </c>
      <c r="D1332" s="2" t="str">
        <f t="shared" si="19"/>
        <v>Error?</v>
      </c>
    </row>
    <row r="1333" spans="1:4">
      <c r="A1333" s="5">
        <v>1272</v>
      </c>
      <c r="B1333" s="1725">
        <f>'Expenditures 15-22'!K175</f>
        <v>3915287</v>
      </c>
      <c r="C1333" s="2" t="s">
        <v>567</v>
      </c>
      <c r="D1333" s="2" t="str">
        <f t="shared" si="19"/>
        <v>Error?</v>
      </c>
    </row>
    <row r="1334" spans="1:4">
      <c r="A1334" s="10">
        <v>1273</v>
      </c>
      <c r="B1334" s="1725"/>
      <c r="D1334" s="2" t="str">
        <f t="shared" si="19"/>
        <v>OK</v>
      </c>
    </row>
    <row r="1335" spans="1:4">
      <c r="A1335" s="5">
        <v>1274</v>
      </c>
      <c r="B1335" s="1725">
        <f>'Expenditures 15-22'!C182</f>
        <v>7890349</v>
      </c>
      <c r="D1335" s="2" t="str">
        <f t="shared" si="19"/>
        <v>Error?</v>
      </c>
    </row>
    <row r="1336" spans="1:4">
      <c r="A1336" s="5">
        <v>1275</v>
      </c>
      <c r="B1336" s="1725"/>
      <c r="D1336" s="2" t="str">
        <f t="shared" si="19"/>
        <v>OK</v>
      </c>
    </row>
    <row r="1337" spans="1:4">
      <c r="A1337" s="10">
        <v>1276</v>
      </c>
      <c r="B1337" s="1725"/>
      <c r="D1337" s="2" t="str">
        <f t="shared" si="19"/>
        <v>OK</v>
      </c>
    </row>
    <row r="1338" spans="1:4">
      <c r="A1338" s="5">
        <v>1277</v>
      </c>
      <c r="B1338" s="1725">
        <f>'Expenditures 15-22'!C183</f>
        <v>1094765</v>
      </c>
      <c r="D1338" s="2" t="str">
        <f t="shared" si="19"/>
        <v>Error?</v>
      </c>
    </row>
    <row r="1339" spans="1:4">
      <c r="A1339" s="5">
        <v>1278</v>
      </c>
      <c r="B1339" s="1725">
        <f>'Expenditures 15-22'!C184</f>
        <v>8988155</v>
      </c>
      <c r="C1339" s="2" t="s">
        <v>567</v>
      </c>
      <c r="D1339" s="2" t="str">
        <f t="shared" si="19"/>
        <v>Error?</v>
      </c>
    </row>
    <row r="1340" spans="1:4">
      <c r="A1340" s="5">
        <v>1279</v>
      </c>
      <c r="B1340" s="1725">
        <f>'Expenditures 15-22'!C210</f>
        <v>8988155</v>
      </c>
      <c r="C1340" s="2" t="s">
        <v>567</v>
      </c>
      <c r="D1340" s="2" t="str">
        <f t="shared" si="19"/>
        <v>Error?</v>
      </c>
    </row>
    <row r="1341" spans="1:4">
      <c r="A1341" s="5">
        <v>1280</v>
      </c>
      <c r="B1341" s="1725">
        <f>'Expenditures 15-22'!D182</f>
        <v>2905456</v>
      </c>
      <c r="D1341" s="2" t="str">
        <f t="shared" si="19"/>
        <v>Error?</v>
      </c>
    </row>
    <row r="1342" spans="1:4">
      <c r="A1342" s="10">
        <v>1281</v>
      </c>
      <c r="B1342" s="1725"/>
      <c r="D1342" s="2" t="str">
        <f t="shared" si="19"/>
        <v>OK</v>
      </c>
    </row>
    <row r="1343" spans="1:4">
      <c r="A1343" s="10">
        <v>1282</v>
      </c>
      <c r="B1343" s="1725"/>
      <c r="D1343" s="2" t="str">
        <f t="shared" ref="D1343:D1406" si="20">IF(ISBLANK(B1343),"OK",IF(A1343-B1343=0,"OK","Error?"))</f>
        <v>OK</v>
      </c>
    </row>
    <row r="1344" spans="1:4">
      <c r="A1344" s="5">
        <v>1283</v>
      </c>
      <c r="B1344" s="1725">
        <f>'Expenditures 15-22'!D183</f>
        <v>290716</v>
      </c>
      <c r="D1344" s="2" t="str">
        <f t="shared" si="20"/>
        <v>Error?</v>
      </c>
    </row>
    <row r="1345" spans="1:4">
      <c r="A1345" s="5">
        <v>1284</v>
      </c>
      <c r="B1345" s="1725">
        <f>'Expenditures 15-22'!D184</f>
        <v>3196172</v>
      </c>
      <c r="C1345" s="2" t="s">
        <v>567</v>
      </c>
      <c r="D1345" s="2" t="str">
        <f t="shared" si="20"/>
        <v>Error?</v>
      </c>
    </row>
    <row r="1346" spans="1:4">
      <c r="A1346" s="5">
        <v>1285</v>
      </c>
      <c r="B1346" s="1725">
        <f>'Expenditures 15-22'!D210</f>
        <v>3196172</v>
      </c>
      <c r="C1346" s="2" t="s">
        <v>567</v>
      </c>
      <c r="D1346" s="2" t="str">
        <f t="shared" si="20"/>
        <v>Error?</v>
      </c>
    </row>
    <row r="1347" spans="1:4">
      <c r="A1347" s="5">
        <v>1286</v>
      </c>
      <c r="B1347" s="1725">
        <f>'Expenditures 15-22'!E182</f>
        <v>4297093</v>
      </c>
      <c r="D1347" s="2" t="str">
        <f t="shared" si="20"/>
        <v>Error?</v>
      </c>
    </row>
    <row r="1348" spans="1:4">
      <c r="A1348" s="10">
        <v>1287</v>
      </c>
      <c r="B1348" s="1725"/>
      <c r="D1348" s="2" t="str">
        <f t="shared" si="20"/>
        <v>OK</v>
      </c>
    </row>
    <row r="1349" spans="1:4">
      <c r="A1349" s="10">
        <v>1288</v>
      </c>
      <c r="B1349" s="1725"/>
      <c r="D1349" s="2" t="str">
        <f t="shared" si="20"/>
        <v>OK</v>
      </c>
    </row>
    <row r="1350" spans="1:4">
      <c r="A1350" s="5">
        <v>1289</v>
      </c>
      <c r="B1350" s="1725">
        <f>'Expenditures 15-22'!E183</f>
        <v>0</v>
      </c>
      <c r="D1350" s="2" t="str">
        <f t="shared" si="20"/>
        <v>Error?</v>
      </c>
    </row>
    <row r="1351" spans="1:4">
      <c r="A1351" s="5">
        <v>1290</v>
      </c>
      <c r="B1351" s="1725">
        <f>'Expenditures 15-22'!E184</f>
        <v>4297093</v>
      </c>
      <c r="C1351" s="2" t="s">
        <v>567</v>
      </c>
      <c r="D1351" s="2" t="str">
        <f t="shared" si="20"/>
        <v>Error?</v>
      </c>
    </row>
    <row r="1352" spans="1:4">
      <c r="A1352" s="5">
        <v>1291</v>
      </c>
      <c r="B1352" s="1725">
        <f>'Expenditures 15-22'!E196</f>
        <v>0</v>
      </c>
      <c r="C1352" s="2" t="s">
        <v>567</v>
      </c>
      <c r="D1352" s="2" t="str">
        <f t="shared" si="20"/>
        <v>Error?</v>
      </c>
    </row>
    <row r="1353" spans="1:4">
      <c r="A1353" s="5">
        <v>1292</v>
      </c>
      <c r="B1353" s="1725">
        <f>'Expenditures 15-22'!E210</f>
        <v>4297093</v>
      </c>
      <c r="C1353" s="2" t="s">
        <v>567</v>
      </c>
      <c r="D1353" s="2" t="str">
        <f t="shared" si="20"/>
        <v>Error?</v>
      </c>
    </row>
    <row r="1354" spans="1:4">
      <c r="A1354" s="5">
        <v>1293</v>
      </c>
      <c r="B1354" s="1725">
        <f>'Expenditures 15-22'!F182</f>
        <v>2114355</v>
      </c>
      <c r="D1354" s="2" t="str">
        <f t="shared" si="20"/>
        <v>Error?</v>
      </c>
    </row>
    <row r="1355" spans="1:4">
      <c r="A1355" s="10">
        <v>1294</v>
      </c>
      <c r="B1355" s="1725"/>
      <c r="D1355" s="2" t="str">
        <f t="shared" si="20"/>
        <v>OK</v>
      </c>
    </row>
    <row r="1356" spans="1:4">
      <c r="A1356" s="10">
        <v>1295</v>
      </c>
      <c r="B1356" s="1725"/>
      <c r="D1356" s="2" t="str">
        <f t="shared" si="20"/>
        <v>OK</v>
      </c>
    </row>
    <row r="1357" spans="1:4">
      <c r="A1357" s="5">
        <v>1296</v>
      </c>
      <c r="B1357" s="1725">
        <f>'Expenditures 15-22'!F183</f>
        <v>0</v>
      </c>
      <c r="D1357" s="2" t="str">
        <f t="shared" si="20"/>
        <v>Error?</v>
      </c>
    </row>
    <row r="1358" spans="1:4">
      <c r="A1358" s="5">
        <v>1297</v>
      </c>
      <c r="B1358" s="1725">
        <f>'Expenditures 15-22'!F184</f>
        <v>2114355</v>
      </c>
      <c r="C1358" s="2" t="s">
        <v>567</v>
      </c>
      <c r="D1358" s="2" t="str">
        <f t="shared" si="20"/>
        <v>Error?</v>
      </c>
    </row>
    <row r="1359" spans="1:4">
      <c r="A1359" s="5">
        <v>1298</v>
      </c>
      <c r="B1359" s="1725">
        <f>'Expenditures 15-22'!F210</f>
        <v>2114355</v>
      </c>
      <c r="C1359" s="2" t="s">
        <v>567</v>
      </c>
      <c r="D1359" s="2" t="str">
        <f t="shared" si="20"/>
        <v>Error?</v>
      </c>
    </row>
    <row r="1360" spans="1:4">
      <c r="A1360" s="5">
        <v>1299</v>
      </c>
      <c r="B1360" s="1725">
        <f>'Expenditures 15-22'!G182</f>
        <v>2537412</v>
      </c>
      <c r="D1360" s="2" t="str">
        <f t="shared" si="20"/>
        <v>Error?</v>
      </c>
    </row>
    <row r="1361" spans="1:4">
      <c r="A1361" s="10">
        <v>1300</v>
      </c>
      <c r="B1361" s="1725"/>
      <c r="D1361" s="2" t="str">
        <f t="shared" si="20"/>
        <v>OK</v>
      </c>
    </row>
    <row r="1362" spans="1:4">
      <c r="A1362" s="10">
        <v>1301</v>
      </c>
      <c r="B1362" s="1725"/>
      <c r="D1362" s="2" t="str">
        <f t="shared" si="20"/>
        <v>OK</v>
      </c>
    </row>
    <row r="1363" spans="1:4">
      <c r="A1363" s="5">
        <v>1302</v>
      </c>
      <c r="B1363" s="1725">
        <f>'Expenditures 15-22'!G183</f>
        <v>0</v>
      </c>
      <c r="D1363" s="2" t="str">
        <f t="shared" si="20"/>
        <v>Error?</v>
      </c>
    </row>
    <row r="1364" spans="1:4">
      <c r="A1364" s="5">
        <v>1303</v>
      </c>
      <c r="B1364" s="1725">
        <f>'Expenditures 15-22'!G184</f>
        <v>2537412</v>
      </c>
      <c r="C1364" s="2" t="s">
        <v>567</v>
      </c>
      <c r="D1364" s="2" t="str">
        <f t="shared" si="20"/>
        <v>Error?</v>
      </c>
    </row>
    <row r="1365" spans="1:4">
      <c r="A1365" s="5">
        <v>1304</v>
      </c>
      <c r="B1365" s="1725">
        <f>'Expenditures 15-22'!G210</f>
        <v>2537412</v>
      </c>
      <c r="C1365" s="2" t="s">
        <v>567</v>
      </c>
      <c r="D1365" s="2" t="str">
        <f t="shared" si="20"/>
        <v>Error?</v>
      </c>
    </row>
    <row r="1366" spans="1:4">
      <c r="A1366" s="5">
        <v>1305</v>
      </c>
      <c r="B1366" s="1725">
        <f>'Expenditures 15-22'!H182</f>
        <v>328</v>
      </c>
      <c r="D1366" s="2" t="str">
        <f t="shared" si="20"/>
        <v>Error?</v>
      </c>
    </row>
    <row r="1367" spans="1:4">
      <c r="A1367" s="10">
        <v>1306</v>
      </c>
      <c r="B1367" s="1725"/>
      <c r="D1367" s="2" t="str">
        <f t="shared" si="20"/>
        <v>OK</v>
      </c>
    </row>
    <row r="1368" spans="1:4">
      <c r="A1368" s="10">
        <v>1307</v>
      </c>
      <c r="B1368" s="1725"/>
      <c r="D1368" s="2" t="str">
        <f t="shared" si="20"/>
        <v>OK</v>
      </c>
    </row>
    <row r="1369" spans="1:4">
      <c r="A1369" s="5">
        <v>1308</v>
      </c>
      <c r="B1369" s="1725">
        <f>'Expenditures 15-22'!H183</f>
        <v>0</v>
      </c>
      <c r="D1369" s="2" t="str">
        <f t="shared" si="20"/>
        <v>Error?</v>
      </c>
    </row>
    <row r="1370" spans="1:4">
      <c r="A1370" s="5">
        <v>1309</v>
      </c>
      <c r="B1370" s="1725">
        <f>'Expenditures 15-22'!H184</f>
        <v>328</v>
      </c>
      <c r="C1370" s="2" t="s">
        <v>567</v>
      </c>
      <c r="D1370" s="2" t="str">
        <f t="shared" si="20"/>
        <v>Error?</v>
      </c>
    </row>
    <row r="1371" spans="1:4">
      <c r="A1371" s="5">
        <v>1310</v>
      </c>
      <c r="B1371" s="1725">
        <f>'Expenditures 15-22'!H199</f>
        <v>0</v>
      </c>
      <c r="D1371" s="2" t="str">
        <f t="shared" si="20"/>
        <v>Error?</v>
      </c>
    </row>
    <row r="1372" spans="1:4">
      <c r="A1372" s="5">
        <v>1311</v>
      </c>
      <c r="B1372" s="1725">
        <f>'Expenditures 15-22'!H200</f>
        <v>0</v>
      </c>
      <c r="D1372" s="2" t="str">
        <f t="shared" si="20"/>
        <v>Error?</v>
      </c>
    </row>
    <row r="1373" spans="1:4">
      <c r="A1373" s="5">
        <v>1312</v>
      </c>
      <c r="B1373" s="1725">
        <f>'Expenditures 15-22'!H203</f>
        <v>0</v>
      </c>
      <c r="D1373" s="2" t="str">
        <f t="shared" si="20"/>
        <v>Error?</v>
      </c>
    </row>
    <row r="1374" spans="1:4">
      <c r="A1374" s="10">
        <v>1313</v>
      </c>
      <c r="B1374" s="1725"/>
      <c r="D1374" s="2" t="str">
        <f t="shared" si="20"/>
        <v>OK</v>
      </c>
    </row>
    <row r="1375" spans="1:4">
      <c r="A1375" s="5">
        <v>1314</v>
      </c>
      <c r="B1375" s="1725">
        <f>'Expenditures 15-22'!H208</f>
        <v>0</v>
      </c>
      <c r="C1375" s="2" t="s">
        <v>567</v>
      </c>
      <c r="D1375" s="2" t="str">
        <f t="shared" si="20"/>
        <v>Error?</v>
      </c>
    </row>
    <row r="1376" spans="1:4">
      <c r="A1376" s="5">
        <v>1315</v>
      </c>
      <c r="B1376" s="1725">
        <f>'Expenditures 15-22'!H210</f>
        <v>328</v>
      </c>
      <c r="C1376" s="2" t="s">
        <v>567</v>
      </c>
      <c r="D1376" s="2" t="str">
        <f t="shared" si="20"/>
        <v>Error?</v>
      </c>
    </row>
    <row r="1377" spans="1:4">
      <c r="A1377" s="5">
        <v>1316</v>
      </c>
      <c r="B1377" s="1725">
        <f>'Expenditures 15-22'!K182</f>
        <v>19744993</v>
      </c>
      <c r="C1377" s="2" t="s">
        <v>567</v>
      </c>
      <c r="D1377" s="2" t="str">
        <f t="shared" si="20"/>
        <v>Error?</v>
      </c>
    </row>
    <row r="1378" spans="1:4">
      <c r="A1378" s="10">
        <v>1317</v>
      </c>
      <c r="B1378" s="1725"/>
      <c r="D1378" s="2" t="str">
        <f t="shared" si="20"/>
        <v>OK</v>
      </c>
    </row>
    <row r="1379" spans="1:4">
      <c r="A1379" s="10">
        <v>1318</v>
      </c>
      <c r="B1379" s="1725"/>
      <c r="D1379" s="2" t="str">
        <f t="shared" si="20"/>
        <v>OK</v>
      </c>
    </row>
    <row r="1380" spans="1:4">
      <c r="A1380" s="5">
        <v>1319</v>
      </c>
      <c r="B1380" s="1725">
        <f>'Expenditures 15-22'!K183</f>
        <v>1385481</v>
      </c>
      <c r="C1380" s="2" t="s">
        <v>567</v>
      </c>
      <c r="D1380" s="2" t="str">
        <f t="shared" si="20"/>
        <v>Error?</v>
      </c>
    </row>
    <row r="1381" spans="1:4">
      <c r="A1381" s="5">
        <v>1320</v>
      </c>
      <c r="B1381" s="1725">
        <f>'Expenditures 15-22'!K184</f>
        <v>21133515</v>
      </c>
      <c r="C1381" s="2" t="s">
        <v>567</v>
      </c>
      <c r="D1381" s="2" t="str">
        <f t="shared" si="20"/>
        <v>Error?</v>
      </c>
    </row>
    <row r="1382" spans="1:4">
      <c r="A1382" s="5">
        <v>1321</v>
      </c>
      <c r="B1382" s="1725">
        <f>'Expenditures 15-22'!K196</f>
        <v>0</v>
      </c>
      <c r="C1382" s="2" t="s">
        <v>567</v>
      </c>
      <c r="D1382" s="2" t="str">
        <f t="shared" si="20"/>
        <v>Error?</v>
      </c>
    </row>
    <row r="1383" spans="1:4">
      <c r="A1383" s="5">
        <v>1322</v>
      </c>
      <c r="B1383" s="1725">
        <f>'Expenditures 15-22'!K199</f>
        <v>0</v>
      </c>
      <c r="C1383" s="2" t="s">
        <v>567</v>
      </c>
      <c r="D1383" s="2" t="str">
        <f t="shared" si="20"/>
        <v>Error?</v>
      </c>
    </row>
    <row r="1384" spans="1:4">
      <c r="A1384" s="5">
        <v>1323</v>
      </c>
      <c r="B1384" s="1725">
        <f>'Expenditures 15-22'!K200</f>
        <v>0</v>
      </c>
      <c r="C1384" s="2" t="s">
        <v>567</v>
      </c>
      <c r="D1384" s="2" t="str">
        <f t="shared" si="20"/>
        <v>Error?</v>
      </c>
    </row>
    <row r="1385" spans="1:4">
      <c r="A1385" s="5">
        <v>1324</v>
      </c>
      <c r="B1385" s="1725">
        <f>'Expenditures 15-22'!K203</f>
        <v>0</v>
      </c>
      <c r="C1385" s="2" t="s">
        <v>567</v>
      </c>
      <c r="D1385" s="2" t="str">
        <f t="shared" si="20"/>
        <v>Error?</v>
      </c>
    </row>
    <row r="1386" spans="1:4">
      <c r="A1386" s="10">
        <v>1325</v>
      </c>
      <c r="B1386" s="1725"/>
      <c r="D1386" s="2" t="str">
        <f t="shared" si="20"/>
        <v>OK</v>
      </c>
    </row>
    <row r="1387" spans="1:4">
      <c r="A1387" s="5">
        <v>1326</v>
      </c>
      <c r="B1387" s="1725">
        <f>'Expenditures 15-22'!K208</f>
        <v>0</v>
      </c>
      <c r="C1387" s="2" t="s">
        <v>567</v>
      </c>
      <c r="D1387" s="2" t="str">
        <f t="shared" si="20"/>
        <v>Error?</v>
      </c>
    </row>
    <row r="1388" spans="1:4">
      <c r="A1388" s="5">
        <v>1327</v>
      </c>
      <c r="B1388" s="1725">
        <f>'Expenditures 15-22'!K210</f>
        <v>21133515</v>
      </c>
      <c r="C1388" s="2" t="s">
        <v>567</v>
      </c>
      <c r="D1388" s="2" t="str">
        <f t="shared" si="20"/>
        <v>Error?</v>
      </c>
    </row>
    <row r="1389" spans="1:4">
      <c r="A1389" s="5">
        <v>1328</v>
      </c>
      <c r="B1389" s="1725">
        <f>'Expenditures 15-22'!K211</f>
        <v>11052614</v>
      </c>
      <c r="C1389" s="2" t="s">
        <v>567</v>
      </c>
      <c r="D1389" s="2" t="str">
        <f t="shared" si="20"/>
        <v>Error?</v>
      </c>
    </row>
    <row r="1390" spans="1:4">
      <c r="A1390" s="10">
        <v>1329</v>
      </c>
      <c r="B1390" s="1725"/>
      <c r="D1390" s="2" t="str">
        <f t="shared" si="20"/>
        <v>OK</v>
      </c>
    </row>
    <row r="1391" spans="1:4">
      <c r="A1391" s="10">
        <v>1330</v>
      </c>
      <c r="B1391" s="1725"/>
      <c r="D1391" s="2" t="str">
        <f t="shared" si="20"/>
        <v>OK</v>
      </c>
    </row>
    <row r="1392" spans="1:4">
      <c r="A1392" s="10">
        <v>1331</v>
      </c>
      <c r="B1392" s="1725"/>
      <c r="D1392" s="2" t="str">
        <f t="shared" si="20"/>
        <v>OK</v>
      </c>
    </row>
    <row r="1393" spans="1:4">
      <c r="A1393" s="10">
        <v>1332</v>
      </c>
      <c r="B1393" s="1725"/>
      <c r="D1393" s="2" t="str">
        <f t="shared" si="20"/>
        <v>OK</v>
      </c>
    </row>
    <row r="1394" spans="1:4">
      <c r="A1394" s="10">
        <v>1333</v>
      </c>
      <c r="B1394" s="1725"/>
      <c r="D1394" s="2" t="str">
        <f t="shared" si="20"/>
        <v>OK</v>
      </c>
    </row>
    <row r="1395" spans="1:4">
      <c r="A1395" s="10">
        <v>1334</v>
      </c>
      <c r="B1395" s="1725"/>
      <c r="D1395" s="2" t="str">
        <f t="shared" si="20"/>
        <v>OK</v>
      </c>
    </row>
    <row r="1396" spans="1:4">
      <c r="A1396" s="5">
        <v>1335</v>
      </c>
      <c r="B1396" s="1725">
        <f>'Expenditures 15-22'!D225</f>
        <v>56159</v>
      </c>
      <c r="D1396" s="2" t="str">
        <f t="shared" si="20"/>
        <v>Error?</v>
      </c>
    </row>
    <row r="1397" spans="1:4">
      <c r="A1397" s="10">
        <v>1336</v>
      </c>
      <c r="B1397" s="1725"/>
      <c r="D1397" s="2" t="str">
        <f t="shared" si="20"/>
        <v>OK</v>
      </c>
    </row>
    <row r="1398" spans="1:4">
      <c r="A1398" s="10">
        <v>1337</v>
      </c>
      <c r="B1398" s="1725"/>
      <c r="D1398" s="2" t="str">
        <f t="shared" si="20"/>
        <v>OK</v>
      </c>
    </row>
    <row r="1399" spans="1:4">
      <c r="A1399" s="10">
        <v>1338</v>
      </c>
      <c r="B1399" s="1725"/>
      <c r="D1399" s="2" t="str">
        <f t="shared" si="20"/>
        <v>OK</v>
      </c>
    </row>
    <row r="1400" spans="1:4">
      <c r="A1400" s="10">
        <v>1339</v>
      </c>
      <c r="B1400" s="1725"/>
      <c r="D1400" s="2" t="str">
        <f t="shared" si="20"/>
        <v>OK</v>
      </c>
    </row>
    <row r="1401" spans="1:4">
      <c r="A1401" s="10">
        <v>1340</v>
      </c>
      <c r="B1401" s="1725"/>
      <c r="D1401" s="2" t="str">
        <f t="shared" si="20"/>
        <v>OK</v>
      </c>
    </row>
    <row r="1402" spans="1:4">
      <c r="A1402" s="5">
        <v>1341</v>
      </c>
      <c r="B1402" s="1725">
        <f>'Expenditures 15-22'!D227</f>
        <v>179941</v>
      </c>
      <c r="D1402" s="2" t="str">
        <f t="shared" si="20"/>
        <v>Error?</v>
      </c>
    </row>
    <row r="1403" spans="1:4">
      <c r="A1403" s="10">
        <v>1342</v>
      </c>
      <c r="B1403" s="1725"/>
      <c r="D1403" s="2" t="str">
        <f t="shared" si="20"/>
        <v>OK</v>
      </c>
    </row>
    <row r="1404" spans="1:4">
      <c r="A1404" s="10">
        <v>1343</v>
      </c>
      <c r="B1404" s="1725"/>
      <c r="D1404" s="2" t="str">
        <f t="shared" si="20"/>
        <v>OK</v>
      </c>
    </row>
    <row r="1405" spans="1:4">
      <c r="A1405" s="10">
        <v>1344</v>
      </c>
      <c r="B1405" s="1725"/>
      <c r="D1405" s="2" t="str">
        <f t="shared" si="20"/>
        <v>OK</v>
      </c>
    </row>
    <row r="1406" spans="1:4">
      <c r="A1406" s="5">
        <v>1345</v>
      </c>
      <c r="B1406" s="1725">
        <f>'Expenditures 15-22'!D221</f>
        <v>2172</v>
      </c>
      <c r="D1406" s="2" t="str">
        <f t="shared" si="20"/>
        <v>Error?</v>
      </c>
    </row>
    <row r="1407" spans="1:4">
      <c r="A1407" s="5">
        <v>1346</v>
      </c>
      <c r="B1407" s="1725">
        <f>'Expenditures 15-22'!D222</f>
        <v>92427</v>
      </c>
      <c r="D1407" s="2" t="str">
        <f t="shared" ref="D1407:D1470" si="21">IF(ISBLANK(B1407),"OK",IF(A1407-B1407=0,"OK","Error?"))</f>
        <v>Error?</v>
      </c>
    </row>
    <row r="1408" spans="1:4">
      <c r="A1408" s="5">
        <v>1347</v>
      </c>
      <c r="B1408" s="1725">
        <f>'Expenditures 15-22'!D223</f>
        <v>90882</v>
      </c>
      <c r="D1408" s="2" t="str">
        <f t="shared" si="21"/>
        <v>Error?</v>
      </c>
    </row>
    <row r="1409" spans="1:4">
      <c r="A1409" s="5">
        <v>1348</v>
      </c>
      <c r="B1409" s="1725">
        <f>'Expenditures 15-22'!D224</f>
        <v>10917</v>
      </c>
      <c r="D1409" s="2" t="str">
        <f t="shared" si="21"/>
        <v>Error?</v>
      </c>
    </row>
    <row r="1410" spans="1:4">
      <c r="A1410" s="5">
        <v>1349</v>
      </c>
      <c r="B1410" s="1725">
        <f>'Expenditures 15-22'!D229</f>
        <v>2508880</v>
      </c>
      <c r="C1410" s="2" t="s">
        <v>567</v>
      </c>
      <c r="D1410" s="2" t="str">
        <f t="shared" si="21"/>
        <v>Error?</v>
      </c>
    </row>
    <row r="1411" spans="1:4">
      <c r="A1411" s="5">
        <v>1350</v>
      </c>
      <c r="B1411" s="1725">
        <f>'Expenditures 15-22'!D232</f>
        <v>50772</v>
      </c>
      <c r="D1411" s="2" t="str">
        <f t="shared" si="21"/>
        <v>Error?</v>
      </c>
    </row>
    <row r="1412" spans="1:4">
      <c r="A1412" s="5">
        <v>1351</v>
      </c>
      <c r="B1412" s="1725">
        <f>'Expenditures 15-22'!D233</f>
        <v>142047</v>
      </c>
      <c r="D1412" s="2" t="str">
        <f t="shared" si="21"/>
        <v>Error?</v>
      </c>
    </row>
    <row r="1413" spans="1:4">
      <c r="A1413" s="5">
        <v>1352</v>
      </c>
      <c r="B1413" s="1725">
        <f>'Expenditures 15-22'!D234</f>
        <v>216523</v>
      </c>
      <c r="D1413" s="2" t="str">
        <f t="shared" si="21"/>
        <v>Error?</v>
      </c>
    </row>
    <row r="1414" spans="1:4">
      <c r="A1414" s="5">
        <v>1353</v>
      </c>
      <c r="B1414" s="1725">
        <f>'Expenditures 15-22'!D235</f>
        <v>36856</v>
      </c>
      <c r="D1414" s="2" t="str">
        <f t="shared" si="21"/>
        <v>Error?</v>
      </c>
    </row>
    <row r="1415" spans="1:4">
      <c r="A1415" s="5">
        <v>1354</v>
      </c>
      <c r="B1415" s="1725">
        <f>'Expenditures 15-22'!D236</f>
        <v>50359</v>
      </c>
      <c r="D1415" s="2" t="str">
        <f t="shared" si="21"/>
        <v>Error?</v>
      </c>
    </row>
    <row r="1416" spans="1:4">
      <c r="A1416" s="5">
        <v>1355</v>
      </c>
      <c r="B1416" s="1725">
        <f>'Expenditures 15-22'!D237</f>
        <v>4630</v>
      </c>
      <c r="D1416" s="2" t="str">
        <f t="shared" si="21"/>
        <v>Error?</v>
      </c>
    </row>
    <row r="1417" spans="1:4">
      <c r="A1417" s="5">
        <v>1356</v>
      </c>
      <c r="B1417" s="1725">
        <f>'Expenditures 15-22'!D238</f>
        <v>501187</v>
      </c>
      <c r="C1417" s="2" t="s">
        <v>567</v>
      </c>
      <c r="D1417" s="2" t="str">
        <f t="shared" si="21"/>
        <v>Error?</v>
      </c>
    </row>
    <row r="1418" spans="1:4">
      <c r="A1418" s="5">
        <v>1357</v>
      </c>
      <c r="B1418" s="1725">
        <f>'Expenditures 15-22'!D240</f>
        <v>74775</v>
      </c>
      <c r="D1418" s="2" t="str">
        <f t="shared" si="21"/>
        <v>Error?</v>
      </c>
    </row>
    <row r="1419" spans="1:4">
      <c r="A1419" s="5">
        <v>1358</v>
      </c>
      <c r="B1419" s="1725">
        <f>'Expenditures 15-22'!D241</f>
        <v>128169</v>
      </c>
      <c r="D1419" s="2" t="str">
        <f t="shared" si="21"/>
        <v>Error?</v>
      </c>
    </row>
    <row r="1420" spans="1:4">
      <c r="A1420" s="5">
        <v>1359</v>
      </c>
      <c r="B1420" s="1725">
        <f>'Expenditures 15-22'!D242</f>
        <v>8825</v>
      </c>
      <c r="D1420" s="2" t="str">
        <f t="shared" si="21"/>
        <v>Error?</v>
      </c>
    </row>
    <row r="1421" spans="1:4">
      <c r="A1421" s="5">
        <v>1360</v>
      </c>
      <c r="B1421" s="1725">
        <f>'Expenditures 15-22'!D243</f>
        <v>211769</v>
      </c>
      <c r="C1421" s="2" t="s">
        <v>567</v>
      </c>
      <c r="D1421" s="2" t="str">
        <f t="shared" si="21"/>
        <v>Error?</v>
      </c>
    </row>
    <row r="1422" spans="1:4">
      <c r="A1422" s="5">
        <v>1361</v>
      </c>
      <c r="B1422" s="1725">
        <f>'Expenditures 15-22'!D245</f>
        <v>25830</v>
      </c>
      <c r="D1422" s="2" t="str">
        <f t="shared" si="21"/>
        <v>Error?</v>
      </c>
    </row>
    <row r="1423" spans="1:4">
      <c r="A1423" s="5">
        <v>1362</v>
      </c>
      <c r="B1423" s="1725">
        <f>'Expenditures 15-22'!D246</f>
        <v>49683</v>
      </c>
      <c r="D1423" s="2" t="str">
        <f t="shared" si="21"/>
        <v>Error?</v>
      </c>
    </row>
    <row r="1424" spans="1:4">
      <c r="A1424" s="5">
        <v>1363</v>
      </c>
      <c r="B1424" s="1725">
        <f>'Expenditures 15-22'!D257</f>
        <v>260535</v>
      </c>
      <c r="C1424" s="2" t="s">
        <v>567</v>
      </c>
      <c r="D1424" s="2" t="str">
        <f t="shared" si="21"/>
        <v>Error?</v>
      </c>
    </row>
    <row r="1425" spans="1:4">
      <c r="A1425" s="5">
        <v>1364</v>
      </c>
      <c r="B1425" s="1725">
        <f>'Expenditures 15-22'!D259</f>
        <v>663972</v>
      </c>
      <c r="D1425" s="2" t="str">
        <f t="shared" si="21"/>
        <v>Error?</v>
      </c>
    </row>
    <row r="1426" spans="1:4">
      <c r="A1426" s="5">
        <v>1365</v>
      </c>
      <c r="B1426" s="1725">
        <f>'Expenditures 15-22'!D260</f>
        <v>0</v>
      </c>
      <c r="D1426" s="2" t="str">
        <f t="shared" si="21"/>
        <v>Error?</v>
      </c>
    </row>
    <row r="1427" spans="1:4">
      <c r="A1427" s="5">
        <v>1366</v>
      </c>
      <c r="B1427" s="1725">
        <f>'Expenditures 15-22'!D261</f>
        <v>663972</v>
      </c>
      <c r="C1427" s="2" t="s">
        <v>567</v>
      </c>
      <c r="D1427" s="2" t="str">
        <f t="shared" si="21"/>
        <v>Error?</v>
      </c>
    </row>
    <row r="1428" spans="1:4">
      <c r="A1428" s="5">
        <v>1367</v>
      </c>
      <c r="B1428" s="1725">
        <f>'Expenditures 15-22'!D263</f>
        <v>20343</v>
      </c>
      <c r="D1428" s="2" t="str">
        <f t="shared" si="21"/>
        <v>Error?</v>
      </c>
    </row>
    <row r="1429" spans="1:4">
      <c r="A1429" s="5">
        <v>1368</v>
      </c>
      <c r="B1429" s="1725">
        <f>'Expenditures 15-22'!D264</f>
        <v>204182</v>
      </c>
      <c r="D1429" s="2" t="str">
        <f t="shared" si="21"/>
        <v>Error?</v>
      </c>
    </row>
    <row r="1430" spans="1:4">
      <c r="A1430" s="5">
        <v>1369</v>
      </c>
      <c r="B1430" s="1725">
        <f>'Expenditures 15-22'!D265</f>
        <v>2344</v>
      </c>
      <c r="D1430" s="2" t="str">
        <f t="shared" si="21"/>
        <v>Error?</v>
      </c>
    </row>
    <row r="1431" spans="1:4">
      <c r="A1431" s="5">
        <v>1370</v>
      </c>
      <c r="B1431" s="1725">
        <f>'Expenditures 15-22'!D266</f>
        <v>651950</v>
      </c>
      <c r="D1431" s="2" t="str">
        <f t="shared" si="21"/>
        <v>Error?</v>
      </c>
    </row>
    <row r="1432" spans="1:4">
      <c r="A1432" s="5">
        <v>1371</v>
      </c>
      <c r="B1432" s="1725">
        <f>'Expenditures 15-22'!D267</f>
        <v>1197652</v>
      </c>
      <c r="D1432" s="2" t="str">
        <f t="shared" si="21"/>
        <v>Error?</v>
      </c>
    </row>
    <row r="1433" spans="1:4">
      <c r="A1433" s="5">
        <v>1372</v>
      </c>
      <c r="B1433" s="1725">
        <f>'Expenditures 15-22'!D268</f>
        <v>508954</v>
      </c>
      <c r="D1433" s="2" t="str">
        <f t="shared" si="21"/>
        <v>Error?</v>
      </c>
    </row>
    <row r="1434" spans="1:4">
      <c r="A1434" s="5">
        <v>1373</v>
      </c>
      <c r="B1434" s="1725">
        <f>'Expenditures 15-22'!D269</f>
        <v>87272</v>
      </c>
      <c r="D1434" s="2" t="str">
        <f t="shared" si="21"/>
        <v>Error?</v>
      </c>
    </row>
    <row r="1435" spans="1:4">
      <c r="A1435" s="10">
        <v>1374</v>
      </c>
      <c r="B1435" s="1725"/>
      <c r="D1435" s="2" t="str">
        <f t="shared" si="21"/>
        <v>OK</v>
      </c>
    </row>
    <row r="1436" spans="1:4">
      <c r="A1436" s="5">
        <v>1375</v>
      </c>
      <c r="B1436" s="1725">
        <f>'Expenditures 15-22'!D270</f>
        <v>2672697</v>
      </c>
      <c r="C1436" s="2" t="s">
        <v>567</v>
      </c>
      <c r="D1436" s="2" t="str">
        <f t="shared" si="21"/>
        <v>Error?</v>
      </c>
    </row>
    <row r="1437" spans="1:4">
      <c r="A1437" s="5">
        <v>1376</v>
      </c>
      <c r="B1437" s="1725">
        <f>'Expenditures 15-22'!D272</f>
        <v>0</v>
      </c>
      <c r="D1437" s="2" t="str">
        <f t="shared" si="21"/>
        <v>Error?</v>
      </c>
    </row>
    <row r="1438" spans="1:4">
      <c r="A1438" s="5">
        <v>1377</v>
      </c>
      <c r="B1438" s="1725">
        <f>'Expenditures 15-22'!D273</f>
        <v>90574</v>
      </c>
      <c r="D1438" s="2" t="str">
        <f t="shared" si="21"/>
        <v>Error?</v>
      </c>
    </row>
    <row r="1439" spans="1:4">
      <c r="A1439" s="5">
        <v>1378</v>
      </c>
      <c r="B1439" s="1725">
        <f>'Expenditures 15-22'!D274</f>
        <v>69452</v>
      </c>
      <c r="D1439" s="2" t="str">
        <f t="shared" si="21"/>
        <v>Error?</v>
      </c>
    </row>
    <row r="1440" spans="1:4">
      <c r="A1440" s="5">
        <v>1379</v>
      </c>
      <c r="B1440" s="1725">
        <f>'Expenditures 15-22'!D275</f>
        <v>252643</v>
      </c>
      <c r="D1440" s="2" t="str">
        <f t="shared" si="21"/>
        <v>Error?</v>
      </c>
    </row>
    <row r="1441" spans="1:4">
      <c r="A1441" s="10">
        <v>1380</v>
      </c>
      <c r="B1441" s="1725"/>
      <c r="D1441" s="2" t="str">
        <f t="shared" si="21"/>
        <v>OK</v>
      </c>
    </row>
    <row r="1442" spans="1:4">
      <c r="A1442" s="5">
        <v>1381</v>
      </c>
      <c r="B1442" s="1725">
        <f>'Expenditures 15-22'!D276</f>
        <v>261007</v>
      </c>
      <c r="D1442" s="2" t="str">
        <f t="shared" si="21"/>
        <v>Error?</v>
      </c>
    </row>
    <row r="1443" spans="1:4">
      <c r="A1443" s="10">
        <v>1382</v>
      </c>
      <c r="B1443" s="1725"/>
      <c r="D1443" s="2" t="str">
        <f t="shared" si="21"/>
        <v>OK</v>
      </c>
    </row>
    <row r="1444" spans="1:4">
      <c r="A1444" s="5">
        <v>1383</v>
      </c>
      <c r="B1444" s="1725">
        <f>'Expenditures 15-22'!D277</f>
        <v>673676</v>
      </c>
      <c r="C1444" s="2" t="s">
        <v>567</v>
      </c>
      <c r="D1444" s="2" t="str">
        <f t="shared" si="21"/>
        <v>Error?</v>
      </c>
    </row>
    <row r="1445" spans="1:4">
      <c r="A1445" s="5">
        <v>1384</v>
      </c>
      <c r="B1445" s="1725">
        <f>'Expenditures 15-22'!D278</f>
        <v>99110</v>
      </c>
      <c r="D1445" s="2" t="str">
        <f t="shared" si="21"/>
        <v>Error?</v>
      </c>
    </row>
    <row r="1446" spans="1:4">
      <c r="A1446" s="5">
        <v>1385</v>
      </c>
      <c r="B1446" s="1725">
        <f>'Expenditures 15-22'!D279</f>
        <v>5082946</v>
      </c>
      <c r="C1446" s="2" t="s">
        <v>567</v>
      </c>
      <c r="D1446" s="2" t="str">
        <f t="shared" si="21"/>
        <v>Error?</v>
      </c>
    </row>
    <row r="1447" spans="1:4">
      <c r="A1447" s="5">
        <v>1386</v>
      </c>
      <c r="B1447" s="1725">
        <f>'Expenditures 15-22'!D280</f>
        <v>61160</v>
      </c>
      <c r="D1447" s="2" t="str">
        <f t="shared" si="21"/>
        <v>Error?</v>
      </c>
    </row>
    <row r="1448" spans="1:4">
      <c r="A1448" s="5">
        <v>1387</v>
      </c>
      <c r="B1448" s="1725">
        <f>'Expenditures 15-22'!D295</f>
        <v>7652986</v>
      </c>
      <c r="C1448" s="2" t="s">
        <v>567</v>
      </c>
      <c r="D1448" s="2" t="str">
        <f t="shared" si="21"/>
        <v>Error?</v>
      </c>
    </row>
    <row r="1449" spans="1:4">
      <c r="A1449" s="5">
        <v>1388</v>
      </c>
      <c r="B1449" s="1725">
        <f>'Expenditures 15-22'!H288</f>
        <v>0</v>
      </c>
      <c r="D1449" s="2" t="str">
        <f t="shared" si="21"/>
        <v>Error?</v>
      </c>
    </row>
    <row r="1450" spans="1:4">
      <c r="A1450" s="5">
        <v>1389</v>
      </c>
      <c r="B1450" s="1725">
        <f>'Expenditures 15-22'!H289</f>
        <v>0</v>
      </c>
      <c r="D1450" s="2" t="str">
        <f t="shared" si="21"/>
        <v>Error?</v>
      </c>
    </row>
    <row r="1451" spans="1:4">
      <c r="A1451" s="5">
        <v>1390</v>
      </c>
      <c r="B1451" s="1725">
        <f>'Expenditures 15-22'!H292</f>
        <v>0</v>
      </c>
      <c r="D1451" s="2" t="str">
        <f t="shared" si="21"/>
        <v>Error?</v>
      </c>
    </row>
    <row r="1452" spans="1:4">
      <c r="A1452" s="5">
        <v>1391</v>
      </c>
      <c r="B1452" s="1725">
        <f>'Expenditures 15-22'!H293</f>
        <v>0</v>
      </c>
      <c r="C1452" s="2" t="s">
        <v>567</v>
      </c>
      <c r="D1452" s="2" t="str">
        <f t="shared" si="21"/>
        <v>Error?</v>
      </c>
    </row>
    <row r="1453" spans="1:4">
      <c r="A1453" s="10">
        <v>1392</v>
      </c>
      <c r="B1453" s="1725"/>
      <c r="D1453" s="2" t="str">
        <f t="shared" si="21"/>
        <v>OK</v>
      </c>
    </row>
    <row r="1454" spans="1:4">
      <c r="A1454" s="5">
        <v>1393</v>
      </c>
      <c r="B1454" s="1725">
        <f>'Expenditures 15-22'!H295</f>
        <v>0</v>
      </c>
      <c r="C1454" s="2" t="s">
        <v>567</v>
      </c>
      <c r="D1454" s="2" t="str">
        <f t="shared" si="21"/>
        <v>Error?</v>
      </c>
    </row>
    <row r="1455" spans="1:4">
      <c r="A1455" s="10">
        <v>1394</v>
      </c>
      <c r="B1455" s="1725"/>
      <c r="D1455" s="2" t="str">
        <f t="shared" si="21"/>
        <v>OK</v>
      </c>
    </row>
    <row r="1456" spans="1:4">
      <c r="A1456" s="10">
        <v>1395</v>
      </c>
      <c r="B1456" s="1725"/>
      <c r="D1456" s="2" t="str">
        <f t="shared" si="21"/>
        <v>OK</v>
      </c>
    </row>
    <row r="1457" spans="1:4">
      <c r="A1457" s="10">
        <v>1396</v>
      </c>
      <c r="B1457" s="1725"/>
      <c r="D1457" s="2" t="str">
        <f t="shared" si="21"/>
        <v>OK</v>
      </c>
    </row>
    <row r="1458" spans="1:4">
      <c r="A1458" s="10">
        <v>1397</v>
      </c>
      <c r="B1458" s="1725"/>
      <c r="D1458" s="2" t="str">
        <f t="shared" si="21"/>
        <v>OK</v>
      </c>
    </row>
    <row r="1459" spans="1:4">
      <c r="A1459" s="10">
        <v>1398</v>
      </c>
      <c r="B1459" s="1725"/>
      <c r="D1459" s="2" t="str">
        <f t="shared" si="21"/>
        <v>OK</v>
      </c>
    </row>
    <row r="1460" spans="1:4">
      <c r="A1460" s="5">
        <v>1399</v>
      </c>
      <c r="B1460" s="1725">
        <f>'Expenditures 15-22'!K225</f>
        <v>56159</v>
      </c>
      <c r="C1460" s="2" t="s">
        <v>567</v>
      </c>
      <c r="D1460" s="2" t="str">
        <f t="shared" si="21"/>
        <v>Error?</v>
      </c>
    </row>
    <row r="1461" spans="1:4">
      <c r="A1461" s="10">
        <v>1400</v>
      </c>
      <c r="B1461" s="1725"/>
      <c r="D1461" s="2" t="str">
        <f t="shared" si="21"/>
        <v>OK</v>
      </c>
    </row>
    <row r="1462" spans="1:4">
      <c r="A1462" s="10">
        <v>1401</v>
      </c>
      <c r="B1462" s="1725"/>
      <c r="D1462" s="2" t="str">
        <f t="shared" si="21"/>
        <v>OK</v>
      </c>
    </row>
    <row r="1463" spans="1:4">
      <c r="A1463" s="10">
        <v>1402</v>
      </c>
      <c r="B1463" s="1725"/>
      <c r="D1463" s="2" t="str">
        <f t="shared" si="21"/>
        <v>OK</v>
      </c>
    </row>
    <row r="1464" spans="1:4">
      <c r="A1464" s="10">
        <v>1403</v>
      </c>
      <c r="B1464" s="1725"/>
      <c r="D1464" s="2" t="str">
        <f t="shared" si="21"/>
        <v>OK</v>
      </c>
    </row>
    <row r="1465" spans="1:4">
      <c r="A1465" s="10">
        <v>1404</v>
      </c>
      <c r="B1465" s="1725"/>
      <c r="D1465" s="2" t="str">
        <f t="shared" si="21"/>
        <v>OK</v>
      </c>
    </row>
    <row r="1466" spans="1:4">
      <c r="A1466" s="5">
        <v>1405</v>
      </c>
      <c r="B1466" s="1725">
        <f>'Expenditures 15-22'!K227</f>
        <v>179941</v>
      </c>
      <c r="C1466" s="2" t="s">
        <v>567</v>
      </c>
      <c r="D1466" s="2" t="str">
        <f t="shared" si="21"/>
        <v>Error?</v>
      </c>
    </row>
    <row r="1467" spans="1:4">
      <c r="A1467" s="10">
        <v>1406</v>
      </c>
      <c r="B1467" s="1725"/>
      <c r="D1467" s="2" t="str">
        <f t="shared" si="21"/>
        <v>OK</v>
      </c>
    </row>
    <row r="1468" spans="1:4">
      <c r="A1468" s="10">
        <v>1407</v>
      </c>
      <c r="B1468" s="1725"/>
      <c r="D1468" s="2" t="str">
        <f t="shared" si="21"/>
        <v>OK</v>
      </c>
    </row>
    <row r="1469" spans="1:4">
      <c r="A1469" s="10">
        <v>1408</v>
      </c>
      <c r="B1469" s="1725"/>
      <c r="D1469" s="2" t="str">
        <f t="shared" si="21"/>
        <v>OK</v>
      </c>
    </row>
    <row r="1470" spans="1:4">
      <c r="A1470" s="5">
        <v>1409</v>
      </c>
      <c r="B1470" s="1725">
        <f>'Expenditures 15-22'!K221</f>
        <v>2172</v>
      </c>
      <c r="C1470" s="2" t="s">
        <v>567</v>
      </c>
      <c r="D1470" s="2" t="str">
        <f t="shared" si="21"/>
        <v>Error?</v>
      </c>
    </row>
    <row r="1471" spans="1:4">
      <c r="A1471" s="5">
        <v>1410</v>
      </c>
      <c r="B1471" s="1725">
        <f>'Expenditures 15-22'!K222</f>
        <v>92427</v>
      </c>
      <c r="C1471" s="2" t="s">
        <v>567</v>
      </c>
      <c r="D1471" s="2" t="str">
        <f t="shared" ref="D1471:D1534" si="22">IF(ISBLANK(B1471),"OK",IF(A1471-B1471=0,"OK","Error?"))</f>
        <v>Error?</v>
      </c>
    </row>
    <row r="1472" spans="1:4">
      <c r="A1472" s="5">
        <v>1411</v>
      </c>
      <c r="B1472" s="1725">
        <f>'Expenditures 15-22'!K223</f>
        <v>90882</v>
      </c>
      <c r="C1472" s="2" t="s">
        <v>567</v>
      </c>
      <c r="D1472" s="2" t="str">
        <f t="shared" si="22"/>
        <v>Error?</v>
      </c>
    </row>
    <row r="1473" spans="1:4">
      <c r="A1473" s="5">
        <v>1412</v>
      </c>
      <c r="B1473" s="1725">
        <f>'Expenditures 15-22'!K224</f>
        <v>10917</v>
      </c>
      <c r="C1473" s="2" t="s">
        <v>567</v>
      </c>
      <c r="D1473" s="2" t="str">
        <f t="shared" si="22"/>
        <v>Error?</v>
      </c>
    </row>
    <row r="1474" spans="1:4">
      <c r="A1474" s="5">
        <v>1413</v>
      </c>
      <c r="B1474" s="1725">
        <f>'Expenditures 15-22'!K229</f>
        <v>2508880</v>
      </c>
      <c r="C1474" s="2" t="s">
        <v>567</v>
      </c>
      <c r="D1474" s="2" t="str">
        <f t="shared" si="22"/>
        <v>Error?</v>
      </c>
    </row>
    <row r="1475" spans="1:4">
      <c r="A1475" s="5">
        <v>1414</v>
      </c>
      <c r="B1475" s="1725">
        <f>'Expenditures 15-22'!K232</f>
        <v>50772</v>
      </c>
      <c r="C1475" s="2" t="s">
        <v>567</v>
      </c>
      <c r="D1475" s="2" t="str">
        <f t="shared" si="22"/>
        <v>Error?</v>
      </c>
    </row>
    <row r="1476" spans="1:4">
      <c r="A1476" s="5">
        <v>1415</v>
      </c>
      <c r="B1476" s="1725">
        <f>'Expenditures 15-22'!K233</f>
        <v>142047</v>
      </c>
      <c r="C1476" s="2" t="s">
        <v>567</v>
      </c>
      <c r="D1476" s="2" t="str">
        <f t="shared" si="22"/>
        <v>Error?</v>
      </c>
    </row>
    <row r="1477" spans="1:4">
      <c r="A1477" s="5">
        <v>1416</v>
      </c>
      <c r="B1477" s="1725">
        <f>'Expenditures 15-22'!K234</f>
        <v>216523</v>
      </c>
      <c r="C1477" s="2" t="s">
        <v>567</v>
      </c>
      <c r="D1477" s="2" t="str">
        <f t="shared" si="22"/>
        <v>Error?</v>
      </c>
    </row>
    <row r="1478" spans="1:4">
      <c r="A1478" s="5">
        <v>1417</v>
      </c>
      <c r="B1478" s="1725">
        <f>'Expenditures 15-22'!K235</f>
        <v>36856</v>
      </c>
      <c r="C1478" s="2" t="s">
        <v>567</v>
      </c>
      <c r="D1478" s="2" t="str">
        <f t="shared" si="22"/>
        <v>Error?</v>
      </c>
    </row>
    <row r="1479" spans="1:4">
      <c r="A1479" s="5">
        <v>1418</v>
      </c>
      <c r="B1479" s="1725">
        <f>'Expenditures 15-22'!K236</f>
        <v>50359</v>
      </c>
      <c r="C1479" s="2" t="s">
        <v>567</v>
      </c>
      <c r="D1479" s="2" t="str">
        <f t="shared" si="22"/>
        <v>Error?</v>
      </c>
    </row>
    <row r="1480" spans="1:4">
      <c r="A1480" s="5">
        <v>1419</v>
      </c>
      <c r="B1480" s="1725">
        <f>'Expenditures 15-22'!K237</f>
        <v>4630</v>
      </c>
      <c r="C1480" s="2" t="s">
        <v>567</v>
      </c>
      <c r="D1480" s="2" t="str">
        <f t="shared" si="22"/>
        <v>Error?</v>
      </c>
    </row>
    <row r="1481" spans="1:4">
      <c r="A1481" s="5">
        <v>1420</v>
      </c>
      <c r="B1481" s="1725">
        <f>'Expenditures 15-22'!K238</f>
        <v>501187</v>
      </c>
      <c r="C1481" s="2" t="s">
        <v>567</v>
      </c>
      <c r="D1481" s="2" t="str">
        <f t="shared" si="22"/>
        <v>Error?</v>
      </c>
    </row>
    <row r="1482" spans="1:4">
      <c r="A1482" s="5">
        <v>1421</v>
      </c>
      <c r="B1482" s="1725">
        <f>'Expenditures 15-22'!K240</f>
        <v>74775</v>
      </c>
      <c r="C1482" s="2" t="s">
        <v>567</v>
      </c>
      <c r="D1482" s="2" t="str">
        <f t="shared" si="22"/>
        <v>Error?</v>
      </c>
    </row>
    <row r="1483" spans="1:4">
      <c r="A1483" s="5">
        <v>1422</v>
      </c>
      <c r="B1483" s="1725">
        <f>'Expenditures 15-22'!K241</f>
        <v>128169</v>
      </c>
      <c r="C1483" s="2" t="s">
        <v>567</v>
      </c>
      <c r="D1483" s="2" t="str">
        <f t="shared" si="22"/>
        <v>Error?</v>
      </c>
    </row>
    <row r="1484" spans="1:4">
      <c r="A1484" s="5">
        <v>1423</v>
      </c>
      <c r="B1484" s="1725">
        <f>'Expenditures 15-22'!K242</f>
        <v>8825</v>
      </c>
      <c r="C1484" s="2" t="s">
        <v>567</v>
      </c>
      <c r="D1484" s="2" t="str">
        <f t="shared" si="22"/>
        <v>Error?</v>
      </c>
    </row>
    <row r="1485" spans="1:4">
      <c r="A1485" s="5">
        <v>1424</v>
      </c>
      <c r="B1485" s="1725">
        <f>'Expenditures 15-22'!K243</f>
        <v>211769</v>
      </c>
      <c r="C1485" s="2" t="s">
        <v>567</v>
      </c>
      <c r="D1485" s="2" t="str">
        <f t="shared" si="22"/>
        <v>Error?</v>
      </c>
    </row>
    <row r="1486" spans="1:4">
      <c r="A1486" s="5">
        <v>1425</v>
      </c>
      <c r="B1486" s="1725">
        <f>'Expenditures 15-22'!K245</f>
        <v>25830</v>
      </c>
      <c r="C1486" s="2" t="s">
        <v>567</v>
      </c>
      <c r="D1486" s="2" t="str">
        <f t="shared" si="22"/>
        <v>Error?</v>
      </c>
    </row>
    <row r="1487" spans="1:4">
      <c r="A1487" s="5">
        <v>1426</v>
      </c>
      <c r="B1487" s="1725">
        <f>'Expenditures 15-22'!K246</f>
        <v>49683</v>
      </c>
      <c r="C1487" s="2" t="s">
        <v>567</v>
      </c>
      <c r="D1487" s="2" t="str">
        <f t="shared" si="22"/>
        <v>Error?</v>
      </c>
    </row>
    <row r="1488" spans="1:4">
      <c r="A1488" s="5">
        <v>1427</v>
      </c>
      <c r="B1488" s="1725">
        <f>'Expenditures 15-22'!K257</f>
        <v>260535</v>
      </c>
      <c r="C1488" s="2" t="s">
        <v>567</v>
      </c>
      <c r="D1488" s="2" t="str">
        <f t="shared" si="22"/>
        <v>Error?</v>
      </c>
    </row>
    <row r="1489" spans="1:4">
      <c r="A1489" s="5">
        <v>1428</v>
      </c>
      <c r="B1489" s="1725">
        <f>'Expenditures 15-22'!K259</f>
        <v>663972</v>
      </c>
      <c r="C1489" s="2" t="s">
        <v>567</v>
      </c>
      <c r="D1489" s="2" t="str">
        <f t="shared" si="22"/>
        <v>Error?</v>
      </c>
    </row>
    <row r="1490" spans="1:4">
      <c r="A1490" s="5">
        <v>1429</v>
      </c>
      <c r="B1490" s="1725">
        <f>'Expenditures 15-22'!K260</f>
        <v>0</v>
      </c>
      <c r="C1490" s="2" t="s">
        <v>567</v>
      </c>
      <c r="D1490" s="2" t="str">
        <f t="shared" si="22"/>
        <v>Error?</v>
      </c>
    </row>
    <row r="1491" spans="1:4">
      <c r="A1491" s="5">
        <v>1430</v>
      </c>
      <c r="B1491" s="1725">
        <f>'Expenditures 15-22'!K261</f>
        <v>663972</v>
      </c>
      <c r="C1491" s="2" t="s">
        <v>567</v>
      </c>
      <c r="D1491" s="2" t="str">
        <f t="shared" si="22"/>
        <v>Error?</v>
      </c>
    </row>
    <row r="1492" spans="1:4">
      <c r="A1492" s="5">
        <v>1431</v>
      </c>
      <c r="B1492" s="1725">
        <f>'Expenditures 15-22'!K263</f>
        <v>20343</v>
      </c>
      <c r="C1492" s="2" t="s">
        <v>567</v>
      </c>
      <c r="D1492" s="2" t="str">
        <f t="shared" si="22"/>
        <v>Error?</v>
      </c>
    </row>
    <row r="1493" spans="1:4">
      <c r="A1493" s="5">
        <v>1432</v>
      </c>
      <c r="B1493" s="1725">
        <f>'Expenditures 15-22'!K264</f>
        <v>204182</v>
      </c>
      <c r="C1493" s="2" t="s">
        <v>567</v>
      </c>
      <c r="D1493" s="2" t="str">
        <f t="shared" si="22"/>
        <v>Error?</v>
      </c>
    </row>
    <row r="1494" spans="1:4">
      <c r="A1494" s="5">
        <v>1433</v>
      </c>
      <c r="B1494" s="1725">
        <f>'Expenditures 15-22'!K265</f>
        <v>2344</v>
      </c>
      <c r="C1494" s="2" t="s">
        <v>567</v>
      </c>
      <c r="D1494" s="2" t="str">
        <f t="shared" si="22"/>
        <v>Error?</v>
      </c>
    </row>
    <row r="1495" spans="1:4">
      <c r="A1495" s="5">
        <v>1434</v>
      </c>
      <c r="B1495" s="1725">
        <f>'Expenditures 15-22'!K266</f>
        <v>651950</v>
      </c>
      <c r="C1495" s="2" t="s">
        <v>567</v>
      </c>
      <c r="D1495" s="2" t="str">
        <f t="shared" si="22"/>
        <v>Error?</v>
      </c>
    </row>
    <row r="1496" spans="1:4">
      <c r="A1496" s="5">
        <v>1435</v>
      </c>
      <c r="B1496" s="1725">
        <f>'Expenditures 15-22'!K267</f>
        <v>1197652</v>
      </c>
      <c r="C1496" s="2" t="s">
        <v>567</v>
      </c>
      <c r="D1496" s="2" t="str">
        <f t="shared" si="22"/>
        <v>Error?</v>
      </c>
    </row>
    <row r="1497" spans="1:4">
      <c r="A1497" s="5">
        <v>1436</v>
      </c>
      <c r="B1497" s="1725">
        <f>'Expenditures 15-22'!K268</f>
        <v>508954</v>
      </c>
      <c r="C1497" s="2" t="s">
        <v>567</v>
      </c>
      <c r="D1497" s="2" t="str">
        <f t="shared" si="22"/>
        <v>Error?</v>
      </c>
    </row>
    <row r="1498" spans="1:4">
      <c r="A1498" s="5">
        <v>1437</v>
      </c>
      <c r="B1498" s="1725">
        <f>'Expenditures 15-22'!K269</f>
        <v>87272</v>
      </c>
      <c r="C1498" s="2" t="s">
        <v>567</v>
      </c>
      <c r="D1498" s="2" t="str">
        <f t="shared" si="22"/>
        <v>Error?</v>
      </c>
    </row>
    <row r="1499" spans="1:4">
      <c r="A1499" s="10">
        <v>1438</v>
      </c>
      <c r="B1499" s="1725"/>
      <c r="D1499" s="2" t="str">
        <f t="shared" si="22"/>
        <v>OK</v>
      </c>
    </row>
    <row r="1500" spans="1:4">
      <c r="A1500" s="5">
        <v>1439</v>
      </c>
      <c r="B1500" s="1725">
        <f>'Expenditures 15-22'!K270</f>
        <v>2672697</v>
      </c>
      <c r="C1500" s="2" t="s">
        <v>567</v>
      </c>
      <c r="D1500" s="2" t="str">
        <f t="shared" si="22"/>
        <v>Error?</v>
      </c>
    </row>
    <row r="1501" spans="1:4">
      <c r="A1501" s="5">
        <v>1440</v>
      </c>
      <c r="B1501" s="1725">
        <f>'Expenditures 15-22'!K272</f>
        <v>0</v>
      </c>
      <c r="C1501" s="2" t="s">
        <v>567</v>
      </c>
      <c r="D1501" s="2" t="str">
        <f t="shared" si="22"/>
        <v>Error?</v>
      </c>
    </row>
    <row r="1502" spans="1:4">
      <c r="A1502" s="5">
        <v>1441</v>
      </c>
      <c r="B1502" s="1725">
        <f>'Expenditures 15-22'!K273</f>
        <v>90574</v>
      </c>
      <c r="C1502" s="2" t="s">
        <v>567</v>
      </c>
      <c r="D1502" s="2" t="str">
        <f t="shared" si="22"/>
        <v>Error?</v>
      </c>
    </row>
    <row r="1503" spans="1:4">
      <c r="A1503" s="5">
        <v>1442</v>
      </c>
      <c r="B1503" s="1725">
        <f>'Expenditures 15-22'!K274</f>
        <v>69452</v>
      </c>
      <c r="C1503" s="2" t="s">
        <v>567</v>
      </c>
      <c r="D1503" s="2" t="str">
        <f t="shared" si="22"/>
        <v>Error?</v>
      </c>
    </row>
    <row r="1504" spans="1:4">
      <c r="A1504" s="5">
        <v>1443</v>
      </c>
      <c r="B1504" s="1725">
        <f>'Expenditures 15-22'!K275</f>
        <v>252643</v>
      </c>
      <c r="C1504" s="2" t="s">
        <v>567</v>
      </c>
      <c r="D1504" s="2" t="str">
        <f t="shared" si="22"/>
        <v>Error?</v>
      </c>
    </row>
    <row r="1505" spans="1:4">
      <c r="A1505" s="10">
        <v>1444</v>
      </c>
      <c r="B1505" s="1725"/>
      <c r="D1505" s="2" t="str">
        <f t="shared" si="22"/>
        <v>OK</v>
      </c>
    </row>
    <row r="1506" spans="1:4">
      <c r="A1506" s="5">
        <v>1445</v>
      </c>
      <c r="B1506" s="1725">
        <f>'Expenditures 15-22'!K276</f>
        <v>261007</v>
      </c>
      <c r="C1506" s="2" t="s">
        <v>567</v>
      </c>
      <c r="D1506" s="2" t="str">
        <f t="shared" si="22"/>
        <v>Error?</v>
      </c>
    </row>
    <row r="1507" spans="1:4">
      <c r="A1507" s="10">
        <v>1446</v>
      </c>
      <c r="B1507" s="1725"/>
      <c r="D1507" s="2" t="str">
        <f t="shared" si="22"/>
        <v>OK</v>
      </c>
    </row>
    <row r="1508" spans="1:4">
      <c r="A1508" s="5">
        <v>1447</v>
      </c>
      <c r="B1508" s="1725">
        <f>'Expenditures 15-22'!K277</f>
        <v>673676</v>
      </c>
      <c r="C1508" s="2" t="s">
        <v>567</v>
      </c>
      <c r="D1508" s="2" t="str">
        <f t="shared" si="22"/>
        <v>Error?</v>
      </c>
    </row>
    <row r="1509" spans="1:4">
      <c r="A1509" s="5">
        <v>1448</v>
      </c>
      <c r="B1509" s="1725">
        <f>'Expenditures 15-22'!K278</f>
        <v>99110</v>
      </c>
      <c r="C1509" s="2" t="s">
        <v>567</v>
      </c>
      <c r="D1509" s="2" t="str">
        <f t="shared" si="22"/>
        <v>Error?</v>
      </c>
    </row>
    <row r="1510" spans="1:4">
      <c r="A1510" s="5">
        <v>1449</v>
      </c>
      <c r="B1510" s="1725">
        <f>'Expenditures 15-22'!K279</f>
        <v>5082946</v>
      </c>
      <c r="C1510" s="2" t="s">
        <v>567</v>
      </c>
      <c r="D1510" s="2" t="str">
        <f t="shared" si="22"/>
        <v>Error?</v>
      </c>
    </row>
    <row r="1511" spans="1:4">
      <c r="A1511" s="5">
        <v>1450</v>
      </c>
      <c r="B1511" s="1725">
        <f>'Expenditures 15-22'!K280</f>
        <v>61160</v>
      </c>
      <c r="C1511" s="2" t="s">
        <v>567</v>
      </c>
      <c r="D1511" s="2" t="str">
        <f t="shared" si="22"/>
        <v>Error?</v>
      </c>
    </row>
    <row r="1512" spans="1:4">
      <c r="A1512" s="5">
        <v>1451</v>
      </c>
      <c r="B1512" s="1725">
        <f>'Expenditures 15-22'!K288</f>
        <v>0</v>
      </c>
      <c r="C1512" s="2" t="s">
        <v>567</v>
      </c>
      <c r="D1512" s="2" t="str">
        <f t="shared" si="22"/>
        <v>Error?</v>
      </c>
    </row>
    <row r="1513" spans="1:4">
      <c r="A1513" s="5">
        <v>1452</v>
      </c>
      <c r="B1513" s="1725">
        <f>'Expenditures 15-22'!K289</f>
        <v>0</v>
      </c>
      <c r="C1513" s="2" t="s">
        <v>567</v>
      </c>
      <c r="D1513" s="2" t="str">
        <f t="shared" si="22"/>
        <v>Error?</v>
      </c>
    </row>
    <row r="1514" spans="1:4">
      <c r="A1514" s="5">
        <v>1453</v>
      </c>
      <c r="B1514" s="1725">
        <f>'Expenditures 15-22'!K292</f>
        <v>0</v>
      </c>
      <c r="C1514" s="2" t="s">
        <v>567</v>
      </c>
      <c r="D1514" s="2" t="str">
        <f t="shared" si="22"/>
        <v>Error?</v>
      </c>
    </row>
    <row r="1515" spans="1:4">
      <c r="A1515" s="5">
        <v>1454</v>
      </c>
      <c r="B1515" s="1725">
        <f>'Expenditures 15-22'!K293</f>
        <v>0</v>
      </c>
      <c r="C1515" s="2" t="s">
        <v>567</v>
      </c>
      <c r="D1515" s="2" t="str">
        <f t="shared" si="22"/>
        <v>Error?</v>
      </c>
    </row>
    <row r="1516" spans="1:4">
      <c r="A1516" s="10">
        <v>1455</v>
      </c>
      <c r="B1516" s="1725"/>
      <c r="D1516" s="2" t="str">
        <f t="shared" si="22"/>
        <v>OK</v>
      </c>
    </row>
    <row r="1517" spans="1:4">
      <c r="A1517" s="5">
        <v>1456</v>
      </c>
      <c r="B1517" s="1725">
        <f>'Expenditures 15-22'!K295</f>
        <v>7652986</v>
      </c>
      <c r="C1517" s="2" t="s">
        <v>567</v>
      </c>
      <c r="D1517" s="2" t="str">
        <f t="shared" si="22"/>
        <v>Error?</v>
      </c>
    </row>
    <row r="1518" spans="1:4">
      <c r="A1518" s="5">
        <v>1457</v>
      </c>
      <c r="B1518" s="1725">
        <f>'Expenditures 15-22'!K296</f>
        <v>1712452</v>
      </c>
      <c r="C1518" s="2" t="s">
        <v>567</v>
      </c>
      <c r="D1518" s="2" t="str">
        <f t="shared" si="22"/>
        <v>Error?</v>
      </c>
    </row>
    <row r="1519" spans="1:4">
      <c r="A1519" s="5">
        <v>1458</v>
      </c>
      <c r="B1519" s="1725">
        <f>'Expenditures 15-22'!C301</f>
        <v>0</v>
      </c>
      <c r="D1519" s="2" t="str">
        <f t="shared" si="22"/>
        <v>Error?</v>
      </c>
    </row>
    <row r="1520" spans="1:4">
      <c r="A1520" s="10">
        <v>1459</v>
      </c>
      <c r="B1520" s="1725"/>
      <c r="D1520" s="2" t="str">
        <f t="shared" si="22"/>
        <v>OK</v>
      </c>
    </row>
    <row r="1521" spans="1:4">
      <c r="A1521" s="10">
        <v>1460</v>
      </c>
      <c r="B1521" s="1725"/>
      <c r="D1521" s="2" t="str">
        <f t="shared" si="22"/>
        <v>OK</v>
      </c>
    </row>
    <row r="1522" spans="1:4">
      <c r="A1522" s="5">
        <v>1461</v>
      </c>
      <c r="B1522" s="1725">
        <f>'Expenditures 15-22'!C302</f>
        <v>0</v>
      </c>
      <c r="D1522" s="2" t="str">
        <f t="shared" si="22"/>
        <v>Error?</v>
      </c>
    </row>
    <row r="1523" spans="1:4">
      <c r="A1523" s="5">
        <v>1462</v>
      </c>
      <c r="B1523" s="1725">
        <f>'Expenditures 15-22'!C303</f>
        <v>0</v>
      </c>
      <c r="C1523" s="2" t="s">
        <v>567</v>
      </c>
      <c r="D1523" s="2" t="str">
        <f t="shared" si="22"/>
        <v>Error?</v>
      </c>
    </row>
    <row r="1524" spans="1:4">
      <c r="A1524" s="5">
        <v>1463</v>
      </c>
      <c r="B1524" s="1725">
        <f>'Expenditures 15-22'!C312</f>
        <v>0</v>
      </c>
      <c r="C1524" s="2" t="s">
        <v>567</v>
      </c>
      <c r="D1524" s="2" t="str">
        <f t="shared" si="22"/>
        <v>Error?</v>
      </c>
    </row>
    <row r="1525" spans="1:4">
      <c r="A1525" s="5">
        <v>1464</v>
      </c>
      <c r="B1525" s="1725">
        <f>'Expenditures 15-22'!D301</f>
        <v>1292</v>
      </c>
      <c r="D1525" s="2" t="str">
        <f t="shared" si="22"/>
        <v>Error?</v>
      </c>
    </row>
    <row r="1526" spans="1:4">
      <c r="A1526" s="10">
        <v>1465</v>
      </c>
      <c r="B1526" s="1725"/>
      <c r="D1526" s="2" t="str">
        <f t="shared" si="22"/>
        <v>OK</v>
      </c>
    </row>
    <row r="1527" spans="1:4">
      <c r="A1527" s="10">
        <v>1466</v>
      </c>
      <c r="B1527" s="1725"/>
      <c r="D1527" s="2" t="str">
        <f t="shared" si="22"/>
        <v>OK</v>
      </c>
    </row>
    <row r="1528" spans="1:4">
      <c r="A1528" s="5">
        <v>1467</v>
      </c>
      <c r="B1528" s="1725">
        <f>'Expenditures 15-22'!D302</f>
        <v>0</v>
      </c>
      <c r="D1528" s="2" t="str">
        <f t="shared" si="22"/>
        <v>Error?</v>
      </c>
    </row>
    <row r="1529" spans="1:4">
      <c r="A1529" s="5">
        <v>1468</v>
      </c>
      <c r="B1529" s="1725">
        <f>'Expenditures 15-22'!D303</f>
        <v>1292</v>
      </c>
      <c r="C1529" s="2" t="s">
        <v>567</v>
      </c>
      <c r="D1529" s="2" t="str">
        <f t="shared" si="22"/>
        <v>Error?</v>
      </c>
    </row>
    <row r="1530" spans="1:4">
      <c r="A1530" s="5">
        <v>1469</v>
      </c>
      <c r="B1530" s="1725">
        <f>'Expenditures 15-22'!D312</f>
        <v>1292</v>
      </c>
      <c r="C1530" s="2" t="s">
        <v>567</v>
      </c>
      <c r="D1530" s="2" t="str">
        <f t="shared" si="22"/>
        <v>Error?</v>
      </c>
    </row>
    <row r="1531" spans="1:4">
      <c r="A1531" s="5">
        <v>1470</v>
      </c>
      <c r="B1531" s="1725">
        <f>'Expenditures 15-22'!E301</f>
        <v>3409515</v>
      </c>
      <c r="D1531" s="2" t="str">
        <f t="shared" si="22"/>
        <v>Error?</v>
      </c>
    </row>
    <row r="1532" spans="1:4">
      <c r="A1532" s="10">
        <v>1471</v>
      </c>
      <c r="B1532" s="1725"/>
      <c r="D1532" s="2" t="str">
        <f t="shared" si="22"/>
        <v>OK</v>
      </c>
    </row>
    <row r="1533" spans="1:4">
      <c r="A1533" s="10">
        <v>1472</v>
      </c>
      <c r="B1533" s="1725"/>
      <c r="D1533" s="2" t="str">
        <f t="shared" si="22"/>
        <v>OK</v>
      </c>
    </row>
    <row r="1534" spans="1:4">
      <c r="A1534" s="5">
        <v>1473</v>
      </c>
      <c r="B1534" s="1725">
        <f>'Expenditures 15-22'!E302</f>
        <v>0</v>
      </c>
      <c r="D1534" s="2" t="str">
        <f t="shared" si="22"/>
        <v>Error?</v>
      </c>
    </row>
    <row r="1535" spans="1:4">
      <c r="A1535" s="5">
        <v>1474</v>
      </c>
      <c r="B1535" s="1725">
        <f>'Expenditures 15-22'!E303</f>
        <v>3409515</v>
      </c>
      <c r="C1535" s="2" t="s">
        <v>567</v>
      </c>
      <c r="D1535" s="2" t="str">
        <f t="shared" ref="D1535:D1598" si="23">IF(ISBLANK(B1535),"OK",IF(A1535-B1535=0,"OK","Error?"))</f>
        <v>Error?</v>
      </c>
    </row>
    <row r="1536" spans="1:4">
      <c r="A1536" s="5">
        <v>1475</v>
      </c>
      <c r="B1536" s="1725">
        <f>'Expenditures 15-22'!E312</f>
        <v>3409515</v>
      </c>
      <c r="C1536" s="2" t="s">
        <v>567</v>
      </c>
      <c r="D1536" s="2" t="str">
        <f t="shared" si="23"/>
        <v>Error?</v>
      </c>
    </row>
    <row r="1537" spans="1:4">
      <c r="A1537" s="5">
        <v>1476</v>
      </c>
      <c r="B1537" s="1725">
        <f>'Expenditures 15-22'!F301</f>
        <v>462966</v>
      </c>
      <c r="D1537" s="2" t="str">
        <f t="shared" si="23"/>
        <v>Error?</v>
      </c>
    </row>
    <row r="1538" spans="1:4">
      <c r="A1538" s="10">
        <v>1477</v>
      </c>
      <c r="B1538" s="1725"/>
      <c r="D1538" s="2" t="str">
        <f t="shared" si="23"/>
        <v>OK</v>
      </c>
    </row>
    <row r="1539" spans="1:4">
      <c r="A1539" s="10">
        <v>1478</v>
      </c>
      <c r="B1539" s="1725"/>
      <c r="D1539" s="2" t="str">
        <f t="shared" si="23"/>
        <v>OK</v>
      </c>
    </row>
    <row r="1540" spans="1:4">
      <c r="A1540" s="5">
        <v>1479</v>
      </c>
      <c r="B1540" s="1725">
        <f>'Expenditures 15-22'!F302</f>
        <v>0</v>
      </c>
      <c r="D1540" s="2" t="str">
        <f t="shared" si="23"/>
        <v>Error?</v>
      </c>
    </row>
    <row r="1541" spans="1:4">
      <c r="A1541" s="5">
        <v>1480</v>
      </c>
      <c r="B1541" s="1725">
        <f>'Expenditures 15-22'!F303</f>
        <v>462966</v>
      </c>
      <c r="C1541" s="2" t="s">
        <v>567</v>
      </c>
      <c r="D1541" s="2" t="str">
        <f t="shared" si="23"/>
        <v>Error?</v>
      </c>
    </row>
    <row r="1542" spans="1:4">
      <c r="A1542" s="5">
        <v>1481</v>
      </c>
      <c r="B1542" s="1725">
        <f>'Expenditures 15-22'!F312</f>
        <v>462966</v>
      </c>
      <c r="C1542" s="2" t="s">
        <v>567</v>
      </c>
      <c r="D1542" s="2" t="str">
        <f t="shared" si="23"/>
        <v>Error?</v>
      </c>
    </row>
    <row r="1543" spans="1:4">
      <c r="A1543" s="5">
        <v>1482</v>
      </c>
      <c r="B1543" s="1725">
        <f>'Expenditures 15-22'!G301</f>
        <v>5187299</v>
      </c>
      <c r="D1543" s="2" t="str">
        <f t="shared" si="23"/>
        <v>Error?</v>
      </c>
    </row>
    <row r="1544" spans="1:4">
      <c r="A1544" s="10">
        <v>1483</v>
      </c>
      <c r="B1544" s="1725"/>
      <c r="D1544" s="2" t="str">
        <f t="shared" si="23"/>
        <v>OK</v>
      </c>
    </row>
    <row r="1545" spans="1:4">
      <c r="A1545" s="10">
        <v>1484</v>
      </c>
      <c r="B1545" s="1725"/>
      <c r="D1545" s="2" t="str">
        <f t="shared" si="23"/>
        <v>OK</v>
      </c>
    </row>
    <row r="1546" spans="1:4">
      <c r="A1546" s="5">
        <v>1485</v>
      </c>
      <c r="B1546" s="1725">
        <f>'Expenditures 15-22'!G302</f>
        <v>0</v>
      </c>
      <c r="D1546" s="2" t="str">
        <f t="shared" si="23"/>
        <v>Error?</v>
      </c>
    </row>
    <row r="1547" spans="1:4">
      <c r="A1547" s="5">
        <v>1486</v>
      </c>
      <c r="B1547" s="1725">
        <f>'Expenditures 15-22'!G303</f>
        <v>5187299</v>
      </c>
      <c r="C1547" s="2" t="s">
        <v>567</v>
      </c>
      <c r="D1547" s="2" t="str">
        <f t="shared" si="23"/>
        <v>Error?</v>
      </c>
    </row>
    <row r="1548" spans="1:4">
      <c r="A1548" s="5">
        <v>1487</v>
      </c>
      <c r="B1548" s="1725">
        <f>'Expenditures 15-22'!G312</f>
        <v>5187299</v>
      </c>
      <c r="C1548" s="2" t="s">
        <v>567</v>
      </c>
      <c r="D1548" s="2" t="str">
        <f t="shared" si="23"/>
        <v>Error?</v>
      </c>
    </row>
    <row r="1549" spans="1:4">
      <c r="A1549" s="5">
        <v>1488</v>
      </c>
      <c r="B1549" s="1725">
        <f>'Expenditures 15-22'!H301</f>
        <v>0</v>
      </c>
      <c r="D1549" s="2" t="str">
        <f t="shared" si="23"/>
        <v>Error?</v>
      </c>
    </row>
    <row r="1550" spans="1:4">
      <c r="A1550" s="10">
        <v>1489</v>
      </c>
      <c r="B1550" s="1725"/>
      <c r="D1550" s="2" t="str">
        <f t="shared" si="23"/>
        <v>OK</v>
      </c>
    </row>
    <row r="1551" spans="1:4">
      <c r="A1551" s="10">
        <v>1490</v>
      </c>
      <c r="B1551" s="1725"/>
      <c r="D1551" s="2" t="str">
        <f t="shared" si="23"/>
        <v>OK</v>
      </c>
    </row>
    <row r="1552" spans="1:4">
      <c r="A1552" s="5">
        <v>1491</v>
      </c>
      <c r="B1552" s="1725">
        <f>'Expenditures 15-22'!H302</f>
        <v>0</v>
      </c>
      <c r="D1552" s="2" t="str">
        <f t="shared" si="23"/>
        <v>Error?</v>
      </c>
    </row>
    <row r="1553" spans="1:4">
      <c r="A1553" s="5">
        <v>1492</v>
      </c>
      <c r="B1553" s="1725">
        <f>'Expenditures 15-22'!H303</f>
        <v>0</v>
      </c>
      <c r="C1553" s="2" t="s">
        <v>567</v>
      </c>
      <c r="D1553" s="2" t="str">
        <f t="shared" si="23"/>
        <v>Error?</v>
      </c>
    </row>
    <row r="1554" spans="1:4">
      <c r="A1554" s="5">
        <v>1493</v>
      </c>
      <c r="B1554" s="1725">
        <f>'Expenditures 15-22'!H312</f>
        <v>0</v>
      </c>
      <c r="C1554" s="2" t="s">
        <v>567</v>
      </c>
      <c r="D1554" s="2" t="str">
        <f t="shared" si="23"/>
        <v>Error?</v>
      </c>
    </row>
    <row r="1555" spans="1:4">
      <c r="A1555" s="5">
        <v>1494</v>
      </c>
      <c r="B1555" s="1725">
        <f>'Expenditures 15-22'!K301</f>
        <v>9472574</v>
      </c>
      <c r="C1555" s="2" t="s">
        <v>567</v>
      </c>
      <c r="D1555" s="2" t="str">
        <f t="shared" si="23"/>
        <v>Error?</v>
      </c>
    </row>
    <row r="1556" spans="1:4">
      <c r="A1556" s="10">
        <v>1495</v>
      </c>
      <c r="B1556" s="1725"/>
      <c r="D1556" s="2" t="str">
        <f t="shared" si="23"/>
        <v>OK</v>
      </c>
    </row>
    <row r="1557" spans="1:4">
      <c r="A1557" s="10">
        <v>1496</v>
      </c>
      <c r="B1557" s="1725"/>
      <c r="D1557" s="2" t="str">
        <f t="shared" si="23"/>
        <v>OK</v>
      </c>
    </row>
    <row r="1558" spans="1:4">
      <c r="A1558" s="5">
        <v>1497</v>
      </c>
      <c r="B1558" s="1725">
        <f>'Expenditures 15-22'!K302</f>
        <v>0</v>
      </c>
      <c r="C1558" s="2" t="s">
        <v>567</v>
      </c>
      <c r="D1558" s="2" t="str">
        <f t="shared" si="23"/>
        <v>Error?</v>
      </c>
    </row>
    <row r="1559" spans="1:4">
      <c r="A1559" s="5">
        <v>1498</v>
      </c>
      <c r="B1559" s="1725">
        <f>'Expenditures 15-22'!K303</f>
        <v>9472574</v>
      </c>
      <c r="C1559" s="2" t="s">
        <v>567</v>
      </c>
      <c r="D1559" s="2" t="str">
        <f t="shared" si="23"/>
        <v>Error?</v>
      </c>
    </row>
    <row r="1560" spans="1:4">
      <c r="A1560" s="5">
        <v>1499</v>
      </c>
      <c r="B1560" s="1725">
        <f>'Expenditures 15-22'!K312</f>
        <v>9472574</v>
      </c>
      <c r="C1560" s="2" t="s">
        <v>567</v>
      </c>
      <c r="D1560" s="2" t="str">
        <f t="shared" si="23"/>
        <v>Error?</v>
      </c>
    </row>
    <row r="1561" spans="1:4">
      <c r="A1561" s="5">
        <v>1500</v>
      </c>
      <c r="B1561" s="1725">
        <f>'Expenditures 15-22'!K313</f>
        <v>5583230</v>
      </c>
      <c r="C1561" s="2" t="s">
        <v>567</v>
      </c>
      <c r="D1561" s="2" t="str">
        <f t="shared" si="23"/>
        <v>Error?</v>
      </c>
    </row>
    <row r="1562" spans="1:4">
      <c r="A1562" s="10">
        <v>1501</v>
      </c>
      <c r="B1562" s="1725"/>
      <c r="D1562" s="2" t="str">
        <f t="shared" si="23"/>
        <v>OK</v>
      </c>
    </row>
    <row r="1563" spans="1:4">
      <c r="A1563" s="10">
        <v>1502</v>
      </c>
      <c r="B1563" s="1725"/>
      <c r="D1563" s="2" t="str">
        <f t="shared" si="23"/>
        <v>OK</v>
      </c>
    </row>
    <row r="1564" spans="1:4">
      <c r="A1564" s="10">
        <v>1503</v>
      </c>
      <c r="B1564" s="1725"/>
      <c r="D1564" s="2" t="str">
        <f t="shared" si="23"/>
        <v>OK</v>
      </c>
    </row>
    <row r="1565" spans="1:4">
      <c r="A1565" s="10">
        <v>1504</v>
      </c>
      <c r="B1565" s="1725"/>
      <c r="D1565" s="2" t="str">
        <f t="shared" si="23"/>
        <v>OK</v>
      </c>
    </row>
    <row r="1566" spans="1:4">
      <c r="A1566" s="10">
        <v>1505</v>
      </c>
      <c r="B1566" s="1725"/>
      <c r="D1566" s="2" t="str">
        <f t="shared" si="23"/>
        <v>OK</v>
      </c>
    </row>
    <row r="1567" spans="1:4">
      <c r="A1567" s="10">
        <v>1506</v>
      </c>
      <c r="B1567" s="1725"/>
      <c r="D1567" s="2" t="str">
        <f t="shared" si="23"/>
        <v>OK</v>
      </c>
    </row>
    <row r="1568" spans="1:4">
      <c r="A1568" s="10">
        <v>1507</v>
      </c>
      <c r="B1568" s="1725"/>
      <c r="D1568" s="2" t="str">
        <f t="shared" si="23"/>
        <v>OK</v>
      </c>
    </row>
    <row r="1569" spans="1:4">
      <c r="A1569" s="10">
        <v>1508</v>
      </c>
      <c r="B1569" s="1725"/>
      <c r="C1569" s="2" t="s">
        <v>567</v>
      </c>
      <c r="D1569" s="2" t="str">
        <f t="shared" si="23"/>
        <v>OK</v>
      </c>
    </row>
    <row r="1570" spans="1:4">
      <c r="A1570" s="10">
        <v>1509</v>
      </c>
      <c r="B1570" s="1725"/>
      <c r="C1570" s="2" t="s">
        <v>567</v>
      </c>
      <c r="D1570" s="2" t="str">
        <f t="shared" si="23"/>
        <v>OK</v>
      </c>
    </row>
    <row r="1571" spans="1:4">
      <c r="A1571" s="10">
        <v>1510</v>
      </c>
      <c r="B1571" s="1725"/>
      <c r="D1571" s="2" t="str">
        <f t="shared" si="23"/>
        <v>OK</v>
      </c>
    </row>
    <row r="1572" spans="1:4">
      <c r="A1572" s="10">
        <v>1511</v>
      </c>
      <c r="B1572" s="1725"/>
      <c r="C1572" s="2" t="s">
        <v>567</v>
      </c>
      <c r="D1572" s="2" t="str">
        <f t="shared" si="23"/>
        <v>OK</v>
      </c>
    </row>
    <row r="1573" spans="1:4">
      <c r="A1573" s="10">
        <v>1512</v>
      </c>
      <c r="B1573" s="1725"/>
      <c r="C1573" s="2" t="s">
        <v>567</v>
      </c>
      <c r="D1573" s="2" t="str">
        <f t="shared" si="23"/>
        <v>OK</v>
      </c>
    </row>
    <row r="1574" spans="1:4">
      <c r="A1574" s="10">
        <v>1513</v>
      </c>
      <c r="B1574" s="1725"/>
      <c r="C1574" s="2" t="s">
        <v>567</v>
      </c>
      <c r="D1574" s="2" t="str">
        <f t="shared" si="23"/>
        <v>OK</v>
      </c>
    </row>
    <row r="1575" spans="1:4">
      <c r="A1575" s="10">
        <v>1514</v>
      </c>
      <c r="B1575" s="1725"/>
      <c r="C1575" s="2" t="s">
        <v>567</v>
      </c>
      <c r="D1575" s="2" t="str">
        <f t="shared" si="23"/>
        <v>OK</v>
      </c>
    </row>
    <row r="1576" spans="1:4">
      <c r="A1576" s="10">
        <v>1515</v>
      </c>
      <c r="B1576" s="1725"/>
      <c r="C1576" s="2" t="s">
        <v>567</v>
      </c>
      <c r="D1576" s="2" t="str">
        <f t="shared" si="23"/>
        <v>OK</v>
      </c>
    </row>
    <row r="1577" spans="1:4">
      <c r="A1577" s="10">
        <v>1516</v>
      </c>
      <c r="B1577" s="1725"/>
      <c r="C1577" s="2" t="s">
        <v>567</v>
      </c>
      <c r="D1577" s="2" t="str">
        <f t="shared" si="23"/>
        <v>OK</v>
      </c>
    </row>
    <row r="1578" spans="1:4">
      <c r="A1578" s="10">
        <v>1517</v>
      </c>
      <c r="B1578" s="1725"/>
      <c r="D1578" s="2" t="str">
        <f t="shared" si="23"/>
        <v>OK</v>
      </c>
    </row>
    <row r="1579" spans="1:4">
      <c r="A1579" s="10">
        <v>1518</v>
      </c>
      <c r="B1579" s="1725"/>
      <c r="D1579" s="2" t="str">
        <f t="shared" si="23"/>
        <v>OK</v>
      </c>
    </row>
    <row r="1580" spans="1:4">
      <c r="A1580" s="10">
        <v>1519</v>
      </c>
      <c r="B1580" s="1725"/>
      <c r="D1580" s="2" t="str">
        <f t="shared" si="23"/>
        <v>OK</v>
      </c>
    </row>
    <row r="1581" spans="1:4">
      <c r="A1581" s="10">
        <v>1520</v>
      </c>
      <c r="B1581" s="1725"/>
      <c r="D1581" s="2" t="str">
        <f t="shared" si="23"/>
        <v>OK</v>
      </c>
    </row>
    <row r="1582" spans="1:4">
      <c r="A1582" s="10">
        <v>1521</v>
      </c>
      <c r="B1582" s="1725"/>
      <c r="D1582" s="2" t="str">
        <f t="shared" si="23"/>
        <v>OK</v>
      </c>
    </row>
    <row r="1583" spans="1:4">
      <c r="A1583" s="10">
        <v>1522</v>
      </c>
      <c r="B1583" s="1725"/>
      <c r="D1583" s="2" t="str">
        <f t="shared" si="23"/>
        <v>OK</v>
      </c>
    </row>
    <row r="1584" spans="1:4">
      <c r="A1584" s="10">
        <v>1523</v>
      </c>
      <c r="B1584" s="1725"/>
      <c r="D1584" s="2" t="str">
        <f t="shared" si="23"/>
        <v>OK</v>
      </c>
    </row>
    <row r="1585" spans="1:4">
      <c r="A1585" s="10">
        <v>1524</v>
      </c>
      <c r="B1585" s="1725"/>
      <c r="D1585" s="2" t="str">
        <f t="shared" si="23"/>
        <v>OK</v>
      </c>
    </row>
    <row r="1586" spans="1:4">
      <c r="A1586" s="10">
        <v>1525</v>
      </c>
      <c r="B1586" s="1725"/>
      <c r="D1586" s="2" t="str">
        <f t="shared" si="23"/>
        <v>OK</v>
      </c>
    </row>
    <row r="1587" spans="1:4">
      <c r="A1587" s="10">
        <v>1526</v>
      </c>
      <c r="B1587" s="1725"/>
      <c r="D1587" s="2" t="str">
        <f t="shared" si="23"/>
        <v>OK</v>
      </c>
    </row>
    <row r="1588" spans="1:4">
      <c r="A1588" s="10">
        <v>1527</v>
      </c>
      <c r="B1588" s="1725"/>
      <c r="D1588" s="2" t="str">
        <f t="shared" si="23"/>
        <v>OK</v>
      </c>
    </row>
    <row r="1589" spans="1:4">
      <c r="A1589" s="10">
        <v>1528</v>
      </c>
      <c r="B1589" s="1725"/>
      <c r="D1589" s="2" t="str">
        <f t="shared" si="23"/>
        <v>OK</v>
      </c>
    </row>
    <row r="1590" spans="1:4">
      <c r="A1590" s="10">
        <v>1529</v>
      </c>
      <c r="B1590" s="1725"/>
      <c r="D1590" s="2" t="str">
        <f t="shared" si="23"/>
        <v>OK</v>
      </c>
    </row>
    <row r="1591" spans="1:4">
      <c r="A1591" s="10">
        <v>1530</v>
      </c>
      <c r="B1591" s="1725"/>
      <c r="D1591" s="2" t="str">
        <f t="shared" si="23"/>
        <v>OK</v>
      </c>
    </row>
    <row r="1592" spans="1:4">
      <c r="A1592" s="10">
        <v>1531</v>
      </c>
      <c r="B1592" s="1725"/>
      <c r="D1592" s="2" t="str">
        <f t="shared" si="23"/>
        <v>OK</v>
      </c>
    </row>
    <row r="1593" spans="1:4">
      <c r="A1593" s="10">
        <v>1532</v>
      </c>
      <c r="B1593" s="1725"/>
      <c r="D1593" s="2" t="str">
        <f t="shared" si="23"/>
        <v>OK</v>
      </c>
    </row>
    <row r="1594" spans="1:4">
      <c r="A1594" s="10">
        <v>1533</v>
      </c>
      <c r="B1594" s="1725"/>
      <c r="D1594" s="2" t="str">
        <f t="shared" si="23"/>
        <v>OK</v>
      </c>
    </row>
    <row r="1595" spans="1:4">
      <c r="A1595" s="10">
        <v>1534</v>
      </c>
      <c r="B1595" s="1725"/>
      <c r="D1595" s="2" t="str">
        <f t="shared" si="23"/>
        <v>OK</v>
      </c>
    </row>
    <row r="1596" spans="1:4">
      <c r="A1596" s="10">
        <v>1535</v>
      </c>
      <c r="B1596" s="1725"/>
      <c r="D1596" s="2" t="str">
        <f t="shared" si="23"/>
        <v>OK</v>
      </c>
    </row>
    <row r="1597" spans="1:4">
      <c r="A1597" s="10">
        <v>1536</v>
      </c>
      <c r="B1597" s="1725"/>
      <c r="D1597" s="2" t="str">
        <f t="shared" si="23"/>
        <v>OK</v>
      </c>
    </row>
    <row r="1598" spans="1:4">
      <c r="A1598" s="10">
        <v>1537</v>
      </c>
      <c r="B1598" s="1725"/>
      <c r="D1598" s="2" t="str">
        <f t="shared" si="23"/>
        <v>OK</v>
      </c>
    </row>
    <row r="1599" spans="1:4">
      <c r="A1599" s="10">
        <v>1538</v>
      </c>
      <c r="B1599" s="1725"/>
      <c r="D1599" s="2" t="str">
        <f t="shared" ref="D1599:D1662" si="24">IF(ISBLANK(B1599),"OK",IF(A1599-B1599=0,"OK","Error?"))</f>
        <v>OK</v>
      </c>
    </row>
    <row r="1600" spans="1:4">
      <c r="A1600" s="10">
        <v>1539</v>
      </c>
      <c r="B1600" s="1725"/>
      <c r="D1600" s="2" t="str">
        <f t="shared" si="24"/>
        <v>OK</v>
      </c>
    </row>
    <row r="1601" spans="1:4">
      <c r="A1601" s="10">
        <v>1540</v>
      </c>
      <c r="B1601" s="1725"/>
      <c r="D1601" s="2" t="str">
        <f t="shared" si="24"/>
        <v>OK</v>
      </c>
    </row>
    <row r="1602" spans="1:4">
      <c r="A1602" s="10">
        <v>1541</v>
      </c>
      <c r="B1602" s="1725"/>
      <c r="D1602" s="2" t="str">
        <f t="shared" si="24"/>
        <v>OK</v>
      </c>
    </row>
    <row r="1603" spans="1:4">
      <c r="A1603" s="10">
        <v>1542</v>
      </c>
      <c r="B1603" s="1725"/>
      <c r="D1603" s="2" t="str">
        <f t="shared" si="24"/>
        <v>OK</v>
      </c>
    </row>
    <row r="1604" spans="1:4">
      <c r="A1604" s="10">
        <v>1543</v>
      </c>
      <c r="B1604" s="1725"/>
      <c r="D1604" s="2" t="str">
        <f t="shared" si="24"/>
        <v>OK</v>
      </c>
    </row>
    <row r="1605" spans="1:4">
      <c r="A1605" s="10">
        <v>1544</v>
      </c>
      <c r="B1605" s="1725"/>
      <c r="D1605" s="2" t="str">
        <f t="shared" si="24"/>
        <v>OK</v>
      </c>
    </row>
    <row r="1606" spans="1:4">
      <c r="A1606" s="10">
        <v>1545</v>
      </c>
      <c r="B1606" s="1725"/>
      <c r="D1606" s="2" t="str">
        <f t="shared" si="24"/>
        <v>OK</v>
      </c>
    </row>
    <row r="1607" spans="1:4">
      <c r="A1607" s="10">
        <v>1546</v>
      </c>
      <c r="B1607" s="1725"/>
      <c r="D1607" s="2" t="str">
        <f t="shared" si="24"/>
        <v>OK</v>
      </c>
    </row>
    <row r="1608" spans="1:4">
      <c r="A1608" s="10">
        <v>1547</v>
      </c>
      <c r="B1608" s="1725"/>
      <c r="D1608" s="2" t="str">
        <f t="shared" si="24"/>
        <v>OK</v>
      </c>
    </row>
    <row r="1609" spans="1:4">
      <c r="A1609" s="10">
        <v>1548</v>
      </c>
      <c r="B1609" s="1725"/>
      <c r="D1609" s="2" t="str">
        <f t="shared" si="24"/>
        <v>OK</v>
      </c>
    </row>
    <row r="1610" spans="1:4">
      <c r="A1610" s="10">
        <v>1549</v>
      </c>
      <c r="B1610" s="1725"/>
      <c r="D1610" s="2" t="str">
        <f t="shared" si="24"/>
        <v>OK</v>
      </c>
    </row>
    <row r="1611" spans="1:4">
      <c r="A1611" s="10">
        <v>1550</v>
      </c>
      <c r="B1611" s="1725"/>
      <c r="D1611" s="2" t="str">
        <f t="shared" si="24"/>
        <v>OK</v>
      </c>
    </row>
    <row r="1612" spans="1:4">
      <c r="A1612" s="10">
        <v>1551</v>
      </c>
      <c r="B1612" s="1725"/>
      <c r="D1612" s="2" t="str">
        <f t="shared" si="24"/>
        <v>OK</v>
      </c>
    </row>
    <row r="1613" spans="1:4">
      <c r="A1613" s="10">
        <v>1552</v>
      </c>
      <c r="B1613" s="1725"/>
      <c r="D1613" s="2" t="str">
        <f t="shared" si="24"/>
        <v>OK</v>
      </c>
    </row>
    <row r="1614" spans="1:4">
      <c r="A1614" s="10">
        <v>1553</v>
      </c>
      <c r="B1614" s="1725"/>
      <c r="D1614" s="2" t="str">
        <f t="shared" si="24"/>
        <v>OK</v>
      </c>
    </row>
    <row r="1615" spans="1:4">
      <c r="A1615" s="10">
        <v>1554</v>
      </c>
      <c r="B1615" s="1725"/>
      <c r="D1615" s="2" t="str">
        <f t="shared" si="24"/>
        <v>OK</v>
      </c>
    </row>
    <row r="1616" spans="1:4">
      <c r="A1616" s="10">
        <v>1555</v>
      </c>
      <c r="B1616" s="1725"/>
      <c r="D1616" s="2" t="str">
        <f t="shared" si="24"/>
        <v>OK</v>
      </c>
    </row>
    <row r="1617" spans="1:4">
      <c r="A1617" s="5">
        <v>1556</v>
      </c>
      <c r="B1617" s="1725">
        <f>'Acct Summary 7-8'!C79</f>
        <v>81291760</v>
      </c>
      <c r="D1617" s="2" t="str">
        <f t="shared" si="24"/>
        <v>Error?</v>
      </c>
    </row>
    <row r="1618" spans="1:4">
      <c r="A1618" s="10">
        <v>1557</v>
      </c>
      <c r="B1618" s="1725"/>
      <c r="D1618" s="2" t="str">
        <f t="shared" si="24"/>
        <v>OK</v>
      </c>
    </row>
    <row r="1619" spans="1:4">
      <c r="A1619" s="10">
        <v>1558</v>
      </c>
      <c r="B1619" s="1725"/>
      <c r="D1619" s="2" t="str">
        <f t="shared" si="24"/>
        <v>OK</v>
      </c>
    </row>
    <row r="1620" spans="1:4">
      <c r="A1620" s="10">
        <v>1559</v>
      </c>
      <c r="B1620" s="1725"/>
      <c r="D1620" s="2" t="str">
        <f t="shared" si="24"/>
        <v>OK</v>
      </c>
    </row>
    <row r="1621" spans="1:4">
      <c r="A1621" s="10">
        <v>1560</v>
      </c>
      <c r="B1621" s="1725"/>
      <c r="D1621" s="2" t="str">
        <f t="shared" si="24"/>
        <v>OK</v>
      </c>
    </row>
    <row r="1622" spans="1:4">
      <c r="A1622" s="10">
        <v>1561</v>
      </c>
      <c r="B1622" s="1725"/>
      <c r="D1622" s="2" t="str">
        <f t="shared" si="24"/>
        <v>OK</v>
      </c>
    </row>
    <row r="1623" spans="1:4">
      <c r="A1623" s="10">
        <v>1562</v>
      </c>
      <c r="B1623" s="1725"/>
      <c r="D1623" s="2" t="str">
        <f t="shared" si="24"/>
        <v>OK</v>
      </c>
    </row>
    <row r="1624" spans="1:4">
      <c r="A1624" s="10">
        <v>1563</v>
      </c>
      <c r="B1624" s="1725"/>
      <c r="D1624" s="2" t="str">
        <f t="shared" si="24"/>
        <v>OK</v>
      </c>
    </row>
    <row r="1625" spans="1:4">
      <c r="A1625" s="10">
        <v>1564</v>
      </c>
      <c r="B1625" s="1725"/>
      <c r="D1625" s="2" t="str">
        <f t="shared" si="24"/>
        <v>OK</v>
      </c>
    </row>
    <row r="1626" spans="1:4">
      <c r="A1626" s="10">
        <v>1565</v>
      </c>
      <c r="B1626" s="1725"/>
      <c r="D1626" s="2" t="str">
        <f t="shared" si="24"/>
        <v>OK</v>
      </c>
    </row>
    <row r="1627" spans="1:4">
      <c r="A1627" s="10">
        <v>1566</v>
      </c>
      <c r="B1627" s="1725"/>
      <c r="D1627" s="2" t="str">
        <f t="shared" si="24"/>
        <v>OK</v>
      </c>
    </row>
    <row r="1628" spans="1:4">
      <c r="A1628" s="10">
        <v>1567</v>
      </c>
      <c r="B1628" s="1725"/>
      <c r="D1628" s="2" t="str">
        <f t="shared" si="24"/>
        <v>OK</v>
      </c>
    </row>
    <row r="1629" spans="1:4">
      <c r="A1629" s="10">
        <v>1568</v>
      </c>
      <c r="B1629" s="1725"/>
      <c r="D1629" s="2" t="str">
        <f t="shared" si="24"/>
        <v>OK</v>
      </c>
    </row>
    <row r="1630" spans="1:4">
      <c r="A1630" s="5">
        <v>1569</v>
      </c>
      <c r="B1630" s="1725">
        <f>'Acct Summary 7-8'!C81</f>
        <v>132456507</v>
      </c>
      <c r="C1630" s="2" t="s">
        <v>567</v>
      </c>
      <c r="D1630" s="2" t="str">
        <f t="shared" si="24"/>
        <v>Error?</v>
      </c>
    </row>
    <row r="1631" spans="1:4">
      <c r="A1631" s="5">
        <v>1570</v>
      </c>
      <c r="B1631" s="1725">
        <f>'Acct Summary 7-8'!D79</f>
        <v>5299824</v>
      </c>
      <c r="D1631" s="2" t="str">
        <f t="shared" si="24"/>
        <v>Error?</v>
      </c>
    </row>
    <row r="1632" spans="1:4">
      <c r="A1632" s="10">
        <v>1571</v>
      </c>
      <c r="B1632" s="1725"/>
      <c r="D1632" s="2" t="str">
        <f t="shared" si="24"/>
        <v>OK</v>
      </c>
    </row>
    <row r="1633" spans="1:4">
      <c r="A1633" s="10">
        <v>1572</v>
      </c>
      <c r="B1633" s="1725"/>
      <c r="D1633" s="2" t="str">
        <f t="shared" si="24"/>
        <v>OK</v>
      </c>
    </row>
    <row r="1634" spans="1:4">
      <c r="A1634" s="10">
        <v>1573</v>
      </c>
      <c r="B1634" s="1725"/>
      <c r="D1634" s="2" t="str">
        <f t="shared" si="24"/>
        <v>OK</v>
      </c>
    </row>
    <row r="1635" spans="1:4">
      <c r="A1635" s="10">
        <v>1574</v>
      </c>
      <c r="B1635" s="1725"/>
      <c r="D1635" s="2" t="str">
        <f t="shared" si="24"/>
        <v>OK</v>
      </c>
    </row>
    <row r="1636" spans="1:4">
      <c r="A1636" s="10">
        <v>1575</v>
      </c>
      <c r="B1636" s="1725"/>
      <c r="D1636" s="2" t="str">
        <f t="shared" si="24"/>
        <v>OK</v>
      </c>
    </row>
    <row r="1637" spans="1:4">
      <c r="A1637" s="10">
        <v>1576</v>
      </c>
      <c r="B1637" s="1725"/>
      <c r="D1637" s="2" t="str">
        <f t="shared" si="24"/>
        <v>OK</v>
      </c>
    </row>
    <row r="1638" spans="1:4">
      <c r="A1638" s="10">
        <v>1577</v>
      </c>
      <c r="B1638" s="1725"/>
      <c r="D1638" s="2" t="str">
        <f t="shared" si="24"/>
        <v>OK</v>
      </c>
    </row>
    <row r="1639" spans="1:4">
      <c r="A1639" s="10">
        <v>1578</v>
      </c>
      <c r="B1639" s="1725"/>
      <c r="D1639" s="2" t="str">
        <f t="shared" si="24"/>
        <v>OK</v>
      </c>
    </row>
    <row r="1640" spans="1:4">
      <c r="A1640" s="10">
        <v>1579</v>
      </c>
      <c r="B1640" s="1725"/>
      <c r="D1640" s="2" t="str">
        <f t="shared" si="24"/>
        <v>OK</v>
      </c>
    </row>
    <row r="1641" spans="1:4">
      <c r="A1641" s="10">
        <v>1580</v>
      </c>
      <c r="B1641" s="1725"/>
      <c r="D1641" s="2" t="str">
        <f t="shared" si="24"/>
        <v>OK</v>
      </c>
    </row>
    <row r="1642" spans="1:4">
      <c r="A1642" s="10">
        <v>1581</v>
      </c>
      <c r="B1642" s="1725"/>
      <c r="D1642" s="2" t="str">
        <f t="shared" si="24"/>
        <v>OK</v>
      </c>
    </row>
    <row r="1643" spans="1:4">
      <c r="A1643" s="10">
        <v>1582</v>
      </c>
      <c r="B1643" s="1725"/>
      <c r="D1643" s="2" t="str">
        <f t="shared" si="24"/>
        <v>OK</v>
      </c>
    </row>
    <row r="1644" spans="1:4">
      <c r="A1644" s="5">
        <v>1583</v>
      </c>
      <c r="B1644" s="1725">
        <f>'Acct Summary 7-8'!D81</f>
        <v>2162707</v>
      </c>
      <c r="C1644" s="2" t="s">
        <v>567</v>
      </c>
      <c r="D1644" s="2" t="str">
        <f t="shared" si="24"/>
        <v>Error?</v>
      </c>
    </row>
    <row r="1645" spans="1:4">
      <c r="A1645" s="5">
        <v>1584</v>
      </c>
      <c r="B1645" s="1725">
        <f>'Acct Summary 7-8'!E79</f>
        <v>6734908</v>
      </c>
      <c r="D1645" s="2" t="str">
        <f t="shared" si="24"/>
        <v>Error?</v>
      </c>
    </row>
    <row r="1646" spans="1:4">
      <c r="A1646" s="10">
        <v>1585</v>
      </c>
      <c r="B1646" s="1725"/>
      <c r="D1646" s="2" t="str">
        <f t="shared" si="24"/>
        <v>OK</v>
      </c>
    </row>
    <row r="1647" spans="1:4">
      <c r="A1647" s="10">
        <v>1586</v>
      </c>
      <c r="B1647" s="1725"/>
      <c r="D1647" s="2" t="str">
        <f t="shared" si="24"/>
        <v>OK</v>
      </c>
    </row>
    <row r="1648" spans="1:4">
      <c r="A1648" s="10">
        <v>1587</v>
      </c>
      <c r="B1648" s="1725"/>
      <c r="D1648" s="2" t="str">
        <f t="shared" si="24"/>
        <v>OK</v>
      </c>
    </row>
    <row r="1649" spans="1:4">
      <c r="A1649" s="10">
        <v>1588</v>
      </c>
      <c r="B1649" s="1725"/>
      <c r="D1649" s="2" t="str">
        <f t="shared" si="24"/>
        <v>OK</v>
      </c>
    </row>
    <row r="1650" spans="1:4">
      <c r="A1650" s="10">
        <v>1589</v>
      </c>
      <c r="B1650" s="1725"/>
      <c r="D1650" s="2" t="str">
        <f t="shared" si="24"/>
        <v>OK</v>
      </c>
    </row>
    <row r="1651" spans="1:4">
      <c r="A1651" s="10">
        <v>1590</v>
      </c>
      <c r="B1651" s="1725"/>
      <c r="D1651" s="2" t="str">
        <f t="shared" si="24"/>
        <v>OK</v>
      </c>
    </row>
    <row r="1652" spans="1:4">
      <c r="A1652" s="10">
        <v>1591</v>
      </c>
      <c r="B1652" s="1725"/>
      <c r="D1652" s="2" t="str">
        <f t="shared" si="24"/>
        <v>OK</v>
      </c>
    </row>
    <row r="1653" spans="1:4">
      <c r="A1653" s="10">
        <v>1592</v>
      </c>
      <c r="B1653" s="1725"/>
      <c r="D1653" s="2" t="str">
        <f t="shared" si="24"/>
        <v>OK</v>
      </c>
    </row>
    <row r="1654" spans="1:4">
      <c r="A1654" s="10">
        <v>1593</v>
      </c>
      <c r="B1654" s="1725"/>
      <c r="D1654" s="2" t="str">
        <f t="shared" si="24"/>
        <v>OK</v>
      </c>
    </row>
    <row r="1655" spans="1:4">
      <c r="A1655" s="10">
        <v>1594</v>
      </c>
      <c r="B1655" s="1725"/>
      <c r="D1655" s="2" t="str">
        <f t="shared" si="24"/>
        <v>OK</v>
      </c>
    </row>
    <row r="1656" spans="1:4">
      <c r="A1656" s="10">
        <v>1595</v>
      </c>
      <c r="B1656" s="1725"/>
      <c r="D1656" s="2" t="str">
        <f t="shared" si="24"/>
        <v>OK</v>
      </c>
    </row>
    <row r="1657" spans="1:4">
      <c r="A1657" s="10">
        <v>1596</v>
      </c>
      <c r="B1657" s="1725"/>
      <c r="D1657" s="2" t="str">
        <f t="shared" si="24"/>
        <v>OK</v>
      </c>
    </row>
    <row r="1658" spans="1:4">
      <c r="A1658" s="5">
        <v>1597</v>
      </c>
      <c r="B1658" s="1725">
        <f>'Acct Summary 7-8'!E81</f>
        <v>10650195</v>
      </c>
      <c r="C1658" s="2" t="s">
        <v>567</v>
      </c>
      <c r="D1658" s="2" t="str">
        <f t="shared" si="24"/>
        <v>Error?</v>
      </c>
    </row>
    <row r="1659" spans="1:4">
      <c r="A1659" s="5">
        <v>1598</v>
      </c>
      <c r="B1659" s="1725">
        <f>'Acct Summary 7-8'!F79</f>
        <v>26149805</v>
      </c>
      <c r="D1659" s="2" t="str">
        <f t="shared" si="24"/>
        <v>Error?</v>
      </c>
    </row>
    <row r="1660" spans="1:4">
      <c r="A1660" s="10">
        <v>1599</v>
      </c>
      <c r="B1660" s="1725"/>
      <c r="D1660" s="2" t="str">
        <f t="shared" si="24"/>
        <v>OK</v>
      </c>
    </row>
    <row r="1661" spans="1:4">
      <c r="A1661" s="10">
        <v>1600</v>
      </c>
      <c r="B1661" s="1725"/>
      <c r="D1661" s="2" t="str">
        <f t="shared" si="24"/>
        <v>OK</v>
      </c>
    </row>
    <row r="1662" spans="1:4">
      <c r="A1662" s="10">
        <v>1601</v>
      </c>
      <c r="B1662" s="1725"/>
      <c r="D1662" s="2" t="str">
        <f t="shared" si="24"/>
        <v>OK</v>
      </c>
    </row>
    <row r="1663" spans="1:4">
      <c r="A1663" s="10">
        <v>1602</v>
      </c>
      <c r="B1663" s="1725"/>
      <c r="D1663" s="2" t="str">
        <f t="shared" ref="D1663:D1726" si="25">IF(ISBLANK(B1663),"OK",IF(A1663-B1663=0,"OK","Error?"))</f>
        <v>OK</v>
      </c>
    </row>
    <row r="1664" spans="1:4">
      <c r="A1664" s="10">
        <v>1603</v>
      </c>
      <c r="B1664" s="1725"/>
      <c r="D1664" s="2" t="str">
        <f t="shared" si="25"/>
        <v>OK</v>
      </c>
    </row>
    <row r="1665" spans="1:4">
      <c r="A1665" s="10">
        <v>1604</v>
      </c>
      <c r="B1665" s="1725"/>
      <c r="D1665" s="2" t="str">
        <f t="shared" si="25"/>
        <v>OK</v>
      </c>
    </row>
    <row r="1666" spans="1:4">
      <c r="A1666" s="10">
        <v>1605</v>
      </c>
      <c r="B1666" s="1725"/>
      <c r="D1666" s="2" t="str">
        <f t="shared" si="25"/>
        <v>OK</v>
      </c>
    </row>
    <row r="1667" spans="1:4">
      <c r="A1667" s="10">
        <v>1606</v>
      </c>
      <c r="B1667" s="1725"/>
      <c r="D1667" s="2" t="str">
        <f t="shared" si="25"/>
        <v>OK</v>
      </c>
    </row>
    <row r="1668" spans="1:4">
      <c r="A1668" s="10">
        <v>1607</v>
      </c>
      <c r="B1668" s="1725"/>
      <c r="D1668" s="2" t="str">
        <f t="shared" si="25"/>
        <v>OK</v>
      </c>
    </row>
    <row r="1669" spans="1:4">
      <c r="A1669" s="10">
        <v>1608</v>
      </c>
      <c r="B1669" s="1725"/>
      <c r="D1669" s="2" t="str">
        <f t="shared" si="25"/>
        <v>OK</v>
      </c>
    </row>
    <row r="1670" spans="1:4">
      <c r="A1670" s="10">
        <v>1609</v>
      </c>
      <c r="B1670" s="1725"/>
      <c r="D1670" s="2" t="str">
        <f t="shared" si="25"/>
        <v>OK</v>
      </c>
    </row>
    <row r="1671" spans="1:4">
      <c r="A1671" s="10">
        <v>1610</v>
      </c>
      <c r="B1671" s="1725"/>
      <c r="D1671" s="2" t="str">
        <f t="shared" si="25"/>
        <v>OK</v>
      </c>
    </row>
    <row r="1672" spans="1:4">
      <c r="A1672" s="5">
        <v>1611</v>
      </c>
      <c r="B1672" s="1725">
        <f>'Acct Summary 7-8'!F81</f>
        <v>5570163</v>
      </c>
      <c r="C1672" s="2" t="s">
        <v>567</v>
      </c>
      <c r="D1672" s="2" t="str">
        <f t="shared" si="25"/>
        <v>Error?</v>
      </c>
    </row>
    <row r="1673" spans="1:4">
      <c r="A1673" s="5">
        <v>1612</v>
      </c>
      <c r="B1673" s="1725">
        <f>'Acct Summary 7-8'!G79</f>
        <v>1414167</v>
      </c>
      <c r="D1673" s="2" t="str">
        <f t="shared" si="25"/>
        <v>Error?</v>
      </c>
    </row>
    <row r="1674" spans="1:4">
      <c r="A1674" s="10">
        <v>1613</v>
      </c>
      <c r="B1674" s="1725"/>
      <c r="D1674" s="2" t="str">
        <f t="shared" si="25"/>
        <v>OK</v>
      </c>
    </row>
    <row r="1675" spans="1:4">
      <c r="A1675" s="10">
        <v>1614</v>
      </c>
      <c r="B1675" s="1725"/>
      <c r="D1675" s="2" t="str">
        <f t="shared" si="25"/>
        <v>OK</v>
      </c>
    </row>
    <row r="1676" spans="1:4">
      <c r="A1676" s="10">
        <v>1615</v>
      </c>
      <c r="B1676" s="1725"/>
      <c r="D1676" s="2" t="str">
        <f t="shared" si="25"/>
        <v>OK</v>
      </c>
    </row>
    <row r="1677" spans="1:4">
      <c r="A1677" s="10">
        <v>1616</v>
      </c>
      <c r="B1677" s="1725"/>
      <c r="D1677" s="2" t="str">
        <f t="shared" si="25"/>
        <v>OK</v>
      </c>
    </row>
    <row r="1678" spans="1:4">
      <c r="A1678" s="10">
        <v>1617</v>
      </c>
      <c r="B1678" s="1725"/>
      <c r="D1678" s="2" t="str">
        <f t="shared" si="25"/>
        <v>OK</v>
      </c>
    </row>
    <row r="1679" spans="1:4">
      <c r="A1679" s="10">
        <v>1618</v>
      </c>
      <c r="B1679" s="1725"/>
      <c r="D1679" s="2" t="str">
        <f t="shared" si="25"/>
        <v>OK</v>
      </c>
    </row>
    <row r="1680" spans="1:4">
      <c r="A1680" s="10">
        <v>1619</v>
      </c>
      <c r="B1680" s="1725"/>
      <c r="D1680" s="2" t="str">
        <f t="shared" si="25"/>
        <v>OK</v>
      </c>
    </row>
    <row r="1681" spans="1:4">
      <c r="A1681" s="10">
        <v>1620</v>
      </c>
      <c r="B1681" s="1725"/>
      <c r="D1681" s="2" t="str">
        <f t="shared" si="25"/>
        <v>OK</v>
      </c>
    </row>
    <row r="1682" spans="1:4">
      <c r="A1682" s="10">
        <v>1621</v>
      </c>
      <c r="B1682" s="1725"/>
      <c r="D1682" s="2" t="str">
        <f t="shared" si="25"/>
        <v>OK</v>
      </c>
    </row>
    <row r="1683" spans="1:4">
      <c r="A1683" s="10">
        <v>1622</v>
      </c>
      <c r="B1683" s="1725"/>
      <c r="D1683" s="2" t="str">
        <f t="shared" si="25"/>
        <v>OK</v>
      </c>
    </row>
    <row r="1684" spans="1:4">
      <c r="A1684" s="10">
        <v>1623</v>
      </c>
      <c r="B1684" s="1725"/>
      <c r="D1684" s="2" t="str">
        <f t="shared" si="25"/>
        <v>OK</v>
      </c>
    </row>
    <row r="1685" spans="1:4">
      <c r="A1685" s="10">
        <v>1624</v>
      </c>
      <c r="B1685" s="1725"/>
      <c r="D1685" s="2" t="str">
        <f t="shared" si="25"/>
        <v>OK</v>
      </c>
    </row>
    <row r="1686" spans="1:4">
      <c r="A1686" s="5">
        <v>1625</v>
      </c>
      <c r="B1686" s="1725">
        <f>'Acct Summary 7-8'!G81</f>
        <v>3126619</v>
      </c>
      <c r="C1686" s="2" t="s">
        <v>567</v>
      </c>
      <c r="D1686" s="2" t="str">
        <f t="shared" si="25"/>
        <v>Error?</v>
      </c>
    </row>
    <row r="1687" spans="1:4">
      <c r="A1687" s="5">
        <v>1626</v>
      </c>
      <c r="B1687" s="1725">
        <f>'Acct Summary 7-8'!H79</f>
        <v>11889629</v>
      </c>
      <c r="D1687" s="2" t="str">
        <f t="shared" si="25"/>
        <v>Error?</v>
      </c>
    </row>
    <row r="1688" spans="1:4">
      <c r="A1688" s="10">
        <v>1627</v>
      </c>
      <c r="B1688" s="1725"/>
      <c r="D1688" s="2" t="str">
        <f t="shared" si="25"/>
        <v>OK</v>
      </c>
    </row>
    <row r="1689" spans="1:4">
      <c r="A1689" s="10">
        <v>1628</v>
      </c>
      <c r="B1689" s="1725"/>
      <c r="D1689" s="2" t="str">
        <f t="shared" si="25"/>
        <v>OK</v>
      </c>
    </row>
    <row r="1690" spans="1:4">
      <c r="A1690" s="10">
        <v>1629</v>
      </c>
      <c r="B1690" s="1725"/>
      <c r="D1690" s="2" t="str">
        <f t="shared" si="25"/>
        <v>OK</v>
      </c>
    </row>
    <row r="1691" spans="1:4">
      <c r="A1691" s="10">
        <v>1630</v>
      </c>
      <c r="B1691" s="1725"/>
      <c r="D1691" s="2" t="str">
        <f t="shared" si="25"/>
        <v>OK</v>
      </c>
    </row>
    <row r="1692" spans="1:4">
      <c r="A1692" s="10">
        <v>1631</v>
      </c>
      <c r="B1692" s="1725"/>
      <c r="D1692" s="2" t="str">
        <f t="shared" si="25"/>
        <v>OK</v>
      </c>
    </row>
    <row r="1693" spans="1:4">
      <c r="A1693" s="10">
        <v>1632</v>
      </c>
      <c r="B1693" s="1725"/>
      <c r="D1693" s="2" t="str">
        <f t="shared" si="25"/>
        <v>OK</v>
      </c>
    </row>
    <row r="1694" spans="1:4">
      <c r="A1694" s="10">
        <v>1633</v>
      </c>
      <c r="B1694" s="1725"/>
      <c r="D1694" s="2" t="str">
        <f t="shared" si="25"/>
        <v>OK</v>
      </c>
    </row>
    <row r="1695" spans="1:4">
      <c r="A1695" s="10">
        <v>1634</v>
      </c>
      <c r="B1695" s="1725"/>
      <c r="D1695" s="2" t="str">
        <f t="shared" si="25"/>
        <v>OK</v>
      </c>
    </row>
    <row r="1696" spans="1:4">
      <c r="A1696" s="10">
        <v>1635</v>
      </c>
      <c r="B1696" s="1725"/>
      <c r="D1696" s="2" t="str">
        <f t="shared" si="25"/>
        <v>OK</v>
      </c>
    </row>
    <row r="1697" spans="1:4">
      <c r="A1697" s="10">
        <v>1636</v>
      </c>
      <c r="B1697" s="1725"/>
      <c r="D1697" s="2" t="str">
        <f t="shared" si="25"/>
        <v>OK</v>
      </c>
    </row>
    <row r="1698" spans="1:4">
      <c r="A1698" s="10">
        <v>1637</v>
      </c>
      <c r="B1698" s="1725"/>
      <c r="D1698" s="2" t="str">
        <f t="shared" si="25"/>
        <v>OK</v>
      </c>
    </row>
    <row r="1699" spans="1:4">
      <c r="A1699" s="10">
        <v>1638</v>
      </c>
      <c r="B1699" s="1725"/>
      <c r="D1699" s="2" t="str">
        <f t="shared" si="25"/>
        <v>OK</v>
      </c>
    </row>
    <row r="1700" spans="1:4">
      <c r="A1700" s="5">
        <v>1639</v>
      </c>
      <c r="B1700" s="1725">
        <f>'Acct Summary 7-8'!H81</f>
        <v>19784802</v>
      </c>
      <c r="C1700" s="2" t="s">
        <v>567</v>
      </c>
      <c r="D1700" s="2" t="str">
        <f t="shared" si="25"/>
        <v>Error?</v>
      </c>
    </row>
    <row r="1701" spans="1:4">
      <c r="A1701" s="10">
        <v>1640</v>
      </c>
      <c r="B1701" s="1725"/>
      <c r="D1701" s="2" t="str">
        <f t="shared" si="25"/>
        <v>OK</v>
      </c>
    </row>
    <row r="1702" spans="1:4">
      <c r="A1702" s="10">
        <v>1641</v>
      </c>
      <c r="B1702" s="1725"/>
      <c r="D1702" s="2" t="str">
        <f t="shared" si="25"/>
        <v>OK</v>
      </c>
    </row>
    <row r="1703" spans="1:4">
      <c r="A1703" s="10">
        <v>1642</v>
      </c>
      <c r="B1703" s="1725"/>
      <c r="D1703" s="2" t="str">
        <f t="shared" si="25"/>
        <v>OK</v>
      </c>
    </row>
    <row r="1704" spans="1:4">
      <c r="A1704" s="10">
        <v>1643</v>
      </c>
      <c r="B1704" s="1725"/>
      <c r="D1704" s="2" t="str">
        <f t="shared" si="25"/>
        <v>OK</v>
      </c>
    </row>
    <row r="1705" spans="1:4">
      <c r="A1705" s="10">
        <v>1644</v>
      </c>
      <c r="B1705" s="1725"/>
      <c r="D1705" s="2" t="str">
        <f t="shared" si="25"/>
        <v>OK</v>
      </c>
    </row>
    <row r="1706" spans="1:4">
      <c r="A1706" s="10">
        <v>1645</v>
      </c>
      <c r="B1706" s="1725"/>
      <c r="D1706" s="2" t="str">
        <f t="shared" si="25"/>
        <v>OK</v>
      </c>
    </row>
    <row r="1707" spans="1:4">
      <c r="A1707" s="10">
        <v>1646</v>
      </c>
      <c r="B1707" s="1725"/>
      <c r="D1707" s="2" t="str">
        <f t="shared" si="25"/>
        <v>OK</v>
      </c>
    </row>
    <row r="1708" spans="1:4">
      <c r="A1708" s="10">
        <v>1647</v>
      </c>
      <c r="B1708" s="1725"/>
      <c r="D1708" s="2" t="str">
        <f t="shared" si="25"/>
        <v>OK</v>
      </c>
    </row>
    <row r="1709" spans="1:4">
      <c r="A1709" s="10">
        <v>1648</v>
      </c>
      <c r="B1709" s="1725"/>
      <c r="D1709" s="2" t="str">
        <f t="shared" si="25"/>
        <v>OK</v>
      </c>
    </row>
    <row r="1710" spans="1:4">
      <c r="A1710" s="10">
        <v>1649</v>
      </c>
      <c r="B1710" s="1725"/>
      <c r="D1710" s="2" t="str">
        <f t="shared" si="25"/>
        <v>OK</v>
      </c>
    </row>
    <row r="1711" spans="1:4">
      <c r="A1711" s="10">
        <v>1650</v>
      </c>
      <c r="B1711" s="1725"/>
      <c r="D1711" s="2" t="str">
        <f t="shared" si="25"/>
        <v>OK</v>
      </c>
    </row>
    <row r="1712" spans="1:4">
      <c r="A1712" s="10">
        <v>1651</v>
      </c>
      <c r="B1712" s="1725"/>
      <c r="D1712" s="2" t="str">
        <f t="shared" si="25"/>
        <v>OK</v>
      </c>
    </row>
    <row r="1713" spans="1:4">
      <c r="A1713" s="10">
        <v>1652</v>
      </c>
      <c r="B1713" s="1725"/>
      <c r="D1713" s="2" t="str">
        <f t="shared" si="25"/>
        <v>OK</v>
      </c>
    </row>
    <row r="1714" spans="1:4">
      <c r="A1714" s="10">
        <v>1653</v>
      </c>
      <c r="B1714" s="1725"/>
      <c r="D1714" s="2" t="str">
        <f t="shared" si="25"/>
        <v>OK</v>
      </c>
    </row>
    <row r="1715" spans="1:4">
      <c r="A1715" s="10">
        <v>1654</v>
      </c>
      <c r="B1715" s="1725"/>
      <c r="D1715" s="2" t="str">
        <f t="shared" si="25"/>
        <v>OK</v>
      </c>
    </row>
    <row r="1716" spans="1:4">
      <c r="A1716" s="10">
        <v>1655</v>
      </c>
      <c r="B1716" s="1725"/>
      <c r="D1716" s="2" t="str">
        <f t="shared" si="25"/>
        <v>OK</v>
      </c>
    </row>
    <row r="1717" spans="1:4">
      <c r="A1717" s="10">
        <v>1656</v>
      </c>
      <c r="B1717" s="1725"/>
      <c r="D1717" s="2" t="str">
        <f t="shared" si="25"/>
        <v>OK</v>
      </c>
    </row>
    <row r="1718" spans="1:4">
      <c r="A1718" s="10">
        <v>1657</v>
      </c>
      <c r="B1718" s="1725"/>
      <c r="D1718" s="2" t="str">
        <f t="shared" si="25"/>
        <v>OK</v>
      </c>
    </row>
    <row r="1719" spans="1:4">
      <c r="A1719" s="10">
        <v>1658</v>
      </c>
      <c r="B1719" s="1725"/>
      <c r="D1719" s="2" t="str">
        <f t="shared" si="25"/>
        <v>OK</v>
      </c>
    </row>
    <row r="1720" spans="1:4">
      <c r="A1720" s="10">
        <v>1659</v>
      </c>
      <c r="B1720" s="1725"/>
      <c r="D1720" s="2" t="str">
        <f t="shared" si="25"/>
        <v>OK</v>
      </c>
    </row>
    <row r="1721" spans="1:4">
      <c r="A1721" s="10">
        <v>1660</v>
      </c>
      <c r="B1721" s="1725"/>
      <c r="D1721" s="2" t="str">
        <f t="shared" si="25"/>
        <v>OK</v>
      </c>
    </row>
    <row r="1722" spans="1:4">
      <c r="A1722" s="10">
        <v>1661</v>
      </c>
      <c r="B1722" s="1725"/>
      <c r="D1722" s="2" t="str">
        <f t="shared" si="25"/>
        <v>OK</v>
      </c>
    </row>
    <row r="1723" spans="1:4">
      <c r="A1723" s="10">
        <v>1662</v>
      </c>
      <c r="B1723" s="1725"/>
      <c r="D1723" s="2" t="str">
        <f t="shared" si="25"/>
        <v>OK</v>
      </c>
    </row>
    <row r="1724" spans="1:4">
      <c r="A1724" s="10">
        <v>1663</v>
      </c>
      <c r="B1724" s="1725"/>
      <c r="D1724" s="2" t="str">
        <f t="shared" si="25"/>
        <v>OK</v>
      </c>
    </row>
    <row r="1725" spans="1:4">
      <c r="A1725" s="10">
        <v>1664</v>
      </c>
      <c r="B1725" s="1725"/>
      <c r="D1725" s="2" t="str">
        <f t="shared" si="25"/>
        <v>OK</v>
      </c>
    </row>
    <row r="1726" spans="1:4">
      <c r="A1726" s="10">
        <v>1665</v>
      </c>
      <c r="B1726" s="1725"/>
      <c r="D1726" s="2" t="str">
        <f t="shared" si="25"/>
        <v>OK</v>
      </c>
    </row>
    <row r="1727" spans="1:4">
      <c r="A1727" s="10">
        <v>1666</v>
      </c>
      <c r="B1727" s="1725"/>
      <c r="D1727" s="2" t="str">
        <f t="shared" ref="D1727:D1790" si="26">IF(ISBLANK(B1727),"OK",IF(A1727-B1727=0,"OK","Error?"))</f>
        <v>OK</v>
      </c>
    </row>
    <row r="1728" spans="1:4">
      <c r="A1728" s="10">
        <v>1667</v>
      </c>
      <c r="B1728" s="1725"/>
      <c r="C1728" s="2" t="s">
        <v>567</v>
      </c>
      <c r="D1728" s="2" t="str">
        <f t="shared" si="26"/>
        <v>OK</v>
      </c>
    </row>
    <row r="1729" spans="1:4">
      <c r="A1729" s="10">
        <v>1668</v>
      </c>
      <c r="B1729" s="1725"/>
      <c r="D1729" s="2" t="str">
        <f t="shared" si="26"/>
        <v>OK</v>
      </c>
    </row>
    <row r="1730" spans="1:4">
      <c r="A1730" s="10">
        <v>1669</v>
      </c>
      <c r="B1730" s="1725"/>
      <c r="D1730" s="2" t="str">
        <f t="shared" si="26"/>
        <v>OK</v>
      </c>
    </row>
    <row r="1731" spans="1:4">
      <c r="A1731" s="10">
        <v>1670</v>
      </c>
      <c r="B1731" s="1725"/>
      <c r="D1731" s="2" t="str">
        <f t="shared" si="26"/>
        <v>OK</v>
      </c>
    </row>
    <row r="1732" spans="1:4">
      <c r="A1732" s="10">
        <v>1671</v>
      </c>
      <c r="B1732" s="1725"/>
      <c r="D1732" s="2" t="str">
        <f t="shared" si="26"/>
        <v>OK</v>
      </c>
    </row>
    <row r="1733" spans="1:4">
      <c r="A1733" s="10">
        <v>1672</v>
      </c>
      <c r="B1733" s="1725"/>
      <c r="D1733" s="2" t="str">
        <f t="shared" si="26"/>
        <v>OK</v>
      </c>
    </row>
    <row r="1734" spans="1:4">
      <c r="A1734" s="10">
        <v>1673</v>
      </c>
      <c r="B1734" s="1725"/>
      <c r="D1734" s="2" t="str">
        <f t="shared" si="26"/>
        <v>OK</v>
      </c>
    </row>
    <row r="1735" spans="1:4">
      <c r="A1735" s="10">
        <v>1674</v>
      </c>
      <c r="B1735" s="1725"/>
      <c r="D1735" s="2" t="str">
        <f t="shared" si="26"/>
        <v>OK</v>
      </c>
    </row>
    <row r="1736" spans="1:4">
      <c r="A1736" s="10">
        <v>1675</v>
      </c>
      <c r="B1736" s="1725"/>
      <c r="D1736" s="2" t="str">
        <f t="shared" si="26"/>
        <v>OK</v>
      </c>
    </row>
    <row r="1737" spans="1:4">
      <c r="A1737" s="10">
        <v>1676</v>
      </c>
      <c r="B1737" s="1725"/>
      <c r="D1737" s="2" t="str">
        <f t="shared" si="26"/>
        <v>OK</v>
      </c>
    </row>
    <row r="1738" spans="1:4">
      <c r="A1738" s="10">
        <v>1677</v>
      </c>
      <c r="B1738" s="1725"/>
      <c r="D1738" s="2" t="str">
        <f t="shared" si="26"/>
        <v>OK</v>
      </c>
    </row>
    <row r="1739" spans="1:4">
      <c r="A1739" s="10">
        <v>1678</v>
      </c>
      <c r="B1739" s="1725"/>
      <c r="D1739" s="2" t="str">
        <f t="shared" si="26"/>
        <v>OK</v>
      </c>
    </row>
    <row r="1740" spans="1:4">
      <c r="A1740" s="10">
        <v>1679</v>
      </c>
      <c r="B1740" s="1725"/>
      <c r="D1740" s="2" t="str">
        <f t="shared" si="26"/>
        <v>OK</v>
      </c>
    </row>
    <row r="1741" spans="1:4">
      <c r="A1741" s="10">
        <v>1680</v>
      </c>
      <c r="B1741" s="1725"/>
      <c r="D1741" s="2" t="str">
        <f t="shared" si="26"/>
        <v>OK</v>
      </c>
    </row>
    <row r="1742" spans="1:4">
      <c r="A1742" s="10">
        <v>1681</v>
      </c>
      <c r="B1742" s="1725"/>
      <c r="D1742" s="2" t="str">
        <f t="shared" si="26"/>
        <v>OK</v>
      </c>
    </row>
    <row r="1743" spans="1:4">
      <c r="A1743" s="10">
        <v>1682</v>
      </c>
      <c r="B1743" s="1725"/>
      <c r="D1743" s="2" t="str">
        <f t="shared" si="26"/>
        <v>OK</v>
      </c>
    </row>
    <row r="1744" spans="1:4">
      <c r="A1744" s="5">
        <v>1683</v>
      </c>
      <c r="B1744" s="1725">
        <f>'Tax Sched 23'!B4</f>
        <v>80412443</v>
      </c>
      <c r="C1744" s="2" t="s">
        <v>567</v>
      </c>
      <c r="D1744" s="2" t="str">
        <f t="shared" si="26"/>
        <v>Error?</v>
      </c>
    </row>
    <row r="1745" spans="1:5">
      <c r="A1745" s="5">
        <v>1684</v>
      </c>
      <c r="B1745" s="1725">
        <f>'Tax Sched 23'!B5</f>
        <v>15655103</v>
      </c>
      <c r="C1745" s="2" t="s">
        <v>567</v>
      </c>
      <c r="D1745" s="2" t="str">
        <f t="shared" si="26"/>
        <v>Error?</v>
      </c>
    </row>
    <row r="1746" spans="1:5">
      <c r="A1746" s="5">
        <v>1685</v>
      </c>
      <c r="B1746" s="1725">
        <f>'Tax Sched 23'!B6</f>
        <v>13353027</v>
      </c>
      <c r="C1746" s="2" t="s">
        <v>567</v>
      </c>
      <c r="D1746" s="2" t="str">
        <f t="shared" si="26"/>
        <v>Error?</v>
      </c>
    </row>
    <row r="1747" spans="1:5">
      <c r="A1747" s="5">
        <v>1686</v>
      </c>
      <c r="B1747" s="1725">
        <f>'Tax Sched 23'!B7</f>
        <v>13832556</v>
      </c>
      <c r="C1747" s="2" t="s">
        <v>567</v>
      </c>
      <c r="D1747" s="2" t="str">
        <f t="shared" si="26"/>
        <v>Error?</v>
      </c>
    </row>
    <row r="1748" spans="1:5">
      <c r="A1748" s="5">
        <v>1687</v>
      </c>
      <c r="B1748" s="1725">
        <f>'Tax Sched 23'!B8</f>
        <v>3852896</v>
      </c>
      <c r="C1748" s="2" t="s">
        <v>567</v>
      </c>
      <c r="D1748" s="2" t="str">
        <f t="shared" si="26"/>
        <v>Error?</v>
      </c>
    </row>
    <row r="1749" spans="1:5">
      <c r="A1749" s="5">
        <v>1688</v>
      </c>
      <c r="B1749" s="1725">
        <f>'Tax Sched 23'!B10</f>
        <v>973969</v>
      </c>
      <c r="C1749" s="2" t="s">
        <v>567</v>
      </c>
      <c r="D1749" s="2" t="str">
        <f t="shared" si="26"/>
        <v>Error?</v>
      </c>
    </row>
    <row r="1750" spans="1:5">
      <c r="A1750" s="10">
        <v>1689</v>
      </c>
      <c r="B1750" s="1725"/>
      <c r="D1750" s="2" t="str">
        <f t="shared" si="26"/>
        <v>OK</v>
      </c>
      <c r="E1750" s="2" t="s">
        <v>185</v>
      </c>
    </row>
    <row r="1751" spans="1:5">
      <c r="A1751" s="5">
        <v>1690</v>
      </c>
      <c r="B1751" s="1725">
        <f>'Tax Sched 23'!B9</f>
        <v>0</v>
      </c>
      <c r="C1751" s="2" t="s">
        <v>567</v>
      </c>
      <c r="D1751" s="2" t="str">
        <f t="shared" si="26"/>
        <v>Error?</v>
      </c>
    </row>
    <row r="1752" spans="1:5">
      <c r="A1752" s="5">
        <v>1691</v>
      </c>
      <c r="B1752" s="1725">
        <f>'Tax Sched 23'!B11</f>
        <v>4932444</v>
      </c>
      <c r="C1752" s="2" t="s">
        <v>567</v>
      </c>
      <c r="D1752" s="2" t="str">
        <f t="shared" si="26"/>
        <v>Error?</v>
      </c>
    </row>
    <row r="1753" spans="1:5">
      <c r="A1753" s="5">
        <v>1692</v>
      </c>
      <c r="B1753" s="1725">
        <f>'Tax Sched 23'!B12</f>
        <v>1690611</v>
      </c>
      <c r="C1753" s="2" t="s">
        <v>567</v>
      </c>
      <c r="D1753" s="2" t="str">
        <f t="shared" si="26"/>
        <v>Error?</v>
      </c>
    </row>
    <row r="1754" spans="1:5">
      <c r="A1754" s="5">
        <v>1693</v>
      </c>
      <c r="B1754" s="1725">
        <f>'Tax Sched 23'!B14</f>
        <v>15478461</v>
      </c>
      <c r="C1754" s="2" t="s">
        <v>567</v>
      </c>
      <c r="D1754" s="2" t="str">
        <f t="shared" si="26"/>
        <v>Error?</v>
      </c>
    </row>
    <row r="1755" spans="1:5">
      <c r="A1755" s="10">
        <v>1694</v>
      </c>
      <c r="B1755" s="1725"/>
      <c r="D1755" s="2" t="str">
        <f t="shared" si="26"/>
        <v>OK</v>
      </c>
    </row>
    <row r="1756" spans="1:5">
      <c r="A1756" s="5">
        <v>1695</v>
      </c>
      <c r="B1756" s="1725">
        <f>'Tax Sched 23'!B15</f>
        <v>0</v>
      </c>
      <c r="C1756" s="2" t="s">
        <v>567</v>
      </c>
      <c r="D1756" s="2" t="str">
        <f t="shared" si="26"/>
        <v>Error?</v>
      </c>
    </row>
    <row r="1757" spans="1:5">
      <c r="A1757" s="10">
        <v>1696</v>
      </c>
      <c r="B1757" s="1725"/>
      <c r="C1757" s="2" t="s">
        <v>567</v>
      </c>
      <c r="D1757" s="2" t="str">
        <f t="shared" si="26"/>
        <v>OK</v>
      </c>
    </row>
    <row r="1758" spans="1:5">
      <c r="A1758" s="10">
        <v>1697</v>
      </c>
      <c r="B1758" s="1725"/>
      <c r="C1758" s="2" t="s">
        <v>567</v>
      </c>
      <c r="D1758" s="2" t="str">
        <f t="shared" si="26"/>
        <v>OK</v>
      </c>
    </row>
    <row r="1759" spans="1:5">
      <c r="A1759" s="5">
        <v>1698</v>
      </c>
      <c r="B1759" s="1725">
        <f>'Tax Sched 23'!B19</f>
        <v>153615736</v>
      </c>
      <c r="C1759" s="2" t="s">
        <v>567</v>
      </c>
      <c r="D1759" s="2" t="str">
        <f t="shared" si="26"/>
        <v>Error?</v>
      </c>
    </row>
    <row r="1760" spans="1:5">
      <c r="A1760" s="5">
        <v>1699</v>
      </c>
      <c r="B1760" s="1725">
        <f>'Tax Sched 23'!D4</f>
        <v>44781164</v>
      </c>
      <c r="C1760" s="2" t="s">
        <v>567</v>
      </c>
      <c r="D1760" s="2" t="str">
        <f t="shared" si="26"/>
        <v>Error?</v>
      </c>
    </row>
    <row r="1761" spans="1:7">
      <c r="A1761" s="5">
        <v>1700</v>
      </c>
      <c r="B1761" s="1725">
        <f>'Tax Sched 23'!D5</f>
        <v>8369309</v>
      </c>
      <c r="C1761" s="2" t="s">
        <v>567</v>
      </c>
      <c r="D1761" s="2" t="str">
        <f t="shared" si="26"/>
        <v>Error?</v>
      </c>
    </row>
    <row r="1762" spans="1:7" s="8" customFormat="1">
      <c r="A1762" s="5">
        <v>1701</v>
      </c>
      <c r="B1762" s="1725">
        <f>'Tax Sched 23'!D6</f>
        <v>7478656</v>
      </c>
      <c r="C1762" s="2" t="s">
        <v>567</v>
      </c>
      <c r="D1762" s="2" t="str">
        <f t="shared" si="26"/>
        <v>Error?</v>
      </c>
      <c r="E1762" s="9"/>
      <c r="G1762"/>
    </row>
    <row r="1763" spans="1:7">
      <c r="A1763" s="5">
        <v>1702</v>
      </c>
      <c r="B1763" s="1725">
        <f>'Tax Sched 23'!D7</f>
        <v>8990939</v>
      </c>
      <c r="C1763" s="2" t="s">
        <v>567</v>
      </c>
      <c r="D1763" s="2" t="str">
        <f t="shared" si="26"/>
        <v>Error?</v>
      </c>
    </row>
    <row r="1764" spans="1:7">
      <c r="A1764" s="5">
        <v>1703</v>
      </c>
      <c r="B1764" s="1725">
        <f>'Tax Sched 23'!D8</f>
        <v>1532127</v>
      </c>
      <c r="C1764" s="2" t="s">
        <v>567</v>
      </c>
      <c r="D1764" s="2" t="str">
        <f t="shared" si="26"/>
        <v>Error?</v>
      </c>
    </row>
    <row r="1765" spans="1:7">
      <c r="A1765" s="5">
        <v>1704</v>
      </c>
      <c r="B1765" s="1725">
        <f>'Tax Sched 23'!D10</f>
        <v>549442</v>
      </c>
      <c r="C1765" s="2" t="s">
        <v>567</v>
      </c>
      <c r="D1765" s="2" t="str">
        <f t="shared" si="26"/>
        <v>Error?</v>
      </c>
    </row>
    <row r="1766" spans="1:7">
      <c r="A1766" s="10">
        <v>1705</v>
      </c>
      <c r="B1766" s="1725"/>
      <c r="C1766" s="2" t="s">
        <v>567</v>
      </c>
      <c r="D1766" s="2" t="str">
        <f t="shared" si="26"/>
        <v>OK</v>
      </c>
    </row>
    <row r="1767" spans="1:7">
      <c r="A1767" s="5">
        <v>1706</v>
      </c>
      <c r="B1767" s="1725">
        <f>'Tax Sched 23'!D9</f>
        <v>0</v>
      </c>
      <c r="C1767" s="2" t="s">
        <v>567</v>
      </c>
      <c r="D1767" s="2" t="str">
        <f t="shared" si="26"/>
        <v>Error?</v>
      </c>
    </row>
    <row r="1768" spans="1:7">
      <c r="A1768" s="5">
        <v>1707</v>
      </c>
      <c r="B1768" s="1725">
        <f>'Tax Sched 23'!D11</f>
        <v>3216859</v>
      </c>
      <c r="C1768" s="2" t="s">
        <v>567</v>
      </c>
      <c r="D1768" s="2" t="str">
        <f t="shared" si="26"/>
        <v>Error?</v>
      </c>
    </row>
    <row r="1769" spans="1:7">
      <c r="A1769" s="5">
        <v>1708</v>
      </c>
      <c r="B1769" s="1725">
        <f>'Tax Sched 23'!D12</f>
        <v>1062125</v>
      </c>
      <c r="C1769" s="2" t="s">
        <v>567</v>
      </c>
      <c r="D1769" s="2" t="str">
        <f t="shared" si="26"/>
        <v>Error?</v>
      </c>
    </row>
    <row r="1770" spans="1:7">
      <c r="A1770" s="5">
        <v>1709</v>
      </c>
      <c r="B1770" s="1725">
        <f>'Tax Sched 23'!D14</f>
        <v>8736717</v>
      </c>
      <c r="C1770" s="2" t="s">
        <v>567</v>
      </c>
      <c r="D1770" s="2" t="str">
        <f t="shared" si="26"/>
        <v>Error?</v>
      </c>
    </row>
    <row r="1771" spans="1:7">
      <c r="A1771" s="10">
        <v>1710</v>
      </c>
      <c r="B1771" s="1725"/>
      <c r="D1771" s="2" t="str">
        <f t="shared" si="26"/>
        <v>OK</v>
      </c>
    </row>
    <row r="1772" spans="1:7">
      <c r="A1772" s="5">
        <v>1711</v>
      </c>
      <c r="B1772" s="1725">
        <f>'Tax Sched 23'!D15</f>
        <v>0</v>
      </c>
      <c r="C1772" s="2" t="s">
        <v>567</v>
      </c>
      <c r="D1772" s="2" t="str">
        <f t="shared" si="26"/>
        <v>Error?</v>
      </c>
    </row>
    <row r="1773" spans="1:7">
      <c r="A1773" s="10">
        <v>1712</v>
      </c>
      <c r="B1773" s="1725"/>
      <c r="C1773" s="2" t="s">
        <v>567</v>
      </c>
      <c r="D1773" s="2" t="str">
        <f t="shared" si="26"/>
        <v>OK</v>
      </c>
    </row>
    <row r="1774" spans="1:7">
      <c r="A1774" s="10">
        <v>1713</v>
      </c>
      <c r="B1774" s="1725"/>
      <c r="C1774" s="2" t="s">
        <v>567</v>
      </c>
      <c r="D1774" s="2" t="str">
        <f t="shared" si="26"/>
        <v>OK</v>
      </c>
      <c r="G1774" s="8"/>
    </row>
    <row r="1775" spans="1:7">
      <c r="A1775" s="5">
        <v>1714</v>
      </c>
      <c r="B1775" s="1725">
        <f>'Tax Sched 23'!D19</f>
        <v>86655542</v>
      </c>
      <c r="C1775" s="2" t="s">
        <v>567</v>
      </c>
      <c r="D1775" s="2" t="str">
        <f t="shared" si="26"/>
        <v>Error?</v>
      </c>
    </row>
    <row r="1776" spans="1:7">
      <c r="A1776" s="5">
        <v>1715</v>
      </c>
      <c r="B1776" s="1725">
        <f>'Tax Sched 23'!C4</f>
        <v>35631279</v>
      </c>
      <c r="D1776" s="2" t="str">
        <f t="shared" si="26"/>
        <v>Error?</v>
      </c>
    </row>
    <row r="1777" spans="1:4">
      <c r="A1777" s="5">
        <v>1716</v>
      </c>
      <c r="B1777" s="1725">
        <f>'Tax Sched 23'!C5</f>
        <v>7285794</v>
      </c>
      <c r="D1777" s="2" t="str">
        <f t="shared" si="26"/>
        <v>Error?</v>
      </c>
    </row>
    <row r="1778" spans="1:4">
      <c r="A1778" s="5">
        <v>1717</v>
      </c>
      <c r="B1778" s="1725">
        <f>'Tax Sched 23'!C6</f>
        <v>5874371</v>
      </c>
      <c r="D1778" s="2" t="str">
        <f t="shared" si="26"/>
        <v>Error?</v>
      </c>
    </row>
    <row r="1779" spans="1:4">
      <c r="A1779" s="5">
        <v>1718</v>
      </c>
      <c r="B1779" s="1725">
        <f>'Tax Sched 23'!C7</f>
        <v>4841617</v>
      </c>
      <c r="D1779" s="2" t="str">
        <f t="shared" si="26"/>
        <v>Error?</v>
      </c>
    </row>
    <row r="1780" spans="1:4">
      <c r="A1780" s="5">
        <v>1719</v>
      </c>
      <c r="B1780" s="1725">
        <f>'Tax Sched 23'!C8</f>
        <v>2320769</v>
      </c>
      <c r="D1780" s="2" t="str">
        <f t="shared" si="26"/>
        <v>Error?</v>
      </c>
    </row>
    <row r="1781" spans="1:4">
      <c r="A1781" s="5">
        <v>1720</v>
      </c>
      <c r="B1781" s="1725">
        <f>'Tax Sched 23'!C10</f>
        <v>424527</v>
      </c>
      <c r="D1781" s="2" t="str">
        <f t="shared" si="26"/>
        <v>Error?</v>
      </c>
    </row>
    <row r="1782" spans="1:4">
      <c r="A1782" s="10">
        <v>1721</v>
      </c>
      <c r="B1782" s="1725"/>
      <c r="D1782" s="2" t="str">
        <f t="shared" si="26"/>
        <v>OK</v>
      </c>
    </row>
    <row r="1783" spans="1:4">
      <c r="A1783" s="5">
        <v>1722</v>
      </c>
      <c r="B1783" s="1725">
        <f>'Tax Sched 23'!C9</f>
        <v>0</v>
      </c>
      <c r="D1783" s="2" t="str">
        <f t="shared" si="26"/>
        <v>Error?</v>
      </c>
    </row>
    <row r="1784" spans="1:4">
      <c r="A1784" s="5">
        <v>1723</v>
      </c>
      <c r="B1784" s="1725">
        <f>'Tax Sched 23'!C11</f>
        <v>1715585</v>
      </c>
      <c r="D1784" s="2" t="str">
        <f t="shared" si="26"/>
        <v>Error?</v>
      </c>
    </row>
    <row r="1785" spans="1:4">
      <c r="A1785" s="5">
        <v>1724</v>
      </c>
      <c r="B1785" s="1725">
        <f>'Tax Sched 23'!C12</f>
        <v>628486</v>
      </c>
      <c r="D1785" s="2" t="str">
        <f t="shared" si="26"/>
        <v>Error?</v>
      </c>
    </row>
    <row r="1786" spans="1:4">
      <c r="A1786" s="5">
        <v>1725</v>
      </c>
      <c r="B1786" s="1725">
        <f>'Tax Sched 23'!C14</f>
        <v>6741744</v>
      </c>
      <c r="D1786" s="2" t="str">
        <f t="shared" si="26"/>
        <v>Error?</v>
      </c>
    </row>
    <row r="1787" spans="1:4">
      <c r="A1787" s="10">
        <v>1726</v>
      </c>
      <c r="B1787" s="1725"/>
      <c r="D1787" s="2" t="str">
        <f t="shared" si="26"/>
        <v>OK</v>
      </c>
    </row>
    <row r="1788" spans="1:4">
      <c r="A1788" s="5">
        <v>1727</v>
      </c>
      <c r="B1788" s="1725">
        <f>'Tax Sched 23'!C15</f>
        <v>0</v>
      </c>
      <c r="D1788" s="2" t="str">
        <f t="shared" si="26"/>
        <v>Error?</v>
      </c>
    </row>
    <row r="1789" spans="1:4">
      <c r="A1789" s="10">
        <v>1728</v>
      </c>
      <c r="B1789" s="1725"/>
      <c r="D1789" s="2" t="str">
        <f t="shared" si="26"/>
        <v>OK</v>
      </c>
    </row>
    <row r="1790" spans="1:4">
      <c r="A1790" s="10">
        <v>1729</v>
      </c>
      <c r="B1790" s="1725"/>
      <c r="D1790" s="2" t="str">
        <f t="shared" si="26"/>
        <v>OK</v>
      </c>
    </row>
    <row r="1791" spans="1:4">
      <c r="A1791" s="5">
        <v>1730</v>
      </c>
      <c r="B1791" s="1725">
        <f>'Tax Sched 23'!C19</f>
        <v>66960194</v>
      </c>
      <c r="C1791" s="2" t="s">
        <v>567</v>
      </c>
      <c r="D1791" s="2" t="str">
        <f t="shared" ref="D1791:D1854" si="27">IF(ISBLANK(B1791),"OK",IF(A1791-B1791=0,"OK","Error?"))</f>
        <v>Error?</v>
      </c>
    </row>
    <row r="1792" spans="1:4">
      <c r="A1792" s="5">
        <v>1731</v>
      </c>
      <c r="B1792" s="1725">
        <f>'Tax Sched 23'!F4</f>
        <v>46819123</v>
      </c>
      <c r="C1792" s="2" t="s">
        <v>567</v>
      </c>
      <c r="D1792" s="2" t="str">
        <f t="shared" si="27"/>
        <v>Error?</v>
      </c>
    </row>
    <row r="1793" spans="1:4">
      <c r="A1793" s="5">
        <v>1732</v>
      </c>
      <c r="B1793" s="1725">
        <f>'Tax Sched 23'!F5</f>
        <v>9573390</v>
      </c>
      <c r="C1793" s="2" t="s">
        <v>567</v>
      </c>
      <c r="D1793" s="2" t="str">
        <f t="shared" si="27"/>
        <v>Error?</v>
      </c>
    </row>
    <row r="1794" spans="1:4">
      <c r="A1794" s="5">
        <v>1733</v>
      </c>
      <c r="B1794" s="1725">
        <f>'Tax Sched 23'!F6</f>
        <v>7718627</v>
      </c>
      <c r="C1794" s="2" t="s">
        <v>567</v>
      </c>
      <c r="D1794" s="2" t="str">
        <f t="shared" si="27"/>
        <v>Error?</v>
      </c>
    </row>
    <row r="1795" spans="1:4">
      <c r="A1795" s="5">
        <v>1734</v>
      </c>
      <c r="B1795" s="1725">
        <f>'Tax Sched 23'!F7</f>
        <v>6361873</v>
      </c>
      <c r="C1795" s="2" t="s">
        <v>567</v>
      </c>
      <c r="D1795" s="2" t="str">
        <f t="shared" si="27"/>
        <v>Error?</v>
      </c>
    </row>
    <row r="1796" spans="1:4">
      <c r="A1796" s="5">
        <v>1735</v>
      </c>
      <c r="B1796" s="1725">
        <f>'Tax Sched 23'!F8</f>
        <v>3049443</v>
      </c>
      <c r="C1796" s="2" t="s">
        <v>567</v>
      </c>
      <c r="D1796" s="2" t="str">
        <f t="shared" si="27"/>
        <v>Error?</v>
      </c>
    </row>
    <row r="1797" spans="1:4">
      <c r="A1797" s="5">
        <v>1736</v>
      </c>
      <c r="B1797" s="1725">
        <f>'Tax Sched 23'!F10</f>
        <v>557801</v>
      </c>
      <c r="C1797" s="2" t="s">
        <v>567</v>
      </c>
      <c r="D1797" s="2" t="str">
        <f t="shared" si="27"/>
        <v>Error?</v>
      </c>
    </row>
    <row r="1798" spans="1:4">
      <c r="A1798" s="10">
        <v>1737</v>
      </c>
      <c r="B1798" s="1725"/>
      <c r="C1798" s="2" t="s">
        <v>567</v>
      </c>
      <c r="D1798" s="2" t="str">
        <f t="shared" si="27"/>
        <v>OK</v>
      </c>
    </row>
    <row r="1799" spans="1:4">
      <c r="A1799" s="5">
        <v>1738</v>
      </c>
      <c r="B1799" s="1725">
        <f>'Tax Sched 23'!F9</f>
        <v>0</v>
      </c>
      <c r="C1799" s="2" t="s">
        <v>567</v>
      </c>
      <c r="D1799" s="2" t="str">
        <f t="shared" si="27"/>
        <v>Error?</v>
      </c>
    </row>
    <row r="1800" spans="1:4">
      <c r="A1800" s="5">
        <v>1739</v>
      </c>
      <c r="B1800" s="1725">
        <f>'Tax Sched 23'!F11</f>
        <v>2254191</v>
      </c>
      <c r="C1800" s="2" t="s">
        <v>567</v>
      </c>
      <c r="D1800" s="2" t="str">
        <f t="shared" si="27"/>
        <v>Error?</v>
      </c>
    </row>
    <row r="1801" spans="1:4">
      <c r="A1801" s="5">
        <v>1740</v>
      </c>
      <c r="B1801" s="1725">
        <f>'Tax Sched 23'!F12</f>
        <v>825900</v>
      </c>
      <c r="C1801" s="2" t="s">
        <v>567</v>
      </c>
      <c r="D1801" s="2" t="str">
        <f t="shared" si="27"/>
        <v>Error?</v>
      </c>
    </row>
    <row r="1802" spans="1:4">
      <c r="A1802" s="5">
        <v>1741</v>
      </c>
      <c r="B1802" s="1725">
        <f>'Tax Sched 23'!F14</f>
        <v>8858621</v>
      </c>
      <c r="C1802" s="2" t="s">
        <v>567</v>
      </c>
      <c r="D1802" s="2" t="str">
        <f t="shared" si="27"/>
        <v>Error?</v>
      </c>
    </row>
    <row r="1803" spans="1:4">
      <c r="A1803" s="10">
        <v>1742</v>
      </c>
      <c r="B1803" s="1725"/>
      <c r="D1803" s="2" t="str">
        <f t="shared" si="27"/>
        <v>OK</v>
      </c>
    </row>
    <row r="1804" spans="1:4">
      <c r="A1804" s="5">
        <v>1743</v>
      </c>
      <c r="B1804" s="1725">
        <f>'Tax Sched 23'!F15</f>
        <v>0</v>
      </c>
      <c r="C1804" s="2" t="s">
        <v>567</v>
      </c>
      <c r="D1804" s="2" t="str">
        <f t="shared" si="27"/>
        <v>Error?</v>
      </c>
    </row>
    <row r="1805" spans="1:4">
      <c r="A1805" s="10">
        <v>1744</v>
      </c>
      <c r="B1805" s="1725"/>
      <c r="C1805" s="2" t="s">
        <v>567</v>
      </c>
      <c r="D1805" s="2" t="str">
        <f t="shared" si="27"/>
        <v>OK</v>
      </c>
    </row>
    <row r="1806" spans="1:4">
      <c r="A1806" s="10">
        <v>1745</v>
      </c>
      <c r="B1806" s="1725"/>
      <c r="C1806" s="2" t="s">
        <v>567</v>
      </c>
      <c r="D1806" s="2" t="str">
        <f t="shared" si="27"/>
        <v>OK</v>
      </c>
    </row>
    <row r="1807" spans="1:4">
      <c r="A1807" s="12">
        <v>1746</v>
      </c>
      <c r="B1807" s="1725">
        <f>'Tax Sched 23'!F19</f>
        <v>87984699</v>
      </c>
      <c r="C1807" s="2" t="s">
        <v>567</v>
      </c>
      <c r="D1807" s="2" t="str">
        <f t="shared" si="27"/>
        <v>Error?</v>
      </c>
    </row>
    <row r="1808" spans="1:4">
      <c r="A1808" s="5">
        <v>1747</v>
      </c>
      <c r="B1808" s="1725">
        <f>'Tax Sched 23'!E4</f>
        <v>82450402</v>
      </c>
      <c r="D1808" s="2" t="str">
        <f t="shared" si="27"/>
        <v>Error?</v>
      </c>
    </row>
    <row r="1809" spans="1:4">
      <c r="A1809" s="5">
        <v>1748</v>
      </c>
      <c r="B1809" s="1725">
        <f>'Tax Sched 23'!E5</f>
        <v>16859184</v>
      </c>
      <c r="D1809" s="2" t="str">
        <f t="shared" si="27"/>
        <v>Error?</v>
      </c>
    </row>
    <row r="1810" spans="1:4">
      <c r="A1810" s="5">
        <v>1749</v>
      </c>
      <c r="B1810" s="1725">
        <f>'Tax Sched 23'!E6</f>
        <v>13592998</v>
      </c>
      <c r="D1810" s="2" t="str">
        <f t="shared" si="27"/>
        <v>Error?</v>
      </c>
    </row>
    <row r="1811" spans="1:4">
      <c r="A1811" s="5">
        <v>1750</v>
      </c>
      <c r="B1811" s="1725">
        <f>'Tax Sched 23'!E7</f>
        <v>11203490</v>
      </c>
      <c r="D1811" s="2" t="str">
        <f t="shared" si="27"/>
        <v>Error?</v>
      </c>
    </row>
    <row r="1812" spans="1:4">
      <c r="A1812" s="5">
        <v>1751</v>
      </c>
      <c r="B1812" s="1725">
        <f>'Tax Sched 23'!E8</f>
        <v>5370212</v>
      </c>
      <c r="D1812" s="2" t="str">
        <f t="shared" si="27"/>
        <v>Error?</v>
      </c>
    </row>
    <row r="1813" spans="1:4">
      <c r="A1813" s="5">
        <v>1752</v>
      </c>
      <c r="B1813" s="1725">
        <f>'Tax Sched 23'!E10</f>
        <v>982328</v>
      </c>
      <c r="D1813" s="2" t="str">
        <f t="shared" si="27"/>
        <v>Error?</v>
      </c>
    </row>
    <row r="1814" spans="1:4">
      <c r="A1814" s="10">
        <v>1753</v>
      </c>
      <c r="B1814" s="1725"/>
      <c r="D1814" s="2" t="str">
        <f t="shared" si="27"/>
        <v>OK</v>
      </c>
    </row>
    <row r="1815" spans="1:4">
      <c r="A1815" s="5">
        <v>1754</v>
      </c>
      <c r="B1815" s="1725">
        <f>'Tax Sched 23'!E9</f>
        <v>0</v>
      </c>
      <c r="D1815" s="2" t="str">
        <f t="shared" si="27"/>
        <v>Error?</v>
      </c>
    </row>
    <row r="1816" spans="1:4">
      <c r="A1816" s="5">
        <v>1755</v>
      </c>
      <c r="B1816" s="1725">
        <f>'Tax Sched 23'!E11</f>
        <v>3969776</v>
      </c>
      <c r="D1816" s="2" t="str">
        <f t="shared" si="27"/>
        <v>Error?</v>
      </c>
    </row>
    <row r="1817" spans="1:4">
      <c r="A1817" s="5">
        <v>1756</v>
      </c>
      <c r="B1817" s="1725">
        <f>'Tax Sched 23'!E12</f>
        <v>1454386</v>
      </c>
      <c r="D1817" s="2" t="str">
        <f t="shared" si="27"/>
        <v>Error?</v>
      </c>
    </row>
    <row r="1818" spans="1:4">
      <c r="A1818" s="5">
        <v>1757</v>
      </c>
      <c r="B1818" s="1725">
        <f>'Tax Sched 23'!E14</f>
        <v>15600365</v>
      </c>
      <c r="D1818" s="2" t="str">
        <f t="shared" si="27"/>
        <v>Error?</v>
      </c>
    </row>
    <row r="1819" spans="1:4">
      <c r="A1819" s="10">
        <v>1758</v>
      </c>
      <c r="B1819" s="1725"/>
      <c r="D1819" s="2" t="str">
        <f t="shared" si="27"/>
        <v>OK</v>
      </c>
    </row>
    <row r="1820" spans="1:4">
      <c r="A1820" s="5">
        <v>1759</v>
      </c>
      <c r="B1820" s="1725">
        <f>'Tax Sched 23'!E15</f>
        <v>0</v>
      </c>
      <c r="D1820" s="2" t="str">
        <f t="shared" si="27"/>
        <v>Error?</v>
      </c>
    </row>
    <row r="1821" spans="1:4">
      <c r="A1821" s="10">
        <v>1760</v>
      </c>
      <c r="B1821" s="1725"/>
      <c r="D1821" s="2" t="str">
        <f t="shared" si="27"/>
        <v>OK</v>
      </c>
    </row>
    <row r="1822" spans="1:4">
      <c r="A1822" s="10">
        <v>1761</v>
      </c>
      <c r="B1822" s="1725"/>
      <c r="D1822" s="2" t="str">
        <f t="shared" si="27"/>
        <v>OK</v>
      </c>
    </row>
    <row r="1823" spans="1:4">
      <c r="A1823" s="12">
        <v>1762</v>
      </c>
      <c r="B1823" s="1725">
        <f>'Tax Sched 23'!E19</f>
        <v>154944893</v>
      </c>
      <c r="C1823" s="2" t="s">
        <v>567</v>
      </c>
      <c r="D1823" s="2" t="str">
        <f t="shared" si="27"/>
        <v>Error?</v>
      </c>
    </row>
    <row r="1824" spans="1:4">
      <c r="A1824" s="10">
        <v>1763</v>
      </c>
      <c r="B1824" s="1725"/>
      <c r="D1824" s="2" t="str">
        <f t="shared" si="27"/>
        <v>OK</v>
      </c>
    </row>
    <row r="1825" spans="1:4">
      <c r="A1825" s="5">
        <v>1764</v>
      </c>
      <c r="B1825" s="1725">
        <f>'Short-Term Long-Term Debt 24'!C6</f>
        <v>0</v>
      </c>
      <c r="D1825" s="2" t="str">
        <f t="shared" si="27"/>
        <v>Error?</v>
      </c>
    </row>
    <row r="1826" spans="1:4">
      <c r="A1826" s="5">
        <v>1765</v>
      </c>
      <c r="B1826" s="1725">
        <f>'Short-Term Long-Term Debt 24'!C7</f>
        <v>0</v>
      </c>
      <c r="D1826" s="2" t="str">
        <f t="shared" si="27"/>
        <v>Error?</v>
      </c>
    </row>
    <row r="1827" spans="1:4">
      <c r="A1827" s="5">
        <v>1766</v>
      </c>
      <c r="B1827" s="1725">
        <f>'Short-Term Long-Term Debt 24'!C12</f>
        <v>0</v>
      </c>
      <c r="D1827" s="2" t="str">
        <f t="shared" si="27"/>
        <v>Error?</v>
      </c>
    </row>
    <row r="1828" spans="1:4">
      <c r="A1828" s="5">
        <v>1767</v>
      </c>
      <c r="B1828" s="1725">
        <f>'Short-Term Long-Term Debt 24'!C11</f>
        <v>0</v>
      </c>
      <c r="D1828" s="2" t="str">
        <f t="shared" si="27"/>
        <v>Error?</v>
      </c>
    </row>
    <row r="1829" spans="1:4">
      <c r="A1829" s="5">
        <v>1768</v>
      </c>
      <c r="B1829" s="1725">
        <f>'Short-Term Long-Term Debt 24'!C8</f>
        <v>0</v>
      </c>
      <c r="D1829" s="2" t="str">
        <f t="shared" si="27"/>
        <v>Error?</v>
      </c>
    </row>
    <row r="1830" spans="1:4">
      <c r="A1830" s="5">
        <v>1769</v>
      </c>
      <c r="B1830" s="1725">
        <f>'Short-Term Long-Term Debt 24'!C9</f>
        <v>0</v>
      </c>
      <c r="D1830" s="2" t="str">
        <f t="shared" si="27"/>
        <v>Error?</v>
      </c>
    </row>
    <row r="1831" spans="1:4">
      <c r="A1831" s="5">
        <v>1770</v>
      </c>
      <c r="B1831" s="1725">
        <f>'Short-Term Long-Term Debt 24'!C10</f>
        <v>0</v>
      </c>
      <c r="D1831" s="2" t="str">
        <f t="shared" si="27"/>
        <v>Error?</v>
      </c>
    </row>
    <row r="1832" spans="1:4">
      <c r="A1832" s="5">
        <v>1771</v>
      </c>
      <c r="B1832" s="1725">
        <f>'Short-Term Long-Term Debt 24'!C14</f>
        <v>0</v>
      </c>
      <c r="D1832" s="2" t="str">
        <f t="shared" si="27"/>
        <v>Error?</v>
      </c>
    </row>
    <row r="1833" spans="1:4">
      <c r="A1833" s="5">
        <v>1772</v>
      </c>
      <c r="B1833" s="1725">
        <f>'Short-Term Long-Term Debt 24'!C15</f>
        <v>0</v>
      </c>
      <c r="C1833" s="2" t="s">
        <v>567</v>
      </c>
      <c r="D1833" s="2" t="str">
        <f t="shared" si="27"/>
        <v>Error?</v>
      </c>
    </row>
    <row r="1834" spans="1:4">
      <c r="A1834" s="5">
        <v>1773</v>
      </c>
      <c r="B1834" s="1725">
        <f>'Short-Term Long-Term Debt 24'!C17</f>
        <v>0</v>
      </c>
      <c r="D1834" s="2" t="str">
        <f t="shared" si="27"/>
        <v>Error?</v>
      </c>
    </row>
    <row r="1835" spans="1:4">
      <c r="A1835" s="5">
        <v>1774</v>
      </c>
      <c r="B1835" s="1725">
        <f>'Short-Term Long-Term Debt 24'!C18</f>
        <v>0</v>
      </c>
      <c r="D1835" s="2" t="str">
        <f t="shared" si="27"/>
        <v>Error?</v>
      </c>
    </row>
    <row r="1836" spans="1:4">
      <c r="A1836" s="5">
        <v>1775</v>
      </c>
      <c r="B1836" s="1725">
        <f>'Short-Term Long-Term Debt 24'!C20</f>
        <v>0</v>
      </c>
      <c r="D1836" s="2" t="str">
        <f t="shared" si="27"/>
        <v>Error?</v>
      </c>
    </row>
    <row r="1837" spans="1:4">
      <c r="A1837" s="5">
        <v>1776</v>
      </c>
      <c r="B1837" s="1725">
        <f>'Short-Term Long-Term Debt 24'!C21</f>
        <v>0</v>
      </c>
      <c r="C1837" s="2" t="s">
        <v>567</v>
      </c>
      <c r="D1837" s="2" t="str">
        <f t="shared" si="27"/>
        <v>Error?</v>
      </c>
    </row>
    <row r="1838" spans="1:4">
      <c r="A1838" s="5">
        <v>1777</v>
      </c>
      <c r="B1838" s="1725">
        <f>'Short-Term Long-Term Debt 24'!C23</f>
        <v>0</v>
      </c>
      <c r="D1838" s="2" t="str">
        <f t="shared" si="27"/>
        <v>Error?</v>
      </c>
    </row>
    <row r="1839" spans="1:4">
      <c r="A1839" s="5">
        <v>1778</v>
      </c>
      <c r="B1839" s="1725">
        <f>'Short-Term Long-Term Debt 24'!D6</f>
        <v>0</v>
      </c>
      <c r="D1839" s="2" t="str">
        <f t="shared" si="27"/>
        <v>Error?</v>
      </c>
    </row>
    <row r="1840" spans="1:4">
      <c r="A1840" s="5">
        <v>1779</v>
      </c>
      <c r="B1840" s="1725">
        <f>'Short-Term Long-Term Debt 24'!D7</f>
        <v>0</v>
      </c>
      <c r="D1840" s="2" t="str">
        <f t="shared" si="27"/>
        <v>Error?</v>
      </c>
    </row>
    <row r="1841" spans="1:4">
      <c r="A1841" s="5">
        <v>1780</v>
      </c>
      <c r="B1841" s="1725">
        <f>'Short-Term Long-Term Debt 24'!D12</f>
        <v>0</v>
      </c>
      <c r="D1841" s="2" t="str">
        <f t="shared" si="27"/>
        <v>Error?</v>
      </c>
    </row>
    <row r="1842" spans="1:4">
      <c r="A1842" s="5">
        <v>1781</v>
      </c>
      <c r="B1842" s="1725">
        <f>'Short-Term Long-Term Debt 24'!D11</f>
        <v>0</v>
      </c>
      <c r="D1842" s="2" t="str">
        <f t="shared" si="27"/>
        <v>Error?</v>
      </c>
    </row>
    <row r="1843" spans="1:4">
      <c r="A1843" s="5">
        <v>1782</v>
      </c>
      <c r="B1843" s="1725">
        <f>'Short-Term Long-Term Debt 24'!D8</f>
        <v>0</v>
      </c>
      <c r="D1843" s="2" t="str">
        <f t="shared" si="27"/>
        <v>Error?</v>
      </c>
    </row>
    <row r="1844" spans="1:4">
      <c r="A1844" s="5">
        <v>1783</v>
      </c>
      <c r="B1844" s="1725">
        <f>'Short-Term Long-Term Debt 24'!D9</f>
        <v>0</v>
      </c>
      <c r="D1844" s="2" t="str">
        <f t="shared" si="27"/>
        <v>Error?</v>
      </c>
    </row>
    <row r="1845" spans="1:4">
      <c r="A1845" s="5">
        <v>1784</v>
      </c>
      <c r="B1845" s="1725">
        <f>'Short-Term Long-Term Debt 24'!D10</f>
        <v>0</v>
      </c>
      <c r="D1845" s="2" t="str">
        <f t="shared" si="27"/>
        <v>Error?</v>
      </c>
    </row>
    <row r="1846" spans="1:4">
      <c r="A1846" s="5">
        <v>1785</v>
      </c>
      <c r="B1846" s="1725">
        <f>'Short-Term Long-Term Debt 24'!D14</f>
        <v>0</v>
      </c>
      <c r="D1846" s="2" t="str">
        <f t="shared" si="27"/>
        <v>Error?</v>
      </c>
    </row>
    <row r="1847" spans="1:4">
      <c r="A1847" s="5">
        <v>1786</v>
      </c>
      <c r="B1847" s="1725">
        <f>'Short-Term Long-Term Debt 24'!D15</f>
        <v>0</v>
      </c>
      <c r="C1847" s="2" t="s">
        <v>567</v>
      </c>
      <c r="D1847" s="2" t="str">
        <f t="shared" si="27"/>
        <v>Error?</v>
      </c>
    </row>
    <row r="1848" spans="1:4">
      <c r="A1848" s="5">
        <v>1787</v>
      </c>
      <c r="B1848" s="1725">
        <f>'Short-Term Long-Term Debt 24'!D17</f>
        <v>0</v>
      </c>
      <c r="D1848" s="2" t="str">
        <f t="shared" si="27"/>
        <v>Error?</v>
      </c>
    </row>
    <row r="1849" spans="1:4">
      <c r="A1849" s="5">
        <v>1788</v>
      </c>
      <c r="B1849" s="1725">
        <f>'Short-Term Long-Term Debt 24'!D18</f>
        <v>0</v>
      </c>
      <c r="D1849" s="2" t="str">
        <f t="shared" si="27"/>
        <v>Error?</v>
      </c>
    </row>
    <row r="1850" spans="1:4">
      <c r="A1850" s="5">
        <v>1789</v>
      </c>
      <c r="B1850" s="1725">
        <f>'Short-Term Long-Term Debt 24'!D20</f>
        <v>0</v>
      </c>
      <c r="D1850" s="2" t="str">
        <f t="shared" si="27"/>
        <v>Error?</v>
      </c>
    </row>
    <row r="1851" spans="1:4">
      <c r="A1851" s="5">
        <v>1790</v>
      </c>
      <c r="B1851" s="1725">
        <f>'Short-Term Long-Term Debt 24'!D21</f>
        <v>0</v>
      </c>
      <c r="C1851" s="2" t="s">
        <v>567</v>
      </c>
      <c r="D1851" s="2" t="str">
        <f t="shared" si="27"/>
        <v>Error?</v>
      </c>
    </row>
    <row r="1852" spans="1:4">
      <c r="A1852" s="5">
        <v>1791</v>
      </c>
      <c r="B1852" s="1725">
        <f>'Short-Term Long-Term Debt 24'!D23</f>
        <v>0</v>
      </c>
      <c r="D1852" s="2" t="str">
        <f t="shared" si="27"/>
        <v>Error?</v>
      </c>
    </row>
    <row r="1853" spans="1:4">
      <c r="A1853" s="5">
        <v>1792</v>
      </c>
      <c r="B1853" s="1725">
        <f>'Short-Term Long-Term Debt 24'!E6</f>
        <v>0</v>
      </c>
      <c r="D1853" s="2" t="str">
        <f t="shared" si="27"/>
        <v>Error?</v>
      </c>
    </row>
    <row r="1854" spans="1:4">
      <c r="A1854" s="5">
        <v>1793</v>
      </c>
      <c r="B1854" s="1725">
        <f>'Short-Term Long-Term Debt 24'!E7</f>
        <v>0</v>
      </c>
      <c r="D1854" s="2" t="str">
        <f t="shared" si="27"/>
        <v>Error?</v>
      </c>
    </row>
    <row r="1855" spans="1:4">
      <c r="A1855" s="5">
        <v>1794</v>
      </c>
      <c r="B1855" s="1725">
        <f>'Short-Term Long-Term Debt 24'!E12</f>
        <v>0</v>
      </c>
      <c r="D1855" s="2" t="str">
        <f t="shared" ref="D1855:D1918" si="28">IF(ISBLANK(B1855),"OK",IF(A1855-B1855=0,"OK","Error?"))</f>
        <v>Error?</v>
      </c>
    </row>
    <row r="1856" spans="1:4">
      <c r="A1856" s="5">
        <v>1795</v>
      </c>
      <c r="B1856" s="1725">
        <f>'Short-Term Long-Term Debt 24'!E11</f>
        <v>0</v>
      </c>
      <c r="D1856" s="2" t="str">
        <f t="shared" si="28"/>
        <v>Error?</v>
      </c>
    </row>
    <row r="1857" spans="1:4">
      <c r="A1857" s="5">
        <v>1796</v>
      </c>
      <c r="B1857" s="1725">
        <f>'Short-Term Long-Term Debt 24'!E8</f>
        <v>0</v>
      </c>
      <c r="D1857" s="2" t="str">
        <f t="shared" si="28"/>
        <v>Error?</v>
      </c>
    </row>
    <row r="1858" spans="1:4">
      <c r="A1858" s="5">
        <v>1797</v>
      </c>
      <c r="B1858" s="1725">
        <f>'Short-Term Long-Term Debt 24'!E9</f>
        <v>0</v>
      </c>
      <c r="D1858" s="2" t="str">
        <f t="shared" si="28"/>
        <v>Error?</v>
      </c>
    </row>
    <row r="1859" spans="1:4">
      <c r="A1859" s="5">
        <v>1798</v>
      </c>
      <c r="B1859" s="1725">
        <f>'Short-Term Long-Term Debt 24'!E10</f>
        <v>0</v>
      </c>
      <c r="D1859" s="2" t="str">
        <f t="shared" si="28"/>
        <v>Error?</v>
      </c>
    </row>
    <row r="1860" spans="1:4">
      <c r="A1860" s="5">
        <v>1799</v>
      </c>
      <c r="B1860" s="1725">
        <f>'Short-Term Long-Term Debt 24'!E14</f>
        <v>0</v>
      </c>
      <c r="D1860" s="2" t="str">
        <f t="shared" si="28"/>
        <v>Error?</v>
      </c>
    </row>
    <row r="1861" spans="1:4">
      <c r="A1861" s="5">
        <v>1800</v>
      </c>
      <c r="B1861" s="1725">
        <f>'Short-Term Long-Term Debt 24'!E15</f>
        <v>0</v>
      </c>
      <c r="C1861" s="2" t="s">
        <v>567</v>
      </c>
      <c r="D1861" s="2" t="str">
        <f t="shared" si="28"/>
        <v>Error?</v>
      </c>
    </row>
    <row r="1862" spans="1:4">
      <c r="A1862" s="5">
        <v>1801</v>
      </c>
      <c r="B1862" s="1725">
        <f>'Short-Term Long-Term Debt 24'!E17</f>
        <v>0</v>
      </c>
      <c r="D1862" s="2" t="str">
        <f t="shared" si="28"/>
        <v>Error?</v>
      </c>
    </row>
    <row r="1863" spans="1:4">
      <c r="A1863" s="5">
        <v>1802</v>
      </c>
      <c r="B1863" s="1725">
        <f>'Short-Term Long-Term Debt 24'!E18</f>
        <v>0</v>
      </c>
      <c r="D1863" s="2" t="str">
        <f t="shared" si="28"/>
        <v>Error?</v>
      </c>
    </row>
    <row r="1864" spans="1:4">
      <c r="A1864" s="5">
        <v>1803</v>
      </c>
      <c r="B1864" s="1725">
        <f>'Short-Term Long-Term Debt 24'!E20</f>
        <v>0</v>
      </c>
      <c r="D1864" s="2" t="str">
        <f t="shared" si="28"/>
        <v>Error?</v>
      </c>
    </row>
    <row r="1865" spans="1:4">
      <c r="A1865" s="5">
        <v>1804</v>
      </c>
      <c r="B1865" s="1725">
        <f>'Short-Term Long-Term Debt 24'!E21</f>
        <v>0</v>
      </c>
      <c r="C1865" s="2" t="s">
        <v>567</v>
      </c>
      <c r="D1865" s="2" t="str">
        <f t="shared" si="28"/>
        <v>Error?</v>
      </c>
    </row>
    <row r="1866" spans="1:4">
      <c r="A1866" s="5">
        <v>1805</v>
      </c>
      <c r="B1866" s="1725">
        <f>'Short-Term Long-Term Debt 24'!E23</f>
        <v>0</v>
      </c>
      <c r="D1866" s="2" t="str">
        <f t="shared" si="28"/>
        <v>Error?</v>
      </c>
    </row>
    <row r="1867" spans="1:4">
      <c r="A1867" s="5">
        <v>1806</v>
      </c>
      <c r="B1867" s="1725">
        <f>'Short-Term Long-Term Debt 24'!F6</f>
        <v>0</v>
      </c>
      <c r="C1867" s="2" t="s">
        <v>567</v>
      </c>
      <c r="D1867" s="2" t="str">
        <f t="shared" si="28"/>
        <v>Error?</v>
      </c>
    </row>
    <row r="1868" spans="1:4">
      <c r="A1868" s="5">
        <v>1807</v>
      </c>
      <c r="B1868" s="1725">
        <f>'Short-Term Long-Term Debt 24'!F7</f>
        <v>0</v>
      </c>
      <c r="C1868" s="2" t="s">
        <v>567</v>
      </c>
      <c r="D1868" s="2" t="str">
        <f t="shared" si="28"/>
        <v>Error?</v>
      </c>
    </row>
    <row r="1869" spans="1:4">
      <c r="A1869" s="5">
        <v>1808</v>
      </c>
      <c r="B1869" s="1725">
        <f>'Short-Term Long-Term Debt 24'!F12</f>
        <v>0</v>
      </c>
      <c r="C1869" s="2" t="s">
        <v>567</v>
      </c>
      <c r="D1869" s="2" t="str">
        <f t="shared" si="28"/>
        <v>Error?</v>
      </c>
    </row>
    <row r="1870" spans="1:4">
      <c r="A1870" s="5">
        <v>1809</v>
      </c>
      <c r="B1870" s="1725">
        <f>'Short-Term Long-Term Debt 24'!F11</f>
        <v>0</v>
      </c>
      <c r="C1870" s="2" t="s">
        <v>567</v>
      </c>
      <c r="D1870" s="2" t="str">
        <f t="shared" si="28"/>
        <v>Error?</v>
      </c>
    </row>
    <row r="1871" spans="1:4">
      <c r="A1871" s="5">
        <v>1810</v>
      </c>
      <c r="B1871" s="1725">
        <f>'Short-Term Long-Term Debt 24'!F8</f>
        <v>0</v>
      </c>
      <c r="C1871" s="2" t="s">
        <v>567</v>
      </c>
      <c r="D1871" s="2" t="str">
        <f t="shared" si="28"/>
        <v>Error?</v>
      </c>
    </row>
    <row r="1872" spans="1:4">
      <c r="A1872" s="5">
        <v>1811</v>
      </c>
      <c r="B1872" s="1725">
        <f>'Short-Term Long-Term Debt 24'!F9</f>
        <v>0</v>
      </c>
      <c r="C1872" s="2" t="s">
        <v>567</v>
      </c>
      <c r="D1872" s="2" t="str">
        <f t="shared" si="28"/>
        <v>Error?</v>
      </c>
    </row>
    <row r="1873" spans="1:4">
      <c r="A1873" s="5">
        <v>1812</v>
      </c>
      <c r="B1873" s="1725">
        <f>'Short-Term Long-Term Debt 24'!F10</f>
        <v>0</v>
      </c>
      <c r="C1873" s="2" t="s">
        <v>567</v>
      </c>
      <c r="D1873" s="2" t="str">
        <f t="shared" si="28"/>
        <v>Error?</v>
      </c>
    </row>
    <row r="1874" spans="1:4">
      <c r="A1874" s="5">
        <v>1813</v>
      </c>
      <c r="B1874" s="1725">
        <f>'Short-Term Long-Term Debt 24'!F14</f>
        <v>0</v>
      </c>
      <c r="C1874" s="2" t="s">
        <v>567</v>
      </c>
      <c r="D1874" s="2" t="str">
        <f t="shared" si="28"/>
        <v>Error?</v>
      </c>
    </row>
    <row r="1875" spans="1:4">
      <c r="A1875" s="5">
        <v>1814</v>
      </c>
      <c r="B1875" s="1725">
        <f>'Short-Term Long-Term Debt 24'!F15</f>
        <v>0</v>
      </c>
      <c r="C1875" s="2" t="s">
        <v>567</v>
      </c>
      <c r="D1875" s="2" t="str">
        <f t="shared" si="28"/>
        <v>Error?</v>
      </c>
    </row>
    <row r="1876" spans="1:4">
      <c r="A1876" s="5">
        <v>1815</v>
      </c>
      <c r="B1876" s="1725">
        <f>'Short-Term Long-Term Debt 24'!F17</f>
        <v>0</v>
      </c>
      <c r="C1876" s="2" t="s">
        <v>567</v>
      </c>
      <c r="D1876" s="2" t="str">
        <f t="shared" si="28"/>
        <v>Error?</v>
      </c>
    </row>
    <row r="1877" spans="1:4">
      <c r="A1877" s="5">
        <v>1816</v>
      </c>
      <c r="B1877" s="1725">
        <f>'Short-Term Long-Term Debt 24'!F18</f>
        <v>0</v>
      </c>
      <c r="C1877" s="2" t="s">
        <v>567</v>
      </c>
      <c r="D1877" s="2" t="str">
        <f t="shared" si="28"/>
        <v>Error?</v>
      </c>
    </row>
    <row r="1878" spans="1:4">
      <c r="A1878" s="5">
        <v>1817</v>
      </c>
      <c r="B1878" s="1725">
        <f>'Short-Term Long-Term Debt 24'!F20</f>
        <v>0</v>
      </c>
      <c r="C1878" s="2" t="s">
        <v>567</v>
      </c>
      <c r="D1878" s="2" t="str">
        <f t="shared" si="28"/>
        <v>Error?</v>
      </c>
    </row>
    <row r="1879" spans="1:4">
      <c r="A1879" s="5">
        <v>1818</v>
      </c>
      <c r="B1879" s="1725">
        <f>'Short-Term Long-Term Debt 24'!F21</f>
        <v>0</v>
      </c>
      <c r="C1879" s="2" t="s">
        <v>567</v>
      </c>
      <c r="D1879" s="2" t="str">
        <f t="shared" si="28"/>
        <v>Error?</v>
      </c>
    </row>
    <row r="1880" spans="1:4">
      <c r="A1880" s="5">
        <v>1819</v>
      </c>
      <c r="B1880" s="1725">
        <f>'Short-Term Long-Term Debt 24'!F23</f>
        <v>0</v>
      </c>
      <c r="C1880" s="2" t="s">
        <v>567</v>
      </c>
      <c r="D1880" s="2" t="str">
        <f t="shared" si="28"/>
        <v>Error?</v>
      </c>
    </row>
    <row r="1881" spans="1:4">
      <c r="A1881" s="10">
        <v>1820</v>
      </c>
      <c r="B1881" s="1725"/>
      <c r="D1881" s="2" t="str">
        <f t="shared" si="28"/>
        <v>OK</v>
      </c>
    </row>
    <row r="1882" spans="1:4">
      <c r="A1882" s="10">
        <v>1821</v>
      </c>
      <c r="B1882" s="1725"/>
      <c r="D1882" s="2" t="str">
        <f t="shared" si="28"/>
        <v>OK</v>
      </c>
    </row>
    <row r="1883" spans="1:4">
      <c r="A1883" s="10">
        <v>1822</v>
      </c>
      <c r="B1883" s="1725"/>
      <c r="D1883" s="2" t="str">
        <f t="shared" si="28"/>
        <v>OK</v>
      </c>
    </row>
    <row r="1884" spans="1:4">
      <c r="A1884" s="10">
        <v>1823</v>
      </c>
      <c r="B1884" s="1725"/>
      <c r="D1884" s="2" t="str">
        <f t="shared" si="28"/>
        <v>OK</v>
      </c>
    </row>
    <row r="1885" spans="1:4">
      <c r="A1885" s="10">
        <v>1824</v>
      </c>
      <c r="B1885" s="1725"/>
      <c r="D1885" s="2" t="str">
        <f t="shared" si="28"/>
        <v>OK</v>
      </c>
    </row>
    <row r="1886" spans="1:4">
      <c r="A1886" s="10">
        <v>1825</v>
      </c>
      <c r="B1886" s="1725"/>
      <c r="D1886" s="2" t="str">
        <f t="shared" si="28"/>
        <v>OK</v>
      </c>
    </row>
    <row r="1887" spans="1:4">
      <c r="A1887" s="10">
        <v>1826</v>
      </c>
      <c r="B1887" s="1725"/>
      <c r="D1887" s="2" t="str">
        <f t="shared" si="28"/>
        <v>OK</v>
      </c>
    </row>
    <row r="1888" spans="1:4">
      <c r="A1888" s="10">
        <v>1827</v>
      </c>
      <c r="B1888" s="1725"/>
      <c r="D1888" s="2" t="str">
        <f t="shared" si="28"/>
        <v>OK</v>
      </c>
    </row>
    <row r="1889" spans="1:4">
      <c r="A1889" s="10">
        <v>1828</v>
      </c>
      <c r="B1889" s="1725"/>
      <c r="D1889" s="2" t="str">
        <f t="shared" si="28"/>
        <v>OK</v>
      </c>
    </row>
    <row r="1890" spans="1:4">
      <c r="A1890" s="10">
        <v>1829</v>
      </c>
      <c r="B1890" s="1725"/>
      <c r="D1890" s="2" t="str">
        <f t="shared" si="28"/>
        <v>OK</v>
      </c>
    </row>
    <row r="1891" spans="1:4">
      <c r="A1891" s="10">
        <v>1830</v>
      </c>
      <c r="B1891" s="1725"/>
      <c r="D1891" s="2" t="str">
        <f t="shared" si="28"/>
        <v>OK</v>
      </c>
    </row>
    <row r="1892" spans="1:4">
      <c r="A1892" s="10">
        <v>1831</v>
      </c>
      <c r="B1892" s="1725"/>
      <c r="D1892" s="2" t="str">
        <f t="shared" si="28"/>
        <v>OK</v>
      </c>
    </row>
    <row r="1893" spans="1:4">
      <c r="A1893" s="10">
        <v>1832</v>
      </c>
      <c r="B1893" s="1725"/>
      <c r="D1893" s="2" t="str">
        <f t="shared" si="28"/>
        <v>OK</v>
      </c>
    </row>
    <row r="1894" spans="1:4">
      <c r="A1894" s="10">
        <v>1833</v>
      </c>
      <c r="B1894" s="1725"/>
      <c r="D1894" s="2" t="str">
        <f t="shared" si="28"/>
        <v>OK</v>
      </c>
    </row>
    <row r="1895" spans="1:4">
      <c r="A1895" s="10">
        <v>1834</v>
      </c>
      <c r="B1895" s="1725"/>
      <c r="D1895" s="2" t="str">
        <f t="shared" si="28"/>
        <v>OK</v>
      </c>
    </row>
    <row r="1896" spans="1:4">
      <c r="A1896" s="10">
        <v>1835</v>
      </c>
      <c r="B1896" s="1725"/>
      <c r="D1896" s="2" t="str">
        <f t="shared" si="28"/>
        <v>OK</v>
      </c>
    </row>
    <row r="1897" spans="1:4">
      <c r="A1897" s="10">
        <v>1836</v>
      </c>
      <c r="B1897" s="1725"/>
      <c r="D1897" s="2" t="str">
        <f t="shared" si="28"/>
        <v>OK</v>
      </c>
    </row>
    <row r="1898" spans="1:4">
      <c r="A1898" s="10">
        <v>1837</v>
      </c>
      <c r="B1898" s="1725"/>
      <c r="D1898" s="2" t="str">
        <f t="shared" si="28"/>
        <v>OK</v>
      </c>
    </row>
    <row r="1899" spans="1:4">
      <c r="A1899" s="10">
        <v>1838</v>
      </c>
      <c r="B1899" s="1725"/>
      <c r="D1899" s="2" t="str">
        <f t="shared" si="28"/>
        <v>OK</v>
      </c>
    </row>
    <row r="1900" spans="1:4">
      <c r="A1900" s="10">
        <v>1839</v>
      </c>
      <c r="B1900" s="1725"/>
      <c r="D1900" s="2" t="str">
        <f t="shared" si="28"/>
        <v>OK</v>
      </c>
    </row>
    <row r="1901" spans="1:4">
      <c r="A1901" s="10">
        <v>1840</v>
      </c>
      <c r="B1901" s="1725"/>
      <c r="D1901" s="2" t="str">
        <f t="shared" si="28"/>
        <v>OK</v>
      </c>
    </row>
    <row r="1902" spans="1:4">
      <c r="A1902" s="10">
        <v>1841</v>
      </c>
      <c r="B1902" s="1725"/>
      <c r="D1902" s="2" t="str">
        <f t="shared" si="28"/>
        <v>OK</v>
      </c>
    </row>
    <row r="1903" spans="1:4">
      <c r="A1903" s="10">
        <v>1842</v>
      </c>
      <c r="B1903" s="1725"/>
      <c r="D1903" s="2" t="str">
        <f t="shared" si="28"/>
        <v>OK</v>
      </c>
    </row>
    <row r="1904" spans="1:4">
      <c r="A1904" s="10">
        <v>1843</v>
      </c>
      <c r="B1904" s="1725"/>
      <c r="D1904" s="2" t="str">
        <f t="shared" si="28"/>
        <v>OK</v>
      </c>
    </row>
    <row r="1905" spans="1:4">
      <c r="A1905" s="10">
        <v>1844</v>
      </c>
      <c r="B1905" s="1725"/>
      <c r="D1905" s="2" t="str">
        <f t="shared" si="28"/>
        <v>OK</v>
      </c>
    </row>
    <row r="1906" spans="1:4">
      <c r="A1906" s="10">
        <v>1845</v>
      </c>
      <c r="B1906" s="1725"/>
      <c r="D1906" s="2" t="str">
        <f t="shared" si="28"/>
        <v>OK</v>
      </c>
    </row>
    <row r="1907" spans="1:4">
      <c r="A1907" s="10">
        <v>1846</v>
      </c>
      <c r="B1907" s="1725"/>
      <c r="D1907" s="2" t="str">
        <f t="shared" si="28"/>
        <v>OK</v>
      </c>
    </row>
    <row r="1908" spans="1:4">
      <c r="A1908" s="10">
        <v>1847</v>
      </c>
      <c r="B1908" s="1725"/>
      <c r="D1908" s="2" t="str">
        <f t="shared" si="28"/>
        <v>OK</v>
      </c>
    </row>
    <row r="1909" spans="1:4">
      <c r="A1909" s="10">
        <v>1848</v>
      </c>
      <c r="B1909" s="1725"/>
      <c r="D1909" s="2" t="str">
        <f t="shared" si="28"/>
        <v>OK</v>
      </c>
    </row>
    <row r="1910" spans="1:4">
      <c r="A1910" s="10">
        <v>1849</v>
      </c>
      <c r="B1910" s="1725"/>
      <c r="D1910" s="2" t="str">
        <f t="shared" si="28"/>
        <v>OK</v>
      </c>
    </row>
    <row r="1911" spans="1:4">
      <c r="A1911" s="10">
        <v>1850</v>
      </c>
      <c r="B1911" s="1725"/>
      <c r="D1911" s="2" t="str">
        <f t="shared" si="28"/>
        <v>OK</v>
      </c>
    </row>
    <row r="1912" spans="1:4">
      <c r="A1912" s="10">
        <v>1851</v>
      </c>
      <c r="B1912" s="1725"/>
      <c r="D1912" s="2" t="str">
        <f t="shared" si="28"/>
        <v>OK</v>
      </c>
    </row>
    <row r="1913" spans="1:4">
      <c r="A1913" s="10">
        <v>1852</v>
      </c>
      <c r="B1913" s="1725"/>
      <c r="D1913" s="2" t="str">
        <f t="shared" si="28"/>
        <v>OK</v>
      </c>
    </row>
    <row r="1914" spans="1:4">
      <c r="A1914" s="10">
        <v>1853</v>
      </c>
      <c r="B1914" s="1725"/>
      <c r="D1914" s="2" t="str">
        <f t="shared" si="28"/>
        <v>OK</v>
      </c>
    </row>
    <row r="1915" spans="1:4">
      <c r="A1915" s="10">
        <v>1854</v>
      </c>
      <c r="B1915" s="1725"/>
      <c r="D1915" s="2" t="str">
        <f t="shared" si="28"/>
        <v>OK</v>
      </c>
    </row>
    <row r="1916" spans="1:4">
      <c r="A1916" s="10">
        <v>1855</v>
      </c>
      <c r="B1916" s="1725"/>
      <c r="D1916" s="2" t="str">
        <f t="shared" si="28"/>
        <v>OK</v>
      </c>
    </row>
    <row r="1917" spans="1:4">
      <c r="A1917" s="10">
        <v>1856</v>
      </c>
      <c r="B1917" s="1725"/>
      <c r="D1917" s="2" t="str">
        <f t="shared" si="28"/>
        <v>OK</v>
      </c>
    </row>
    <row r="1918" spans="1:4">
      <c r="A1918" s="10">
        <v>1857</v>
      </c>
      <c r="B1918" s="1725"/>
      <c r="D1918" s="2" t="str">
        <f t="shared" si="28"/>
        <v>OK</v>
      </c>
    </row>
    <row r="1919" spans="1:4">
      <c r="A1919" s="10">
        <v>1858</v>
      </c>
      <c r="B1919" s="1725"/>
      <c r="D1919" s="2" t="str">
        <f t="shared" ref="D1919:D1982" si="29">IF(ISBLANK(B1919),"OK",IF(A1919-B1919=0,"OK","Error?"))</f>
        <v>OK</v>
      </c>
    </row>
    <row r="1920" spans="1:4">
      <c r="A1920" s="10">
        <v>1859</v>
      </c>
      <c r="B1920" s="1725"/>
      <c r="D1920" s="2" t="str">
        <f t="shared" si="29"/>
        <v>OK</v>
      </c>
    </row>
    <row r="1921" spans="1:4">
      <c r="A1921" s="10">
        <v>1860</v>
      </c>
      <c r="B1921" s="1725"/>
      <c r="D1921" s="2" t="str">
        <f t="shared" si="29"/>
        <v>OK</v>
      </c>
    </row>
    <row r="1922" spans="1:4">
      <c r="A1922" s="10">
        <v>1861</v>
      </c>
      <c r="B1922" s="1725"/>
      <c r="D1922" s="2" t="str">
        <f t="shared" si="29"/>
        <v>OK</v>
      </c>
    </row>
    <row r="1923" spans="1:4">
      <c r="A1923" s="10">
        <v>1862</v>
      </c>
      <c r="B1923" s="1725"/>
      <c r="D1923" s="2" t="str">
        <f t="shared" si="29"/>
        <v>OK</v>
      </c>
    </row>
    <row r="1924" spans="1:4">
      <c r="A1924" s="10">
        <v>1863</v>
      </c>
      <c r="B1924" s="1725"/>
      <c r="D1924" s="2" t="str">
        <f t="shared" si="29"/>
        <v>OK</v>
      </c>
    </row>
    <row r="1925" spans="1:4">
      <c r="A1925" s="10">
        <v>1864</v>
      </c>
      <c r="B1925" s="1725"/>
      <c r="D1925" s="2" t="str">
        <f t="shared" si="29"/>
        <v>OK</v>
      </c>
    </row>
    <row r="1926" spans="1:4">
      <c r="A1926" s="10">
        <v>1865</v>
      </c>
      <c r="B1926" s="1725"/>
      <c r="D1926" s="2" t="str">
        <f t="shared" si="29"/>
        <v>OK</v>
      </c>
    </row>
    <row r="1927" spans="1:4">
      <c r="A1927" s="10">
        <v>1866</v>
      </c>
      <c r="B1927" s="1725"/>
      <c r="D1927" s="2" t="str">
        <f t="shared" si="29"/>
        <v>OK</v>
      </c>
    </row>
    <row r="1928" spans="1:4">
      <c r="A1928" s="10">
        <v>1867</v>
      </c>
      <c r="B1928" s="1725"/>
      <c r="D1928" s="2" t="str">
        <f t="shared" si="29"/>
        <v>OK</v>
      </c>
    </row>
    <row r="1929" spans="1:4">
      <c r="A1929" s="10">
        <v>1868</v>
      </c>
      <c r="B1929" s="1725"/>
      <c r="D1929" s="2" t="str">
        <f t="shared" si="29"/>
        <v>OK</v>
      </c>
    </row>
    <row r="1930" spans="1:4">
      <c r="A1930" s="10">
        <v>1869</v>
      </c>
      <c r="B1930" s="1725"/>
      <c r="D1930" s="2" t="str">
        <f t="shared" si="29"/>
        <v>OK</v>
      </c>
    </row>
    <row r="1931" spans="1:4">
      <c r="A1931" s="10">
        <v>1870</v>
      </c>
      <c r="B1931" s="1725"/>
      <c r="D1931" s="2" t="str">
        <f t="shared" si="29"/>
        <v>OK</v>
      </c>
    </row>
    <row r="1932" spans="1:4">
      <c r="A1932" s="10">
        <v>1871</v>
      </c>
      <c r="B1932" s="1725"/>
      <c r="D1932" s="2" t="str">
        <f t="shared" si="29"/>
        <v>OK</v>
      </c>
    </row>
    <row r="1933" spans="1:4">
      <c r="A1933" s="10">
        <v>1872</v>
      </c>
      <c r="B1933" s="1725"/>
      <c r="D1933" s="2" t="str">
        <f t="shared" si="29"/>
        <v>OK</v>
      </c>
    </row>
    <row r="1934" spans="1:4">
      <c r="A1934" s="10">
        <v>1873</v>
      </c>
      <c r="B1934" s="1725"/>
      <c r="D1934" s="2" t="str">
        <f t="shared" si="29"/>
        <v>OK</v>
      </c>
    </row>
    <row r="1935" spans="1:4">
      <c r="A1935" s="10">
        <v>1874</v>
      </c>
      <c r="B1935" s="1725"/>
      <c r="D1935" s="2" t="str">
        <f t="shared" si="29"/>
        <v>OK</v>
      </c>
    </row>
    <row r="1936" spans="1:4">
      <c r="A1936" s="10">
        <v>1875</v>
      </c>
      <c r="B1936" s="1725"/>
      <c r="D1936" s="2" t="str">
        <f t="shared" si="29"/>
        <v>OK</v>
      </c>
    </row>
    <row r="1937" spans="1:5">
      <c r="A1937" s="10">
        <v>1876</v>
      </c>
      <c r="B1937" s="1725"/>
      <c r="D1937" s="2" t="str">
        <f t="shared" si="29"/>
        <v>OK</v>
      </c>
    </row>
    <row r="1938" spans="1:5">
      <c r="A1938" s="10">
        <v>1877</v>
      </c>
      <c r="B1938" s="1725"/>
      <c r="D1938" s="2" t="str">
        <f t="shared" si="29"/>
        <v>OK</v>
      </c>
    </row>
    <row r="1939" spans="1:5">
      <c r="A1939" s="5">
        <v>1878</v>
      </c>
      <c r="B1939" s="1725">
        <f>'Short-Term Long-Term Debt 24'!E49</f>
        <v>200907504</v>
      </c>
      <c r="C1939" s="2" t="s">
        <v>567</v>
      </c>
      <c r="D1939" s="2" t="str">
        <f t="shared" si="29"/>
        <v>Error?</v>
      </c>
    </row>
    <row r="1940" spans="1:5">
      <c r="A1940" s="5">
        <v>1879</v>
      </c>
      <c r="B1940" s="1725">
        <f>'Short-Term Long-Term Debt 24'!F49</f>
        <v>0</v>
      </c>
      <c r="C1940" s="2" t="s">
        <v>567</v>
      </c>
      <c r="D1940" s="2" t="str">
        <f t="shared" si="29"/>
        <v>Error?</v>
      </c>
    </row>
    <row r="1941" spans="1:5">
      <c r="A1941" s="10">
        <v>1880</v>
      </c>
      <c r="B1941" s="1725"/>
      <c r="C1941" s="2" t="s">
        <v>567</v>
      </c>
      <c r="D1941" s="2" t="str">
        <f t="shared" si="29"/>
        <v>OK</v>
      </c>
    </row>
    <row r="1942" spans="1:5">
      <c r="A1942" s="10">
        <v>1881</v>
      </c>
      <c r="B1942" s="1725"/>
      <c r="D1942" s="2" t="str">
        <f t="shared" si="29"/>
        <v>OK</v>
      </c>
    </row>
    <row r="1943" spans="1:5">
      <c r="A1943" s="10">
        <v>1882</v>
      </c>
      <c r="B1943" s="1725"/>
      <c r="D1943" s="2" t="str">
        <f t="shared" si="29"/>
        <v>OK</v>
      </c>
    </row>
    <row r="1944" spans="1:5">
      <c r="A1944" s="10">
        <v>1883</v>
      </c>
      <c r="B1944" s="1725"/>
      <c r="D1944" s="2" t="str">
        <f t="shared" si="29"/>
        <v>OK</v>
      </c>
    </row>
    <row r="1945" spans="1:5">
      <c r="A1945" s="10">
        <v>1884</v>
      </c>
      <c r="B1945" s="1725"/>
      <c r="D1945" s="2" t="str">
        <f t="shared" si="29"/>
        <v>OK</v>
      </c>
    </row>
    <row r="1946" spans="1:5">
      <c r="A1946" s="10">
        <v>1885</v>
      </c>
      <c r="B1946" s="1725"/>
      <c r="D1946" s="2" t="str">
        <f t="shared" si="29"/>
        <v>OK</v>
      </c>
    </row>
    <row r="1947" spans="1:5">
      <c r="A1947" s="10">
        <v>1886</v>
      </c>
      <c r="B1947" s="1725"/>
      <c r="D1947" s="2" t="str">
        <f t="shared" si="29"/>
        <v>OK</v>
      </c>
    </row>
    <row r="1948" spans="1:5">
      <c r="A1948" s="5">
        <v>1887</v>
      </c>
      <c r="B1948" s="1725">
        <f>'Rest Tax Levies-Tort Im 25'!G3</f>
        <v>0</v>
      </c>
      <c r="D1948" s="2" t="str">
        <f t="shared" si="29"/>
        <v>Error?</v>
      </c>
    </row>
    <row r="1949" spans="1:5">
      <c r="A1949" s="10">
        <v>1888</v>
      </c>
      <c r="B1949" s="1725"/>
      <c r="D1949" s="2" t="str">
        <f t="shared" si="29"/>
        <v>OK</v>
      </c>
    </row>
    <row r="1950" spans="1:5">
      <c r="A1950" s="5">
        <v>1889</v>
      </c>
      <c r="B1950" s="1725">
        <f>'Rest Tax Levies-Tort Im 25'!G6</f>
        <v>0</v>
      </c>
      <c r="D1950" s="2" t="str">
        <f t="shared" si="29"/>
        <v>Error?</v>
      </c>
    </row>
    <row r="1951" spans="1:5">
      <c r="A1951" s="10">
        <v>1890</v>
      </c>
      <c r="B1951" s="1725"/>
      <c r="D1951" s="2" t="str">
        <f t="shared" si="29"/>
        <v>OK</v>
      </c>
    </row>
    <row r="1952" spans="1:5">
      <c r="A1952" s="10">
        <v>1891</v>
      </c>
      <c r="B1952" s="1725"/>
      <c r="D1952" s="2" t="str">
        <f t="shared" si="29"/>
        <v>OK</v>
      </c>
      <c r="E1952" s="2" t="s">
        <v>133</v>
      </c>
    </row>
    <row r="1953" spans="1:5">
      <c r="A1953" s="5">
        <v>1892</v>
      </c>
      <c r="B1953" s="1725">
        <f>'Rest Tax Levies-Tort Im 25'!G12</f>
        <v>0</v>
      </c>
      <c r="C1953" s="2" t="s">
        <v>567</v>
      </c>
      <c r="D1953" s="2" t="str">
        <f t="shared" si="29"/>
        <v>Error?</v>
      </c>
    </row>
    <row r="1954" spans="1:5">
      <c r="A1954" s="10">
        <v>1893</v>
      </c>
      <c r="B1954" s="1725"/>
      <c r="C1954" s="2" t="s">
        <v>567</v>
      </c>
      <c r="D1954" s="2" t="str">
        <f t="shared" si="29"/>
        <v>OK</v>
      </c>
      <c r="E1954" s="2" t="s">
        <v>133</v>
      </c>
    </row>
    <row r="1955" spans="1:5">
      <c r="A1955" s="5">
        <v>1894</v>
      </c>
      <c r="B1955" s="1725">
        <f>'Rest Tax Levies-Tort Im 25'!G16</f>
        <v>0</v>
      </c>
      <c r="D1955" s="2" t="str">
        <f t="shared" si="29"/>
        <v>Error?</v>
      </c>
    </row>
    <row r="1956" spans="1:5">
      <c r="A1956" s="10">
        <v>1895</v>
      </c>
      <c r="B1956" s="1725"/>
      <c r="D1956" s="2" t="str">
        <f t="shared" si="29"/>
        <v>OK</v>
      </c>
    </row>
    <row r="1957" spans="1:5">
      <c r="A1957" s="5">
        <v>1896</v>
      </c>
      <c r="B1957" s="1725">
        <f>'Rest Tax Levies-Tort Im 25'!G23</f>
        <v>0</v>
      </c>
      <c r="C1957" s="2" t="s">
        <v>567</v>
      </c>
      <c r="D1957" s="2" t="str">
        <f t="shared" si="29"/>
        <v>Error?</v>
      </c>
    </row>
    <row r="1958" spans="1:5">
      <c r="A1958" s="5">
        <v>1897</v>
      </c>
      <c r="B1958" s="1725">
        <f>'Rest Tax Levies-Tort Im 25'!G24</f>
        <v>0</v>
      </c>
      <c r="C1958" s="2" t="s">
        <v>567</v>
      </c>
      <c r="D1958" s="2" t="str">
        <f t="shared" si="29"/>
        <v>Error?</v>
      </c>
    </row>
    <row r="1959" spans="1:5">
      <c r="A1959" s="10">
        <v>1898</v>
      </c>
      <c r="B1959" s="1725"/>
      <c r="D1959" s="2" t="str">
        <f t="shared" si="29"/>
        <v>OK</v>
      </c>
    </row>
    <row r="1960" spans="1:5">
      <c r="A1960" s="10">
        <v>1899</v>
      </c>
      <c r="B1960" s="1725"/>
      <c r="D1960" s="2" t="str">
        <f t="shared" si="29"/>
        <v>OK</v>
      </c>
    </row>
    <row r="1961" spans="1:5">
      <c r="A1961" s="10">
        <v>1900</v>
      </c>
      <c r="B1961" s="1725"/>
      <c r="D1961" s="2" t="str">
        <f t="shared" si="29"/>
        <v>OK</v>
      </c>
    </row>
    <row r="1962" spans="1:5">
      <c r="A1962" s="10">
        <v>1901</v>
      </c>
      <c r="B1962" s="1725"/>
      <c r="D1962" s="2" t="str">
        <f t="shared" si="29"/>
        <v>OK</v>
      </c>
    </row>
    <row r="1963" spans="1:5">
      <c r="A1963" s="10">
        <v>1902</v>
      </c>
      <c r="B1963" s="1725"/>
      <c r="D1963" s="2" t="str">
        <f t="shared" si="29"/>
        <v>OK</v>
      </c>
    </row>
    <row r="1964" spans="1:5">
      <c r="A1964" s="10">
        <v>1903</v>
      </c>
      <c r="B1964" s="1725"/>
      <c r="D1964" s="2" t="str">
        <f t="shared" si="29"/>
        <v>OK</v>
      </c>
    </row>
    <row r="1965" spans="1:5">
      <c r="A1965" s="10">
        <v>1904</v>
      </c>
      <c r="B1965" s="1725"/>
      <c r="D1965" s="2" t="str">
        <f t="shared" si="29"/>
        <v>OK</v>
      </c>
    </row>
    <row r="1966" spans="1:5">
      <c r="A1966" s="10">
        <v>1905</v>
      </c>
      <c r="B1966" s="1725"/>
      <c r="D1966" s="2" t="str">
        <f t="shared" si="29"/>
        <v>OK</v>
      </c>
    </row>
    <row r="1967" spans="1:5">
      <c r="A1967" s="10">
        <v>1906</v>
      </c>
      <c r="B1967" s="1725"/>
      <c r="D1967" s="2" t="str">
        <f t="shared" si="29"/>
        <v>OK</v>
      </c>
    </row>
    <row r="1968" spans="1:5">
      <c r="A1968" s="10">
        <v>1907</v>
      </c>
      <c r="B1968" s="1725"/>
      <c r="D1968" s="2" t="str">
        <f t="shared" si="29"/>
        <v>OK</v>
      </c>
    </row>
    <row r="1969" spans="1:5">
      <c r="A1969" s="10">
        <v>1908</v>
      </c>
      <c r="B1969" s="1725"/>
      <c r="D1969" s="2" t="str">
        <f t="shared" si="29"/>
        <v>OK</v>
      </c>
    </row>
    <row r="1970" spans="1:5">
      <c r="A1970" s="10">
        <v>1909</v>
      </c>
      <c r="B1970" s="1725"/>
      <c r="D1970" s="2" t="str">
        <f t="shared" si="29"/>
        <v>OK</v>
      </c>
    </row>
    <row r="1971" spans="1:5">
      <c r="A1971" s="5">
        <v>1910</v>
      </c>
      <c r="B1971" s="1725">
        <f>'Rest Tax Levies-Tort Im 25'!H3</f>
        <v>0</v>
      </c>
      <c r="D1971" s="2" t="str">
        <f t="shared" si="29"/>
        <v>Error?</v>
      </c>
    </row>
    <row r="1972" spans="1:5">
      <c r="A1972" s="5">
        <v>1911</v>
      </c>
      <c r="B1972" s="1725">
        <f>'Rest Tax Levies-Tort Im 25'!H5</f>
        <v>15478461</v>
      </c>
      <c r="D1972" s="2" t="str">
        <f t="shared" si="29"/>
        <v>Error?</v>
      </c>
    </row>
    <row r="1973" spans="1:5">
      <c r="A1973" s="5">
        <v>1912</v>
      </c>
      <c r="B1973" s="1725">
        <f>'Rest Tax Levies-Tort Im 25'!H6</f>
        <v>0</v>
      </c>
      <c r="D1973" s="2" t="str">
        <f t="shared" si="29"/>
        <v>Error?</v>
      </c>
    </row>
    <row r="1974" spans="1:5">
      <c r="A1974" s="5">
        <v>1913</v>
      </c>
      <c r="B1974" s="1725">
        <f>'Rest Tax Levies-Tort Im 25'!H10</f>
        <v>0</v>
      </c>
      <c r="D1974" s="2" t="str">
        <f t="shared" si="29"/>
        <v>Error?</v>
      </c>
    </row>
    <row r="1975" spans="1:5">
      <c r="A1975" s="10">
        <v>1914</v>
      </c>
      <c r="B1975" s="1725"/>
      <c r="D1975" s="2" t="str">
        <f t="shared" si="29"/>
        <v>OK</v>
      </c>
    </row>
    <row r="1976" spans="1:5">
      <c r="A1976" s="10">
        <v>1915</v>
      </c>
      <c r="B1976" s="1725"/>
      <c r="D1976" s="2" t="str">
        <f t="shared" si="29"/>
        <v>OK</v>
      </c>
      <c r="E1976" s="2" t="s">
        <v>133</v>
      </c>
    </row>
    <row r="1977" spans="1:5">
      <c r="A1977" s="5">
        <v>1916</v>
      </c>
      <c r="B1977" s="1725">
        <f>'Rest Tax Levies-Tort Im 25'!H12</f>
        <v>15478461</v>
      </c>
      <c r="C1977" s="2" t="s">
        <v>567</v>
      </c>
      <c r="D1977" s="2" t="str">
        <f t="shared" si="29"/>
        <v>Error?</v>
      </c>
    </row>
    <row r="1978" spans="1:5">
      <c r="A1978" s="10">
        <v>1917</v>
      </c>
      <c r="B1978" s="1725"/>
      <c r="C1978" s="2" t="s">
        <v>567</v>
      </c>
      <c r="D1978" s="2" t="str">
        <f t="shared" si="29"/>
        <v>OK</v>
      </c>
      <c r="E1978" s="2" t="s">
        <v>133</v>
      </c>
    </row>
    <row r="1979" spans="1:5">
      <c r="A1979" s="5">
        <v>1918</v>
      </c>
      <c r="B1979" s="1725">
        <f>'Rest Tax Levies-Tort Im 25'!H15</f>
        <v>0</v>
      </c>
      <c r="D1979" s="2" t="str">
        <f t="shared" si="29"/>
        <v>Error?</v>
      </c>
    </row>
    <row r="1980" spans="1:5">
      <c r="A1980" s="5">
        <v>1919</v>
      </c>
      <c r="B1980" s="1725">
        <f>'Rest Tax Levies-Tort Im 25'!H22</f>
        <v>0</v>
      </c>
      <c r="D1980" s="2" t="str">
        <f t="shared" si="29"/>
        <v>Error?</v>
      </c>
    </row>
    <row r="1981" spans="1:5">
      <c r="A1981" s="10">
        <v>1920</v>
      </c>
      <c r="B1981" s="1725"/>
      <c r="D1981" s="2" t="str">
        <f t="shared" si="29"/>
        <v>OK</v>
      </c>
      <c r="E1981" s="2" t="s">
        <v>133</v>
      </c>
    </row>
    <row r="1982" spans="1:5">
      <c r="A1982" s="5">
        <v>1921</v>
      </c>
      <c r="B1982" s="1725">
        <f>'Rest Tax Levies-Tort Im 25'!H23</f>
        <v>15478461</v>
      </c>
      <c r="C1982" s="2" t="s">
        <v>567</v>
      </c>
      <c r="D1982" s="2" t="str">
        <f t="shared" si="29"/>
        <v>Error?</v>
      </c>
    </row>
    <row r="1983" spans="1:5">
      <c r="A1983" s="5">
        <v>1922</v>
      </c>
      <c r="B1983" s="1725">
        <f>'Rest Tax Levies-Tort Im 25'!H24</f>
        <v>0</v>
      </c>
      <c r="C1983" s="2" t="s">
        <v>567</v>
      </c>
      <c r="D1983" s="2" t="str">
        <f t="shared" ref="D1983:D2046" si="30">IF(ISBLANK(B1983),"OK",IF(A1983-B1983=0,"OK","Error?"))</f>
        <v>Error?</v>
      </c>
    </row>
    <row r="1984" spans="1:5">
      <c r="A1984" s="5">
        <v>1923</v>
      </c>
      <c r="B1984" s="1725">
        <f>'Rest Tax Levies-Tort Im 25'!I3</f>
        <v>0</v>
      </c>
      <c r="D1984" s="2" t="str">
        <f t="shared" si="30"/>
        <v>Error?</v>
      </c>
    </row>
    <row r="1985" spans="1:5">
      <c r="A1985" s="5">
        <v>1924</v>
      </c>
      <c r="B1985" s="1725">
        <f>'Rest Tax Levies-Tort Im 25'!I5</f>
        <v>0</v>
      </c>
      <c r="D1985" s="2" t="str">
        <f t="shared" si="30"/>
        <v>Error?</v>
      </c>
    </row>
    <row r="1986" spans="1:5">
      <c r="A1986" s="5">
        <v>1925</v>
      </c>
      <c r="B1986" s="1725">
        <f>'Rest Tax Levies-Tort Im 25'!I6</f>
        <v>0</v>
      </c>
      <c r="D1986" s="2" t="str">
        <f t="shared" si="30"/>
        <v>Error?</v>
      </c>
    </row>
    <row r="1987" spans="1:5">
      <c r="A1987" s="5">
        <v>1926</v>
      </c>
      <c r="B1987" s="1725">
        <f>'Rest Tax Levies-Tort Im 25'!I11</f>
        <v>0</v>
      </c>
      <c r="D1987" s="2" t="str">
        <f t="shared" si="30"/>
        <v>Error?</v>
      </c>
    </row>
    <row r="1988" spans="1:5">
      <c r="A1988" s="5">
        <v>1927</v>
      </c>
      <c r="B1988" s="1725">
        <f>'Rest Tax Levies-Tort Im 25'!I10</f>
        <v>0</v>
      </c>
      <c r="D1988" s="2" t="str">
        <f t="shared" si="30"/>
        <v>Error?</v>
      </c>
    </row>
    <row r="1989" spans="1:5">
      <c r="A1989" s="10">
        <v>1928</v>
      </c>
      <c r="B1989" s="1725"/>
      <c r="D1989" s="2" t="str">
        <f t="shared" si="30"/>
        <v>OK</v>
      </c>
      <c r="E1989" s="2" t="s">
        <v>133</v>
      </c>
    </row>
    <row r="1990" spans="1:5">
      <c r="A1990" s="5">
        <v>1929</v>
      </c>
      <c r="B1990" s="1725">
        <f>'Rest Tax Levies-Tort Im 25'!I12</f>
        <v>0</v>
      </c>
      <c r="C1990" s="2" t="s">
        <v>567</v>
      </c>
      <c r="D1990" s="2" t="str">
        <f t="shared" si="30"/>
        <v>Error?</v>
      </c>
    </row>
    <row r="1991" spans="1:5">
      <c r="A1991" s="10">
        <v>1930</v>
      </c>
      <c r="B1991" s="1725"/>
      <c r="C1991" s="2" t="s">
        <v>567</v>
      </c>
      <c r="D1991" s="2" t="str">
        <f t="shared" si="30"/>
        <v>OK</v>
      </c>
      <c r="E1991" s="2" t="s">
        <v>133</v>
      </c>
    </row>
    <row r="1992" spans="1:5">
      <c r="A1992" s="5">
        <v>1931</v>
      </c>
      <c r="B1992" s="1725">
        <f>'Rest Tax Levies-Tort Im 25'!I15</f>
        <v>0</v>
      </c>
      <c r="D1992" s="2" t="str">
        <f t="shared" si="30"/>
        <v>Error?</v>
      </c>
    </row>
    <row r="1993" spans="1:5">
      <c r="A1993" s="5">
        <v>1932</v>
      </c>
      <c r="B1993" s="1725">
        <f>'Rest Tax Levies-Tort Im 25'!I22</f>
        <v>0</v>
      </c>
      <c r="D1993" s="2" t="str">
        <f t="shared" si="30"/>
        <v>Error?</v>
      </c>
    </row>
    <row r="1994" spans="1:5">
      <c r="A1994" s="10">
        <v>1933</v>
      </c>
      <c r="B1994" s="1725"/>
      <c r="D1994" s="2" t="str">
        <f t="shared" si="30"/>
        <v>OK</v>
      </c>
      <c r="E1994" s="2" t="s">
        <v>133</v>
      </c>
    </row>
    <row r="1995" spans="1:5">
      <c r="A1995" s="5">
        <v>1934</v>
      </c>
      <c r="B1995" s="1725">
        <f>'Rest Tax Levies-Tort Im 25'!I23</f>
        <v>0</v>
      </c>
      <c r="C1995" s="2" t="s">
        <v>567</v>
      </c>
      <c r="D1995" s="2" t="str">
        <f t="shared" si="30"/>
        <v>Error?</v>
      </c>
    </row>
    <row r="1996" spans="1:5">
      <c r="A1996" s="5">
        <v>1935</v>
      </c>
      <c r="B1996" s="1725">
        <f>'Rest Tax Levies-Tort Im 25'!I24</f>
        <v>0</v>
      </c>
      <c r="C1996" s="2" t="s">
        <v>567</v>
      </c>
      <c r="D1996" s="2" t="str">
        <f t="shared" si="30"/>
        <v>Error?</v>
      </c>
    </row>
    <row r="1997" spans="1:5">
      <c r="A1997" s="10">
        <v>1936</v>
      </c>
      <c r="B1997" s="1725"/>
      <c r="D1997" s="2" t="str">
        <f t="shared" si="30"/>
        <v>OK</v>
      </c>
    </row>
    <row r="1998" spans="1:5">
      <c r="A1998" s="10">
        <v>1937</v>
      </c>
      <c r="B1998" s="1725"/>
      <c r="D1998" s="2" t="str">
        <f t="shared" si="30"/>
        <v>OK</v>
      </c>
    </row>
    <row r="1999" spans="1:5">
      <c r="A1999" s="10">
        <v>1938</v>
      </c>
      <c r="B1999" s="1725"/>
      <c r="D1999" s="2" t="str">
        <f t="shared" si="30"/>
        <v>OK</v>
      </c>
    </row>
    <row r="2000" spans="1:5">
      <c r="A2000" s="10">
        <v>1939</v>
      </c>
      <c r="B2000" s="1725"/>
      <c r="D2000" s="2" t="str">
        <f t="shared" si="30"/>
        <v>OK</v>
      </c>
    </row>
    <row r="2001" spans="1:4">
      <c r="A2001" s="10">
        <v>1940</v>
      </c>
      <c r="B2001" s="1725"/>
      <c r="D2001" s="2" t="str">
        <f t="shared" si="30"/>
        <v>OK</v>
      </c>
    </row>
    <row r="2002" spans="1:4">
      <c r="A2002" s="10">
        <v>1941</v>
      </c>
      <c r="B2002" s="1725"/>
      <c r="D2002" s="2" t="str">
        <f t="shared" si="30"/>
        <v>OK</v>
      </c>
    </row>
    <row r="2003" spans="1:4">
      <c r="A2003" s="10">
        <v>1942</v>
      </c>
      <c r="B2003" s="1725"/>
      <c r="D2003" s="2" t="str">
        <f t="shared" si="30"/>
        <v>OK</v>
      </c>
    </row>
    <row r="2004" spans="1:4">
      <c r="A2004" s="10">
        <v>1943</v>
      </c>
      <c r="B2004" s="1725"/>
      <c r="D2004" s="2" t="str">
        <f t="shared" si="30"/>
        <v>OK</v>
      </c>
    </row>
    <row r="2005" spans="1:4">
      <c r="A2005" s="10">
        <v>1944</v>
      </c>
      <c r="B2005" s="1725"/>
      <c r="D2005" s="2" t="str">
        <f t="shared" si="30"/>
        <v>OK</v>
      </c>
    </row>
    <row r="2006" spans="1:4">
      <c r="A2006" s="10">
        <v>1945</v>
      </c>
      <c r="B2006" s="1725"/>
      <c r="D2006" s="2" t="str">
        <f t="shared" si="30"/>
        <v>OK</v>
      </c>
    </row>
    <row r="2007" spans="1:4">
      <c r="A2007" s="10">
        <v>1946</v>
      </c>
      <c r="B2007" s="1725"/>
      <c r="D2007" s="2" t="str">
        <f t="shared" si="30"/>
        <v>OK</v>
      </c>
    </row>
    <row r="2008" spans="1:4">
      <c r="A2008" s="5">
        <v>1947</v>
      </c>
      <c r="B2008" s="1725">
        <f>'Cap Outlay Deprec 26'!C5</f>
        <v>10020669</v>
      </c>
      <c r="D2008" s="2" t="str">
        <f t="shared" si="30"/>
        <v>Error?</v>
      </c>
    </row>
    <row r="2009" spans="1:4">
      <c r="A2009" s="5">
        <v>1948</v>
      </c>
      <c r="B2009" s="1725">
        <f>'Cap Outlay Deprec 26'!C8</f>
        <v>405347846</v>
      </c>
      <c r="D2009" s="2" t="str">
        <f t="shared" si="30"/>
        <v>Error?</v>
      </c>
    </row>
    <row r="2010" spans="1:4">
      <c r="A2010" s="5">
        <v>1949</v>
      </c>
      <c r="B2010" s="1725">
        <f>'Cap Outlay Deprec 26'!C10</f>
        <v>14828234</v>
      </c>
      <c r="D2010" s="2" t="str">
        <f t="shared" si="30"/>
        <v>Error?</v>
      </c>
    </row>
    <row r="2011" spans="1:4">
      <c r="A2011" s="5">
        <v>1950</v>
      </c>
      <c r="B2011" s="1725">
        <f>'Cap Outlay Deprec 26'!C12</f>
        <v>27024831</v>
      </c>
      <c r="D2011" s="2" t="str">
        <f t="shared" si="30"/>
        <v>Error?</v>
      </c>
    </row>
    <row r="2012" spans="1:4">
      <c r="A2012" s="5">
        <v>1951</v>
      </c>
      <c r="B2012" s="1725">
        <f>'Cap Outlay Deprec 26'!C13</f>
        <v>7922350</v>
      </c>
      <c r="D2012" s="2" t="str">
        <f t="shared" si="30"/>
        <v>Error?</v>
      </c>
    </row>
    <row r="2013" spans="1:4">
      <c r="A2013" s="5">
        <v>1952</v>
      </c>
      <c r="B2013" s="1725">
        <f>'Cap Outlay Deprec 26'!C16</f>
        <v>490539038</v>
      </c>
      <c r="C2013" s="2" t="s">
        <v>567</v>
      </c>
      <c r="D2013" s="2" t="str">
        <f t="shared" si="30"/>
        <v>Error?</v>
      </c>
    </row>
    <row r="2014" spans="1:4">
      <c r="A2014" s="5">
        <v>1953</v>
      </c>
      <c r="B2014" s="1725">
        <f>'Cap Outlay Deprec 26'!D5</f>
        <v>0</v>
      </c>
      <c r="D2014" s="2" t="str">
        <f t="shared" si="30"/>
        <v>Error?</v>
      </c>
    </row>
    <row r="2015" spans="1:4">
      <c r="A2015" s="5">
        <v>1954</v>
      </c>
      <c r="B2015" s="1725">
        <f>'Cap Outlay Deprec 26'!D8</f>
        <v>25216177</v>
      </c>
      <c r="D2015" s="2" t="str">
        <f t="shared" si="30"/>
        <v>Error?</v>
      </c>
    </row>
    <row r="2016" spans="1:4">
      <c r="A2016" s="5">
        <v>1955</v>
      </c>
      <c r="B2016" s="1725">
        <f>'Cap Outlay Deprec 26'!D10</f>
        <v>1298036</v>
      </c>
      <c r="D2016" s="2" t="str">
        <f t="shared" si="30"/>
        <v>Error?</v>
      </c>
    </row>
    <row r="2017" spans="1:4">
      <c r="A2017" s="5">
        <v>1956</v>
      </c>
      <c r="B2017" s="1725">
        <f>'Cap Outlay Deprec 26'!D12</f>
        <v>2810296</v>
      </c>
      <c r="D2017" s="2" t="str">
        <f t="shared" si="30"/>
        <v>Error?</v>
      </c>
    </row>
    <row r="2018" spans="1:4">
      <c r="A2018" s="5">
        <v>1957</v>
      </c>
      <c r="B2018" s="1725">
        <f>'Cap Outlay Deprec 26'!D13</f>
        <v>49459</v>
      </c>
      <c r="D2018" s="2" t="str">
        <f t="shared" si="30"/>
        <v>Error?</v>
      </c>
    </row>
    <row r="2019" spans="1:4">
      <c r="A2019" s="5">
        <v>1958</v>
      </c>
      <c r="B2019" s="1725">
        <f>'Cap Outlay Deprec 26'!D16</f>
        <v>33006268</v>
      </c>
      <c r="C2019" s="2" t="s">
        <v>567</v>
      </c>
      <c r="D2019" s="2" t="str">
        <f t="shared" si="30"/>
        <v>Error?</v>
      </c>
    </row>
    <row r="2020" spans="1:4">
      <c r="A2020" s="5">
        <v>1959</v>
      </c>
      <c r="B2020" s="1725">
        <f>'Cap Outlay Deprec 26'!E5</f>
        <v>12178</v>
      </c>
      <c r="D2020" s="2" t="str">
        <f t="shared" si="30"/>
        <v>Error?</v>
      </c>
    </row>
    <row r="2021" spans="1:4">
      <c r="A2021" s="5">
        <v>1960</v>
      </c>
      <c r="B2021" s="1725">
        <f>'Cap Outlay Deprec 26'!E8</f>
        <v>75239</v>
      </c>
      <c r="D2021" s="2" t="str">
        <f t="shared" si="30"/>
        <v>Error?</v>
      </c>
    </row>
    <row r="2022" spans="1:4">
      <c r="A2022" s="5">
        <v>1961</v>
      </c>
      <c r="B2022" s="1725">
        <f>'Cap Outlay Deprec 26'!E10</f>
        <v>-2042</v>
      </c>
      <c r="D2022" s="2" t="str">
        <f t="shared" si="30"/>
        <v>Error?</v>
      </c>
    </row>
    <row r="2023" spans="1:4">
      <c r="A2023" s="5">
        <v>1962</v>
      </c>
      <c r="B2023" s="1725">
        <f>'Cap Outlay Deprec 26'!E12</f>
        <v>4185427</v>
      </c>
      <c r="D2023" s="2" t="str">
        <f t="shared" si="30"/>
        <v>Error?</v>
      </c>
    </row>
    <row r="2024" spans="1:4">
      <c r="A2024" s="5">
        <v>1963</v>
      </c>
      <c r="B2024" s="1725">
        <f>'Cap Outlay Deprec 26'!E13</f>
        <v>0</v>
      </c>
      <c r="D2024" s="2" t="str">
        <f t="shared" si="30"/>
        <v>Error?</v>
      </c>
    </row>
    <row r="2025" spans="1:4">
      <c r="A2025" s="5">
        <v>1964</v>
      </c>
      <c r="B2025" s="1725">
        <f>'Cap Outlay Deprec 26'!E16</f>
        <v>26759076</v>
      </c>
      <c r="C2025" s="2" t="s">
        <v>567</v>
      </c>
      <c r="D2025" s="2" t="str">
        <f t="shared" si="30"/>
        <v>Error?</v>
      </c>
    </row>
    <row r="2026" spans="1:4">
      <c r="A2026" s="5">
        <v>1965</v>
      </c>
      <c r="B2026" s="1725">
        <f>'Cap Outlay Deprec 26'!F5</f>
        <v>10008491</v>
      </c>
      <c r="C2026" s="2" t="s">
        <v>567</v>
      </c>
      <c r="D2026" s="2" t="str">
        <f t="shared" si="30"/>
        <v>Error?</v>
      </c>
    </row>
    <row r="2027" spans="1:4">
      <c r="A2027" s="5">
        <v>1966</v>
      </c>
      <c r="B2027" s="1725">
        <f>'Cap Outlay Deprec 26'!F8</f>
        <v>430488784</v>
      </c>
      <c r="C2027" s="2" t="s">
        <v>567</v>
      </c>
      <c r="D2027" s="2" t="str">
        <f t="shared" si="30"/>
        <v>Error?</v>
      </c>
    </row>
    <row r="2028" spans="1:4">
      <c r="A2028" s="5">
        <v>1967</v>
      </c>
      <c r="B2028" s="1725">
        <f>'Cap Outlay Deprec 26'!F10</f>
        <v>16128312</v>
      </c>
      <c r="C2028" s="2" t="s">
        <v>567</v>
      </c>
      <c r="D2028" s="2" t="str">
        <f t="shared" si="30"/>
        <v>Error?</v>
      </c>
    </row>
    <row r="2029" spans="1:4">
      <c r="A2029" s="5">
        <v>1968</v>
      </c>
      <c r="B2029" s="1725">
        <f>'Cap Outlay Deprec 26'!F12</f>
        <v>25649700</v>
      </c>
      <c r="C2029" s="2" t="s">
        <v>567</v>
      </c>
      <c r="D2029" s="2" t="str">
        <f t="shared" si="30"/>
        <v>Error?</v>
      </c>
    </row>
    <row r="2030" spans="1:4">
      <c r="A2030" s="5">
        <v>1969</v>
      </c>
      <c r="B2030" s="1725">
        <f>'Cap Outlay Deprec 26'!F13</f>
        <v>7971809</v>
      </c>
      <c r="C2030" s="2" t="s">
        <v>567</v>
      </c>
      <c r="D2030" s="2" t="str">
        <f t="shared" si="30"/>
        <v>Error?</v>
      </c>
    </row>
    <row r="2031" spans="1:4">
      <c r="A2031" s="5">
        <v>1970</v>
      </c>
      <c r="B2031" s="1725">
        <f>'Cap Outlay Deprec 26'!F16</f>
        <v>496786230</v>
      </c>
      <c r="C2031" s="2" t="s">
        <v>567</v>
      </c>
      <c r="D2031" s="2" t="str">
        <f t="shared" si="30"/>
        <v>Error?</v>
      </c>
    </row>
    <row r="2032" spans="1:4">
      <c r="A2032" s="10">
        <v>1971</v>
      </c>
      <c r="B2032" s="1725"/>
      <c r="D2032" s="2" t="str">
        <f t="shared" si="30"/>
        <v>OK</v>
      </c>
    </row>
    <row r="2033" spans="1:4">
      <c r="A2033" s="5">
        <v>1972</v>
      </c>
      <c r="B2033" s="1725">
        <f>'Cap Outlay Deprec 26'!H8</f>
        <v>171664391</v>
      </c>
      <c r="D2033" s="2" t="str">
        <f t="shared" si="30"/>
        <v>Error?</v>
      </c>
    </row>
    <row r="2034" spans="1:4">
      <c r="A2034" s="5">
        <v>1973</v>
      </c>
      <c r="B2034" s="1725">
        <f>'Cap Outlay Deprec 26'!H10</f>
        <v>4618013</v>
      </c>
      <c r="D2034" s="2" t="str">
        <f t="shared" si="30"/>
        <v>Error?</v>
      </c>
    </row>
    <row r="2035" spans="1:4">
      <c r="A2035" s="5">
        <v>1974</v>
      </c>
      <c r="B2035" s="1725">
        <f>'Cap Outlay Deprec 26'!H12</f>
        <v>18044774</v>
      </c>
      <c r="D2035" s="2" t="str">
        <f t="shared" si="30"/>
        <v>Error?</v>
      </c>
    </row>
    <row r="2036" spans="1:4">
      <c r="A2036" s="5">
        <v>1975</v>
      </c>
      <c r="B2036" s="1725">
        <f>'Cap Outlay Deprec 26'!H13</f>
        <v>1403444</v>
      </c>
      <c r="D2036" s="2" t="str">
        <f t="shared" si="30"/>
        <v>Error?</v>
      </c>
    </row>
    <row r="2037" spans="1:4">
      <c r="A2037" s="5">
        <v>1976</v>
      </c>
      <c r="B2037" s="1725">
        <f>'Cap Outlay Deprec 26'!H16</f>
        <v>196390275</v>
      </c>
      <c r="C2037" s="2" t="s">
        <v>567</v>
      </c>
      <c r="D2037" s="2" t="str">
        <f t="shared" si="30"/>
        <v>Error?</v>
      </c>
    </row>
    <row r="2038" spans="1:4">
      <c r="A2038" s="10">
        <v>1977</v>
      </c>
      <c r="B2038" s="1725"/>
      <c r="D2038" s="2" t="str">
        <f t="shared" si="30"/>
        <v>OK</v>
      </c>
    </row>
    <row r="2039" spans="1:4">
      <c r="A2039" s="5">
        <v>1978</v>
      </c>
      <c r="B2039" s="1725">
        <f>'Cap Outlay Deprec 26'!I8</f>
        <v>8609776</v>
      </c>
      <c r="D2039" s="2" t="str">
        <f t="shared" si="30"/>
        <v>Error?</v>
      </c>
    </row>
    <row r="2040" spans="1:4">
      <c r="A2040" s="5">
        <v>1979</v>
      </c>
      <c r="B2040" s="1725">
        <f>'Cap Outlay Deprec 26'!I10</f>
        <v>806416</v>
      </c>
      <c r="D2040" s="2" t="str">
        <f t="shared" si="30"/>
        <v>Error?</v>
      </c>
    </row>
    <row r="2041" spans="1:4">
      <c r="A2041" s="5">
        <v>1980</v>
      </c>
      <c r="B2041" s="1725">
        <f>'Cap Outlay Deprec 26'!I12</f>
        <v>2564970</v>
      </c>
      <c r="D2041" s="2" t="str">
        <f t="shared" si="30"/>
        <v>Error?</v>
      </c>
    </row>
    <row r="2042" spans="1:4">
      <c r="A2042" s="5">
        <v>1981</v>
      </c>
      <c r="B2042" s="1725">
        <f>'Cap Outlay Deprec 26'!I13</f>
        <v>1594362</v>
      </c>
      <c r="D2042" s="2" t="str">
        <f t="shared" si="30"/>
        <v>Error?</v>
      </c>
    </row>
    <row r="2043" spans="1:4">
      <c r="A2043" s="5">
        <v>1982</v>
      </c>
      <c r="B2043" s="1725">
        <f>'Cap Outlay Deprec 26'!I16</f>
        <v>13575524</v>
      </c>
      <c r="C2043" s="2" t="s">
        <v>567</v>
      </c>
      <c r="D2043" s="2" t="str">
        <f t="shared" si="30"/>
        <v>Error?</v>
      </c>
    </row>
    <row r="2044" spans="1:4">
      <c r="A2044" s="10">
        <v>1983</v>
      </c>
      <c r="B2044" s="1725"/>
      <c r="D2044" s="2" t="str">
        <f t="shared" si="30"/>
        <v>OK</v>
      </c>
    </row>
    <row r="2045" spans="1:4">
      <c r="A2045" s="5">
        <v>1984</v>
      </c>
      <c r="B2045" s="1725">
        <f>'Cap Outlay Deprec 26'!J8</f>
        <v>0</v>
      </c>
      <c r="D2045" s="2" t="str">
        <f t="shared" si="30"/>
        <v>Error?</v>
      </c>
    </row>
    <row r="2046" spans="1:4">
      <c r="A2046" s="5">
        <v>1985</v>
      </c>
      <c r="B2046" s="1725">
        <f>'Cap Outlay Deprec 26'!J10</f>
        <v>0</v>
      </c>
      <c r="D2046" s="2" t="str">
        <f t="shared" si="30"/>
        <v>Error?</v>
      </c>
    </row>
    <row r="2047" spans="1:4">
      <c r="A2047" s="5">
        <v>1986</v>
      </c>
      <c r="B2047" s="1725">
        <f>'Cap Outlay Deprec 26'!J12</f>
        <v>0</v>
      </c>
      <c r="D2047" s="2" t="str">
        <f t="shared" ref="D2047:D2110" si="31">IF(ISBLANK(B2047),"OK",IF(A2047-B2047=0,"OK","Error?"))</f>
        <v>Error?</v>
      </c>
    </row>
    <row r="2048" spans="1:4">
      <c r="A2048" s="5">
        <v>1987</v>
      </c>
      <c r="B2048" s="1725">
        <f>'Cap Outlay Deprec 26'!J13</f>
        <v>0</v>
      </c>
      <c r="D2048" s="2" t="str">
        <f t="shared" si="31"/>
        <v>Error?</v>
      </c>
    </row>
    <row r="2049" spans="1:4">
      <c r="A2049" s="5">
        <v>1988</v>
      </c>
      <c r="B2049" s="1725">
        <f>'Cap Outlay Deprec 26'!J16</f>
        <v>0</v>
      </c>
      <c r="C2049" s="2" t="s">
        <v>567</v>
      </c>
      <c r="D2049" s="2" t="str">
        <f t="shared" si="31"/>
        <v>Error?</v>
      </c>
    </row>
    <row r="2050" spans="1:4">
      <c r="A2050" s="10">
        <v>1989</v>
      </c>
      <c r="B2050" s="1725"/>
      <c r="D2050" s="2" t="str">
        <f t="shared" si="31"/>
        <v>OK</v>
      </c>
    </row>
    <row r="2051" spans="1:4">
      <c r="A2051" s="5">
        <v>1990</v>
      </c>
      <c r="B2051" s="1725">
        <f>'Cap Outlay Deprec 26'!K8</f>
        <v>180274167</v>
      </c>
      <c r="C2051" s="2" t="s">
        <v>567</v>
      </c>
      <c r="D2051" s="2" t="str">
        <f t="shared" si="31"/>
        <v>Error?</v>
      </c>
    </row>
    <row r="2052" spans="1:4">
      <c r="A2052" s="5">
        <v>1991</v>
      </c>
      <c r="B2052" s="1725">
        <f>'Cap Outlay Deprec 26'!K10</f>
        <v>5424429</v>
      </c>
      <c r="C2052" s="2" t="s">
        <v>567</v>
      </c>
      <c r="D2052" s="2" t="str">
        <f t="shared" si="31"/>
        <v>Error?</v>
      </c>
    </row>
    <row r="2053" spans="1:4">
      <c r="A2053" s="5">
        <v>1992</v>
      </c>
      <c r="B2053" s="1725">
        <f>'Cap Outlay Deprec 26'!K12</f>
        <v>20609744</v>
      </c>
      <c r="C2053" s="2" t="s">
        <v>567</v>
      </c>
      <c r="D2053" s="2" t="str">
        <f t="shared" si="31"/>
        <v>Error?</v>
      </c>
    </row>
    <row r="2054" spans="1:4">
      <c r="A2054" s="5">
        <v>1993</v>
      </c>
      <c r="B2054" s="1725">
        <f>'Cap Outlay Deprec 26'!K13</f>
        <v>2997806</v>
      </c>
      <c r="C2054" s="2" t="s">
        <v>567</v>
      </c>
      <c r="D2054" s="2" t="str">
        <f t="shared" si="31"/>
        <v>Error?</v>
      </c>
    </row>
    <row r="2055" spans="1:4">
      <c r="A2055" s="5">
        <v>1994</v>
      </c>
      <c r="B2055" s="1725">
        <f>'Cap Outlay Deprec 26'!K16</f>
        <v>209965799</v>
      </c>
      <c r="C2055" s="2" t="s">
        <v>567</v>
      </c>
      <c r="D2055" s="2" t="str">
        <f t="shared" si="31"/>
        <v>Error?</v>
      </c>
    </row>
    <row r="2056" spans="1:4">
      <c r="A2056" s="5">
        <v>1995</v>
      </c>
      <c r="B2056" s="1725">
        <f>'Cap Outlay Deprec 26'!L5</f>
        <v>10008491</v>
      </c>
      <c r="C2056" s="2" t="s">
        <v>567</v>
      </c>
      <c r="D2056" s="2" t="str">
        <f t="shared" si="31"/>
        <v>Error?</v>
      </c>
    </row>
    <row r="2057" spans="1:4">
      <c r="A2057" s="5">
        <v>1996</v>
      </c>
      <c r="B2057" s="1725">
        <f>'Cap Outlay Deprec 26'!L8</f>
        <v>250214617</v>
      </c>
      <c r="C2057" s="2" t="s">
        <v>567</v>
      </c>
      <c r="D2057" s="2" t="str">
        <f t="shared" si="31"/>
        <v>Error?</v>
      </c>
    </row>
    <row r="2058" spans="1:4">
      <c r="A2058" s="5">
        <v>1997</v>
      </c>
      <c r="B2058" s="1725">
        <f>'Cap Outlay Deprec 26'!L10</f>
        <v>10703883</v>
      </c>
      <c r="C2058" s="2" t="s">
        <v>567</v>
      </c>
      <c r="D2058" s="2" t="str">
        <f t="shared" si="31"/>
        <v>Error?</v>
      </c>
    </row>
    <row r="2059" spans="1:4">
      <c r="A2059" s="5">
        <v>1998</v>
      </c>
      <c r="B2059" s="1725">
        <f>'Cap Outlay Deprec 26'!L12</f>
        <v>5039956</v>
      </c>
      <c r="C2059" s="2" t="s">
        <v>567</v>
      </c>
      <c r="D2059" s="2" t="str">
        <f t="shared" si="31"/>
        <v>Error?</v>
      </c>
    </row>
    <row r="2060" spans="1:4">
      <c r="A2060" s="5">
        <v>1999</v>
      </c>
      <c r="B2060" s="1725">
        <f>'Cap Outlay Deprec 26'!L13</f>
        <v>4974003</v>
      </c>
      <c r="C2060" s="2" t="s">
        <v>567</v>
      </c>
      <c r="D2060" s="2" t="str">
        <f t="shared" si="31"/>
        <v>Error?</v>
      </c>
    </row>
    <row r="2061" spans="1:4">
      <c r="A2061" s="5">
        <v>2000</v>
      </c>
      <c r="B2061" s="1725">
        <f>'Cap Outlay Deprec 26'!L16</f>
        <v>286820431</v>
      </c>
      <c r="C2061" s="2" t="s">
        <v>567</v>
      </c>
      <c r="D2061" s="2" t="str">
        <f t="shared" si="31"/>
        <v>Error?</v>
      </c>
    </row>
    <row r="2062" spans="1:4">
      <c r="A2062" s="10">
        <v>2001</v>
      </c>
      <c r="B2062" s="1725"/>
      <c r="D2062" s="2" t="str">
        <f t="shared" si="31"/>
        <v>OK</v>
      </c>
    </row>
    <row r="2063" spans="1:4">
      <c r="A2063" s="10">
        <v>2002</v>
      </c>
      <c r="B2063" s="1725"/>
      <c r="D2063" s="2" t="str">
        <f t="shared" si="31"/>
        <v>OK</v>
      </c>
    </row>
    <row r="2064" spans="1:4">
      <c r="A2064" s="10">
        <v>2003</v>
      </c>
      <c r="B2064" s="1725"/>
      <c r="D2064" s="2" t="str">
        <f t="shared" si="31"/>
        <v>OK</v>
      </c>
    </row>
    <row r="2065" spans="1:4">
      <c r="A2065" s="10">
        <v>2004</v>
      </c>
      <c r="B2065" s="1725"/>
      <c r="D2065" s="2" t="str">
        <f t="shared" si="31"/>
        <v>OK</v>
      </c>
    </row>
    <row r="2066" spans="1:4">
      <c r="A2066" s="10">
        <v>2005</v>
      </c>
      <c r="B2066" s="1725"/>
      <c r="D2066" s="2" t="str">
        <f t="shared" si="31"/>
        <v>OK</v>
      </c>
    </row>
    <row r="2067" spans="1:4">
      <c r="A2067" s="10">
        <v>2006</v>
      </c>
      <c r="B2067" s="1725"/>
      <c r="D2067" s="2" t="str">
        <f t="shared" si="31"/>
        <v>OK</v>
      </c>
    </row>
    <row r="2068" spans="1:4">
      <c r="A2068" s="10">
        <v>2007</v>
      </c>
      <c r="B2068" s="1725"/>
      <c r="D2068" s="2" t="str">
        <f t="shared" si="31"/>
        <v>OK</v>
      </c>
    </row>
    <row r="2069" spans="1:4">
      <c r="A2069" s="10">
        <v>2008</v>
      </c>
      <c r="B2069" s="1725"/>
      <c r="D2069" s="2" t="str">
        <f t="shared" si="31"/>
        <v>OK</v>
      </c>
    </row>
    <row r="2070" spans="1:4">
      <c r="A2070" s="10">
        <v>2009</v>
      </c>
      <c r="B2070" s="1725"/>
      <c r="D2070" s="2" t="str">
        <f t="shared" si="31"/>
        <v>OK</v>
      </c>
    </row>
    <row r="2071" spans="1:4">
      <c r="A2071" s="10">
        <v>2010</v>
      </c>
      <c r="B2071" s="1725"/>
      <c r="D2071" s="2" t="str">
        <f t="shared" si="31"/>
        <v>OK</v>
      </c>
    </row>
    <row r="2072" spans="1:4">
      <c r="A2072" s="10">
        <v>2011</v>
      </c>
      <c r="B2072" s="1725"/>
      <c r="D2072" s="2" t="str">
        <f t="shared" si="31"/>
        <v>OK</v>
      </c>
    </row>
    <row r="2073" spans="1:4">
      <c r="A2073" s="10">
        <v>2012</v>
      </c>
      <c r="B2073" s="1725"/>
      <c r="D2073" s="2" t="str">
        <f t="shared" si="31"/>
        <v>OK</v>
      </c>
    </row>
    <row r="2074" spans="1:4">
      <c r="A2074" s="10">
        <v>2013</v>
      </c>
      <c r="B2074" s="1725"/>
      <c r="D2074" s="2" t="str">
        <f t="shared" si="31"/>
        <v>OK</v>
      </c>
    </row>
    <row r="2075" spans="1:4">
      <c r="A2075" s="10">
        <v>2014</v>
      </c>
      <c r="B2075" s="1725"/>
      <c r="D2075" s="2" t="str">
        <f t="shared" si="31"/>
        <v>OK</v>
      </c>
    </row>
    <row r="2076" spans="1:4">
      <c r="A2076" s="10">
        <v>2015</v>
      </c>
      <c r="B2076" s="1725"/>
      <c r="D2076" s="2" t="str">
        <f t="shared" si="31"/>
        <v>OK</v>
      </c>
    </row>
    <row r="2077" spans="1:4">
      <c r="A2077" s="10">
        <v>2016</v>
      </c>
      <c r="B2077" s="1725"/>
      <c r="C2077" s="2" t="s">
        <v>567</v>
      </c>
      <c r="D2077" s="2" t="str">
        <f t="shared" si="31"/>
        <v>OK</v>
      </c>
    </row>
    <row r="2078" spans="1:4">
      <c r="A2078" s="10">
        <v>2017</v>
      </c>
      <c r="B2078" s="1725"/>
      <c r="C2078" s="2" t="s">
        <v>567</v>
      </c>
      <c r="D2078" s="2" t="str">
        <f t="shared" si="31"/>
        <v>OK</v>
      </c>
    </row>
    <row r="2079" spans="1:4">
      <c r="A2079" s="10">
        <v>2018</v>
      </c>
      <c r="B2079" s="1725"/>
      <c r="D2079" s="2" t="str">
        <f t="shared" si="31"/>
        <v>OK</v>
      </c>
    </row>
    <row r="2080" spans="1:4">
      <c r="A2080" s="10">
        <v>2019</v>
      </c>
      <c r="B2080" s="1725"/>
      <c r="D2080" s="2" t="str">
        <f t="shared" si="31"/>
        <v>OK</v>
      </c>
    </row>
    <row r="2081" spans="1:4">
      <c r="A2081" s="5">
        <v>2020</v>
      </c>
      <c r="B2081" s="1725">
        <f>'Expenditures 15-22'!H84</f>
        <v>0</v>
      </c>
      <c r="C2081" s="2" t="s">
        <v>567</v>
      </c>
      <c r="D2081" s="2" t="str">
        <f t="shared" si="31"/>
        <v>Error?</v>
      </c>
    </row>
    <row r="2082" spans="1:4">
      <c r="A2082" s="10">
        <v>2021</v>
      </c>
      <c r="B2082" s="1725"/>
      <c r="C2082" s="2" t="s">
        <v>567</v>
      </c>
      <c r="D2082" s="2" t="str">
        <f t="shared" si="31"/>
        <v>OK</v>
      </c>
    </row>
    <row r="2083" spans="1:4">
      <c r="A2083" s="10">
        <v>2022</v>
      </c>
      <c r="B2083" s="1725"/>
      <c r="D2083" s="2" t="str">
        <f t="shared" si="31"/>
        <v>OK</v>
      </c>
    </row>
    <row r="2084" spans="1:4">
      <c r="A2084" s="10">
        <v>2023</v>
      </c>
      <c r="B2084" s="1725"/>
      <c r="D2084" s="2" t="str">
        <f t="shared" si="31"/>
        <v>OK</v>
      </c>
    </row>
    <row r="2085" spans="1:4">
      <c r="A2085" s="10">
        <v>2024</v>
      </c>
      <c r="B2085" s="1725"/>
      <c r="C2085" s="2" t="s">
        <v>567</v>
      </c>
      <c r="D2085" s="2" t="str">
        <f t="shared" si="31"/>
        <v>OK</v>
      </c>
    </row>
    <row r="2086" spans="1:4">
      <c r="A2086" s="10">
        <v>2025</v>
      </c>
      <c r="B2086" s="1725"/>
      <c r="D2086" s="2" t="str">
        <f t="shared" si="31"/>
        <v>OK</v>
      </c>
    </row>
    <row r="2087" spans="1:4">
      <c r="A2087" s="10">
        <v>2026</v>
      </c>
      <c r="B2087" s="1725"/>
      <c r="D2087" s="2" t="str">
        <f t="shared" si="31"/>
        <v>OK</v>
      </c>
    </row>
    <row r="2088" spans="1:4">
      <c r="A2088" s="5">
        <v>2027</v>
      </c>
      <c r="B2088" s="1725">
        <f>'Expenditures 15-22'!K84</f>
        <v>4081140</v>
      </c>
      <c r="C2088" s="2" t="s">
        <v>567</v>
      </c>
      <c r="D2088" s="2" t="str">
        <f t="shared" si="31"/>
        <v>Error?</v>
      </c>
    </row>
    <row r="2089" spans="1:4">
      <c r="A2089" s="5">
        <v>2028</v>
      </c>
      <c r="B2089" s="1725">
        <f>'Expenditures 15-22'!K92</f>
        <v>0</v>
      </c>
      <c r="C2089" s="2" t="s">
        <v>567</v>
      </c>
      <c r="D2089" s="2" t="str">
        <f t="shared" si="31"/>
        <v>Error?</v>
      </c>
    </row>
    <row r="2090" spans="1:4">
      <c r="A2090" s="10">
        <v>2029</v>
      </c>
      <c r="B2090" s="1725"/>
      <c r="D2090" s="2" t="str">
        <f t="shared" si="31"/>
        <v>OK</v>
      </c>
    </row>
    <row r="2091" spans="1:4">
      <c r="A2091" s="5">
        <v>2030</v>
      </c>
      <c r="B2091" s="1725">
        <f>'Expenditures 15-22'!H137</f>
        <v>0</v>
      </c>
      <c r="C2091" s="2" t="s">
        <v>567</v>
      </c>
      <c r="D2091" s="2" t="str">
        <f t="shared" si="31"/>
        <v>Error?</v>
      </c>
    </row>
    <row r="2092" spans="1:4">
      <c r="A2092" s="5">
        <v>2031</v>
      </c>
      <c r="B2092" s="1725">
        <f>'Expenditures 15-22'!H138</f>
        <v>0</v>
      </c>
      <c r="D2092" s="2" t="str">
        <f t="shared" si="31"/>
        <v>Error?</v>
      </c>
    </row>
    <row r="2093" spans="1:4">
      <c r="A2093" s="5">
        <v>2032</v>
      </c>
      <c r="B2093" s="1725">
        <f>'Expenditures 15-22'!K137</f>
        <v>0</v>
      </c>
      <c r="C2093" s="2" t="s">
        <v>567</v>
      </c>
      <c r="D2093" s="2" t="str">
        <f t="shared" si="31"/>
        <v>Error?</v>
      </c>
    </row>
    <row r="2094" spans="1:4">
      <c r="A2094" s="5">
        <v>2033</v>
      </c>
      <c r="B2094" s="1725">
        <f>'Expenditures 15-22'!K138</f>
        <v>0</v>
      </c>
      <c r="C2094" s="2" t="s">
        <v>567</v>
      </c>
      <c r="D2094" s="2" t="str">
        <f t="shared" si="31"/>
        <v>Error?</v>
      </c>
    </row>
    <row r="2095" spans="1:4">
      <c r="A2095" s="10">
        <v>2034</v>
      </c>
      <c r="B2095" s="1725"/>
      <c r="D2095" s="2" t="str">
        <f t="shared" si="31"/>
        <v>OK</v>
      </c>
    </row>
    <row r="2096" spans="1:4">
      <c r="A2096" s="10">
        <v>2035</v>
      </c>
      <c r="B2096" s="1725"/>
      <c r="D2096" s="2" t="str">
        <f t="shared" si="31"/>
        <v>OK</v>
      </c>
    </row>
    <row r="2097" spans="1:4">
      <c r="A2097" s="10">
        <v>2036</v>
      </c>
      <c r="B2097" s="1725"/>
      <c r="D2097" s="2" t="str">
        <f t="shared" si="31"/>
        <v>OK</v>
      </c>
    </row>
    <row r="2098" spans="1:4">
      <c r="A2098" s="10">
        <v>2037</v>
      </c>
      <c r="B2098" s="1725"/>
      <c r="D2098" s="2" t="str">
        <f t="shared" si="31"/>
        <v>OK</v>
      </c>
    </row>
    <row r="2099" spans="1:4">
      <c r="A2099" s="10">
        <v>2038</v>
      </c>
      <c r="B2099" s="1725"/>
      <c r="C2099" s="2" t="s">
        <v>567</v>
      </c>
      <c r="D2099" s="2" t="str">
        <f t="shared" si="31"/>
        <v>OK</v>
      </c>
    </row>
    <row r="2100" spans="1:4">
      <c r="A2100" s="10">
        <v>2039</v>
      </c>
      <c r="B2100" s="1725"/>
      <c r="D2100" s="2" t="str">
        <f t="shared" si="31"/>
        <v>OK</v>
      </c>
    </row>
    <row r="2101" spans="1:4">
      <c r="A2101" s="10">
        <v>2040</v>
      </c>
      <c r="B2101" s="1725"/>
      <c r="C2101" s="2" t="s">
        <v>567</v>
      </c>
      <c r="D2101" s="2" t="str">
        <f t="shared" si="31"/>
        <v>OK</v>
      </c>
    </row>
    <row r="2102" spans="1:4">
      <c r="A2102" s="5">
        <v>2041</v>
      </c>
      <c r="B2102" s="1725">
        <f>'Expenditures 15-22'!K310</f>
        <v>0</v>
      </c>
      <c r="C2102" s="2" t="s">
        <v>567</v>
      </c>
      <c r="D2102" s="2" t="str">
        <f t="shared" si="31"/>
        <v>Error?</v>
      </c>
    </row>
    <row r="2103" spans="1:4">
      <c r="A2103" s="10">
        <v>2042</v>
      </c>
      <c r="B2103" s="1725"/>
      <c r="D2103" s="2" t="str">
        <f t="shared" si="31"/>
        <v>OK</v>
      </c>
    </row>
    <row r="2104" spans="1:4">
      <c r="A2104" s="10">
        <v>2043</v>
      </c>
      <c r="B2104" s="1725"/>
      <c r="D2104" s="2" t="str">
        <f t="shared" si="31"/>
        <v>OK</v>
      </c>
    </row>
    <row r="2105" spans="1:4">
      <c r="A2105" s="5">
        <v>2044</v>
      </c>
      <c r="B2105" s="1725">
        <f>'Acct Summary 7-8'!I47</f>
        <v>0</v>
      </c>
      <c r="C2105" s="2" t="s">
        <v>567</v>
      </c>
      <c r="D2105" s="2" t="str">
        <f t="shared" si="31"/>
        <v>Error?</v>
      </c>
    </row>
    <row r="2106" spans="1:4">
      <c r="A2106" s="5">
        <v>2045</v>
      </c>
      <c r="B2106" s="1725">
        <f>'Acct Summary 7-8'!I48</f>
        <v>627000</v>
      </c>
      <c r="D2106" s="2" t="str">
        <f t="shared" si="31"/>
        <v>Error?</v>
      </c>
    </row>
    <row r="2107" spans="1:4">
      <c r="A2107" s="5">
        <v>2046</v>
      </c>
      <c r="B2107" s="1725">
        <f>'Rest Tax Levies-Tort Im 25'!H11</f>
        <v>0</v>
      </c>
      <c r="D2107" s="2" t="str">
        <f t="shared" si="31"/>
        <v>Error?</v>
      </c>
    </row>
    <row r="2108" spans="1:4">
      <c r="A2108" s="10">
        <v>2047</v>
      </c>
      <c r="B2108" s="1725"/>
      <c r="D2108" s="2" t="str">
        <f t="shared" si="31"/>
        <v>OK</v>
      </c>
    </row>
    <row r="2109" spans="1:4">
      <c r="A2109" s="10">
        <v>2048</v>
      </c>
      <c r="B2109" s="1725"/>
      <c r="D2109" s="2" t="str">
        <f t="shared" si="31"/>
        <v>OK</v>
      </c>
    </row>
    <row r="2110" spans="1:4">
      <c r="A2110" s="10">
        <v>2049</v>
      </c>
      <c r="B2110" s="1725"/>
      <c r="D2110" s="2" t="str">
        <f t="shared" si="31"/>
        <v>OK</v>
      </c>
    </row>
    <row r="2111" spans="1:4">
      <c r="A2111" s="10">
        <v>2050</v>
      </c>
      <c r="B2111" s="1725"/>
      <c r="D2111" s="2" t="str">
        <f t="shared" ref="D2111:D2174" si="32">IF(ISBLANK(B2111),"OK",IF(A2111-B2111=0,"OK","Error?"))</f>
        <v>OK</v>
      </c>
    </row>
    <row r="2112" spans="1:4">
      <c r="A2112" s="10">
        <v>2051</v>
      </c>
      <c r="B2112" s="1725"/>
      <c r="D2112" s="2" t="str">
        <f t="shared" si="32"/>
        <v>OK</v>
      </c>
    </row>
    <row r="2113" spans="1:4">
      <c r="A2113" s="10">
        <v>2052</v>
      </c>
      <c r="B2113" s="1725"/>
      <c r="D2113" s="2" t="str">
        <f t="shared" si="32"/>
        <v>OK</v>
      </c>
    </row>
    <row r="2114" spans="1:4">
      <c r="A2114" s="10">
        <v>2053</v>
      </c>
      <c r="B2114" s="1725"/>
      <c r="D2114" s="2" t="str">
        <f t="shared" si="32"/>
        <v>OK</v>
      </c>
    </row>
    <row r="2115" spans="1:4">
      <c r="A2115" s="10">
        <v>2054</v>
      </c>
      <c r="B2115" s="1725"/>
      <c r="D2115" s="2" t="str">
        <f t="shared" si="32"/>
        <v>OK</v>
      </c>
    </row>
    <row r="2116" spans="1:4">
      <c r="A2116" s="10">
        <v>2055</v>
      </c>
      <c r="B2116" s="1725"/>
      <c r="D2116" s="2" t="str">
        <f t="shared" si="32"/>
        <v>OK</v>
      </c>
    </row>
    <row r="2117" spans="1:4">
      <c r="A2117" s="10">
        <v>2056</v>
      </c>
      <c r="B2117" s="1725"/>
      <c r="D2117" s="2" t="str">
        <f t="shared" si="32"/>
        <v>OK</v>
      </c>
    </row>
    <row r="2118" spans="1:4">
      <c r="A2118" s="10">
        <v>2057</v>
      </c>
      <c r="B2118" s="1725"/>
      <c r="D2118" s="2" t="str">
        <f t="shared" si="32"/>
        <v>OK</v>
      </c>
    </row>
    <row r="2119" spans="1:4">
      <c r="A2119" s="10">
        <v>2058</v>
      </c>
      <c r="B2119" s="1725"/>
      <c r="D2119" s="2" t="str">
        <f t="shared" si="32"/>
        <v>OK</v>
      </c>
    </row>
    <row r="2120" spans="1:4">
      <c r="A2120" s="10">
        <v>2059</v>
      </c>
      <c r="B2120" s="1725"/>
      <c r="D2120" s="2" t="str">
        <f t="shared" si="32"/>
        <v>OK</v>
      </c>
    </row>
    <row r="2121" spans="1:4">
      <c r="A2121" s="10">
        <v>2060</v>
      </c>
      <c r="B2121" s="1725"/>
      <c r="D2121" s="2" t="str">
        <f t="shared" si="32"/>
        <v>OK</v>
      </c>
    </row>
    <row r="2122" spans="1:4">
      <c r="A2122" s="10">
        <v>2061</v>
      </c>
      <c r="B2122" s="1725"/>
      <c r="D2122" s="2" t="str">
        <f t="shared" si="32"/>
        <v>OK</v>
      </c>
    </row>
    <row r="2123" spans="1:4">
      <c r="A2123" s="10">
        <v>2062</v>
      </c>
      <c r="B2123" s="1725"/>
      <c r="D2123" s="2" t="str">
        <f t="shared" si="32"/>
        <v>OK</v>
      </c>
    </row>
    <row r="2124" spans="1:4">
      <c r="A2124" s="10">
        <v>2063</v>
      </c>
      <c r="B2124" s="1725"/>
      <c r="D2124" s="2" t="str">
        <f t="shared" si="32"/>
        <v>OK</v>
      </c>
    </row>
    <row r="2125" spans="1:4">
      <c r="A2125" s="10">
        <v>2064</v>
      </c>
      <c r="B2125" s="1725"/>
      <c r="D2125" s="2" t="str">
        <f t="shared" si="32"/>
        <v>OK</v>
      </c>
    </row>
    <row r="2126" spans="1:4">
      <c r="A2126" s="10">
        <v>2065</v>
      </c>
      <c r="B2126" s="1725"/>
      <c r="D2126" s="2" t="str">
        <f t="shared" si="32"/>
        <v>OK</v>
      </c>
    </row>
    <row r="2127" spans="1:4">
      <c r="A2127" s="10">
        <v>2066</v>
      </c>
      <c r="B2127" s="1725"/>
      <c r="D2127" s="2" t="str">
        <f t="shared" si="32"/>
        <v>OK</v>
      </c>
    </row>
    <row r="2128" spans="1:4">
      <c r="A2128" s="10">
        <v>2067</v>
      </c>
      <c r="B2128" s="1725"/>
      <c r="D2128" s="2" t="str">
        <f t="shared" si="32"/>
        <v>OK</v>
      </c>
    </row>
    <row r="2129" spans="1:4">
      <c r="A2129" s="10">
        <v>2068</v>
      </c>
      <c r="B2129" s="1725"/>
      <c r="D2129" s="2" t="str">
        <f t="shared" si="32"/>
        <v>OK</v>
      </c>
    </row>
    <row r="2130" spans="1:4">
      <c r="A2130" s="10">
        <v>2069</v>
      </c>
      <c r="B2130" s="1725"/>
      <c r="D2130" s="2" t="str">
        <f t="shared" si="32"/>
        <v>OK</v>
      </c>
    </row>
    <row r="2131" spans="1:4">
      <c r="A2131" s="10">
        <v>2070</v>
      </c>
      <c r="B2131" s="1725"/>
      <c r="C2131" s="2" t="s">
        <v>567</v>
      </c>
      <c r="D2131" s="2" t="str">
        <f t="shared" si="32"/>
        <v>OK</v>
      </c>
    </row>
    <row r="2132" spans="1:4">
      <c r="A2132" s="10">
        <v>2071</v>
      </c>
      <c r="B2132" s="1725"/>
      <c r="D2132" s="2" t="str">
        <f t="shared" si="32"/>
        <v>OK</v>
      </c>
    </row>
    <row r="2133" spans="1:4">
      <c r="A2133" s="10">
        <v>2072</v>
      </c>
      <c r="B2133" s="1725"/>
      <c r="D2133" s="2" t="str">
        <f t="shared" si="32"/>
        <v>OK</v>
      </c>
    </row>
    <row r="2134" spans="1:4">
      <c r="A2134" s="10">
        <v>2073</v>
      </c>
      <c r="B2134" s="1725"/>
      <c r="D2134" s="2" t="str">
        <f t="shared" si="32"/>
        <v>OK</v>
      </c>
    </row>
    <row r="2135" spans="1:4">
      <c r="A2135" s="10">
        <v>2074</v>
      </c>
      <c r="B2135" s="1725"/>
      <c r="D2135" s="2" t="str">
        <f t="shared" si="32"/>
        <v>OK</v>
      </c>
    </row>
    <row r="2136" spans="1:4">
      <c r="A2136" s="10">
        <v>2075</v>
      </c>
      <c r="B2136" s="1725"/>
      <c r="D2136" s="2" t="str">
        <f t="shared" si="32"/>
        <v>OK</v>
      </c>
    </row>
    <row r="2137" spans="1:4">
      <c r="A2137" s="10">
        <v>2076</v>
      </c>
      <c r="B2137" s="1725"/>
      <c r="D2137" s="2" t="str">
        <f t="shared" si="32"/>
        <v>OK</v>
      </c>
    </row>
    <row r="2138" spans="1:4">
      <c r="A2138" s="10">
        <v>2077</v>
      </c>
      <c r="B2138" s="1725"/>
      <c r="D2138" s="2" t="str">
        <f t="shared" si="32"/>
        <v>OK</v>
      </c>
    </row>
    <row r="2139" spans="1:4">
      <c r="A2139" s="10">
        <v>2078</v>
      </c>
      <c r="B2139" s="1725"/>
      <c r="D2139" s="2" t="str">
        <f t="shared" si="32"/>
        <v>OK</v>
      </c>
    </row>
    <row r="2140" spans="1:4">
      <c r="A2140" s="10">
        <v>2079</v>
      </c>
      <c r="B2140" s="1725"/>
      <c r="D2140" s="2" t="str">
        <f t="shared" si="32"/>
        <v>OK</v>
      </c>
    </row>
    <row r="2141" spans="1:4">
      <c r="A2141" s="10">
        <v>2080</v>
      </c>
      <c r="B2141" s="1725"/>
      <c r="D2141" s="2" t="str">
        <f t="shared" si="32"/>
        <v>OK</v>
      </c>
    </row>
    <row r="2142" spans="1:4">
      <c r="A2142" s="10">
        <v>2081</v>
      </c>
      <c r="B2142" s="1725"/>
      <c r="D2142" s="2" t="str">
        <f t="shared" si="32"/>
        <v>OK</v>
      </c>
    </row>
    <row r="2143" spans="1:4">
      <c r="A2143" s="10">
        <v>2082</v>
      </c>
      <c r="B2143" s="1725"/>
      <c r="D2143" s="2" t="str">
        <f t="shared" si="32"/>
        <v>OK</v>
      </c>
    </row>
    <row r="2144" spans="1:4">
      <c r="A2144" s="10">
        <v>2083</v>
      </c>
      <c r="B2144" s="1725"/>
      <c r="D2144" s="2" t="str">
        <f t="shared" si="32"/>
        <v>OK</v>
      </c>
    </row>
    <row r="2145" spans="1:4">
      <c r="A2145" s="10">
        <v>2084</v>
      </c>
      <c r="B2145" s="1725"/>
      <c r="D2145" s="2" t="str">
        <f t="shared" si="32"/>
        <v>OK</v>
      </c>
    </row>
    <row r="2146" spans="1:4">
      <c r="A2146" s="10">
        <v>2085</v>
      </c>
      <c r="B2146" s="1725"/>
      <c r="D2146" s="2" t="str">
        <f t="shared" si="32"/>
        <v>OK</v>
      </c>
    </row>
    <row r="2147" spans="1:4">
      <c r="A2147" s="10">
        <v>2086</v>
      </c>
      <c r="B2147" s="1725"/>
      <c r="D2147" s="2" t="str">
        <f t="shared" si="32"/>
        <v>OK</v>
      </c>
    </row>
    <row r="2148" spans="1:4">
      <c r="A2148" s="10">
        <v>2087</v>
      </c>
      <c r="B2148" s="1725"/>
      <c r="D2148" s="2" t="str">
        <f t="shared" si="32"/>
        <v>OK</v>
      </c>
    </row>
    <row r="2149" spans="1:4">
      <c r="A2149" s="10">
        <v>2088</v>
      </c>
      <c r="B2149" s="1725"/>
      <c r="D2149" s="2" t="str">
        <f t="shared" si="32"/>
        <v>OK</v>
      </c>
    </row>
    <row r="2150" spans="1:4">
      <c r="A2150" s="10">
        <v>2089</v>
      </c>
      <c r="B2150" s="1725"/>
      <c r="D2150" s="2" t="str">
        <f t="shared" si="32"/>
        <v>OK</v>
      </c>
    </row>
    <row r="2151" spans="1:4">
      <c r="A2151" s="10">
        <v>2090</v>
      </c>
      <c r="B2151" s="1725"/>
      <c r="D2151" s="2" t="str">
        <f t="shared" si="32"/>
        <v>OK</v>
      </c>
    </row>
    <row r="2152" spans="1:4">
      <c r="A2152" s="10">
        <v>2091</v>
      </c>
      <c r="B2152" s="1725"/>
      <c r="D2152" s="2" t="str">
        <f t="shared" si="32"/>
        <v>OK</v>
      </c>
    </row>
    <row r="2153" spans="1:4">
      <c r="A2153" s="10">
        <v>2092</v>
      </c>
      <c r="B2153" s="1725"/>
      <c r="D2153" s="2" t="str">
        <f t="shared" si="32"/>
        <v>OK</v>
      </c>
    </row>
    <row r="2154" spans="1:4">
      <c r="A2154" s="10">
        <v>2093</v>
      </c>
      <c r="B2154" s="1725"/>
      <c r="D2154" s="2" t="str">
        <f t="shared" si="32"/>
        <v>OK</v>
      </c>
    </row>
    <row r="2155" spans="1:4">
      <c r="A2155" s="10">
        <v>2094</v>
      </c>
      <c r="B2155" s="1725"/>
      <c r="D2155" s="2" t="str">
        <f t="shared" si="32"/>
        <v>OK</v>
      </c>
    </row>
    <row r="2156" spans="1:4">
      <c r="A2156" s="10">
        <v>2095</v>
      </c>
      <c r="B2156" s="1725"/>
      <c r="D2156" s="2" t="str">
        <f t="shared" si="32"/>
        <v>OK</v>
      </c>
    </row>
    <row r="2157" spans="1:4">
      <c r="A2157" s="10">
        <v>2096</v>
      </c>
      <c r="B2157" s="1725"/>
      <c r="D2157" s="2" t="str">
        <f t="shared" si="32"/>
        <v>OK</v>
      </c>
    </row>
    <row r="2158" spans="1:4">
      <c r="A2158" s="10">
        <v>2097</v>
      </c>
      <c r="B2158" s="1725"/>
      <c r="D2158" s="2" t="str">
        <f t="shared" si="32"/>
        <v>OK</v>
      </c>
    </row>
    <row r="2159" spans="1:4">
      <c r="A2159" s="10">
        <v>2098</v>
      </c>
      <c r="B2159" s="1725"/>
      <c r="D2159" s="2" t="str">
        <f t="shared" si="32"/>
        <v>OK</v>
      </c>
    </row>
    <row r="2160" spans="1:4">
      <c r="A2160" s="10">
        <v>2099</v>
      </c>
      <c r="B2160" s="1725"/>
      <c r="D2160" s="2" t="str">
        <f t="shared" si="32"/>
        <v>OK</v>
      </c>
    </row>
    <row r="2161" spans="1:4">
      <c r="A2161" s="10">
        <v>2100</v>
      </c>
      <c r="B2161" s="1725"/>
      <c r="D2161" s="2" t="str">
        <f t="shared" si="32"/>
        <v>OK</v>
      </c>
    </row>
    <row r="2162" spans="1:4">
      <c r="A2162" s="10">
        <v>2101</v>
      </c>
      <c r="B2162" s="1725"/>
      <c r="D2162" s="2" t="str">
        <f t="shared" si="32"/>
        <v>OK</v>
      </c>
    </row>
    <row r="2163" spans="1:4">
      <c r="A2163" s="10">
        <v>2102</v>
      </c>
      <c r="B2163" s="1725"/>
      <c r="D2163" s="2" t="str">
        <f t="shared" si="32"/>
        <v>OK</v>
      </c>
    </row>
    <row r="2164" spans="1:4">
      <c r="A2164" s="10">
        <v>2103</v>
      </c>
      <c r="B2164" s="1725"/>
      <c r="D2164" s="2" t="str">
        <f t="shared" si="32"/>
        <v>OK</v>
      </c>
    </row>
    <row r="2165" spans="1:4">
      <c r="A2165" s="10">
        <v>2104</v>
      </c>
      <c r="B2165" s="1725"/>
      <c r="D2165" s="2" t="str">
        <f t="shared" si="32"/>
        <v>OK</v>
      </c>
    </row>
    <row r="2166" spans="1:4">
      <c r="A2166" s="10">
        <v>2105</v>
      </c>
      <c r="B2166" s="1725"/>
      <c r="D2166" s="2" t="str">
        <f t="shared" si="32"/>
        <v>OK</v>
      </c>
    </row>
    <row r="2167" spans="1:4">
      <c r="A2167" s="10">
        <v>2106</v>
      </c>
      <c r="B2167" s="1725"/>
      <c r="D2167" s="2" t="str">
        <f t="shared" si="32"/>
        <v>OK</v>
      </c>
    </row>
    <row r="2168" spans="1:4">
      <c r="A2168" s="10">
        <v>2107</v>
      </c>
      <c r="B2168" s="1725"/>
      <c r="D2168" s="2" t="str">
        <f t="shared" si="32"/>
        <v>OK</v>
      </c>
    </row>
    <row r="2169" spans="1:4">
      <c r="A2169" s="10">
        <v>2108</v>
      </c>
      <c r="B2169" s="1725"/>
      <c r="D2169" s="2" t="str">
        <f t="shared" si="32"/>
        <v>OK</v>
      </c>
    </row>
    <row r="2170" spans="1:4">
      <c r="A2170" s="10">
        <v>2109</v>
      </c>
      <c r="B2170" s="1725"/>
      <c r="D2170" s="2" t="str">
        <f t="shared" si="32"/>
        <v>OK</v>
      </c>
    </row>
    <row r="2171" spans="1:4">
      <c r="A2171" s="10">
        <v>2110</v>
      </c>
      <c r="B2171" s="1725"/>
      <c r="D2171" s="2" t="str">
        <f t="shared" si="32"/>
        <v>OK</v>
      </c>
    </row>
    <row r="2172" spans="1:4">
      <c r="A2172" s="10">
        <v>2111</v>
      </c>
      <c r="B2172" s="1725"/>
      <c r="D2172" s="2" t="str">
        <f t="shared" si="32"/>
        <v>OK</v>
      </c>
    </row>
    <row r="2173" spans="1:4">
      <c r="A2173" s="10">
        <v>2112</v>
      </c>
      <c r="B2173" s="1725"/>
      <c r="D2173" s="2" t="str">
        <f t="shared" si="32"/>
        <v>OK</v>
      </c>
    </row>
    <row r="2174" spans="1:4">
      <c r="A2174" s="10">
        <v>2113</v>
      </c>
      <c r="B2174" s="1725"/>
      <c r="D2174" s="2" t="str">
        <f t="shared" si="32"/>
        <v>OK</v>
      </c>
    </row>
    <row r="2175" spans="1:4">
      <c r="A2175" s="10">
        <v>2114</v>
      </c>
      <c r="B2175" s="1725"/>
      <c r="D2175" s="2" t="str">
        <f t="shared" ref="D2175:D2238" si="33">IF(ISBLANK(B2175),"OK",IF(A2175-B2175=0,"OK","Error?"))</f>
        <v>OK</v>
      </c>
    </row>
    <row r="2176" spans="1:4">
      <c r="A2176" s="10">
        <v>2115</v>
      </c>
      <c r="B2176" s="1725"/>
      <c r="D2176" s="2" t="str">
        <f t="shared" si="33"/>
        <v>OK</v>
      </c>
    </row>
    <row r="2177" spans="1:4">
      <c r="A2177" s="10">
        <v>2116</v>
      </c>
      <c r="B2177" s="1725"/>
      <c r="D2177" s="2" t="str">
        <f t="shared" si="33"/>
        <v>OK</v>
      </c>
    </row>
    <row r="2178" spans="1:4">
      <c r="A2178" s="10">
        <v>2117</v>
      </c>
      <c r="B2178" s="1725"/>
      <c r="D2178" s="2" t="str">
        <f t="shared" si="33"/>
        <v>OK</v>
      </c>
    </row>
    <row r="2179" spans="1:4">
      <c r="A2179" s="10">
        <v>2118</v>
      </c>
      <c r="B2179" s="1725"/>
      <c r="D2179" s="2" t="str">
        <f t="shared" si="33"/>
        <v>OK</v>
      </c>
    </row>
    <row r="2180" spans="1:4">
      <c r="A2180" s="10">
        <v>2119</v>
      </c>
      <c r="B2180" s="1725"/>
      <c r="D2180" s="2" t="str">
        <f t="shared" si="33"/>
        <v>OK</v>
      </c>
    </row>
    <row r="2181" spans="1:4">
      <c r="A2181" s="10">
        <v>2120</v>
      </c>
      <c r="B2181" s="1725"/>
      <c r="D2181" s="2" t="str">
        <f t="shared" si="33"/>
        <v>OK</v>
      </c>
    </row>
    <row r="2182" spans="1:4">
      <c r="A2182" s="10">
        <v>2121</v>
      </c>
      <c r="B2182" s="1725"/>
      <c r="D2182" s="2" t="str">
        <f t="shared" si="33"/>
        <v>OK</v>
      </c>
    </row>
    <row r="2183" spans="1:4">
      <c r="A2183" s="10">
        <v>2122</v>
      </c>
      <c r="B2183" s="1725"/>
      <c r="D2183" s="2" t="str">
        <f t="shared" si="33"/>
        <v>OK</v>
      </c>
    </row>
    <row r="2184" spans="1:4">
      <c r="A2184" s="10">
        <v>2123</v>
      </c>
      <c r="B2184" s="1725"/>
      <c r="D2184" s="2" t="str">
        <f t="shared" si="33"/>
        <v>OK</v>
      </c>
    </row>
    <row r="2185" spans="1:4">
      <c r="A2185" s="10">
        <v>2124</v>
      </c>
      <c r="B2185" s="1725"/>
      <c r="D2185" s="2" t="str">
        <f t="shared" si="33"/>
        <v>OK</v>
      </c>
    </row>
    <row r="2186" spans="1:4">
      <c r="A2186" s="10">
        <v>2125</v>
      </c>
      <c r="B2186" s="1725"/>
      <c r="D2186" s="2" t="str">
        <f t="shared" si="33"/>
        <v>OK</v>
      </c>
    </row>
    <row r="2187" spans="1:4">
      <c r="A2187" s="10">
        <v>2126</v>
      </c>
      <c r="B2187" s="1725"/>
      <c r="D2187" s="2" t="str">
        <f t="shared" si="33"/>
        <v>OK</v>
      </c>
    </row>
    <row r="2188" spans="1:4">
      <c r="A2188" s="10">
        <v>2127</v>
      </c>
      <c r="B2188" s="1725"/>
      <c r="D2188" s="2" t="str">
        <f t="shared" si="33"/>
        <v>OK</v>
      </c>
    </row>
    <row r="2189" spans="1:4">
      <c r="A2189" s="10">
        <v>2128</v>
      </c>
      <c r="B2189" s="1725"/>
      <c r="D2189" s="2" t="str">
        <f t="shared" si="33"/>
        <v>OK</v>
      </c>
    </row>
    <row r="2190" spans="1:4">
      <c r="A2190" s="10">
        <v>2129</v>
      </c>
      <c r="B2190" s="1725"/>
      <c r="D2190" s="2" t="str">
        <f t="shared" si="33"/>
        <v>OK</v>
      </c>
    </row>
    <row r="2191" spans="1:4">
      <c r="A2191" s="10">
        <v>2130</v>
      </c>
      <c r="B2191" s="1725"/>
      <c r="D2191" s="2" t="str">
        <f t="shared" si="33"/>
        <v>OK</v>
      </c>
    </row>
    <row r="2192" spans="1:4">
      <c r="A2192" s="10">
        <v>2131</v>
      </c>
      <c r="B2192" s="1725"/>
      <c r="D2192" s="2" t="str">
        <f t="shared" si="33"/>
        <v>OK</v>
      </c>
    </row>
    <row r="2193" spans="1:4">
      <c r="A2193" s="10">
        <v>2132</v>
      </c>
      <c r="B2193" s="1725"/>
      <c r="D2193" s="2" t="str">
        <f t="shared" si="33"/>
        <v>OK</v>
      </c>
    </row>
    <row r="2194" spans="1:4">
      <c r="A2194" s="10">
        <v>2133</v>
      </c>
      <c r="B2194" s="1725"/>
      <c r="D2194" s="2" t="str">
        <f t="shared" si="33"/>
        <v>OK</v>
      </c>
    </row>
    <row r="2195" spans="1:4">
      <c r="A2195" s="10">
        <v>2134</v>
      </c>
      <c r="B2195" s="1725"/>
      <c r="D2195" s="2" t="str">
        <f t="shared" si="33"/>
        <v>OK</v>
      </c>
    </row>
    <row r="2196" spans="1:4">
      <c r="A2196" s="10">
        <v>2135</v>
      </c>
      <c r="B2196" s="1725"/>
      <c r="D2196" s="2" t="str">
        <f t="shared" si="33"/>
        <v>OK</v>
      </c>
    </row>
    <row r="2197" spans="1:4">
      <c r="A2197" s="10">
        <v>2136</v>
      </c>
      <c r="B2197" s="1725"/>
      <c r="D2197" s="2" t="str">
        <f t="shared" si="33"/>
        <v>OK</v>
      </c>
    </row>
    <row r="2198" spans="1:4">
      <c r="A2198" s="10">
        <v>2137</v>
      </c>
      <c r="B2198" s="1725"/>
      <c r="D2198" s="2" t="str">
        <f t="shared" si="33"/>
        <v>OK</v>
      </c>
    </row>
    <row r="2199" spans="1:4">
      <c r="A2199" s="10">
        <v>2138</v>
      </c>
      <c r="B2199" s="1725"/>
      <c r="D2199" s="2" t="str">
        <f t="shared" si="33"/>
        <v>OK</v>
      </c>
    </row>
    <row r="2200" spans="1:4">
      <c r="A2200" s="10">
        <v>2139</v>
      </c>
      <c r="B2200" s="1725"/>
      <c r="D2200" s="2" t="str">
        <f t="shared" si="33"/>
        <v>OK</v>
      </c>
    </row>
    <row r="2201" spans="1:4">
      <c r="A2201" s="10">
        <v>2140</v>
      </c>
      <c r="B2201" s="1725"/>
      <c r="D2201" s="2" t="str">
        <f t="shared" si="33"/>
        <v>OK</v>
      </c>
    </row>
    <row r="2202" spans="1:4">
      <c r="A2202" s="10">
        <v>2141</v>
      </c>
      <c r="B2202" s="1725"/>
      <c r="D2202" s="2" t="str">
        <f t="shared" si="33"/>
        <v>OK</v>
      </c>
    </row>
    <row r="2203" spans="1:4">
      <c r="A2203" s="10">
        <v>2142</v>
      </c>
      <c r="B2203" s="1725"/>
      <c r="D2203" s="2" t="str">
        <f t="shared" si="33"/>
        <v>OK</v>
      </c>
    </row>
    <row r="2204" spans="1:4">
      <c r="A2204" s="10">
        <v>2143</v>
      </c>
      <c r="B2204" s="1725"/>
      <c r="D2204" s="2" t="str">
        <f t="shared" si="33"/>
        <v>OK</v>
      </c>
    </row>
    <row r="2205" spans="1:4">
      <c r="A2205" s="10">
        <v>2144</v>
      </c>
      <c r="B2205" s="1725"/>
      <c r="D2205" s="2" t="str">
        <f t="shared" si="33"/>
        <v>OK</v>
      </c>
    </row>
    <row r="2206" spans="1:4">
      <c r="A2206" s="10">
        <v>2145</v>
      </c>
      <c r="B2206" s="1725"/>
      <c r="D2206" s="2" t="str">
        <f t="shared" si="33"/>
        <v>OK</v>
      </c>
    </row>
    <row r="2207" spans="1:4">
      <c r="A2207" s="10">
        <v>2146</v>
      </c>
      <c r="B2207" s="1725"/>
      <c r="D2207" s="2" t="str">
        <f t="shared" si="33"/>
        <v>OK</v>
      </c>
    </row>
    <row r="2208" spans="1:4">
      <c r="A2208" s="10">
        <v>2147</v>
      </c>
      <c r="B2208" s="1725"/>
      <c r="D2208" s="2" t="str">
        <f t="shared" si="33"/>
        <v>OK</v>
      </c>
    </row>
    <row r="2209" spans="1:4">
      <c r="A2209" s="10">
        <v>2148</v>
      </c>
      <c r="B2209" s="1725"/>
      <c r="D2209" s="2" t="str">
        <f t="shared" si="33"/>
        <v>OK</v>
      </c>
    </row>
    <row r="2210" spans="1:4">
      <c r="A2210" s="10">
        <v>2149</v>
      </c>
      <c r="B2210" s="1725"/>
      <c r="D2210" s="2" t="str">
        <f t="shared" si="33"/>
        <v>OK</v>
      </c>
    </row>
    <row r="2211" spans="1:4">
      <c r="A2211" s="10">
        <v>2150</v>
      </c>
      <c r="B2211" s="1725"/>
      <c r="D2211" s="2" t="str">
        <f t="shared" si="33"/>
        <v>OK</v>
      </c>
    </row>
    <row r="2212" spans="1:4">
      <c r="A2212" s="10">
        <v>2151</v>
      </c>
      <c r="B2212" s="1725"/>
      <c r="D2212" s="2" t="str">
        <f t="shared" si="33"/>
        <v>OK</v>
      </c>
    </row>
    <row r="2213" spans="1:4">
      <c r="A2213" s="10">
        <v>2152</v>
      </c>
      <c r="B2213" s="1725"/>
      <c r="D2213" s="2" t="str">
        <f t="shared" si="33"/>
        <v>OK</v>
      </c>
    </row>
    <row r="2214" spans="1:4">
      <c r="A2214" s="10">
        <v>2153</v>
      </c>
      <c r="B2214" s="1725"/>
      <c r="D2214" s="2" t="str">
        <f t="shared" si="33"/>
        <v>OK</v>
      </c>
    </row>
    <row r="2215" spans="1:4">
      <c r="A2215" s="10">
        <v>2154</v>
      </c>
      <c r="B2215" s="1725"/>
      <c r="D2215" s="2" t="str">
        <f t="shared" si="33"/>
        <v>OK</v>
      </c>
    </row>
    <row r="2216" spans="1:4">
      <c r="A2216" s="10">
        <v>2155</v>
      </c>
      <c r="B2216" s="1725"/>
      <c r="D2216" s="2" t="str">
        <f t="shared" si="33"/>
        <v>OK</v>
      </c>
    </row>
    <row r="2217" spans="1:4">
      <c r="A2217" s="10">
        <v>2156</v>
      </c>
      <c r="B2217" s="1725"/>
      <c r="D2217" s="2" t="str">
        <f t="shared" si="33"/>
        <v>OK</v>
      </c>
    </row>
    <row r="2218" spans="1:4">
      <c r="A2218" s="10">
        <v>2157</v>
      </c>
      <c r="B2218" s="1725"/>
      <c r="D2218" s="2" t="str">
        <f t="shared" si="33"/>
        <v>OK</v>
      </c>
    </row>
    <row r="2219" spans="1:4">
      <c r="A2219" s="10">
        <v>2158</v>
      </c>
      <c r="B2219" s="1725"/>
      <c r="D2219" s="2" t="str">
        <f t="shared" si="33"/>
        <v>OK</v>
      </c>
    </row>
    <row r="2220" spans="1:4">
      <c r="A2220" s="10">
        <v>2159</v>
      </c>
      <c r="B2220" s="1725"/>
      <c r="D2220" s="2" t="str">
        <f t="shared" si="33"/>
        <v>OK</v>
      </c>
    </row>
    <row r="2221" spans="1:4">
      <c r="A2221" s="10">
        <v>2160</v>
      </c>
      <c r="B2221" s="1725"/>
      <c r="D2221" s="2" t="str">
        <f t="shared" si="33"/>
        <v>OK</v>
      </c>
    </row>
    <row r="2222" spans="1:4">
      <c r="A2222" s="10">
        <v>2161</v>
      </c>
      <c r="B2222" s="1725"/>
      <c r="D2222" s="2" t="str">
        <f t="shared" si="33"/>
        <v>OK</v>
      </c>
    </row>
    <row r="2223" spans="1:4">
      <c r="A2223" s="10">
        <v>2162</v>
      </c>
      <c r="B2223" s="1725"/>
      <c r="D2223" s="2" t="str">
        <f t="shared" si="33"/>
        <v>OK</v>
      </c>
    </row>
    <row r="2224" spans="1:4">
      <c r="A2224" s="10">
        <v>2163</v>
      </c>
      <c r="B2224" s="1725"/>
      <c r="D2224" s="2" t="str">
        <f t="shared" si="33"/>
        <v>OK</v>
      </c>
    </row>
    <row r="2225" spans="1:4">
      <c r="A2225" s="10">
        <v>2164</v>
      </c>
      <c r="B2225" s="1725"/>
      <c r="D2225" s="2" t="str">
        <f t="shared" si="33"/>
        <v>OK</v>
      </c>
    </row>
    <row r="2226" spans="1:4">
      <c r="A2226" s="10">
        <v>2165</v>
      </c>
      <c r="B2226" s="1725"/>
      <c r="D2226" s="2" t="str">
        <f t="shared" si="33"/>
        <v>OK</v>
      </c>
    </row>
    <row r="2227" spans="1:4">
      <c r="A2227" s="10">
        <v>2166</v>
      </c>
      <c r="B2227" s="1725"/>
      <c r="D2227" s="2" t="str">
        <f t="shared" si="33"/>
        <v>OK</v>
      </c>
    </row>
    <row r="2228" spans="1:4">
      <c r="A2228" s="10">
        <v>2167</v>
      </c>
      <c r="B2228" s="1725"/>
      <c r="D2228" s="2" t="str">
        <f t="shared" si="33"/>
        <v>OK</v>
      </c>
    </row>
    <row r="2229" spans="1:4">
      <c r="A2229" s="10">
        <v>2168</v>
      </c>
      <c r="B2229" s="1725"/>
      <c r="D2229" s="2" t="str">
        <f t="shared" si="33"/>
        <v>OK</v>
      </c>
    </row>
    <row r="2230" spans="1:4">
      <c r="A2230" s="10">
        <v>2169</v>
      </c>
      <c r="B2230" s="1725"/>
      <c r="D2230" s="2" t="str">
        <f t="shared" si="33"/>
        <v>OK</v>
      </c>
    </row>
    <row r="2231" spans="1:4">
      <c r="A2231" s="10">
        <v>2170</v>
      </c>
      <c r="B2231" s="1725"/>
      <c r="D2231" s="2" t="str">
        <f t="shared" si="33"/>
        <v>OK</v>
      </c>
    </row>
    <row r="2232" spans="1:4">
      <c r="A2232" s="10">
        <v>2171</v>
      </c>
      <c r="B2232" s="1725"/>
      <c r="D2232" s="2" t="str">
        <f t="shared" si="33"/>
        <v>OK</v>
      </c>
    </row>
    <row r="2233" spans="1:4">
      <c r="A2233" s="10">
        <v>2172</v>
      </c>
      <c r="B2233" s="1725"/>
      <c r="D2233" s="2" t="str">
        <f t="shared" si="33"/>
        <v>OK</v>
      </c>
    </row>
    <row r="2234" spans="1:4">
      <c r="A2234" s="10">
        <v>2173</v>
      </c>
      <c r="B2234" s="1725"/>
      <c r="D2234" s="2" t="str">
        <f t="shared" si="33"/>
        <v>OK</v>
      </c>
    </row>
    <row r="2235" spans="1:4">
      <c r="A2235" s="10">
        <v>2174</v>
      </c>
      <c r="B2235" s="1725"/>
      <c r="D2235" s="2" t="str">
        <f t="shared" si="33"/>
        <v>OK</v>
      </c>
    </row>
    <row r="2236" spans="1:4">
      <c r="A2236" s="10">
        <v>2175</v>
      </c>
      <c r="B2236" s="1725"/>
      <c r="D2236" s="2" t="str">
        <f t="shared" si="33"/>
        <v>OK</v>
      </c>
    </row>
    <row r="2237" spans="1:4">
      <c r="A2237" s="10">
        <v>2176</v>
      </c>
      <c r="B2237" s="1725"/>
      <c r="D2237" s="2" t="str">
        <f t="shared" si="33"/>
        <v>OK</v>
      </c>
    </row>
    <row r="2238" spans="1:4">
      <c r="A2238" s="10">
        <v>2177</v>
      </c>
      <c r="B2238" s="1725"/>
      <c r="D2238" s="2" t="str">
        <f t="shared" si="33"/>
        <v>OK</v>
      </c>
    </row>
    <row r="2239" spans="1:4">
      <c r="A2239" s="10">
        <v>2178</v>
      </c>
      <c r="B2239" s="1725"/>
      <c r="D2239" s="2" t="str">
        <f t="shared" ref="D2239:D2302" si="34">IF(ISBLANK(B2239),"OK",IF(A2239-B2239=0,"OK","Error?"))</f>
        <v>OK</v>
      </c>
    </row>
    <row r="2240" spans="1:4">
      <c r="A2240" s="10">
        <v>2179</v>
      </c>
      <c r="B2240" s="1725"/>
      <c r="D2240" s="2" t="str">
        <f t="shared" si="34"/>
        <v>OK</v>
      </c>
    </row>
    <row r="2241" spans="1:4">
      <c r="A2241" s="10">
        <v>2180</v>
      </c>
      <c r="B2241" s="1725"/>
      <c r="D2241" s="2" t="str">
        <f t="shared" si="34"/>
        <v>OK</v>
      </c>
    </row>
    <row r="2242" spans="1:4">
      <c r="A2242" s="10">
        <v>2181</v>
      </c>
      <c r="B2242" s="1725"/>
      <c r="D2242" s="2" t="str">
        <f t="shared" si="34"/>
        <v>OK</v>
      </c>
    </row>
    <row r="2243" spans="1:4">
      <c r="A2243" s="10">
        <v>2182</v>
      </c>
      <c r="B2243" s="1725"/>
      <c r="D2243" s="2" t="str">
        <f t="shared" si="34"/>
        <v>OK</v>
      </c>
    </row>
    <row r="2244" spans="1:4">
      <c r="A2244" s="10">
        <v>2183</v>
      </c>
      <c r="B2244" s="1725"/>
      <c r="D2244" s="2" t="str">
        <f t="shared" si="34"/>
        <v>OK</v>
      </c>
    </row>
    <row r="2245" spans="1:4">
      <c r="A2245" s="10">
        <v>2184</v>
      </c>
      <c r="B2245" s="1725"/>
      <c r="D2245" s="2" t="str">
        <f t="shared" si="34"/>
        <v>OK</v>
      </c>
    </row>
    <row r="2246" spans="1:4">
      <c r="A2246" s="10">
        <v>2185</v>
      </c>
      <c r="B2246" s="1725"/>
      <c r="D2246" s="2" t="str">
        <f t="shared" si="34"/>
        <v>OK</v>
      </c>
    </row>
    <row r="2247" spans="1:4">
      <c r="A2247" s="10">
        <v>2186</v>
      </c>
      <c r="B2247" s="1725"/>
      <c r="D2247" s="2" t="str">
        <f t="shared" si="34"/>
        <v>OK</v>
      </c>
    </row>
    <row r="2248" spans="1:4">
      <c r="A2248" s="10">
        <v>2187</v>
      </c>
      <c r="B2248" s="1725"/>
      <c r="D2248" s="2" t="str">
        <f t="shared" si="34"/>
        <v>OK</v>
      </c>
    </row>
    <row r="2249" spans="1:4">
      <c r="A2249" s="10">
        <v>2188</v>
      </c>
      <c r="B2249" s="1725"/>
      <c r="D2249" s="2" t="str">
        <f t="shared" si="34"/>
        <v>OK</v>
      </c>
    </row>
    <row r="2250" spans="1:4">
      <c r="A2250" s="10">
        <v>2189</v>
      </c>
      <c r="B2250" s="1725"/>
      <c r="D2250" s="2" t="str">
        <f t="shared" si="34"/>
        <v>OK</v>
      </c>
    </row>
    <row r="2251" spans="1:4">
      <c r="A2251" s="10">
        <v>2190</v>
      </c>
      <c r="B2251" s="1725"/>
      <c r="D2251" s="2" t="str">
        <f t="shared" si="34"/>
        <v>OK</v>
      </c>
    </row>
    <row r="2252" spans="1:4">
      <c r="A2252" s="10">
        <v>2191</v>
      </c>
      <c r="B2252" s="1725"/>
      <c r="D2252" s="2" t="str">
        <f t="shared" si="34"/>
        <v>OK</v>
      </c>
    </row>
    <row r="2253" spans="1:4">
      <c r="A2253" s="10">
        <v>2192</v>
      </c>
      <c r="B2253" s="1725"/>
      <c r="D2253" s="2" t="str">
        <f t="shared" si="34"/>
        <v>OK</v>
      </c>
    </row>
    <row r="2254" spans="1:4">
      <c r="A2254" s="10">
        <v>2193</v>
      </c>
      <c r="B2254" s="1725"/>
      <c r="D2254" s="2" t="str">
        <f t="shared" si="34"/>
        <v>OK</v>
      </c>
    </row>
    <row r="2255" spans="1:4">
      <c r="A2255" s="10">
        <v>2194</v>
      </c>
      <c r="B2255" s="1725"/>
      <c r="D2255" s="2" t="str">
        <f t="shared" si="34"/>
        <v>OK</v>
      </c>
    </row>
    <row r="2256" spans="1:4">
      <c r="A2256" s="10">
        <v>2195</v>
      </c>
      <c r="B2256" s="1725"/>
      <c r="D2256" s="2" t="str">
        <f t="shared" si="34"/>
        <v>OK</v>
      </c>
    </row>
    <row r="2257" spans="1:4">
      <c r="A2257" s="10">
        <v>2196</v>
      </c>
      <c r="B2257" s="1725"/>
      <c r="D2257" s="2" t="str">
        <f t="shared" si="34"/>
        <v>OK</v>
      </c>
    </row>
    <row r="2258" spans="1:4">
      <c r="A2258" s="10">
        <v>2197</v>
      </c>
      <c r="B2258" s="1725"/>
      <c r="D2258" s="2" t="str">
        <f t="shared" si="34"/>
        <v>OK</v>
      </c>
    </row>
    <row r="2259" spans="1:4">
      <c r="A2259" s="10">
        <v>2198</v>
      </c>
      <c r="B2259" s="1725"/>
      <c r="D2259" s="2" t="str">
        <f t="shared" si="34"/>
        <v>OK</v>
      </c>
    </row>
    <row r="2260" spans="1:4">
      <c r="A2260" s="10">
        <v>2199</v>
      </c>
      <c r="B2260" s="1725"/>
      <c r="D2260" s="2" t="str">
        <f t="shared" si="34"/>
        <v>OK</v>
      </c>
    </row>
    <row r="2261" spans="1:4">
      <c r="A2261" s="10">
        <v>2200</v>
      </c>
      <c r="B2261" s="1725"/>
      <c r="D2261" s="2" t="str">
        <f t="shared" si="34"/>
        <v>OK</v>
      </c>
    </row>
    <row r="2262" spans="1:4">
      <c r="A2262" s="10">
        <v>2201</v>
      </c>
      <c r="B2262" s="1725"/>
      <c r="D2262" s="2" t="str">
        <f t="shared" si="34"/>
        <v>OK</v>
      </c>
    </row>
    <row r="2263" spans="1:4">
      <c r="A2263" s="10">
        <v>2202</v>
      </c>
      <c r="B2263" s="1725"/>
      <c r="D2263" s="2" t="str">
        <f t="shared" si="34"/>
        <v>OK</v>
      </c>
    </row>
    <row r="2264" spans="1:4">
      <c r="A2264" s="10">
        <v>2203</v>
      </c>
      <c r="B2264" s="1725"/>
      <c r="D2264" s="2" t="str">
        <f t="shared" si="34"/>
        <v>OK</v>
      </c>
    </row>
    <row r="2265" spans="1:4">
      <c r="A2265" s="10">
        <v>2204</v>
      </c>
      <c r="B2265" s="1725"/>
      <c r="D2265" s="2" t="str">
        <f t="shared" si="34"/>
        <v>OK</v>
      </c>
    </row>
    <row r="2266" spans="1:4">
      <c r="A2266" s="10">
        <v>2205</v>
      </c>
      <c r="B2266" s="1725"/>
      <c r="D2266" s="2" t="str">
        <f t="shared" si="34"/>
        <v>OK</v>
      </c>
    </row>
    <row r="2267" spans="1:4">
      <c r="A2267" s="10">
        <v>2206</v>
      </c>
      <c r="B2267" s="1725"/>
      <c r="D2267" s="2" t="str">
        <f t="shared" si="34"/>
        <v>OK</v>
      </c>
    </row>
    <row r="2268" spans="1:4">
      <c r="A2268" s="10">
        <v>2207</v>
      </c>
      <c r="B2268" s="1725"/>
      <c r="D2268" s="2" t="str">
        <f t="shared" si="34"/>
        <v>OK</v>
      </c>
    </row>
    <row r="2269" spans="1:4">
      <c r="A2269" s="10">
        <v>2208</v>
      </c>
      <c r="B2269" s="1725"/>
      <c r="D2269" s="2" t="str">
        <f t="shared" si="34"/>
        <v>OK</v>
      </c>
    </row>
    <row r="2270" spans="1:4">
      <c r="A2270" s="10">
        <v>2209</v>
      </c>
      <c r="B2270" s="1725"/>
      <c r="D2270" s="2" t="str">
        <f t="shared" si="34"/>
        <v>OK</v>
      </c>
    </row>
    <row r="2271" spans="1:4">
      <c r="A2271" s="10">
        <v>2210</v>
      </c>
      <c r="B2271" s="1725"/>
      <c r="D2271" s="2" t="str">
        <f t="shared" si="34"/>
        <v>OK</v>
      </c>
    </row>
    <row r="2272" spans="1:4">
      <c r="A2272" s="10">
        <v>2211</v>
      </c>
      <c r="B2272" s="1725"/>
      <c r="D2272" s="2" t="str">
        <f t="shared" si="34"/>
        <v>OK</v>
      </c>
    </row>
    <row r="2273" spans="1:4">
      <c r="A2273" s="10">
        <v>2212</v>
      </c>
      <c r="B2273" s="1725"/>
      <c r="D2273" s="2" t="str">
        <f t="shared" si="34"/>
        <v>OK</v>
      </c>
    </row>
    <row r="2274" spans="1:4">
      <c r="A2274" s="10">
        <v>2213</v>
      </c>
      <c r="B2274" s="1725"/>
      <c r="D2274" s="2" t="str">
        <f t="shared" si="34"/>
        <v>OK</v>
      </c>
    </row>
    <row r="2275" spans="1:4">
      <c r="A2275" s="10">
        <v>2214</v>
      </c>
      <c r="B2275" s="1725"/>
      <c r="D2275" s="2" t="str">
        <f t="shared" si="34"/>
        <v>OK</v>
      </c>
    </row>
    <row r="2276" spans="1:4">
      <c r="A2276" s="10">
        <v>2215</v>
      </c>
      <c r="B2276" s="1725"/>
      <c r="D2276" s="2" t="str">
        <f t="shared" si="34"/>
        <v>OK</v>
      </c>
    </row>
    <row r="2277" spans="1:4">
      <c r="A2277" s="10">
        <v>2216</v>
      </c>
      <c r="B2277" s="1725"/>
      <c r="D2277" s="2" t="str">
        <f t="shared" si="34"/>
        <v>OK</v>
      </c>
    </row>
    <row r="2278" spans="1:4">
      <c r="A2278" s="10">
        <v>2217</v>
      </c>
      <c r="B2278" s="1725"/>
      <c r="D2278" s="2" t="str">
        <f t="shared" si="34"/>
        <v>OK</v>
      </c>
    </row>
    <row r="2279" spans="1:4">
      <c r="A2279" s="10">
        <v>2218</v>
      </c>
      <c r="B2279" s="1725"/>
      <c r="D2279" s="2" t="str">
        <f t="shared" si="34"/>
        <v>OK</v>
      </c>
    </row>
    <row r="2280" spans="1:4">
      <c r="A2280" s="10">
        <v>2219</v>
      </c>
      <c r="B2280" s="1725"/>
      <c r="D2280" s="2" t="str">
        <f t="shared" si="34"/>
        <v>OK</v>
      </c>
    </row>
    <row r="2281" spans="1:4">
      <c r="A2281" s="10">
        <v>2220</v>
      </c>
      <c r="B2281" s="1725"/>
      <c r="D2281" s="2" t="str">
        <f t="shared" si="34"/>
        <v>OK</v>
      </c>
    </row>
    <row r="2282" spans="1:4">
      <c r="A2282" s="10">
        <v>2221</v>
      </c>
      <c r="B2282" s="1725"/>
      <c r="D2282" s="2" t="str">
        <f t="shared" si="34"/>
        <v>OK</v>
      </c>
    </row>
    <row r="2283" spans="1:4">
      <c r="A2283" s="10">
        <v>2222</v>
      </c>
      <c r="B2283" s="1725"/>
      <c r="D2283" s="2" t="str">
        <f t="shared" si="34"/>
        <v>OK</v>
      </c>
    </row>
    <row r="2284" spans="1:4">
      <c r="A2284" s="10">
        <v>2223</v>
      </c>
      <c r="B2284" s="1725"/>
      <c r="D2284" s="2" t="str">
        <f t="shared" si="34"/>
        <v>OK</v>
      </c>
    </row>
    <row r="2285" spans="1:4">
      <c r="A2285" s="10">
        <v>2224</v>
      </c>
      <c r="B2285" s="1725"/>
      <c r="D2285" s="2" t="str">
        <f t="shared" si="34"/>
        <v>OK</v>
      </c>
    </row>
    <row r="2286" spans="1:4">
      <c r="A2286" s="10">
        <v>2225</v>
      </c>
      <c r="B2286" s="1725"/>
      <c r="D2286" s="2" t="str">
        <f t="shared" si="34"/>
        <v>OK</v>
      </c>
    </row>
    <row r="2287" spans="1:4">
      <c r="A2287" s="10">
        <v>2226</v>
      </c>
      <c r="B2287" s="1725"/>
      <c r="D2287" s="2" t="str">
        <f t="shared" si="34"/>
        <v>OK</v>
      </c>
    </row>
    <row r="2288" spans="1:4">
      <c r="A2288" s="10">
        <v>2227</v>
      </c>
      <c r="B2288" s="1725"/>
      <c r="D2288" s="2" t="str">
        <f t="shared" si="34"/>
        <v>OK</v>
      </c>
    </row>
    <row r="2289" spans="1:4">
      <c r="A2289" s="10">
        <v>2228</v>
      </c>
      <c r="B2289" s="1725"/>
      <c r="D2289" s="2" t="str">
        <f t="shared" si="34"/>
        <v>OK</v>
      </c>
    </row>
    <row r="2290" spans="1:4">
      <c r="A2290" s="10">
        <v>2229</v>
      </c>
      <c r="B2290" s="1725"/>
      <c r="D2290" s="2" t="str">
        <f t="shared" si="34"/>
        <v>OK</v>
      </c>
    </row>
    <row r="2291" spans="1:4">
      <c r="A2291" s="10">
        <v>2230</v>
      </c>
      <c r="B2291" s="1725"/>
      <c r="D2291" s="2" t="str">
        <f t="shared" si="34"/>
        <v>OK</v>
      </c>
    </row>
    <row r="2292" spans="1:4">
      <c r="A2292" s="10">
        <v>2231</v>
      </c>
      <c r="B2292" s="1725"/>
      <c r="D2292" s="2" t="str">
        <f t="shared" si="34"/>
        <v>OK</v>
      </c>
    </row>
    <row r="2293" spans="1:4">
      <c r="A2293" s="10">
        <v>2232</v>
      </c>
      <c r="B2293" s="1725"/>
      <c r="D2293" s="2" t="str">
        <f t="shared" si="34"/>
        <v>OK</v>
      </c>
    </row>
    <row r="2294" spans="1:4">
      <c r="A2294" s="10">
        <v>2233</v>
      </c>
      <c r="B2294" s="1725"/>
      <c r="D2294" s="2" t="str">
        <f t="shared" si="34"/>
        <v>OK</v>
      </c>
    </row>
    <row r="2295" spans="1:4">
      <c r="A2295" s="10">
        <v>2234</v>
      </c>
      <c r="B2295" s="1725"/>
      <c r="D2295" s="2" t="str">
        <f t="shared" si="34"/>
        <v>OK</v>
      </c>
    </row>
    <row r="2296" spans="1:4">
      <c r="A2296" s="10">
        <v>2235</v>
      </c>
      <c r="B2296" s="1725"/>
      <c r="D2296" s="2" t="str">
        <f t="shared" si="34"/>
        <v>OK</v>
      </c>
    </row>
    <row r="2297" spans="1:4">
      <c r="A2297" s="10">
        <v>2236</v>
      </c>
      <c r="B2297" s="1725"/>
      <c r="D2297" s="2" t="str">
        <f t="shared" si="34"/>
        <v>OK</v>
      </c>
    </row>
    <row r="2298" spans="1:4">
      <c r="A2298" s="10">
        <v>2237</v>
      </c>
      <c r="B2298" s="1725"/>
      <c r="D2298" s="2" t="str">
        <f t="shared" si="34"/>
        <v>OK</v>
      </c>
    </row>
    <row r="2299" spans="1:4">
      <c r="A2299" s="10">
        <v>2238</v>
      </c>
      <c r="B2299" s="1725"/>
      <c r="D2299" s="2" t="str">
        <f t="shared" si="34"/>
        <v>OK</v>
      </c>
    </row>
    <row r="2300" spans="1:4">
      <c r="A2300" s="10">
        <v>2239</v>
      </c>
      <c r="B2300" s="1725"/>
      <c r="D2300" s="2" t="str">
        <f t="shared" si="34"/>
        <v>OK</v>
      </c>
    </row>
    <row r="2301" spans="1:4">
      <c r="A2301" s="10">
        <v>2240</v>
      </c>
      <c r="B2301" s="1725"/>
      <c r="D2301" s="2" t="str">
        <f t="shared" si="34"/>
        <v>OK</v>
      </c>
    </row>
    <row r="2302" spans="1:4">
      <c r="A2302" s="10">
        <v>2241</v>
      </c>
      <c r="B2302" s="1725"/>
      <c r="D2302" s="2" t="str">
        <f t="shared" si="34"/>
        <v>OK</v>
      </c>
    </row>
    <row r="2303" spans="1:4">
      <c r="A2303" s="10">
        <v>2242</v>
      </c>
      <c r="B2303" s="1725"/>
      <c r="D2303" s="2" t="str">
        <f t="shared" ref="D2303:D2366" si="35">IF(ISBLANK(B2303),"OK",IF(A2303-B2303=0,"OK","Error?"))</f>
        <v>OK</v>
      </c>
    </row>
    <row r="2304" spans="1:4">
      <c r="A2304" s="10">
        <v>2243</v>
      </c>
      <c r="B2304" s="1725"/>
      <c r="D2304" s="2" t="str">
        <f t="shared" si="35"/>
        <v>OK</v>
      </c>
    </row>
    <row r="2305" spans="1:4">
      <c r="A2305" s="10">
        <v>2244</v>
      </c>
      <c r="B2305" s="1725"/>
      <c r="D2305" s="2" t="str">
        <f t="shared" si="35"/>
        <v>OK</v>
      </c>
    </row>
    <row r="2306" spans="1:4">
      <c r="A2306" s="10">
        <v>2245</v>
      </c>
      <c r="B2306" s="1725"/>
      <c r="D2306" s="2" t="str">
        <f t="shared" si="35"/>
        <v>OK</v>
      </c>
    </row>
    <row r="2307" spans="1:4">
      <c r="A2307" s="10">
        <v>2246</v>
      </c>
      <c r="B2307" s="1725"/>
      <c r="D2307" s="2" t="str">
        <f t="shared" si="35"/>
        <v>OK</v>
      </c>
    </row>
    <row r="2308" spans="1:4">
      <c r="A2308" s="10">
        <v>2247</v>
      </c>
      <c r="B2308" s="1725"/>
      <c r="D2308" s="2" t="str">
        <f t="shared" si="35"/>
        <v>OK</v>
      </c>
    </row>
    <row r="2309" spans="1:4">
      <c r="A2309" s="10">
        <v>2248</v>
      </c>
      <c r="B2309" s="1725"/>
      <c r="D2309" s="2" t="str">
        <f t="shared" si="35"/>
        <v>OK</v>
      </c>
    </row>
    <row r="2310" spans="1:4">
      <c r="A2310" s="10">
        <v>2249</v>
      </c>
      <c r="B2310" s="1725"/>
      <c r="D2310" s="2" t="str">
        <f t="shared" si="35"/>
        <v>OK</v>
      </c>
    </row>
    <row r="2311" spans="1:4">
      <c r="A2311" s="10">
        <v>2250</v>
      </c>
      <c r="B2311" s="1725"/>
      <c r="D2311" s="2" t="str">
        <f t="shared" si="35"/>
        <v>OK</v>
      </c>
    </row>
    <row r="2312" spans="1:4">
      <c r="A2312" s="10">
        <v>2251</v>
      </c>
      <c r="B2312" s="1725"/>
      <c r="D2312" s="2" t="str">
        <f t="shared" si="35"/>
        <v>OK</v>
      </c>
    </row>
    <row r="2313" spans="1:4">
      <c r="A2313" s="10">
        <v>2252</v>
      </c>
      <c r="B2313" s="1725"/>
      <c r="D2313" s="2" t="str">
        <f t="shared" si="35"/>
        <v>OK</v>
      </c>
    </row>
    <row r="2314" spans="1:4">
      <c r="A2314" s="10">
        <v>2253</v>
      </c>
      <c r="B2314" s="1725"/>
      <c r="D2314" s="2" t="str">
        <f t="shared" si="35"/>
        <v>OK</v>
      </c>
    </row>
    <row r="2315" spans="1:4">
      <c r="A2315" s="10">
        <v>2254</v>
      </c>
      <c r="B2315" s="1725"/>
      <c r="D2315" s="2" t="str">
        <f t="shared" si="35"/>
        <v>OK</v>
      </c>
    </row>
    <row r="2316" spans="1:4">
      <c r="A2316" s="10">
        <v>2255</v>
      </c>
      <c r="B2316" s="1725"/>
      <c r="D2316" s="2" t="str">
        <f t="shared" si="35"/>
        <v>OK</v>
      </c>
    </row>
    <row r="2317" spans="1:4">
      <c r="A2317" s="10">
        <v>2256</v>
      </c>
      <c r="B2317" s="1725"/>
      <c r="D2317" s="2" t="str">
        <f t="shared" si="35"/>
        <v>OK</v>
      </c>
    </row>
    <row r="2318" spans="1:4">
      <c r="A2318" s="10">
        <v>2257</v>
      </c>
      <c r="B2318" s="1725"/>
      <c r="D2318" s="2" t="str">
        <f t="shared" si="35"/>
        <v>OK</v>
      </c>
    </row>
    <row r="2319" spans="1:4">
      <c r="A2319" s="10">
        <v>2258</v>
      </c>
      <c r="B2319" s="1725"/>
      <c r="D2319" s="2" t="str">
        <f t="shared" si="35"/>
        <v>OK</v>
      </c>
    </row>
    <row r="2320" spans="1:4">
      <c r="A2320" s="10">
        <v>2259</v>
      </c>
      <c r="B2320" s="1725"/>
      <c r="D2320" s="2" t="str">
        <f t="shared" si="35"/>
        <v>OK</v>
      </c>
    </row>
    <row r="2321" spans="1:4">
      <c r="A2321" s="10">
        <v>2260</v>
      </c>
      <c r="B2321" s="1725"/>
      <c r="D2321" s="2" t="str">
        <f t="shared" si="35"/>
        <v>OK</v>
      </c>
    </row>
    <row r="2322" spans="1:4">
      <c r="A2322" s="10">
        <v>2261</v>
      </c>
      <c r="B2322" s="1725"/>
      <c r="D2322" s="2" t="str">
        <f t="shared" si="35"/>
        <v>OK</v>
      </c>
    </row>
    <row r="2323" spans="1:4">
      <c r="A2323" s="10">
        <v>2262</v>
      </c>
      <c r="B2323" s="1725"/>
      <c r="D2323" s="2" t="str">
        <f t="shared" si="35"/>
        <v>OK</v>
      </c>
    </row>
    <row r="2324" spans="1:4">
      <c r="A2324" s="10">
        <v>2263</v>
      </c>
      <c r="B2324" s="1725"/>
      <c r="D2324" s="2" t="str">
        <f t="shared" si="35"/>
        <v>OK</v>
      </c>
    </row>
    <row r="2325" spans="1:4">
      <c r="A2325" s="10">
        <v>2264</v>
      </c>
      <c r="B2325" s="1725"/>
      <c r="D2325" s="2" t="str">
        <f t="shared" si="35"/>
        <v>OK</v>
      </c>
    </row>
    <row r="2326" spans="1:4">
      <c r="A2326" s="10">
        <v>2265</v>
      </c>
      <c r="B2326" s="1725"/>
      <c r="D2326" s="2" t="str">
        <f t="shared" si="35"/>
        <v>OK</v>
      </c>
    </row>
    <row r="2327" spans="1:4">
      <c r="A2327" s="10">
        <v>2266</v>
      </c>
      <c r="B2327" s="1725"/>
      <c r="D2327" s="2" t="str">
        <f t="shared" si="35"/>
        <v>OK</v>
      </c>
    </row>
    <row r="2328" spans="1:4">
      <c r="A2328" s="10">
        <v>2267</v>
      </c>
      <c r="B2328" s="1725"/>
      <c r="D2328" s="2" t="str">
        <f t="shared" si="35"/>
        <v>OK</v>
      </c>
    </row>
    <row r="2329" spans="1:4">
      <c r="A2329" s="10">
        <v>2268</v>
      </c>
      <c r="B2329" s="1725"/>
      <c r="D2329" s="2" t="str">
        <f t="shared" si="35"/>
        <v>OK</v>
      </c>
    </row>
    <row r="2330" spans="1:4">
      <c r="A2330" s="10">
        <v>2269</v>
      </c>
      <c r="B2330" s="1725"/>
      <c r="D2330" s="2" t="str">
        <f t="shared" si="35"/>
        <v>OK</v>
      </c>
    </row>
    <row r="2331" spans="1:4">
      <c r="A2331" s="10">
        <v>2270</v>
      </c>
      <c r="B2331" s="1725"/>
      <c r="D2331" s="2" t="str">
        <f t="shared" si="35"/>
        <v>OK</v>
      </c>
    </row>
    <row r="2332" spans="1:4">
      <c r="A2332" s="10">
        <v>2271</v>
      </c>
      <c r="B2332" s="1725"/>
      <c r="D2332" s="2" t="str">
        <f t="shared" si="35"/>
        <v>OK</v>
      </c>
    </row>
    <row r="2333" spans="1:4">
      <c r="A2333" s="10">
        <v>2272</v>
      </c>
      <c r="B2333" s="1725"/>
      <c r="D2333" s="2" t="str">
        <f t="shared" si="35"/>
        <v>OK</v>
      </c>
    </row>
    <row r="2334" spans="1:4">
      <c r="A2334" s="10">
        <v>2273</v>
      </c>
      <c r="B2334" s="1725"/>
      <c r="D2334" s="2" t="str">
        <f t="shared" si="35"/>
        <v>OK</v>
      </c>
    </row>
    <row r="2335" spans="1:4">
      <c r="A2335" s="10">
        <v>2274</v>
      </c>
      <c r="B2335" s="1725"/>
      <c r="D2335" s="2" t="str">
        <f t="shared" si="35"/>
        <v>OK</v>
      </c>
    </row>
    <row r="2336" spans="1:4">
      <c r="A2336" s="10">
        <v>2275</v>
      </c>
      <c r="B2336" s="1725"/>
      <c r="D2336" s="2" t="str">
        <f t="shared" si="35"/>
        <v>OK</v>
      </c>
    </row>
    <row r="2337" spans="1:4">
      <c r="A2337" s="10">
        <v>2276</v>
      </c>
      <c r="B2337" s="1725"/>
      <c r="D2337" s="2" t="str">
        <f t="shared" si="35"/>
        <v>OK</v>
      </c>
    </row>
    <row r="2338" spans="1:4">
      <c r="A2338" s="10">
        <v>2277</v>
      </c>
      <c r="B2338" s="1725"/>
      <c r="D2338" s="2" t="str">
        <f t="shared" si="35"/>
        <v>OK</v>
      </c>
    </row>
    <row r="2339" spans="1:4">
      <c r="A2339" s="10">
        <v>2278</v>
      </c>
      <c r="B2339" s="1725"/>
      <c r="D2339" s="2" t="str">
        <f t="shared" si="35"/>
        <v>OK</v>
      </c>
    </row>
    <row r="2340" spans="1:4">
      <c r="A2340" s="10">
        <v>2279</v>
      </c>
      <c r="B2340" s="1725"/>
      <c r="D2340" s="2" t="str">
        <f t="shared" si="35"/>
        <v>OK</v>
      </c>
    </row>
    <row r="2341" spans="1:4">
      <c r="A2341" s="10">
        <v>2280</v>
      </c>
      <c r="B2341" s="1725"/>
      <c r="D2341" s="2" t="str">
        <f t="shared" si="35"/>
        <v>OK</v>
      </c>
    </row>
    <row r="2342" spans="1:4">
      <c r="A2342" s="10">
        <v>2281</v>
      </c>
      <c r="B2342" s="1725"/>
      <c r="D2342" s="2" t="str">
        <f t="shared" si="35"/>
        <v>OK</v>
      </c>
    </row>
    <row r="2343" spans="1:4">
      <c r="A2343" s="10">
        <v>2282</v>
      </c>
      <c r="B2343" s="1725"/>
      <c r="D2343" s="2" t="str">
        <f t="shared" si="35"/>
        <v>OK</v>
      </c>
    </row>
    <row r="2344" spans="1:4">
      <c r="A2344" s="10">
        <v>2283</v>
      </c>
      <c r="B2344" s="1725"/>
      <c r="D2344" s="2" t="str">
        <f t="shared" si="35"/>
        <v>OK</v>
      </c>
    </row>
    <row r="2345" spans="1:4">
      <c r="A2345" s="10">
        <v>2284</v>
      </c>
      <c r="B2345" s="1725"/>
      <c r="D2345" s="2" t="str">
        <f t="shared" si="35"/>
        <v>OK</v>
      </c>
    </row>
    <row r="2346" spans="1:4">
      <c r="A2346" s="10">
        <v>2285</v>
      </c>
      <c r="B2346" s="1725"/>
      <c r="D2346" s="2" t="str">
        <f t="shared" si="35"/>
        <v>OK</v>
      </c>
    </row>
    <row r="2347" spans="1:4">
      <c r="A2347" s="10">
        <v>2286</v>
      </c>
      <c r="B2347" s="1725"/>
      <c r="D2347" s="2" t="str">
        <f t="shared" si="35"/>
        <v>OK</v>
      </c>
    </row>
    <row r="2348" spans="1:4">
      <c r="A2348" s="10">
        <v>2287</v>
      </c>
      <c r="B2348" s="1725"/>
      <c r="D2348" s="2" t="str">
        <f t="shared" si="35"/>
        <v>OK</v>
      </c>
    </row>
    <row r="2349" spans="1:4">
      <c r="A2349" s="10">
        <v>2288</v>
      </c>
      <c r="B2349" s="1725"/>
      <c r="D2349" s="2" t="str">
        <f t="shared" si="35"/>
        <v>OK</v>
      </c>
    </row>
    <row r="2350" spans="1:4">
      <c r="A2350" s="10">
        <v>2289</v>
      </c>
      <c r="B2350" s="1725"/>
      <c r="D2350" s="2" t="str">
        <f t="shared" si="35"/>
        <v>OK</v>
      </c>
    </row>
    <row r="2351" spans="1:4">
      <c r="A2351" s="10">
        <v>2290</v>
      </c>
      <c r="B2351" s="1725"/>
      <c r="D2351" s="2" t="str">
        <f t="shared" si="35"/>
        <v>OK</v>
      </c>
    </row>
    <row r="2352" spans="1:4">
      <c r="A2352" s="10">
        <v>2291</v>
      </c>
      <c r="B2352" s="1725"/>
      <c r="D2352" s="2" t="str">
        <f t="shared" si="35"/>
        <v>OK</v>
      </c>
    </row>
    <row r="2353" spans="1:4">
      <c r="A2353" s="10">
        <v>2292</v>
      </c>
      <c r="B2353" s="1725"/>
      <c r="D2353" s="2" t="str">
        <f t="shared" si="35"/>
        <v>OK</v>
      </c>
    </row>
    <row r="2354" spans="1:4">
      <c r="A2354" s="10">
        <v>2293</v>
      </c>
      <c r="B2354" s="1725"/>
      <c r="D2354" s="2" t="str">
        <f t="shared" si="35"/>
        <v>OK</v>
      </c>
    </row>
    <row r="2355" spans="1:4">
      <c r="A2355" s="10">
        <v>2294</v>
      </c>
      <c r="B2355" s="1725"/>
      <c r="D2355" s="2" t="str">
        <f t="shared" si="35"/>
        <v>OK</v>
      </c>
    </row>
    <row r="2356" spans="1:4">
      <c r="A2356" s="10">
        <v>2295</v>
      </c>
      <c r="B2356" s="1725"/>
      <c r="D2356" s="2" t="str">
        <f t="shared" si="35"/>
        <v>OK</v>
      </c>
    </row>
    <row r="2357" spans="1:4">
      <c r="A2357" s="10">
        <v>2296</v>
      </c>
      <c r="B2357" s="1725"/>
      <c r="D2357" s="2" t="str">
        <f t="shared" si="35"/>
        <v>OK</v>
      </c>
    </row>
    <row r="2358" spans="1:4">
      <c r="A2358" s="10">
        <v>2297</v>
      </c>
      <c r="B2358" s="1725"/>
      <c r="D2358" s="2" t="str">
        <f t="shared" si="35"/>
        <v>OK</v>
      </c>
    </row>
    <row r="2359" spans="1:4">
      <c r="A2359" s="10">
        <v>2298</v>
      </c>
      <c r="B2359" s="1725"/>
      <c r="D2359" s="2" t="str">
        <f t="shared" si="35"/>
        <v>OK</v>
      </c>
    </row>
    <row r="2360" spans="1:4">
      <c r="A2360" s="10">
        <v>2299</v>
      </c>
      <c r="B2360" s="1725"/>
      <c r="D2360" s="2" t="str">
        <f t="shared" si="35"/>
        <v>OK</v>
      </c>
    </row>
    <row r="2361" spans="1:4">
      <c r="A2361" s="10">
        <v>2300</v>
      </c>
      <c r="B2361" s="1725"/>
      <c r="D2361" s="2" t="str">
        <f t="shared" si="35"/>
        <v>OK</v>
      </c>
    </row>
    <row r="2362" spans="1:4">
      <c r="A2362" s="10">
        <v>2301</v>
      </c>
      <c r="B2362" s="1725"/>
      <c r="D2362" s="2" t="str">
        <f t="shared" si="35"/>
        <v>OK</v>
      </c>
    </row>
    <row r="2363" spans="1:4">
      <c r="A2363" s="10">
        <v>2302</v>
      </c>
      <c r="B2363" s="1725"/>
      <c r="D2363" s="2" t="str">
        <f t="shared" si="35"/>
        <v>OK</v>
      </c>
    </row>
    <row r="2364" spans="1:4">
      <c r="A2364" s="10">
        <v>2303</v>
      </c>
      <c r="B2364" s="1725"/>
      <c r="D2364" s="2" t="str">
        <f t="shared" si="35"/>
        <v>OK</v>
      </c>
    </row>
    <row r="2365" spans="1:4">
      <c r="A2365" s="10">
        <v>2304</v>
      </c>
      <c r="B2365" s="1725"/>
      <c r="D2365" s="2" t="str">
        <f t="shared" si="35"/>
        <v>OK</v>
      </c>
    </row>
    <row r="2366" spans="1:4">
      <c r="A2366" s="10">
        <v>2305</v>
      </c>
      <c r="B2366" s="1725"/>
      <c r="D2366" s="2" t="str">
        <f t="shared" si="35"/>
        <v>OK</v>
      </c>
    </row>
    <row r="2367" spans="1:4">
      <c r="A2367" s="10">
        <v>2306</v>
      </c>
      <c r="B2367" s="1725"/>
      <c r="D2367" s="2" t="str">
        <f t="shared" ref="D2367:D2430" si="36">IF(ISBLANK(B2367),"OK",IF(A2367-B2367=0,"OK","Error?"))</f>
        <v>OK</v>
      </c>
    </row>
    <row r="2368" spans="1:4">
      <c r="A2368" s="10">
        <v>2307</v>
      </c>
      <c r="B2368" s="1725"/>
      <c r="D2368" s="2" t="str">
        <f t="shared" si="36"/>
        <v>OK</v>
      </c>
    </row>
    <row r="2369" spans="1:4">
      <c r="A2369" s="10">
        <v>2308</v>
      </c>
      <c r="B2369" s="1725"/>
      <c r="D2369" s="2" t="str">
        <f t="shared" si="36"/>
        <v>OK</v>
      </c>
    </row>
    <row r="2370" spans="1:4">
      <c r="A2370" s="10">
        <v>2309</v>
      </c>
      <c r="B2370" s="1725"/>
      <c r="D2370" s="2" t="str">
        <f t="shared" si="36"/>
        <v>OK</v>
      </c>
    </row>
    <row r="2371" spans="1:4">
      <c r="A2371" s="10">
        <v>2310</v>
      </c>
      <c r="B2371" s="1725"/>
      <c r="D2371" s="2" t="str">
        <f t="shared" si="36"/>
        <v>OK</v>
      </c>
    </row>
    <row r="2372" spans="1:4">
      <c r="A2372" s="10">
        <v>2311</v>
      </c>
      <c r="B2372" s="1725"/>
      <c r="D2372" s="2" t="str">
        <f t="shared" si="36"/>
        <v>OK</v>
      </c>
    </row>
    <row r="2373" spans="1:4">
      <c r="A2373" s="10">
        <v>2312</v>
      </c>
      <c r="B2373" s="1725"/>
      <c r="D2373" s="2" t="str">
        <f t="shared" si="36"/>
        <v>OK</v>
      </c>
    </row>
    <row r="2374" spans="1:4">
      <c r="A2374" s="10">
        <v>2313</v>
      </c>
      <c r="B2374" s="1725"/>
      <c r="D2374" s="2" t="str">
        <f t="shared" si="36"/>
        <v>OK</v>
      </c>
    </row>
    <row r="2375" spans="1:4">
      <c r="A2375" s="10">
        <v>2314</v>
      </c>
      <c r="B2375" s="1725"/>
      <c r="D2375" s="2" t="str">
        <f t="shared" si="36"/>
        <v>OK</v>
      </c>
    </row>
    <row r="2376" spans="1:4">
      <c r="A2376" s="10">
        <v>2315</v>
      </c>
      <c r="B2376" s="1725"/>
      <c r="D2376" s="2" t="str">
        <f t="shared" si="36"/>
        <v>OK</v>
      </c>
    </row>
    <row r="2377" spans="1:4">
      <c r="A2377" s="10">
        <v>2316</v>
      </c>
      <c r="B2377" s="1725"/>
      <c r="D2377" s="2" t="str">
        <f t="shared" si="36"/>
        <v>OK</v>
      </c>
    </row>
    <row r="2378" spans="1:4">
      <c r="A2378" s="10">
        <v>2317</v>
      </c>
      <c r="B2378" s="1725"/>
      <c r="D2378" s="2" t="str">
        <f t="shared" si="36"/>
        <v>OK</v>
      </c>
    </row>
    <row r="2379" spans="1:4">
      <c r="A2379" s="10">
        <v>2318</v>
      </c>
      <c r="B2379" s="1725"/>
      <c r="D2379" s="2" t="str">
        <f t="shared" si="36"/>
        <v>OK</v>
      </c>
    </row>
    <row r="2380" spans="1:4">
      <c r="A2380" s="10">
        <v>2319</v>
      </c>
      <c r="B2380" s="1725"/>
      <c r="D2380" s="2" t="str">
        <f t="shared" si="36"/>
        <v>OK</v>
      </c>
    </row>
    <row r="2381" spans="1:4">
      <c r="A2381" s="10">
        <v>2320</v>
      </c>
      <c r="B2381" s="1725"/>
      <c r="D2381" s="2" t="str">
        <f t="shared" si="36"/>
        <v>OK</v>
      </c>
    </row>
    <row r="2382" spans="1:4">
      <c r="A2382" s="10">
        <v>2321</v>
      </c>
      <c r="B2382" s="1725"/>
      <c r="D2382" s="2" t="str">
        <f t="shared" si="36"/>
        <v>OK</v>
      </c>
    </row>
    <row r="2383" spans="1:4">
      <c r="A2383" s="10">
        <v>2322</v>
      </c>
      <c r="B2383" s="1725"/>
      <c r="D2383" s="2" t="str">
        <f t="shared" si="36"/>
        <v>OK</v>
      </c>
    </row>
    <row r="2384" spans="1:4">
      <c r="A2384" s="10">
        <v>2323</v>
      </c>
      <c r="B2384" s="1725"/>
      <c r="D2384" s="2" t="str">
        <f t="shared" si="36"/>
        <v>OK</v>
      </c>
    </row>
    <row r="2385" spans="1:4">
      <c r="A2385" s="10">
        <v>2324</v>
      </c>
      <c r="B2385" s="1725"/>
      <c r="D2385" s="2" t="str">
        <f t="shared" si="36"/>
        <v>OK</v>
      </c>
    </row>
    <row r="2386" spans="1:4">
      <c r="A2386" s="10">
        <v>2325</v>
      </c>
      <c r="B2386" s="1725"/>
      <c r="D2386" s="2" t="str">
        <f t="shared" si="36"/>
        <v>OK</v>
      </c>
    </row>
    <row r="2387" spans="1:4">
      <c r="A2387" s="10">
        <v>2326</v>
      </c>
      <c r="B2387" s="1725"/>
      <c r="D2387" s="2" t="str">
        <f t="shared" si="36"/>
        <v>OK</v>
      </c>
    </row>
    <row r="2388" spans="1:4">
      <c r="A2388" s="10">
        <v>2327</v>
      </c>
      <c r="B2388" s="1725"/>
      <c r="D2388" s="2" t="str">
        <f t="shared" si="36"/>
        <v>OK</v>
      </c>
    </row>
    <row r="2389" spans="1:4">
      <c r="A2389" s="10">
        <v>2328</v>
      </c>
      <c r="B2389" s="1725"/>
      <c r="D2389" s="2" t="str">
        <f t="shared" si="36"/>
        <v>OK</v>
      </c>
    </row>
    <row r="2390" spans="1:4">
      <c r="A2390" s="10">
        <v>2329</v>
      </c>
      <c r="B2390" s="1725"/>
      <c r="D2390" s="2" t="str">
        <f t="shared" si="36"/>
        <v>OK</v>
      </c>
    </row>
    <row r="2391" spans="1:4">
      <c r="A2391" s="10">
        <v>2330</v>
      </c>
      <c r="B2391" s="1725"/>
      <c r="D2391" s="2" t="str">
        <f t="shared" si="36"/>
        <v>OK</v>
      </c>
    </row>
    <row r="2392" spans="1:4">
      <c r="A2392" s="10">
        <v>2331</v>
      </c>
      <c r="B2392" s="1725"/>
      <c r="D2392" s="2" t="str">
        <f t="shared" si="36"/>
        <v>OK</v>
      </c>
    </row>
    <row r="2393" spans="1:4">
      <c r="A2393" s="10">
        <v>2332</v>
      </c>
      <c r="B2393" s="1725"/>
      <c r="D2393" s="2" t="str">
        <f t="shared" si="36"/>
        <v>OK</v>
      </c>
    </row>
    <row r="2394" spans="1:4">
      <c r="A2394" s="10">
        <v>2333</v>
      </c>
      <c r="B2394" s="1725"/>
      <c r="D2394" s="2" t="str">
        <f t="shared" si="36"/>
        <v>OK</v>
      </c>
    </row>
    <row r="2395" spans="1:4">
      <c r="A2395" s="10">
        <v>2334</v>
      </c>
      <c r="B2395" s="1725"/>
      <c r="D2395" s="2" t="str">
        <f t="shared" si="36"/>
        <v>OK</v>
      </c>
    </row>
    <row r="2396" spans="1:4">
      <c r="A2396" s="10">
        <v>2335</v>
      </c>
      <c r="B2396" s="1725"/>
      <c r="D2396" s="2" t="str">
        <f t="shared" si="36"/>
        <v>OK</v>
      </c>
    </row>
    <row r="2397" spans="1:4">
      <c r="A2397" s="10">
        <v>2336</v>
      </c>
      <c r="B2397" s="1725"/>
      <c r="D2397" s="2" t="str">
        <f t="shared" si="36"/>
        <v>OK</v>
      </c>
    </row>
    <row r="2398" spans="1:4">
      <c r="A2398" s="10">
        <v>2337</v>
      </c>
      <c r="B2398" s="1725"/>
      <c r="D2398" s="2" t="str">
        <f t="shared" si="36"/>
        <v>OK</v>
      </c>
    </row>
    <row r="2399" spans="1:4">
      <c r="A2399" s="10">
        <v>2338</v>
      </c>
      <c r="B2399" s="1725"/>
      <c r="D2399" s="2" t="str">
        <f t="shared" si="36"/>
        <v>OK</v>
      </c>
    </row>
    <row r="2400" spans="1:4">
      <c r="A2400" s="10">
        <v>2339</v>
      </c>
      <c r="B2400" s="1725"/>
      <c r="D2400" s="2" t="str">
        <f t="shared" si="36"/>
        <v>OK</v>
      </c>
    </row>
    <row r="2401" spans="1:4">
      <c r="A2401" s="10">
        <v>2340</v>
      </c>
      <c r="B2401" s="1725"/>
      <c r="D2401" s="2" t="str">
        <f t="shared" si="36"/>
        <v>OK</v>
      </c>
    </row>
    <row r="2402" spans="1:4">
      <c r="A2402" s="10">
        <v>2341</v>
      </c>
      <c r="B2402" s="1725"/>
      <c r="D2402" s="2" t="str">
        <f t="shared" si="36"/>
        <v>OK</v>
      </c>
    </row>
    <row r="2403" spans="1:4">
      <c r="A2403" s="10">
        <v>2342</v>
      </c>
      <c r="B2403" s="1725"/>
      <c r="D2403" s="2" t="str">
        <f t="shared" si="36"/>
        <v>OK</v>
      </c>
    </row>
    <row r="2404" spans="1:4">
      <c r="A2404" s="10">
        <v>2343</v>
      </c>
      <c r="B2404" s="1725"/>
      <c r="D2404" s="2" t="str">
        <f t="shared" si="36"/>
        <v>OK</v>
      </c>
    </row>
    <row r="2405" spans="1:4">
      <c r="A2405" s="10">
        <v>2344</v>
      </c>
      <c r="B2405" s="1725"/>
      <c r="D2405" s="2" t="str">
        <f t="shared" si="36"/>
        <v>OK</v>
      </c>
    </row>
    <row r="2406" spans="1:4">
      <c r="A2406" s="10">
        <v>2345</v>
      </c>
      <c r="B2406" s="1725"/>
      <c r="D2406" s="2" t="str">
        <f t="shared" si="36"/>
        <v>OK</v>
      </c>
    </row>
    <row r="2407" spans="1:4">
      <c r="A2407" s="10">
        <v>2346</v>
      </c>
      <c r="B2407" s="1725"/>
      <c r="D2407" s="2" t="str">
        <f t="shared" si="36"/>
        <v>OK</v>
      </c>
    </row>
    <row r="2408" spans="1:4">
      <c r="A2408" s="10">
        <v>2347</v>
      </c>
      <c r="B2408" s="1725"/>
      <c r="D2408" s="2" t="str">
        <f t="shared" si="36"/>
        <v>OK</v>
      </c>
    </row>
    <row r="2409" spans="1:4">
      <c r="A2409" s="10">
        <v>2348</v>
      </c>
      <c r="B2409" s="1725"/>
      <c r="D2409" s="2" t="str">
        <f t="shared" si="36"/>
        <v>OK</v>
      </c>
    </row>
    <row r="2410" spans="1:4">
      <c r="A2410" s="10">
        <v>2349</v>
      </c>
      <c r="B2410" s="1725"/>
      <c r="D2410" s="2" t="str">
        <f t="shared" si="36"/>
        <v>OK</v>
      </c>
    </row>
    <row r="2411" spans="1:4">
      <c r="A2411" s="10">
        <v>2350</v>
      </c>
      <c r="B2411" s="1725"/>
      <c r="D2411" s="2" t="str">
        <f t="shared" si="36"/>
        <v>OK</v>
      </c>
    </row>
    <row r="2412" spans="1:4">
      <c r="A2412" s="10">
        <v>2351</v>
      </c>
      <c r="B2412" s="1725"/>
      <c r="D2412" s="2" t="str">
        <f t="shared" si="36"/>
        <v>OK</v>
      </c>
    </row>
    <row r="2413" spans="1:4">
      <c r="A2413" s="10">
        <v>2352</v>
      </c>
      <c r="B2413" s="1725"/>
      <c r="D2413" s="2" t="str">
        <f t="shared" si="36"/>
        <v>OK</v>
      </c>
    </row>
    <row r="2414" spans="1:4">
      <c r="A2414" s="10">
        <v>2353</v>
      </c>
      <c r="B2414" s="1725"/>
      <c r="D2414" s="2" t="str">
        <f t="shared" si="36"/>
        <v>OK</v>
      </c>
    </row>
    <row r="2415" spans="1:4">
      <c r="A2415" s="10">
        <v>2354</v>
      </c>
      <c r="B2415" s="1725"/>
      <c r="D2415" s="2" t="str">
        <f t="shared" si="36"/>
        <v>OK</v>
      </c>
    </row>
    <row r="2416" spans="1:4">
      <c r="A2416" s="10">
        <v>2355</v>
      </c>
      <c r="B2416" s="1725"/>
      <c r="D2416" s="2" t="str">
        <f t="shared" si="36"/>
        <v>OK</v>
      </c>
    </row>
    <row r="2417" spans="1:4">
      <c r="A2417" s="10">
        <v>2356</v>
      </c>
      <c r="B2417" s="1725"/>
      <c r="D2417" s="2" t="str">
        <f t="shared" si="36"/>
        <v>OK</v>
      </c>
    </row>
    <row r="2418" spans="1:4">
      <c r="A2418" s="10">
        <v>2357</v>
      </c>
      <c r="B2418" s="1725"/>
      <c r="D2418" s="2" t="str">
        <f t="shared" si="36"/>
        <v>OK</v>
      </c>
    </row>
    <row r="2419" spans="1:4">
      <c r="A2419" s="10">
        <v>2358</v>
      </c>
      <c r="B2419" s="1725"/>
      <c r="D2419" s="2" t="str">
        <f t="shared" si="36"/>
        <v>OK</v>
      </c>
    </row>
    <row r="2420" spans="1:4">
      <c r="A2420" s="10">
        <v>2359</v>
      </c>
      <c r="B2420" s="1725"/>
      <c r="D2420" s="2" t="str">
        <f t="shared" si="36"/>
        <v>OK</v>
      </c>
    </row>
    <row r="2421" spans="1:4">
      <c r="A2421" s="10">
        <v>2360</v>
      </c>
      <c r="B2421" s="1725"/>
      <c r="D2421" s="2" t="str">
        <f t="shared" si="36"/>
        <v>OK</v>
      </c>
    </row>
    <row r="2422" spans="1:4">
      <c r="A2422" s="10">
        <v>2361</v>
      </c>
      <c r="B2422" s="1725"/>
      <c r="D2422" s="2" t="str">
        <f t="shared" si="36"/>
        <v>OK</v>
      </c>
    </row>
    <row r="2423" spans="1:4">
      <c r="A2423" s="10">
        <v>2362</v>
      </c>
      <c r="B2423" s="1725"/>
      <c r="D2423" s="2" t="str">
        <f t="shared" si="36"/>
        <v>OK</v>
      </c>
    </row>
    <row r="2424" spans="1:4">
      <c r="A2424" s="10">
        <v>2363</v>
      </c>
      <c r="B2424" s="1725"/>
      <c r="D2424" s="2" t="str">
        <f t="shared" si="36"/>
        <v>OK</v>
      </c>
    </row>
    <row r="2425" spans="1:4">
      <c r="A2425" s="10">
        <v>2364</v>
      </c>
      <c r="B2425" s="1725"/>
      <c r="D2425" s="2" t="str">
        <f t="shared" si="36"/>
        <v>OK</v>
      </c>
    </row>
    <row r="2426" spans="1:4">
      <c r="A2426" s="10">
        <v>2365</v>
      </c>
      <c r="B2426" s="1725"/>
      <c r="D2426" s="2" t="str">
        <f t="shared" si="36"/>
        <v>OK</v>
      </c>
    </row>
    <row r="2427" spans="1:4">
      <c r="A2427" s="10">
        <v>2366</v>
      </c>
      <c r="B2427" s="1725"/>
      <c r="D2427" s="2" t="str">
        <f t="shared" si="36"/>
        <v>OK</v>
      </c>
    </row>
    <row r="2428" spans="1:4">
      <c r="A2428" s="10">
        <v>2367</v>
      </c>
      <c r="B2428" s="1725"/>
      <c r="D2428" s="2" t="str">
        <f t="shared" si="36"/>
        <v>OK</v>
      </c>
    </row>
    <row r="2429" spans="1:4">
      <c r="A2429" s="10">
        <v>2368</v>
      </c>
      <c r="B2429" s="1725"/>
      <c r="D2429" s="2" t="str">
        <f t="shared" si="36"/>
        <v>OK</v>
      </c>
    </row>
    <row r="2430" spans="1:4">
      <c r="A2430" s="10">
        <v>2369</v>
      </c>
      <c r="B2430" s="1725"/>
      <c r="D2430" s="2" t="str">
        <f t="shared" si="36"/>
        <v>OK</v>
      </c>
    </row>
    <row r="2431" spans="1:4">
      <c r="A2431" s="10">
        <v>2370</v>
      </c>
      <c r="B2431" s="1725"/>
      <c r="D2431" s="2" t="str">
        <f t="shared" ref="D2431:D2494" si="37">IF(ISBLANK(B2431),"OK",IF(A2431-B2431=0,"OK","Error?"))</f>
        <v>OK</v>
      </c>
    </row>
    <row r="2432" spans="1:4">
      <c r="A2432" s="10">
        <v>2371</v>
      </c>
      <c r="B2432" s="1725"/>
      <c r="D2432" s="2" t="str">
        <f t="shared" si="37"/>
        <v>OK</v>
      </c>
    </row>
    <row r="2433" spans="1:4">
      <c r="A2433" s="10">
        <v>2372</v>
      </c>
      <c r="B2433" s="1725"/>
      <c r="D2433" s="2" t="str">
        <f t="shared" si="37"/>
        <v>OK</v>
      </c>
    </row>
    <row r="2434" spans="1:4">
      <c r="A2434" s="10">
        <v>2373</v>
      </c>
      <c r="B2434" s="1725"/>
      <c r="D2434" s="2" t="str">
        <f t="shared" si="37"/>
        <v>OK</v>
      </c>
    </row>
    <row r="2435" spans="1:4">
      <c r="A2435" s="5">
        <v>2374</v>
      </c>
      <c r="B2435" s="1725">
        <f>'Assets-Liab 5-6'!C38</f>
        <v>20100754</v>
      </c>
      <c r="D2435" s="2" t="str">
        <f t="shared" si="37"/>
        <v>Error?</v>
      </c>
    </row>
    <row r="2436" spans="1:4">
      <c r="A2436" s="10">
        <v>2375</v>
      </c>
      <c r="B2436" s="1725"/>
      <c r="D2436" s="2" t="str">
        <f t="shared" si="37"/>
        <v>OK</v>
      </c>
    </row>
    <row r="2437" spans="1:4">
      <c r="A2437" s="5">
        <v>2376</v>
      </c>
      <c r="B2437" s="1725">
        <f>'Assets-Liab 5-6'!D38</f>
        <v>2162707</v>
      </c>
      <c r="D2437" s="2" t="str">
        <f t="shared" si="37"/>
        <v>Error?</v>
      </c>
    </row>
    <row r="2438" spans="1:4">
      <c r="A2438" s="10">
        <v>2377</v>
      </c>
      <c r="B2438" s="1725"/>
      <c r="D2438" s="2" t="str">
        <f t="shared" si="37"/>
        <v>OK</v>
      </c>
    </row>
    <row r="2439" spans="1:4">
      <c r="A2439" s="10">
        <v>2378</v>
      </c>
      <c r="B2439" s="1725"/>
      <c r="D2439" s="2" t="str">
        <f t="shared" si="37"/>
        <v>OK</v>
      </c>
    </row>
    <row r="2440" spans="1:4">
      <c r="A2440" s="10">
        <v>2379</v>
      </c>
      <c r="B2440" s="1725"/>
      <c r="D2440" s="2" t="str">
        <f t="shared" si="37"/>
        <v>OK</v>
      </c>
    </row>
    <row r="2441" spans="1:4">
      <c r="A2441" s="10">
        <v>2380</v>
      </c>
      <c r="B2441" s="1725"/>
      <c r="D2441" s="2" t="str">
        <f t="shared" si="37"/>
        <v>OK</v>
      </c>
    </row>
    <row r="2442" spans="1:4">
      <c r="A2442" s="10">
        <v>2381</v>
      </c>
      <c r="B2442" s="1725"/>
      <c r="D2442" s="2" t="str">
        <f t="shared" si="37"/>
        <v>OK</v>
      </c>
    </row>
    <row r="2443" spans="1:4">
      <c r="A2443" s="10">
        <v>2382</v>
      </c>
      <c r="B2443" s="1725"/>
      <c r="D2443" s="2" t="str">
        <f t="shared" si="37"/>
        <v>OK</v>
      </c>
    </row>
    <row r="2444" spans="1:4">
      <c r="A2444" s="10">
        <v>2383</v>
      </c>
      <c r="B2444" s="1725"/>
      <c r="D2444" s="2" t="str">
        <f t="shared" si="37"/>
        <v>OK</v>
      </c>
    </row>
    <row r="2445" spans="1:4">
      <c r="A2445" s="10">
        <v>2384</v>
      </c>
      <c r="B2445" s="1725"/>
      <c r="D2445" s="2" t="str">
        <f t="shared" si="37"/>
        <v>OK</v>
      </c>
    </row>
    <row r="2446" spans="1:4">
      <c r="A2446" s="10">
        <v>2385</v>
      </c>
      <c r="B2446" s="1725"/>
      <c r="D2446" s="2" t="str">
        <f t="shared" si="37"/>
        <v>OK</v>
      </c>
    </row>
    <row r="2447" spans="1:4">
      <c r="A2447" s="10">
        <v>2386</v>
      </c>
      <c r="B2447" s="1725"/>
      <c r="D2447" s="2" t="str">
        <f t="shared" si="37"/>
        <v>OK</v>
      </c>
    </row>
    <row r="2448" spans="1:4">
      <c r="A2448" s="10">
        <v>2387</v>
      </c>
      <c r="B2448" s="1725"/>
      <c r="D2448" s="2" t="str">
        <f t="shared" si="37"/>
        <v>OK</v>
      </c>
    </row>
    <row r="2449" spans="1:4">
      <c r="A2449" s="10">
        <v>2388</v>
      </c>
      <c r="B2449" s="1725"/>
      <c r="D2449" s="2" t="str">
        <f t="shared" si="37"/>
        <v>OK</v>
      </c>
    </row>
    <row r="2450" spans="1:4">
      <c r="A2450" s="10">
        <v>2389</v>
      </c>
      <c r="B2450" s="1725"/>
      <c r="D2450" s="2" t="str">
        <f t="shared" si="37"/>
        <v>OK</v>
      </c>
    </row>
    <row r="2451" spans="1:4">
      <c r="A2451" s="10">
        <v>2390</v>
      </c>
      <c r="B2451" s="1725"/>
      <c r="D2451" s="2" t="str">
        <f t="shared" si="37"/>
        <v>OK</v>
      </c>
    </row>
    <row r="2452" spans="1:4">
      <c r="A2452" s="10">
        <v>2391</v>
      </c>
      <c r="B2452" s="1725"/>
      <c r="D2452" s="2" t="str">
        <f t="shared" si="37"/>
        <v>OK</v>
      </c>
    </row>
    <row r="2453" spans="1:4">
      <c r="A2453" s="10">
        <v>2392</v>
      </c>
      <c r="B2453" s="1725"/>
      <c r="D2453" s="2" t="str">
        <f t="shared" si="37"/>
        <v>OK</v>
      </c>
    </row>
    <row r="2454" spans="1:4">
      <c r="A2454" s="10">
        <v>2393</v>
      </c>
      <c r="B2454" s="1725"/>
      <c r="D2454" s="2" t="str">
        <f t="shared" si="37"/>
        <v>OK</v>
      </c>
    </row>
    <row r="2455" spans="1:4">
      <c r="A2455" s="10">
        <v>2394</v>
      </c>
      <c r="B2455" s="1725"/>
      <c r="D2455" s="2" t="str">
        <f t="shared" si="37"/>
        <v>OK</v>
      </c>
    </row>
    <row r="2456" spans="1:4">
      <c r="A2456" s="10">
        <v>2395</v>
      </c>
      <c r="B2456" s="1725"/>
      <c r="D2456" s="2" t="str">
        <f t="shared" si="37"/>
        <v>OK</v>
      </c>
    </row>
    <row r="2457" spans="1:4">
      <c r="A2457" s="10">
        <v>2396</v>
      </c>
      <c r="B2457" s="1725"/>
      <c r="D2457" s="2" t="str">
        <f t="shared" si="37"/>
        <v>OK</v>
      </c>
    </row>
    <row r="2458" spans="1:4">
      <c r="A2458" s="10">
        <v>2397</v>
      </c>
      <c r="B2458" s="1725"/>
      <c r="D2458" s="2" t="str">
        <f t="shared" si="37"/>
        <v>OK</v>
      </c>
    </row>
    <row r="2459" spans="1:4">
      <c r="A2459" s="10">
        <v>2398</v>
      </c>
      <c r="B2459" s="1725"/>
      <c r="D2459" s="2" t="str">
        <f t="shared" si="37"/>
        <v>OK</v>
      </c>
    </row>
    <row r="2460" spans="1:4">
      <c r="A2460" s="10">
        <v>2399</v>
      </c>
      <c r="B2460" s="1725"/>
      <c r="D2460" s="2" t="str">
        <f t="shared" si="37"/>
        <v>OK</v>
      </c>
    </row>
    <row r="2461" spans="1:4">
      <c r="A2461" s="10">
        <v>2400</v>
      </c>
      <c r="B2461" s="1725"/>
      <c r="D2461" s="2" t="str">
        <f t="shared" si="37"/>
        <v>OK</v>
      </c>
    </row>
    <row r="2462" spans="1:4">
      <c r="A2462" s="10">
        <v>2401</v>
      </c>
      <c r="B2462" s="1725"/>
      <c r="D2462" s="2" t="str">
        <f t="shared" si="37"/>
        <v>OK</v>
      </c>
    </row>
    <row r="2463" spans="1:4">
      <c r="A2463" s="10">
        <v>2402</v>
      </c>
      <c r="B2463" s="1725"/>
      <c r="D2463" s="2" t="str">
        <f t="shared" si="37"/>
        <v>OK</v>
      </c>
    </row>
    <row r="2464" spans="1:4">
      <c r="A2464" s="10">
        <v>2403</v>
      </c>
      <c r="B2464" s="1725"/>
      <c r="D2464" s="2" t="str">
        <f t="shared" si="37"/>
        <v>OK</v>
      </c>
    </row>
    <row r="2465" spans="1:4">
      <c r="A2465" s="10">
        <v>2404</v>
      </c>
      <c r="B2465" s="1725"/>
      <c r="D2465" s="2" t="str">
        <f t="shared" si="37"/>
        <v>OK</v>
      </c>
    </row>
    <row r="2466" spans="1:4">
      <c r="A2466" s="10">
        <v>2405</v>
      </c>
      <c r="B2466" s="1725"/>
      <c r="D2466" s="2" t="str">
        <f t="shared" si="37"/>
        <v>OK</v>
      </c>
    </row>
    <row r="2467" spans="1:4">
      <c r="A2467" s="10">
        <v>2406</v>
      </c>
      <c r="B2467" s="1725"/>
      <c r="D2467" s="2" t="str">
        <f t="shared" si="37"/>
        <v>OK</v>
      </c>
    </row>
    <row r="2468" spans="1:4">
      <c r="A2468" s="10">
        <v>2407</v>
      </c>
      <c r="B2468" s="1725"/>
      <c r="D2468" s="2" t="str">
        <f t="shared" si="37"/>
        <v>OK</v>
      </c>
    </row>
    <row r="2469" spans="1:4">
      <c r="A2469" s="10">
        <v>2408</v>
      </c>
      <c r="B2469" s="1725"/>
      <c r="D2469" s="2" t="str">
        <f t="shared" si="37"/>
        <v>OK</v>
      </c>
    </row>
    <row r="2470" spans="1:4">
      <c r="A2470" s="10">
        <v>2409</v>
      </c>
      <c r="B2470" s="1725"/>
      <c r="D2470" s="2" t="str">
        <f t="shared" si="37"/>
        <v>OK</v>
      </c>
    </row>
    <row r="2471" spans="1:4">
      <c r="A2471" s="10">
        <v>2410</v>
      </c>
      <c r="B2471" s="1725"/>
      <c r="D2471" s="2" t="str">
        <f t="shared" si="37"/>
        <v>OK</v>
      </c>
    </row>
    <row r="2472" spans="1:4">
      <c r="A2472" s="10">
        <v>2411</v>
      </c>
      <c r="B2472" s="1725"/>
      <c r="D2472" s="2" t="str">
        <f t="shared" si="37"/>
        <v>OK</v>
      </c>
    </row>
    <row r="2473" spans="1:4">
      <c r="A2473" s="10">
        <v>2412</v>
      </c>
      <c r="B2473" s="1725"/>
      <c r="D2473" s="2" t="str">
        <f t="shared" si="37"/>
        <v>OK</v>
      </c>
    </row>
    <row r="2474" spans="1:4">
      <c r="A2474" s="10">
        <v>2413</v>
      </c>
      <c r="B2474" s="1725"/>
      <c r="D2474" s="2" t="str">
        <f t="shared" si="37"/>
        <v>OK</v>
      </c>
    </row>
    <row r="2475" spans="1:4">
      <c r="A2475" s="5">
        <v>2414</v>
      </c>
      <c r="B2475" s="1725">
        <f>'Assets-Liab 5-6'!F38</f>
        <v>5570163</v>
      </c>
      <c r="D2475" s="2" t="str">
        <f t="shared" si="37"/>
        <v>Error?</v>
      </c>
    </row>
    <row r="2476" spans="1:4">
      <c r="A2476" s="10">
        <v>2415</v>
      </c>
      <c r="B2476" s="1725"/>
      <c r="D2476" s="2" t="str">
        <f t="shared" si="37"/>
        <v>OK</v>
      </c>
    </row>
    <row r="2477" spans="1:4">
      <c r="A2477" s="5">
        <v>2416</v>
      </c>
      <c r="B2477" s="1725">
        <f>'Assets-Liab 5-6'!G38</f>
        <v>3126619</v>
      </c>
      <c r="D2477" s="2" t="str">
        <f t="shared" si="37"/>
        <v>Error?</v>
      </c>
    </row>
    <row r="2478" spans="1:4">
      <c r="A2478" s="10">
        <v>2417</v>
      </c>
      <c r="B2478" s="1725"/>
      <c r="D2478" s="2" t="str">
        <f t="shared" si="37"/>
        <v>OK</v>
      </c>
    </row>
    <row r="2479" spans="1:4">
      <c r="A2479" s="10">
        <v>2418</v>
      </c>
      <c r="B2479" s="1725"/>
      <c r="D2479" s="2" t="str">
        <f t="shared" si="37"/>
        <v>OK</v>
      </c>
    </row>
    <row r="2480" spans="1:4">
      <c r="A2480" s="10">
        <v>2419</v>
      </c>
      <c r="B2480" s="1725"/>
      <c r="D2480" s="2" t="str">
        <f t="shared" si="37"/>
        <v>OK</v>
      </c>
    </row>
    <row r="2481" spans="1:4">
      <c r="A2481" s="10">
        <v>2420</v>
      </c>
      <c r="B2481" s="1725"/>
      <c r="D2481" s="2" t="str">
        <f t="shared" si="37"/>
        <v>OK</v>
      </c>
    </row>
    <row r="2482" spans="1:4">
      <c r="A2482" s="10">
        <v>2421</v>
      </c>
      <c r="B2482" s="1725"/>
      <c r="D2482" s="2" t="str">
        <f t="shared" si="37"/>
        <v>OK</v>
      </c>
    </row>
    <row r="2483" spans="1:4">
      <c r="A2483" s="10">
        <v>2422</v>
      </c>
      <c r="B2483" s="1725"/>
      <c r="D2483" s="2" t="str">
        <f t="shared" si="37"/>
        <v>OK</v>
      </c>
    </row>
    <row r="2484" spans="1:4">
      <c r="A2484" s="10">
        <v>2423</v>
      </c>
      <c r="B2484" s="1725"/>
      <c r="D2484" s="2" t="str">
        <f t="shared" si="37"/>
        <v>OK</v>
      </c>
    </row>
    <row r="2485" spans="1:4">
      <c r="A2485" s="10">
        <v>2424</v>
      </c>
      <c r="B2485" s="1725"/>
      <c r="D2485" s="2" t="str">
        <f t="shared" si="37"/>
        <v>OK</v>
      </c>
    </row>
    <row r="2486" spans="1:4">
      <c r="A2486" s="10">
        <v>2425</v>
      </c>
      <c r="B2486" s="1725"/>
      <c r="D2486" s="2" t="str">
        <f t="shared" si="37"/>
        <v>OK</v>
      </c>
    </row>
    <row r="2487" spans="1:4">
      <c r="A2487" s="10">
        <v>2426</v>
      </c>
      <c r="B2487" s="1725"/>
      <c r="D2487" s="2" t="str">
        <f t="shared" si="37"/>
        <v>OK</v>
      </c>
    </row>
    <row r="2488" spans="1:4">
      <c r="A2488" s="10">
        <v>2427</v>
      </c>
      <c r="B2488" s="1725"/>
      <c r="D2488" s="2" t="str">
        <f t="shared" si="37"/>
        <v>OK</v>
      </c>
    </row>
    <row r="2489" spans="1:4">
      <c r="A2489" s="10">
        <v>2428</v>
      </c>
      <c r="B2489" s="1725"/>
      <c r="D2489" s="2" t="str">
        <f t="shared" si="37"/>
        <v>OK</v>
      </c>
    </row>
    <row r="2490" spans="1:4">
      <c r="A2490" s="10">
        <v>2429</v>
      </c>
      <c r="B2490" s="1725"/>
      <c r="D2490" s="2" t="str">
        <f t="shared" si="37"/>
        <v>OK</v>
      </c>
    </row>
    <row r="2491" spans="1:4">
      <c r="A2491" s="10">
        <v>2430</v>
      </c>
      <c r="B2491" s="1725"/>
      <c r="D2491" s="2" t="str">
        <f t="shared" si="37"/>
        <v>OK</v>
      </c>
    </row>
    <row r="2492" spans="1:4">
      <c r="A2492" s="10">
        <v>2431</v>
      </c>
      <c r="B2492" s="1725"/>
      <c r="D2492" s="2" t="str">
        <f t="shared" si="37"/>
        <v>OK</v>
      </c>
    </row>
    <row r="2493" spans="1:4">
      <c r="A2493" s="10">
        <v>2432</v>
      </c>
      <c r="B2493" s="1725"/>
      <c r="D2493" s="2" t="str">
        <f t="shared" si="37"/>
        <v>OK</v>
      </c>
    </row>
    <row r="2494" spans="1:4">
      <c r="A2494" s="10">
        <v>2433</v>
      </c>
      <c r="B2494" s="1725"/>
      <c r="D2494" s="2" t="str">
        <f t="shared" si="37"/>
        <v>OK</v>
      </c>
    </row>
    <row r="2495" spans="1:4">
      <c r="A2495" s="10">
        <v>2434</v>
      </c>
      <c r="B2495" s="1725"/>
      <c r="D2495" s="2" t="str">
        <f t="shared" ref="D2495:D2558" si="38">IF(ISBLANK(B2495),"OK",IF(A2495-B2495=0,"OK","Error?"))</f>
        <v>OK</v>
      </c>
    </row>
    <row r="2496" spans="1:4">
      <c r="A2496" s="10">
        <v>2435</v>
      </c>
      <c r="B2496" s="1725"/>
      <c r="D2496" s="2" t="str">
        <f t="shared" si="38"/>
        <v>OK</v>
      </c>
    </row>
    <row r="2497" spans="1:4">
      <c r="A2497" s="10">
        <v>2436</v>
      </c>
      <c r="B2497" s="1725"/>
      <c r="D2497" s="2" t="str">
        <f t="shared" si="38"/>
        <v>OK</v>
      </c>
    </row>
    <row r="2498" spans="1:4">
      <c r="A2498" s="10">
        <v>2437</v>
      </c>
      <c r="B2498" s="1725"/>
      <c r="D2498" s="2" t="str">
        <f t="shared" si="38"/>
        <v>OK</v>
      </c>
    </row>
    <row r="2499" spans="1:4">
      <c r="A2499" s="10">
        <v>2438</v>
      </c>
      <c r="B2499" s="1725"/>
      <c r="D2499" s="2" t="str">
        <f t="shared" si="38"/>
        <v>OK</v>
      </c>
    </row>
    <row r="2500" spans="1:4">
      <c r="A2500" s="10">
        <v>2439</v>
      </c>
      <c r="B2500" s="1725"/>
      <c r="D2500" s="2" t="str">
        <f t="shared" si="38"/>
        <v>OK</v>
      </c>
    </row>
    <row r="2501" spans="1:4">
      <c r="A2501" s="10">
        <v>2440</v>
      </c>
      <c r="B2501" s="1725"/>
      <c r="D2501" s="2" t="str">
        <f t="shared" si="38"/>
        <v>OK</v>
      </c>
    </row>
    <row r="2502" spans="1:4">
      <c r="A2502" s="10">
        <v>2441</v>
      </c>
      <c r="B2502" s="1725"/>
      <c r="D2502" s="2" t="str">
        <f t="shared" si="38"/>
        <v>OK</v>
      </c>
    </row>
    <row r="2503" spans="1:4">
      <c r="A2503" s="10">
        <v>2442</v>
      </c>
      <c r="B2503" s="1725"/>
      <c r="D2503" s="2" t="str">
        <f t="shared" si="38"/>
        <v>OK</v>
      </c>
    </row>
    <row r="2504" spans="1:4">
      <c r="A2504" s="5">
        <v>2443</v>
      </c>
      <c r="B2504" s="1725">
        <f>'Assets-Liab 5-6'!E38</f>
        <v>10650195</v>
      </c>
      <c r="D2504" s="2" t="str">
        <f t="shared" si="38"/>
        <v>Error?</v>
      </c>
    </row>
    <row r="2505" spans="1:4">
      <c r="A2505" s="10">
        <v>2444</v>
      </c>
      <c r="B2505" s="1725"/>
      <c r="D2505" s="2" t="str">
        <f t="shared" si="38"/>
        <v>OK</v>
      </c>
    </row>
    <row r="2506" spans="1:4">
      <c r="A2506" s="10">
        <v>2445</v>
      </c>
      <c r="B2506" s="1725"/>
      <c r="D2506" s="2" t="str">
        <f t="shared" si="38"/>
        <v>OK</v>
      </c>
    </row>
    <row r="2507" spans="1:4">
      <c r="A2507" s="10">
        <v>2446</v>
      </c>
      <c r="B2507" s="1725"/>
      <c r="D2507" s="2" t="str">
        <f t="shared" si="38"/>
        <v>OK</v>
      </c>
    </row>
    <row r="2508" spans="1:4">
      <c r="A2508" s="10">
        <v>2447</v>
      </c>
      <c r="B2508" s="1725"/>
      <c r="D2508" s="2" t="str">
        <f t="shared" si="38"/>
        <v>OK</v>
      </c>
    </row>
    <row r="2509" spans="1:4">
      <c r="A2509" s="10">
        <v>2448</v>
      </c>
      <c r="B2509" s="1725"/>
      <c r="D2509" s="2" t="str">
        <f t="shared" si="38"/>
        <v>OK</v>
      </c>
    </row>
    <row r="2510" spans="1:4">
      <c r="A2510" s="10">
        <v>2449</v>
      </c>
      <c r="B2510" s="1725"/>
      <c r="D2510" s="2" t="str">
        <f t="shared" si="38"/>
        <v>OK</v>
      </c>
    </row>
    <row r="2511" spans="1:4">
      <c r="A2511" s="10">
        <v>2450</v>
      </c>
      <c r="B2511" s="1725"/>
      <c r="D2511" s="2" t="str">
        <f t="shared" si="38"/>
        <v>OK</v>
      </c>
    </row>
    <row r="2512" spans="1:4">
      <c r="A2512" s="10">
        <v>2451</v>
      </c>
      <c r="B2512" s="1725"/>
      <c r="D2512" s="2" t="str">
        <f t="shared" si="38"/>
        <v>OK</v>
      </c>
    </row>
    <row r="2513" spans="1:4">
      <c r="A2513" s="10">
        <v>2452</v>
      </c>
      <c r="B2513" s="1725"/>
      <c r="D2513" s="2" t="str">
        <f t="shared" si="38"/>
        <v>OK</v>
      </c>
    </row>
    <row r="2514" spans="1:4">
      <c r="A2514" s="10">
        <v>2453</v>
      </c>
      <c r="B2514" s="1725"/>
      <c r="D2514" s="2" t="str">
        <f t="shared" si="38"/>
        <v>OK</v>
      </c>
    </row>
    <row r="2515" spans="1:4">
      <c r="A2515" s="10">
        <v>2454</v>
      </c>
      <c r="B2515" s="1725"/>
      <c r="D2515" s="2" t="str">
        <f t="shared" si="38"/>
        <v>OK</v>
      </c>
    </row>
    <row r="2516" spans="1:4">
      <c r="A2516" s="10">
        <v>2455</v>
      </c>
      <c r="B2516" s="1725"/>
      <c r="D2516" s="2" t="str">
        <f t="shared" si="38"/>
        <v>OK</v>
      </c>
    </row>
    <row r="2517" spans="1:4">
      <c r="A2517" s="10">
        <v>2456</v>
      </c>
      <c r="B2517" s="1725"/>
      <c r="D2517" s="2" t="str">
        <f t="shared" si="38"/>
        <v>OK</v>
      </c>
    </row>
    <row r="2518" spans="1:4">
      <c r="A2518" s="10">
        <v>2457</v>
      </c>
      <c r="B2518" s="1725"/>
      <c r="D2518" s="2" t="str">
        <f t="shared" si="38"/>
        <v>OK</v>
      </c>
    </row>
    <row r="2519" spans="1:4">
      <c r="A2519" s="10">
        <v>2458</v>
      </c>
      <c r="B2519" s="1725"/>
      <c r="D2519" s="2" t="str">
        <f t="shared" si="38"/>
        <v>OK</v>
      </c>
    </row>
    <row r="2520" spans="1:4">
      <c r="A2520" s="10">
        <v>2459</v>
      </c>
      <c r="B2520" s="1725"/>
      <c r="D2520" s="2" t="str">
        <f t="shared" si="38"/>
        <v>OK</v>
      </c>
    </row>
    <row r="2521" spans="1:4">
      <c r="A2521" s="10">
        <v>2460</v>
      </c>
      <c r="B2521" s="1725"/>
      <c r="D2521" s="2" t="str">
        <f t="shared" si="38"/>
        <v>OK</v>
      </c>
    </row>
    <row r="2522" spans="1:4">
      <c r="A2522" s="10">
        <v>2461</v>
      </c>
      <c r="B2522" s="1725"/>
      <c r="D2522" s="2" t="str">
        <f t="shared" si="38"/>
        <v>OK</v>
      </c>
    </row>
    <row r="2523" spans="1:4">
      <c r="A2523" s="10">
        <v>2462</v>
      </c>
      <c r="B2523" s="1725"/>
      <c r="D2523" s="2" t="str">
        <f t="shared" si="38"/>
        <v>OK</v>
      </c>
    </row>
    <row r="2524" spans="1:4">
      <c r="A2524" s="10">
        <v>2463</v>
      </c>
      <c r="B2524" s="1725"/>
      <c r="D2524" s="2" t="str">
        <f t="shared" si="38"/>
        <v>OK</v>
      </c>
    </row>
    <row r="2525" spans="1:4">
      <c r="A2525" s="10">
        <v>2464</v>
      </c>
      <c r="B2525" s="1725"/>
      <c r="D2525" s="2" t="str">
        <f t="shared" si="38"/>
        <v>OK</v>
      </c>
    </row>
    <row r="2526" spans="1:4">
      <c r="A2526" s="10">
        <v>2465</v>
      </c>
      <c r="B2526" s="1725"/>
      <c r="D2526" s="2" t="str">
        <f t="shared" si="38"/>
        <v>OK</v>
      </c>
    </row>
    <row r="2527" spans="1:4">
      <c r="A2527" s="10">
        <v>2466</v>
      </c>
      <c r="B2527" s="1725"/>
      <c r="D2527" s="2" t="str">
        <f t="shared" si="38"/>
        <v>OK</v>
      </c>
    </row>
    <row r="2528" spans="1:4">
      <c r="A2528" s="10">
        <v>2467</v>
      </c>
      <c r="B2528" s="1725"/>
      <c r="D2528" s="2" t="str">
        <f t="shared" si="38"/>
        <v>OK</v>
      </c>
    </row>
    <row r="2529" spans="1:4">
      <c r="A2529" s="10">
        <v>2468</v>
      </c>
      <c r="B2529" s="1725"/>
      <c r="D2529" s="2" t="str">
        <f t="shared" si="38"/>
        <v>OK</v>
      </c>
    </row>
    <row r="2530" spans="1:4">
      <c r="A2530" s="10">
        <v>2469</v>
      </c>
      <c r="B2530" s="1725"/>
      <c r="D2530" s="2" t="str">
        <f t="shared" si="38"/>
        <v>OK</v>
      </c>
    </row>
    <row r="2531" spans="1:4">
      <c r="A2531" s="10">
        <v>2470</v>
      </c>
      <c r="B2531" s="1725"/>
      <c r="D2531" s="2" t="str">
        <f t="shared" si="38"/>
        <v>OK</v>
      </c>
    </row>
    <row r="2532" spans="1:4">
      <c r="A2532" s="10">
        <v>2471</v>
      </c>
      <c r="B2532" s="1725"/>
      <c r="D2532" s="2" t="str">
        <f t="shared" si="38"/>
        <v>OK</v>
      </c>
    </row>
    <row r="2533" spans="1:4">
      <c r="A2533" s="10">
        <v>2472</v>
      </c>
      <c r="B2533" s="1725"/>
      <c r="D2533" s="2" t="str">
        <f t="shared" si="38"/>
        <v>OK</v>
      </c>
    </row>
    <row r="2534" spans="1:4">
      <c r="A2534" s="10">
        <v>2473</v>
      </c>
      <c r="B2534" s="1725"/>
      <c r="D2534" s="2" t="str">
        <f t="shared" si="38"/>
        <v>OK</v>
      </c>
    </row>
    <row r="2535" spans="1:4">
      <c r="A2535" s="5">
        <v>2474</v>
      </c>
      <c r="B2535" s="1725">
        <f>'Assets-Liab 5-6'!H38</f>
        <v>19784802</v>
      </c>
      <c r="D2535" s="2" t="str">
        <f t="shared" si="38"/>
        <v>Error?</v>
      </c>
    </row>
    <row r="2536" spans="1:4">
      <c r="A2536" s="10">
        <v>2475</v>
      </c>
      <c r="B2536" s="1725"/>
      <c r="D2536" s="2" t="str">
        <f t="shared" si="38"/>
        <v>OK</v>
      </c>
    </row>
    <row r="2537" spans="1:4">
      <c r="A2537" s="10">
        <v>2476</v>
      </c>
      <c r="B2537" s="1725"/>
      <c r="D2537" s="2" t="str">
        <f t="shared" si="38"/>
        <v>OK</v>
      </c>
    </row>
    <row r="2538" spans="1:4">
      <c r="A2538" s="10">
        <v>2477</v>
      </c>
      <c r="B2538" s="1725"/>
      <c r="D2538" s="2" t="str">
        <f t="shared" si="38"/>
        <v>OK</v>
      </c>
    </row>
    <row r="2539" spans="1:4">
      <c r="A2539" s="10">
        <v>2478</v>
      </c>
      <c r="B2539" s="1725"/>
      <c r="D2539" s="2" t="str">
        <f t="shared" si="38"/>
        <v>OK</v>
      </c>
    </row>
    <row r="2540" spans="1:4">
      <c r="A2540" s="10">
        <v>2479</v>
      </c>
      <c r="B2540" s="1725"/>
      <c r="D2540" s="2" t="str">
        <f t="shared" si="38"/>
        <v>OK</v>
      </c>
    </row>
    <row r="2541" spans="1:4">
      <c r="A2541" s="10">
        <v>2480</v>
      </c>
      <c r="B2541" s="1725"/>
      <c r="D2541" s="2" t="str">
        <f t="shared" si="38"/>
        <v>OK</v>
      </c>
    </row>
    <row r="2542" spans="1:4">
      <c r="A2542" s="10">
        <v>2481</v>
      </c>
      <c r="B2542" s="1725"/>
      <c r="D2542" s="2" t="str">
        <f t="shared" si="38"/>
        <v>OK</v>
      </c>
    </row>
    <row r="2543" spans="1:4">
      <c r="A2543" s="10">
        <v>2482</v>
      </c>
      <c r="B2543" s="1725"/>
      <c r="D2543" s="2" t="str">
        <f t="shared" si="38"/>
        <v>OK</v>
      </c>
    </row>
    <row r="2544" spans="1:4">
      <c r="A2544" s="10">
        <v>2483</v>
      </c>
      <c r="B2544" s="1725"/>
      <c r="D2544" s="2" t="str">
        <f t="shared" si="38"/>
        <v>OK</v>
      </c>
    </row>
    <row r="2545" spans="1:4">
      <c r="A2545" s="10">
        <v>2484</v>
      </c>
      <c r="B2545" s="1725"/>
      <c r="D2545" s="2" t="str">
        <f t="shared" si="38"/>
        <v>OK</v>
      </c>
    </row>
    <row r="2546" spans="1:4">
      <c r="A2546" s="10">
        <v>2485</v>
      </c>
      <c r="B2546" s="1725"/>
      <c r="D2546" s="2" t="str">
        <f t="shared" si="38"/>
        <v>OK</v>
      </c>
    </row>
    <row r="2547" spans="1:4">
      <c r="A2547" s="10">
        <v>2486</v>
      </c>
      <c r="B2547" s="1725"/>
      <c r="D2547" s="2" t="str">
        <f t="shared" si="38"/>
        <v>OK</v>
      </c>
    </row>
    <row r="2548" spans="1:4">
      <c r="A2548" s="10">
        <v>2487</v>
      </c>
      <c r="B2548" s="1725"/>
      <c r="D2548" s="2" t="str">
        <f t="shared" si="38"/>
        <v>OK</v>
      </c>
    </row>
    <row r="2549" spans="1:4">
      <c r="A2549" s="10">
        <v>2488</v>
      </c>
      <c r="B2549" s="1725"/>
      <c r="D2549" s="2" t="str">
        <f t="shared" si="38"/>
        <v>OK</v>
      </c>
    </row>
    <row r="2550" spans="1:4">
      <c r="A2550" s="10">
        <v>2489</v>
      </c>
      <c r="B2550" s="1725"/>
      <c r="D2550" s="2" t="str">
        <f t="shared" si="38"/>
        <v>OK</v>
      </c>
    </row>
    <row r="2551" spans="1:4">
      <c r="A2551" s="5">
        <v>2490</v>
      </c>
      <c r="B2551" s="1725">
        <f>'Acct Summary 7-8'!C4</f>
        <v>101945642</v>
      </c>
      <c r="C2551" s="2" t="s">
        <v>567</v>
      </c>
      <c r="D2551" s="2" t="str">
        <f t="shared" si="38"/>
        <v>Error?</v>
      </c>
    </row>
    <row r="2552" spans="1:4">
      <c r="A2552" s="10">
        <v>2491</v>
      </c>
      <c r="B2552" s="1725"/>
      <c r="D2552" s="2" t="str">
        <f t="shared" si="38"/>
        <v>OK</v>
      </c>
    </row>
    <row r="2553" spans="1:4">
      <c r="A2553" s="5">
        <v>2492</v>
      </c>
      <c r="B2553" s="1725">
        <f>'Acct Summary 7-8'!C6</f>
        <v>170768560</v>
      </c>
      <c r="C2553" s="2" t="s">
        <v>567</v>
      </c>
      <c r="D2553" s="2" t="str">
        <f t="shared" si="38"/>
        <v>Error?</v>
      </c>
    </row>
    <row r="2554" spans="1:4">
      <c r="A2554" s="5">
        <v>2493</v>
      </c>
      <c r="B2554" s="1725">
        <f>'Acct Summary 7-8'!C7</f>
        <v>55004366</v>
      </c>
      <c r="C2554" s="2" t="s">
        <v>567</v>
      </c>
      <c r="D2554" s="2" t="str">
        <f t="shared" si="38"/>
        <v>Error?</v>
      </c>
    </row>
    <row r="2555" spans="1:4">
      <c r="A2555" s="5">
        <v>2494</v>
      </c>
      <c r="B2555" s="1725">
        <f>'Acct Summary 7-8'!C8</f>
        <v>327736997</v>
      </c>
      <c r="C2555" s="2" t="s">
        <v>567</v>
      </c>
      <c r="D2555" s="2" t="str">
        <f t="shared" si="38"/>
        <v>Error?</v>
      </c>
    </row>
    <row r="2556" spans="1:4">
      <c r="A2556" s="5">
        <v>2495</v>
      </c>
      <c r="B2556" s="1725">
        <f>'Acct Summary 7-8'!C12</f>
        <v>212376116</v>
      </c>
      <c r="C2556" s="2" t="s">
        <v>567</v>
      </c>
      <c r="D2556" s="2" t="str">
        <f t="shared" si="38"/>
        <v>Error?</v>
      </c>
    </row>
    <row r="2557" spans="1:4">
      <c r="A2557" s="5">
        <v>2496</v>
      </c>
      <c r="B2557" s="1725">
        <f>'Acct Summary 7-8'!C13</f>
        <v>92550476</v>
      </c>
      <c r="C2557" s="2" t="s">
        <v>567</v>
      </c>
      <c r="D2557" s="2" t="str">
        <f t="shared" si="38"/>
        <v>Error?</v>
      </c>
    </row>
    <row r="2558" spans="1:4">
      <c r="A2558" s="5">
        <v>2497</v>
      </c>
      <c r="B2558" s="1725">
        <f>'Acct Summary 7-8'!C14</f>
        <v>5985390</v>
      </c>
      <c r="C2558" s="2" t="s">
        <v>567</v>
      </c>
      <c r="D2558" s="2" t="str">
        <f t="shared" si="38"/>
        <v>Error?</v>
      </c>
    </row>
    <row r="2559" spans="1:4">
      <c r="A2559" s="5">
        <v>2498</v>
      </c>
      <c r="B2559" s="1725">
        <f>'Acct Summary 7-8'!C15</f>
        <v>4081140</v>
      </c>
      <c r="C2559" s="2" t="s">
        <v>567</v>
      </c>
      <c r="D2559" s="2" t="str">
        <f t="shared" ref="D2559:D2622" si="39">IF(ISBLANK(B2559),"OK",IF(A2559-B2559=0,"OK","Error?"))</f>
        <v>Error?</v>
      </c>
    </row>
    <row r="2560" spans="1:4">
      <c r="A2560" s="5">
        <v>2499</v>
      </c>
      <c r="B2560" s="1725">
        <f>'Acct Summary 7-8'!C16</f>
        <v>0</v>
      </c>
      <c r="C2560" s="2" t="s">
        <v>567</v>
      </c>
      <c r="D2560" s="2" t="str">
        <f t="shared" si="39"/>
        <v>Error?</v>
      </c>
    </row>
    <row r="2561" spans="1:4">
      <c r="A2561" s="5">
        <v>2500</v>
      </c>
      <c r="B2561" s="1725">
        <f>'Acct Summary 7-8'!C17</f>
        <v>314993122</v>
      </c>
      <c r="C2561" s="2" t="s">
        <v>567</v>
      </c>
      <c r="D2561" s="2" t="str">
        <f t="shared" si="39"/>
        <v>Error?</v>
      </c>
    </row>
    <row r="2562" spans="1:4">
      <c r="A2562" s="5">
        <v>2501</v>
      </c>
      <c r="B2562" s="1725">
        <f>'Acct Summary 7-8'!C20</f>
        <v>12743875</v>
      </c>
      <c r="C2562" s="2" t="s">
        <v>567</v>
      </c>
      <c r="D2562" s="2" t="str">
        <f t="shared" si="39"/>
        <v>Error?</v>
      </c>
    </row>
    <row r="2563" spans="1:4">
      <c r="A2563" s="5">
        <v>2502</v>
      </c>
      <c r="B2563" s="1725">
        <f>'Acct Summary 7-8'!C80</f>
        <v>7770872</v>
      </c>
      <c r="D2563" s="2" t="str">
        <f t="shared" si="39"/>
        <v>Error?</v>
      </c>
    </row>
    <row r="2564" spans="1:4">
      <c r="A2564" s="5">
        <v>2503</v>
      </c>
      <c r="B2564" s="1725">
        <f>'Acct Summary 7-8'!D4</f>
        <v>17369398</v>
      </c>
      <c r="C2564" s="2" t="s">
        <v>567</v>
      </c>
      <c r="D2564" s="2" t="str">
        <f t="shared" si="39"/>
        <v>Error?</v>
      </c>
    </row>
    <row r="2565" spans="1:4">
      <c r="A2565" s="10">
        <v>2504</v>
      </c>
      <c r="B2565" s="1725"/>
      <c r="D2565" s="2" t="str">
        <f t="shared" si="39"/>
        <v>OK</v>
      </c>
    </row>
    <row r="2566" spans="1:4">
      <c r="A2566" s="5">
        <v>2505</v>
      </c>
      <c r="B2566" s="1725">
        <f>'Acct Summary 7-8'!D6</f>
        <v>0</v>
      </c>
      <c r="C2566" s="2" t="s">
        <v>567</v>
      </c>
      <c r="D2566" s="2" t="str">
        <f t="shared" si="39"/>
        <v>Error?</v>
      </c>
    </row>
    <row r="2567" spans="1:4">
      <c r="A2567" s="5">
        <v>2506</v>
      </c>
      <c r="B2567" s="1725">
        <f>'Acct Summary 7-8'!D7</f>
        <v>0</v>
      </c>
      <c r="C2567" s="2" t="s">
        <v>567</v>
      </c>
      <c r="D2567" s="2" t="str">
        <f t="shared" si="39"/>
        <v>Error?</v>
      </c>
    </row>
    <row r="2568" spans="1:4">
      <c r="A2568" s="5">
        <v>2507</v>
      </c>
      <c r="B2568" s="1725">
        <f>'Acct Summary 7-8'!D8</f>
        <v>17369398</v>
      </c>
      <c r="C2568" s="2" t="s">
        <v>567</v>
      </c>
      <c r="D2568" s="2" t="str">
        <f t="shared" si="39"/>
        <v>Error?</v>
      </c>
    </row>
    <row r="2569" spans="1:4">
      <c r="A2569" s="5">
        <v>2508</v>
      </c>
      <c r="B2569" s="1725">
        <f>'Acct Summary 7-8'!D13</f>
        <v>25679201</v>
      </c>
      <c r="C2569" s="2" t="s">
        <v>567</v>
      </c>
      <c r="D2569" s="2" t="str">
        <f t="shared" si="39"/>
        <v>Error?</v>
      </c>
    </row>
    <row r="2570" spans="1:4">
      <c r="A2570" s="5">
        <v>2509</v>
      </c>
      <c r="B2570" s="1725">
        <f>'Acct Summary 7-8'!D14</f>
        <v>0</v>
      </c>
      <c r="C2570" s="2" t="s">
        <v>567</v>
      </c>
      <c r="D2570" s="2" t="str">
        <f t="shared" si="39"/>
        <v>Error?</v>
      </c>
    </row>
    <row r="2571" spans="1:4">
      <c r="A2571" s="5">
        <v>2510</v>
      </c>
      <c r="B2571" s="1725">
        <f>'Acct Summary 7-8'!D15</f>
        <v>0</v>
      </c>
      <c r="C2571" s="2" t="s">
        <v>567</v>
      </c>
      <c r="D2571" s="2" t="str">
        <f t="shared" si="39"/>
        <v>Error?</v>
      </c>
    </row>
    <row r="2572" spans="1:4">
      <c r="A2572" s="5">
        <v>2511</v>
      </c>
      <c r="B2572" s="1725">
        <f>'Acct Summary 7-8'!D16</f>
        <v>0</v>
      </c>
      <c r="C2572" s="2" t="s">
        <v>567</v>
      </c>
      <c r="D2572" s="2" t="str">
        <f t="shared" si="39"/>
        <v>Error?</v>
      </c>
    </row>
    <row r="2573" spans="1:4">
      <c r="A2573" s="5">
        <v>2512</v>
      </c>
      <c r="B2573" s="1725">
        <f>'Acct Summary 7-8'!D17</f>
        <v>25679201</v>
      </c>
      <c r="C2573" s="2" t="s">
        <v>567</v>
      </c>
      <c r="D2573" s="2" t="str">
        <f t="shared" si="39"/>
        <v>Error?</v>
      </c>
    </row>
    <row r="2574" spans="1:4">
      <c r="A2574" s="5">
        <v>2513</v>
      </c>
      <c r="B2574" s="1725">
        <f>'Acct Summary 7-8'!D20</f>
        <v>-8309803</v>
      </c>
      <c r="C2574" s="2" t="s">
        <v>567</v>
      </c>
      <c r="D2574" s="2" t="str">
        <f t="shared" si="39"/>
        <v>Error?</v>
      </c>
    </row>
    <row r="2575" spans="1:4">
      <c r="A2575" s="5">
        <v>2514</v>
      </c>
      <c r="B2575" s="1725">
        <f>'Acct Summary 7-8'!D80</f>
        <v>172686</v>
      </c>
      <c r="D2575" s="2" t="str">
        <f t="shared" si="39"/>
        <v>Error?</v>
      </c>
    </row>
    <row r="2576" spans="1:4">
      <c r="A2576" s="10">
        <v>2515</v>
      </c>
      <c r="B2576" s="1725"/>
      <c r="D2576" s="2" t="str">
        <f t="shared" si="39"/>
        <v>OK</v>
      </c>
    </row>
    <row r="2577" spans="1:4">
      <c r="A2577" s="10">
        <v>2516</v>
      </c>
      <c r="B2577" s="1725"/>
      <c r="D2577" s="2" t="str">
        <f t="shared" si="39"/>
        <v>OK</v>
      </c>
    </row>
    <row r="2578" spans="1:4">
      <c r="A2578" s="10">
        <v>2517</v>
      </c>
      <c r="B2578" s="1725"/>
      <c r="D2578" s="2" t="str">
        <f t="shared" si="39"/>
        <v>OK</v>
      </c>
    </row>
    <row r="2579" spans="1:4">
      <c r="A2579" s="10">
        <v>2518</v>
      </c>
      <c r="B2579" s="1725"/>
      <c r="D2579" s="2" t="str">
        <f t="shared" si="39"/>
        <v>OK</v>
      </c>
    </row>
    <row r="2580" spans="1:4">
      <c r="A2580" s="10">
        <v>2519</v>
      </c>
      <c r="B2580" s="1725"/>
      <c r="D2580" s="2" t="str">
        <f t="shared" si="39"/>
        <v>OK</v>
      </c>
    </row>
    <row r="2581" spans="1:4">
      <c r="A2581" s="10">
        <v>2520</v>
      </c>
      <c r="B2581" s="1725"/>
      <c r="D2581" s="2" t="str">
        <f t="shared" si="39"/>
        <v>OK</v>
      </c>
    </row>
    <row r="2582" spans="1:4">
      <c r="A2582" s="10">
        <v>2521</v>
      </c>
      <c r="B2582" s="1725"/>
      <c r="D2582" s="2" t="str">
        <f t="shared" si="39"/>
        <v>OK</v>
      </c>
    </row>
    <row r="2583" spans="1:4">
      <c r="A2583" s="10">
        <v>2522</v>
      </c>
      <c r="B2583" s="1725"/>
      <c r="D2583" s="2" t="str">
        <f t="shared" si="39"/>
        <v>OK</v>
      </c>
    </row>
    <row r="2584" spans="1:4">
      <c r="A2584" s="10">
        <v>2523</v>
      </c>
      <c r="B2584" s="1725"/>
      <c r="D2584" s="2" t="str">
        <f t="shared" si="39"/>
        <v>OK</v>
      </c>
    </row>
    <row r="2585" spans="1:4">
      <c r="A2585" s="10">
        <v>2524</v>
      </c>
      <c r="B2585" s="1725"/>
      <c r="D2585" s="2" t="str">
        <f t="shared" si="39"/>
        <v>OK</v>
      </c>
    </row>
    <row r="2586" spans="1:4">
      <c r="A2586" s="10">
        <v>2525</v>
      </c>
      <c r="B2586" s="1725"/>
      <c r="D2586" s="2" t="str">
        <f t="shared" si="39"/>
        <v>OK</v>
      </c>
    </row>
    <row r="2587" spans="1:4">
      <c r="A2587" s="10">
        <v>2526</v>
      </c>
      <c r="B2587" s="1725"/>
      <c r="D2587" s="2" t="str">
        <f t="shared" si="39"/>
        <v>OK</v>
      </c>
    </row>
    <row r="2588" spans="1:4">
      <c r="A2588" s="10">
        <v>2527</v>
      </c>
      <c r="B2588" s="1725"/>
      <c r="D2588" s="2" t="str">
        <f t="shared" si="39"/>
        <v>OK</v>
      </c>
    </row>
    <row r="2589" spans="1:4">
      <c r="A2589" s="10">
        <v>2528</v>
      </c>
      <c r="B2589" s="1725"/>
      <c r="D2589" s="2" t="str">
        <f t="shared" si="39"/>
        <v>OK</v>
      </c>
    </row>
    <row r="2590" spans="1:4">
      <c r="A2590" s="10">
        <v>2529</v>
      </c>
      <c r="B2590" s="1725"/>
      <c r="D2590" s="2" t="str">
        <f t="shared" si="39"/>
        <v>OK</v>
      </c>
    </row>
    <row r="2591" spans="1:4">
      <c r="A2591" s="5">
        <v>2530</v>
      </c>
      <c r="B2591" s="1725">
        <f>'Acct Summary 7-8'!F4</f>
        <v>15223206</v>
      </c>
      <c r="C2591" s="2" t="s">
        <v>567</v>
      </c>
      <c r="D2591" s="2" t="str">
        <f t="shared" si="39"/>
        <v>Error?</v>
      </c>
    </row>
    <row r="2592" spans="1:4">
      <c r="A2592" s="10">
        <v>2531</v>
      </c>
      <c r="B2592" s="1725"/>
      <c r="D2592" s="2" t="str">
        <f t="shared" si="39"/>
        <v>OK</v>
      </c>
    </row>
    <row r="2593" spans="1:4">
      <c r="A2593" s="5">
        <v>2532</v>
      </c>
      <c r="B2593" s="1725">
        <f>'Acct Summary 7-8'!F6</f>
        <v>16962923</v>
      </c>
      <c r="C2593" s="2" t="s">
        <v>567</v>
      </c>
      <c r="D2593" s="2" t="str">
        <f t="shared" si="39"/>
        <v>Error?</v>
      </c>
    </row>
    <row r="2594" spans="1:4">
      <c r="A2594" s="5">
        <v>2533</v>
      </c>
      <c r="B2594" s="1725">
        <f>'Acct Summary 7-8'!F7</f>
        <v>0</v>
      </c>
      <c r="C2594" s="2" t="s">
        <v>567</v>
      </c>
      <c r="D2594" s="2" t="str">
        <f t="shared" si="39"/>
        <v>Error?</v>
      </c>
    </row>
    <row r="2595" spans="1:4">
      <c r="A2595" s="5">
        <v>2534</v>
      </c>
      <c r="B2595" s="1725">
        <f>'Acct Summary 7-8'!F8</f>
        <v>32186129</v>
      </c>
      <c r="C2595" s="2" t="s">
        <v>567</v>
      </c>
      <c r="D2595" s="2" t="str">
        <f t="shared" si="39"/>
        <v>Error?</v>
      </c>
    </row>
    <row r="2596" spans="1:4">
      <c r="A2596" s="5">
        <v>2535</v>
      </c>
      <c r="B2596" s="1725">
        <f>'Acct Summary 7-8'!F13</f>
        <v>21133515</v>
      </c>
      <c r="C2596" s="2" t="s">
        <v>567</v>
      </c>
      <c r="D2596" s="2" t="str">
        <f t="shared" si="39"/>
        <v>Error?</v>
      </c>
    </row>
    <row r="2597" spans="1:4">
      <c r="A2597" s="5">
        <v>2536</v>
      </c>
      <c r="B2597" s="1725">
        <f>'Acct Summary 7-8'!F14</f>
        <v>0</v>
      </c>
      <c r="C2597" s="2" t="s">
        <v>567</v>
      </c>
      <c r="D2597" s="2" t="str">
        <f t="shared" si="39"/>
        <v>Error?</v>
      </c>
    </row>
    <row r="2598" spans="1:4">
      <c r="A2598" s="5">
        <v>2537</v>
      </c>
      <c r="B2598" s="1725">
        <f>'Acct Summary 7-8'!F15</f>
        <v>0</v>
      </c>
      <c r="C2598" s="2" t="s">
        <v>567</v>
      </c>
      <c r="D2598" s="2" t="str">
        <f t="shared" si="39"/>
        <v>Error?</v>
      </c>
    </row>
    <row r="2599" spans="1:4">
      <c r="A2599" s="5">
        <v>2538</v>
      </c>
      <c r="B2599" s="1725">
        <f>'Acct Summary 7-8'!F16</f>
        <v>0</v>
      </c>
      <c r="C2599" s="2" t="s">
        <v>567</v>
      </c>
      <c r="D2599" s="2" t="str">
        <f t="shared" si="39"/>
        <v>Error?</v>
      </c>
    </row>
    <row r="2600" spans="1:4">
      <c r="A2600" s="5">
        <v>2539</v>
      </c>
      <c r="B2600" s="1725">
        <f>'Acct Summary 7-8'!F17</f>
        <v>21133515</v>
      </c>
      <c r="C2600" s="2" t="s">
        <v>567</v>
      </c>
      <c r="D2600" s="2" t="str">
        <f t="shared" si="39"/>
        <v>Error?</v>
      </c>
    </row>
    <row r="2601" spans="1:4">
      <c r="A2601" s="5">
        <v>2540</v>
      </c>
      <c r="B2601" s="1725">
        <f>'Acct Summary 7-8'!F20</f>
        <v>11052614</v>
      </c>
      <c r="C2601" s="2" t="s">
        <v>567</v>
      </c>
      <c r="D2601" s="2" t="str">
        <f t="shared" si="39"/>
        <v>Error?</v>
      </c>
    </row>
    <row r="2602" spans="1:4">
      <c r="A2602" s="5">
        <v>2541</v>
      </c>
      <c r="B2602" s="1725">
        <f>'Acct Summary 7-8'!F80</f>
        <v>690744</v>
      </c>
      <c r="D2602" s="2" t="str">
        <f t="shared" si="39"/>
        <v>Error?</v>
      </c>
    </row>
    <row r="2603" spans="1:4">
      <c r="A2603" s="5">
        <v>2542</v>
      </c>
      <c r="B2603" s="1725">
        <f>'Acct Summary 7-8'!G4</f>
        <v>9365438</v>
      </c>
      <c r="C2603" s="2" t="s">
        <v>567</v>
      </c>
      <c r="D2603" s="2" t="str">
        <f t="shared" si="39"/>
        <v>Error?</v>
      </c>
    </row>
    <row r="2604" spans="1:4">
      <c r="A2604" s="5">
        <v>2543</v>
      </c>
      <c r="B2604" s="1725">
        <f>'Acct Summary 7-8'!G6</f>
        <v>0</v>
      </c>
      <c r="C2604" s="2" t="s">
        <v>567</v>
      </c>
      <c r="D2604" s="2" t="str">
        <f t="shared" si="39"/>
        <v>Error?</v>
      </c>
    </row>
    <row r="2605" spans="1:4">
      <c r="A2605" s="5">
        <v>2544</v>
      </c>
      <c r="B2605" s="1725">
        <f>'Acct Summary 7-8'!G7</f>
        <v>0</v>
      </c>
      <c r="C2605" s="2" t="s">
        <v>567</v>
      </c>
      <c r="D2605" s="2" t="str">
        <f t="shared" si="39"/>
        <v>Error?</v>
      </c>
    </row>
    <row r="2606" spans="1:4">
      <c r="A2606" s="5">
        <v>2545</v>
      </c>
      <c r="B2606" s="1725">
        <f>'Acct Summary 7-8'!G8</f>
        <v>9365438</v>
      </c>
      <c r="C2606" s="2" t="s">
        <v>567</v>
      </c>
      <c r="D2606" s="2" t="str">
        <f t="shared" si="39"/>
        <v>Error?</v>
      </c>
    </row>
    <row r="2607" spans="1:4">
      <c r="A2607" s="5">
        <v>2546</v>
      </c>
      <c r="B2607" s="1725">
        <f>'Acct Summary 7-8'!G12</f>
        <v>2508880</v>
      </c>
      <c r="C2607" s="2" t="s">
        <v>567</v>
      </c>
      <c r="D2607" s="2" t="str">
        <f t="shared" si="39"/>
        <v>Error?</v>
      </c>
    </row>
    <row r="2608" spans="1:4">
      <c r="A2608" s="5">
        <v>2547</v>
      </c>
      <c r="B2608" s="1725">
        <f>'Acct Summary 7-8'!G13</f>
        <v>5082946</v>
      </c>
      <c r="C2608" s="2" t="s">
        <v>567</v>
      </c>
      <c r="D2608" s="2" t="str">
        <f t="shared" si="39"/>
        <v>Error?</v>
      </c>
    </row>
    <row r="2609" spans="1:4">
      <c r="A2609" s="5">
        <v>2548</v>
      </c>
      <c r="B2609" s="1725">
        <f>'Acct Summary 7-8'!G14</f>
        <v>61160</v>
      </c>
      <c r="C2609" s="2" t="s">
        <v>567</v>
      </c>
      <c r="D2609" s="2" t="str">
        <f t="shared" si="39"/>
        <v>Error?</v>
      </c>
    </row>
    <row r="2610" spans="1:4">
      <c r="A2610" s="10">
        <v>2549</v>
      </c>
      <c r="B2610" s="1725"/>
      <c r="D2610" s="2" t="str">
        <f t="shared" si="39"/>
        <v>OK</v>
      </c>
    </row>
    <row r="2611" spans="1:4">
      <c r="A2611" s="5">
        <v>2550</v>
      </c>
      <c r="B2611" s="1725">
        <f>'Acct Summary 7-8'!G16</f>
        <v>0</v>
      </c>
      <c r="C2611" s="2" t="s">
        <v>567</v>
      </c>
      <c r="D2611" s="2" t="str">
        <f t="shared" si="39"/>
        <v>Error?</v>
      </c>
    </row>
    <row r="2612" spans="1:4">
      <c r="A2612" s="5">
        <v>2551</v>
      </c>
      <c r="B2612" s="1725">
        <f>'Acct Summary 7-8'!G17</f>
        <v>7652986</v>
      </c>
      <c r="C2612" s="2" t="s">
        <v>567</v>
      </c>
      <c r="D2612" s="2" t="str">
        <f t="shared" si="39"/>
        <v>Error?</v>
      </c>
    </row>
    <row r="2613" spans="1:4">
      <c r="A2613" s="5">
        <v>2552</v>
      </c>
      <c r="B2613" s="1725">
        <f>'Acct Summary 7-8'!G20</f>
        <v>1712452</v>
      </c>
      <c r="C2613" s="2" t="s">
        <v>567</v>
      </c>
      <c r="D2613" s="2" t="str">
        <f t="shared" si="39"/>
        <v>Error?</v>
      </c>
    </row>
    <row r="2614" spans="1:4">
      <c r="A2614" s="5">
        <v>2553</v>
      </c>
      <c r="B2614" s="1725">
        <f>'Acct Summary 7-8'!G80</f>
        <v>0</v>
      </c>
      <c r="D2614" s="2" t="str">
        <f t="shared" si="39"/>
        <v>Error?</v>
      </c>
    </row>
    <row r="2615" spans="1:4">
      <c r="A2615" s="10">
        <v>2554</v>
      </c>
      <c r="B2615" s="1725"/>
      <c r="D2615" s="2" t="str">
        <f t="shared" si="39"/>
        <v>OK</v>
      </c>
    </row>
    <row r="2616" spans="1:4">
      <c r="A2616" s="10">
        <v>2555</v>
      </c>
      <c r="B2616" s="1725"/>
      <c r="D2616" s="2" t="str">
        <f t="shared" si="39"/>
        <v>OK</v>
      </c>
    </row>
    <row r="2617" spans="1:4">
      <c r="A2617" s="10">
        <v>2556</v>
      </c>
      <c r="B2617" s="1725"/>
      <c r="D2617" s="2" t="str">
        <f t="shared" si="39"/>
        <v>OK</v>
      </c>
    </row>
    <row r="2618" spans="1:4">
      <c r="A2618" s="10">
        <v>2557</v>
      </c>
      <c r="B2618" s="1725"/>
      <c r="D2618" s="2" t="str">
        <f t="shared" si="39"/>
        <v>OK</v>
      </c>
    </row>
    <row r="2619" spans="1:4">
      <c r="A2619" s="10">
        <v>2558</v>
      </c>
      <c r="B2619" s="1725"/>
      <c r="D2619" s="2" t="str">
        <f t="shared" si="39"/>
        <v>OK</v>
      </c>
    </row>
    <row r="2620" spans="1:4">
      <c r="A2620" s="10">
        <v>2559</v>
      </c>
      <c r="B2620" s="1725"/>
      <c r="D2620" s="2" t="str">
        <f t="shared" si="39"/>
        <v>OK</v>
      </c>
    </row>
    <row r="2621" spans="1:4">
      <c r="A2621" s="10">
        <v>2560</v>
      </c>
      <c r="B2621" s="1725"/>
      <c r="D2621" s="2" t="str">
        <f t="shared" si="39"/>
        <v>OK</v>
      </c>
    </row>
    <row r="2622" spans="1:4">
      <c r="A2622" s="10">
        <v>2561</v>
      </c>
      <c r="B2622" s="1725"/>
      <c r="D2622" s="2" t="str">
        <f t="shared" si="39"/>
        <v>OK</v>
      </c>
    </row>
    <row r="2623" spans="1:4">
      <c r="A2623" s="10">
        <v>2562</v>
      </c>
      <c r="B2623" s="1725"/>
      <c r="D2623" s="2" t="str">
        <f t="shared" ref="D2623:D2686" si="40">IF(ISBLANK(B2623),"OK",IF(A2623-B2623=0,"OK","Error?"))</f>
        <v>OK</v>
      </c>
    </row>
    <row r="2624" spans="1:4">
      <c r="A2624" s="10">
        <v>2563</v>
      </c>
      <c r="B2624" s="1725"/>
      <c r="D2624" s="2" t="str">
        <f t="shared" si="40"/>
        <v>OK</v>
      </c>
    </row>
    <row r="2625" spans="1:4">
      <c r="A2625" s="10">
        <v>2564</v>
      </c>
      <c r="B2625" s="1725"/>
      <c r="D2625" s="2" t="str">
        <f t="shared" si="40"/>
        <v>OK</v>
      </c>
    </row>
    <row r="2626" spans="1:4">
      <c r="A2626" s="10">
        <v>2565</v>
      </c>
      <c r="B2626" s="1725"/>
      <c r="D2626" s="2" t="str">
        <f t="shared" si="40"/>
        <v>OK</v>
      </c>
    </row>
    <row r="2627" spans="1:4">
      <c r="A2627" s="10">
        <v>2566</v>
      </c>
      <c r="B2627" s="1725"/>
      <c r="D2627" s="2" t="str">
        <f t="shared" si="40"/>
        <v>OK</v>
      </c>
    </row>
    <row r="2628" spans="1:4">
      <c r="A2628" s="10">
        <v>2567</v>
      </c>
      <c r="B2628" s="1725"/>
      <c r="D2628" s="2" t="str">
        <f t="shared" si="40"/>
        <v>OK</v>
      </c>
    </row>
    <row r="2629" spans="1:4">
      <c r="A2629" s="10">
        <v>2568</v>
      </c>
      <c r="B2629" s="1725"/>
      <c r="D2629" s="2" t="str">
        <f t="shared" si="40"/>
        <v>OK</v>
      </c>
    </row>
    <row r="2630" spans="1:4">
      <c r="A2630" s="5">
        <v>2569</v>
      </c>
      <c r="B2630" s="1725">
        <f>'Acct Summary 7-8'!E4</f>
        <v>17433777</v>
      </c>
      <c r="C2630" s="2" t="s">
        <v>567</v>
      </c>
      <c r="D2630" s="2" t="str">
        <f t="shared" si="40"/>
        <v>Error?</v>
      </c>
    </row>
    <row r="2631" spans="1:4">
      <c r="A2631" s="5">
        <v>2570</v>
      </c>
      <c r="B2631" s="1725">
        <f>'Acct Summary 7-8'!E6</f>
        <v>0</v>
      </c>
      <c r="C2631" s="2" t="s">
        <v>567</v>
      </c>
      <c r="D2631" s="2" t="str">
        <f t="shared" si="40"/>
        <v>Error?</v>
      </c>
    </row>
    <row r="2632" spans="1:4">
      <c r="A2632" s="5">
        <v>2571</v>
      </c>
      <c r="B2632" s="1725">
        <f>'Acct Summary 7-8'!E8</f>
        <v>18495770</v>
      </c>
      <c r="C2632" s="2" t="s">
        <v>567</v>
      </c>
      <c r="D2632" s="2" t="str">
        <f t="shared" si="40"/>
        <v>Error?</v>
      </c>
    </row>
    <row r="2633" spans="1:4">
      <c r="A2633" s="5">
        <v>2572</v>
      </c>
      <c r="B2633" s="1725">
        <f>'Acct Summary 7-8'!E15</f>
        <v>0</v>
      </c>
      <c r="C2633" s="2" t="s">
        <v>567</v>
      </c>
      <c r="D2633" s="2" t="str">
        <f t="shared" si="40"/>
        <v>Error?</v>
      </c>
    </row>
    <row r="2634" spans="1:4">
      <c r="A2634" s="5">
        <v>2573</v>
      </c>
      <c r="B2634" s="1725">
        <f>'Acct Summary 7-8'!E16</f>
        <v>14580483</v>
      </c>
      <c r="C2634" s="2" t="s">
        <v>567</v>
      </c>
      <c r="D2634" s="2" t="str">
        <f t="shared" si="40"/>
        <v>Error?</v>
      </c>
    </row>
    <row r="2635" spans="1:4">
      <c r="A2635" s="5">
        <v>2574</v>
      </c>
      <c r="B2635" s="1725">
        <f>'Acct Summary 7-8'!E17</f>
        <v>14580483</v>
      </c>
      <c r="C2635" s="2" t="s">
        <v>567</v>
      </c>
      <c r="D2635" s="2" t="str">
        <f t="shared" si="40"/>
        <v>Error?</v>
      </c>
    </row>
    <row r="2636" spans="1:4">
      <c r="A2636" s="5">
        <v>2575</v>
      </c>
      <c r="B2636" s="1725">
        <f>'Acct Summary 7-8'!E20</f>
        <v>3915287</v>
      </c>
      <c r="C2636" s="2" t="s">
        <v>567</v>
      </c>
      <c r="D2636" s="2" t="str">
        <f t="shared" si="40"/>
        <v>Error?</v>
      </c>
    </row>
    <row r="2637" spans="1:4">
      <c r="A2637" s="5">
        <v>2576</v>
      </c>
      <c r="B2637" s="1725">
        <f>'Acct Summary 7-8'!E80</f>
        <v>0</v>
      </c>
      <c r="D2637" s="2" t="str">
        <f t="shared" si="40"/>
        <v>Error?</v>
      </c>
    </row>
    <row r="2638" spans="1:4">
      <c r="A2638" s="10">
        <v>2577</v>
      </c>
      <c r="B2638" s="1725"/>
      <c r="C2638" s="2" t="s">
        <v>567</v>
      </c>
      <c r="D2638" s="2" t="str">
        <f t="shared" si="40"/>
        <v>OK</v>
      </c>
    </row>
    <row r="2639" spans="1:4">
      <c r="A2639" s="10">
        <v>2578</v>
      </c>
      <c r="B2639" s="1725"/>
      <c r="C2639" s="2" t="s">
        <v>567</v>
      </c>
      <c r="D2639" s="2" t="str">
        <f t="shared" si="40"/>
        <v>OK</v>
      </c>
    </row>
    <row r="2640" spans="1:4">
      <c r="A2640" s="10">
        <v>2579</v>
      </c>
      <c r="B2640" s="1725"/>
      <c r="C2640" s="2" t="s">
        <v>567</v>
      </c>
      <c r="D2640" s="2" t="str">
        <f t="shared" si="40"/>
        <v>OK</v>
      </c>
    </row>
    <row r="2641" spans="1:4">
      <c r="A2641" s="10">
        <v>2580</v>
      </c>
      <c r="B2641" s="1725"/>
      <c r="C2641" s="2" t="s">
        <v>567</v>
      </c>
      <c r="D2641" s="2" t="str">
        <f t="shared" si="40"/>
        <v>OK</v>
      </c>
    </row>
    <row r="2642" spans="1:4">
      <c r="A2642" s="10">
        <v>2581</v>
      </c>
      <c r="B2642" s="1725"/>
      <c r="C2642" s="2" t="s">
        <v>567</v>
      </c>
      <c r="D2642" s="2" t="str">
        <f t="shared" si="40"/>
        <v>OK</v>
      </c>
    </row>
    <row r="2643" spans="1:4">
      <c r="A2643" s="10">
        <v>2582</v>
      </c>
      <c r="B2643" s="1725"/>
      <c r="C2643" s="2" t="s">
        <v>567</v>
      </c>
      <c r="D2643" s="2" t="str">
        <f t="shared" si="40"/>
        <v>OK</v>
      </c>
    </row>
    <row r="2644" spans="1:4">
      <c r="A2644" s="10">
        <v>2583</v>
      </c>
      <c r="B2644" s="1725"/>
      <c r="D2644" s="2" t="str">
        <f t="shared" si="40"/>
        <v>OK</v>
      </c>
    </row>
    <row r="2645" spans="1:4">
      <c r="A2645" s="10">
        <v>2584</v>
      </c>
      <c r="B2645" s="1725"/>
      <c r="D2645" s="2" t="str">
        <f t="shared" si="40"/>
        <v>OK</v>
      </c>
    </row>
    <row r="2646" spans="1:4">
      <c r="A2646" s="10">
        <v>2585</v>
      </c>
      <c r="B2646" s="1725"/>
      <c r="D2646" s="2" t="str">
        <f t="shared" si="40"/>
        <v>OK</v>
      </c>
    </row>
    <row r="2647" spans="1:4">
      <c r="A2647" s="10">
        <v>2586</v>
      </c>
      <c r="B2647" s="1725"/>
      <c r="D2647" s="2" t="str">
        <f t="shared" si="40"/>
        <v>OK</v>
      </c>
    </row>
    <row r="2648" spans="1:4">
      <c r="A2648" s="10">
        <v>2587</v>
      </c>
      <c r="B2648" s="1725"/>
      <c r="D2648" s="2" t="str">
        <f t="shared" si="40"/>
        <v>OK</v>
      </c>
    </row>
    <row r="2649" spans="1:4">
      <c r="A2649" s="10">
        <v>2588</v>
      </c>
      <c r="B2649" s="1725"/>
      <c r="D2649" s="2" t="str">
        <f t="shared" si="40"/>
        <v>OK</v>
      </c>
    </row>
    <row r="2650" spans="1:4">
      <c r="A2650" s="10">
        <v>2589</v>
      </c>
      <c r="B2650" s="1725"/>
      <c r="D2650" s="2" t="str">
        <f t="shared" si="40"/>
        <v>OK</v>
      </c>
    </row>
    <row r="2651" spans="1:4">
      <c r="A2651" s="10">
        <v>2590</v>
      </c>
      <c r="B2651" s="1725"/>
      <c r="D2651" s="2" t="str">
        <f t="shared" si="40"/>
        <v>OK</v>
      </c>
    </row>
    <row r="2652" spans="1:4">
      <c r="A2652" s="10">
        <v>2591</v>
      </c>
      <c r="B2652" s="1725"/>
      <c r="D2652" s="2" t="str">
        <f t="shared" si="40"/>
        <v>OK</v>
      </c>
    </row>
    <row r="2653" spans="1:4">
      <c r="A2653" s="10">
        <v>2592</v>
      </c>
      <c r="B2653" s="1725"/>
      <c r="D2653" s="2" t="str">
        <f t="shared" si="40"/>
        <v>OK</v>
      </c>
    </row>
    <row r="2654" spans="1:4">
      <c r="A2654" s="10">
        <v>2593</v>
      </c>
      <c r="B2654" s="1725"/>
      <c r="D2654" s="2" t="str">
        <f t="shared" si="40"/>
        <v>OK</v>
      </c>
    </row>
    <row r="2655" spans="1:4">
      <c r="A2655" s="5">
        <v>2594</v>
      </c>
      <c r="B2655" s="1725">
        <f>'Acct Summary 7-8'!H4</f>
        <v>12555804</v>
      </c>
      <c r="C2655" s="2" t="s">
        <v>567</v>
      </c>
      <c r="D2655" s="2" t="str">
        <f t="shared" si="40"/>
        <v>Error?</v>
      </c>
    </row>
    <row r="2656" spans="1:4">
      <c r="A2656" s="5">
        <v>2595</v>
      </c>
      <c r="B2656" s="1725">
        <f>'Acct Summary 7-8'!H6</f>
        <v>2500000</v>
      </c>
      <c r="C2656" s="2" t="s">
        <v>567</v>
      </c>
      <c r="D2656" s="2" t="str">
        <f t="shared" si="40"/>
        <v>Error?</v>
      </c>
    </row>
    <row r="2657" spans="1:4">
      <c r="A2657" s="5">
        <v>2596</v>
      </c>
      <c r="B2657" s="1725">
        <f>'Acct Summary 7-8'!H7</f>
        <v>0</v>
      </c>
      <c r="C2657" s="2" t="s">
        <v>567</v>
      </c>
      <c r="D2657" s="2" t="str">
        <f t="shared" si="40"/>
        <v>Error?</v>
      </c>
    </row>
    <row r="2658" spans="1:4">
      <c r="A2658" s="5">
        <v>2597</v>
      </c>
      <c r="B2658" s="1725">
        <f>'Acct Summary 7-8'!H8</f>
        <v>15055804</v>
      </c>
      <c r="C2658" s="2" t="s">
        <v>567</v>
      </c>
      <c r="D2658" s="2" t="str">
        <f t="shared" si="40"/>
        <v>Error?</v>
      </c>
    </row>
    <row r="2659" spans="1:4">
      <c r="A2659" s="5">
        <v>2598</v>
      </c>
      <c r="B2659" s="1725">
        <f>'Acct Summary 7-8'!H13</f>
        <v>9472574</v>
      </c>
      <c r="C2659" s="2" t="s">
        <v>567</v>
      </c>
      <c r="D2659" s="2" t="str">
        <f t="shared" si="40"/>
        <v>Error?</v>
      </c>
    </row>
    <row r="2660" spans="1:4">
      <c r="A2660" s="5">
        <v>2599</v>
      </c>
      <c r="B2660" s="1725">
        <f>'Acct Summary 7-8'!H15</f>
        <v>0</v>
      </c>
      <c r="C2660" s="2" t="s">
        <v>567</v>
      </c>
      <c r="D2660" s="2" t="str">
        <f t="shared" si="40"/>
        <v>Error?</v>
      </c>
    </row>
    <row r="2661" spans="1:4">
      <c r="A2661" s="5">
        <v>2600</v>
      </c>
      <c r="B2661" s="1725">
        <f>'Acct Summary 7-8'!H17</f>
        <v>9472574</v>
      </c>
      <c r="C2661" s="2" t="s">
        <v>567</v>
      </c>
      <c r="D2661" s="2" t="str">
        <f t="shared" si="40"/>
        <v>Error?</v>
      </c>
    </row>
    <row r="2662" spans="1:4">
      <c r="A2662" s="5">
        <v>2601</v>
      </c>
      <c r="B2662" s="1725">
        <f>'Acct Summary 7-8'!H20</f>
        <v>5583230</v>
      </c>
      <c r="C2662" s="2" t="s">
        <v>567</v>
      </c>
      <c r="D2662" s="2" t="str">
        <f t="shared" si="40"/>
        <v>Error?</v>
      </c>
    </row>
    <row r="2663" spans="1:4">
      <c r="A2663" s="5">
        <v>2602</v>
      </c>
      <c r="B2663" s="1725">
        <f>'Acct Summary 7-8'!H80</f>
        <v>0</v>
      </c>
      <c r="D2663" s="2" t="str">
        <f t="shared" si="40"/>
        <v>Error?</v>
      </c>
    </row>
    <row r="2664" spans="1:4">
      <c r="A2664" s="10">
        <v>2603</v>
      </c>
      <c r="B2664" s="1725"/>
      <c r="D2664" s="2" t="str">
        <f t="shared" si="40"/>
        <v>OK</v>
      </c>
    </row>
    <row r="2665" spans="1:4">
      <c r="A2665" s="10">
        <v>2604</v>
      </c>
      <c r="B2665" s="1725"/>
      <c r="D2665" s="2" t="str">
        <f t="shared" si="40"/>
        <v>OK</v>
      </c>
    </row>
    <row r="2666" spans="1:4">
      <c r="A2666" s="10">
        <v>2605</v>
      </c>
      <c r="B2666" s="1725"/>
      <c r="D2666" s="2" t="str">
        <f t="shared" si="40"/>
        <v>OK</v>
      </c>
    </row>
    <row r="2667" spans="1:4">
      <c r="A2667" s="10">
        <v>2606</v>
      </c>
      <c r="B2667" s="1725"/>
      <c r="D2667" s="2" t="str">
        <f t="shared" si="40"/>
        <v>OK</v>
      </c>
    </row>
    <row r="2668" spans="1:4">
      <c r="A2668" s="10">
        <v>2607</v>
      </c>
      <c r="B2668" s="1725"/>
      <c r="D2668" s="2" t="str">
        <f t="shared" si="40"/>
        <v>OK</v>
      </c>
    </row>
    <row r="2669" spans="1:4">
      <c r="A2669" s="10">
        <v>2608</v>
      </c>
      <c r="B2669" s="1725"/>
      <c r="D2669" s="2" t="str">
        <f t="shared" si="40"/>
        <v>OK</v>
      </c>
    </row>
    <row r="2670" spans="1:4">
      <c r="A2670" s="10">
        <v>2609</v>
      </c>
      <c r="B2670" s="1725"/>
      <c r="D2670" s="2" t="str">
        <f t="shared" si="40"/>
        <v>OK</v>
      </c>
    </row>
    <row r="2671" spans="1:4">
      <c r="A2671" s="10">
        <v>2610</v>
      </c>
      <c r="B2671" s="1725"/>
      <c r="D2671" s="2" t="str">
        <f t="shared" si="40"/>
        <v>OK</v>
      </c>
    </row>
    <row r="2672" spans="1:4">
      <c r="A2672" s="10">
        <v>2611</v>
      </c>
      <c r="B2672" s="1725"/>
      <c r="D2672" s="2" t="str">
        <f t="shared" si="40"/>
        <v>OK</v>
      </c>
    </row>
    <row r="2673" spans="1:4">
      <c r="A2673" s="10">
        <v>2612</v>
      </c>
      <c r="B2673" s="1725"/>
      <c r="D2673" s="2" t="str">
        <f t="shared" si="40"/>
        <v>OK</v>
      </c>
    </row>
    <row r="2674" spans="1:4">
      <c r="A2674" s="10">
        <v>2613</v>
      </c>
      <c r="B2674" s="1725"/>
      <c r="D2674" s="2" t="str">
        <f t="shared" si="40"/>
        <v>OK</v>
      </c>
    </row>
    <row r="2675" spans="1:4">
      <c r="A2675" s="10">
        <v>2614</v>
      </c>
      <c r="B2675" s="1725"/>
      <c r="D2675" s="2" t="str">
        <f t="shared" si="40"/>
        <v>OK</v>
      </c>
    </row>
    <row r="2676" spans="1:4">
      <c r="A2676" s="10">
        <v>2615</v>
      </c>
      <c r="B2676" s="1725"/>
      <c r="D2676" s="2" t="str">
        <f t="shared" si="40"/>
        <v>OK</v>
      </c>
    </row>
    <row r="2677" spans="1:4">
      <c r="A2677" s="10">
        <v>2616</v>
      </c>
      <c r="B2677" s="1725"/>
      <c r="D2677" s="2" t="str">
        <f t="shared" si="40"/>
        <v>OK</v>
      </c>
    </row>
    <row r="2678" spans="1:4">
      <c r="A2678" s="10">
        <v>2617</v>
      </c>
      <c r="B2678" s="1725"/>
      <c r="D2678" s="2" t="str">
        <f t="shared" si="40"/>
        <v>OK</v>
      </c>
    </row>
    <row r="2679" spans="1:4">
      <c r="A2679" s="10">
        <v>2618</v>
      </c>
      <c r="B2679" s="1725"/>
      <c r="D2679" s="2" t="str">
        <f t="shared" si="40"/>
        <v>OK</v>
      </c>
    </row>
    <row r="2680" spans="1:4">
      <c r="A2680" s="10">
        <v>2619</v>
      </c>
      <c r="B2680" s="1725"/>
      <c r="D2680" s="2" t="str">
        <f t="shared" si="40"/>
        <v>OK</v>
      </c>
    </row>
    <row r="2681" spans="1:4">
      <c r="A2681" s="10">
        <v>2620</v>
      </c>
      <c r="B2681" s="1725"/>
      <c r="D2681" s="2" t="str">
        <f t="shared" si="40"/>
        <v>OK</v>
      </c>
    </row>
    <row r="2682" spans="1:4">
      <c r="A2682" s="10">
        <v>2621</v>
      </c>
      <c r="B2682" s="1725"/>
      <c r="D2682" s="2" t="str">
        <f t="shared" si="40"/>
        <v>OK</v>
      </c>
    </row>
    <row r="2683" spans="1:4">
      <c r="A2683" s="10">
        <v>2622</v>
      </c>
      <c r="B2683" s="1725"/>
      <c r="D2683" s="2" t="str">
        <f t="shared" si="40"/>
        <v>OK</v>
      </c>
    </row>
    <row r="2684" spans="1:4">
      <c r="A2684" s="10">
        <v>2623</v>
      </c>
      <c r="B2684" s="1725"/>
      <c r="D2684" s="2" t="str">
        <f t="shared" si="40"/>
        <v>OK</v>
      </c>
    </row>
    <row r="2685" spans="1:4">
      <c r="A2685" s="10">
        <v>2624</v>
      </c>
      <c r="B2685" s="1725"/>
      <c r="D2685" s="2" t="str">
        <f t="shared" si="40"/>
        <v>OK</v>
      </c>
    </row>
    <row r="2686" spans="1:4">
      <c r="A2686" s="10">
        <v>2625</v>
      </c>
      <c r="B2686" s="1725"/>
      <c r="D2686" s="2" t="str">
        <f t="shared" si="40"/>
        <v>OK</v>
      </c>
    </row>
    <row r="2687" spans="1:4">
      <c r="A2687" s="10">
        <v>2626</v>
      </c>
      <c r="B2687" s="1725"/>
      <c r="D2687" s="2" t="str">
        <f t="shared" ref="D2687:D2750" si="41">IF(ISBLANK(B2687),"OK",IF(A2687-B2687=0,"OK","Error?"))</f>
        <v>OK</v>
      </c>
    </row>
    <row r="2688" spans="1:4">
      <c r="A2688" s="10">
        <v>2627</v>
      </c>
      <c r="B2688" s="1725"/>
      <c r="D2688" s="2" t="str">
        <f t="shared" si="41"/>
        <v>OK</v>
      </c>
    </row>
    <row r="2689" spans="1:4">
      <c r="A2689" s="10">
        <v>2628</v>
      </c>
      <c r="B2689" s="1725"/>
      <c r="D2689" s="2" t="str">
        <f t="shared" si="41"/>
        <v>OK</v>
      </c>
    </row>
    <row r="2690" spans="1:4">
      <c r="A2690" s="10">
        <v>2629</v>
      </c>
      <c r="B2690" s="1725"/>
      <c r="D2690" s="2" t="str">
        <f t="shared" si="41"/>
        <v>OK</v>
      </c>
    </row>
    <row r="2691" spans="1:4">
      <c r="A2691" s="10">
        <v>2630</v>
      </c>
      <c r="B2691" s="1725"/>
      <c r="D2691" s="2" t="str">
        <f t="shared" si="41"/>
        <v>OK</v>
      </c>
    </row>
    <row r="2692" spans="1:4">
      <c r="A2692" s="10">
        <v>2631</v>
      </c>
      <c r="B2692" s="1725"/>
      <c r="D2692" s="2" t="str">
        <f t="shared" si="41"/>
        <v>OK</v>
      </c>
    </row>
    <row r="2693" spans="1:4">
      <c r="A2693" s="10">
        <v>2632</v>
      </c>
      <c r="B2693" s="1725"/>
      <c r="D2693" s="2" t="str">
        <f t="shared" si="41"/>
        <v>OK</v>
      </c>
    </row>
    <row r="2694" spans="1:4">
      <c r="A2694" s="10">
        <v>2633</v>
      </c>
      <c r="B2694" s="1725"/>
      <c r="D2694" s="2" t="str">
        <f t="shared" si="41"/>
        <v>OK</v>
      </c>
    </row>
    <row r="2695" spans="1:4">
      <c r="A2695" s="10">
        <v>2634</v>
      </c>
      <c r="B2695" s="1725"/>
      <c r="D2695" s="2" t="str">
        <f t="shared" si="41"/>
        <v>OK</v>
      </c>
    </row>
    <row r="2696" spans="1:4">
      <c r="A2696" s="10">
        <v>2635</v>
      </c>
      <c r="B2696" s="1725"/>
      <c r="D2696" s="2" t="str">
        <f t="shared" si="41"/>
        <v>OK</v>
      </c>
    </row>
    <row r="2697" spans="1:4">
      <c r="A2697" s="10">
        <v>2636</v>
      </c>
      <c r="B2697" s="1725"/>
      <c r="D2697" s="2" t="str">
        <f t="shared" si="41"/>
        <v>OK</v>
      </c>
    </row>
    <row r="2698" spans="1:4">
      <c r="A2698" s="10">
        <v>2637</v>
      </c>
      <c r="B2698" s="1725"/>
      <c r="D2698" s="2" t="str">
        <f t="shared" si="41"/>
        <v>OK</v>
      </c>
    </row>
    <row r="2699" spans="1:4">
      <c r="A2699" s="10">
        <v>2638</v>
      </c>
      <c r="B2699" s="1725"/>
      <c r="D2699" s="2" t="str">
        <f t="shared" si="41"/>
        <v>OK</v>
      </c>
    </row>
    <row r="2700" spans="1:4">
      <c r="A2700" s="10">
        <v>2639</v>
      </c>
      <c r="B2700" s="1725"/>
      <c r="D2700" s="2" t="str">
        <f t="shared" si="41"/>
        <v>OK</v>
      </c>
    </row>
    <row r="2701" spans="1:4">
      <c r="A2701" s="10">
        <v>2640</v>
      </c>
      <c r="B2701" s="1725"/>
      <c r="D2701" s="2" t="str">
        <f t="shared" si="41"/>
        <v>OK</v>
      </c>
    </row>
    <row r="2702" spans="1:4">
      <c r="A2702" s="10">
        <v>2641</v>
      </c>
      <c r="B2702" s="1725"/>
      <c r="D2702" s="2" t="str">
        <f t="shared" si="41"/>
        <v>OK</v>
      </c>
    </row>
    <row r="2703" spans="1:4">
      <c r="A2703" s="10">
        <v>2642</v>
      </c>
      <c r="B2703" s="1725"/>
      <c r="D2703" s="2" t="str">
        <f t="shared" si="41"/>
        <v>OK</v>
      </c>
    </row>
    <row r="2704" spans="1:4">
      <c r="A2704" s="10">
        <v>2643</v>
      </c>
      <c r="B2704" s="1725"/>
      <c r="D2704" s="2" t="str">
        <f t="shared" si="41"/>
        <v>OK</v>
      </c>
    </row>
    <row r="2705" spans="1:4">
      <c r="A2705" s="10">
        <v>2644</v>
      </c>
      <c r="B2705" s="1725"/>
      <c r="D2705" s="2" t="str">
        <f t="shared" si="41"/>
        <v>OK</v>
      </c>
    </row>
    <row r="2706" spans="1:4">
      <c r="A2706" s="10">
        <v>2645</v>
      </c>
      <c r="B2706" s="1725"/>
      <c r="D2706" s="2" t="str">
        <f t="shared" si="41"/>
        <v>OK</v>
      </c>
    </row>
    <row r="2707" spans="1:4">
      <c r="A2707" s="10">
        <v>2646</v>
      </c>
      <c r="B2707" s="1725"/>
      <c r="D2707" s="2" t="str">
        <f t="shared" si="41"/>
        <v>OK</v>
      </c>
    </row>
    <row r="2708" spans="1:4">
      <c r="A2708" s="10">
        <v>2647</v>
      </c>
      <c r="B2708" s="1725"/>
      <c r="D2708" s="2" t="str">
        <f t="shared" si="41"/>
        <v>OK</v>
      </c>
    </row>
    <row r="2709" spans="1:4">
      <c r="A2709" s="10">
        <v>2648</v>
      </c>
      <c r="B2709" s="1725"/>
      <c r="D2709" s="2" t="str">
        <f t="shared" si="41"/>
        <v>OK</v>
      </c>
    </row>
    <row r="2710" spans="1:4">
      <c r="A2710" s="10">
        <v>2649</v>
      </c>
      <c r="B2710" s="1725"/>
      <c r="D2710" s="2" t="str">
        <f t="shared" si="41"/>
        <v>OK</v>
      </c>
    </row>
    <row r="2711" spans="1:4">
      <c r="A2711" s="10">
        <v>2650</v>
      </c>
      <c r="B2711" s="1725"/>
      <c r="D2711" s="2" t="str">
        <f t="shared" si="41"/>
        <v>OK</v>
      </c>
    </row>
    <row r="2712" spans="1:4">
      <c r="A2712" s="10">
        <v>2651</v>
      </c>
      <c r="B2712" s="1725"/>
      <c r="D2712" s="2" t="str">
        <f t="shared" si="41"/>
        <v>OK</v>
      </c>
    </row>
    <row r="2713" spans="1:4">
      <c r="A2713" s="10">
        <v>2652</v>
      </c>
      <c r="B2713" s="1725"/>
      <c r="D2713" s="2" t="str">
        <f t="shared" si="41"/>
        <v>OK</v>
      </c>
    </row>
    <row r="2714" spans="1:4">
      <c r="A2714" s="10">
        <v>2653</v>
      </c>
      <c r="B2714" s="1725"/>
      <c r="D2714" s="2" t="str">
        <f t="shared" si="41"/>
        <v>OK</v>
      </c>
    </row>
    <row r="2715" spans="1:4">
      <c r="A2715" s="10">
        <v>2654</v>
      </c>
      <c r="B2715" s="1725"/>
      <c r="D2715" s="2" t="str">
        <f t="shared" si="41"/>
        <v>OK</v>
      </c>
    </row>
    <row r="2716" spans="1:4">
      <c r="A2716" s="10">
        <v>2655</v>
      </c>
      <c r="B2716" s="1725"/>
      <c r="D2716" s="2" t="str">
        <f t="shared" si="41"/>
        <v>OK</v>
      </c>
    </row>
    <row r="2717" spans="1:4">
      <c r="A2717" s="10">
        <v>2656</v>
      </c>
      <c r="B2717" s="1725"/>
      <c r="D2717" s="2" t="str">
        <f t="shared" si="41"/>
        <v>OK</v>
      </c>
    </row>
    <row r="2718" spans="1:4">
      <c r="A2718" s="5">
        <v>2657</v>
      </c>
      <c r="B2718" s="1725">
        <f>'Expenditures 15-22'!C51</f>
        <v>2857567</v>
      </c>
      <c r="D2718" s="2" t="str">
        <f t="shared" si="41"/>
        <v>Error?</v>
      </c>
    </row>
    <row r="2719" spans="1:4">
      <c r="A2719" s="5">
        <v>2658</v>
      </c>
      <c r="B2719" s="1725">
        <f>'Expenditures 15-22'!D51</f>
        <v>856023</v>
      </c>
      <c r="D2719" s="2" t="str">
        <f t="shared" si="41"/>
        <v>Error?</v>
      </c>
    </row>
    <row r="2720" spans="1:4">
      <c r="A2720" s="5">
        <v>2659</v>
      </c>
      <c r="B2720" s="1725">
        <f>'Expenditures 15-22'!E51</f>
        <v>119265</v>
      </c>
      <c r="D2720" s="2" t="str">
        <f t="shared" si="41"/>
        <v>Error?</v>
      </c>
    </row>
    <row r="2721" spans="1:4">
      <c r="A2721" s="5">
        <v>2660</v>
      </c>
      <c r="B2721" s="1725">
        <f>'Expenditures 15-22'!F51</f>
        <v>36796</v>
      </c>
      <c r="D2721" s="2" t="str">
        <f t="shared" si="41"/>
        <v>Error?</v>
      </c>
    </row>
    <row r="2722" spans="1:4">
      <c r="A2722" s="5">
        <v>2661</v>
      </c>
      <c r="B2722" s="1725">
        <f>'Expenditures 15-22'!G51</f>
        <v>0</v>
      </c>
      <c r="D2722" s="2" t="str">
        <f t="shared" si="41"/>
        <v>Error?</v>
      </c>
    </row>
    <row r="2723" spans="1:4">
      <c r="A2723" s="5">
        <v>2662</v>
      </c>
      <c r="B2723" s="1725">
        <f>'Expenditures 15-22'!H51</f>
        <v>3020</v>
      </c>
      <c r="D2723" s="2" t="str">
        <f t="shared" si="41"/>
        <v>Error?</v>
      </c>
    </row>
    <row r="2724" spans="1:4">
      <c r="A2724" s="5">
        <v>2663</v>
      </c>
      <c r="B2724" s="1725">
        <f>'Expenditures 15-22'!K51</f>
        <v>3891167</v>
      </c>
      <c r="C2724" s="2" t="s">
        <v>567</v>
      </c>
      <c r="D2724" s="2" t="str">
        <f t="shared" si="41"/>
        <v>Error?</v>
      </c>
    </row>
    <row r="2725" spans="1:4">
      <c r="A2725" s="5">
        <v>2664</v>
      </c>
      <c r="B2725" s="1725">
        <f>'Expenditures 15-22'!D247</f>
        <v>61923</v>
      </c>
      <c r="D2725" s="2" t="str">
        <f t="shared" si="41"/>
        <v>Error?</v>
      </c>
    </row>
    <row r="2726" spans="1:4">
      <c r="A2726" s="5">
        <v>2665</v>
      </c>
      <c r="B2726" s="1725">
        <f>'Expenditures 15-22'!K247</f>
        <v>61923</v>
      </c>
      <c r="C2726" s="2" t="s">
        <v>567</v>
      </c>
      <c r="D2726" s="2" t="str">
        <f t="shared" si="41"/>
        <v>Error?</v>
      </c>
    </row>
    <row r="2727" spans="1:4">
      <c r="A2727" s="5">
        <v>2666</v>
      </c>
      <c r="B2727" s="1725">
        <f>'Short-Term Long-Term Debt 24'!C4</f>
        <v>0</v>
      </c>
      <c r="D2727" s="2" t="str">
        <f t="shared" si="41"/>
        <v>Error?</v>
      </c>
    </row>
    <row r="2728" spans="1:4">
      <c r="A2728" s="5">
        <v>2667</v>
      </c>
      <c r="B2728" s="1725">
        <f>'Short-Term Long-Term Debt 24'!C25</f>
        <v>0</v>
      </c>
      <c r="D2728" s="2" t="str">
        <f t="shared" si="41"/>
        <v>Error?</v>
      </c>
    </row>
    <row r="2729" spans="1:4">
      <c r="A2729" s="5">
        <v>2668</v>
      </c>
      <c r="B2729" s="1725">
        <f>'Short-Term Long-Term Debt 24'!D4</f>
        <v>0</v>
      </c>
      <c r="D2729" s="2" t="str">
        <f t="shared" si="41"/>
        <v>Error?</v>
      </c>
    </row>
    <row r="2730" spans="1:4">
      <c r="A2730" s="5">
        <v>2669</v>
      </c>
      <c r="B2730" s="1725">
        <f>'Short-Term Long-Term Debt 24'!D25</f>
        <v>0</v>
      </c>
      <c r="D2730" s="2" t="str">
        <f t="shared" si="41"/>
        <v>Error?</v>
      </c>
    </row>
    <row r="2731" spans="1:4">
      <c r="A2731" s="5">
        <v>2670</v>
      </c>
      <c r="B2731" s="1725">
        <f>'Short-Term Long-Term Debt 24'!E4</f>
        <v>0</v>
      </c>
      <c r="D2731" s="2" t="str">
        <f t="shared" si="41"/>
        <v>Error?</v>
      </c>
    </row>
    <row r="2732" spans="1:4">
      <c r="A2732" s="5">
        <v>2671</v>
      </c>
      <c r="B2732" s="1725">
        <f>'Short-Term Long-Term Debt 24'!E25</f>
        <v>0</v>
      </c>
      <c r="D2732" s="2" t="str">
        <f t="shared" si="41"/>
        <v>Error?</v>
      </c>
    </row>
    <row r="2733" spans="1:4">
      <c r="A2733" s="5">
        <v>2672</v>
      </c>
      <c r="B2733" s="1725">
        <f>'Short-Term Long-Term Debt 24'!F4</f>
        <v>0</v>
      </c>
      <c r="C2733" s="2" t="s">
        <v>567</v>
      </c>
      <c r="D2733" s="2" t="str">
        <f t="shared" si="41"/>
        <v>Error?</v>
      </c>
    </row>
    <row r="2734" spans="1:4">
      <c r="A2734" s="5">
        <v>2673</v>
      </c>
      <c r="B2734" s="1725">
        <f>'Short-Term Long-Term Debt 24'!F25</f>
        <v>0</v>
      </c>
      <c r="C2734" s="2" t="s">
        <v>567</v>
      </c>
      <c r="D2734" s="2" t="str">
        <f t="shared" si="41"/>
        <v>Error?</v>
      </c>
    </row>
    <row r="2735" spans="1:4">
      <c r="A2735" s="10">
        <v>2674</v>
      </c>
      <c r="B2735" s="1725"/>
      <c r="D2735" s="2" t="str">
        <f t="shared" si="41"/>
        <v>OK</v>
      </c>
    </row>
    <row r="2736" spans="1:4">
      <c r="A2736" s="10">
        <v>2675</v>
      </c>
      <c r="B2736" s="1725"/>
      <c r="D2736" s="2" t="str">
        <f t="shared" si="41"/>
        <v>OK</v>
      </c>
    </row>
    <row r="2737" spans="1:5">
      <c r="A2737" s="10">
        <v>2676</v>
      </c>
      <c r="B2737" s="1725"/>
      <c r="D2737" s="2" t="str">
        <f t="shared" si="41"/>
        <v>OK</v>
      </c>
    </row>
    <row r="2738" spans="1:5">
      <c r="A2738" s="10">
        <v>2677</v>
      </c>
      <c r="B2738" s="1725"/>
      <c r="D2738" s="2" t="str">
        <f t="shared" si="41"/>
        <v>OK</v>
      </c>
    </row>
    <row r="2739" spans="1:5">
      <c r="A2739" s="10">
        <v>2678</v>
      </c>
      <c r="B2739" s="1725"/>
      <c r="D2739" s="2" t="str">
        <f t="shared" si="41"/>
        <v>OK</v>
      </c>
    </row>
    <row r="2740" spans="1:5">
      <c r="A2740" s="10">
        <v>2679</v>
      </c>
      <c r="B2740" s="1725"/>
      <c r="D2740" s="2" t="str">
        <f t="shared" si="41"/>
        <v>OK</v>
      </c>
    </row>
    <row r="2741" spans="1:5">
      <c r="A2741" s="10">
        <v>2680</v>
      </c>
      <c r="B2741" s="1725"/>
      <c r="D2741" s="2" t="str">
        <f t="shared" si="41"/>
        <v>OK</v>
      </c>
    </row>
    <row r="2742" spans="1:5">
      <c r="A2742" s="10">
        <v>2681</v>
      </c>
      <c r="B2742" s="1725"/>
      <c r="D2742" s="2" t="str">
        <f t="shared" si="41"/>
        <v>OK</v>
      </c>
    </row>
    <row r="2743" spans="1:5">
      <c r="A2743" s="10">
        <v>2682</v>
      </c>
      <c r="B2743" s="1725"/>
      <c r="D2743" s="2" t="str">
        <f t="shared" si="41"/>
        <v>OK</v>
      </c>
    </row>
    <row r="2744" spans="1:5">
      <c r="A2744" s="10">
        <v>2683</v>
      </c>
      <c r="B2744" s="1725"/>
      <c r="D2744" s="4" t="s">
        <v>1974</v>
      </c>
      <c r="E2744" s="4" t="s">
        <v>133</v>
      </c>
    </row>
    <row r="2745" spans="1:5">
      <c r="A2745" s="10">
        <v>2684</v>
      </c>
      <c r="B2745" s="1725"/>
      <c r="D2745" s="2" t="str">
        <f t="shared" si="41"/>
        <v>OK</v>
      </c>
    </row>
    <row r="2746" spans="1:5">
      <c r="A2746" s="10">
        <v>2685</v>
      </c>
      <c r="B2746" s="1725"/>
      <c r="D2746" s="2" t="str">
        <f t="shared" si="41"/>
        <v>OK</v>
      </c>
    </row>
    <row r="2747" spans="1:5">
      <c r="A2747" s="10">
        <v>2686</v>
      </c>
      <c r="B2747" s="1725"/>
      <c r="D2747" s="2" t="str">
        <f t="shared" si="41"/>
        <v>OK</v>
      </c>
    </row>
    <row r="2748" spans="1:5">
      <c r="A2748" s="10">
        <v>2687</v>
      </c>
      <c r="B2748" s="1725"/>
      <c r="D2748" s="2" t="str">
        <f t="shared" si="41"/>
        <v>OK</v>
      </c>
    </row>
    <row r="2749" spans="1:5">
      <c r="A2749" s="10">
        <v>2688</v>
      </c>
      <c r="B2749" s="1725"/>
      <c r="D2749" s="2" t="str">
        <f t="shared" si="41"/>
        <v>OK</v>
      </c>
    </row>
    <row r="2750" spans="1:5">
      <c r="A2750" s="10">
        <v>2689</v>
      </c>
      <c r="B2750" s="1725"/>
      <c r="D2750" s="2" t="str">
        <f t="shared" si="41"/>
        <v>OK</v>
      </c>
    </row>
    <row r="2751" spans="1:5">
      <c r="A2751" s="10">
        <v>2690</v>
      </c>
      <c r="B2751" s="1725"/>
      <c r="D2751" s="2" t="str">
        <f t="shared" ref="D2751:D2814" si="42">IF(ISBLANK(B2751),"OK",IF(A2751-B2751=0,"OK","Error?"))</f>
        <v>OK</v>
      </c>
    </row>
    <row r="2752" spans="1:5">
      <c r="A2752" s="10">
        <v>2691</v>
      </c>
      <c r="B2752" s="1725"/>
      <c r="D2752" s="2" t="str">
        <f t="shared" si="42"/>
        <v>OK</v>
      </c>
    </row>
    <row r="2753" spans="1:4">
      <c r="A2753" s="10">
        <v>2692</v>
      </c>
      <c r="B2753" s="1725"/>
      <c r="D2753" s="2" t="str">
        <f t="shared" si="42"/>
        <v>OK</v>
      </c>
    </row>
    <row r="2754" spans="1:4">
      <c r="A2754" s="10">
        <v>2693</v>
      </c>
      <c r="B2754" s="1725"/>
      <c r="D2754" s="2" t="str">
        <f t="shared" si="42"/>
        <v>OK</v>
      </c>
    </row>
    <row r="2755" spans="1:4">
      <c r="A2755" s="10">
        <v>2694</v>
      </c>
      <c r="B2755" s="1725"/>
      <c r="D2755" s="2" t="str">
        <f t="shared" si="42"/>
        <v>OK</v>
      </c>
    </row>
    <row r="2756" spans="1:4">
      <c r="A2756" s="10">
        <v>2695</v>
      </c>
      <c r="B2756" s="1725"/>
      <c r="D2756" s="2" t="str">
        <f t="shared" si="42"/>
        <v>OK</v>
      </c>
    </row>
    <row r="2757" spans="1:4">
      <c r="A2757" s="5">
        <v>2696</v>
      </c>
      <c r="B2757" s="1725">
        <f>'Acct Summary 7-8'!C28</f>
        <v>0</v>
      </c>
      <c r="D2757" s="2" t="str">
        <f t="shared" si="42"/>
        <v>Error?</v>
      </c>
    </row>
    <row r="2758" spans="1:4">
      <c r="A2758" s="5">
        <v>2697</v>
      </c>
      <c r="B2758" s="1725">
        <f>'Acct Summary 7-8'!D28</f>
        <v>0</v>
      </c>
      <c r="D2758" s="2" t="str">
        <f t="shared" si="42"/>
        <v>Error?</v>
      </c>
    </row>
    <row r="2759" spans="1:4">
      <c r="A2759" s="10">
        <v>2698</v>
      </c>
      <c r="B2759" s="1725"/>
      <c r="D2759" s="2" t="str">
        <f t="shared" si="42"/>
        <v>OK</v>
      </c>
    </row>
    <row r="2760" spans="1:4">
      <c r="A2760" s="5">
        <v>2699</v>
      </c>
      <c r="B2760" s="1725">
        <f>'Acct Summary 7-8'!E28</f>
        <v>0</v>
      </c>
      <c r="D2760" s="2" t="str">
        <f t="shared" si="42"/>
        <v>Error?</v>
      </c>
    </row>
    <row r="2761" spans="1:4">
      <c r="A2761" s="10">
        <v>2700</v>
      </c>
      <c r="B2761" s="1725"/>
      <c r="D2761" s="2" t="str">
        <f t="shared" si="42"/>
        <v>OK</v>
      </c>
    </row>
    <row r="2762" spans="1:4">
      <c r="A2762" s="5">
        <v>2701</v>
      </c>
      <c r="B2762" s="1725">
        <f>'Acct Summary 7-8'!F26</f>
        <v>27000</v>
      </c>
      <c r="D2762" s="2" t="str">
        <f t="shared" si="42"/>
        <v>Error?</v>
      </c>
    </row>
    <row r="2763" spans="1:4">
      <c r="A2763" s="5">
        <v>2702</v>
      </c>
      <c r="B2763" s="1725">
        <f>'Acct Summary 7-8'!F28</f>
        <v>0</v>
      </c>
      <c r="D2763" s="2" t="str">
        <f t="shared" si="42"/>
        <v>Error?</v>
      </c>
    </row>
    <row r="2764" spans="1:4">
      <c r="A2764" s="10">
        <v>2703</v>
      </c>
      <c r="B2764" s="1725"/>
      <c r="D2764" s="2" t="str">
        <f t="shared" si="42"/>
        <v>OK</v>
      </c>
    </row>
    <row r="2765" spans="1:4">
      <c r="A2765" s="10">
        <v>2704</v>
      </c>
      <c r="B2765" s="1725"/>
      <c r="D2765" s="2" t="str">
        <f t="shared" si="42"/>
        <v>OK</v>
      </c>
    </row>
    <row r="2766" spans="1:4">
      <c r="A2766" s="5">
        <v>2705</v>
      </c>
      <c r="B2766" s="1725">
        <f>'Acct Summary 7-8'!G28</f>
        <v>0</v>
      </c>
      <c r="D2766" s="2" t="str">
        <f t="shared" si="42"/>
        <v>Error?</v>
      </c>
    </row>
    <row r="2767" spans="1:4">
      <c r="A2767" s="10">
        <v>2706</v>
      </c>
      <c r="B2767" s="1725"/>
      <c r="D2767" s="2" t="str">
        <f t="shared" si="42"/>
        <v>OK</v>
      </c>
    </row>
    <row r="2768" spans="1:4">
      <c r="A2768" s="10">
        <v>2707</v>
      </c>
      <c r="B2768" s="1725"/>
      <c r="D2768" s="2" t="str">
        <f t="shared" si="42"/>
        <v>OK</v>
      </c>
    </row>
    <row r="2769" spans="1:4">
      <c r="A2769" s="5">
        <v>2708</v>
      </c>
      <c r="B2769" s="1725">
        <f>'Acct Summary 7-8'!H28</f>
        <v>1700000</v>
      </c>
      <c r="D2769" s="2" t="str">
        <f t="shared" si="42"/>
        <v>Error?</v>
      </c>
    </row>
    <row r="2770" spans="1:4">
      <c r="A2770" s="10">
        <v>2709</v>
      </c>
      <c r="B2770" s="1725"/>
      <c r="D2770" s="2" t="str">
        <f t="shared" si="42"/>
        <v>OK</v>
      </c>
    </row>
    <row r="2771" spans="1:4">
      <c r="A2771" s="10">
        <v>2710</v>
      </c>
      <c r="B2771" s="1725"/>
      <c r="D2771" s="2" t="str">
        <f t="shared" si="42"/>
        <v>OK</v>
      </c>
    </row>
    <row r="2772" spans="1:4">
      <c r="A2772" s="5">
        <v>2711</v>
      </c>
      <c r="B2772" s="1725">
        <f>'Acct Summary 7-8'!I28</f>
        <v>0</v>
      </c>
      <c r="D2772" s="2" t="str">
        <f t="shared" si="42"/>
        <v>Error?</v>
      </c>
    </row>
    <row r="2773" spans="1:4">
      <c r="A2773" s="10">
        <v>2712</v>
      </c>
      <c r="B2773" s="1725"/>
      <c r="D2773" s="2" t="str">
        <f t="shared" si="42"/>
        <v>OK</v>
      </c>
    </row>
    <row r="2774" spans="1:4">
      <c r="A2774" s="10">
        <v>2713</v>
      </c>
      <c r="B2774" s="1725"/>
      <c r="D2774" s="2" t="str">
        <f t="shared" si="42"/>
        <v>OK</v>
      </c>
    </row>
    <row r="2775" spans="1:4">
      <c r="A2775" s="10">
        <v>2714</v>
      </c>
      <c r="B2775" s="1725"/>
      <c r="D2775" s="2" t="str">
        <f t="shared" si="42"/>
        <v>OK</v>
      </c>
    </row>
    <row r="2776" spans="1:4">
      <c r="A2776" s="10">
        <v>2715</v>
      </c>
      <c r="B2776" s="1725"/>
      <c r="D2776" s="2" t="str">
        <f t="shared" si="42"/>
        <v>OK</v>
      </c>
    </row>
    <row r="2777" spans="1:4">
      <c r="A2777" s="10">
        <v>2716</v>
      </c>
      <c r="B2777" s="1725"/>
      <c r="D2777" s="2" t="str">
        <f t="shared" si="42"/>
        <v>OK</v>
      </c>
    </row>
    <row r="2778" spans="1:4">
      <c r="A2778" s="10">
        <v>2717</v>
      </c>
      <c r="B2778" s="1725"/>
      <c r="D2778" s="2" t="str">
        <f t="shared" si="42"/>
        <v>OK</v>
      </c>
    </row>
    <row r="2779" spans="1:4">
      <c r="A2779" s="10">
        <v>2718</v>
      </c>
      <c r="B2779" s="1725"/>
      <c r="D2779" s="2" t="str">
        <f t="shared" si="42"/>
        <v>OK</v>
      </c>
    </row>
    <row r="2780" spans="1:4">
      <c r="A2780" s="10">
        <v>2719</v>
      </c>
      <c r="B2780" s="1725"/>
      <c r="D2780" s="2" t="str">
        <f t="shared" si="42"/>
        <v>OK</v>
      </c>
    </row>
    <row r="2781" spans="1:4">
      <c r="A2781" s="10">
        <v>2720</v>
      </c>
      <c r="B2781" s="1725"/>
      <c r="D2781" s="2" t="str">
        <f t="shared" si="42"/>
        <v>OK</v>
      </c>
    </row>
    <row r="2782" spans="1:4">
      <c r="A2782" s="10">
        <v>2721</v>
      </c>
      <c r="B2782" s="1725"/>
      <c r="D2782" s="2" t="str">
        <f t="shared" si="42"/>
        <v>OK</v>
      </c>
    </row>
    <row r="2783" spans="1:4">
      <c r="A2783" s="10">
        <v>2722</v>
      </c>
      <c r="B2783" s="1725"/>
      <c r="D2783" s="2" t="str">
        <f t="shared" si="42"/>
        <v>OK</v>
      </c>
    </row>
    <row r="2784" spans="1:4">
      <c r="A2784" s="10">
        <v>2723</v>
      </c>
      <c r="B2784" s="1725"/>
      <c r="D2784" s="2" t="str">
        <f t="shared" si="42"/>
        <v>OK</v>
      </c>
    </row>
    <row r="2785" spans="1:4">
      <c r="A2785" s="10">
        <v>2724</v>
      </c>
      <c r="B2785" s="1725"/>
      <c r="D2785" s="2" t="str">
        <f t="shared" si="42"/>
        <v>OK</v>
      </c>
    </row>
    <row r="2786" spans="1:4">
      <c r="A2786" s="10">
        <v>2725</v>
      </c>
      <c r="B2786" s="1725"/>
      <c r="D2786" s="2" t="str">
        <f t="shared" si="42"/>
        <v>OK</v>
      </c>
    </row>
    <row r="2787" spans="1:4">
      <c r="A2787" s="10">
        <v>2726</v>
      </c>
      <c r="B2787" s="1725"/>
      <c r="D2787" s="2" t="str">
        <f t="shared" si="42"/>
        <v>OK</v>
      </c>
    </row>
    <row r="2788" spans="1:4">
      <c r="A2788" s="10">
        <v>2727</v>
      </c>
      <c r="B2788" s="1725"/>
      <c r="D2788" s="2" t="str">
        <f t="shared" si="42"/>
        <v>OK</v>
      </c>
    </row>
    <row r="2789" spans="1:4">
      <c r="A2789" s="5">
        <v>2728</v>
      </c>
      <c r="B2789" s="1725">
        <f>'Expenditures 15-22'!E84</f>
        <v>4081140</v>
      </c>
      <c r="C2789" s="2" t="s">
        <v>567</v>
      </c>
      <c r="D2789" s="2" t="str">
        <f t="shared" si="42"/>
        <v>Error?</v>
      </c>
    </row>
    <row r="2790" spans="1:4">
      <c r="A2790" s="5">
        <v>2729</v>
      </c>
      <c r="B2790" s="1725">
        <f>'Expenditures 15-22'!E102</f>
        <v>4081140</v>
      </c>
      <c r="C2790" s="2" t="s">
        <v>567</v>
      </c>
      <c r="D2790" s="2" t="str">
        <f t="shared" si="42"/>
        <v>Error?</v>
      </c>
    </row>
    <row r="2791" spans="1:4">
      <c r="A2791" s="5">
        <v>2730</v>
      </c>
      <c r="B2791" s="1725">
        <f>'Expenditures 15-22'!H107</f>
        <v>0</v>
      </c>
      <c r="D2791" s="2" t="str">
        <f t="shared" si="42"/>
        <v>Error?</v>
      </c>
    </row>
    <row r="2792" spans="1:4">
      <c r="A2792" s="5">
        <v>2731</v>
      </c>
      <c r="B2792" s="1725">
        <f>'Expenditures 15-22'!H108</f>
        <v>0</v>
      </c>
      <c r="D2792" s="2" t="str">
        <f t="shared" si="42"/>
        <v>Error?</v>
      </c>
    </row>
    <row r="2793" spans="1:4">
      <c r="A2793" s="10">
        <v>2732</v>
      </c>
      <c r="B2793" s="1725"/>
      <c r="D2793" s="2" t="str">
        <f t="shared" si="42"/>
        <v>OK</v>
      </c>
    </row>
    <row r="2794" spans="1:4">
      <c r="A2794" s="5">
        <v>2733</v>
      </c>
      <c r="B2794" s="1725">
        <f>'Acct Summary 7-8'!C50</f>
        <v>1350000</v>
      </c>
      <c r="D2794" s="2" t="str">
        <f t="shared" si="42"/>
        <v>Error?</v>
      </c>
    </row>
    <row r="2795" spans="1:4">
      <c r="A2795" s="5">
        <v>2734</v>
      </c>
      <c r="B2795" s="1725">
        <f>'Expenditures 15-22'!K107</f>
        <v>0</v>
      </c>
      <c r="C2795" s="2" t="s">
        <v>567</v>
      </c>
      <c r="D2795" s="2" t="str">
        <f t="shared" si="42"/>
        <v>Error?</v>
      </c>
    </row>
    <row r="2796" spans="1:4">
      <c r="A2796" s="5">
        <v>2735</v>
      </c>
      <c r="B2796" s="1725">
        <f>'Expenditures 15-22'!K108</f>
        <v>0</v>
      </c>
      <c r="C2796" s="2" t="s">
        <v>567</v>
      </c>
      <c r="D2796" s="2" t="str">
        <f t="shared" si="42"/>
        <v>Error?</v>
      </c>
    </row>
    <row r="2797" spans="1:4">
      <c r="A2797" s="5">
        <v>2736</v>
      </c>
      <c r="B2797" s="1725">
        <f>'Expenditures 15-22'!C130</f>
        <v>0</v>
      </c>
      <c r="D2797" s="2" t="str">
        <f t="shared" si="42"/>
        <v>Error?</v>
      </c>
    </row>
    <row r="2798" spans="1:4">
      <c r="A2798" s="5">
        <v>2737</v>
      </c>
      <c r="B2798" s="1725">
        <f>'Expenditures 15-22'!D130</f>
        <v>0</v>
      </c>
      <c r="D2798" s="2" t="str">
        <f t="shared" si="42"/>
        <v>Error?</v>
      </c>
    </row>
    <row r="2799" spans="1:4">
      <c r="A2799" s="5">
        <v>2738</v>
      </c>
      <c r="B2799" s="1725">
        <f>'Expenditures 15-22'!E130</f>
        <v>0</v>
      </c>
      <c r="D2799" s="2" t="str">
        <f t="shared" si="42"/>
        <v>Error?</v>
      </c>
    </row>
    <row r="2800" spans="1:4">
      <c r="A2800" s="5">
        <v>2739</v>
      </c>
      <c r="B2800" s="1725">
        <f>'Expenditures 15-22'!F130</f>
        <v>0</v>
      </c>
      <c r="D2800" s="2" t="str">
        <f t="shared" si="42"/>
        <v>Error?</v>
      </c>
    </row>
    <row r="2801" spans="1:4">
      <c r="A2801" s="5">
        <v>2740</v>
      </c>
      <c r="B2801" s="1725">
        <f>'Expenditures 15-22'!G130</f>
        <v>0</v>
      </c>
      <c r="D2801" s="2" t="str">
        <f t="shared" si="42"/>
        <v>Error?</v>
      </c>
    </row>
    <row r="2802" spans="1:4">
      <c r="A2802" s="5">
        <v>2741</v>
      </c>
      <c r="B2802" s="1725">
        <f>'Expenditures 15-22'!H130</f>
        <v>0</v>
      </c>
      <c r="D2802" s="2" t="str">
        <f t="shared" si="42"/>
        <v>Error?</v>
      </c>
    </row>
    <row r="2803" spans="1:4">
      <c r="A2803" s="10">
        <v>2742</v>
      </c>
      <c r="B2803" s="1725"/>
      <c r="D2803" s="2" t="str">
        <f t="shared" si="42"/>
        <v>OK</v>
      </c>
    </row>
    <row r="2804" spans="1:4">
      <c r="A2804" s="5">
        <v>2743</v>
      </c>
      <c r="B2804" s="1725"/>
      <c r="C2804" s="2" t="s">
        <v>567</v>
      </c>
      <c r="D2804" s="2" t="str">
        <f t="shared" si="42"/>
        <v>OK</v>
      </c>
    </row>
    <row r="2805" spans="1:4">
      <c r="A2805" s="5">
        <v>2744</v>
      </c>
      <c r="B2805" s="1725">
        <f>'Expenditures 15-22'!K130</f>
        <v>0</v>
      </c>
      <c r="C2805" s="2" t="s">
        <v>567</v>
      </c>
      <c r="D2805" s="2" t="str">
        <f t="shared" si="42"/>
        <v>Error?</v>
      </c>
    </row>
    <row r="2806" spans="1:4">
      <c r="A2806" s="5">
        <v>2745</v>
      </c>
      <c r="B2806" s="1725">
        <f>'Acct Summary 7-8'!D50</f>
        <v>0</v>
      </c>
      <c r="D2806" s="2" t="str">
        <f t="shared" si="42"/>
        <v>Error?</v>
      </c>
    </row>
    <row r="2807" spans="1:4">
      <c r="A2807" s="5">
        <v>2746</v>
      </c>
      <c r="B2807" s="1725">
        <f>'Expenditures 15-22'!H144</f>
        <v>0</v>
      </c>
      <c r="D2807" s="2" t="str">
        <f t="shared" si="42"/>
        <v>Error?</v>
      </c>
    </row>
    <row r="2808" spans="1:4">
      <c r="A2808" s="5">
        <v>2747</v>
      </c>
      <c r="B2808" s="1725">
        <f>'Expenditures 15-22'!H145</f>
        <v>0</v>
      </c>
      <c r="D2808" s="2" t="str">
        <f t="shared" si="42"/>
        <v>Error?</v>
      </c>
    </row>
    <row r="2809" spans="1:4">
      <c r="A2809" s="10">
        <v>2748</v>
      </c>
      <c r="B2809" s="1725"/>
      <c r="C2809" s="2" t="s">
        <v>567</v>
      </c>
      <c r="D2809" s="2" t="str">
        <f t="shared" si="42"/>
        <v>OK</v>
      </c>
    </row>
    <row r="2810" spans="1:4">
      <c r="A2810" s="5">
        <v>2749</v>
      </c>
      <c r="B2810" s="1725">
        <f>'Expenditures 15-22'!K144</f>
        <v>0</v>
      </c>
      <c r="C2810" s="2" t="s">
        <v>567</v>
      </c>
      <c r="D2810" s="2" t="str">
        <f t="shared" si="42"/>
        <v>Error?</v>
      </c>
    </row>
    <row r="2811" spans="1:4">
      <c r="A2811" s="5">
        <v>2750</v>
      </c>
      <c r="B2811" s="1725">
        <f>'Expenditures 15-22'!K145</f>
        <v>0</v>
      </c>
      <c r="C2811" s="2" t="s">
        <v>567</v>
      </c>
      <c r="D2811" s="2" t="str">
        <f t="shared" si="42"/>
        <v>Error?</v>
      </c>
    </row>
    <row r="2812" spans="1:4">
      <c r="A2812" s="5">
        <v>2751</v>
      </c>
      <c r="B2812" s="1725">
        <f>'Expenditures 15-22'!H165</f>
        <v>0</v>
      </c>
      <c r="D2812" s="2" t="str">
        <f t="shared" si="42"/>
        <v>Error?</v>
      </c>
    </row>
    <row r="2813" spans="1:4">
      <c r="A2813" s="5">
        <v>2752</v>
      </c>
      <c r="B2813" s="1725">
        <f>'Expenditures 15-22'!H166</f>
        <v>0</v>
      </c>
      <c r="D2813" s="2" t="str">
        <f t="shared" si="42"/>
        <v>Error?</v>
      </c>
    </row>
    <row r="2814" spans="1:4">
      <c r="A2814" s="10">
        <v>2753</v>
      </c>
      <c r="B2814" s="1725"/>
      <c r="D2814" s="2" t="str">
        <f t="shared" si="42"/>
        <v>OK</v>
      </c>
    </row>
    <row r="2815" spans="1:4">
      <c r="A2815" s="10">
        <v>2754</v>
      </c>
      <c r="B2815" s="1725"/>
      <c r="D2815" s="2" t="str">
        <f t="shared" ref="D2815:D2878" si="43">IF(ISBLANK(B2815),"OK",IF(A2815-B2815=0,"OK","Error?"))</f>
        <v>OK</v>
      </c>
    </row>
    <row r="2816" spans="1:4">
      <c r="A2816" s="10">
        <v>2755</v>
      </c>
      <c r="B2816" s="1725"/>
      <c r="C2816" s="2" t="s">
        <v>567</v>
      </c>
      <c r="D2816" s="2" t="str">
        <f t="shared" si="43"/>
        <v>OK</v>
      </c>
    </row>
    <row r="2817" spans="1:4">
      <c r="A2817" s="5">
        <v>2756</v>
      </c>
      <c r="B2817" s="1725">
        <f>'Acct Summary 7-8'!E50</f>
        <v>0</v>
      </c>
      <c r="D2817" s="2" t="str">
        <f t="shared" si="43"/>
        <v>Error?</v>
      </c>
    </row>
    <row r="2818" spans="1:4">
      <c r="A2818" s="5">
        <v>2757</v>
      </c>
      <c r="B2818" s="1725">
        <f>'Expenditures 15-22'!K165</f>
        <v>0</v>
      </c>
      <c r="C2818" s="2" t="s">
        <v>567</v>
      </c>
      <c r="D2818" s="2" t="str">
        <f t="shared" si="43"/>
        <v>Error?</v>
      </c>
    </row>
    <row r="2819" spans="1:4">
      <c r="A2819" s="5">
        <v>2758</v>
      </c>
      <c r="B2819" s="1725">
        <f>'Expenditures 15-22'!K166</f>
        <v>0</v>
      </c>
      <c r="C2819" s="2" t="s">
        <v>567</v>
      </c>
      <c r="D2819" s="2" t="str">
        <f t="shared" si="43"/>
        <v>Error?</v>
      </c>
    </row>
    <row r="2820" spans="1:4">
      <c r="A2820" s="5">
        <v>2759</v>
      </c>
      <c r="B2820" s="1725">
        <f>'Expenditures 15-22'!C185</f>
        <v>0</v>
      </c>
      <c r="D2820" s="2" t="str">
        <f t="shared" si="43"/>
        <v>Error?</v>
      </c>
    </row>
    <row r="2821" spans="1:4">
      <c r="A2821" s="5">
        <v>2760</v>
      </c>
      <c r="B2821" s="1725">
        <f>'Expenditures 15-22'!D185</f>
        <v>0</v>
      </c>
      <c r="D2821" s="2" t="str">
        <f t="shared" si="43"/>
        <v>Error?</v>
      </c>
    </row>
    <row r="2822" spans="1:4">
      <c r="A2822" s="5">
        <v>2761</v>
      </c>
      <c r="B2822" s="1725">
        <f>'Expenditures 15-22'!E185</f>
        <v>0</v>
      </c>
      <c r="D2822" s="2" t="str">
        <f t="shared" si="43"/>
        <v>Error?</v>
      </c>
    </row>
    <row r="2823" spans="1:4">
      <c r="A2823" s="5">
        <v>2762</v>
      </c>
      <c r="B2823" s="1725">
        <f>'Expenditures 15-22'!E194</f>
        <v>0</v>
      </c>
      <c r="C2823" s="2" t="s">
        <v>567</v>
      </c>
      <c r="D2823" s="2" t="str">
        <f t="shared" si="43"/>
        <v>Error?</v>
      </c>
    </row>
    <row r="2824" spans="1:4">
      <c r="A2824" s="5">
        <v>2763</v>
      </c>
      <c r="B2824" s="1725">
        <f>'Expenditures 15-22'!E195</f>
        <v>0</v>
      </c>
      <c r="D2824" s="2" t="str">
        <f t="shared" si="43"/>
        <v>Error?</v>
      </c>
    </row>
    <row r="2825" spans="1:4">
      <c r="A2825" s="5">
        <v>2764</v>
      </c>
      <c r="B2825" s="1725">
        <f>'Expenditures 15-22'!F185</f>
        <v>0</v>
      </c>
      <c r="D2825" s="2" t="str">
        <f t="shared" si="43"/>
        <v>Error?</v>
      </c>
    </row>
    <row r="2826" spans="1:4">
      <c r="A2826" s="5">
        <v>2765</v>
      </c>
      <c r="B2826" s="1725">
        <f>'Expenditures 15-22'!G185</f>
        <v>0</v>
      </c>
      <c r="D2826" s="2" t="str">
        <f t="shared" si="43"/>
        <v>Error?</v>
      </c>
    </row>
    <row r="2827" spans="1:4">
      <c r="A2827" s="5">
        <v>2766</v>
      </c>
      <c r="B2827" s="1725">
        <f>'Expenditures 15-22'!H185</f>
        <v>0</v>
      </c>
      <c r="D2827" s="2" t="str">
        <f t="shared" si="43"/>
        <v>Error?</v>
      </c>
    </row>
    <row r="2828" spans="1:4">
      <c r="A2828" s="5">
        <v>2767</v>
      </c>
      <c r="B2828" s="1725">
        <f>'Expenditures 15-22'!H194</f>
        <v>0</v>
      </c>
      <c r="C2828" s="2" t="s">
        <v>567</v>
      </c>
      <c r="D2828" s="2" t="str">
        <f t="shared" si="43"/>
        <v>Error?</v>
      </c>
    </row>
    <row r="2829" spans="1:4">
      <c r="A2829" s="5">
        <v>2768</v>
      </c>
      <c r="B2829" s="1725">
        <f>'Expenditures 15-22'!H195</f>
        <v>0</v>
      </c>
      <c r="D2829" s="2" t="str">
        <f t="shared" si="43"/>
        <v>Error?</v>
      </c>
    </row>
    <row r="2830" spans="1:4">
      <c r="A2830" s="5">
        <v>2769</v>
      </c>
      <c r="B2830" s="1725">
        <f>'Expenditures 15-22'!H196</f>
        <v>0</v>
      </c>
      <c r="C2830" s="2" t="s">
        <v>567</v>
      </c>
      <c r="D2830" s="2" t="str">
        <f t="shared" si="43"/>
        <v>Error?</v>
      </c>
    </row>
    <row r="2831" spans="1:4">
      <c r="A2831" s="5">
        <v>2770</v>
      </c>
      <c r="B2831" s="1725">
        <f>'Expenditures 15-22'!H201</f>
        <v>0</v>
      </c>
      <c r="D2831" s="2" t="str">
        <f t="shared" si="43"/>
        <v>Error?</v>
      </c>
    </row>
    <row r="2832" spans="1:4">
      <c r="A2832" s="5">
        <v>2771</v>
      </c>
      <c r="B2832" s="1725">
        <f>'Expenditures 15-22'!H202</f>
        <v>0</v>
      </c>
      <c r="D2832" s="2" t="str">
        <f t="shared" si="43"/>
        <v>Error?</v>
      </c>
    </row>
    <row r="2833" spans="1:5">
      <c r="A2833" s="10">
        <v>2772</v>
      </c>
      <c r="B2833" s="1725"/>
      <c r="D2833" s="2" t="str">
        <f t="shared" si="43"/>
        <v>OK</v>
      </c>
    </row>
    <row r="2834" spans="1:5">
      <c r="A2834" s="10">
        <v>2773</v>
      </c>
      <c r="B2834" s="1725"/>
      <c r="D2834" s="2" t="str">
        <f t="shared" si="43"/>
        <v>OK</v>
      </c>
    </row>
    <row r="2835" spans="1:5">
      <c r="A2835" s="10">
        <v>2774</v>
      </c>
      <c r="B2835" s="1725"/>
      <c r="D2835" s="2" t="str">
        <f t="shared" si="43"/>
        <v>OK</v>
      </c>
      <c r="E2835" s="2" t="s">
        <v>102</v>
      </c>
    </row>
    <row r="2836" spans="1:5">
      <c r="A2836" s="5">
        <v>2775</v>
      </c>
      <c r="B2836" s="1725">
        <f>'Expenditures 15-22'!K185</f>
        <v>0</v>
      </c>
      <c r="C2836" s="2" t="s">
        <v>567</v>
      </c>
      <c r="D2836" s="2" t="str">
        <f t="shared" si="43"/>
        <v>Error?</v>
      </c>
    </row>
    <row r="2837" spans="1:5">
      <c r="A2837" s="12">
        <v>2776</v>
      </c>
      <c r="B2837" s="1725">
        <f>'Expenditures 15-22'!K194</f>
        <v>0</v>
      </c>
      <c r="D2837" s="2" t="str">
        <f t="shared" si="43"/>
        <v>Error?</v>
      </c>
    </row>
    <row r="2838" spans="1:5">
      <c r="A2838" s="10">
        <v>2777</v>
      </c>
      <c r="B2838" s="1725"/>
      <c r="D2838" s="2" t="str">
        <f t="shared" si="43"/>
        <v>OK</v>
      </c>
    </row>
    <row r="2839" spans="1:5">
      <c r="A2839" s="5">
        <v>2778</v>
      </c>
      <c r="B2839" s="1725">
        <f>'Expenditures 15-22'!K195</f>
        <v>0</v>
      </c>
      <c r="C2839" s="2" t="s">
        <v>567</v>
      </c>
      <c r="D2839" s="2" t="str">
        <f t="shared" si="43"/>
        <v>Error?</v>
      </c>
    </row>
    <row r="2840" spans="1:5">
      <c r="A2840" s="5">
        <v>2779</v>
      </c>
      <c r="B2840" s="1725">
        <f>'Acct Summary 7-8'!F50</f>
        <v>350000</v>
      </c>
      <c r="D2840" s="2" t="str">
        <f t="shared" si="43"/>
        <v>Error?</v>
      </c>
    </row>
    <row r="2841" spans="1:5">
      <c r="A2841" s="5">
        <v>2780</v>
      </c>
      <c r="B2841" s="1725">
        <f>'Expenditures 15-22'!K201</f>
        <v>0</v>
      </c>
      <c r="C2841" s="2" t="s">
        <v>567</v>
      </c>
      <c r="D2841" s="2" t="str">
        <f t="shared" si="43"/>
        <v>Error?</v>
      </c>
    </row>
    <row r="2842" spans="1:5">
      <c r="A2842" s="5">
        <v>2781</v>
      </c>
      <c r="B2842" s="1725">
        <f>'Expenditures 15-22'!K202</f>
        <v>0</v>
      </c>
      <c r="C2842" s="2" t="s">
        <v>567</v>
      </c>
      <c r="D2842" s="2" t="str">
        <f t="shared" si="43"/>
        <v>Error?</v>
      </c>
    </row>
    <row r="2843" spans="1:5">
      <c r="A2843" s="5">
        <v>2782</v>
      </c>
      <c r="B2843" s="1725">
        <f>'Expenditures 15-22'!H290</f>
        <v>0</v>
      </c>
      <c r="D2843" s="2" t="str">
        <f t="shared" si="43"/>
        <v>Error?</v>
      </c>
    </row>
    <row r="2844" spans="1:5">
      <c r="A2844" s="5">
        <v>2783</v>
      </c>
      <c r="B2844" s="1725">
        <f>'Expenditures 15-22'!H291</f>
        <v>0</v>
      </c>
      <c r="D2844" s="2" t="str">
        <f t="shared" si="43"/>
        <v>Error?</v>
      </c>
    </row>
    <row r="2845" spans="1:5">
      <c r="A2845" s="5">
        <v>2784</v>
      </c>
      <c r="B2845" s="1725">
        <f>'Expenditures 15-22'!K290</f>
        <v>0</v>
      </c>
      <c r="C2845" s="2" t="s">
        <v>567</v>
      </c>
      <c r="D2845" s="2" t="str">
        <f t="shared" si="43"/>
        <v>Error?</v>
      </c>
    </row>
    <row r="2846" spans="1:5">
      <c r="A2846" s="5">
        <v>2785</v>
      </c>
      <c r="B2846" s="1725">
        <f>'Expenditures 15-22'!K291</f>
        <v>0</v>
      </c>
      <c r="C2846" s="2" t="s">
        <v>567</v>
      </c>
      <c r="D2846" s="2" t="str">
        <f t="shared" si="43"/>
        <v>Error?</v>
      </c>
    </row>
    <row r="2847" spans="1:5">
      <c r="A2847" s="10">
        <v>2786</v>
      </c>
      <c r="B2847" s="1725"/>
      <c r="D2847" s="2" t="str">
        <f t="shared" si="43"/>
        <v>OK</v>
      </c>
    </row>
    <row r="2848" spans="1:5">
      <c r="A2848" s="5">
        <v>2787</v>
      </c>
      <c r="B2848" s="1725">
        <f>'Acct Summary 7-8'!H50</f>
        <v>0</v>
      </c>
      <c r="D2848" s="2" t="str">
        <f t="shared" si="43"/>
        <v>Error?</v>
      </c>
    </row>
    <row r="2849" spans="1:4">
      <c r="A2849" s="10">
        <v>2788</v>
      </c>
      <c r="B2849" s="1725"/>
      <c r="D2849" s="2" t="str">
        <f t="shared" si="43"/>
        <v>OK</v>
      </c>
    </row>
    <row r="2850" spans="1:4">
      <c r="A2850" s="10">
        <v>2789</v>
      </c>
      <c r="B2850" s="1725"/>
      <c r="D2850" s="2" t="str">
        <f t="shared" si="43"/>
        <v>OK</v>
      </c>
    </row>
    <row r="2851" spans="1:4">
      <c r="A2851" s="10">
        <v>2790</v>
      </c>
      <c r="B2851" s="1725"/>
      <c r="D2851" s="2" t="str">
        <f t="shared" si="43"/>
        <v>OK</v>
      </c>
    </row>
    <row r="2852" spans="1:4">
      <c r="A2852" s="10">
        <v>2791</v>
      </c>
      <c r="B2852" s="1725"/>
      <c r="D2852" s="2" t="str">
        <f t="shared" si="43"/>
        <v>OK</v>
      </c>
    </row>
    <row r="2853" spans="1:4">
      <c r="A2853" s="10">
        <v>2792</v>
      </c>
      <c r="B2853" s="1725"/>
      <c r="D2853" s="2" t="str">
        <f t="shared" si="43"/>
        <v>OK</v>
      </c>
    </row>
    <row r="2854" spans="1:4">
      <c r="A2854" s="5">
        <v>2793</v>
      </c>
      <c r="B2854" s="1725">
        <f>'ICR Computation 30'!E7</f>
        <v>0</v>
      </c>
      <c r="D2854" s="2" t="str">
        <f t="shared" si="43"/>
        <v>Error?</v>
      </c>
    </row>
    <row r="2855" spans="1:4">
      <c r="A2855" s="5">
        <v>2794</v>
      </c>
      <c r="B2855" s="1725">
        <f>'ICR Computation 30'!E8</f>
        <v>26236</v>
      </c>
      <c r="D2855" s="2" t="str">
        <f t="shared" si="43"/>
        <v>Error?</v>
      </c>
    </row>
    <row r="2856" spans="1:4">
      <c r="A2856" s="5">
        <v>2795</v>
      </c>
      <c r="B2856" s="1725">
        <f>'ICR Computation 30'!E12</f>
        <v>0</v>
      </c>
      <c r="D2856" s="2" t="str">
        <f t="shared" si="43"/>
        <v>Error?</v>
      </c>
    </row>
    <row r="2857" spans="1:4">
      <c r="A2857" s="10">
        <v>2796</v>
      </c>
      <c r="B2857" s="1725"/>
      <c r="D2857" s="2" t="str">
        <f t="shared" si="43"/>
        <v>OK</v>
      </c>
    </row>
    <row r="2858" spans="1:4">
      <c r="A2858" s="5">
        <v>2797</v>
      </c>
      <c r="B2858" s="1725">
        <f>'ICR Computation 30'!E13</f>
        <v>354820</v>
      </c>
      <c r="D2858" s="2" t="str">
        <f t="shared" si="43"/>
        <v>Error?</v>
      </c>
    </row>
    <row r="2859" spans="1:4">
      <c r="A2859" s="10">
        <v>2798</v>
      </c>
      <c r="B2859" s="1725"/>
      <c r="D2859" s="2" t="str">
        <f t="shared" si="43"/>
        <v>OK</v>
      </c>
    </row>
    <row r="2860" spans="1:4">
      <c r="A2860" s="5">
        <v>2799</v>
      </c>
      <c r="B2860" s="1725">
        <f>'ICR Computation 30'!E14</f>
        <v>384320</v>
      </c>
      <c r="D2860" s="2" t="str">
        <f t="shared" si="43"/>
        <v>Error?</v>
      </c>
    </row>
    <row r="2861" spans="1:4">
      <c r="A2861" s="10">
        <v>2800</v>
      </c>
      <c r="B2861" s="1725"/>
      <c r="D2861" s="2" t="str">
        <f t="shared" si="43"/>
        <v>OK</v>
      </c>
    </row>
    <row r="2862" spans="1:4">
      <c r="A2862" s="5">
        <v>2801</v>
      </c>
      <c r="B2862" s="1725">
        <f>'ICR Computation 30'!E9</f>
        <v>0</v>
      </c>
      <c r="D2862" s="2" t="str">
        <f t="shared" si="43"/>
        <v>Error?</v>
      </c>
    </row>
    <row r="2863" spans="1:4">
      <c r="A2863" s="10">
        <v>2802</v>
      </c>
      <c r="B2863" s="1725"/>
      <c r="D2863" s="2" t="str">
        <f t="shared" si="43"/>
        <v>OK</v>
      </c>
    </row>
    <row r="2864" spans="1:4">
      <c r="A2864" s="5">
        <v>2803</v>
      </c>
      <c r="B2864" s="1725">
        <f>'Assets-Liab 5-6'!M20</f>
        <v>5879481</v>
      </c>
      <c r="D2864" s="2" t="str">
        <f t="shared" si="43"/>
        <v>Error?</v>
      </c>
    </row>
    <row r="2865" spans="1:4">
      <c r="A2865" s="10">
        <v>2804</v>
      </c>
      <c r="B2865" s="1725"/>
      <c r="D2865" s="2" t="str">
        <f t="shared" si="43"/>
        <v>OK</v>
      </c>
    </row>
    <row r="2866" spans="1:4">
      <c r="A2866" s="10">
        <v>2805</v>
      </c>
      <c r="B2866" s="1725"/>
      <c r="D2866" s="2" t="str">
        <f t="shared" si="43"/>
        <v>OK</v>
      </c>
    </row>
    <row r="2867" spans="1:4">
      <c r="A2867" s="10">
        <v>2806</v>
      </c>
      <c r="B2867" s="1725"/>
      <c r="D2867" s="2" t="str">
        <f t="shared" si="43"/>
        <v>OK</v>
      </c>
    </row>
    <row r="2868" spans="1:4">
      <c r="A2868" s="10">
        <v>2807</v>
      </c>
      <c r="B2868" s="1725"/>
      <c r="D2868" s="2" t="str">
        <f t="shared" si="43"/>
        <v>OK</v>
      </c>
    </row>
    <row r="2869" spans="1:4">
      <c r="A2869" s="10">
        <v>2808</v>
      </c>
      <c r="B2869" s="1725"/>
      <c r="D2869" s="2" t="str">
        <f t="shared" si="43"/>
        <v>OK</v>
      </c>
    </row>
    <row r="2870" spans="1:4">
      <c r="A2870" s="10">
        <v>2809</v>
      </c>
      <c r="B2870" s="1725"/>
      <c r="D2870" s="2" t="str">
        <f t="shared" si="43"/>
        <v>OK</v>
      </c>
    </row>
    <row r="2871" spans="1:4">
      <c r="A2871" s="10">
        <v>2810</v>
      </c>
      <c r="B2871" s="1725"/>
      <c r="D2871" s="2" t="str">
        <f t="shared" si="43"/>
        <v>OK</v>
      </c>
    </row>
    <row r="2872" spans="1:4">
      <c r="A2872" s="10">
        <v>2811</v>
      </c>
      <c r="B2872" s="1725"/>
      <c r="D2872" s="2" t="str">
        <f t="shared" si="43"/>
        <v>OK</v>
      </c>
    </row>
    <row r="2873" spans="1:4">
      <c r="A2873" s="10">
        <v>2812</v>
      </c>
      <c r="B2873" s="1725"/>
      <c r="D2873" s="2" t="str">
        <f t="shared" si="43"/>
        <v>OK</v>
      </c>
    </row>
    <row r="2874" spans="1:4">
      <c r="A2874" s="10">
        <v>2813</v>
      </c>
      <c r="B2874" s="1725"/>
      <c r="D2874" s="2" t="str">
        <f t="shared" si="43"/>
        <v>OK</v>
      </c>
    </row>
    <row r="2875" spans="1:4">
      <c r="A2875" s="10">
        <v>2814</v>
      </c>
      <c r="B2875" s="1725"/>
      <c r="D2875" s="2" t="str">
        <f t="shared" si="43"/>
        <v>OK</v>
      </c>
    </row>
    <row r="2876" spans="1:4">
      <c r="A2876" s="10">
        <v>2815</v>
      </c>
      <c r="B2876" s="1725"/>
      <c r="D2876" s="2" t="str">
        <f t="shared" si="43"/>
        <v>OK</v>
      </c>
    </row>
    <row r="2877" spans="1:4">
      <c r="A2877" s="10">
        <v>2816</v>
      </c>
      <c r="B2877" s="1725"/>
      <c r="D2877" s="2" t="str">
        <f t="shared" si="43"/>
        <v>OK</v>
      </c>
    </row>
    <row r="2878" spans="1:4">
      <c r="A2878" s="10">
        <v>2817</v>
      </c>
      <c r="B2878" s="1725"/>
      <c r="D2878" s="2" t="str">
        <f t="shared" si="43"/>
        <v>OK</v>
      </c>
    </row>
    <row r="2879" spans="1:4">
      <c r="A2879" s="10">
        <v>2818</v>
      </c>
      <c r="B2879" s="1725"/>
      <c r="D2879" s="2" t="str">
        <f t="shared" ref="D2879:D2942" si="44">IF(ISBLANK(B2879),"OK",IF(A2879-B2879=0,"OK","Error?"))</f>
        <v>OK</v>
      </c>
    </row>
    <row r="2880" spans="1:4">
      <c r="A2880" s="5">
        <v>2819</v>
      </c>
      <c r="B2880" s="1725">
        <f>'Assets-Liab 5-6'!I6</f>
        <v>547978</v>
      </c>
      <c r="D2880" s="2" t="str">
        <f t="shared" si="44"/>
        <v>Error?</v>
      </c>
    </row>
    <row r="2881" spans="1:4">
      <c r="A2881" s="10">
        <v>2820</v>
      </c>
      <c r="B2881" s="1725"/>
      <c r="D2881" s="2" t="str">
        <f t="shared" si="44"/>
        <v>OK</v>
      </c>
    </row>
    <row r="2882" spans="1:4">
      <c r="A2882" s="10">
        <v>2821</v>
      </c>
      <c r="B2882" s="1725"/>
      <c r="D2882" s="2" t="str">
        <f t="shared" si="44"/>
        <v>OK</v>
      </c>
    </row>
    <row r="2883" spans="1:4">
      <c r="A2883" s="10">
        <v>2822</v>
      </c>
      <c r="B2883" s="1725"/>
      <c r="D2883" s="2" t="str">
        <f t="shared" si="44"/>
        <v>OK</v>
      </c>
    </row>
    <row r="2884" spans="1:4">
      <c r="A2884" s="10">
        <v>2823</v>
      </c>
      <c r="B2884" s="1725"/>
      <c r="D2884" s="2" t="str">
        <f t="shared" si="44"/>
        <v>OK</v>
      </c>
    </row>
    <row r="2885" spans="1:4">
      <c r="A2885" s="5">
        <v>2824</v>
      </c>
      <c r="B2885" s="1725">
        <f>'Assets-Liab 5-6'!I5</f>
        <v>0</v>
      </c>
      <c r="D2885" s="2" t="str">
        <f t="shared" si="44"/>
        <v>Error?</v>
      </c>
    </row>
    <row r="2886" spans="1:4">
      <c r="A2886" s="10">
        <v>2825</v>
      </c>
      <c r="B2886" s="1725"/>
      <c r="D2886" s="2" t="str">
        <f t="shared" si="44"/>
        <v>OK</v>
      </c>
    </row>
    <row r="2887" spans="1:4">
      <c r="A2887" s="5">
        <v>2826</v>
      </c>
      <c r="B2887" s="1725">
        <f>'Assets-Liab 5-6'!I12</f>
        <v>0</v>
      </c>
      <c r="D2887" s="2" t="str">
        <f t="shared" si="44"/>
        <v>Error?</v>
      </c>
    </row>
    <row r="2888" spans="1:4">
      <c r="A2888" s="5">
        <v>2827</v>
      </c>
      <c r="B2888" s="1725">
        <f>'Assets-Liab 5-6'!I13</f>
        <v>37397498</v>
      </c>
      <c r="C2888" s="2" t="s">
        <v>567</v>
      </c>
      <c r="D2888" s="2" t="str">
        <f t="shared" si="44"/>
        <v>Error?</v>
      </c>
    </row>
    <row r="2889" spans="1:4">
      <c r="A2889" s="10">
        <v>2828</v>
      </c>
      <c r="B2889" s="1725"/>
      <c r="D2889" s="2" t="str">
        <f t="shared" si="44"/>
        <v>OK</v>
      </c>
    </row>
    <row r="2890" spans="1:4">
      <c r="A2890" s="10">
        <v>2829</v>
      </c>
      <c r="B2890" s="1725"/>
      <c r="D2890" s="2" t="str">
        <f t="shared" si="44"/>
        <v>OK</v>
      </c>
    </row>
    <row r="2891" spans="1:4">
      <c r="A2891" s="5">
        <v>2830</v>
      </c>
      <c r="B2891" s="1725">
        <f>'Assets-Liab 5-6'!L10</f>
        <v>0</v>
      </c>
      <c r="D2891" s="2" t="str">
        <f t="shared" si="44"/>
        <v>Error?</v>
      </c>
    </row>
    <row r="2892" spans="1:4">
      <c r="A2892" s="5">
        <v>2831</v>
      </c>
      <c r="B2892" s="1725">
        <f>'Assets-Liab 5-6'!L5</f>
        <v>0</v>
      </c>
      <c r="D2892" s="2" t="str">
        <f t="shared" si="44"/>
        <v>Error?</v>
      </c>
    </row>
    <row r="2893" spans="1:4">
      <c r="A2893" s="10">
        <v>2832</v>
      </c>
      <c r="B2893" s="1725"/>
      <c r="D2893" s="2" t="str">
        <f t="shared" si="44"/>
        <v>OK</v>
      </c>
    </row>
    <row r="2894" spans="1:4">
      <c r="A2894" s="5">
        <v>2833</v>
      </c>
      <c r="B2894" s="1725">
        <f>'Assets-Liab 5-6'!L12</f>
        <v>0</v>
      </c>
      <c r="D2894" s="2" t="str">
        <f t="shared" si="44"/>
        <v>Error?</v>
      </c>
    </row>
    <row r="2895" spans="1:4">
      <c r="A2895" s="5">
        <v>2834</v>
      </c>
      <c r="B2895" s="1725">
        <f>'Assets-Liab 5-6'!L13</f>
        <v>2058867</v>
      </c>
      <c r="C2895" s="2" t="s">
        <v>567</v>
      </c>
      <c r="D2895" s="2" t="str">
        <f t="shared" si="44"/>
        <v>Error?</v>
      </c>
    </row>
    <row r="2896" spans="1:4">
      <c r="A2896" s="10">
        <v>2835</v>
      </c>
      <c r="B2896" s="1725"/>
      <c r="D2896" s="2" t="str">
        <f t="shared" si="44"/>
        <v>OK</v>
      </c>
    </row>
    <row r="2897" spans="1:4">
      <c r="A2897" s="10">
        <v>2836</v>
      </c>
      <c r="B2897" s="1725"/>
      <c r="D2897" s="2" t="str">
        <f t="shared" si="44"/>
        <v>OK</v>
      </c>
    </row>
    <row r="2898" spans="1:4">
      <c r="A2898" s="10">
        <v>2837</v>
      </c>
      <c r="B2898" s="1725"/>
      <c r="D2898" s="2" t="str">
        <f t="shared" si="44"/>
        <v>OK</v>
      </c>
    </row>
    <row r="2899" spans="1:4">
      <c r="A2899" s="10">
        <v>2838</v>
      </c>
      <c r="B2899" s="1725"/>
      <c r="D2899" s="2" t="str">
        <f t="shared" si="44"/>
        <v>OK</v>
      </c>
    </row>
    <row r="2900" spans="1:4">
      <c r="A2900" s="10">
        <v>2839</v>
      </c>
      <c r="B2900" s="1725"/>
      <c r="D2900" s="2" t="str">
        <f t="shared" si="44"/>
        <v>OK</v>
      </c>
    </row>
    <row r="2901" spans="1:4">
      <c r="A2901" s="10">
        <v>2840</v>
      </c>
      <c r="B2901" s="1725"/>
      <c r="D2901" s="2" t="str">
        <f t="shared" si="44"/>
        <v>OK</v>
      </c>
    </row>
    <row r="2902" spans="1:4">
      <c r="A2902" s="10">
        <v>2841</v>
      </c>
      <c r="B2902" s="1725"/>
      <c r="D2902" s="2" t="str">
        <f t="shared" si="44"/>
        <v>OK</v>
      </c>
    </row>
    <row r="2903" spans="1:4">
      <c r="A2903" s="10">
        <v>2842</v>
      </c>
      <c r="B2903" s="1725"/>
      <c r="D2903" s="2" t="str">
        <f t="shared" si="44"/>
        <v>OK</v>
      </c>
    </row>
    <row r="2904" spans="1:4">
      <c r="A2904" s="10">
        <v>2843</v>
      </c>
      <c r="B2904" s="1725"/>
      <c r="D2904" s="2" t="str">
        <f t="shared" si="44"/>
        <v>OK</v>
      </c>
    </row>
    <row r="2905" spans="1:4">
      <c r="A2905" s="10">
        <v>2844</v>
      </c>
      <c r="B2905" s="1725"/>
      <c r="D2905" s="2" t="str">
        <f t="shared" si="44"/>
        <v>OK</v>
      </c>
    </row>
    <row r="2906" spans="1:4">
      <c r="A2906" s="10">
        <v>2845</v>
      </c>
      <c r="B2906" s="1725"/>
      <c r="D2906" s="2" t="str">
        <f t="shared" si="44"/>
        <v>OK</v>
      </c>
    </row>
    <row r="2907" spans="1:4">
      <c r="A2907" s="10">
        <v>2846</v>
      </c>
      <c r="B2907" s="1725"/>
      <c r="D2907" s="2" t="str">
        <f t="shared" si="44"/>
        <v>OK</v>
      </c>
    </row>
    <row r="2908" spans="1:4">
      <c r="A2908" s="5">
        <v>2847</v>
      </c>
      <c r="B2908" s="1725">
        <f>'Assets-Liab 5-6'!I32</f>
        <v>486253</v>
      </c>
      <c r="D2908" s="2" t="str">
        <f t="shared" si="44"/>
        <v>Error?</v>
      </c>
    </row>
    <row r="2909" spans="1:4">
      <c r="A2909" s="10">
        <v>2848</v>
      </c>
      <c r="B2909" s="1725"/>
      <c r="D2909" s="2" t="str">
        <f t="shared" si="44"/>
        <v>OK</v>
      </c>
    </row>
    <row r="2910" spans="1:4">
      <c r="A2910" s="5">
        <v>2849</v>
      </c>
      <c r="B2910" s="1725">
        <f>'Assets-Liab 5-6'!I34</f>
        <v>486253</v>
      </c>
      <c r="C2910" s="2" t="s">
        <v>567</v>
      </c>
      <c r="D2910" s="2" t="str">
        <f t="shared" si="44"/>
        <v>Error?</v>
      </c>
    </row>
    <row r="2911" spans="1:4">
      <c r="A2911" s="5">
        <v>2850</v>
      </c>
      <c r="B2911" s="1725">
        <f>'Assets-Liab 5-6'!I38</f>
        <v>0</v>
      </c>
      <c r="D2911" s="2" t="str">
        <f t="shared" si="44"/>
        <v>Error?</v>
      </c>
    </row>
    <row r="2912" spans="1:4">
      <c r="A2912" s="5">
        <v>2851</v>
      </c>
      <c r="B2912" s="1725">
        <f>'Assets-Liab 5-6'!I39</f>
        <v>36911245</v>
      </c>
      <c r="D2912" s="2" t="str">
        <f t="shared" si="44"/>
        <v>Error?</v>
      </c>
    </row>
    <row r="2913" spans="1:4">
      <c r="A2913" s="5">
        <v>2852</v>
      </c>
      <c r="B2913" s="1725">
        <f>'Assets-Liab 5-6'!I41</f>
        <v>37397498</v>
      </c>
      <c r="C2913" s="2" t="s">
        <v>567</v>
      </c>
      <c r="D2913" s="2" t="str">
        <f t="shared" si="44"/>
        <v>Error?</v>
      </c>
    </row>
    <row r="2914" spans="1:4">
      <c r="A2914" s="5">
        <v>2853</v>
      </c>
      <c r="B2914" s="1725">
        <f>'Assets-Liab 5-6'!L33</f>
        <v>2058867</v>
      </c>
      <c r="D2914" s="2" t="str">
        <f t="shared" si="44"/>
        <v>Error?</v>
      </c>
    </row>
    <row r="2915" spans="1:4">
      <c r="A2915" s="10">
        <v>2854</v>
      </c>
      <c r="B2915" s="1725"/>
      <c r="D2915" s="2" t="str">
        <f t="shared" si="44"/>
        <v>OK</v>
      </c>
    </row>
    <row r="2916" spans="1:4">
      <c r="A2916" s="5">
        <v>2855</v>
      </c>
      <c r="B2916" s="1725">
        <f>'Assets-Liab 5-6'!L34</f>
        <v>2058867</v>
      </c>
      <c r="C2916" s="2" t="s">
        <v>567</v>
      </c>
      <c r="D2916" s="2" t="str">
        <f t="shared" si="44"/>
        <v>Error?</v>
      </c>
    </row>
    <row r="2917" spans="1:4">
      <c r="A2917" s="5">
        <v>2856</v>
      </c>
      <c r="B2917" s="1725">
        <f>'Assets-Liab 5-6'!L41</f>
        <v>2058867</v>
      </c>
      <c r="C2917" s="2" t="s">
        <v>567</v>
      </c>
      <c r="D2917" s="2" t="str">
        <f t="shared" si="44"/>
        <v>Error?</v>
      </c>
    </row>
    <row r="2918" spans="1:4">
      <c r="A2918" s="10">
        <v>2857</v>
      </c>
      <c r="B2918" s="1725"/>
      <c r="D2918" s="2" t="str">
        <f t="shared" si="44"/>
        <v>OK</v>
      </c>
    </row>
    <row r="2919" spans="1:4">
      <c r="A2919" s="10">
        <v>2858</v>
      </c>
      <c r="B2919" s="1725"/>
      <c r="D2919" s="2" t="str">
        <f t="shared" si="44"/>
        <v>OK</v>
      </c>
    </row>
    <row r="2920" spans="1:4">
      <c r="A2920" s="10">
        <v>2859</v>
      </c>
      <c r="B2920" s="1725"/>
      <c r="D2920" s="2" t="str">
        <f t="shared" si="44"/>
        <v>OK</v>
      </c>
    </row>
    <row r="2921" spans="1:4">
      <c r="A2921" s="10">
        <v>2860</v>
      </c>
      <c r="B2921" s="1725"/>
      <c r="D2921" s="2" t="str">
        <f t="shared" si="44"/>
        <v>OK</v>
      </c>
    </row>
    <row r="2922" spans="1:4">
      <c r="A2922" s="10">
        <v>2861</v>
      </c>
      <c r="B2922" s="1725"/>
      <c r="D2922" s="2" t="str">
        <f t="shared" si="44"/>
        <v>OK</v>
      </c>
    </row>
    <row r="2923" spans="1:4">
      <c r="A2923" s="10">
        <v>2862</v>
      </c>
      <c r="B2923" s="1725"/>
      <c r="D2923" s="2" t="str">
        <f t="shared" si="44"/>
        <v>OK</v>
      </c>
    </row>
    <row r="2924" spans="1:4">
      <c r="A2924" s="10">
        <v>2863</v>
      </c>
      <c r="B2924" s="1725"/>
      <c r="D2924" s="2" t="str">
        <f t="shared" si="44"/>
        <v>OK</v>
      </c>
    </row>
    <row r="2925" spans="1:4">
      <c r="A2925" s="10">
        <v>2864</v>
      </c>
      <c r="B2925" s="1725"/>
      <c r="D2925" s="2" t="str">
        <f t="shared" si="44"/>
        <v>OK</v>
      </c>
    </row>
    <row r="2926" spans="1:4">
      <c r="A2926" s="10">
        <v>2865</v>
      </c>
      <c r="B2926" s="1725"/>
      <c r="D2926" s="2" t="str">
        <f t="shared" si="44"/>
        <v>OK</v>
      </c>
    </row>
    <row r="2927" spans="1:4">
      <c r="A2927" s="10">
        <v>2866</v>
      </c>
      <c r="B2927" s="1725"/>
      <c r="D2927" s="2" t="str">
        <f t="shared" si="44"/>
        <v>OK</v>
      </c>
    </row>
    <row r="2928" spans="1:4">
      <c r="A2928" s="10">
        <v>2867</v>
      </c>
      <c r="B2928" s="1725"/>
      <c r="D2928" s="2" t="str">
        <f t="shared" si="44"/>
        <v>OK</v>
      </c>
    </row>
    <row r="2929" spans="1:4">
      <c r="A2929" s="10">
        <v>2868</v>
      </c>
      <c r="B2929" s="1725"/>
      <c r="D2929" s="2" t="str">
        <f t="shared" si="44"/>
        <v>OK</v>
      </c>
    </row>
    <row r="2930" spans="1:4">
      <c r="A2930" s="10">
        <v>2869</v>
      </c>
      <c r="B2930" s="1725"/>
      <c r="D2930" s="2" t="str">
        <f t="shared" si="44"/>
        <v>OK</v>
      </c>
    </row>
    <row r="2931" spans="1:4">
      <c r="A2931" s="10">
        <v>2870</v>
      </c>
      <c r="B2931" s="1725"/>
      <c r="D2931" s="2" t="str">
        <f t="shared" si="44"/>
        <v>OK</v>
      </c>
    </row>
    <row r="2932" spans="1:4">
      <c r="A2932" s="10">
        <v>2871</v>
      </c>
      <c r="B2932" s="1725"/>
      <c r="D2932" s="2" t="str">
        <f t="shared" si="44"/>
        <v>OK</v>
      </c>
    </row>
    <row r="2933" spans="1:4">
      <c r="A2933" s="10">
        <v>2872</v>
      </c>
      <c r="B2933" s="1725"/>
      <c r="D2933" s="2" t="str">
        <f t="shared" si="44"/>
        <v>OK</v>
      </c>
    </row>
    <row r="2934" spans="1:4">
      <c r="A2934" s="10">
        <v>2873</v>
      </c>
      <c r="B2934" s="1725"/>
      <c r="D2934" s="2" t="str">
        <f t="shared" si="44"/>
        <v>OK</v>
      </c>
    </row>
    <row r="2935" spans="1:4">
      <c r="A2935" s="10">
        <v>2874</v>
      </c>
      <c r="B2935" s="1725"/>
      <c r="D2935" s="2" t="str">
        <f t="shared" si="44"/>
        <v>OK</v>
      </c>
    </row>
    <row r="2936" spans="1:4">
      <c r="A2936" s="10">
        <v>2875</v>
      </c>
      <c r="B2936" s="1725"/>
      <c r="D2936" s="2" t="str">
        <f t="shared" si="44"/>
        <v>OK</v>
      </c>
    </row>
    <row r="2937" spans="1:4">
      <c r="A2937" s="10">
        <v>2876</v>
      </c>
      <c r="B2937" s="1725"/>
      <c r="D2937" s="2" t="str">
        <f t="shared" si="44"/>
        <v>OK</v>
      </c>
    </row>
    <row r="2938" spans="1:4">
      <c r="A2938" s="10">
        <v>2877</v>
      </c>
      <c r="B2938" s="1725"/>
      <c r="D2938" s="2" t="str">
        <f t="shared" si="44"/>
        <v>OK</v>
      </c>
    </row>
    <row r="2939" spans="1:4">
      <c r="A2939" s="10">
        <v>2878</v>
      </c>
      <c r="B2939" s="1725"/>
      <c r="D2939" s="2" t="str">
        <f t="shared" si="44"/>
        <v>OK</v>
      </c>
    </row>
    <row r="2940" spans="1:4">
      <c r="A2940" s="10">
        <v>2879</v>
      </c>
      <c r="B2940" s="1725"/>
      <c r="D2940" s="2" t="str">
        <f t="shared" si="44"/>
        <v>OK</v>
      </c>
    </row>
    <row r="2941" spans="1:4">
      <c r="A2941" s="10">
        <v>2880</v>
      </c>
      <c r="B2941" s="1725"/>
      <c r="D2941" s="2" t="str">
        <f t="shared" si="44"/>
        <v>OK</v>
      </c>
    </row>
    <row r="2942" spans="1:4">
      <c r="A2942" s="10">
        <v>2881</v>
      </c>
      <c r="B2942" s="1725"/>
      <c r="D2942" s="2" t="str">
        <f t="shared" si="44"/>
        <v>OK</v>
      </c>
    </row>
    <row r="2943" spans="1:4">
      <c r="A2943" s="10">
        <v>2882</v>
      </c>
      <c r="B2943" s="1725"/>
      <c r="D2943" s="2" t="str">
        <f t="shared" ref="D2943:D3006" si="45">IF(ISBLANK(B2943),"OK",IF(A2943-B2943=0,"OK","Error?"))</f>
        <v>OK</v>
      </c>
    </row>
    <row r="2944" spans="1:4">
      <c r="A2944" s="10">
        <v>2883</v>
      </c>
      <c r="B2944" s="1725"/>
      <c r="D2944" s="2" t="str">
        <f t="shared" si="45"/>
        <v>OK</v>
      </c>
    </row>
    <row r="2945" spans="1:4">
      <c r="A2945" s="10">
        <v>2884</v>
      </c>
      <c r="B2945" s="1725"/>
      <c r="D2945" s="2" t="str">
        <f t="shared" si="45"/>
        <v>OK</v>
      </c>
    </row>
    <row r="2946" spans="1:4">
      <c r="A2946" s="10">
        <v>2885</v>
      </c>
      <c r="B2946" s="1725"/>
      <c r="D2946" s="2" t="str">
        <f t="shared" si="45"/>
        <v>OK</v>
      </c>
    </row>
    <row r="2947" spans="1:4">
      <c r="A2947" s="5">
        <v>2886</v>
      </c>
      <c r="B2947" s="1725">
        <f>'Expenditures 15-22'!E101</f>
        <v>0</v>
      </c>
      <c r="D2947" s="2" t="str">
        <f t="shared" si="45"/>
        <v>Error?</v>
      </c>
    </row>
    <row r="2948" spans="1:4">
      <c r="A2948" s="10">
        <v>2887</v>
      </c>
      <c r="B2948" s="1725"/>
      <c r="D2948" s="2" t="str">
        <f t="shared" si="45"/>
        <v>OK</v>
      </c>
    </row>
    <row r="2949" spans="1:4">
      <c r="A2949" s="5">
        <v>2888</v>
      </c>
      <c r="B2949" s="1725">
        <f>'Expenditures 15-22'!E78</f>
        <v>663534</v>
      </c>
      <c r="D2949" s="2" t="str">
        <f t="shared" si="45"/>
        <v>Error?</v>
      </c>
    </row>
    <row r="2950" spans="1:4">
      <c r="A2950" s="5">
        <v>2889</v>
      </c>
      <c r="B2950" s="1725">
        <f>'Expenditures 15-22'!E79</f>
        <v>3306425</v>
      </c>
      <c r="D2950" s="2" t="str">
        <f t="shared" si="45"/>
        <v>Error?</v>
      </c>
    </row>
    <row r="2951" spans="1:4">
      <c r="A2951" s="5">
        <v>2890</v>
      </c>
      <c r="B2951" s="1725">
        <f>'Expenditures 15-22'!E80</f>
        <v>0</v>
      </c>
      <c r="D2951" s="2" t="str">
        <f t="shared" si="45"/>
        <v>Error?</v>
      </c>
    </row>
    <row r="2952" spans="1:4">
      <c r="A2952" s="5">
        <v>2891</v>
      </c>
      <c r="B2952" s="1725">
        <f>'Expenditures 15-22'!E81</f>
        <v>0</v>
      </c>
      <c r="D2952" s="2" t="str">
        <f t="shared" si="45"/>
        <v>Error?</v>
      </c>
    </row>
    <row r="2953" spans="1:4">
      <c r="A2953" s="5">
        <v>2892</v>
      </c>
      <c r="B2953" s="1725">
        <f>'Expenditures 15-22'!E82</f>
        <v>0</v>
      </c>
      <c r="D2953" s="2" t="str">
        <f t="shared" si="45"/>
        <v>Error?</v>
      </c>
    </row>
    <row r="2954" spans="1:4">
      <c r="A2954" s="5">
        <v>2893</v>
      </c>
      <c r="B2954" s="1725">
        <f>'Expenditures 15-22'!E83</f>
        <v>111181</v>
      </c>
      <c r="D2954" s="2" t="str">
        <f t="shared" si="45"/>
        <v>Error?</v>
      </c>
    </row>
    <row r="2955" spans="1:4">
      <c r="A2955" s="5">
        <v>2894</v>
      </c>
      <c r="B2955" s="1725">
        <f>'Expenditures 15-22'!H78</f>
        <v>0</v>
      </c>
      <c r="D2955" s="2" t="str">
        <f t="shared" si="45"/>
        <v>Error?</v>
      </c>
    </row>
    <row r="2956" spans="1:4">
      <c r="A2956" s="5">
        <v>2895</v>
      </c>
      <c r="B2956" s="1725">
        <f>'Expenditures 15-22'!H79</f>
        <v>0</v>
      </c>
      <c r="D2956" s="2" t="str">
        <f t="shared" si="45"/>
        <v>Error?</v>
      </c>
    </row>
    <row r="2957" spans="1:4">
      <c r="A2957" s="5">
        <v>2896</v>
      </c>
      <c r="B2957" s="1725">
        <f>'Expenditures 15-22'!H80</f>
        <v>0</v>
      </c>
      <c r="D2957" s="2" t="str">
        <f t="shared" si="45"/>
        <v>Error?</v>
      </c>
    </row>
    <row r="2958" spans="1:4">
      <c r="A2958" s="5">
        <v>2897</v>
      </c>
      <c r="B2958" s="1725">
        <f>'Expenditures 15-22'!H81</f>
        <v>0</v>
      </c>
      <c r="D2958" s="2" t="str">
        <f t="shared" si="45"/>
        <v>Error?</v>
      </c>
    </row>
    <row r="2959" spans="1:4">
      <c r="A2959" s="5">
        <v>2898</v>
      </c>
      <c r="B2959" s="1725">
        <f>'Expenditures 15-22'!H82</f>
        <v>0</v>
      </c>
      <c r="D2959" s="2" t="str">
        <f t="shared" si="45"/>
        <v>Error?</v>
      </c>
    </row>
    <row r="2960" spans="1:4">
      <c r="A2960" s="5">
        <v>2899</v>
      </c>
      <c r="B2960" s="1725">
        <f>'Expenditures 15-22'!H83</f>
        <v>0</v>
      </c>
      <c r="D2960" s="2" t="str">
        <f t="shared" si="45"/>
        <v>Error?</v>
      </c>
    </row>
    <row r="2961" spans="1:4">
      <c r="A2961" s="10">
        <v>2900</v>
      </c>
      <c r="B2961" s="1726"/>
      <c r="D2961" s="2" t="str">
        <f t="shared" si="45"/>
        <v>OK</v>
      </c>
    </row>
    <row r="2962" spans="1:4">
      <c r="A2962" s="10">
        <v>2901</v>
      </c>
      <c r="B2962" s="1725"/>
      <c r="D2962" s="2" t="str">
        <f t="shared" si="45"/>
        <v>OK</v>
      </c>
    </row>
    <row r="2963" spans="1:4">
      <c r="A2963" s="10">
        <v>2902</v>
      </c>
      <c r="B2963" s="1725"/>
      <c r="D2963" s="2" t="str">
        <f t="shared" si="45"/>
        <v>OK</v>
      </c>
    </row>
    <row r="2964" spans="1:4">
      <c r="A2964" s="10">
        <v>2903</v>
      </c>
      <c r="B2964" s="1725"/>
      <c r="D2964" s="2" t="str">
        <f t="shared" si="45"/>
        <v>OK</v>
      </c>
    </row>
    <row r="2965" spans="1:4">
      <c r="A2965" s="10">
        <v>2904</v>
      </c>
      <c r="B2965" s="1725"/>
      <c r="D2965" s="2" t="str">
        <f t="shared" si="45"/>
        <v>OK</v>
      </c>
    </row>
    <row r="2966" spans="1:4">
      <c r="A2966" s="10">
        <v>2905</v>
      </c>
      <c r="B2966" s="1725"/>
      <c r="D2966" s="2" t="str">
        <f t="shared" si="45"/>
        <v>OK</v>
      </c>
    </row>
    <row r="2967" spans="1:4">
      <c r="A2967" s="10">
        <v>2906</v>
      </c>
      <c r="B2967" s="1725"/>
      <c r="D2967" s="2" t="str">
        <f t="shared" si="45"/>
        <v>OK</v>
      </c>
    </row>
    <row r="2968" spans="1:4">
      <c r="A2968" s="10">
        <v>2907</v>
      </c>
      <c r="B2968" s="1725"/>
      <c r="D2968" s="2" t="str">
        <f t="shared" si="45"/>
        <v>OK</v>
      </c>
    </row>
    <row r="2969" spans="1:4">
      <c r="A2969" s="10">
        <v>2908</v>
      </c>
      <c r="B2969" s="1725"/>
      <c r="D2969" s="2" t="str">
        <f t="shared" si="45"/>
        <v>OK</v>
      </c>
    </row>
    <row r="2970" spans="1:4">
      <c r="A2970" s="10">
        <v>2909</v>
      </c>
      <c r="B2970" s="1725"/>
      <c r="D2970" s="2" t="str">
        <f t="shared" si="45"/>
        <v>OK</v>
      </c>
    </row>
    <row r="2971" spans="1:4">
      <c r="A2971" s="10">
        <v>2910</v>
      </c>
      <c r="B2971" s="1725"/>
      <c r="D2971" s="2" t="str">
        <f t="shared" si="45"/>
        <v>OK</v>
      </c>
    </row>
    <row r="2972" spans="1:4">
      <c r="A2972" s="10">
        <v>2911</v>
      </c>
      <c r="B2972" s="1725"/>
      <c r="D2972" s="2" t="str">
        <f t="shared" si="45"/>
        <v>OK</v>
      </c>
    </row>
    <row r="2973" spans="1:4">
      <c r="A2973" s="5">
        <v>2912</v>
      </c>
      <c r="B2973" s="1725">
        <f>'Expenditures 15-22'!K78</f>
        <v>663534</v>
      </c>
      <c r="C2973" s="2" t="s">
        <v>567</v>
      </c>
      <c r="D2973" s="2" t="str">
        <f t="shared" si="45"/>
        <v>Error?</v>
      </c>
    </row>
    <row r="2974" spans="1:4">
      <c r="A2974" s="5">
        <v>2913</v>
      </c>
      <c r="B2974" s="1725">
        <f>'Expenditures 15-22'!K79</f>
        <v>3306425</v>
      </c>
      <c r="C2974" s="2" t="s">
        <v>567</v>
      </c>
      <c r="D2974" s="2" t="str">
        <f t="shared" si="45"/>
        <v>Error?</v>
      </c>
    </row>
    <row r="2975" spans="1:4">
      <c r="A2975" s="5">
        <v>2914</v>
      </c>
      <c r="B2975" s="1725">
        <f>'Expenditures 15-22'!K80</f>
        <v>0</v>
      </c>
      <c r="C2975" s="2" t="s">
        <v>567</v>
      </c>
      <c r="D2975" s="2" t="str">
        <f t="shared" si="45"/>
        <v>Error?</v>
      </c>
    </row>
    <row r="2976" spans="1:4">
      <c r="A2976" s="5">
        <v>2915</v>
      </c>
      <c r="B2976" s="1725">
        <f>'Expenditures 15-22'!K81</f>
        <v>0</v>
      </c>
      <c r="C2976" s="2" t="s">
        <v>567</v>
      </c>
      <c r="D2976" s="2" t="str">
        <f t="shared" si="45"/>
        <v>Error?</v>
      </c>
    </row>
    <row r="2977" spans="1:4">
      <c r="A2977" s="5">
        <v>2916</v>
      </c>
      <c r="B2977" s="1725">
        <f>'Expenditures 15-22'!K82</f>
        <v>0</v>
      </c>
      <c r="C2977" s="2" t="s">
        <v>567</v>
      </c>
      <c r="D2977" s="2" t="str">
        <f t="shared" si="45"/>
        <v>Error?</v>
      </c>
    </row>
    <row r="2978" spans="1:4">
      <c r="A2978" s="5">
        <v>2917</v>
      </c>
      <c r="B2978" s="1725">
        <f>'Expenditures 15-22'!K83</f>
        <v>111181</v>
      </c>
      <c r="C2978" s="2" t="s">
        <v>567</v>
      </c>
      <c r="D2978" s="2" t="str">
        <f t="shared" si="45"/>
        <v>Error?</v>
      </c>
    </row>
    <row r="2979" spans="1:4">
      <c r="A2979" s="5">
        <v>2918</v>
      </c>
      <c r="B2979" s="1725">
        <f>'Expenditures 15-22'!H134</f>
        <v>0</v>
      </c>
      <c r="D2979" s="2" t="str">
        <f t="shared" si="45"/>
        <v>Error?</v>
      </c>
    </row>
    <row r="2980" spans="1:4">
      <c r="A2980" s="5">
        <v>2919</v>
      </c>
      <c r="B2980" s="1725">
        <f>'Expenditures 15-22'!H135</f>
        <v>0</v>
      </c>
      <c r="D2980" s="2" t="str">
        <f t="shared" si="45"/>
        <v>Error?</v>
      </c>
    </row>
    <row r="2981" spans="1:4">
      <c r="A2981" s="5">
        <v>2920</v>
      </c>
      <c r="B2981" s="1725">
        <f>'Expenditures 15-22'!H136</f>
        <v>0</v>
      </c>
      <c r="D2981" s="2" t="str">
        <f t="shared" si="45"/>
        <v>Error?</v>
      </c>
    </row>
    <row r="2982" spans="1:4">
      <c r="A2982" s="10">
        <v>2921</v>
      </c>
      <c r="B2982" s="1725"/>
      <c r="D2982" s="2" t="str">
        <f t="shared" si="45"/>
        <v>OK</v>
      </c>
    </row>
    <row r="2983" spans="1:4">
      <c r="A2983" s="10">
        <v>2922</v>
      </c>
      <c r="B2983" s="1725"/>
      <c r="D2983" s="2" t="str">
        <f t="shared" si="45"/>
        <v>OK</v>
      </c>
    </row>
    <row r="2984" spans="1:4">
      <c r="A2984" s="10">
        <v>2923</v>
      </c>
      <c r="B2984" s="1725"/>
      <c r="D2984" s="2" t="str">
        <f t="shared" si="45"/>
        <v>OK</v>
      </c>
    </row>
    <row r="2985" spans="1:4">
      <c r="A2985" s="10">
        <v>2924</v>
      </c>
      <c r="B2985" s="1725"/>
      <c r="C2985" s="2" t="s">
        <v>567</v>
      </c>
      <c r="D2985" s="2" t="str">
        <f t="shared" si="45"/>
        <v>OK</v>
      </c>
    </row>
    <row r="2986" spans="1:4">
      <c r="A2986" s="5">
        <v>2925</v>
      </c>
      <c r="B2986" s="1725">
        <f>'Expenditures 15-22'!K134</f>
        <v>0</v>
      </c>
      <c r="C2986" s="2" t="s">
        <v>567</v>
      </c>
      <c r="D2986" s="2" t="str">
        <f t="shared" si="45"/>
        <v>Error?</v>
      </c>
    </row>
    <row r="2987" spans="1:4">
      <c r="A2987" s="5">
        <v>2926</v>
      </c>
      <c r="B2987" s="1725">
        <f>'Expenditures 15-22'!K135</f>
        <v>0</v>
      </c>
      <c r="C2987" s="2" t="s">
        <v>567</v>
      </c>
      <c r="D2987" s="2" t="str">
        <f t="shared" si="45"/>
        <v>Error?</v>
      </c>
    </row>
    <row r="2988" spans="1:4">
      <c r="A2988" s="5">
        <v>2927</v>
      </c>
      <c r="B2988" s="1725">
        <f>'Expenditures 15-22'!K136</f>
        <v>0</v>
      </c>
      <c r="C2988" s="2" t="s">
        <v>567</v>
      </c>
      <c r="D2988" s="2" t="str">
        <f t="shared" si="45"/>
        <v>Error?</v>
      </c>
    </row>
    <row r="2989" spans="1:4">
      <c r="A2989" s="5">
        <v>2928</v>
      </c>
      <c r="B2989" s="1725">
        <f>'Expenditures 15-22'!E188</f>
        <v>0</v>
      </c>
      <c r="D2989" s="2" t="str">
        <f t="shared" si="45"/>
        <v>Error?</v>
      </c>
    </row>
    <row r="2990" spans="1:4">
      <c r="A2990" s="5">
        <v>2929</v>
      </c>
      <c r="B2990" s="1725">
        <f>'Expenditures 15-22'!E189</f>
        <v>0</v>
      </c>
      <c r="D2990" s="2" t="str">
        <f t="shared" si="45"/>
        <v>Error?</v>
      </c>
    </row>
    <row r="2991" spans="1:4">
      <c r="A2991" s="5">
        <v>2930</v>
      </c>
      <c r="B2991" s="1725">
        <f>'Expenditures 15-22'!E190</f>
        <v>0</v>
      </c>
      <c r="D2991" s="2" t="str">
        <f t="shared" si="45"/>
        <v>Error?</v>
      </c>
    </row>
    <row r="2992" spans="1:4">
      <c r="A2992" s="5">
        <v>2931</v>
      </c>
      <c r="B2992" s="1725">
        <f>'Expenditures 15-22'!E191</f>
        <v>0</v>
      </c>
      <c r="D2992" s="2" t="str">
        <f t="shared" si="45"/>
        <v>Error?</v>
      </c>
    </row>
    <row r="2993" spans="1:4">
      <c r="A2993" s="5">
        <v>2932</v>
      </c>
      <c r="B2993" s="1725">
        <f>'Expenditures 15-22'!E192</f>
        <v>0</v>
      </c>
      <c r="D2993" s="2" t="str">
        <f t="shared" si="45"/>
        <v>Error?</v>
      </c>
    </row>
    <row r="2994" spans="1:4">
      <c r="A2994" s="5">
        <v>2933</v>
      </c>
      <c r="B2994" s="1725">
        <f>'Expenditures 15-22'!E193</f>
        <v>0</v>
      </c>
      <c r="D2994" s="2" t="str">
        <f t="shared" si="45"/>
        <v>Error?</v>
      </c>
    </row>
    <row r="2995" spans="1:4">
      <c r="A2995" s="5">
        <v>2934</v>
      </c>
      <c r="B2995" s="1725">
        <f>'Expenditures 15-22'!H188</f>
        <v>0</v>
      </c>
      <c r="D2995" s="2" t="str">
        <f t="shared" si="45"/>
        <v>Error?</v>
      </c>
    </row>
    <row r="2996" spans="1:4">
      <c r="A2996" s="5">
        <v>2935</v>
      </c>
      <c r="B2996" s="1725">
        <f>'Expenditures 15-22'!H189</f>
        <v>0</v>
      </c>
      <c r="D2996" s="2" t="str">
        <f t="shared" si="45"/>
        <v>Error?</v>
      </c>
    </row>
    <row r="2997" spans="1:4">
      <c r="A2997" s="5">
        <v>2936</v>
      </c>
      <c r="B2997" s="1725">
        <f>'Expenditures 15-22'!H190</f>
        <v>0</v>
      </c>
      <c r="D2997" s="2" t="str">
        <f t="shared" si="45"/>
        <v>Error?</v>
      </c>
    </row>
    <row r="2998" spans="1:4">
      <c r="A2998" s="5">
        <v>2937</v>
      </c>
      <c r="B2998" s="1725">
        <f>'Expenditures 15-22'!H191</f>
        <v>0</v>
      </c>
      <c r="D2998" s="2" t="str">
        <f t="shared" si="45"/>
        <v>Error?</v>
      </c>
    </row>
    <row r="2999" spans="1:4">
      <c r="A2999" s="5">
        <v>2938</v>
      </c>
      <c r="B2999" s="1725">
        <f>'Expenditures 15-22'!H192</f>
        <v>0</v>
      </c>
      <c r="D2999" s="2" t="str">
        <f t="shared" si="45"/>
        <v>Error?</v>
      </c>
    </row>
    <row r="3000" spans="1:4">
      <c r="A3000" s="5">
        <v>2939</v>
      </c>
      <c r="B3000" s="1725">
        <f>'Expenditures 15-22'!H193</f>
        <v>0</v>
      </c>
      <c r="D3000" s="2" t="str">
        <f t="shared" si="45"/>
        <v>Error?</v>
      </c>
    </row>
    <row r="3001" spans="1:4">
      <c r="A3001" s="10">
        <v>2940</v>
      </c>
      <c r="B3001" s="1725"/>
      <c r="D3001" s="2" t="str">
        <f t="shared" si="45"/>
        <v>OK</v>
      </c>
    </row>
    <row r="3002" spans="1:4">
      <c r="A3002" s="10">
        <v>2941</v>
      </c>
      <c r="B3002" s="1725"/>
      <c r="D3002" s="2" t="str">
        <f t="shared" si="45"/>
        <v>OK</v>
      </c>
    </row>
    <row r="3003" spans="1:4">
      <c r="A3003" s="10">
        <v>2942</v>
      </c>
      <c r="B3003" s="1725"/>
      <c r="D3003" s="2" t="str">
        <f t="shared" si="45"/>
        <v>OK</v>
      </c>
    </row>
    <row r="3004" spans="1:4">
      <c r="A3004" s="10">
        <v>2943</v>
      </c>
      <c r="B3004" s="1725"/>
      <c r="D3004" s="2" t="str">
        <f t="shared" si="45"/>
        <v>OK</v>
      </c>
    </row>
    <row r="3005" spans="1:4">
      <c r="A3005" s="10">
        <v>2944</v>
      </c>
      <c r="B3005" s="1725"/>
      <c r="D3005" s="2" t="str">
        <f t="shared" si="45"/>
        <v>OK</v>
      </c>
    </row>
    <row r="3006" spans="1:4">
      <c r="A3006" s="10">
        <v>2945</v>
      </c>
      <c r="B3006" s="1725"/>
      <c r="D3006" s="2" t="str">
        <f t="shared" si="45"/>
        <v>OK</v>
      </c>
    </row>
    <row r="3007" spans="1:4">
      <c r="A3007" s="5">
        <v>2946</v>
      </c>
      <c r="B3007" s="1725">
        <f>'Expenditures 15-22'!K188</f>
        <v>0</v>
      </c>
      <c r="C3007" s="2" t="s">
        <v>567</v>
      </c>
      <c r="D3007" s="2" t="str">
        <f t="shared" ref="D3007:D3070" si="46">IF(ISBLANK(B3007),"OK",IF(A3007-B3007=0,"OK","Error?"))</f>
        <v>Error?</v>
      </c>
    </row>
    <row r="3008" spans="1:4">
      <c r="A3008" s="5">
        <v>2947</v>
      </c>
      <c r="B3008" s="1725">
        <f>'Expenditures 15-22'!K189</f>
        <v>0</v>
      </c>
      <c r="C3008" s="2" t="s">
        <v>567</v>
      </c>
      <c r="D3008" s="2" t="str">
        <f t="shared" si="46"/>
        <v>Error?</v>
      </c>
    </row>
    <row r="3009" spans="1:5">
      <c r="A3009" s="5">
        <v>2948</v>
      </c>
      <c r="B3009" s="1725">
        <f>'Expenditures 15-22'!K190</f>
        <v>0</v>
      </c>
      <c r="C3009" s="2" t="s">
        <v>567</v>
      </c>
      <c r="D3009" s="2" t="str">
        <f t="shared" si="46"/>
        <v>Error?</v>
      </c>
    </row>
    <row r="3010" spans="1:5">
      <c r="A3010" s="5">
        <v>2949</v>
      </c>
      <c r="B3010" s="1725">
        <f>'Expenditures 15-22'!K191</f>
        <v>0</v>
      </c>
      <c r="C3010" s="2" t="s">
        <v>567</v>
      </c>
      <c r="D3010" s="2" t="str">
        <f t="shared" si="46"/>
        <v>Error?</v>
      </c>
    </row>
    <row r="3011" spans="1:5">
      <c r="A3011" s="5">
        <v>2950</v>
      </c>
      <c r="B3011" s="1725">
        <f>'Expenditures 15-22'!K192</f>
        <v>0</v>
      </c>
      <c r="C3011" s="2" t="s">
        <v>567</v>
      </c>
      <c r="D3011" s="2" t="str">
        <f t="shared" si="46"/>
        <v>Error?</v>
      </c>
    </row>
    <row r="3012" spans="1:5">
      <c r="A3012" s="5">
        <v>2951</v>
      </c>
      <c r="B3012" s="1725">
        <f>'Expenditures 15-22'!K193</f>
        <v>0</v>
      </c>
      <c r="C3012" s="2" t="s">
        <v>567</v>
      </c>
      <c r="D3012" s="2" t="str">
        <f t="shared" si="46"/>
        <v>Error?</v>
      </c>
    </row>
    <row r="3013" spans="1:5">
      <c r="A3013" s="10">
        <v>2952</v>
      </c>
      <c r="B3013" s="1725"/>
      <c r="D3013" s="4" t="s">
        <v>1974</v>
      </c>
      <c r="E3013" s="4" t="s">
        <v>133</v>
      </c>
    </row>
    <row r="3014" spans="1:5">
      <c r="A3014" s="10">
        <v>2953</v>
      </c>
      <c r="B3014" s="1725"/>
      <c r="D3014" s="2" t="str">
        <f t="shared" si="46"/>
        <v>OK</v>
      </c>
    </row>
    <row r="3015" spans="1:5">
      <c r="A3015" s="10">
        <v>2954</v>
      </c>
      <c r="B3015" s="1725"/>
      <c r="D3015" s="2" t="str">
        <f t="shared" si="46"/>
        <v>OK</v>
      </c>
    </row>
    <row r="3016" spans="1:5">
      <c r="A3016" s="10">
        <v>2955</v>
      </c>
      <c r="B3016" s="1725"/>
      <c r="D3016" s="2" t="str">
        <f t="shared" si="46"/>
        <v>OK</v>
      </c>
    </row>
    <row r="3017" spans="1:5">
      <c r="A3017" s="10">
        <v>2956</v>
      </c>
      <c r="B3017" s="1725"/>
      <c r="D3017" s="2" t="str">
        <f t="shared" si="46"/>
        <v>OK</v>
      </c>
    </row>
    <row r="3018" spans="1:5">
      <c r="A3018" s="10">
        <v>2957</v>
      </c>
      <c r="B3018" s="1725"/>
      <c r="D3018" s="2" t="str">
        <f t="shared" si="46"/>
        <v>OK</v>
      </c>
    </row>
    <row r="3019" spans="1:5">
      <c r="A3019" s="10">
        <v>2958</v>
      </c>
      <c r="B3019" s="1725"/>
      <c r="D3019" s="2" t="str">
        <f t="shared" si="46"/>
        <v>OK</v>
      </c>
    </row>
    <row r="3020" spans="1:5">
      <c r="A3020" s="10">
        <v>2959</v>
      </c>
      <c r="B3020" s="1725"/>
      <c r="D3020" s="2" t="str">
        <f t="shared" si="46"/>
        <v>OK</v>
      </c>
    </row>
    <row r="3021" spans="1:5">
      <c r="A3021" s="10">
        <v>2960</v>
      </c>
      <c r="B3021" s="1725"/>
      <c r="D3021" s="2" t="str">
        <f t="shared" si="46"/>
        <v>OK</v>
      </c>
    </row>
    <row r="3022" spans="1:5">
      <c r="A3022" s="10">
        <v>2961</v>
      </c>
      <c r="B3022" s="1725"/>
      <c r="D3022" s="2" t="str">
        <f t="shared" si="46"/>
        <v>OK</v>
      </c>
    </row>
    <row r="3023" spans="1:5">
      <c r="A3023" s="10">
        <v>2962</v>
      </c>
      <c r="B3023" s="1725"/>
      <c r="D3023" s="2" t="str">
        <f t="shared" si="46"/>
        <v>OK</v>
      </c>
    </row>
    <row r="3024" spans="1:5">
      <c r="A3024" s="10">
        <v>2963</v>
      </c>
      <c r="B3024" s="1725"/>
      <c r="D3024" s="2" t="str">
        <f t="shared" si="46"/>
        <v>OK</v>
      </c>
    </row>
    <row r="3025" spans="1:4">
      <c r="A3025" s="10">
        <v>2964</v>
      </c>
      <c r="B3025" s="1725"/>
      <c r="D3025" s="2" t="str">
        <f t="shared" si="46"/>
        <v>OK</v>
      </c>
    </row>
    <row r="3026" spans="1:4">
      <c r="A3026" s="10">
        <v>2965</v>
      </c>
      <c r="B3026" s="1725"/>
      <c r="D3026" s="2" t="str">
        <f t="shared" si="46"/>
        <v>OK</v>
      </c>
    </row>
    <row r="3027" spans="1:4">
      <c r="A3027" s="10">
        <v>2966</v>
      </c>
      <c r="B3027" s="1725"/>
      <c r="D3027" s="2" t="str">
        <f t="shared" si="46"/>
        <v>OK</v>
      </c>
    </row>
    <row r="3028" spans="1:4">
      <c r="A3028" s="10">
        <v>2967</v>
      </c>
      <c r="B3028" s="1725"/>
      <c r="D3028" s="2" t="str">
        <f t="shared" si="46"/>
        <v>OK</v>
      </c>
    </row>
    <row r="3029" spans="1:4">
      <c r="A3029" s="10">
        <v>2968</v>
      </c>
      <c r="B3029" s="1725"/>
      <c r="D3029" s="2" t="str">
        <f t="shared" si="46"/>
        <v>OK</v>
      </c>
    </row>
    <row r="3030" spans="1:4">
      <c r="A3030" s="10">
        <v>2969</v>
      </c>
      <c r="B3030" s="1725"/>
      <c r="D3030" s="2" t="str">
        <f t="shared" si="46"/>
        <v>OK</v>
      </c>
    </row>
    <row r="3031" spans="1:4">
      <c r="A3031" s="10">
        <v>2970</v>
      </c>
      <c r="B3031" s="1725"/>
      <c r="D3031" s="2" t="str">
        <f t="shared" si="46"/>
        <v>OK</v>
      </c>
    </row>
    <row r="3032" spans="1:4">
      <c r="A3032" s="10">
        <v>2971</v>
      </c>
      <c r="B3032" s="1725"/>
      <c r="D3032" s="2" t="str">
        <f t="shared" si="46"/>
        <v>OK</v>
      </c>
    </row>
    <row r="3033" spans="1:4">
      <c r="A3033" s="10">
        <v>2972</v>
      </c>
      <c r="B3033" s="1725"/>
      <c r="D3033" s="2" t="str">
        <f t="shared" si="46"/>
        <v>OK</v>
      </c>
    </row>
    <row r="3034" spans="1:4">
      <c r="A3034" s="10">
        <v>2973</v>
      </c>
      <c r="B3034" s="1725"/>
      <c r="D3034" s="2" t="str">
        <f t="shared" si="46"/>
        <v>OK</v>
      </c>
    </row>
    <row r="3035" spans="1:4">
      <c r="A3035" s="10">
        <v>2974</v>
      </c>
      <c r="B3035" s="1725"/>
      <c r="D3035" s="2" t="str">
        <f t="shared" si="46"/>
        <v>OK</v>
      </c>
    </row>
    <row r="3036" spans="1:4">
      <c r="A3036" s="10">
        <v>2975</v>
      </c>
      <c r="B3036" s="1725"/>
      <c r="D3036" s="2" t="str">
        <f t="shared" si="46"/>
        <v>OK</v>
      </c>
    </row>
    <row r="3037" spans="1:4">
      <c r="A3037" s="10">
        <v>2976</v>
      </c>
      <c r="B3037" s="1725"/>
      <c r="D3037" s="2" t="str">
        <f t="shared" si="46"/>
        <v>OK</v>
      </c>
    </row>
    <row r="3038" spans="1:4">
      <c r="A3038" s="10">
        <v>2977</v>
      </c>
      <c r="B3038" s="1725"/>
      <c r="D3038" s="2" t="str">
        <f t="shared" si="46"/>
        <v>OK</v>
      </c>
    </row>
    <row r="3039" spans="1:4">
      <c r="A3039" s="10">
        <v>2978</v>
      </c>
      <c r="B3039" s="1725"/>
      <c r="D3039" s="2" t="str">
        <f t="shared" si="46"/>
        <v>OK</v>
      </c>
    </row>
    <row r="3040" spans="1:4">
      <c r="A3040" s="10">
        <v>2979</v>
      </c>
      <c r="B3040" s="1725"/>
      <c r="D3040" s="2" t="str">
        <f t="shared" si="46"/>
        <v>OK</v>
      </c>
    </row>
    <row r="3041" spans="1:4">
      <c r="A3041" s="10">
        <v>2980</v>
      </c>
      <c r="B3041" s="1725"/>
      <c r="D3041" s="2" t="str">
        <f t="shared" si="46"/>
        <v>OK</v>
      </c>
    </row>
    <row r="3042" spans="1:4">
      <c r="A3042" s="10">
        <v>2981</v>
      </c>
      <c r="B3042" s="1725"/>
      <c r="D3042" s="2" t="str">
        <f t="shared" si="46"/>
        <v>OK</v>
      </c>
    </row>
    <row r="3043" spans="1:4">
      <c r="A3043" s="10">
        <v>2982</v>
      </c>
      <c r="B3043" s="1725"/>
      <c r="D3043" s="2" t="str">
        <f t="shared" si="46"/>
        <v>OK</v>
      </c>
    </row>
    <row r="3044" spans="1:4">
      <c r="A3044" s="10">
        <v>2983</v>
      </c>
      <c r="B3044" s="1725"/>
      <c r="D3044" s="2" t="str">
        <f t="shared" si="46"/>
        <v>OK</v>
      </c>
    </row>
    <row r="3045" spans="1:4">
      <c r="A3045" s="10">
        <v>2984</v>
      </c>
      <c r="B3045" s="1725"/>
      <c r="D3045" s="2" t="str">
        <f t="shared" si="46"/>
        <v>OK</v>
      </c>
    </row>
    <row r="3046" spans="1:4">
      <c r="A3046" s="10">
        <v>2985</v>
      </c>
      <c r="B3046" s="1725"/>
      <c r="D3046" s="2" t="str">
        <f t="shared" si="46"/>
        <v>OK</v>
      </c>
    </row>
    <row r="3047" spans="1:4">
      <c r="A3047" s="10">
        <v>2986</v>
      </c>
      <c r="B3047" s="1725"/>
      <c r="D3047" s="2" t="str">
        <f t="shared" si="46"/>
        <v>OK</v>
      </c>
    </row>
    <row r="3048" spans="1:4">
      <c r="A3048" s="10">
        <v>2987</v>
      </c>
      <c r="B3048" s="1725"/>
      <c r="D3048" s="2" t="str">
        <f t="shared" si="46"/>
        <v>OK</v>
      </c>
    </row>
    <row r="3049" spans="1:4">
      <c r="A3049" s="10">
        <v>2988</v>
      </c>
      <c r="B3049" s="1725"/>
      <c r="D3049" s="2" t="str">
        <f t="shared" si="46"/>
        <v>OK</v>
      </c>
    </row>
    <row r="3050" spans="1:4">
      <c r="A3050" s="10">
        <v>2989</v>
      </c>
      <c r="B3050" s="1725"/>
      <c r="D3050" s="2" t="str">
        <f t="shared" si="46"/>
        <v>OK</v>
      </c>
    </row>
    <row r="3051" spans="1:4">
      <c r="A3051" s="10">
        <v>2990</v>
      </c>
      <c r="B3051" s="1725"/>
      <c r="D3051" s="2" t="str">
        <f t="shared" si="46"/>
        <v>OK</v>
      </c>
    </row>
    <row r="3052" spans="1:4">
      <c r="A3052" s="10">
        <v>2991</v>
      </c>
      <c r="B3052" s="1725"/>
      <c r="D3052" s="2" t="str">
        <f t="shared" si="46"/>
        <v>OK</v>
      </c>
    </row>
    <row r="3053" spans="1:4">
      <c r="A3053" s="10">
        <v>2992</v>
      </c>
      <c r="B3053" s="1725"/>
      <c r="D3053" s="2" t="str">
        <f t="shared" si="46"/>
        <v>OK</v>
      </c>
    </row>
    <row r="3054" spans="1:4">
      <c r="A3054" s="10">
        <v>2993</v>
      </c>
      <c r="B3054" s="1725"/>
      <c r="D3054" s="2" t="str">
        <f t="shared" si="46"/>
        <v>OK</v>
      </c>
    </row>
    <row r="3055" spans="1:4">
      <c r="A3055" s="5">
        <v>2994</v>
      </c>
      <c r="B3055" s="1725">
        <f>'Expenditures 15-22'!C10</f>
        <v>4653568</v>
      </c>
      <c r="D3055" s="2" t="str">
        <f t="shared" si="46"/>
        <v>Error?</v>
      </c>
    </row>
    <row r="3056" spans="1:4">
      <c r="A3056" s="5">
        <v>2995</v>
      </c>
      <c r="B3056" s="1725">
        <f>'Expenditures 15-22'!D10</f>
        <v>1557682</v>
      </c>
      <c r="D3056" s="2" t="str">
        <f t="shared" si="46"/>
        <v>Error?</v>
      </c>
    </row>
    <row r="3057" spans="1:4">
      <c r="A3057" s="5">
        <v>2996</v>
      </c>
      <c r="B3057" s="1725">
        <f>'Expenditures 15-22'!E10</f>
        <v>1654159</v>
      </c>
      <c r="D3057" s="2" t="str">
        <f t="shared" si="46"/>
        <v>Error?</v>
      </c>
    </row>
    <row r="3058" spans="1:4">
      <c r="A3058" s="5">
        <v>2997</v>
      </c>
      <c r="B3058" s="1725">
        <f>'Expenditures 15-22'!F10</f>
        <v>2503235</v>
      </c>
      <c r="D3058" s="2" t="str">
        <f t="shared" si="46"/>
        <v>Error?</v>
      </c>
    </row>
    <row r="3059" spans="1:4">
      <c r="A3059" s="5">
        <v>2998</v>
      </c>
      <c r="B3059" s="1725">
        <f>'Expenditures 15-22'!G10</f>
        <v>0</v>
      </c>
      <c r="D3059" s="2" t="str">
        <f t="shared" si="46"/>
        <v>Error?</v>
      </c>
    </row>
    <row r="3060" spans="1:4">
      <c r="A3060" s="5">
        <v>2999</v>
      </c>
      <c r="B3060" s="1725">
        <f>'Expenditures 15-22'!H10</f>
        <v>0</v>
      </c>
      <c r="D3060" s="2" t="str">
        <f t="shared" si="46"/>
        <v>Error?</v>
      </c>
    </row>
    <row r="3061" spans="1:4">
      <c r="A3061" s="10">
        <v>3000</v>
      </c>
      <c r="B3061" s="1725"/>
      <c r="D3061" s="2" t="str">
        <f t="shared" si="46"/>
        <v>OK</v>
      </c>
    </row>
    <row r="3062" spans="1:4">
      <c r="A3062" s="5">
        <v>3001</v>
      </c>
      <c r="B3062" s="1725">
        <f>'Expenditures 15-22'!K10</f>
        <v>10416553</v>
      </c>
      <c r="C3062" s="2" t="s">
        <v>567</v>
      </c>
      <c r="D3062" s="2" t="str">
        <f t="shared" si="46"/>
        <v>Error?</v>
      </c>
    </row>
    <row r="3063" spans="1:4">
      <c r="A3063" s="10">
        <v>3002</v>
      </c>
      <c r="B3063" s="1725"/>
      <c r="D3063" s="2" t="str">
        <f t="shared" si="46"/>
        <v>OK</v>
      </c>
    </row>
    <row r="3064" spans="1:4">
      <c r="A3064" s="5">
        <v>3003</v>
      </c>
      <c r="B3064" s="1725">
        <f>'Expenditures 15-22'!D219</f>
        <v>34</v>
      </c>
      <c r="D3064" s="2" t="str">
        <f t="shared" si="46"/>
        <v>Error?</v>
      </c>
    </row>
    <row r="3065" spans="1:4">
      <c r="A3065" s="5">
        <v>3004</v>
      </c>
      <c r="B3065" s="1725">
        <f>'Expenditures 15-22'!K219</f>
        <v>34</v>
      </c>
      <c r="C3065" s="2" t="s">
        <v>567</v>
      </c>
      <c r="D3065" s="2" t="str">
        <f t="shared" si="46"/>
        <v>Error?</v>
      </c>
    </row>
    <row r="3066" spans="1:4">
      <c r="A3066" s="10">
        <v>3005</v>
      </c>
      <c r="B3066" s="1725"/>
      <c r="D3066" s="2" t="str">
        <f t="shared" si="46"/>
        <v>OK</v>
      </c>
    </row>
    <row r="3067" spans="1:4">
      <c r="A3067" s="10">
        <v>3006</v>
      </c>
      <c r="B3067" s="1725"/>
      <c r="D3067" s="2" t="str">
        <f t="shared" si="46"/>
        <v>OK</v>
      </c>
    </row>
    <row r="3068" spans="1:4">
      <c r="A3068" s="10">
        <v>3007</v>
      </c>
      <c r="B3068" s="1725"/>
      <c r="D3068" s="2" t="str">
        <f t="shared" si="46"/>
        <v>OK</v>
      </c>
    </row>
    <row r="3069" spans="1:4">
      <c r="A3069" s="10">
        <v>3008</v>
      </c>
      <c r="B3069" s="1725"/>
      <c r="D3069" s="2" t="str">
        <f t="shared" si="46"/>
        <v>OK</v>
      </c>
    </row>
    <row r="3070" spans="1:4">
      <c r="A3070" s="10">
        <v>3009</v>
      </c>
      <c r="B3070" s="1725"/>
      <c r="D3070" s="2" t="str">
        <f t="shared" si="46"/>
        <v>OK</v>
      </c>
    </row>
    <row r="3071" spans="1:4">
      <c r="A3071" s="5">
        <v>3010</v>
      </c>
      <c r="B3071" s="1725">
        <f>'Assets-Liab 5-6'!L38</f>
        <v>0</v>
      </c>
      <c r="D3071" s="2" t="str">
        <f t="shared" ref="D3071:D3134" si="47">IF(ISBLANK(B3071),"OK",IF(A3071-B3071=0,"OK","Error?"))</f>
        <v>Error?</v>
      </c>
    </row>
    <row r="3072" spans="1:4">
      <c r="A3072" s="5">
        <v>3011</v>
      </c>
      <c r="B3072" s="1725">
        <f>'Assets-Liab 5-6'!L39</f>
        <v>0</v>
      </c>
      <c r="D3072" s="2" t="str">
        <f t="shared" si="47"/>
        <v>Error?</v>
      </c>
    </row>
    <row r="3073" spans="1:4">
      <c r="A3073" s="10">
        <v>3012</v>
      </c>
      <c r="B3073" s="1725"/>
      <c r="D3073" s="2" t="str">
        <f t="shared" si="47"/>
        <v>OK</v>
      </c>
    </row>
    <row r="3074" spans="1:4">
      <c r="A3074" s="10">
        <v>3013</v>
      </c>
      <c r="B3074" s="1725"/>
      <c r="D3074" s="2" t="str">
        <f t="shared" si="47"/>
        <v>OK</v>
      </c>
    </row>
    <row r="3075" spans="1:4">
      <c r="A3075" s="10">
        <v>3014</v>
      </c>
      <c r="B3075" s="1725"/>
      <c r="D3075" s="2" t="str">
        <f t="shared" si="47"/>
        <v>OK</v>
      </c>
    </row>
    <row r="3076" spans="1:4">
      <c r="A3076" s="10">
        <v>3015</v>
      </c>
      <c r="B3076" s="1725"/>
      <c r="D3076" s="2" t="str">
        <f t="shared" si="47"/>
        <v>OK</v>
      </c>
    </row>
    <row r="3077" spans="1:4">
      <c r="A3077" s="10">
        <v>3016</v>
      </c>
      <c r="B3077" s="1725"/>
      <c r="D3077" s="2" t="str">
        <f t="shared" si="47"/>
        <v>OK</v>
      </c>
    </row>
    <row r="3078" spans="1:4">
      <c r="A3078" s="5">
        <v>3017</v>
      </c>
      <c r="B3078" s="1725">
        <f>'Acct Summary 7-8'!D33</f>
        <v>0</v>
      </c>
      <c r="D3078" s="2" t="str">
        <f t="shared" si="47"/>
        <v>Error?</v>
      </c>
    </row>
    <row r="3079" spans="1:4">
      <c r="A3079" s="5">
        <v>3018</v>
      </c>
      <c r="B3079" s="1725">
        <f>'Acct Summary 7-8'!D34</f>
        <v>0</v>
      </c>
      <c r="D3079" s="2" t="str">
        <f t="shared" si="47"/>
        <v>Error?</v>
      </c>
    </row>
    <row r="3080" spans="1:4">
      <c r="A3080" s="5">
        <v>3019</v>
      </c>
      <c r="B3080" s="1725">
        <f>'Acct Summary 7-8'!D35</f>
        <v>0</v>
      </c>
      <c r="D3080" s="2" t="str">
        <f t="shared" si="47"/>
        <v>Error?</v>
      </c>
    </row>
    <row r="3081" spans="1:4">
      <c r="A3081" s="10">
        <v>3020</v>
      </c>
      <c r="B3081" s="1725"/>
      <c r="D3081" s="2" t="str">
        <f t="shared" si="47"/>
        <v>OK</v>
      </c>
    </row>
    <row r="3082" spans="1:4">
      <c r="A3082" s="5">
        <v>3021</v>
      </c>
      <c r="B3082" s="1725">
        <f>'Acct Summary 7-8'!E33</f>
        <v>0</v>
      </c>
      <c r="D3082" s="2" t="str">
        <f t="shared" si="47"/>
        <v>Error?</v>
      </c>
    </row>
    <row r="3083" spans="1:4">
      <c r="A3083" s="5">
        <v>3022</v>
      </c>
      <c r="B3083" s="1725">
        <f>'Acct Summary 7-8'!F33</f>
        <v>0</v>
      </c>
      <c r="D3083" s="2" t="str">
        <f t="shared" si="47"/>
        <v>Error?</v>
      </c>
    </row>
    <row r="3084" spans="1:4">
      <c r="A3084" s="5">
        <v>3023</v>
      </c>
      <c r="B3084" s="1725">
        <f>'Acct Summary 7-8'!F34</f>
        <v>0</v>
      </c>
      <c r="D3084" s="2" t="str">
        <f t="shared" si="47"/>
        <v>Error?</v>
      </c>
    </row>
    <row r="3085" spans="1:4">
      <c r="A3085" s="5">
        <v>3024</v>
      </c>
      <c r="B3085" s="1725">
        <f>'Acct Summary 7-8'!F35</f>
        <v>0</v>
      </c>
      <c r="D3085" s="2" t="str">
        <f t="shared" si="47"/>
        <v>Error?</v>
      </c>
    </row>
    <row r="3086" spans="1:4">
      <c r="A3086" s="10">
        <v>3025</v>
      </c>
      <c r="B3086" s="1725"/>
      <c r="D3086" s="2" t="str">
        <f t="shared" si="47"/>
        <v>OK</v>
      </c>
    </row>
    <row r="3087" spans="1:4">
      <c r="A3087" s="10">
        <v>3026</v>
      </c>
      <c r="B3087" s="1725"/>
      <c r="D3087" s="2" t="str">
        <f t="shared" si="47"/>
        <v>OK</v>
      </c>
    </row>
    <row r="3088" spans="1:4">
      <c r="A3088" s="10">
        <v>3027</v>
      </c>
      <c r="B3088" s="1725"/>
      <c r="D3088" s="2" t="str">
        <f t="shared" si="47"/>
        <v>OK</v>
      </c>
    </row>
    <row r="3089" spans="1:4">
      <c r="A3089" s="10">
        <v>3028</v>
      </c>
      <c r="B3089" s="1725"/>
      <c r="D3089" s="2" t="str">
        <f t="shared" si="47"/>
        <v>OK</v>
      </c>
    </row>
    <row r="3090" spans="1:4">
      <c r="A3090" s="10">
        <v>3029</v>
      </c>
      <c r="B3090" s="1725"/>
      <c r="D3090" s="2" t="str">
        <f t="shared" si="47"/>
        <v>OK</v>
      </c>
    </row>
    <row r="3091" spans="1:4">
      <c r="A3091" s="10">
        <v>3030</v>
      </c>
      <c r="B3091" s="1725"/>
      <c r="D3091" s="2" t="str">
        <f t="shared" si="47"/>
        <v>OK</v>
      </c>
    </row>
    <row r="3092" spans="1:4">
      <c r="A3092" s="10">
        <v>3031</v>
      </c>
      <c r="B3092" s="1725"/>
      <c r="D3092" s="2" t="str">
        <f t="shared" si="47"/>
        <v>OK</v>
      </c>
    </row>
    <row r="3093" spans="1:4">
      <c r="A3093" s="10">
        <v>3032</v>
      </c>
      <c r="B3093" s="1725"/>
      <c r="D3093" s="2" t="str">
        <f t="shared" si="47"/>
        <v>OK</v>
      </c>
    </row>
    <row r="3094" spans="1:4">
      <c r="A3094" s="10">
        <v>3033</v>
      </c>
      <c r="B3094" s="1725"/>
      <c r="D3094" s="2" t="str">
        <f t="shared" si="47"/>
        <v>OK</v>
      </c>
    </row>
    <row r="3095" spans="1:4">
      <c r="A3095" s="10">
        <v>3034</v>
      </c>
      <c r="B3095" s="1725"/>
      <c r="D3095" s="2" t="str">
        <f t="shared" si="47"/>
        <v>OK</v>
      </c>
    </row>
    <row r="3096" spans="1:4">
      <c r="A3096" s="10">
        <v>3035</v>
      </c>
      <c r="B3096" s="1725"/>
      <c r="D3096" s="2" t="str">
        <f t="shared" si="47"/>
        <v>OK</v>
      </c>
    </row>
    <row r="3097" spans="1:4">
      <c r="A3097" s="10">
        <v>3036</v>
      </c>
      <c r="B3097" s="1725"/>
      <c r="D3097" s="2" t="str">
        <f t="shared" si="47"/>
        <v>OK</v>
      </c>
    </row>
    <row r="3098" spans="1:4">
      <c r="A3098" s="10">
        <v>3037</v>
      </c>
      <c r="B3098" s="1725"/>
      <c r="D3098" s="2" t="str">
        <f t="shared" si="47"/>
        <v>OK</v>
      </c>
    </row>
    <row r="3099" spans="1:4">
      <c r="A3099" s="10">
        <v>3038</v>
      </c>
      <c r="B3099" s="1725"/>
      <c r="D3099" s="2" t="str">
        <f t="shared" si="47"/>
        <v>OK</v>
      </c>
    </row>
    <row r="3100" spans="1:4">
      <c r="A3100" s="10">
        <v>3039</v>
      </c>
      <c r="B3100" s="1725"/>
      <c r="D3100" s="2" t="str">
        <f t="shared" si="47"/>
        <v>OK</v>
      </c>
    </row>
    <row r="3101" spans="1:4">
      <c r="A3101" s="10">
        <v>3040</v>
      </c>
      <c r="B3101" s="1725"/>
      <c r="D3101" s="2" t="str">
        <f t="shared" si="47"/>
        <v>OK</v>
      </c>
    </row>
    <row r="3102" spans="1:4">
      <c r="A3102" s="10">
        <v>3041</v>
      </c>
      <c r="B3102" s="1725"/>
      <c r="D3102" s="2" t="str">
        <f t="shared" si="47"/>
        <v>OK</v>
      </c>
    </row>
    <row r="3103" spans="1:4">
      <c r="A3103" s="10">
        <v>3042</v>
      </c>
      <c r="B3103" s="1725"/>
      <c r="D3103" s="2" t="str">
        <f t="shared" si="47"/>
        <v>OK</v>
      </c>
    </row>
    <row r="3104" spans="1:4">
      <c r="A3104" s="10">
        <v>3043</v>
      </c>
      <c r="B3104" s="1725"/>
      <c r="D3104" s="2" t="str">
        <f t="shared" si="47"/>
        <v>OK</v>
      </c>
    </row>
    <row r="3105" spans="1:4">
      <c r="A3105" s="10">
        <v>3044</v>
      </c>
      <c r="B3105" s="1725"/>
      <c r="D3105" s="2" t="str">
        <f t="shared" si="47"/>
        <v>OK</v>
      </c>
    </row>
    <row r="3106" spans="1:4">
      <c r="A3106" s="10">
        <v>3045</v>
      </c>
      <c r="B3106" s="1725"/>
      <c r="D3106" s="2" t="str">
        <f t="shared" si="47"/>
        <v>OK</v>
      </c>
    </row>
    <row r="3107" spans="1:4">
      <c r="A3107" s="10">
        <v>3046</v>
      </c>
      <c r="B3107" s="1725"/>
      <c r="D3107" s="2" t="str">
        <f t="shared" si="47"/>
        <v>OK</v>
      </c>
    </row>
    <row r="3108" spans="1:4">
      <c r="A3108" s="10">
        <v>3047</v>
      </c>
      <c r="B3108" s="1725"/>
      <c r="D3108" s="2" t="str">
        <f t="shared" si="47"/>
        <v>OK</v>
      </c>
    </row>
    <row r="3109" spans="1:4">
      <c r="A3109" s="10">
        <v>3048</v>
      </c>
      <c r="B3109" s="1725"/>
      <c r="D3109" s="2" t="str">
        <f t="shared" si="47"/>
        <v>OK</v>
      </c>
    </row>
    <row r="3110" spans="1:4">
      <c r="A3110" s="10">
        <v>3049</v>
      </c>
      <c r="B3110" s="1725"/>
      <c r="D3110" s="2" t="str">
        <f t="shared" si="47"/>
        <v>OK</v>
      </c>
    </row>
    <row r="3111" spans="1:4">
      <c r="A3111" s="10">
        <v>3050</v>
      </c>
      <c r="B3111" s="1725"/>
      <c r="D3111" s="2" t="str">
        <f t="shared" si="47"/>
        <v>OK</v>
      </c>
    </row>
    <row r="3112" spans="1:4">
      <c r="A3112" s="10">
        <v>3051</v>
      </c>
      <c r="B3112" s="1725"/>
      <c r="D3112" s="2" t="str">
        <f t="shared" si="47"/>
        <v>OK</v>
      </c>
    </row>
    <row r="3113" spans="1:4">
      <c r="A3113" s="10">
        <v>3052</v>
      </c>
      <c r="B3113" s="1725"/>
      <c r="D3113" s="2" t="str">
        <f t="shared" si="47"/>
        <v>OK</v>
      </c>
    </row>
    <row r="3114" spans="1:4">
      <c r="A3114" s="10">
        <v>3053</v>
      </c>
      <c r="B3114" s="1725"/>
      <c r="D3114" s="2" t="str">
        <f t="shared" si="47"/>
        <v>OK</v>
      </c>
    </row>
    <row r="3115" spans="1:4">
      <c r="A3115" s="10">
        <v>3054</v>
      </c>
      <c r="B3115" s="1725"/>
      <c r="D3115" s="2" t="str">
        <f t="shared" si="47"/>
        <v>OK</v>
      </c>
    </row>
    <row r="3116" spans="1:4">
      <c r="A3116" s="10">
        <v>3055</v>
      </c>
      <c r="B3116" s="1725"/>
      <c r="D3116" s="2" t="str">
        <f t="shared" si="47"/>
        <v>OK</v>
      </c>
    </row>
    <row r="3117" spans="1:4">
      <c r="A3117" s="10">
        <v>3056</v>
      </c>
      <c r="B3117" s="1725"/>
      <c r="D3117" s="2" t="str">
        <f t="shared" si="47"/>
        <v>OK</v>
      </c>
    </row>
    <row r="3118" spans="1:4">
      <c r="A3118" s="10">
        <v>3057</v>
      </c>
      <c r="B3118" s="1725"/>
      <c r="D3118" s="2" t="str">
        <f t="shared" si="47"/>
        <v>OK</v>
      </c>
    </row>
    <row r="3119" spans="1:4">
      <c r="A3119" s="10">
        <v>3058</v>
      </c>
      <c r="B3119" s="1725"/>
      <c r="D3119" s="2" t="str">
        <f t="shared" si="47"/>
        <v>OK</v>
      </c>
    </row>
    <row r="3120" spans="1:4">
      <c r="A3120" s="10">
        <v>3059</v>
      </c>
      <c r="B3120" s="1725"/>
      <c r="D3120" s="2" t="str">
        <f t="shared" si="47"/>
        <v>OK</v>
      </c>
    </row>
    <row r="3121" spans="1:4">
      <c r="A3121" s="10">
        <v>3060</v>
      </c>
      <c r="B3121" s="1725"/>
      <c r="D3121" s="2" t="str">
        <f t="shared" si="47"/>
        <v>OK</v>
      </c>
    </row>
    <row r="3122" spans="1:4">
      <c r="A3122" s="10">
        <v>3061</v>
      </c>
      <c r="B3122" s="1725"/>
      <c r="D3122" s="2" t="str">
        <f t="shared" si="47"/>
        <v>OK</v>
      </c>
    </row>
    <row r="3123" spans="1:4">
      <c r="A3123" s="10">
        <v>3062</v>
      </c>
      <c r="B3123" s="1725"/>
      <c r="D3123" s="2" t="str">
        <f t="shared" si="47"/>
        <v>OK</v>
      </c>
    </row>
    <row r="3124" spans="1:4">
      <c r="A3124" s="10">
        <v>3063</v>
      </c>
      <c r="B3124" s="1725"/>
      <c r="D3124" s="2" t="str">
        <f t="shared" si="47"/>
        <v>OK</v>
      </c>
    </row>
    <row r="3125" spans="1:4">
      <c r="A3125" s="10">
        <v>3064</v>
      </c>
      <c r="B3125" s="1725"/>
      <c r="D3125" s="2" t="str">
        <f t="shared" si="47"/>
        <v>OK</v>
      </c>
    </row>
    <row r="3126" spans="1:4">
      <c r="A3126" s="10">
        <v>3065</v>
      </c>
      <c r="B3126" s="1725"/>
      <c r="D3126" s="2" t="str">
        <f t="shared" si="47"/>
        <v>OK</v>
      </c>
    </row>
    <row r="3127" spans="1:4">
      <c r="A3127" s="10">
        <v>3066</v>
      </c>
      <c r="B3127" s="1725"/>
      <c r="D3127" s="2" t="str">
        <f t="shared" si="47"/>
        <v>OK</v>
      </c>
    </row>
    <row r="3128" spans="1:4">
      <c r="A3128" s="10">
        <v>3067</v>
      </c>
      <c r="B3128" s="1725"/>
      <c r="D3128" s="2" t="str">
        <f t="shared" si="47"/>
        <v>OK</v>
      </c>
    </row>
    <row r="3129" spans="1:4">
      <c r="A3129" s="10">
        <v>3068</v>
      </c>
      <c r="B3129" s="1725"/>
      <c r="D3129" s="2" t="str">
        <f t="shared" si="47"/>
        <v>OK</v>
      </c>
    </row>
    <row r="3130" spans="1:4">
      <c r="A3130" s="10">
        <v>3069</v>
      </c>
      <c r="B3130" s="1725"/>
      <c r="D3130" s="2" t="str">
        <f t="shared" si="47"/>
        <v>OK</v>
      </c>
    </row>
    <row r="3131" spans="1:4">
      <c r="A3131" s="10">
        <v>3070</v>
      </c>
      <c r="B3131" s="1725"/>
      <c r="D3131" s="2" t="str">
        <f t="shared" si="47"/>
        <v>OK</v>
      </c>
    </row>
    <row r="3132" spans="1:4">
      <c r="A3132" s="10">
        <v>3071</v>
      </c>
      <c r="B3132" s="1725"/>
      <c r="D3132" s="2" t="str">
        <f t="shared" si="47"/>
        <v>OK</v>
      </c>
    </row>
    <row r="3133" spans="1:4">
      <c r="A3133" s="10">
        <v>3072</v>
      </c>
      <c r="B3133" s="1725"/>
      <c r="D3133" s="2" t="str">
        <f t="shared" si="47"/>
        <v>OK</v>
      </c>
    </row>
    <row r="3134" spans="1:4">
      <c r="A3134" s="10">
        <v>3073</v>
      </c>
      <c r="B3134" s="1725"/>
      <c r="D3134" s="2" t="str">
        <f t="shared" si="47"/>
        <v>OK</v>
      </c>
    </row>
    <row r="3135" spans="1:4">
      <c r="A3135" s="10">
        <v>3074</v>
      </c>
      <c r="B3135" s="1725"/>
      <c r="D3135" s="2" t="str">
        <f t="shared" ref="D3135:D3198" si="48">IF(ISBLANK(B3135),"OK",IF(A3135-B3135=0,"OK","Error?"))</f>
        <v>OK</v>
      </c>
    </row>
    <row r="3136" spans="1:4">
      <c r="A3136" s="10">
        <v>3075</v>
      </c>
      <c r="B3136" s="1725"/>
      <c r="D3136" s="2" t="str">
        <f t="shared" si="48"/>
        <v>OK</v>
      </c>
    </row>
    <row r="3137" spans="1:4">
      <c r="A3137" s="10">
        <v>3076</v>
      </c>
      <c r="B3137" s="1725"/>
      <c r="D3137" s="2" t="str">
        <f t="shared" si="48"/>
        <v>OK</v>
      </c>
    </row>
    <row r="3138" spans="1:4">
      <c r="A3138" s="10">
        <v>3077</v>
      </c>
      <c r="B3138" s="1725"/>
      <c r="D3138" s="2" t="str">
        <f t="shared" si="48"/>
        <v>OK</v>
      </c>
    </row>
    <row r="3139" spans="1:4">
      <c r="A3139" s="10">
        <v>3078</v>
      </c>
      <c r="B3139" s="1725"/>
      <c r="D3139" s="2" t="str">
        <f t="shared" si="48"/>
        <v>OK</v>
      </c>
    </row>
    <row r="3140" spans="1:4">
      <c r="A3140" s="10">
        <v>3079</v>
      </c>
      <c r="B3140" s="1725"/>
      <c r="D3140" s="2" t="str">
        <f t="shared" si="48"/>
        <v>OK</v>
      </c>
    </row>
    <row r="3141" spans="1:4">
      <c r="A3141" s="10">
        <v>3080</v>
      </c>
      <c r="B3141" s="1725"/>
      <c r="D3141" s="2" t="str">
        <f t="shared" si="48"/>
        <v>OK</v>
      </c>
    </row>
    <row r="3142" spans="1:4">
      <c r="A3142" s="10">
        <v>3081</v>
      </c>
      <c r="B3142" s="1725"/>
      <c r="D3142" s="2" t="str">
        <f t="shared" si="48"/>
        <v>OK</v>
      </c>
    </row>
    <row r="3143" spans="1:4">
      <c r="A3143" s="10">
        <v>3082</v>
      </c>
      <c r="B3143" s="1725"/>
      <c r="D3143" s="2" t="str">
        <f t="shared" si="48"/>
        <v>OK</v>
      </c>
    </row>
    <row r="3144" spans="1:4">
      <c r="A3144" s="10">
        <v>3083</v>
      </c>
      <c r="B3144" s="1725"/>
      <c r="D3144" s="2" t="str">
        <f t="shared" si="48"/>
        <v>OK</v>
      </c>
    </row>
    <row r="3145" spans="1:4">
      <c r="A3145" s="10">
        <v>3084</v>
      </c>
      <c r="B3145" s="1725"/>
      <c r="D3145" s="2" t="str">
        <f t="shared" si="48"/>
        <v>OK</v>
      </c>
    </row>
    <row r="3146" spans="1:4">
      <c r="A3146" s="10">
        <v>3085</v>
      </c>
      <c r="B3146" s="1725"/>
      <c r="D3146" s="2" t="str">
        <f t="shared" si="48"/>
        <v>OK</v>
      </c>
    </row>
    <row r="3147" spans="1:4">
      <c r="A3147" s="10">
        <v>3086</v>
      </c>
      <c r="B3147" s="1725"/>
      <c r="D3147" s="2" t="str">
        <f t="shared" si="48"/>
        <v>OK</v>
      </c>
    </row>
    <row r="3148" spans="1:4">
      <c r="A3148" s="10">
        <v>3087</v>
      </c>
      <c r="B3148" s="1725"/>
      <c r="D3148" s="2" t="str">
        <f t="shared" si="48"/>
        <v>OK</v>
      </c>
    </row>
    <row r="3149" spans="1:4">
      <c r="A3149" s="10">
        <v>3088</v>
      </c>
      <c r="B3149" s="1725"/>
      <c r="D3149" s="2" t="str">
        <f t="shared" si="48"/>
        <v>OK</v>
      </c>
    </row>
    <row r="3150" spans="1:4">
      <c r="A3150" s="10">
        <v>3089</v>
      </c>
      <c r="B3150" s="1725"/>
      <c r="D3150" s="2" t="str">
        <f t="shared" si="48"/>
        <v>OK</v>
      </c>
    </row>
    <row r="3151" spans="1:4">
      <c r="A3151" s="10">
        <v>3090</v>
      </c>
      <c r="B3151" s="1725"/>
      <c r="D3151" s="2" t="str">
        <f t="shared" si="48"/>
        <v>OK</v>
      </c>
    </row>
    <row r="3152" spans="1:4">
      <c r="A3152" s="10">
        <v>3091</v>
      </c>
      <c r="B3152" s="1725"/>
      <c r="D3152" s="2" t="str">
        <f t="shared" si="48"/>
        <v>OK</v>
      </c>
    </row>
    <row r="3153" spans="1:4">
      <c r="A3153" s="10">
        <v>3092</v>
      </c>
      <c r="B3153" s="1725"/>
      <c r="D3153" s="2" t="str">
        <f t="shared" si="48"/>
        <v>OK</v>
      </c>
    </row>
    <row r="3154" spans="1:4">
      <c r="A3154" s="10">
        <v>3093</v>
      </c>
      <c r="B3154" s="1725"/>
      <c r="D3154" s="2" t="str">
        <f t="shared" si="48"/>
        <v>OK</v>
      </c>
    </row>
    <row r="3155" spans="1:4">
      <c r="A3155" s="10">
        <v>3094</v>
      </c>
      <c r="B3155" s="1725"/>
      <c r="D3155" s="2" t="str">
        <f t="shared" si="48"/>
        <v>OK</v>
      </c>
    </row>
    <row r="3156" spans="1:4">
      <c r="A3156" s="10">
        <v>3095</v>
      </c>
      <c r="B3156" s="1725"/>
      <c r="D3156" s="2" t="str">
        <f t="shared" si="48"/>
        <v>OK</v>
      </c>
    </row>
    <row r="3157" spans="1:4">
      <c r="A3157" s="10">
        <v>3096</v>
      </c>
      <c r="B3157" s="1725"/>
      <c r="D3157" s="2" t="str">
        <f t="shared" si="48"/>
        <v>OK</v>
      </c>
    </row>
    <row r="3158" spans="1:4">
      <c r="A3158" s="10">
        <v>3097</v>
      </c>
      <c r="B3158" s="1725"/>
      <c r="D3158" s="2" t="str">
        <f t="shared" si="48"/>
        <v>OK</v>
      </c>
    </row>
    <row r="3159" spans="1:4">
      <c r="A3159" s="10">
        <v>3098</v>
      </c>
      <c r="B3159" s="1725"/>
      <c r="D3159" s="2" t="str">
        <f t="shared" si="48"/>
        <v>OK</v>
      </c>
    </row>
    <row r="3160" spans="1:4">
      <c r="A3160" s="10">
        <v>3099</v>
      </c>
      <c r="B3160" s="1725"/>
      <c r="D3160" s="2" t="str">
        <f t="shared" si="48"/>
        <v>OK</v>
      </c>
    </row>
    <row r="3161" spans="1:4">
      <c r="A3161" s="5">
        <v>3100</v>
      </c>
      <c r="B3161" s="1725">
        <f>'Acct Summary 7-8'!D29</f>
        <v>0</v>
      </c>
      <c r="D3161" s="2" t="str">
        <f t="shared" si="48"/>
        <v>Error?</v>
      </c>
    </row>
    <row r="3162" spans="1:4">
      <c r="A3162" s="10">
        <v>3101</v>
      </c>
      <c r="B3162" s="1725"/>
      <c r="D3162" s="2" t="str">
        <f t="shared" si="48"/>
        <v>OK</v>
      </c>
    </row>
    <row r="3163" spans="1:4">
      <c r="A3163" s="10">
        <v>3102</v>
      </c>
      <c r="B3163" s="1725"/>
      <c r="D3163" s="2" t="str">
        <f t="shared" si="48"/>
        <v>OK</v>
      </c>
    </row>
    <row r="3164" spans="1:4">
      <c r="A3164" s="10">
        <v>3103</v>
      </c>
      <c r="B3164" s="1725"/>
      <c r="D3164" s="2" t="str">
        <f t="shared" si="48"/>
        <v>OK</v>
      </c>
    </row>
    <row r="3165" spans="1:4">
      <c r="A3165" s="10">
        <v>3104</v>
      </c>
      <c r="B3165" s="1725"/>
      <c r="D3165" s="2" t="str">
        <f t="shared" si="48"/>
        <v>OK</v>
      </c>
    </row>
    <row r="3166" spans="1:4">
      <c r="A3166" s="10">
        <v>3105</v>
      </c>
      <c r="B3166" s="1725"/>
      <c r="D3166" s="2" t="str">
        <f t="shared" si="48"/>
        <v>OK</v>
      </c>
    </row>
    <row r="3167" spans="1:4">
      <c r="A3167" s="10">
        <v>3106</v>
      </c>
      <c r="B3167" s="1725"/>
      <c r="D3167" s="2" t="str">
        <f t="shared" si="48"/>
        <v>OK</v>
      </c>
    </row>
    <row r="3168" spans="1:4">
      <c r="A3168" s="10">
        <v>3107</v>
      </c>
      <c r="B3168" s="1725"/>
      <c r="D3168" s="2" t="str">
        <f t="shared" si="48"/>
        <v>OK</v>
      </c>
    </row>
    <row r="3169" spans="1:4">
      <c r="A3169" s="10">
        <v>3108</v>
      </c>
      <c r="B3169" s="1725"/>
      <c r="D3169" s="2" t="str">
        <f t="shared" si="48"/>
        <v>OK</v>
      </c>
    </row>
    <row r="3170" spans="1:4">
      <c r="A3170" s="5">
        <v>3109</v>
      </c>
      <c r="B3170" s="1725">
        <f>'Acct Summary 7-8'!H51</f>
        <v>0</v>
      </c>
      <c r="C3170" s="2" t="s">
        <v>567</v>
      </c>
      <c r="D3170" s="2" t="str">
        <f t="shared" si="48"/>
        <v>Error?</v>
      </c>
    </row>
    <row r="3171" spans="1:4">
      <c r="A3171" s="10">
        <v>3110</v>
      </c>
      <c r="B3171" s="1725"/>
      <c r="D3171" s="2" t="str">
        <f t="shared" si="48"/>
        <v>OK</v>
      </c>
    </row>
    <row r="3172" spans="1:4">
      <c r="A3172" s="10">
        <v>3111</v>
      </c>
      <c r="B3172" s="1725"/>
      <c r="D3172" s="2" t="str">
        <f t="shared" si="48"/>
        <v>OK</v>
      </c>
    </row>
    <row r="3173" spans="1:4">
      <c r="A3173" s="10">
        <v>3112</v>
      </c>
      <c r="B3173" s="1725"/>
      <c r="D3173" s="2" t="str">
        <f t="shared" si="48"/>
        <v>OK</v>
      </c>
    </row>
    <row r="3174" spans="1:4">
      <c r="A3174" s="10">
        <v>3113</v>
      </c>
      <c r="B3174" s="1725"/>
      <c r="D3174" s="2" t="str">
        <f t="shared" si="48"/>
        <v>OK</v>
      </c>
    </row>
    <row r="3175" spans="1:4">
      <c r="A3175" s="10">
        <v>3114</v>
      </c>
      <c r="B3175" s="1725"/>
      <c r="D3175" s="2" t="str">
        <f t="shared" si="48"/>
        <v>OK</v>
      </c>
    </row>
    <row r="3176" spans="1:4">
      <c r="A3176" s="10">
        <v>3115</v>
      </c>
      <c r="B3176" s="1725"/>
      <c r="D3176" s="2" t="str">
        <f t="shared" si="48"/>
        <v>OK</v>
      </c>
    </row>
    <row r="3177" spans="1:4">
      <c r="A3177" s="10">
        <v>3116</v>
      </c>
      <c r="B3177" s="1725"/>
      <c r="D3177" s="2" t="str">
        <f t="shared" si="48"/>
        <v>OK</v>
      </c>
    </row>
    <row r="3178" spans="1:4">
      <c r="A3178" s="10">
        <v>3117</v>
      </c>
      <c r="B3178" s="1725"/>
      <c r="D3178" s="2" t="str">
        <f t="shared" si="48"/>
        <v>OK</v>
      </c>
    </row>
    <row r="3179" spans="1:4">
      <c r="A3179" s="10">
        <v>3118</v>
      </c>
      <c r="B3179" s="1725"/>
      <c r="D3179" s="2" t="str">
        <f t="shared" si="48"/>
        <v>OK</v>
      </c>
    </row>
    <row r="3180" spans="1:4">
      <c r="A3180" s="10">
        <v>3119</v>
      </c>
      <c r="B3180" s="1725"/>
      <c r="D3180" s="2" t="str">
        <f t="shared" si="48"/>
        <v>OK</v>
      </c>
    </row>
    <row r="3181" spans="1:4">
      <c r="A3181" s="10">
        <v>3120</v>
      </c>
      <c r="B3181" s="1725"/>
      <c r="D3181" s="2" t="str">
        <f t="shared" si="48"/>
        <v>OK</v>
      </c>
    </row>
    <row r="3182" spans="1:4">
      <c r="A3182" s="10">
        <v>3121</v>
      </c>
      <c r="B3182" s="1725"/>
      <c r="D3182" s="2" t="str">
        <f t="shared" si="48"/>
        <v>OK</v>
      </c>
    </row>
    <row r="3183" spans="1:4">
      <c r="A3183" s="10">
        <v>3122</v>
      </c>
      <c r="B3183" s="1725"/>
      <c r="D3183" s="2" t="str">
        <f t="shared" si="48"/>
        <v>OK</v>
      </c>
    </row>
    <row r="3184" spans="1:4">
      <c r="A3184" s="10">
        <v>3123</v>
      </c>
      <c r="B3184" s="1725"/>
      <c r="D3184" s="2" t="str">
        <f t="shared" si="48"/>
        <v>OK</v>
      </c>
    </row>
    <row r="3185" spans="1:4">
      <c r="A3185" s="10">
        <v>3124</v>
      </c>
      <c r="B3185" s="1725"/>
      <c r="D3185" s="2" t="str">
        <f t="shared" si="48"/>
        <v>OK</v>
      </c>
    </row>
    <row r="3186" spans="1:4">
      <c r="A3186" s="10">
        <v>3125</v>
      </c>
      <c r="B3186" s="1725"/>
      <c r="D3186" s="2" t="str">
        <f t="shared" si="48"/>
        <v>OK</v>
      </c>
    </row>
    <row r="3187" spans="1:4">
      <c r="A3187" s="10">
        <v>3126</v>
      </c>
      <c r="B3187" s="1725"/>
      <c r="D3187" s="2" t="str">
        <f t="shared" si="48"/>
        <v>OK</v>
      </c>
    </row>
    <row r="3188" spans="1:4">
      <c r="A3188" s="10">
        <v>3127</v>
      </c>
      <c r="B3188" s="1725"/>
      <c r="D3188" s="2" t="str">
        <f t="shared" si="48"/>
        <v>OK</v>
      </c>
    </row>
    <row r="3189" spans="1:4">
      <c r="A3189" s="10">
        <v>3128</v>
      </c>
      <c r="B3189" s="1725"/>
      <c r="D3189" s="2" t="str">
        <f t="shared" si="48"/>
        <v>OK</v>
      </c>
    </row>
    <row r="3190" spans="1:4">
      <c r="A3190" s="10">
        <v>3129</v>
      </c>
      <c r="B3190" s="1725"/>
      <c r="D3190" s="2" t="str">
        <f t="shared" si="48"/>
        <v>OK</v>
      </c>
    </row>
    <row r="3191" spans="1:4">
      <c r="A3191" s="10">
        <v>3130</v>
      </c>
      <c r="B3191" s="1725"/>
      <c r="D3191" s="2" t="str">
        <f t="shared" si="48"/>
        <v>OK</v>
      </c>
    </row>
    <row r="3192" spans="1:4">
      <c r="A3192" s="10">
        <v>3131</v>
      </c>
      <c r="B3192" s="1725"/>
      <c r="D3192" s="2" t="str">
        <f t="shared" si="48"/>
        <v>OK</v>
      </c>
    </row>
    <row r="3193" spans="1:4">
      <c r="A3193" s="10">
        <v>3132</v>
      </c>
      <c r="B3193" s="1725"/>
      <c r="D3193" s="2" t="str">
        <f t="shared" si="48"/>
        <v>OK</v>
      </c>
    </row>
    <row r="3194" spans="1:4">
      <c r="A3194" s="10">
        <v>3133</v>
      </c>
      <c r="B3194" s="1725"/>
      <c r="D3194" s="2" t="str">
        <f t="shared" si="48"/>
        <v>OK</v>
      </c>
    </row>
    <row r="3195" spans="1:4">
      <c r="A3195" s="10">
        <v>3134</v>
      </c>
      <c r="B3195" s="1725"/>
      <c r="D3195" s="2" t="str">
        <f t="shared" si="48"/>
        <v>OK</v>
      </c>
    </row>
    <row r="3196" spans="1:4">
      <c r="A3196" s="10">
        <v>3135</v>
      </c>
      <c r="B3196" s="1725"/>
      <c r="D3196" s="2" t="str">
        <f t="shared" si="48"/>
        <v>OK</v>
      </c>
    </row>
    <row r="3197" spans="1:4">
      <c r="A3197" s="10">
        <v>3136</v>
      </c>
      <c r="B3197" s="1725"/>
      <c r="D3197" s="2" t="str">
        <f t="shared" si="48"/>
        <v>OK</v>
      </c>
    </row>
    <row r="3198" spans="1:4">
      <c r="A3198" s="10">
        <v>3137</v>
      </c>
      <c r="B3198" s="1725"/>
      <c r="D3198" s="2" t="str">
        <f t="shared" si="48"/>
        <v>OK</v>
      </c>
    </row>
    <row r="3199" spans="1:4">
      <c r="A3199" s="10">
        <v>3138</v>
      </c>
      <c r="B3199" s="1725"/>
      <c r="D3199" s="2" t="str">
        <f t="shared" ref="D3199:D3262" si="49">IF(ISBLANK(B3199),"OK",IF(A3199-B3199=0,"OK","Error?"))</f>
        <v>OK</v>
      </c>
    </row>
    <row r="3200" spans="1:4">
      <c r="A3200" s="10">
        <v>3139</v>
      </c>
      <c r="B3200" s="1725"/>
      <c r="D3200" s="2" t="str">
        <f t="shared" si="49"/>
        <v>OK</v>
      </c>
    </row>
    <row r="3201" spans="1:4">
      <c r="A3201" s="10">
        <v>3140</v>
      </c>
      <c r="B3201" s="1725"/>
      <c r="D3201" s="2" t="str">
        <f t="shared" si="49"/>
        <v>OK</v>
      </c>
    </row>
    <row r="3202" spans="1:4">
      <c r="A3202" s="10">
        <v>3141</v>
      </c>
      <c r="B3202" s="1725"/>
      <c r="D3202" s="2" t="str">
        <f t="shared" si="49"/>
        <v>OK</v>
      </c>
    </row>
    <row r="3203" spans="1:4">
      <c r="A3203" s="10">
        <v>3142</v>
      </c>
      <c r="B3203" s="1725"/>
      <c r="D3203" s="2" t="str">
        <f t="shared" si="49"/>
        <v>OK</v>
      </c>
    </row>
    <row r="3204" spans="1:4">
      <c r="A3204" s="10">
        <v>3143</v>
      </c>
      <c r="B3204" s="1725"/>
      <c r="D3204" s="2" t="str">
        <f t="shared" si="49"/>
        <v>OK</v>
      </c>
    </row>
    <row r="3205" spans="1:4">
      <c r="A3205" s="10">
        <v>3144</v>
      </c>
      <c r="B3205" s="1725"/>
      <c r="D3205" s="2" t="str">
        <f t="shared" si="49"/>
        <v>OK</v>
      </c>
    </row>
    <row r="3206" spans="1:4">
      <c r="A3206" s="10">
        <v>3145</v>
      </c>
      <c r="B3206" s="1725"/>
      <c r="D3206" s="2" t="str">
        <f t="shared" si="49"/>
        <v>OK</v>
      </c>
    </row>
    <row r="3207" spans="1:4">
      <c r="A3207" s="10">
        <v>3146</v>
      </c>
      <c r="B3207" s="1725"/>
      <c r="D3207" s="2" t="str">
        <f t="shared" si="49"/>
        <v>OK</v>
      </c>
    </row>
    <row r="3208" spans="1:4">
      <c r="A3208" s="10">
        <v>3147</v>
      </c>
      <c r="B3208" s="1725"/>
      <c r="D3208" s="2" t="str">
        <f t="shared" si="49"/>
        <v>OK</v>
      </c>
    </row>
    <row r="3209" spans="1:4">
      <c r="A3209" s="10">
        <v>3148</v>
      </c>
      <c r="B3209" s="1725"/>
      <c r="D3209" s="2" t="str">
        <f t="shared" si="49"/>
        <v>OK</v>
      </c>
    </row>
    <row r="3210" spans="1:4">
      <c r="A3210" s="10">
        <v>3149</v>
      </c>
      <c r="B3210" s="1725"/>
      <c r="D3210" s="2" t="str">
        <f t="shared" si="49"/>
        <v>OK</v>
      </c>
    </row>
    <row r="3211" spans="1:4">
      <c r="A3211" s="10">
        <v>3150</v>
      </c>
      <c r="B3211" s="1725"/>
      <c r="D3211" s="2" t="str">
        <f t="shared" si="49"/>
        <v>OK</v>
      </c>
    </row>
    <row r="3212" spans="1:4">
      <c r="A3212" s="10">
        <v>3151</v>
      </c>
      <c r="B3212" s="1725"/>
      <c r="D3212" s="2" t="str">
        <f t="shared" si="49"/>
        <v>OK</v>
      </c>
    </row>
    <row r="3213" spans="1:4">
      <c r="A3213" s="10">
        <v>3152</v>
      </c>
      <c r="B3213" s="1725"/>
      <c r="D3213" s="2" t="str">
        <f t="shared" si="49"/>
        <v>OK</v>
      </c>
    </row>
    <row r="3214" spans="1:4">
      <c r="A3214" s="10">
        <v>3153</v>
      </c>
      <c r="B3214" s="1725"/>
      <c r="D3214" s="2" t="str">
        <f t="shared" si="49"/>
        <v>OK</v>
      </c>
    </row>
    <row r="3215" spans="1:4">
      <c r="A3215" s="10">
        <v>3154</v>
      </c>
      <c r="B3215" s="1725"/>
      <c r="D3215" s="2" t="str">
        <f t="shared" si="49"/>
        <v>OK</v>
      </c>
    </row>
    <row r="3216" spans="1:4">
      <c r="A3216" s="10">
        <v>3155</v>
      </c>
      <c r="B3216" s="1725"/>
      <c r="D3216" s="2" t="str">
        <f t="shared" si="49"/>
        <v>OK</v>
      </c>
    </row>
    <row r="3217" spans="1:4">
      <c r="A3217" s="10">
        <v>3156</v>
      </c>
      <c r="B3217" s="1725"/>
      <c r="D3217" s="2" t="str">
        <f t="shared" si="49"/>
        <v>OK</v>
      </c>
    </row>
    <row r="3218" spans="1:4">
      <c r="A3218" s="10">
        <v>3157</v>
      </c>
      <c r="B3218" s="1725"/>
      <c r="D3218" s="2" t="str">
        <f t="shared" si="49"/>
        <v>OK</v>
      </c>
    </row>
    <row r="3219" spans="1:4">
      <c r="A3219" s="10">
        <v>3158</v>
      </c>
      <c r="B3219" s="1725"/>
      <c r="D3219" s="2" t="str">
        <f t="shared" si="49"/>
        <v>OK</v>
      </c>
    </row>
    <row r="3220" spans="1:4">
      <c r="A3220" s="10">
        <v>3159</v>
      </c>
      <c r="B3220" s="1725"/>
      <c r="D3220" s="2" t="str">
        <f t="shared" si="49"/>
        <v>OK</v>
      </c>
    </row>
    <row r="3221" spans="1:4">
      <c r="A3221" s="10">
        <v>3160</v>
      </c>
      <c r="B3221" s="1725"/>
      <c r="D3221" s="2" t="str">
        <f t="shared" si="49"/>
        <v>OK</v>
      </c>
    </row>
    <row r="3222" spans="1:4">
      <c r="A3222" s="10">
        <v>3161</v>
      </c>
      <c r="B3222" s="1725"/>
      <c r="D3222" s="2" t="str">
        <f t="shared" si="49"/>
        <v>OK</v>
      </c>
    </row>
    <row r="3223" spans="1:4">
      <c r="A3223" s="10">
        <v>3162</v>
      </c>
      <c r="B3223" s="1725"/>
      <c r="D3223" s="2" t="str">
        <f t="shared" si="49"/>
        <v>OK</v>
      </c>
    </row>
    <row r="3224" spans="1:4">
      <c r="A3224" s="10">
        <v>3163</v>
      </c>
      <c r="B3224" s="1725"/>
      <c r="D3224" s="2" t="str">
        <f t="shared" si="49"/>
        <v>OK</v>
      </c>
    </row>
    <row r="3225" spans="1:4">
      <c r="A3225" s="5">
        <v>3164</v>
      </c>
      <c r="B3225" s="1725">
        <f>'Acct Summary 7-8'!I4</f>
        <v>1682219</v>
      </c>
      <c r="C3225" s="2" t="s">
        <v>567</v>
      </c>
      <c r="D3225" s="2" t="str">
        <f t="shared" si="49"/>
        <v>Error?</v>
      </c>
    </row>
    <row r="3226" spans="1:4">
      <c r="A3226" s="5">
        <v>3165</v>
      </c>
      <c r="B3226" s="1725">
        <f>'Acct Summary 7-8'!I8</f>
        <v>1682219</v>
      </c>
      <c r="C3226" s="2" t="s">
        <v>567</v>
      </c>
      <c r="D3226" s="2" t="str">
        <f t="shared" si="49"/>
        <v>Error?</v>
      </c>
    </row>
    <row r="3227" spans="1:4">
      <c r="A3227" s="5">
        <v>3166</v>
      </c>
      <c r="B3227" s="1725">
        <f>'Acct Summary 7-8'!I20</f>
        <v>1682219</v>
      </c>
      <c r="C3227" s="2" t="s">
        <v>567</v>
      </c>
      <c r="D3227" s="2" t="str">
        <f t="shared" si="49"/>
        <v>Error?</v>
      </c>
    </row>
    <row r="3228" spans="1:4">
      <c r="A3228" s="5">
        <v>3167</v>
      </c>
      <c r="B3228" s="1725">
        <f>'Acct Summary 7-8'!C43</f>
        <v>0</v>
      </c>
      <c r="D3228" s="2" t="str">
        <f t="shared" si="49"/>
        <v>Error?</v>
      </c>
    </row>
    <row r="3229" spans="1:4">
      <c r="A3229" s="5">
        <v>3168</v>
      </c>
      <c r="B3229" s="1725">
        <f>'Acct Summary 7-8'!C44</f>
        <v>32000000</v>
      </c>
      <c r="C3229" s="2" t="s">
        <v>567</v>
      </c>
      <c r="D3229" s="2" t="str">
        <f t="shared" si="49"/>
        <v>Error?</v>
      </c>
    </row>
    <row r="3230" spans="1:4">
      <c r="A3230" s="5">
        <v>3169</v>
      </c>
      <c r="B3230" s="1725">
        <f>'Acct Summary 7-8'!C75</f>
        <v>0</v>
      </c>
      <c r="D3230" s="2" t="str">
        <f t="shared" si="49"/>
        <v>Error?</v>
      </c>
    </row>
    <row r="3231" spans="1:4">
      <c r="A3231" s="5">
        <v>3170</v>
      </c>
      <c r="B3231" s="1725">
        <f>'Acct Summary 7-8'!C76</f>
        <v>1350000</v>
      </c>
      <c r="C3231" s="2" t="s">
        <v>567</v>
      </c>
      <c r="D3231" s="2" t="str">
        <f t="shared" si="49"/>
        <v>Error?</v>
      </c>
    </row>
    <row r="3232" spans="1:4">
      <c r="A3232" s="5">
        <v>3171</v>
      </c>
      <c r="B3232" s="1725">
        <f>'Acct Summary 7-8'!C77</f>
        <v>30650000</v>
      </c>
      <c r="C3232" s="2" t="s">
        <v>567</v>
      </c>
      <c r="D3232" s="2" t="str">
        <f t="shared" si="49"/>
        <v>Error?</v>
      </c>
    </row>
    <row r="3233" spans="1:4">
      <c r="A3233" s="5">
        <v>3172</v>
      </c>
      <c r="B3233" s="1725">
        <f>'Acct Summary 7-8'!C78</f>
        <v>43393875</v>
      </c>
      <c r="C3233" s="2" t="s">
        <v>567</v>
      </c>
      <c r="D3233" s="2" t="str">
        <f t="shared" si="49"/>
        <v>Error?</v>
      </c>
    </row>
    <row r="3234" spans="1:4">
      <c r="A3234" s="5">
        <v>3173</v>
      </c>
      <c r="B3234" s="1725">
        <f>'Acct Summary 7-8'!D43</f>
        <v>5000000</v>
      </c>
      <c r="D3234" s="2" t="str">
        <f t="shared" si="49"/>
        <v>Error?</v>
      </c>
    </row>
    <row r="3235" spans="1:4">
      <c r="A3235" s="5">
        <v>3174</v>
      </c>
      <c r="B3235" s="1725">
        <f>'Acct Summary 7-8'!D44</f>
        <v>5000000</v>
      </c>
      <c r="C3235" s="2" t="s">
        <v>567</v>
      </c>
      <c r="D3235" s="2" t="str">
        <f t="shared" si="49"/>
        <v>Error?</v>
      </c>
    </row>
    <row r="3236" spans="1:4">
      <c r="A3236" s="5">
        <v>3175</v>
      </c>
      <c r="B3236" s="1725">
        <f>'Acct Summary 7-8'!D75</f>
        <v>0</v>
      </c>
      <c r="D3236" s="2" t="str">
        <f t="shared" si="49"/>
        <v>Error?</v>
      </c>
    </row>
    <row r="3237" spans="1:4">
      <c r="A3237" s="5">
        <v>3176</v>
      </c>
      <c r="B3237" s="1725">
        <f>'Acct Summary 7-8'!D76</f>
        <v>0</v>
      </c>
      <c r="C3237" s="2" t="s">
        <v>567</v>
      </c>
      <c r="D3237" s="2" t="str">
        <f t="shared" si="49"/>
        <v>Error?</v>
      </c>
    </row>
    <row r="3238" spans="1:4">
      <c r="A3238" s="5">
        <v>3177</v>
      </c>
      <c r="B3238" s="1725">
        <f>'Acct Summary 7-8'!D77</f>
        <v>5000000</v>
      </c>
      <c r="C3238" s="2" t="s">
        <v>567</v>
      </c>
      <c r="D3238" s="2" t="str">
        <f t="shared" si="49"/>
        <v>Error?</v>
      </c>
    </row>
    <row r="3239" spans="1:4">
      <c r="A3239" s="5">
        <v>3178</v>
      </c>
      <c r="B3239" s="1725">
        <f>'Acct Summary 7-8'!D78</f>
        <v>-3309803</v>
      </c>
      <c r="C3239" s="2" t="s">
        <v>567</v>
      </c>
      <c r="D3239" s="2" t="str">
        <f t="shared" si="49"/>
        <v>Error?</v>
      </c>
    </row>
    <row r="3240" spans="1:4">
      <c r="A3240" s="10">
        <v>3179</v>
      </c>
      <c r="B3240" s="1725"/>
      <c r="D3240" s="2" t="str">
        <f t="shared" si="49"/>
        <v>OK</v>
      </c>
    </row>
    <row r="3241" spans="1:4">
      <c r="A3241" s="10">
        <v>3180</v>
      </c>
      <c r="B3241" s="1725"/>
      <c r="D3241" s="2" t="str">
        <f t="shared" si="49"/>
        <v>OK</v>
      </c>
    </row>
    <row r="3242" spans="1:4">
      <c r="A3242" s="10">
        <v>3181</v>
      </c>
      <c r="B3242" s="1725"/>
      <c r="D3242" s="2" t="str">
        <f t="shared" si="49"/>
        <v>OK</v>
      </c>
    </row>
    <row r="3243" spans="1:4">
      <c r="A3243" s="10">
        <v>3182</v>
      </c>
      <c r="B3243" s="1725"/>
      <c r="D3243" s="2" t="str">
        <f t="shared" si="49"/>
        <v>OK</v>
      </c>
    </row>
    <row r="3244" spans="1:4">
      <c r="A3244" s="10">
        <v>3183</v>
      </c>
      <c r="B3244" s="1725"/>
      <c r="D3244" s="2" t="str">
        <f t="shared" si="49"/>
        <v>OK</v>
      </c>
    </row>
    <row r="3245" spans="1:4">
      <c r="A3245" s="10">
        <v>3184</v>
      </c>
      <c r="B3245" s="1725"/>
      <c r="D3245" s="2" t="str">
        <f t="shared" si="49"/>
        <v>OK</v>
      </c>
    </row>
    <row r="3246" spans="1:4">
      <c r="A3246" s="10">
        <v>3185</v>
      </c>
      <c r="B3246" s="1725"/>
      <c r="D3246" s="2" t="str">
        <f t="shared" si="49"/>
        <v>OK</v>
      </c>
    </row>
    <row r="3247" spans="1:4">
      <c r="A3247" s="10">
        <v>3186</v>
      </c>
      <c r="B3247" s="1725"/>
      <c r="D3247" s="2" t="str">
        <f t="shared" si="49"/>
        <v>OK</v>
      </c>
    </row>
    <row r="3248" spans="1:4">
      <c r="A3248" s="10">
        <v>3187</v>
      </c>
      <c r="B3248" s="1725"/>
      <c r="D3248" s="2" t="str">
        <f t="shared" si="49"/>
        <v>OK</v>
      </c>
    </row>
    <row r="3249" spans="1:4">
      <c r="A3249" s="10">
        <v>3188</v>
      </c>
      <c r="B3249" s="1725"/>
      <c r="D3249" s="2" t="str">
        <f t="shared" si="49"/>
        <v>OK</v>
      </c>
    </row>
    <row r="3250" spans="1:4">
      <c r="A3250" s="10">
        <v>3189</v>
      </c>
      <c r="B3250" s="1725"/>
      <c r="D3250" s="2" t="str">
        <f t="shared" si="49"/>
        <v>OK</v>
      </c>
    </row>
    <row r="3251" spans="1:4">
      <c r="A3251" s="5">
        <v>3190</v>
      </c>
      <c r="B3251" s="1725">
        <f>'Acct Summary 7-8'!F43</f>
        <v>0</v>
      </c>
      <c r="D3251" s="2" t="str">
        <f t="shared" si="49"/>
        <v>Error?</v>
      </c>
    </row>
    <row r="3252" spans="1:4">
      <c r="A3252" s="5">
        <v>3191</v>
      </c>
      <c r="B3252" s="1725">
        <f>'Acct Summary 7-8'!F44</f>
        <v>27000</v>
      </c>
      <c r="C3252" s="2" t="s">
        <v>567</v>
      </c>
      <c r="D3252" s="2" t="str">
        <f t="shared" si="49"/>
        <v>Error?</v>
      </c>
    </row>
    <row r="3253" spans="1:4">
      <c r="A3253" s="5">
        <v>3192</v>
      </c>
      <c r="B3253" s="1725">
        <f>'Acct Summary 7-8'!F75</f>
        <v>0</v>
      </c>
      <c r="D3253" s="2" t="str">
        <f t="shared" si="49"/>
        <v>Error?</v>
      </c>
    </row>
    <row r="3254" spans="1:4">
      <c r="A3254" s="5">
        <v>3193</v>
      </c>
      <c r="B3254" s="1725">
        <f>'Acct Summary 7-8'!F76</f>
        <v>32350000</v>
      </c>
      <c r="C3254" s="2" t="s">
        <v>567</v>
      </c>
      <c r="D3254" s="2" t="str">
        <f t="shared" si="49"/>
        <v>Error?</v>
      </c>
    </row>
    <row r="3255" spans="1:4">
      <c r="A3255" s="5">
        <v>3194</v>
      </c>
      <c r="B3255" s="1725">
        <f>'Acct Summary 7-8'!F77</f>
        <v>-32323000</v>
      </c>
      <c r="C3255" s="2" t="s">
        <v>567</v>
      </c>
      <c r="D3255" s="2" t="str">
        <f t="shared" si="49"/>
        <v>Error?</v>
      </c>
    </row>
    <row r="3256" spans="1:4">
      <c r="A3256" s="5">
        <v>3195</v>
      </c>
      <c r="B3256" s="1725">
        <f>'Acct Summary 7-8'!F78</f>
        <v>-21270386</v>
      </c>
      <c r="C3256" s="2" t="s">
        <v>567</v>
      </c>
      <c r="D3256" s="2" t="str">
        <f t="shared" si="49"/>
        <v>Error?</v>
      </c>
    </row>
    <row r="3257" spans="1:4">
      <c r="A3257" s="5">
        <v>3196</v>
      </c>
      <c r="B3257" s="1725">
        <f>'Acct Summary 7-8'!G43</f>
        <v>0</v>
      </c>
      <c r="D3257" s="2" t="str">
        <f t="shared" si="49"/>
        <v>Error?</v>
      </c>
    </row>
    <row r="3258" spans="1:4">
      <c r="A3258" s="5">
        <v>3197</v>
      </c>
      <c r="B3258" s="1725">
        <f>'Acct Summary 7-8'!G44</f>
        <v>0</v>
      </c>
      <c r="C3258" s="2" t="s">
        <v>567</v>
      </c>
      <c r="D3258" s="2" t="str">
        <f t="shared" si="49"/>
        <v>Error?</v>
      </c>
    </row>
    <row r="3259" spans="1:4">
      <c r="A3259" s="5">
        <v>3198</v>
      </c>
      <c r="B3259" s="1725">
        <f>'Acct Summary 7-8'!G50</f>
        <v>0</v>
      </c>
      <c r="D3259" s="2" t="str">
        <f t="shared" si="49"/>
        <v>Error?</v>
      </c>
    </row>
    <row r="3260" spans="1:4">
      <c r="A3260" s="5">
        <v>3199</v>
      </c>
      <c r="B3260" s="1725">
        <f>'Acct Summary 7-8'!G76</f>
        <v>0</v>
      </c>
      <c r="C3260" s="2" t="s">
        <v>567</v>
      </c>
      <c r="D3260" s="2" t="str">
        <f t="shared" si="49"/>
        <v>Error?</v>
      </c>
    </row>
    <row r="3261" spans="1:4">
      <c r="A3261" s="5">
        <v>3200</v>
      </c>
      <c r="B3261" s="1725">
        <f>'Acct Summary 7-8'!G77</f>
        <v>0</v>
      </c>
      <c r="C3261" s="2" t="s">
        <v>567</v>
      </c>
      <c r="D3261" s="2" t="str">
        <f t="shared" si="49"/>
        <v>Error?</v>
      </c>
    </row>
    <row r="3262" spans="1:4">
      <c r="A3262" s="5">
        <v>3201</v>
      </c>
      <c r="B3262" s="1725">
        <f>'Acct Summary 7-8'!G78</f>
        <v>1712452</v>
      </c>
      <c r="C3262" s="2" t="s">
        <v>567</v>
      </c>
      <c r="D3262" s="2" t="str">
        <f t="shared" si="49"/>
        <v>Error?</v>
      </c>
    </row>
    <row r="3263" spans="1:4">
      <c r="A3263" s="10">
        <v>3202</v>
      </c>
      <c r="B3263" s="1725"/>
      <c r="D3263" s="2" t="str">
        <f t="shared" ref="D3263:D3326" si="50">IF(ISBLANK(B3263),"OK",IF(A3263-B3263=0,"OK","Error?"))</f>
        <v>OK</v>
      </c>
    </row>
    <row r="3264" spans="1:4">
      <c r="A3264" s="10">
        <v>3203</v>
      </c>
      <c r="B3264" s="1725"/>
      <c r="D3264" s="2" t="str">
        <f t="shared" si="50"/>
        <v>OK</v>
      </c>
    </row>
    <row r="3265" spans="1:4">
      <c r="A3265" s="10">
        <v>3204</v>
      </c>
      <c r="B3265" s="1725"/>
      <c r="D3265" s="2" t="str">
        <f t="shared" si="50"/>
        <v>OK</v>
      </c>
    </row>
    <row r="3266" spans="1:4">
      <c r="A3266" s="10">
        <v>3205</v>
      </c>
      <c r="B3266" s="1725"/>
      <c r="D3266" s="2" t="str">
        <f t="shared" si="50"/>
        <v>OK</v>
      </c>
    </row>
    <row r="3267" spans="1:4">
      <c r="A3267" s="10">
        <v>3206</v>
      </c>
      <c r="B3267" s="1725"/>
      <c r="D3267" s="2" t="str">
        <f t="shared" si="50"/>
        <v>OK</v>
      </c>
    </row>
    <row r="3268" spans="1:4">
      <c r="A3268" s="10">
        <v>3207</v>
      </c>
      <c r="B3268" s="1725"/>
      <c r="D3268" s="2" t="str">
        <f t="shared" si="50"/>
        <v>OK</v>
      </c>
    </row>
    <row r="3269" spans="1:4">
      <c r="A3269" s="10">
        <v>3208</v>
      </c>
      <c r="B3269" s="1725"/>
      <c r="D3269" s="2" t="str">
        <f t="shared" si="50"/>
        <v>OK</v>
      </c>
    </row>
    <row r="3270" spans="1:4">
      <c r="A3270" s="10">
        <v>3209</v>
      </c>
      <c r="B3270" s="1725"/>
      <c r="D3270" s="2" t="str">
        <f t="shared" si="50"/>
        <v>OK</v>
      </c>
    </row>
    <row r="3271" spans="1:4">
      <c r="A3271" s="10">
        <v>3210</v>
      </c>
      <c r="B3271" s="1725"/>
      <c r="D3271" s="2" t="str">
        <f t="shared" si="50"/>
        <v>OK</v>
      </c>
    </row>
    <row r="3272" spans="1:4">
      <c r="A3272" s="10">
        <v>3211</v>
      </c>
      <c r="B3272" s="1725"/>
      <c r="D3272" s="2" t="str">
        <f t="shared" si="50"/>
        <v>OK</v>
      </c>
    </row>
    <row r="3273" spans="1:4">
      <c r="A3273" s="5">
        <v>3212</v>
      </c>
      <c r="B3273" s="1725">
        <f>'Acct Summary 7-8'!E43</f>
        <v>0</v>
      </c>
      <c r="D3273" s="2" t="str">
        <f t="shared" si="50"/>
        <v>Error?</v>
      </c>
    </row>
    <row r="3274" spans="1:4">
      <c r="A3274" s="5">
        <v>3213</v>
      </c>
      <c r="B3274" s="1725">
        <f>'Acct Summary 7-8'!E44</f>
        <v>0</v>
      </c>
      <c r="C3274" s="2" t="s">
        <v>567</v>
      </c>
      <c r="D3274" s="2" t="str">
        <f t="shared" si="50"/>
        <v>Error?</v>
      </c>
    </row>
    <row r="3275" spans="1:4">
      <c r="A3275" s="5">
        <v>3214</v>
      </c>
      <c r="B3275" s="1725">
        <f>'Acct Summary 7-8'!E75</f>
        <v>0</v>
      </c>
      <c r="D3275" s="2" t="str">
        <f t="shared" si="50"/>
        <v>Error?</v>
      </c>
    </row>
    <row r="3276" spans="1:4">
      <c r="A3276" s="5">
        <v>3215</v>
      </c>
      <c r="B3276" s="1725">
        <f>'Acct Summary 7-8'!E76</f>
        <v>0</v>
      </c>
      <c r="C3276" s="2" t="s">
        <v>567</v>
      </c>
      <c r="D3276" s="2" t="str">
        <f t="shared" si="50"/>
        <v>Error?</v>
      </c>
    </row>
    <row r="3277" spans="1:4">
      <c r="A3277" s="5">
        <v>3216</v>
      </c>
      <c r="B3277" s="1725">
        <f>'Acct Summary 7-8'!E77</f>
        <v>0</v>
      </c>
      <c r="C3277" s="2" t="s">
        <v>567</v>
      </c>
      <c r="D3277" s="2" t="str">
        <f t="shared" si="50"/>
        <v>Error?</v>
      </c>
    </row>
    <row r="3278" spans="1:4">
      <c r="A3278" s="5">
        <v>3217</v>
      </c>
      <c r="B3278" s="1725">
        <f>'Acct Summary 7-8'!E78</f>
        <v>3915287</v>
      </c>
      <c r="C3278" s="2" t="s">
        <v>567</v>
      </c>
      <c r="D3278" s="2" t="str">
        <f t="shared" si="50"/>
        <v>Error?</v>
      </c>
    </row>
    <row r="3279" spans="1:4">
      <c r="A3279" s="10">
        <v>3218</v>
      </c>
      <c r="B3279" s="1725"/>
      <c r="D3279" s="2" t="str">
        <f t="shared" si="50"/>
        <v>OK</v>
      </c>
    </row>
    <row r="3280" spans="1:4">
      <c r="A3280" s="10">
        <v>3219</v>
      </c>
      <c r="B3280" s="1725"/>
      <c r="C3280" s="2" t="s">
        <v>567</v>
      </c>
      <c r="D3280" s="2" t="str">
        <f t="shared" si="50"/>
        <v>OK</v>
      </c>
    </row>
    <row r="3281" spans="1:4">
      <c r="A3281" s="10">
        <v>3220</v>
      </c>
      <c r="B3281" s="1725"/>
      <c r="D3281" s="2" t="str">
        <f t="shared" si="50"/>
        <v>OK</v>
      </c>
    </row>
    <row r="3282" spans="1:4">
      <c r="A3282" s="10">
        <v>3221</v>
      </c>
      <c r="B3282" s="1725"/>
      <c r="C3282" s="2" t="s">
        <v>567</v>
      </c>
      <c r="D3282" s="2" t="str">
        <f t="shared" si="50"/>
        <v>OK</v>
      </c>
    </row>
    <row r="3283" spans="1:4">
      <c r="A3283" s="10">
        <v>3222</v>
      </c>
      <c r="B3283" s="1725"/>
      <c r="C3283" s="2" t="s">
        <v>567</v>
      </c>
      <c r="D3283" s="2" t="str">
        <f t="shared" si="50"/>
        <v>OK</v>
      </c>
    </row>
    <row r="3284" spans="1:4">
      <c r="A3284" s="10">
        <v>3223</v>
      </c>
      <c r="B3284" s="1725"/>
      <c r="C3284" s="2" t="s">
        <v>567</v>
      </c>
      <c r="D3284" s="2" t="str">
        <f t="shared" si="50"/>
        <v>OK</v>
      </c>
    </row>
    <row r="3285" spans="1:4">
      <c r="A3285" s="10">
        <v>3224</v>
      </c>
      <c r="B3285" s="1725"/>
      <c r="D3285" s="2" t="str">
        <f t="shared" si="50"/>
        <v>OK</v>
      </c>
    </row>
    <row r="3286" spans="1:4">
      <c r="A3286" s="10">
        <v>3225</v>
      </c>
      <c r="B3286" s="1725"/>
      <c r="D3286" s="2" t="str">
        <f t="shared" si="50"/>
        <v>OK</v>
      </c>
    </row>
    <row r="3287" spans="1:4">
      <c r="A3287" s="10">
        <v>3226</v>
      </c>
      <c r="B3287" s="1725"/>
      <c r="D3287" s="2" t="str">
        <f t="shared" si="50"/>
        <v>OK</v>
      </c>
    </row>
    <row r="3288" spans="1:4">
      <c r="A3288" s="10">
        <v>3227</v>
      </c>
      <c r="B3288" s="1725"/>
      <c r="D3288" s="2" t="str">
        <f t="shared" si="50"/>
        <v>OK</v>
      </c>
    </row>
    <row r="3289" spans="1:4">
      <c r="A3289" s="10">
        <v>3228</v>
      </c>
      <c r="B3289" s="1725"/>
      <c r="D3289" s="2" t="str">
        <f t="shared" si="50"/>
        <v>OK</v>
      </c>
    </row>
    <row r="3290" spans="1:4">
      <c r="A3290" s="10">
        <v>3229</v>
      </c>
      <c r="B3290" s="1725"/>
      <c r="D3290" s="2" t="str">
        <f t="shared" si="50"/>
        <v>OK</v>
      </c>
    </row>
    <row r="3291" spans="1:4">
      <c r="A3291" s="10">
        <v>3230</v>
      </c>
      <c r="B3291" s="1725"/>
      <c r="D3291" s="2" t="str">
        <f t="shared" si="50"/>
        <v>OK</v>
      </c>
    </row>
    <row r="3292" spans="1:4">
      <c r="A3292" s="10">
        <v>3231</v>
      </c>
      <c r="B3292" s="1725"/>
      <c r="D3292" s="2" t="str">
        <f t="shared" si="50"/>
        <v>OK</v>
      </c>
    </row>
    <row r="3293" spans="1:4">
      <c r="A3293" s="10">
        <v>3232</v>
      </c>
      <c r="B3293" s="1725"/>
      <c r="D3293" s="2" t="str">
        <f t="shared" si="50"/>
        <v>OK</v>
      </c>
    </row>
    <row r="3294" spans="1:4">
      <c r="A3294" s="10">
        <v>3233</v>
      </c>
      <c r="B3294" s="1725"/>
      <c r="D3294" s="2" t="str">
        <f t="shared" si="50"/>
        <v>OK</v>
      </c>
    </row>
    <row r="3295" spans="1:4">
      <c r="A3295" s="5">
        <v>3234</v>
      </c>
      <c r="B3295" s="1725">
        <f>'Acct Summary 7-8'!H43</f>
        <v>0</v>
      </c>
      <c r="D3295" s="2" t="str">
        <f t="shared" si="50"/>
        <v>Error?</v>
      </c>
    </row>
    <row r="3296" spans="1:4">
      <c r="A3296" s="5">
        <v>3235</v>
      </c>
      <c r="B3296" s="1725">
        <f>'Acct Summary 7-8'!H44</f>
        <v>2311943</v>
      </c>
      <c r="C3296" s="2" t="s">
        <v>567</v>
      </c>
      <c r="D3296" s="2" t="str">
        <f t="shared" si="50"/>
        <v>Error?</v>
      </c>
    </row>
    <row r="3297" spans="1:4">
      <c r="A3297" s="5">
        <v>3236</v>
      </c>
      <c r="B3297" s="1725">
        <f>'Acct Summary 7-8'!H75</f>
        <v>0</v>
      </c>
      <c r="D3297" s="2" t="str">
        <f t="shared" si="50"/>
        <v>Error?</v>
      </c>
    </row>
    <row r="3298" spans="1:4">
      <c r="A3298" s="5">
        <v>3237</v>
      </c>
      <c r="B3298" s="1725">
        <f>'Acct Summary 7-8'!H76</f>
        <v>0</v>
      </c>
      <c r="C3298" s="2" t="s">
        <v>567</v>
      </c>
      <c r="D3298" s="2" t="str">
        <f t="shared" si="50"/>
        <v>Error?</v>
      </c>
    </row>
    <row r="3299" spans="1:4">
      <c r="A3299" s="5">
        <v>3238</v>
      </c>
      <c r="B3299" s="1725">
        <f>'Acct Summary 7-8'!H77</f>
        <v>2311943</v>
      </c>
      <c r="C3299" s="2" t="s">
        <v>567</v>
      </c>
      <c r="D3299" s="2" t="str">
        <f t="shared" si="50"/>
        <v>Error?</v>
      </c>
    </row>
    <row r="3300" spans="1:4">
      <c r="A3300" s="5">
        <v>3239</v>
      </c>
      <c r="B3300" s="1725">
        <f>'Acct Summary 7-8'!H78</f>
        <v>7895173</v>
      </c>
      <c r="C3300" s="2" t="s">
        <v>567</v>
      </c>
      <c r="D3300" s="2" t="str">
        <f t="shared" si="50"/>
        <v>Error?</v>
      </c>
    </row>
    <row r="3301" spans="1:4">
      <c r="A3301" s="10">
        <v>3240</v>
      </c>
      <c r="B3301" s="1725"/>
      <c r="D3301" s="2" t="str">
        <f t="shared" si="50"/>
        <v>OK</v>
      </c>
    </row>
    <row r="3302" spans="1:4">
      <c r="A3302" s="10">
        <v>3241</v>
      </c>
      <c r="B3302" s="1725"/>
      <c r="D3302" s="2" t="str">
        <f t="shared" si="50"/>
        <v>OK</v>
      </c>
    </row>
    <row r="3303" spans="1:4">
      <c r="A3303" s="10">
        <v>3242</v>
      </c>
      <c r="B3303" s="1725"/>
      <c r="D3303" s="2" t="str">
        <f t="shared" si="50"/>
        <v>OK</v>
      </c>
    </row>
    <row r="3304" spans="1:4">
      <c r="A3304" s="10">
        <v>3243</v>
      </c>
      <c r="B3304" s="1725"/>
      <c r="D3304" s="2" t="str">
        <f t="shared" si="50"/>
        <v>OK</v>
      </c>
    </row>
    <row r="3305" spans="1:4">
      <c r="A3305" s="10">
        <v>3244</v>
      </c>
      <c r="B3305" s="1725"/>
      <c r="D3305" s="2" t="str">
        <f t="shared" si="50"/>
        <v>OK</v>
      </c>
    </row>
    <row r="3306" spans="1:4">
      <c r="A3306" s="10">
        <v>3245</v>
      </c>
      <c r="B3306" s="1725"/>
      <c r="D3306" s="2" t="str">
        <f t="shared" si="50"/>
        <v>OK</v>
      </c>
    </row>
    <row r="3307" spans="1:4">
      <c r="A3307" s="10">
        <v>3246</v>
      </c>
      <c r="B3307" s="1725"/>
      <c r="D3307" s="2" t="str">
        <f t="shared" si="50"/>
        <v>OK</v>
      </c>
    </row>
    <row r="3308" spans="1:4">
      <c r="A3308" s="10">
        <v>3247</v>
      </c>
      <c r="B3308" s="1725"/>
      <c r="D3308" s="2" t="str">
        <f t="shared" si="50"/>
        <v>OK</v>
      </c>
    </row>
    <row r="3309" spans="1:4">
      <c r="A3309" s="10">
        <v>3248</v>
      </c>
      <c r="B3309" s="1725"/>
      <c r="D3309" s="2" t="str">
        <f t="shared" si="50"/>
        <v>OK</v>
      </c>
    </row>
    <row r="3310" spans="1:4">
      <c r="A3310" s="10">
        <v>3249</v>
      </c>
      <c r="B3310" s="1725"/>
      <c r="D3310" s="2" t="str">
        <f t="shared" si="50"/>
        <v>OK</v>
      </c>
    </row>
    <row r="3311" spans="1:4">
      <c r="A3311" s="10">
        <v>3250</v>
      </c>
      <c r="B3311" s="1725"/>
      <c r="D3311" s="2" t="str">
        <f t="shared" si="50"/>
        <v>OK</v>
      </c>
    </row>
    <row r="3312" spans="1:4">
      <c r="A3312" s="10">
        <v>3251</v>
      </c>
      <c r="B3312" s="1725"/>
      <c r="D3312" s="2" t="str">
        <f t="shared" si="50"/>
        <v>OK</v>
      </c>
    </row>
    <row r="3313" spans="1:4">
      <c r="A3313" s="10">
        <v>3252</v>
      </c>
      <c r="B3313" s="1725"/>
      <c r="D3313" s="2" t="str">
        <f t="shared" si="50"/>
        <v>OK</v>
      </c>
    </row>
    <row r="3314" spans="1:4">
      <c r="A3314" s="10">
        <v>3253</v>
      </c>
      <c r="B3314" s="1725"/>
      <c r="D3314" s="2" t="str">
        <f t="shared" si="50"/>
        <v>OK</v>
      </c>
    </row>
    <row r="3315" spans="1:4">
      <c r="A3315" s="10">
        <v>3254</v>
      </c>
      <c r="B3315" s="1725"/>
      <c r="D3315" s="2" t="str">
        <f t="shared" si="50"/>
        <v>OK</v>
      </c>
    </row>
    <row r="3316" spans="1:4">
      <c r="A3316" s="5">
        <v>3255</v>
      </c>
      <c r="B3316" s="1725">
        <f>'Acct Summary 7-8'!I43</f>
        <v>0</v>
      </c>
      <c r="D3316" s="2" t="str">
        <f t="shared" si="50"/>
        <v>Error?</v>
      </c>
    </row>
    <row r="3317" spans="1:4">
      <c r="A3317" s="5">
        <v>3256</v>
      </c>
      <c r="B3317" s="1725">
        <f>'Acct Summary 7-8'!I44</f>
        <v>0</v>
      </c>
      <c r="C3317" s="2" t="s">
        <v>567</v>
      </c>
      <c r="D3317" s="2" t="str">
        <f t="shared" si="50"/>
        <v>Error?</v>
      </c>
    </row>
    <row r="3318" spans="1:4">
      <c r="A3318" s="5">
        <v>3257</v>
      </c>
      <c r="B3318" s="1725">
        <f>'Acct Summary 7-8'!I76</f>
        <v>627000</v>
      </c>
      <c r="C3318" s="2" t="s">
        <v>567</v>
      </c>
      <c r="D3318" s="2" t="str">
        <f t="shared" si="50"/>
        <v>Error?</v>
      </c>
    </row>
    <row r="3319" spans="1:4">
      <c r="A3319" s="5">
        <v>3258</v>
      </c>
      <c r="B3319" s="1725">
        <f>'Acct Summary 7-8'!I77</f>
        <v>-627000</v>
      </c>
      <c r="C3319" s="2" t="s">
        <v>567</v>
      </c>
      <c r="D3319" s="2" t="str">
        <f t="shared" si="50"/>
        <v>Error?</v>
      </c>
    </row>
    <row r="3320" spans="1:4">
      <c r="A3320" s="5">
        <v>3259</v>
      </c>
      <c r="B3320" s="1725">
        <f>'Acct Summary 7-8'!I78</f>
        <v>1055219</v>
      </c>
      <c r="C3320" s="2" t="s">
        <v>567</v>
      </c>
      <c r="D3320" s="2" t="str">
        <f t="shared" si="50"/>
        <v>Error?</v>
      </c>
    </row>
    <row r="3321" spans="1:4">
      <c r="A3321" s="5">
        <v>3260</v>
      </c>
      <c r="B3321" s="1725">
        <f>'Acct Summary 7-8'!I79</f>
        <v>35856026</v>
      </c>
      <c r="D3321" s="2" t="str">
        <f t="shared" si="50"/>
        <v>Error?</v>
      </c>
    </row>
    <row r="3322" spans="1:4">
      <c r="A3322" s="5">
        <v>3261</v>
      </c>
      <c r="B3322" s="1725">
        <f>'Acct Summary 7-8'!I80</f>
        <v>0</v>
      </c>
      <c r="D3322" s="2" t="str">
        <f t="shared" si="50"/>
        <v>Error?</v>
      </c>
    </row>
    <row r="3323" spans="1:4">
      <c r="A3323" s="5">
        <v>3262</v>
      </c>
      <c r="B3323" s="1725">
        <f>'Acct Summary 7-8'!I81</f>
        <v>36911245</v>
      </c>
      <c r="C3323" s="2" t="s">
        <v>567</v>
      </c>
      <c r="D3323" s="2" t="str">
        <f t="shared" si="50"/>
        <v>Error?</v>
      </c>
    </row>
    <row r="3324" spans="1:4">
      <c r="A3324" s="10">
        <v>3263</v>
      </c>
      <c r="B3324" s="1725"/>
      <c r="D3324" s="2" t="str">
        <f t="shared" si="50"/>
        <v>OK</v>
      </c>
    </row>
    <row r="3325" spans="1:4">
      <c r="A3325" s="10">
        <v>3264</v>
      </c>
      <c r="B3325" s="1725"/>
      <c r="D3325" s="2" t="str">
        <f t="shared" si="50"/>
        <v>OK</v>
      </c>
    </row>
    <row r="3326" spans="1:4">
      <c r="A3326" s="10">
        <v>3265</v>
      </c>
      <c r="B3326" s="1725"/>
      <c r="D3326" s="2" t="str">
        <f t="shared" si="50"/>
        <v>OK</v>
      </c>
    </row>
    <row r="3327" spans="1:4">
      <c r="A3327" s="10">
        <v>3266</v>
      </c>
      <c r="B3327" s="1725"/>
      <c r="D3327" s="2" t="str">
        <f t="shared" ref="D3327:D3390" si="51">IF(ISBLANK(B3327),"OK",IF(A3327-B3327=0,"OK","Error?"))</f>
        <v>OK</v>
      </c>
    </row>
    <row r="3328" spans="1:4">
      <c r="A3328" s="10">
        <v>3267</v>
      </c>
      <c r="B3328" s="1725"/>
      <c r="D3328" s="2" t="str">
        <f t="shared" si="51"/>
        <v>OK</v>
      </c>
    </row>
    <row r="3329" spans="1:4">
      <c r="A3329" s="10">
        <v>3268</v>
      </c>
      <c r="B3329" s="1725"/>
      <c r="D3329" s="2" t="str">
        <f t="shared" si="51"/>
        <v>OK</v>
      </c>
    </row>
    <row r="3330" spans="1:4">
      <c r="A3330" s="10">
        <v>3269</v>
      </c>
      <c r="B3330" s="1725"/>
      <c r="D3330" s="2" t="str">
        <f t="shared" si="51"/>
        <v>OK</v>
      </c>
    </row>
    <row r="3331" spans="1:4">
      <c r="A3331" s="10">
        <v>3270</v>
      </c>
      <c r="B3331" s="1725"/>
      <c r="D3331" s="2" t="str">
        <f t="shared" si="51"/>
        <v>OK</v>
      </c>
    </row>
    <row r="3332" spans="1:4">
      <c r="A3332" s="10">
        <v>3271</v>
      </c>
      <c r="B3332" s="1725"/>
      <c r="D3332" s="2" t="str">
        <f t="shared" si="51"/>
        <v>OK</v>
      </c>
    </row>
    <row r="3333" spans="1:4">
      <c r="A3333" s="10">
        <v>3272</v>
      </c>
      <c r="B3333" s="1725"/>
      <c r="D3333" s="2" t="str">
        <f t="shared" si="51"/>
        <v>OK</v>
      </c>
    </row>
    <row r="3334" spans="1:4">
      <c r="A3334" s="10">
        <v>3273</v>
      </c>
      <c r="B3334" s="1725"/>
      <c r="D3334" s="2" t="str">
        <f t="shared" si="51"/>
        <v>OK</v>
      </c>
    </row>
    <row r="3335" spans="1:4">
      <c r="A3335" s="10">
        <v>3274</v>
      </c>
      <c r="B3335" s="1725"/>
      <c r="D3335" s="2" t="str">
        <f t="shared" si="51"/>
        <v>OK</v>
      </c>
    </row>
    <row r="3336" spans="1:4">
      <c r="A3336" s="10">
        <v>3275</v>
      </c>
      <c r="B3336" s="1725"/>
      <c r="D3336" s="2" t="str">
        <f t="shared" si="51"/>
        <v>OK</v>
      </c>
    </row>
    <row r="3337" spans="1:4">
      <c r="A3337" s="10">
        <v>3276</v>
      </c>
      <c r="B3337" s="1725"/>
      <c r="D3337" s="2" t="str">
        <f t="shared" si="51"/>
        <v>OK</v>
      </c>
    </row>
    <row r="3338" spans="1:4">
      <c r="A3338" s="10">
        <v>3277</v>
      </c>
      <c r="B3338" s="1725"/>
      <c r="D3338" s="2" t="str">
        <f t="shared" si="51"/>
        <v>OK</v>
      </c>
    </row>
    <row r="3339" spans="1:4">
      <c r="A3339" s="10">
        <v>3278</v>
      </c>
      <c r="B3339" s="1725"/>
      <c r="D3339" s="2" t="str">
        <f t="shared" si="51"/>
        <v>OK</v>
      </c>
    </row>
    <row r="3340" spans="1:4">
      <c r="A3340" s="10">
        <v>3279</v>
      </c>
      <c r="B3340" s="1725"/>
      <c r="D3340" s="2" t="str">
        <f t="shared" si="51"/>
        <v>OK</v>
      </c>
    </row>
    <row r="3341" spans="1:4">
      <c r="A3341" s="10">
        <v>3280</v>
      </c>
      <c r="B3341" s="1725"/>
      <c r="D3341" s="2" t="str">
        <f t="shared" si="51"/>
        <v>OK</v>
      </c>
    </row>
    <row r="3342" spans="1:4">
      <c r="A3342" s="10">
        <v>3281</v>
      </c>
      <c r="B3342" s="1725"/>
      <c r="D3342" s="2" t="str">
        <f t="shared" si="51"/>
        <v>OK</v>
      </c>
    </row>
    <row r="3343" spans="1:4">
      <c r="A3343" s="10">
        <v>3282</v>
      </c>
      <c r="B3343" s="1725"/>
      <c r="D3343" s="2" t="str">
        <f t="shared" si="51"/>
        <v>OK</v>
      </c>
    </row>
    <row r="3344" spans="1:4">
      <c r="A3344" s="10">
        <v>3283</v>
      </c>
      <c r="B3344" s="1725"/>
      <c r="D3344" s="2" t="str">
        <f t="shared" si="51"/>
        <v>OK</v>
      </c>
    </row>
    <row r="3345" spans="1:4">
      <c r="A3345" s="10">
        <v>3284</v>
      </c>
      <c r="B3345" s="1725"/>
      <c r="D3345" s="2" t="str">
        <f t="shared" si="51"/>
        <v>OK</v>
      </c>
    </row>
    <row r="3346" spans="1:4">
      <c r="A3346" s="10">
        <v>3285</v>
      </c>
      <c r="B3346" s="1725"/>
      <c r="D3346" s="2" t="str">
        <f t="shared" si="51"/>
        <v>OK</v>
      </c>
    </row>
    <row r="3347" spans="1:4">
      <c r="A3347" s="10">
        <v>3286</v>
      </c>
      <c r="B3347" s="1725"/>
      <c r="D3347" s="2" t="str">
        <f t="shared" si="51"/>
        <v>OK</v>
      </c>
    </row>
    <row r="3348" spans="1:4">
      <c r="A3348" s="10">
        <v>3287</v>
      </c>
      <c r="B3348" s="1725"/>
      <c r="D3348" s="2" t="str">
        <f t="shared" si="51"/>
        <v>OK</v>
      </c>
    </row>
    <row r="3349" spans="1:4">
      <c r="A3349" s="10">
        <v>3288</v>
      </c>
      <c r="B3349" s="1725"/>
      <c r="D3349" s="2" t="str">
        <f t="shared" si="51"/>
        <v>OK</v>
      </c>
    </row>
    <row r="3350" spans="1:4">
      <c r="A3350" s="10">
        <v>3289</v>
      </c>
      <c r="B3350" s="1725"/>
      <c r="D3350" s="2" t="str">
        <f t="shared" si="51"/>
        <v>OK</v>
      </c>
    </row>
    <row r="3351" spans="1:4">
      <c r="A3351" s="10">
        <v>3290</v>
      </c>
      <c r="B3351" s="1725"/>
      <c r="D3351" s="2" t="str">
        <f t="shared" si="51"/>
        <v>OK</v>
      </c>
    </row>
    <row r="3352" spans="1:4">
      <c r="A3352" s="10">
        <v>3291</v>
      </c>
      <c r="B3352" s="1725"/>
      <c r="D3352" s="2" t="str">
        <f t="shared" si="51"/>
        <v>OK</v>
      </c>
    </row>
    <row r="3353" spans="1:4">
      <c r="A3353" s="10">
        <v>3292</v>
      </c>
      <c r="B3353" s="1725"/>
      <c r="D3353" s="2" t="str">
        <f t="shared" si="51"/>
        <v>OK</v>
      </c>
    </row>
    <row r="3354" spans="1:4">
      <c r="A3354" s="10">
        <v>3293</v>
      </c>
      <c r="B3354" s="1725"/>
      <c r="D3354" s="2" t="str">
        <f t="shared" si="51"/>
        <v>OK</v>
      </c>
    </row>
    <row r="3355" spans="1:4">
      <c r="A3355" s="10">
        <v>3294</v>
      </c>
      <c r="B3355" s="1725"/>
      <c r="D3355" s="2" t="str">
        <f t="shared" si="51"/>
        <v>OK</v>
      </c>
    </row>
    <row r="3356" spans="1:4">
      <c r="A3356" s="10">
        <v>3295</v>
      </c>
      <c r="B3356" s="1725"/>
      <c r="D3356" s="2" t="str">
        <f t="shared" si="51"/>
        <v>OK</v>
      </c>
    </row>
    <row r="3357" spans="1:4">
      <c r="A3357" s="10">
        <v>3296</v>
      </c>
      <c r="B3357" s="1725"/>
      <c r="D3357" s="2" t="str">
        <f t="shared" si="51"/>
        <v>OK</v>
      </c>
    </row>
    <row r="3358" spans="1:4">
      <c r="A3358" s="10">
        <v>3297</v>
      </c>
      <c r="B3358" s="1725"/>
      <c r="D3358" s="2" t="str">
        <f t="shared" si="51"/>
        <v>OK</v>
      </c>
    </row>
    <row r="3359" spans="1:4">
      <c r="A3359" s="10">
        <v>3298</v>
      </c>
      <c r="B3359" s="1725"/>
      <c r="D3359" s="2" t="str">
        <f t="shared" si="51"/>
        <v>OK</v>
      </c>
    </row>
    <row r="3360" spans="1:4">
      <c r="A3360" s="10">
        <v>3299</v>
      </c>
      <c r="B3360" s="1725"/>
      <c r="D3360" s="2" t="str">
        <f t="shared" si="51"/>
        <v>OK</v>
      </c>
    </row>
    <row r="3361" spans="1:4">
      <c r="A3361" s="10">
        <v>3300</v>
      </c>
      <c r="B3361" s="1725"/>
      <c r="D3361" s="2" t="str">
        <f t="shared" si="51"/>
        <v>OK</v>
      </c>
    </row>
    <row r="3362" spans="1:4">
      <c r="A3362" s="10">
        <v>3301</v>
      </c>
      <c r="B3362" s="1725"/>
      <c r="D3362" s="2" t="str">
        <f t="shared" si="51"/>
        <v>OK</v>
      </c>
    </row>
    <row r="3363" spans="1:4">
      <c r="A3363" s="10">
        <v>3302</v>
      </c>
      <c r="B3363" s="1725"/>
      <c r="D3363" s="2" t="str">
        <f t="shared" si="51"/>
        <v>OK</v>
      </c>
    </row>
    <row r="3364" spans="1:4">
      <c r="A3364" s="10">
        <v>3303</v>
      </c>
      <c r="B3364" s="1725"/>
      <c r="D3364" s="2" t="str">
        <f t="shared" si="51"/>
        <v>OK</v>
      </c>
    </row>
    <row r="3365" spans="1:4">
      <c r="A3365" s="10">
        <v>3304</v>
      </c>
      <c r="B3365" s="1725"/>
      <c r="D3365" s="2" t="str">
        <f t="shared" si="51"/>
        <v>OK</v>
      </c>
    </row>
    <row r="3366" spans="1:4">
      <c r="A3366" s="5">
        <v>3305</v>
      </c>
      <c r="B3366" s="1725">
        <f>'Expenditures 15-22'!C8</f>
        <v>22876369</v>
      </c>
      <c r="D3366" s="2" t="str">
        <f t="shared" si="51"/>
        <v>Error?</v>
      </c>
    </row>
    <row r="3367" spans="1:4">
      <c r="A3367" s="5">
        <v>3306</v>
      </c>
      <c r="B3367" s="1725">
        <f>'Expenditures 15-22'!C19</f>
        <v>3225346</v>
      </c>
      <c r="D3367" s="2" t="str">
        <f t="shared" si="51"/>
        <v>Error?</v>
      </c>
    </row>
    <row r="3368" spans="1:4">
      <c r="A3368" s="5">
        <v>3307</v>
      </c>
      <c r="B3368" s="1725">
        <f>'Expenditures 15-22'!D8</f>
        <v>8932483</v>
      </c>
      <c r="D3368" s="2" t="str">
        <f t="shared" si="51"/>
        <v>Error?</v>
      </c>
    </row>
    <row r="3369" spans="1:4">
      <c r="A3369" s="5">
        <v>3308</v>
      </c>
      <c r="B3369" s="1725">
        <f>'Expenditures 15-22'!D19</f>
        <v>998487</v>
      </c>
      <c r="D3369" s="2" t="str">
        <f t="shared" si="51"/>
        <v>Error?</v>
      </c>
    </row>
    <row r="3370" spans="1:4">
      <c r="A3370" s="5">
        <v>3309</v>
      </c>
      <c r="B3370" s="1725">
        <f>'Expenditures 15-22'!E8</f>
        <v>1562764</v>
      </c>
      <c r="D3370" s="2" t="str">
        <f t="shared" si="51"/>
        <v>Error?</v>
      </c>
    </row>
    <row r="3371" spans="1:4">
      <c r="A3371" s="5">
        <v>3310</v>
      </c>
      <c r="B3371" s="1725">
        <f>'Expenditures 15-22'!E19</f>
        <v>647157</v>
      </c>
      <c r="D3371" s="2" t="str">
        <f t="shared" si="51"/>
        <v>Error?</v>
      </c>
    </row>
    <row r="3372" spans="1:4">
      <c r="A3372" s="5">
        <v>3311</v>
      </c>
      <c r="B3372" s="1725">
        <f>'Expenditures 15-22'!F8</f>
        <v>84462</v>
      </c>
      <c r="D3372" s="2" t="str">
        <f t="shared" si="51"/>
        <v>Error?</v>
      </c>
    </row>
    <row r="3373" spans="1:4">
      <c r="A3373" s="5">
        <v>3312</v>
      </c>
      <c r="B3373" s="1725">
        <f>'Expenditures 15-22'!F19</f>
        <v>87469</v>
      </c>
      <c r="D3373" s="2" t="str">
        <f t="shared" si="51"/>
        <v>Error?</v>
      </c>
    </row>
    <row r="3374" spans="1:4">
      <c r="A3374" s="5">
        <v>3313</v>
      </c>
      <c r="B3374" s="1725">
        <f>'Expenditures 15-22'!G8</f>
        <v>0</v>
      </c>
      <c r="D3374" s="2" t="str">
        <f t="shared" si="51"/>
        <v>Error?</v>
      </c>
    </row>
    <row r="3375" spans="1:4">
      <c r="A3375" s="5">
        <v>3314</v>
      </c>
      <c r="B3375" s="1725">
        <f>'Expenditures 15-22'!G19</f>
        <v>0</v>
      </c>
      <c r="D3375" s="2" t="str">
        <f t="shared" si="51"/>
        <v>Error?</v>
      </c>
    </row>
    <row r="3376" spans="1:4">
      <c r="A3376" s="5">
        <v>3315</v>
      </c>
      <c r="B3376" s="1725">
        <f>'Expenditures 15-22'!H8</f>
        <v>7912580</v>
      </c>
      <c r="D3376" s="2" t="str">
        <f t="shared" si="51"/>
        <v>Error?</v>
      </c>
    </row>
    <row r="3377" spans="1:4">
      <c r="A3377" s="5">
        <v>3316</v>
      </c>
      <c r="B3377" s="1725">
        <f>'Expenditures 15-22'!H19</f>
        <v>1952380</v>
      </c>
      <c r="D3377" s="2" t="str">
        <f t="shared" si="51"/>
        <v>Error?</v>
      </c>
    </row>
    <row r="3378" spans="1:4">
      <c r="A3378" s="10">
        <v>3317</v>
      </c>
      <c r="B3378" s="1725"/>
      <c r="D3378" s="2" t="str">
        <f t="shared" si="51"/>
        <v>OK</v>
      </c>
    </row>
    <row r="3379" spans="1:4">
      <c r="A3379" s="10">
        <v>3318</v>
      </c>
      <c r="B3379" s="1725"/>
      <c r="D3379" s="2" t="str">
        <f t="shared" si="51"/>
        <v>OK</v>
      </c>
    </row>
    <row r="3380" spans="1:4">
      <c r="A3380" s="5">
        <v>3319</v>
      </c>
      <c r="B3380" s="1725">
        <f>'Expenditures 15-22'!K8</f>
        <v>41418504</v>
      </c>
      <c r="C3380" s="2" t="s">
        <v>567</v>
      </c>
      <c r="D3380" s="2" t="str">
        <f t="shared" si="51"/>
        <v>Error?</v>
      </c>
    </row>
    <row r="3381" spans="1:4">
      <c r="A3381" s="5">
        <v>3320</v>
      </c>
      <c r="B3381" s="1725">
        <f>'Expenditures 15-22'!K19</f>
        <v>6946785</v>
      </c>
      <c r="C3381" s="2" t="s">
        <v>567</v>
      </c>
      <c r="D3381" s="2" t="str">
        <f t="shared" si="51"/>
        <v>Error?</v>
      </c>
    </row>
    <row r="3382" spans="1:4">
      <c r="A3382" s="10">
        <v>3321</v>
      </c>
      <c r="B3382" s="1725"/>
      <c r="D3382" s="2" t="str">
        <f t="shared" si="51"/>
        <v>OK</v>
      </c>
    </row>
    <row r="3383" spans="1:4">
      <c r="A3383" s="10">
        <v>3322</v>
      </c>
      <c r="B3383" s="1725"/>
      <c r="D3383" s="2" t="str">
        <f t="shared" si="51"/>
        <v>OK</v>
      </c>
    </row>
    <row r="3384" spans="1:4">
      <c r="A3384" s="10">
        <v>3323</v>
      </c>
      <c r="B3384" s="1725"/>
      <c r="D3384" s="2" t="str">
        <f t="shared" si="51"/>
        <v>OK</v>
      </c>
    </row>
    <row r="3385" spans="1:4">
      <c r="A3385" s="10">
        <v>3324</v>
      </c>
      <c r="B3385" s="1725"/>
      <c r="D3385" s="2" t="str">
        <f t="shared" si="51"/>
        <v>OK</v>
      </c>
    </row>
    <row r="3386" spans="1:4">
      <c r="A3386" s="10">
        <v>3325</v>
      </c>
      <c r="B3386" s="1725"/>
      <c r="D3386" s="2" t="str">
        <f t="shared" si="51"/>
        <v>OK</v>
      </c>
    </row>
    <row r="3387" spans="1:4">
      <c r="A3387" s="5">
        <v>3326</v>
      </c>
      <c r="B3387" s="1725">
        <f>'Expenditures 15-22'!D215</f>
        <v>1004934</v>
      </c>
      <c r="D3387" s="2" t="str">
        <f t="shared" si="51"/>
        <v>Error?</v>
      </c>
    </row>
    <row r="3388" spans="1:4">
      <c r="A3388" s="5">
        <v>3327</v>
      </c>
      <c r="B3388" s="1725">
        <f>'Expenditures 15-22'!D217</f>
        <v>824563</v>
      </c>
      <c r="D3388" s="2" t="str">
        <f t="shared" si="51"/>
        <v>Error?</v>
      </c>
    </row>
    <row r="3389" spans="1:4">
      <c r="A3389" s="5">
        <v>3328</v>
      </c>
      <c r="B3389" s="1725">
        <f>'Expenditures 15-22'!D228</f>
        <v>114926</v>
      </c>
      <c r="D3389" s="2" t="str">
        <f t="shared" si="51"/>
        <v>Error?</v>
      </c>
    </row>
    <row r="3390" spans="1:4">
      <c r="A3390" s="5">
        <v>3329</v>
      </c>
      <c r="B3390" s="1725">
        <f>'Expenditures 15-22'!K215</f>
        <v>1004934</v>
      </c>
      <c r="C3390" s="2" t="s">
        <v>567</v>
      </c>
      <c r="D3390" s="2" t="str">
        <f t="shared" si="51"/>
        <v>Error?</v>
      </c>
    </row>
    <row r="3391" spans="1:4">
      <c r="A3391" s="5">
        <v>3330</v>
      </c>
      <c r="B3391" s="1725">
        <f>'Expenditures 15-22'!K217</f>
        <v>824563</v>
      </c>
      <c r="C3391" s="2" t="s">
        <v>567</v>
      </c>
      <c r="D3391" s="2" t="str">
        <f t="shared" ref="D3391:D3454" si="52">IF(ISBLANK(B3391),"OK",IF(A3391-B3391=0,"OK","Error?"))</f>
        <v>Error?</v>
      </c>
    </row>
    <row r="3392" spans="1:4">
      <c r="A3392" s="5">
        <v>3331</v>
      </c>
      <c r="B3392" s="1725">
        <f>'Expenditures 15-22'!K228</f>
        <v>114926</v>
      </c>
      <c r="C3392" s="2" t="s">
        <v>567</v>
      </c>
      <c r="D3392" s="2" t="str">
        <f t="shared" si="52"/>
        <v>Error?</v>
      </c>
    </row>
    <row r="3393" spans="1:4">
      <c r="A3393" s="10">
        <v>3332</v>
      </c>
      <c r="B3393" s="1725"/>
      <c r="D3393" s="2" t="str">
        <f t="shared" si="52"/>
        <v>OK</v>
      </c>
    </row>
    <row r="3394" spans="1:4">
      <c r="A3394" s="10">
        <v>3333</v>
      </c>
      <c r="B3394" s="1725"/>
      <c r="D3394" s="2" t="str">
        <f t="shared" si="52"/>
        <v>OK</v>
      </c>
    </row>
    <row r="3395" spans="1:4">
      <c r="A3395" s="10">
        <v>3334</v>
      </c>
      <c r="B3395" s="1725"/>
      <c r="D3395" s="2" t="str">
        <f t="shared" si="52"/>
        <v>OK</v>
      </c>
    </row>
    <row r="3396" spans="1:4">
      <c r="A3396" s="10">
        <v>3335</v>
      </c>
      <c r="B3396" s="1725"/>
      <c r="D3396" s="2" t="str">
        <f t="shared" si="52"/>
        <v>OK</v>
      </c>
    </row>
    <row r="3397" spans="1:4">
      <c r="A3397" s="10">
        <v>3336</v>
      </c>
      <c r="B3397" s="1725"/>
      <c r="D3397" s="2" t="str">
        <f t="shared" si="52"/>
        <v>OK</v>
      </c>
    </row>
    <row r="3398" spans="1:4">
      <c r="A3398" s="10">
        <v>3337</v>
      </c>
      <c r="B3398" s="1725"/>
      <c r="D3398" s="2" t="str">
        <f t="shared" si="52"/>
        <v>OK</v>
      </c>
    </row>
    <row r="3399" spans="1:4">
      <c r="A3399" s="10">
        <v>3338</v>
      </c>
      <c r="B3399" s="1725"/>
      <c r="D3399" s="2" t="str">
        <f t="shared" si="52"/>
        <v>OK</v>
      </c>
    </row>
    <row r="3400" spans="1:4">
      <c r="A3400" s="10">
        <v>3339</v>
      </c>
      <c r="B3400" s="1725"/>
      <c r="D3400" s="2" t="str">
        <f t="shared" si="52"/>
        <v>OK</v>
      </c>
    </row>
    <row r="3401" spans="1:4">
      <c r="A3401" s="10">
        <v>3340</v>
      </c>
      <c r="B3401" s="1725"/>
      <c r="D3401" s="2" t="str">
        <f t="shared" si="52"/>
        <v>OK</v>
      </c>
    </row>
    <row r="3402" spans="1:4">
      <c r="A3402" s="10">
        <v>3341</v>
      </c>
      <c r="B3402" s="1725"/>
      <c r="D3402" s="2" t="str">
        <f t="shared" si="52"/>
        <v>OK</v>
      </c>
    </row>
    <row r="3403" spans="1:4">
      <c r="A3403" s="10">
        <v>3342</v>
      </c>
      <c r="B3403" s="1725"/>
      <c r="D3403" s="2" t="str">
        <f t="shared" si="52"/>
        <v>OK</v>
      </c>
    </row>
    <row r="3404" spans="1:4">
      <c r="A3404" s="10">
        <v>3343</v>
      </c>
      <c r="B3404" s="1725"/>
      <c r="D3404" s="2" t="str">
        <f t="shared" si="52"/>
        <v>OK</v>
      </c>
    </row>
    <row r="3405" spans="1:4">
      <c r="A3405" s="5">
        <v>3344</v>
      </c>
      <c r="B3405" s="1725">
        <f>'Acct Summary 7-8'!C5</f>
        <v>18429</v>
      </c>
      <c r="C3405" s="2" t="s">
        <v>567</v>
      </c>
      <c r="D3405" s="2" t="str">
        <f t="shared" si="52"/>
        <v>Error?</v>
      </c>
    </row>
    <row r="3406" spans="1:4">
      <c r="A3406" s="5">
        <v>3345</v>
      </c>
      <c r="B3406" s="1725">
        <f>'Acct Summary 7-8'!D5</f>
        <v>0</v>
      </c>
      <c r="C3406" s="2" t="s">
        <v>567</v>
      </c>
      <c r="D3406" s="2" t="str">
        <f t="shared" si="52"/>
        <v>Error?</v>
      </c>
    </row>
    <row r="3407" spans="1:4">
      <c r="A3407" s="10">
        <v>3346</v>
      </c>
      <c r="B3407" s="1725"/>
      <c r="D3407" s="2" t="str">
        <f t="shared" si="52"/>
        <v>OK</v>
      </c>
    </row>
    <row r="3408" spans="1:4">
      <c r="A3408" s="5">
        <v>3347</v>
      </c>
      <c r="B3408" s="1725">
        <f>'Acct Summary 7-8'!F5</f>
        <v>0</v>
      </c>
      <c r="C3408" s="2" t="s">
        <v>567</v>
      </c>
      <c r="D3408" s="2" t="str">
        <f t="shared" si="52"/>
        <v>Error?</v>
      </c>
    </row>
    <row r="3409" spans="1:4">
      <c r="A3409" s="5">
        <v>3348</v>
      </c>
      <c r="B3409" s="1725">
        <f>'Acct Summary 7-8'!G5</f>
        <v>0</v>
      </c>
      <c r="C3409" s="2" t="s">
        <v>567</v>
      </c>
      <c r="D3409" s="2" t="str">
        <f t="shared" si="52"/>
        <v>Error?</v>
      </c>
    </row>
    <row r="3410" spans="1:4">
      <c r="A3410" s="10">
        <v>3349</v>
      </c>
      <c r="B3410" s="1725"/>
      <c r="D3410" s="2" t="str">
        <f t="shared" si="52"/>
        <v>OK</v>
      </c>
    </row>
    <row r="3411" spans="1:4">
      <c r="A3411" s="5">
        <v>3350</v>
      </c>
      <c r="B3411" s="1725">
        <f>'Assets-Liab 5-6'!C4</f>
        <v>139118489</v>
      </c>
      <c r="D3411" s="2" t="str">
        <f t="shared" si="52"/>
        <v>Error?</v>
      </c>
    </row>
    <row r="3412" spans="1:4">
      <c r="A3412" s="10">
        <v>3351</v>
      </c>
      <c r="B3412" s="1725"/>
      <c r="D3412" s="2" t="str">
        <f t="shared" si="52"/>
        <v>OK</v>
      </c>
    </row>
    <row r="3413" spans="1:4">
      <c r="A3413" s="10">
        <v>3352</v>
      </c>
      <c r="B3413" s="1725"/>
      <c r="D3413" s="2" t="str">
        <f t="shared" si="52"/>
        <v>OK</v>
      </c>
    </row>
    <row r="3414" spans="1:4">
      <c r="A3414" s="5">
        <v>3353</v>
      </c>
      <c r="B3414" s="1725">
        <f>'Assets-Liab 5-6'!D4</f>
        <v>3003376</v>
      </c>
      <c r="D3414" s="2" t="str">
        <f t="shared" si="52"/>
        <v>Error?</v>
      </c>
    </row>
    <row r="3415" spans="1:4">
      <c r="A3415" s="10">
        <v>3354</v>
      </c>
      <c r="B3415" s="1725"/>
      <c r="D3415" s="2" t="str">
        <f t="shared" si="52"/>
        <v>OK</v>
      </c>
    </row>
    <row r="3416" spans="1:4">
      <c r="A3416" s="10">
        <v>3355</v>
      </c>
      <c r="B3416" s="1725"/>
      <c r="D3416" s="2" t="str">
        <f t="shared" si="52"/>
        <v>OK</v>
      </c>
    </row>
    <row r="3417" spans="1:4">
      <c r="A3417" s="5">
        <v>3356</v>
      </c>
      <c r="B3417" s="1725">
        <f>'Assets-Liab 5-6'!E4</f>
        <v>16495535</v>
      </c>
      <c r="D3417" s="2" t="str">
        <f t="shared" si="52"/>
        <v>Error?</v>
      </c>
    </row>
    <row r="3418" spans="1:4">
      <c r="A3418" s="10">
        <v>3357</v>
      </c>
      <c r="B3418" s="1725"/>
      <c r="D3418" s="2" t="str">
        <f t="shared" si="52"/>
        <v>OK</v>
      </c>
    </row>
    <row r="3419" spans="1:4">
      <c r="A3419" s="5">
        <v>3358</v>
      </c>
      <c r="B3419" s="1725">
        <f>'Assets-Liab 5-6'!F4</f>
        <v>1317644</v>
      </c>
      <c r="D3419" s="2" t="str">
        <f t="shared" si="52"/>
        <v>Error?</v>
      </c>
    </row>
    <row r="3420" spans="1:4">
      <c r="A3420" s="10">
        <v>3359</v>
      </c>
      <c r="B3420" s="1725"/>
      <c r="D3420" s="2" t="str">
        <f t="shared" si="52"/>
        <v>OK</v>
      </c>
    </row>
    <row r="3421" spans="1:4">
      <c r="A3421" s="10">
        <v>3360</v>
      </c>
      <c r="B3421" s="1725"/>
      <c r="D3421" s="2" t="str">
        <f t="shared" si="52"/>
        <v>OK</v>
      </c>
    </row>
    <row r="3422" spans="1:4">
      <c r="A3422" s="5">
        <v>3361</v>
      </c>
      <c r="B3422" s="1725">
        <f>'Assets-Liab 5-6'!G4</f>
        <v>2654088</v>
      </c>
      <c r="D3422" s="2" t="str">
        <f t="shared" si="52"/>
        <v>Error?</v>
      </c>
    </row>
    <row r="3423" spans="1:4">
      <c r="A3423" s="10">
        <v>3362</v>
      </c>
      <c r="B3423" s="1725"/>
      <c r="D3423" s="2" t="str">
        <f t="shared" si="52"/>
        <v>OK</v>
      </c>
    </row>
    <row r="3424" spans="1:4">
      <c r="A3424" s="10">
        <v>3363</v>
      </c>
      <c r="B3424" s="1725"/>
      <c r="D3424" s="2" t="str">
        <f t="shared" si="52"/>
        <v>OK</v>
      </c>
    </row>
    <row r="3425" spans="1:4">
      <c r="A3425" s="5">
        <v>3364</v>
      </c>
      <c r="B3425" s="1725">
        <f>'Assets-Liab 5-6'!H4</f>
        <v>22869796</v>
      </c>
      <c r="D3425" s="2" t="str">
        <f t="shared" si="52"/>
        <v>Error?</v>
      </c>
    </row>
    <row r="3426" spans="1:4">
      <c r="A3426" s="10">
        <v>3365</v>
      </c>
      <c r="B3426" s="1725"/>
      <c r="D3426" s="2" t="str">
        <f t="shared" si="52"/>
        <v>OK</v>
      </c>
    </row>
    <row r="3427" spans="1:4">
      <c r="A3427" s="5">
        <v>3366</v>
      </c>
      <c r="B3427" s="1725">
        <f>'Assets-Liab 5-6'!I4</f>
        <v>36572077</v>
      </c>
      <c r="D3427" s="2" t="str">
        <f t="shared" si="52"/>
        <v>Error?</v>
      </c>
    </row>
    <row r="3428" spans="1:4">
      <c r="A3428" s="10">
        <v>3367</v>
      </c>
      <c r="B3428" s="1725"/>
      <c r="D3428" s="2" t="str">
        <f t="shared" si="52"/>
        <v>OK</v>
      </c>
    </row>
    <row r="3429" spans="1:4">
      <c r="A3429" s="10">
        <v>3368</v>
      </c>
      <c r="B3429" s="1725"/>
      <c r="D3429" s="2" t="str">
        <f t="shared" si="52"/>
        <v>OK</v>
      </c>
    </row>
    <row r="3430" spans="1:4">
      <c r="A3430" s="10">
        <v>3369</v>
      </c>
      <c r="B3430" s="1725"/>
      <c r="D3430" s="2" t="str">
        <f t="shared" si="52"/>
        <v>OK</v>
      </c>
    </row>
    <row r="3431" spans="1:4">
      <c r="A3431" s="10">
        <v>3370</v>
      </c>
      <c r="B3431" s="1725"/>
      <c r="D3431" s="2" t="str">
        <f t="shared" si="52"/>
        <v>OK</v>
      </c>
    </row>
    <row r="3432" spans="1:4">
      <c r="A3432" s="10">
        <v>3371</v>
      </c>
      <c r="B3432" s="1725"/>
      <c r="D3432" s="2" t="str">
        <f t="shared" si="52"/>
        <v>OK</v>
      </c>
    </row>
    <row r="3433" spans="1:4">
      <c r="A3433" s="10">
        <v>3372</v>
      </c>
      <c r="B3433" s="1725"/>
      <c r="D3433" s="2" t="str">
        <f t="shared" si="52"/>
        <v>OK</v>
      </c>
    </row>
    <row r="3434" spans="1:4">
      <c r="A3434" s="10">
        <v>3373</v>
      </c>
      <c r="B3434" s="1725"/>
      <c r="D3434" s="2" t="str">
        <f t="shared" si="52"/>
        <v>OK</v>
      </c>
    </row>
    <row r="3435" spans="1:4">
      <c r="A3435" s="5">
        <v>3374</v>
      </c>
      <c r="B3435" s="1725">
        <f>'Assets-Liab 5-6'!L4</f>
        <v>2058867</v>
      </c>
      <c r="D3435" s="2" t="str">
        <f t="shared" si="52"/>
        <v>Error?</v>
      </c>
    </row>
    <row r="3436" spans="1:4">
      <c r="A3436" s="10">
        <v>3375</v>
      </c>
      <c r="B3436" s="1725"/>
      <c r="D3436" s="2" t="str">
        <f t="shared" si="52"/>
        <v>OK</v>
      </c>
    </row>
    <row r="3437" spans="1:4">
      <c r="A3437" s="10">
        <v>3376</v>
      </c>
      <c r="B3437" s="1725"/>
      <c r="D3437" s="2" t="str">
        <f t="shared" si="52"/>
        <v>OK</v>
      </c>
    </row>
    <row r="3438" spans="1:4">
      <c r="A3438" s="10">
        <v>3377</v>
      </c>
      <c r="B3438" s="1725"/>
      <c r="D3438" s="2" t="str">
        <f t="shared" si="52"/>
        <v>OK</v>
      </c>
    </row>
    <row r="3439" spans="1:4">
      <c r="A3439" s="10">
        <v>3378</v>
      </c>
      <c r="B3439" s="1725"/>
      <c r="D3439" s="2" t="str">
        <f t="shared" si="52"/>
        <v>OK</v>
      </c>
    </row>
    <row r="3440" spans="1:4">
      <c r="A3440" s="10">
        <v>3379</v>
      </c>
      <c r="B3440" s="1725"/>
      <c r="D3440" s="2" t="str">
        <f t="shared" si="52"/>
        <v>OK</v>
      </c>
    </row>
    <row r="3441" spans="1:4">
      <c r="A3441" s="10">
        <v>3380</v>
      </c>
      <c r="B3441" s="1725"/>
      <c r="D3441" s="2" t="str">
        <f t="shared" si="52"/>
        <v>OK</v>
      </c>
    </row>
    <row r="3442" spans="1:4">
      <c r="A3442" s="10">
        <v>3381</v>
      </c>
      <c r="B3442" s="1725"/>
      <c r="D3442" s="2" t="str">
        <f t="shared" si="52"/>
        <v>OK</v>
      </c>
    </row>
    <row r="3443" spans="1:4">
      <c r="A3443" s="10">
        <v>3382</v>
      </c>
      <c r="B3443" s="1725"/>
      <c r="D3443" s="2" t="str">
        <f t="shared" si="52"/>
        <v>OK</v>
      </c>
    </row>
    <row r="3444" spans="1:4">
      <c r="A3444" s="10">
        <v>3383</v>
      </c>
      <c r="B3444" s="1725"/>
      <c r="C3444" s="2" t="s">
        <v>567</v>
      </c>
      <c r="D3444" s="2" t="str">
        <f t="shared" si="52"/>
        <v>OK</v>
      </c>
    </row>
    <row r="3445" spans="1:4">
      <c r="A3445" s="10">
        <v>3384</v>
      </c>
      <c r="B3445" s="1725"/>
      <c r="C3445" s="2" t="s">
        <v>567</v>
      </c>
      <c r="D3445" s="2" t="str">
        <f t="shared" si="52"/>
        <v>OK</v>
      </c>
    </row>
    <row r="3446" spans="1:4">
      <c r="A3446" s="5">
        <v>3385</v>
      </c>
      <c r="B3446" s="1725">
        <f>'Tax Sched 23'!B16</f>
        <v>3434226</v>
      </c>
      <c r="C3446" s="2" t="s">
        <v>567</v>
      </c>
      <c r="D3446" s="2" t="str">
        <f t="shared" si="52"/>
        <v>Error?</v>
      </c>
    </row>
    <row r="3447" spans="1:4">
      <c r="A3447" s="5">
        <v>3386</v>
      </c>
      <c r="B3447" s="1725">
        <f>'Tax Sched 23'!D16</f>
        <v>1938204</v>
      </c>
      <c r="C3447" s="2" t="s">
        <v>567</v>
      </c>
      <c r="D3447" s="2" t="str">
        <f t="shared" si="52"/>
        <v>Error?</v>
      </c>
    </row>
    <row r="3448" spans="1:4">
      <c r="A3448" s="5">
        <v>3387</v>
      </c>
      <c r="B3448" s="1725">
        <f>'Tax Sched 23'!C16</f>
        <v>1496022</v>
      </c>
      <c r="D3448" s="2" t="str">
        <f t="shared" si="52"/>
        <v>Error?</v>
      </c>
    </row>
    <row r="3449" spans="1:4">
      <c r="A3449" s="5">
        <v>3388</v>
      </c>
      <c r="B3449" s="1725">
        <f>'Tax Sched 23'!F16</f>
        <v>1965730</v>
      </c>
      <c r="C3449" s="2" t="s">
        <v>567</v>
      </c>
      <c r="D3449" s="2" t="str">
        <f t="shared" si="52"/>
        <v>Error?</v>
      </c>
    </row>
    <row r="3450" spans="1:4">
      <c r="A3450" s="5">
        <v>3389</v>
      </c>
      <c r="B3450" s="1725">
        <f>'Tax Sched 23'!E16</f>
        <v>3461752</v>
      </c>
      <c r="D3450" s="2" t="str">
        <f t="shared" si="52"/>
        <v>Error?</v>
      </c>
    </row>
    <row r="3451" spans="1:4">
      <c r="A3451" s="5">
        <v>3390</v>
      </c>
      <c r="B3451" s="1725">
        <f>'Cap Outlay Deprec 26'!C15</f>
        <v>24735455</v>
      </c>
      <c r="D3451" s="2" t="str">
        <f t="shared" si="52"/>
        <v>Error?</v>
      </c>
    </row>
    <row r="3452" spans="1:4">
      <c r="A3452" s="5">
        <v>3391</v>
      </c>
      <c r="B3452" s="1725">
        <f>'Cap Outlay Deprec 26'!D15</f>
        <v>3632300</v>
      </c>
      <c r="D3452" s="2" t="str">
        <f t="shared" si="52"/>
        <v>Error?</v>
      </c>
    </row>
    <row r="3453" spans="1:4">
      <c r="A3453" s="5">
        <v>3392</v>
      </c>
      <c r="B3453" s="1725">
        <f>'Cap Outlay Deprec 26'!E15</f>
        <v>22488274</v>
      </c>
      <c r="D3453" s="2" t="str">
        <f t="shared" si="52"/>
        <v>Error?</v>
      </c>
    </row>
    <row r="3454" spans="1:4">
      <c r="A3454" s="5">
        <v>3393</v>
      </c>
      <c r="B3454" s="1725">
        <f>'Cap Outlay Deprec 26'!F15</f>
        <v>5879481</v>
      </c>
      <c r="C3454" s="2" t="s">
        <v>567</v>
      </c>
      <c r="D3454" s="2" t="str">
        <f t="shared" si="52"/>
        <v>Error?</v>
      </c>
    </row>
    <row r="3455" spans="1:4">
      <c r="A3455" s="10">
        <v>3394</v>
      </c>
      <c r="B3455" s="1725"/>
      <c r="D3455" s="2" t="str">
        <f t="shared" ref="D3455:D3518" si="53">IF(ISBLANK(B3455),"OK",IF(A3455-B3455=0,"OK","Error?"))</f>
        <v>OK</v>
      </c>
    </row>
    <row r="3456" spans="1:4">
      <c r="A3456" s="10">
        <v>3395</v>
      </c>
      <c r="B3456" s="1725"/>
      <c r="D3456" s="2" t="str">
        <f t="shared" si="53"/>
        <v>OK</v>
      </c>
    </row>
    <row r="3457" spans="1:4">
      <c r="A3457" s="10">
        <v>3396</v>
      </c>
      <c r="B3457" s="1725"/>
      <c r="D3457" s="2" t="str">
        <f t="shared" si="53"/>
        <v>OK</v>
      </c>
    </row>
    <row r="3458" spans="1:4">
      <c r="A3458" s="10">
        <v>3397</v>
      </c>
      <c r="B3458" s="1725"/>
      <c r="D3458" s="2" t="str">
        <f t="shared" si="53"/>
        <v>OK</v>
      </c>
    </row>
    <row r="3459" spans="1:4">
      <c r="A3459" s="5">
        <v>3398</v>
      </c>
      <c r="B3459" s="1725">
        <f>'Cap Outlay Deprec 26'!L15</f>
        <v>5879481</v>
      </c>
      <c r="C3459" s="2" t="s">
        <v>567</v>
      </c>
      <c r="D3459" s="2" t="str">
        <f t="shared" si="53"/>
        <v>Error?</v>
      </c>
    </row>
    <row r="3460" spans="1:4">
      <c r="A3460" s="10">
        <v>3399</v>
      </c>
      <c r="B3460" s="1725"/>
      <c r="D3460" s="2" t="str">
        <f t="shared" si="53"/>
        <v>OK</v>
      </c>
    </row>
    <row r="3461" spans="1:4">
      <c r="A3461" s="10">
        <v>3400</v>
      </c>
      <c r="B3461" s="1725"/>
      <c r="D3461" s="2" t="str">
        <f t="shared" si="53"/>
        <v>OK</v>
      </c>
    </row>
    <row r="3462" spans="1:4">
      <c r="A3462" s="10">
        <v>3401</v>
      </c>
      <c r="B3462" s="1725"/>
      <c r="D3462" s="2" t="str">
        <f t="shared" si="53"/>
        <v>OK</v>
      </c>
    </row>
    <row r="3463" spans="1:4">
      <c r="A3463" s="10">
        <v>3402</v>
      </c>
      <c r="B3463" s="1725"/>
      <c r="D3463" s="2" t="str">
        <f t="shared" si="53"/>
        <v>OK</v>
      </c>
    </row>
    <row r="3464" spans="1:4">
      <c r="A3464" s="10">
        <v>3403</v>
      </c>
      <c r="B3464" s="1725"/>
      <c r="D3464" s="2" t="str">
        <f t="shared" si="53"/>
        <v>OK</v>
      </c>
    </row>
    <row r="3465" spans="1:4">
      <c r="A3465" s="10">
        <v>3404</v>
      </c>
      <c r="B3465" s="1725"/>
      <c r="D3465" s="2" t="str">
        <f t="shared" si="53"/>
        <v>OK</v>
      </c>
    </row>
    <row r="3466" spans="1:4">
      <c r="A3466" s="10">
        <v>3405</v>
      </c>
      <c r="B3466" s="1725"/>
      <c r="D3466" s="2" t="str">
        <f t="shared" si="53"/>
        <v>OK</v>
      </c>
    </row>
    <row r="3467" spans="1:4">
      <c r="A3467" s="10">
        <v>3406</v>
      </c>
      <c r="B3467" s="1725"/>
      <c r="D3467" s="2" t="str">
        <f t="shared" si="53"/>
        <v>OK</v>
      </c>
    </row>
    <row r="3468" spans="1:4">
      <c r="A3468" s="10">
        <v>3407</v>
      </c>
      <c r="B3468" s="1725"/>
      <c r="D3468" s="2" t="str">
        <f t="shared" si="53"/>
        <v>OK</v>
      </c>
    </row>
    <row r="3469" spans="1:4">
      <c r="A3469" s="10">
        <v>3408</v>
      </c>
      <c r="B3469" s="1725"/>
      <c r="D3469" s="2" t="str">
        <f t="shared" si="53"/>
        <v>OK</v>
      </c>
    </row>
    <row r="3470" spans="1:4">
      <c r="A3470" s="10">
        <v>3409</v>
      </c>
      <c r="B3470" s="1725"/>
      <c r="D3470" s="2" t="str">
        <f t="shared" si="53"/>
        <v>OK</v>
      </c>
    </row>
    <row r="3471" spans="1:4">
      <c r="A3471" s="10">
        <v>3410</v>
      </c>
      <c r="B3471" s="1725"/>
      <c r="D3471" s="2" t="str">
        <f t="shared" si="53"/>
        <v>OK</v>
      </c>
    </row>
    <row r="3472" spans="1:4">
      <c r="A3472" s="10">
        <v>3411</v>
      </c>
      <c r="B3472" s="1725"/>
      <c r="D3472" s="2" t="str">
        <f t="shared" si="53"/>
        <v>OK</v>
      </c>
    </row>
    <row r="3473" spans="1:4">
      <c r="A3473" s="10">
        <v>3412</v>
      </c>
      <c r="B3473" s="1725"/>
      <c r="D3473" s="2" t="str">
        <f t="shared" si="53"/>
        <v>OK</v>
      </c>
    </row>
    <row r="3474" spans="1:4">
      <c r="A3474" s="10">
        <v>3413</v>
      </c>
      <c r="B3474" s="1725"/>
      <c r="D3474" s="2" t="str">
        <f t="shared" si="53"/>
        <v>OK</v>
      </c>
    </row>
    <row r="3475" spans="1:4">
      <c r="A3475" s="10">
        <v>3414</v>
      </c>
      <c r="B3475" s="1725"/>
      <c r="D3475" s="2" t="str">
        <f t="shared" si="53"/>
        <v>OK</v>
      </c>
    </row>
    <row r="3476" spans="1:4">
      <c r="A3476" s="10">
        <v>3415</v>
      </c>
      <c r="B3476" s="1725"/>
      <c r="D3476" s="2" t="str">
        <f t="shared" si="53"/>
        <v>OK</v>
      </c>
    </row>
    <row r="3477" spans="1:4">
      <c r="A3477" s="10">
        <v>3416</v>
      </c>
      <c r="B3477" s="1725"/>
      <c r="D3477" s="2" t="str">
        <f t="shared" si="53"/>
        <v>OK</v>
      </c>
    </row>
    <row r="3478" spans="1:4">
      <c r="A3478" s="10">
        <v>3417</v>
      </c>
      <c r="B3478" s="1725"/>
      <c r="D3478" s="2" t="str">
        <f t="shared" si="53"/>
        <v>OK</v>
      </c>
    </row>
    <row r="3479" spans="1:4">
      <c r="A3479" s="10">
        <v>3418</v>
      </c>
      <c r="B3479" s="1725"/>
      <c r="D3479" s="2" t="str">
        <f t="shared" si="53"/>
        <v>OK</v>
      </c>
    </row>
    <row r="3480" spans="1:4">
      <c r="A3480" s="10">
        <v>3419</v>
      </c>
      <c r="B3480" s="1725"/>
      <c r="D3480" s="2" t="str">
        <f t="shared" si="53"/>
        <v>OK</v>
      </c>
    </row>
    <row r="3481" spans="1:4">
      <c r="A3481" s="10">
        <v>3420</v>
      </c>
      <c r="B3481" s="1725"/>
      <c r="D3481" s="2" t="str">
        <f t="shared" si="53"/>
        <v>OK</v>
      </c>
    </row>
    <row r="3482" spans="1:4">
      <c r="A3482" s="5">
        <v>3421</v>
      </c>
      <c r="B3482" s="1725">
        <f>'Expenditures 15-22'!C125</f>
        <v>74641</v>
      </c>
      <c r="D3482" s="2" t="str">
        <f t="shared" si="53"/>
        <v>Error?</v>
      </c>
    </row>
    <row r="3483" spans="1:4">
      <c r="A3483" s="5">
        <v>3422</v>
      </c>
      <c r="B3483" s="1725">
        <f>'Expenditures 15-22'!D125</f>
        <v>12502</v>
      </c>
      <c r="D3483" s="2" t="str">
        <f t="shared" si="53"/>
        <v>Error?</v>
      </c>
    </row>
    <row r="3484" spans="1:4">
      <c r="A3484" s="5">
        <v>3423</v>
      </c>
      <c r="B3484" s="1725">
        <f>'Expenditures 15-22'!E125</f>
        <v>0</v>
      </c>
      <c r="D3484" s="2" t="str">
        <f t="shared" si="53"/>
        <v>Error?</v>
      </c>
    </row>
    <row r="3485" spans="1:4">
      <c r="A3485" s="5">
        <v>3424</v>
      </c>
      <c r="B3485" s="1725">
        <f>'Expenditures 15-22'!F125</f>
        <v>0</v>
      </c>
      <c r="D3485" s="2" t="str">
        <f t="shared" si="53"/>
        <v>Error?</v>
      </c>
    </row>
    <row r="3486" spans="1:4">
      <c r="A3486" s="5">
        <v>3425</v>
      </c>
      <c r="B3486" s="1725">
        <f>'Expenditures 15-22'!G125</f>
        <v>0</v>
      </c>
      <c r="D3486" s="2" t="str">
        <f t="shared" si="53"/>
        <v>Error?</v>
      </c>
    </row>
    <row r="3487" spans="1:4">
      <c r="A3487" s="5">
        <v>3426</v>
      </c>
      <c r="B3487" s="1725">
        <f>'Expenditures 15-22'!H125</f>
        <v>0</v>
      </c>
      <c r="D3487" s="2" t="str">
        <f t="shared" si="53"/>
        <v>Error?</v>
      </c>
    </row>
    <row r="3488" spans="1:4">
      <c r="A3488" s="5">
        <v>3427</v>
      </c>
      <c r="B3488" s="1725">
        <f>'Expenditures 15-22'!K125</f>
        <v>87143</v>
      </c>
      <c r="C3488" s="2" t="s">
        <v>567</v>
      </c>
      <c r="D3488" s="2" t="str">
        <f t="shared" si="53"/>
        <v>Error?</v>
      </c>
    </row>
    <row r="3489" spans="1:4">
      <c r="A3489" s="10">
        <v>3428</v>
      </c>
      <c r="B3489" s="1725"/>
      <c r="D3489" s="2" t="str">
        <f t="shared" si="53"/>
        <v>OK</v>
      </c>
    </row>
    <row r="3490" spans="1:4">
      <c r="A3490" s="5">
        <v>3429</v>
      </c>
      <c r="B3490" s="1725">
        <f>'Acct Summary 7-8'!E26</f>
        <v>0</v>
      </c>
      <c r="D3490" s="2" t="str">
        <f t="shared" si="53"/>
        <v>Error?</v>
      </c>
    </row>
    <row r="3491" spans="1:4">
      <c r="A3491" s="10">
        <v>3430</v>
      </c>
      <c r="B3491" s="1725"/>
      <c r="D3491" s="2" t="str">
        <f t="shared" si="53"/>
        <v>OK</v>
      </c>
    </row>
    <row r="3492" spans="1:4">
      <c r="A3492" s="5">
        <v>3431</v>
      </c>
      <c r="B3492" s="1725">
        <f>'Acct Summary 7-8'!G26</f>
        <v>0</v>
      </c>
      <c r="D3492" s="2" t="str">
        <f t="shared" si="53"/>
        <v>Error?</v>
      </c>
    </row>
    <row r="3493" spans="1:4">
      <c r="A3493" s="5">
        <v>3432</v>
      </c>
      <c r="B3493" s="1725">
        <f>'Acct Summary 7-8'!H26</f>
        <v>600000</v>
      </c>
      <c r="D3493" s="2" t="str">
        <f t="shared" si="53"/>
        <v>Error?</v>
      </c>
    </row>
    <row r="3494" spans="1:4">
      <c r="A3494" s="10">
        <v>3433</v>
      </c>
      <c r="B3494" s="1725"/>
      <c r="D3494" s="2" t="str">
        <f t="shared" si="53"/>
        <v>OK</v>
      </c>
    </row>
    <row r="3495" spans="1:4">
      <c r="A3495" s="10">
        <v>3434</v>
      </c>
      <c r="B3495" s="1725"/>
      <c r="D3495" s="2" t="str">
        <f t="shared" si="53"/>
        <v>OK</v>
      </c>
    </row>
    <row r="3496" spans="1:4">
      <c r="A3496" s="10">
        <v>3435</v>
      </c>
      <c r="B3496" s="1725"/>
      <c r="D3496" s="2" t="str">
        <f t="shared" si="53"/>
        <v>OK</v>
      </c>
    </row>
    <row r="3497" spans="1:4">
      <c r="A3497" s="10">
        <v>3436</v>
      </c>
      <c r="B3497" s="1725"/>
      <c r="D3497" s="2" t="str">
        <f t="shared" si="53"/>
        <v>OK</v>
      </c>
    </row>
    <row r="3498" spans="1:4">
      <c r="A3498" s="10">
        <v>3437</v>
      </c>
      <c r="B3498" s="1725"/>
      <c r="D3498" s="2" t="str">
        <f t="shared" si="53"/>
        <v>OK</v>
      </c>
    </row>
    <row r="3499" spans="1:4">
      <c r="A3499" s="10">
        <v>3438</v>
      </c>
      <c r="B3499" s="1725"/>
      <c r="D3499" s="2" t="str">
        <f t="shared" si="53"/>
        <v>OK</v>
      </c>
    </row>
    <row r="3500" spans="1:4">
      <c r="A3500" s="10">
        <v>3439</v>
      </c>
      <c r="B3500" s="1725"/>
      <c r="D3500" s="2" t="str">
        <f t="shared" si="53"/>
        <v>OK</v>
      </c>
    </row>
    <row r="3501" spans="1:4">
      <c r="A3501" s="10">
        <v>3440</v>
      </c>
      <c r="B3501" s="1725"/>
      <c r="D3501" s="2" t="str">
        <f t="shared" si="53"/>
        <v>OK</v>
      </c>
    </row>
    <row r="3502" spans="1:4">
      <c r="A3502" s="10">
        <v>3441</v>
      </c>
      <c r="B3502" s="1725"/>
      <c r="D3502" s="2" t="str">
        <f t="shared" si="53"/>
        <v>OK</v>
      </c>
    </row>
    <row r="3503" spans="1:4">
      <c r="A3503" s="10">
        <v>3442</v>
      </c>
      <c r="B3503" s="1725"/>
      <c r="D3503" s="2" t="str">
        <f t="shared" si="53"/>
        <v>OK</v>
      </c>
    </row>
    <row r="3504" spans="1:4">
      <c r="A3504" s="10">
        <v>3443</v>
      </c>
      <c r="B3504" s="1725"/>
      <c r="D3504" s="2" t="str">
        <f t="shared" si="53"/>
        <v>OK</v>
      </c>
    </row>
    <row r="3505" spans="1:4">
      <c r="A3505" s="10">
        <v>3444</v>
      </c>
      <c r="B3505" s="1725"/>
      <c r="D3505" s="2" t="str">
        <f t="shared" si="53"/>
        <v>OK</v>
      </c>
    </row>
    <row r="3506" spans="1:4">
      <c r="A3506" s="10">
        <v>3445</v>
      </c>
      <c r="B3506" s="1725"/>
      <c r="D3506" s="2" t="str">
        <f t="shared" si="53"/>
        <v>OK</v>
      </c>
    </row>
    <row r="3507" spans="1:4">
      <c r="A3507" s="10">
        <v>3446</v>
      </c>
      <c r="B3507" s="1725"/>
      <c r="D3507" s="2" t="str">
        <f t="shared" si="53"/>
        <v>OK</v>
      </c>
    </row>
    <row r="3508" spans="1:4">
      <c r="A3508" s="10">
        <v>3447</v>
      </c>
      <c r="B3508" s="1725"/>
      <c r="D3508" s="2" t="str">
        <f t="shared" si="53"/>
        <v>OK</v>
      </c>
    </row>
    <row r="3509" spans="1:4">
      <c r="A3509" s="10">
        <v>3448</v>
      </c>
      <c r="B3509" s="1725"/>
      <c r="D3509" s="2" t="str">
        <f t="shared" si="53"/>
        <v>OK</v>
      </c>
    </row>
    <row r="3510" spans="1:4">
      <c r="A3510" s="10">
        <v>3449</v>
      </c>
      <c r="B3510" s="1725"/>
      <c r="D3510" s="2" t="str">
        <f t="shared" si="53"/>
        <v>OK</v>
      </c>
    </row>
    <row r="3511" spans="1:4">
      <c r="A3511" s="10">
        <v>3450</v>
      </c>
      <c r="B3511" s="1725"/>
      <c r="D3511" s="2" t="str">
        <f t="shared" si="53"/>
        <v>OK</v>
      </c>
    </row>
    <row r="3512" spans="1:4">
      <c r="A3512" s="10">
        <v>3451</v>
      </c>
      <c r="B3512" s="1725"/>
      <c r="D3512" s="2" t="str">
        <f t="shared" si="53"/>
        <v>OK</v>
      </c>
    </row>
    <row r="3513" spans="1:4">
      <c r="A3513" s="10">
        <v>3452</v>
      </c>
      <c r="B3513" s="1725"/>
      <c r="D3513" s="2" t="str">
        <f t="shared" si="53"/>
        <v>OK</v>
      </c>
    </row>
    <row r="3514" spans="1:4">
      <c r="A3514" s="10">
        <v>3453</v>
      </c>
      <c r="B3514" s="1725"/>
      <c r="D3514" s="2" t="str">
        <f t="shared" si="53"/>
        <v>OK</v>
      </c>
    </row>
    <row r="3515" spans="1:4">
      <c r="A3515" s="10">
        <v>3454</v>
      </c>
      <c r="B3515" s="1725"/>
      <c r="D3515" s="2" t="str">
        <f t="shared" si="53"/>
        <v>OK</v>
      </c>
    </row>
    <row r="3516" spans="1:4">
      <c r="A3516" s="10">
        <v>3455</v>
      </c>
      <c r="B3516" s="1725"/>
      <c r="D3516" s="2" t="str">
        <f t="shared" si="53"/>
        <v>OK</v>
      </c>
    </row>
    <row r="3517" spans="1:4">
      <c r="A3517" s="10">
        <v>3456</v>
      </c>
      <c r="B3517" s="1725"/>
      <c r="D3517" s="2" t="str">
        <f t="shared" si="53"/>
        <v>OK</v>
      </c>
    </row>
    <row r="3518" spans="1:4">
      <c r="A3518" s="10">
        <v>3457</v>
      </c>
      <c r="B3518" s="1725"/>
      <c r="D3518" s="2" t="str">
        <f t="shared" si="53"/>
        <v>OK</v>
      </c>
    </row>
    <row r="3519" spans="1:4">
      <c r="A3519" s="5">
        <v>3458</v>
      </c>
      <c r="B3519" s="1725">
        <f>'Assets-Liab 5-6'!H6</f>
        <v>0</v>
      </c>
      <c r="D3519" s="2" t="str">
        <f t="shared" ref="D3519:D3582" si="54">IF(ISBLANK(B3519),"OK",IF(A3519-B3519=0,"OK","Error?"))</f>
        <v>Error?</v>
      </c>
    </row>
    <row r="3520" spans="1:4">
      <c r="A3520" s="10">
        <v>3459</v>
      </c>
      <c r="B3520" s="1725"/>
      <c r="D3520" s="2" t="str">
        <f t="shared" si="54"/>
        <v>OK</v>
      </c>
    </row>
    <row r="3521" spans="1:5">
      <c r="A3521" s="10">
        <v>3460</v>
      </c>
      <c r="B3521" s="1725"/>
      <c r="D3521" s="4" t="s">
        <v>1974</v>
      </c>
      <c r="E3521" s="4" t="s">
        <v>133</v>
      </c>
    </row>
    <row r="3522" spans="1:5">
      <c r="A3522" s="10">
        <v>3461</v>
      </c>
      <c r="B3522" s="1725"/>
      <c r="D3522" s="4" t="s">
        <v>1974</v>
      </c>
      <c r="E3522" s="4" t="s">
        <v>133</v>
      </c>
    </row>
    <row r="3523" spans="1:5">
      <c r="A3523" s="10">
        <v>3462</v>
      </c>
      <c r="B3523" s="1725"/>
      <c r="D3523" s="4" t="s">
        <v>1974</v>
      </c>
      <c r="E3523" s="4" t="s">
        <v>133</v>
      </c>
    </row>
    <row r="3524" spans="1:5">
      <c r="A3524" s="10">
        <v>3463</v>
      </c>
      <c r="B3524" s="1725"/>
      <c r="D3524" s="4" t="s">
        <v>1974</v>
      </c>
      <c r="E3524" s="4" t="s">
        <v>133</v>
      </c>
    </row>
    <row r="3525" spans="1:5">
      <c r="A3525" s="10">
        <v>3464</v>
      </c>
      <c r="B3525" s="1725"/>
      <c r="D3525" s="4" t="s">
        <v>1974</v>
      </c>
      <c r="E3525" s="4" t="s">
        <v>133</v>
      </c>
    </row>
    <row r="3526" spans="1:5">
      <c r="A3526" s="10">
        <v>3465</v>
      </c>
      <c r="B3526" s="1725"/>
      <c r="D3526" s="4" t="s">
        <v>1974</v>
      </c>
      <c r="E3526" s="4" t="s">
        <v>133</v>
      </c>
    </row>
    <row r="3527" spans="1:5">
      <c r="A3527" s="10">
        <v>3466</v>
      </c>
      <c r="B3527" s="1725"/>
      <c r="D3527" s="4" t="s">
        <v>1974</v>
      </c>
      <c r="E3527" s="4" t="s">
        <v>133</v>
      </c>
    </row>
    <row r="3528" spans="1:5">
      <c r="A3528" s="10">
        <v>3467</v>
      </c>
      <c r="B3528" s="1725"/>
      <c r="D3528" s="4" t="s">
        <v>1974</v>
      </c>
      <c r="E3528" s="4" t="s">
        <v>133</v>
      </c>
    </row>
    <row r="3529" spans="1:5">
      <c r="A3529" s="10">
        <v>3468</v>
      </c>
      <c r="B3529" s="1725"/>
      <c r="D3529" s="4" t="s">
        <v>1974</v>
      </c>
      <c r="E3529" s="4" t="s">
        <v>133</v>
      </c>
    </row>
    <row r="3530" spans="1:5">
      <c r="A3530" s="5">
        <v>3469</v>
      </c>
      <c r="B3530" s="1725">
        <f>'Acct Summary 7-8'!C36</f>
        <v>0</v>
      </c>
      <c r="D3530" s="2" t="str">
        <f t="shared" si="54"/>
        <v>Error?</v>
      </c>
    </row>
    <row r="3531" spans="1:5">
      <c r="A3531" s="5">
        <v>3470</v>
      </c>
      <c r="B3531" s="1725">
        <f>'Acct Summary 7-8'!D36</f>
        <v>0</v>
      </c>
      <c r="D3531" s="2" t="str">
        <f t="shared" si="54"/>
        <v>Error?</v>
      </c>
    </row>
    <row r="3532" spans="1:5">
      <c r="A3532" s="5">
        <v>3471</v>
      </c>
      <c r="B3532" s="1725">
        <f>'Acct Summary 7-8'!F36</f>
        <v>0</v>
      </c>
      <c r="D3532" s="2" t="str">
        <f t="shared" si="54"/>
        <v>Error?</v>
      </c>
    </row>
    <row r="3533" spans="1:5">
      <c r="A3533" s="5">
        <v>3472</v>
      </c>
      <c r="B3533" s="1725">
        <f>'Acct Summary 7-8'!G36</f>
        <v>0</v>
      </c>
      <c r="D3533" s="2" t="str">
        <f t="shared" si="54"/>
        <v>Error?</v>
      </c>
    </row>
    <row r="3534" spans="1:5">
      <c r="A3534" s="5">
        <v>3473</v>
      </c>
      <c r="B3534" s="1725">
        <f>'Acct Summary 7-8'!H36</f>
        <v>11943</v>
      </c>
      <c r="D3534" s="2" t="str">
        <f t="shared" si="54"/>
        <v>Error?</v>
      </c>
    </row>
    <row r="3535" spans="1:5">
      <c r="A3535" s="10">
        <v>3474</v>
      </c>
      <c r="B3535" s="1725"/>
      <c r="D3535" s="2" t="str">
        <f t="shared" si="54"/>
        <v>OK</v>
      </c>
    </row>
    <row r="3536" spans="1:5">
      <c r="A3536" s="10">
        <v>3475</v>
      </c>
      <c r="B3536" s="1725"/>
      <c r="D3536" s="2" t="str">
        <f t="shared" si="54"/>
        <v>OK</v>
      </c>
    </row>
    <row r="3537" spans="1:4">
      <c r="A3537" s="10">
        <v>3476</v>
      </c>
      <c r="B3537" s="1725"/>
      <c r="D3537" s="2" t="str">
        <f t="shared" si="54"/>
        <v>OK</v>
      </c>
    </row>
    <row r="3538" spans="1:4">
      <c r="A3538" s="10">
        <v>3477</v>
      </c>
      <c r="B3538" s="1725"/>
      <c r="D3538" s="2" t="str">
        <f t="shared" si="54"/>
        <v>OK</v>
      </c>
    </row>
    <row r="3539" spans="1:4">
      <c r="A3539" s="10">
        <v>3478</v>
      </c>
      <c r="B3539" s="1725"/>
      <c r="D3539" s="2" t="str">
        <f t="shared" si="54"/>
        <v>OK</v>
      </c>
    </row>
    <row r="3540" spans="1:4">
      <c r="A3540" s="10">
        <v>3479</v>
      </c>
      <c r="B3540" s="1725"/>
      <c r="D3540" s="2" t="str">
        <f t="shared" si="54"/>
        <v>OK</v>
      </c>
    </row>
    <row r="3541" spans="1:4">
      <c r="A3541" s="10">
        <v>3480</v>
      </c>
      <c r="B3541" s="1725"/>
      <c r="D3541" s="2" t="str">
        <f t="shared" si="54"/>
        <v>OK</v>
      </c>
    </row>
    <row r="3542" spans="1:4">
      <c r="A3542" s="10">
        <v>3481</v>
      </c>
      <c r="B3542" s="1725"/>
      <c r="D3542" s="2" t="str">
        <f t="shared" si="54"/>
        <v>OK</v>
      </c>
    </row>
    <row r="3543" spans="1:4">
      <c r="A3543" s="10">
        <v>3482</v>
      </c>
      <c r="B3543" s="1725"/>
      <c r="D3543" s="2" t="str">
        <f t="shared" si="54"/>
        <v>OK</v>
      </c>
    </row>
    <row r="3544" spans="1:4">
      <c r="A3544" s="10">
        <v>3483</v>
      </c>
      <c r="B3544" s="1725"/>
      <c r="D3544" s="2" t="str">
        <f t="shared" si="54"/>
        <v>OK</v>
      </c>
    </row>
    <row r="3545" spans="1:4">
      <c r="A3545" s="10">
        <v>3484</v>
      </c>
      <c r="B3545" s="1725"/>
      <c r="D3545" s="2" t="str">
        <f t="shared" si="54"/>
        <v>OK</v>
      </c>
    </row>
    <row r="3546" spans="1:4">
      <c r="A3546" s="5">
        <v>3485</v>
      </c>
      <c r="B3546" s="1725">
        <f>'Assets-Liab 5-6'!K4</f>
        <v>2434469</v>
      </c>
      <c r="D3546" s="2" t="str">
        <f t="shared" si="54"/>
        <v>Error?</v>
      </c>
    </row>
    <row r="3547" spans="1:4">
      <c r="A3547" s="10">
        <v>3486</v>
      </c>
      <c r="B3547" s="1725"/>
      <c r="D3547" s="2" t="str">
        <f t="shared" si="54"/>
        <v>OK</v>
      </c>
    </row>
    <row r="3548" spans="1:4">
      <c r="A3548" s="5">
        <v>3487</v>
      </c>
      <c r="B3548" s="1725">
        <f>'Assets-Liab 5-6'!K6</f>
        <v>811355</v>
      </c>
      <c r="D3548" s="2" t="str">
        <f t="shared" si="54"/>
        <v>Error?</v>
      </c>
    </row>
    <row r="3549" spans="1:4">
      <c r="A3549" s="5">
        <v>3488</v>
      </c>
      <c r="B3549" s="1725">
        <f>'Assets-Liab 5-6'!K10</f>
        <v>0</v>
      </c>
      <c r="D3549" s="2" t="str">
        <f t="shared" si="54"/>
        <v>Error?</v>
      </c>
    </row>
    <row r="3550" spans="1:4">
      <c r="A3550" s="5">
        <v>3489</v>
      </c>
      <c r="B3550" s="1725">
        <f>'Assets-Liab 5-6'!K5</f>
        <v>0</v>
      </c>
      <c r="D3550" s="2" t="str">
        <f t="shared" si="54"/>
        <v>Error?</v>
      </c>
    </row>
    <row r="3551" spans="1:4">
      <c r="A3551" s="5">
        <v>3490</v>
      </c>
      <c r="B3551" s="1725">
        <f>'Assets-Liab 5-6'!K12</f>
        <v>0</v>
      </c>
      <c r="D3551" s="2" t="str">
        <f t="shared" si="54"/>
        <v>Error?</v>
      </c>
    </row>
    <row r="3552" spans="1:4">
      <c r="A3552" s="5">
        <v>3491</v>
      </c>
      <c r="B3552" s="1725">
        <f>'Assets-Liab 5-6'!K13</f>
        <v>3245824</v>
      </c>
      <c r="C3552" s="2" t="s">
        <v>567</v>
      </c>
      <c r="D3552" s="2" t="str">
        <f t="shared" si="54"/>
        <v>Error?</v>
      </c>
    </row>
    <row r="3553" spans="1:4">
      <c r="A3553" s="10">
        <v>3492</v>
      </c>
      <c r="B3553" s="1725"/>
      <c r="D3553" s="2" t="str">
        <f t="shared" si="54"/>
        <v>OK</v>
      </c>
    </row>
    <row r="3554" spans="1:4">
      <c r="A3554" s="10">
        <v>3493</v>
      </c>
      <c r="B3554" s="1725"/>
      <c r="D3554" s="2" t="str">
        <f t="shared" si="54"/>
        <v>OK</v>
      </c>
    </row>
    <row r="3555" spans="1:4">
      <c r="A3555" s="10">
        <v>3494</v>
      </c>
      <c r="B3555" s="1725"/>
      <c r="D3555" s="2" t="str">
        <f t="shared" si="54"/>
        <v>OK</v>
      </c>
    </row>
    <row r="3556" spans="1:4">
      <c r="A3556" s="10">
        <v>3495</v>
      </c>
      <c r="B3556" s="1725"/>
      <c r="D3556" s="2" t="str">
        <f t="shared" si="54"/>
        <v>OK</v>
      </c>
    </row>
    <row r="3557" spans="1:4">
      <c r="A3557" s="10">
        <v>3496</v>
      </c>
      <c r="B3557" s="1725"/>
      <c r="D3557" s="2" t="str">
        <f t="shared" si="54"/>
        <v>OK</v>
      </c>
    </row>
    <row r="3558" spans="1:4">
      <c r="A3558" s="10">
        <v>3497</v>
      </c>
      <c r="B3558" s="1725"/>
      <c r="D3558" s="2" t="str">
        <f t="shared" si="54"/>
        <v>OK</v>
      </c>
    </row>
    <row r="3559" spans="1:4">
      <c r="A3559" s="10">
        <v>3498</v>
      </c>
      <c r="B3559" s="1725"/>
      <c r="D3559" s="2" t="str">
        <f t="shared" si="54"/>
        <v>OK</v>
      </c>
    </row>
    <row r="3560" spans="1:4">
      <c r="A3560" s="10">
        <v>3499</v>
      </c>
      <c r="B3560" s="1725"/>
      <c r="D3560" s="2" t="str">
        <f t="shared" si="54"/>
        <v>OK</v>
      </c>
    </row>
    <row r="3561" spans="1:4">
      <c r="A3561" s="5">
        <v>3500</v>
      </c>
      <c r="B3561" s="1725">
        <f>'Assets-Liab 5-6'!K31</f>
        <v>0</v>
      </c>
      <c r="D3561" s="2" t="str">
        <f t="shared" si="54"/>
        <v>Error?</v>
      </c>
    </row>
    <row r="3562" spans="1:4">
      <c r="A3562" s="5">
        <v>3501</v>
      </c>
      <c r="B3562" s="1725">
        <f>'Assets-Liab 5-6'!K32</f>
        <v>719921</v>
      </c>
      <c r="D3562" s="2" t="str">
        <f t="shared" si="54"/>
        <v>Error?</v>
      </c>
    </row>
    <row r="3563" spans="1:4">
      <c r="A3563" s="10">
        <v>3502</v>
      </c>
      <c r="B3563" s="1725"/>
      <c r="D3563" s="2" t="str">
        <f t="shared" si="54"/>
        <v>OK</v>
      </c>
    </row>
    <row r="3564" spans="1:4">
      <c r="A3564" s="10">
        <v>3503</v>
      </c>
      <c r="B3564" s="1725"/>
      <c r="D3564" s="2" t="str">
        <f t="shared" si="54"/>
        <v>OK</v>
      </c>
    </row>
    <row r="3565" spans="1:4">
      <c r="A3565" s="5">
        <v>3504</v>
      </c>
      <c r="B3565" s="1725">
        <f>'Assets-Liab 5-6'!K34</f>
        <v>955001</v>
      </c>
      <c r="C3565" s="2" t="s">
        <v>567</v>
      </c>
      <c r="D3565" s="2" t="str">
        <f t="shared" si="54"/>
        <v>Error?</v>
      </c>
    </row>
    <row r="3566" spans="1:4">
      <c r="A3566" s="5">
        <v>3505</v>
      </c>
      <c r="B3566" s="1725">
        <f>'Assets-Liab 5-6'!K38</f>
        <v>2290823</v>
      </c>
      <c r="D3566" s="2" t="str">
        <f t="shared" si="54"/>
        <v>Error?</v>
      </c>
    </row>
    <row r="3567" spans="1:4">
      <c r="A3567" s="5">
        <v>3506</v>
      </c>
      <c r="B3567" s="1725">
        <f>'Assets-Liab 5-6'!K39</f>
        <v>0</v>
      </c>
      <c r="D3567" s="2" t="str">
        <f t="shared" si="54"/>
        <v>Error?</v>
      </c>
    </row>
    <row r="3568" spans="1:4">
      <c r="A3568" s="5">
        <v>3507</v>
      </c>
      <c r="B3568" s="1725">
        <f>'Assets-Liab 5-6'!K41</f>
        <v>3245824</v>
      </c>
      <c r="C3568" s="2" t="s">
        <v>567</v>
      </c>
      <c r="D3568" s="2" t="str">
        <f t="shared" si="54"/>
        <v>Error?</v>
      </c>
    </row>
    <row r="3569" spans="1:4">
      <c r="A3569" s="5">
        <v>3508</v>
      </c>
      <c r="B3569" s="1725">
        <f>'Acct Summary 7-8'!K4</f>
        <v>7187060</v>
      </c>
      <c r="C3569" s="2" t="s">
        <v>567</v>
      </c>
      <c r="D3569" s="2" t="str">
        <f t="shared" si="54"/>
        <v>Error?</v>
      </c>
    </row>
    <row r="3570" spans="1:4">
      <c r="A3570" s="5">
        <v>3509</v>
      </c>
      <c r="B3570" s="1725">
        <f>'Acct Summary 7-8'!K6</f>
        <v>0</v>
      </c>
      <c r="C3570" s="2" t="s">
        <v>567</v>
      </c>
      <c r="D3570" s="2" t="str">
        <f t="shared" si="54"/>
        <v>Error?</v>
      </c>
    </row>
    <row r="3571" spans="1:4">
      <c r="A3571" s="5">
        <v>3510</v>
      </c>
      <c r="B3571" s="1725">
        <f>'Acct Summary 7-8'!K8</f>
        <v>7187060</v>
      </c>
      <c r="C3571" s="2" t="s">
        <v>567</v>
      </c>
      <c r="D3571" s="2" t="str">
        <f t="shared" si="54"/>
        <v>Error?</v>
      </c>
    </row>
    <row r="3572" spans="1:4">
      <c r="A3572" s="5">
        <v>3511</v>
      </c>
      <c r="B3572" s="1725">
        <f>'Acct Summary 7-8'!K13</f>
        <v>2870985</v>
      </c>
      <c r="C3572" s="2" t="s">
        <v>567</v>
      </c>
      <c r="D3572" s="2" t="str">
        <f t="shared" si="54"/>
        <v>Error?</v>
      </c>
    </row>
    <row r="3573" spans="1:4">
      <c r="A3573" s="5">
        <v>3512</v>
      </c>
      <c r="B3573" s="1725">
        <f>'Acct Summary 7-8'!K15</f>
        <v>0</v>
      </c>
      <c r="C3573" s="2" t="s">
        <v>567</v>
      </c>
      <c r="D3573" s="2" t="str">
        <f t="shared" si="54"/>
        <v>Error?</v>
      </c>
    </row>
    <row r="3574" spans="1:4">
      <c r="A3574" s="5">
        <v>3513</v>
      </c>
      <c r="B3574" s="1725">
        <f>'Acct Summary 7-8'!K16</f>
        <v>0</v>
      </c>
      <c r="C3574" s="2" t="s">
        <v>567</v>
      </c>
      <c r="D3574" s="2" t="str">
        <f t="shared" si="54"/>
        <v>Error?</v>
      </c>
    </row>
    <row r="3575" spans="1:4">
      <c r="A3575" s="5">
        <v>3514</v>
      </c>
      <c r="B3575" s="1725">
        <f>'Acct Summary 7-8'!K17</f>
        <v>2870985</v>
      </c>
      <c r="C3575" s="2" t="s">
        <v>567</v>
      </c>
      <c r="D3575" s="2" t="str">
        <f t="shared" si="54"/>
        <v>Error?</v>
      </c>
    </row>
    <row r="3576" spans="1:4">
      <c r="A3576" s="5">
        <v>3515</v>
      </c>
      <c r="B3576" s="1725">
        <f>'Acct Summary 7-8'!K20</f>
        <v>4316075</v>
      </c>
      <c r="C3576" s="2" t="s">
        <v>567</v>
      </c>
      <c r="D3576" s="2" t="str">
        <f t="shared" si="54"/>
        <v>Error?</v>
      </c>
    </row>
    <row r="3577" spans="1:4">
      <c r="A3577" s="5">
        <v>3516</v>
      </c>
      <c r="B3577" s="1725">
        <f>'Acct Summary 7-8'!K26</f>
        <v>0</v>
      </c>
      <c r="D3577" s="2" t="str">
        <f t="shared" si="54"/>
        <v>Error?</v>
      </c>
    </row>
    <row r="3578" spans="1:4">
      <c r="A3578" s="5">
        <v>3517</v>
      </c>
      <c r="B3578" s="1725">
        <f>'Acct Summary 7-8'!K28</f>
        <v>0</v>
      </c>
      <c r="D3578" s="2" t="str">
        <f t="shared" si="54"/>
        <v>Error?</v>
      </c>
    </row>
    <row r="3579" spans="1:4">
      <c r="A3579" s="5">
        <v>3518</v>
      </c>
      <c r="B3579" s="1725">
        <f>'Acct Summary 7-8'!K33</f>
        <v>0</v>
      </c>
      <c r="D3579" s="2" t="str">
        <f t="shared" si="54"/>
        <v>Error?</v>
      </c>
    </row>
    <row r="3580" spans="1:4">
      <c r="A3580" s="5">
        <v>3519</v>
      </c>
      <c r="B3580" s="1725">
        <f>'Acct Summary 7-8'!K34</f>
        <v>0</v>
      </c>
      <c r="D3580" s="2" t="str">
        <f t="shared" si="54"/>
        <v>Error?</v>
      </c>
    </row>
    <row r="3581" spans="1:4">
      <c r="A3581" s="5">
        <v>3520</v>
      </c>
      <c r="B3581" s="1725">
        <f>'Acct Summary 7-8'!K35</f>
        <v>0</v>
      </c>
      <c r="D3581" s="2" t="str">
        <f t="shared" si="54"/>
        <v>Error?</v>
      </c>
    </row>
    <row r="3582" spans="1:4">
      <c r="A3582" s="5">
        <v>3521</v>
      </c>
      <c r="B3582" s="1725">
        <f>'Acct Summary 7-8'!K36</f>
        <v>0</v>
      </c>
      <c r="D3582" s="2" t="str">
        <f t="shared" si="54"/>
        <v>Error?</v>
      </c>
    </row>
    <row r="3583" spans="1:4">
      <c r="A3583" s="5">
        <v>3522</v>
      </c>
      <c r="B3583" s="1725">
        <f>'Acct Summary 7-8'!K43</f>
        <v>0</v>
      </c>
      <c r="D3583" s="2" t="str">
        <f t="shared" ref="D3583:D3646" si="55">IF(ISBLANK(B3583),"OK",IF(A3583-B3583=0,"OK","Error?"))</f>
        <v>Error?</v>
      </c>
    </row>
    <row r="3584" spans="1:4">
      <c r="A3584" s="5">
        <v>3523</v>
      </c>
      <c r="B3584" s="1725">
        <f>'Acct Summary 7-8'!K44</f>
        <v>0</v>
      </c>
      <c r="C3584" s="2" t="s">
        <v>567</v>
      </c>
      <c r="D3584" s="2" t="str">
        <f t="shared" si="55"/>
        <v>Error?</v>
      </c>
    </row>
    <row r="3585" spans="1:4">
      <c r="A3585" s="12">
        <v>3524</v>
      </c>
      <c r="B3585" s="1725">
        <f>'Acct Summary 7-8'!K75</f>
        <v>0</v>
      </c>
      <c r="D3585" s="2" t="str">
        <f t="shared" si="55"/>
        <v>Error?</v>
      </c>
    </row>
    <row r="3586" spans="1:4">
      <c r="A3586" s="5">
        <v>3525</v>
      </c>
      <c r="B3586" s="1725">
        <f>'Acct Summary 7-8'!K76</f>
        <v>0</v>
      </c>
      <c r="C3586" s="2" t="s">
        <v>567</v>
      </c>
      <c r="D3586" s="2" t="str">
        <f t="shared" si="55"/>
        <v>Error?</v>
      </c>
    </row>
    <row r="3587" spans="1:4">
      <c r="A3587" s="5">
        <v>3526</v>
      </c>
      <c r="B3587" s="1725">
        <f>'Acct Summary 7-8'!K77</f>
        <v>0</v>
      </c>
      <c r="C3587" s="2" t="s">
        <v>567</v>
      </c>
      <c r="D3587" s="2" t="str">
        <f t="shared" si="55"/>
        <v>Error?</v>
      </c>
    </row>
    <row r="3588" spans="1:4">
      <c r="A3588" s="5">
        <v>3527</v>
      </c>
      <c r="B3588" s="1725">
        <f>'Acct Summary 7-8'!K78</f>
        <v>4316075</v>
      </c>
      <c r="C3588" s="2" t="s">
        <v>567</v>
      </c>
      <c r="D3588" s="2" t="str">
        <f t="shared" si="55"/>
        <v>Error?</v>
      </c>
    </row>
    <row r="3589" spans="1:4">
      <c r="A3589" s="5">
        <v>3528</v>
      </c>
      <c r="B3589" s="1725">
        <f>'Acct Summary 7-8'!K79</f>
        <v>-2025252</v>
      </c>
      <c r="D3589" s="2" t="str">
        <f t="shared" si="55"/>
        <v>Error?</v>
      </c>
    </row>
    <row r="3590" spans="1:4">
      <c r="A3590" s="5">
        <v>3529</v>
      </c>
      <c r="B3590" s="1725">
        <f>'Acct Summary 7-8'!K80</f>
        <v>0</v>
      </c>
      <c r="D3590" s="2" t="str">
        <f t="shared" si="55"/>
        <v>Error?</v>
      </c>
    </row>
    <row r="3591" spans="1:4">
      <c r="A3591" s="5">
        <v>3530</v>
      </c>
      <c r="B3591" s="1725">
        <f>'Acct Summary 7-8'!K81</f>
        <v>2290823</v>
      </c>
      <c r="C3591" s="2" t="s">
        <v>567</v>
      </c>
      <c r="D3591" s="2" t="str">
        <f t="shared" si="55"/>
        <v>Error?</v>
      </c>
    </row>
    <row r="3592" spans="1:4">
      <c r="A3592" s="10">
        <v>3531</v>
      </c>
      <c r="B3592" s="1725"/>
      <c r="D3592" s="2" t="str">
        <f t="shared" si="55"/>
        <v>OK</v>
      </c>
    </row>
    <row r="3593" spans="1:4">
      <c r="A3593" s="10">
        <v>3532</v>
      </c>
      <c r="B3593" s="1725"/>
      <c r="D3593" s="2" t="str">
        <f t="shared" si="55"/>
        <v>OK</v>
      </c>
    </row>
    <row r="3594" spans="1:4">
      <c r="A3594" s="10">
        <v>3533</v>
      </c>
      <c r="B3594" s="1725"/>
      <c r="D3594" s="2" t="str">
        <f t="shared" si="55"/>
        <v>OK</v>
      </c>
    </row>
    <row r="3595" spans="1:4">
      <c r="A3595" s="10">
        <v>3534</v>
      </c>
      <c r="B3595" s="1725"/>
      <c r="D3595" s="2" t="str">
        <f t="shared" si="55"/>
        <v>OK</v>
      </c>
    </row>
    <row r="3596" spans="1:4">
      <c r="A3596" s="10">
        <v>3535</v>
      </c>
      <c r="B3596" s="1725"/>
      <c r="D3596" s="2" t="str">
        <f t="shared" si="55"/>
        <v>OK</v>
      </c>
    </row>
    <row r="3597" spans="1:4">
      <c r="A3597" s="10">
        <v>3536</v>
      </c>
      <c r="B3597" s="1725"/>
      <c r="D3597" s="2" t="str">
        <f t="shared" si="55"/>
        <v>OK</v>
      </c>
    </row>
    <row r="3598" spans="1:4">
      <c r="A3598" s="10">
        <v>3537</v>
      </c>
      <c r="B3598" s="1725"/>
      <c r="D3598" s="2" t="str">
        <f t="shared" si="55"/>
        <v>OK</v>
      </c>
    </row>
    <row r="3599" spans="1:4">
      <c r="A3599" s="10">
        <v>3538</v>
      </c>
      <c r="B3599" s="1725"/>
      <c r="D3599" s="2" t="str">
        <f t="shared" si="55"/>
        <v>OK</v>
      </c>
    </row>
    <row r="3600" spans="1:4">
      <c r="A3600" s="10">
        <v>3539</v>
      </c>
      <c r="B3600" s="1725"/>
      <c r="D3600" s="2" t="str">
        <f t="shared" si="55"/>
        <v>OK</v>
      </c>
    </row>
    <row r="3601" spans="1:4">
      <c r="A3601" s="10">
        <v>3540</v>
      </c>
      <c r="B3601" s="1725"/>
      <c r="D3601" s="2" t="str">
        <f t="shared" si="55"/>
        <v>OK</v>
      </c>
    </row>
    <row r="3602" spans="1:4">
      <c r="A3602" s="10">
        <v>3541</v>
      </c>
      <c r="B3602" s="1725"/>
      <c r="D3602" s="2" t="str">
        <f t="shared" si="55"/>
        <v>OK</v>
      </c>
    </row>
    <row r="3603" spans="1:4">
      <c r="A3603" s="10">
        <v>3542</v>
      </c>
      <c r="B3603" s="1725"/>
      <c r="D3603" s="2" t="str">
        <f t="shared" si="55"/>
        <v>OK</v>
      </c>
    </row>
    <row r="3604" spans="1:4">
      <c r="A3604" s="10">
        <v>3543</v>
      </c>
      <c r="B3604" s="1725"/>
      <c r="D3604" s="2" t="str">
        <f t="shared" si="55"/>
        <v>OK</v>
      </c>
    </row>
    <row r="3605" spans="1:4">
      <c r="A3605" s="10">
        <v>3544</v>
      </c>
      <c r="B3605" s="1725"/>
      <c r="D3605" s="2" t="str">
        <f t="shared" si="55"/>
        <v>OK</v>
      </c>
    </row>
    <row r="3606" spans="1:4">
      <c r="A3606" s="10">
        <v>3545</v>
      </c>
      <c r="B3606" s="1725"/>
      <c r="D3606" s="2" t="str">
        <f t="shared" si="55"/>
        <v>OK</v>
      </c>
    </row>
    <row r="3607" spans="1:4">
      <c r="A3607" s="10">
        <v>3546</v>
      </c>
      <c r="B3607" s="1725"/>
      <c r="D3607" s="2" t="str">
        <f t="shared" si="55"/>
        <v>OK</v>
      </c>
    </row>
    <row r="3608" spans="1:4">
      <c r="A3608" s="10">
        <v>3547</v>
      </c>
      <c r="B3608" s="1725"/>
      <c r="D3608" s="2" t="str">
        <f t="shared" si="55"/>
        <v>OK</v>
      </c>
    </row>
    <row r="3609" spans="1:4">
      <c r="A3609" s="10">
        <v>3548</v>
      </c>
      <c r="B3609" s="1725"/>
      <c r="D3609" s="2" t="str">
        <f t="shared" si="55"/>
        <v>OK</v>
      </c>
    </row>
    <row r="3610" spans="1:4">
      <c r="A3610" s="10">
        <v>3549</v>
      </c>
      <c r="B3610" s="1725"/>
      <c r="D3610" s="2" t="str">
        <f t="shared" si="55"/>
        <v>OK</v>
      </c>
    </row>
    <row r="3611" spans="1:4">
      <c r="A3611" s="10">
        <v>3550</v>
      </c>
      <c r="B3611" s="1725"/>
      <c r="D3611" s="2" t="str">
        <f t="shared" si="55"/>
        <v>OK</v>
      </c>
    </row>
    <row r="3612" spans="1:4">
      <c r="A3612" s="10">
        <v>3551</v>
      </c>
      <c r="B3612" s="1725"/>
      <c r="D3612" s="2" t="str">
        <f t="shared" si="55"/>
        <v>OK</v>
      </c>
    </row>
    <row r="3613" spans="1:4">
      <c r="A3613" s="10">
        <v>3552</v>
      </c>
      <c r="B3613" s="1725"/>
      <c r="D3613" s="2" t="str">
        <f t="shared" si="55"/>
        <v>OK</v>
      </c>
    </row>
    <row r="3614" spans="1:4">
      <c r="A3614" s="10">
        <v>3553</v>
      </c>
      <c r="B3614" s="1725"/>
      <c r="D3614" s="2" t="str">
        <f t="shared" si="55"/>
        <v>OK</v>
      </c>
    </row>
    <row r="3615" spans="1:4">
      <c r="A3615" s="10">
        <v>3554</v>
      </c>
      <c r="B3615" s="1725"/>
      <c r="D3615" s="2" t="str">
        <f t="shared" si="55"/>
        <v>OK</v>
      </c>
    </row>
    <row r="3616" spans="1:4">
      <c r="A3616" s="10">
        <v>3555</v>
      </c>
      <c r="B3616" s="1725"/>
      <c r="D3616" s="2" t="str">
        <f t="shared" si="55"/>
        <v>OK</v>
      </c>
    </row>
    <row r="3617" spans="1:4">
      <c r="A3617" s="5">
        <v>3556</v>
      </c>
      <c r="B3617" s="1725">
        <f>'Expenditures 15-22'!C348</f>
        <v>19570</v>
      </c>
      <c r="D3617" s="2" t="str">
        <f t="shared" si="55"/>
        <v>Error?</v>
      </c>
    </row>
    <row r="3618" spans="1:4">
      <c r="A3618" s="5">
        <v>3557</v>
      </c>
      <c r="B3618" s="1725">
        <f>'Expenditures 15-22'!C349</f>
        <v>590661</v>
      </c>
      <c r="D3618" s="2" t="str">
        <f t="shared" si="55"/>
        <v>Error?</v>
      </c>
    </row>
    <row r="3619" spans="1:4">
      <c r="A3619" s="5">
        <v>3558</v>
      </c>
      <c r="B3619" s="1725">
        <f>'Expenditures 15-22'!C350</f>
        <v>610231</v>
      </c>
      <c r="C3619" s="2" t="s">
        <v>567</v>
      </c>
      <c r="D3619" s="2" t="str">
        <f t="shared" si="55"/>
        <v>Error?</v>
      </c>
    </row>
    <row r="3620" spans="1:4">
      <c r="A3620" s="5">
        <v>3559</v>
      </c>
      <c r="B3620" s="1725">
        <f>'Expenditures 15-22'!C351</f>
        <v>0</v>
      </c>
      <c r="D3620" s="2" t="str">
        <f t="shared" si="55"/>
        <v>Error?</v>
      </c>
    </row>
    <row r="3621" spans="1:4">
      <c r="A3621" s="5">
        <v>3560</v>
      </c>
      <c r="B3621" s="1725">
        <f>'Expenditures 15-22'!C352</f>
        <v>610231</v>
      </c>
      <c r="C3621" s="2" t="s">
        <v>567</v>
      </c>
      <c r="D3621" s="2" t="str">
        <f t="shared" si="55"/>
        <v>Error?</v>
      </c>
    </row>
    <row r="3622" spans="1:4">
      <c r="A3622" s="5">
        <v>3561</v>
      </c>
      <c r="B3622" s="1725">
        <f>'Expenditures 15-22'!C367</f>
        <v>610231</v>
      </c>
      <c r="C3622" s="2" t="s">
        <v>567</v>
      </c>
      <c r="D3622" s="2" t="str">
        <f t="shared" si="55"/>
        <v>Error?</v>
      </c>
    </row>
    <row r="3623" spans="1:4">
      <c r="A3623" s="10">
        <v>3562</v>
      </c>
      <c r="B3623" s="1725"/>
      <c r="D3623" s="2" t="str">
        <f t="shared" si="55"/>
        <v>OK</v>
      </c>
    </row>
    <row r="3624" spans="1:4">
      <c r="A3624" s="5">
        <v>3563</v>
      </c>
      <c r="B3624" s="1725">
        <f>'Expenditures 15-22'!D348</f>
        <v>0</v>
      </c>
      <c r="D3624" s="2" t="str">
        <f t="shared" si="55"/>
        <v>Error?</v>
      </c>
    </row>
    <row r="3625" spans="1:4">
      <c r="A3625" s="5">
        <v>3564</v>
      </c>
      <c r="B3625" s="1725">
        <f>'Expenditures 15-22'!D349</f>
        <v>120008</v>
      </c>
      <c r="D3625" s="2" t="str">
        <f t="shared" si="55"/>
        <v>Error?</v>
      </c>
    </row>
    <row r="3626" spans="1:4">
      <c r="A3626" s="5">
        <v>3565</v>
      </c>
      <c r="B3626" s="1725">
        <f>'Expenditures 15-22'!D350</f>
        <v>120008</v>
      </c>
      <c r="C3626" s="2" t="s">
        <v>567</v>
      </c>
      <c r="D3626" s="2" t="str">
        <f t="shared" si="55"/>
        <v>Error?</v>
      </c>
    </row>
    <row r="3627" spans="1:4">
      <c r="A3627" s="5">
        <v>3566</v>
      </c>
      <c r="B3627" s="1725">
        <f>'Expenditures 15-22'!D351</f>
        <v>0</v>
      </c>
      <c r="D3627" s="2" t="str">
        <f t="shared" si="55"/>
        <v>Error?</v>
      </c>
    </row>
    <row r="3628" spans="1:4">
      <c r="A3628" s="5">
        <v>3567</v>
      </c>
      <c r="B3628" s="1725">
        <f>'Expenditures 15-22'!D352</f>
        <v>120008</v>
      </c>
      <c r="C3628" s="2" t="s">
        <v>567</v>
      </c>
      <c r="D3628" s="2" t="str">
        <f t="shared" si="55"/>
        <v>Error?</v>
      </c>
    </row>
    <row r="3629" spans="1:4">
      <c r="A3629" s="5">
        <v>3568</v>
      </c>
      <c r="B3629" s="1725">
        <f>'Expenditures 15-22'!D367</f>
        <v>120008</v>
      </c>
      <c r="C3629" s="2" t="s">
        <v>567</v>
      </c>
      <c r="D3629" s="2" t="str">
        <f t="shared" si="55"/>
        <v>Error?</v>
      </c>
    </row>
    <row r="3630" spans="1:4">
      <c r="A3630" s="10">
        <v>3569</v>
      </c>
      <c r="B3630" s="1725"/>
      <c r="D3630" s="2" t="str">
        <f t="shared" si="55"/>
        <v>OK</v>
      </c>
    </row>
    <row r="3631" spans="1:4">
      <c r="A3631" s="5">
        <v>3570</v>
      </c>
      <c r="B3631" s="1725">
        <f>'Expenditures 15-22'!E348</f>
        <v>0</v>
      </c>
      <c r="D3631" s="2" t="str">
        <f t="shared" si="55"/>
        <v>Error?</v>
      </c>
    </row>
    <row r="3632" spans="1:4">
      <c r="A3632" s="5">
        <v>3571</v>
      </c>
      <c r="B3632" s="1725">
        <f>'Expenditures 15-22'!E349</f>
        <v>688634</v>
      </c>
      <c r="D3632" s="2" t="str">
        <f t="shared" si="55"/>
        <v>Error?</v>
      </c>
    </row>
    <row r="3633" spans="1:4">
      <c r="A3633" s="5">
        <v>3572</v>
      </c>
      <c r="B3633" s="1725">
        <f>'Expenditures 15-22'!E350</f>
        <v>688634</v>
      </c>
      <c r="C3633" s="2" t="s">
        <v>567</v>
      </c>
      <c r="D3633" s="2" t="str">
        <f t="shared" si="55"/>
        <v>Error?</v>
      </c>
    </row>
    <row r="3634" spans="1:4">
      <c r="A3634" s="5">
        <v>3573</v>
      </c>
      <c r="B3634" s="1725">
        <f>'Expenditures 15-22'!E351</f>
        <v>0</v>
      </c>
      <c r="D3634" s="2" t="str">
        <f t="shared" si="55"/>
        <v>Error?</v>
      </c>
    </row>
    <row r="3635" spans="1:4">
      <c r="A3635" s="5">
        <v>3574</v>
      </c>
      <c r="B3635" s="1725">
        <f>'Expenditures 15-22'!E352</f>
        <v>688634</v>
      </c>
      <c r="C3635" s="2" t="s">
        <v>567</v>
      </c>
      <c r="D3635" s="2" t="str">
        <f t="shared" si="55"/>
        <v>Error?</v>
      </c>
    </row>
    <row r="3636" spans="1:4">
      <c r="A3636" s="5">
        <v>3575</v>
      </c>
      <c r="B3636" s="1725">
        <f>'Expenditures 15-22'!E367</f>
        <v>688634</v>
      </c>
      <c r="C3636" s="2" t="s">
        <v>567</v>
      </c>
      <c r="D3636" s="2" t="str">
        <f t="shared" si="55"/>
        <v>Error?</v>
      </c>
    </row>
    <row r="3637" spans="1:4">
      <c r="A3637" s="10">
        <v>3576</v>
      </c>
      <c r="B3637" s="1725"/>
      <c r="D3637" s="2" t="str">
        <f t="shared" si="55"/>
        <v>OK</v>
      </c>
    </row>
    <row r="3638" spans="1:4">
      <c r="A3638" s="5">
        <v>3577</v>
      </c>
      <c r="B3638" s="1725">
        <f>'Expenditures 15-22'!F348</f>
        <v>0</v>
      </c>
      <c r="D3638" s="2" t="str">
        <f t="shared" si="55"/>
        <v>Error?</v>
      </c>
    </row>
    <row r="3639" spans="1:4">
      <c r="A3639" s="5">
        <v>3578</v>
      </c>
      <c r="B3639" s="1725">
        <f>'Expenditures 15-22'!F349</f>
        <v>0</v>
      </c>
      <c r="D3639" s="2" t="str">
        <f t="shared" si="55"/>
        <v>Error?</v>
      </c>
    </row>
    <row r="3640" spans="1:4">
      <c r="A3640" s="5">
        <v>3579</v>
      </c>
      <c r="B3640" s="1725">
        <f>'Expenditures 15-22'!F350</f>
        <v>0</v>
      </c>
      <c r="C3640" s="2" t="s">
        <v>567</v>
      </c>
      <c r="D3640" s="2" t="str">
        <f t="shared" si="55"/>
        <v>Error?</v>
      </c>
    </row>
    <row r="3641" spans="1:4">
      <c r="A3641" s="5">
        <v>3580</v>
      </c>
      <c r="B3641" s="1725">
        <f>'Expenditures 15-22'!F351</f>
        <v>0</v>
      </c>
      <c r="D3641" s="2" t="str">
        <f t="shared" si="55"/>
        <v>Error?</v>
      </c>
    </row>
    <row r="3642" spans="1:4">
      <c r="A3642" s="5">
        <v>3581</v>
      </c>
      <c r="B3642" s="1725">
        <f>'Expenditures 15-22'!F352</f>
        <v>0</v>
      </c>
      <c r="C3642" s="2" t="s">
        <v>567</v>
      </c>
      <c r="D3642" s="2" t="str">
        <f t="shared" si="55"/>
        <v>Error?</v>
      </c>
    </row>
    <row r="3643" spans="1:4">
      <c r="A3643" s="5">
        <v>3582</v>
      </c>
      <c r="B3643" s="1725">
        <f>'Expenditures 15-22'!F367</f>
        <v>0</v>
      </c>
      <c r="C3643" s="2" t="s">
        <v>567</v>
      </c>
      <c r="D3643" s="2" t="str">
        <f t="shared" si="55"/>
        <v>Error?</v>
      </c>
    </row>
    <row r="3644" spans="1:4">
      <c r="A3644" s="10">
        <v>3583</v>
      </c>
      <c r="B3644" s="1725"/>
      <c r="D3644" s="2" t="str">
        <f t="shared" si="55"/>
        <v>OK</v>
      </c>
    </row>
    <row r="3645" spans="1:4">
      <c r="A3645" s="5">
        <v>3584</v>
      </c>
      <c r="B3645" s="1725">
        <f>'Expenditures 15-22'!G348</f>
        <v>0</v>
      </c>
      <c r="D3645" s="2" t="str">
        <f t="shared" si="55"/>
        <v>Error?</v>
      </c>
    </row>
    <row r="3646" spans="1:4">
      <c r="A3646" s="5">
        <v>3585</v>
      </c>
      <c r="B3646" s="1725">
        <f>'Expenditures 15-22'!G349</f>
        <v>1452112</v>
      </c>
      <c r="D3646" s="2" t="str">
        <f t="shared" si="55"/>
        <v>Error?</v>
      </c>
    </row>
    <row r="3647" spans="1:4">
      <c r="A3647" s="5">
        <v>3586</v>
      </c>
      <c r="B3647" s="1725">
        <f>'Expenditures 15-22'!G350</f>
        <v>1452112</v>
      </c>
      <c r="C3647" s="2" t="s">
        <v>567</v>
      </c>
      <c r="D3647" s="2" t="str">
        <f t="shared" ref="D3647:D3710" si="56">IF(ISBLANK(B3647),"OK",IF(A3647-B3647=0,"OK","Error?"))</f>
        <v>Error?</v>
      </c>
    </row>
    <row r="3648" spans="1:4">
      <c r="A3648" s="5">
        <v>3587</v>
      </c>
      <c r="B3648" s="1725">
        <f>'Expenditures 15-22'!G351</f>
        <v>0</v>
      </c>
      <c r="D3648" s="2" t="str">
        <f t="shared" si="56"/>
        <v>Error?</v>
      </c>
    </row>
    <row r="3649" spans="1:4">
      <c r="A3649" s="5">
        <v>3588</v>
      </c>
      <c r="B3649" s="1725">
        <f>'Expenditures 15-22'!G352</f>
        <v>1452112</v>
      </c>
      <c r="C3649" s="2" t="s">
        <v>567</v>
      </c>
      <c r="D3649" s="2" t="str">
        <f t="shared" si="56"/>
        <v>Error?</v>
      </c>
    </row>
    <row r="3650" spans="1:4">
      <c r="A3650" s="5">
        <v>3589</v>
      </c>
      <c r="B3650" s="1725">
        <f>'Expenditures 15-22'!G367</f>
        <v>1452112</v>
      </c>
      <c r="C3650" s="2" t="s">
        <v>567</v>
      </c>
      <c r="D3650" s="2" t="str">
        <f t="shared" si="56"/>
        <v>Error?</v>
      </c>
    </row>
    <row r="3651" spans="1:4">
      <c r="A3651" s="10">
        <v>3590</v>
      </c>
      <c r="B3651" s="1725"/>
      <c r="D3651" s="2" t="str">
        <f t="shared" si="56"/>
        <v>OK</v>
      </c>
    </row>
    <row r="3652" spans="1:4">
      <c r="A3652" s="5">
        <v>3591</v>
      </c>
      <c r="B3652" s="1725">
        <f>'Expenditures 15-22'!H348</f>
        <v>0</v>
      </c>
      <c r="D3652" s="2" t="str">
        <f t="shared" si="56"/>
        <v>Error?</v>
      </c>
    </row>
    <row r="3653" spans="1:4">
      <c r="A3653" s="5">
        <v>3592</v>
      </c>
      <c r="B3653" s="1725">
        <f>'Expenditures 15-22'!H349</f>
        <v>0</v>
      </c>
      <c r="D3653" s="2" t="str">
        <f t="shared" si="56"/>
        <v>Error?</v>
      </c>
    </row>
    <row r="3654" spans="1:4">
      <c r="A3654" s="5">
        <v>3593</v>
      </c>
      <c r="B3654" s="1725">
        <f>'Expenditures 15-22'!H350</f>
        <v>0</v>
      </c>
      <c r="C3654" s="2" t="s">
        <v>567</v>
      </c>
      <c r="D3654" s="2" t="str">
        <f t="shared" si="56"/>
        <v>Error?</v>
      </c>
    </row>
    <row r="3655" spans="1:4">
      <c r="A3655" s="5">
        <v>3594</v>
      </c>
      <c r="B3655" s="1725">
        <f>'Expenditures 15-22'!H351</f>
        <v>0</v>
      </c>
      <c r="D3655" s="2" t="str">
        <f t="shared" si="56"/>
        <v>Error?</v>
      </c>
    </row>
    <row r="3656" spans="1:4">
      <c r="A3656" s="5">
        <v>3595</v>
      </c>
      <c r="B3656" s="1725">
        <f>'Expenditures 15-22'!H352</f>
        <v>0</v>
      </c>
      <c r="C3656" s="2" t="s">
        <v>567</v>
      </c>
      <c r="D3656" s="2" t="str">
        <f t="shared" si="56"/>
        <v>Error?</v>
      </c>
    </row>
    <row r="3657" spans="1:4">
      <c r="A3657" s="5">
        <v>3596</v>
      </c>
      <c r="B3657" s="1725">
        <f>'Expenditures 15-22'!H360</f>
        <v>0</v>
      </c>
      <c r="D3657" s="2" t="str">
        <f t="shared" si="56"/>
        <v>Error?</v>
      </c>
    </row>
    <row r="3658" spans="1:4">
      <c r="A3658" s="12">
        <v>3597</v>
      </c>
      <c r="B3658" s="1725">
        <f>'Expenditures 15-22'!H362</f>
        <v>0</v>
      </c>
      <c r="D3658" s="2" t="str">
        <f t="shared" si="56"/>
        <v>Error?</v>
      </c>
    </row>
    <row r="3659" spans="1:4">
      <c r="A3659" s="10">
        <v>3598</v>
      </c>
      <c r="B3659" s="1725"/>
      <c r="D3659" s="2" t="str">
        <f t="shared" si="56"/>
        <v>OK</v>
      </c>
    </row>
    <row r="3660" spans="1:4">
      <c r="A3660" s="5">
        <v>3599</v>
      </c>
      <c r="B3660" s="1725">
        <f>'Expenditures 15-22'!H367</f>
        <v>0</v>
      </c>
      <c r="C3660" s="2" t="s">
        <v>567</v>
      </c>
      <c r="D3660" s="2" t="str">
        <f t="shared" si="56"/>
        <v>Error?</v>
      </c>
    </row>
    <row r="3661" spans="1:4">
      <c r="A3661" s="11">
        <v>3600</v>
      </c>
      <c r="B3661" s="1725"/>
      <c r="D3661" s="2" t="str">
        <f t="shared" si="56"/>
        <v>OK</v>
      </c>
    </row>
    <row r="3662" spans="1:4">
      <c r="A3662" s="10">
        <v>3601</v>
      </c>
      <c r="B3662" s="1725"/>
      <c r="D3662" s="2" t="str">
        <f t="shared" si="56"/>
        <v>OK</v>
      </c>
    </row>
    <row r="3663" spans="1:4">
      <c r="A3663" s="11">
        <v>3602</v>
      </c>
      <c r="B3663" s="1725"/>
      <c r="D3663" s="2" t="str">
        <f t="shared" si="56"/>
        <v>OK</v>
      </c>
    </row>
    <row r="3664" spans="1:4">
      <c r="A3664" s="10">
        <v>3603</v>
      </c>
      <c r="B3664" s="1725"/>
      <c r="C3664" s="2" t="s">
        <v>567</v>
      </c>
      <c r="D3664" s="2" t="str">
        <f t="shared" si="56"/>
        <v>OK</v>
      </c>
    </row>
    <row r="3665" spans="1:4">
      <c r="A3665" s="10">
        <v>3604</v>
      </c>
      <c r="B3665" s="1725"/>
      <c r="D3665" s="2" t="str">
        <f t="shared" si="56"/>
        <v>OK</v>
      </c>
    </row>
    <row r="3666" spans="1:4">
      <c r="A3666" s="10">
        <v>3605</v>
      </c>
      <c r="B3666" s="1725"/>
      <c r="D3666" s="2" t="str">
        <f t="shared" si="56"/>
        <v>OK</v>
      </c>
    </row>
    <row r="3667" spans="1:4">
      <c r="A3667" s="10">
        <v>3606</v>
      </c>
      <c r="B3667" s="1725"/>
      <c r="D3667" s="2" t="str">
        <f t="shared" si="56"/>
        <v>OK</v>
      </c>
    </row>
    <row r="3668" spans="1:4">
      <c r="A3668" s="5">
        <v>3607</v>
      </c>
      <c r="B3668" s="1725">
        <f>'Expenditures 15-22'!K348</f>
        <v>19570</v>
      </c>
      <c r="C3668" s="2" t="s">
        <v>567</v>
      </c>
      <c r="D3668" s="2" t="str">
        <f t="shared" si="56"/>
        <v>Error?</v>
      </c>
    </row>
    <row r="3669" spans="1:4">
      <c r="A3669" s="5">
        <v>3608</v>
      </c>
      <c r="B3669" s="1725">
        <f>'Expenditures 15-22'!K349</f>
        <v>2851415</v>
      </c>
      <c r="C3669" s="2" t="s">
        <v>567</v>
      </c>
      <c r="D3669" s="2" t="str">
        <f t="shared" si="56"/>
        <v>Error?</v>
      </c>
    </row>
    <row r="3670" spans="1:4">
      <c r="A3670" s="5">
        <v>3609</v>
      </c>
      <c r="B3670" s="1725">
        <f>'Expenditures 15-22'!K350</f>
        <v>2870985</v>
      </c>
      <c r="C3670" s="2" t="s">
        <v>567</v>
      </c>
      <c r="D3670" s="2" t="str">
        <f t="shared" si="56"/>
        <v>Error?</v>
      </c>
    </row>
    <row r="3671" spans="1:4">
      <c r="A3671" s="5">
        <v>3610</v>
      </c>
      <c r="B3671" s="1725">
        <f>'Expenditures 15-22'!K351</f>
        <v>0</v>
      </c>
      <c r="C3671" s="2" t="s">
        <v>567</v>
      </c>
      <c r="D3671" s="2" t="str">
        <f t="shared" si="56"/>
        <v>Error?</v>
      </c>
    </row>
    <row r="3672" spans="1:4">
      <c r="A3672" s="5">
        <v>3611</v>
      </c>
      <c r="B3672" s="1725">
        <f>'Expenditures 15-22'!K352</f>
        <v>2870985</v>
      </c>
      <c r="C3672" s="2" t="s">
        <v>567</v>
      </c>
      <c r="D3672" s="2" t="str">
        <f t="shared" si="56"/>
        <v>Error?</v>
      </c>
    </row>
    <row r="3673" spans="1:4">
      <c r="A3673" s="5">
        <v>3612</v>
      </c>
      <c r="B3673" s="1725">
        <f>'Expenditures 15-22'!K356</f>
        <v>0</v>
      </c>
      <c r="C3673" s="2" t="s">
        <v>567</v>
      </c>
      <c r="D3673" s="2" t="str">
        <f t="shared" si="56"/>
        <v>Error?</v>
      </c>
    </row>
    <row r="3674" spans="1:4">
      <c r="A3674" s="12">
        <v>3613</v>
      </c>
      <c r="B3674" s="1725">
        <f>'Expenditures 15-22'!K357</f>
        <v>0</v>
      </c>
      <c r="D3674" s="2" t="str">
        <f t="shared" si="56"/>
        <v>Error?</v>
      </c>
    </row>
    <row r="3675" spans="1:4">
      <c r="A3675" s="5">
        <v>3614</v>
      </c>
      <c r="B3675" s="1725">
        <f>'Expenditures 15-22'!K360</f>
        <v>0</v>
      </c>
      <c r="C3675" s="2" t="s">
        <v>567</v>
      </c>
      <c r="D3675" s="2" t="str">
        <f t="shared" si="56"/>
        <v>Error?</v>
      </c>
    </row>
    <row r="3676" spans="1:4">
      <c r="A3676" s="12">
        <v>3615</v>
      </c>
      <c r="B3676" s="1725">
        <f>'Expenditures 15-22'!K362</f>
        <v>0</v>
      </c>
      <c r="D3676" s="2" t="str">
        <f t="shared" si="56"/>
        <v>Error?</v>
      </c>
    </row>
    <row r="3677" spans="1:4">
      <c r="A3677" s="10">
        <v>3616</v>
      </c>
      <c r="B3677" s="1725"/>
      <c r="D3677" s="2" t="str">
        <f t="shared" si="56"/>
        <v>OK</v>
      </c>
    </row>
    <row r="3678" spans="1:4">
      <c r="A3678" s="5">
        <v>3617</v>
      </c>
      <c r="B3678" s="1725">
        <f>'Expenditures 15-22'!K367</f>
        <v>2870985</v>
      </c>
      <c r="C3678" s="2" t="s">
        <v>567</v>
      </c>
      <c r="D3678" s="2" t="str">
        <f t="shared" si="56"/>
        <v>Error?</v>
      </c>
    </row>
    <row r="3679" spans="1:4">
      <c r="A3679" s="10">
        <v>3618</v>
      </c>
      <c r="B3679" s="1725"/>
      <c r="D3679" s="2" t="str">
        <f t="shared" si="56"/>
        <v>OK</v>
      </c>
    </row>
    <row r="3680" spans="1:4">
      <c r="A3680" s="10">
        <v>3619</v>
      </c>
      <c r="B3680" s="1725"/>
      <c r="D3680" s="2" t="str">
        <f t="shared" si="56"/>
        <v>OK</v>
      </c>
    </row>
    <row r="3681" spans="1:4">
      <c r="A3681" s="5">
        <v>3620</v>
      </c>
      <c r="B3681" s="1725">
        <f>'Expenditures 15-22'!K368</f>
        <v>4316075</v>
      </c>
      <c r="C3681" s="2" t="s">
        <v>567</v>
      </c>
      <c r="D3681" s="2" t="str">
        <f t="shared" si="56"/>
        <v>Error?</v>
      </c>
    </row>
    <row r="3682" spans="1:4">
      <c r="A3682" s="5">
        <v>3621</v>
      </c>
      <c r="B3682" s="1725">
        <f>'Short-Term Long-Term Debt 24'!C13</f>
        <v>0</v>
      </c>
      <c r="D3682" s="2" t="str">
        <f t="shared" si="56"/>
        <v>Error?</v>
      </c>
    </row>
    <row r="3683" spans="1:4">
      <c r="A3683" s="5">
        <v>3622</v>
      </c>
      <c r="B3683" s="1725">
        <f>'Short-Term Long-Term Debt 24'!C19</f>
        <v>0</v>
      </c>
      <c r="D3683" s="2" t="str">
        <f t="shared" si="56"/>
        <v>Error?</v>
      </c>
    </row>
    <row r="3684" spans="1:4">
      <c r="A3684" s="12">
        <v>3623</v>
      </c>
      <c r="B3684" s="1725">
        <f>'Short-Term Long-Term Debt 24'!D13</f>
        <v>0</v>
      </c>
      <c r="D3684" s="2" t="str">
        <f t="shared" si="56"/>
        <v>Error?</v>
      </c>
    </row>
    <row r="3685" spans="1:4">
      <c r="A3685" s="5">
        <v>3624</v>
      </c>
      <c r="B3685" s="1725">
        <f>'Short-Term Long-Term Debt 24'!D19</f>
        <v>0</v>
      </c>
      <c r="D3685" s="2" t="str">
        <f t="shared" si="56"/>
        <v>Error?</v>
      </c>
    </row>
    <row r="3686" spans="1:4">
      <c r="A3686" s="5">
        <v>3625</v>
      </c>
      <c r="B3686" s="1725">
        <f>'Short-Term Long-Term Debt 24'!E13</f>
        <v>0</v>
      </c>
      <c r="D3686" s="2" t="str">
        <f t="shared" si="56"/>
        <v>Error?</v>
      </c>
    </row>
    <row r="3687" spans="1:4">
      <c r="A3687" s="5">
        <v>3626</v>
      </c>
      <c r="B3687" s="1725">
        <f>'Short-Term Long-Term Debt 24'!E19</f>
        <v>0</v>
      </c>
      <c r="D3687" s="2" t="str">
        <f t="shared" si="56"/>
        <v>Error?</v>
      </c>
    </row>
    <row r="3688" spans="1:4">
      <c r="A3688" s="5">
        <v>3627</v>
      </c>
      <c r="B3688" s="1725">
        <f>'Short-Term Long-Term Debt 24'!F13</f>
        <v>0</v>
      </c>
      <c r="C3688" s="2" t="s">
        <v>567</v>
      </c>
      <c r="D3688" s="2" t="str">
        <f t="shared" si="56"/>
        <v>Error?</v>
      </c>
    </row>
    <row r="3689" spans="1:4">
      <c r="A3689" s="5">
        <v>3628</v>
      </c>
      <c r="B3689" s="1725">
        <f>'Short-Term Long-Term Debt 24'!F19</f>
        <v>0</v>
      </c>
      <c r="C3689" s="2" t="s">
        <v>567</v>
      </c>
      <c r="D3689" s="2" t="str">
        <f t="shared" si="56"/>
        <v>Error?</v>
      </c>
    </row>
    <row r="3690" spans="1:4">
      <c r="A3690" s="10">
        <v>3629</v>
      </c>
      <c r="B3690" s="1725"/>
      <c r="D3690" s="2" t="str">
        <f t="shared" si="56"/>
        <v>OK</v>
      </c>
    </row>
    <row r="3691" spans="1:4">
      <c r="A3691" s="10">
        <v>3630</v>
      </c>
      <c r="B3691" s="1725"/>
      <c r="D3691" s="2" t="str">
        <f t="shared" si="56"/>
        <v>OK</v>
      </c>
    </row>
    <row r="3692" spans="1:4">
      <c r="A3692" s="10">
        <v>3631</v>
      </c>
      <c r="B3692" s="1725"/>
      <c r="D3692" s="2" t="str">
        <f t="shared" si="56"/>
        <v>OK</v>
      </c>
    </row>
    <row r="3693" spans="1:4">
      <c r="A3693" s="10">
        <v>3632</v>
      </c>
      <c r="B3693" s="1725"/>
      <c r="D3693" s="2" t="str">
        <f t="shared" si="56"/>
        <v>OK</v>
      </c>
    </row>
    <row r="3694" spans="1:4">
      <c r="A3694" s="10">
        <v>3633</v>
      </c>
      <c r="B3694" s="1725"/>
      <c r="D3694" s="2" t="str">
        <f t="shared" si="56"/>
        <v>OK</v>
      </c>
    </row>
    <row r="3695" spans="1:4">
      <c r="A3695" s="10">
        <v>3634</v>
      </c>
      <c r="B3695" s="1725"/>
      <c r="D3695" s="2" t="str">
        <f t="shared" si="56"/>
        <v>OK</v>
      </c>
    </row>
    <row r="3696" spans="1:4">
      <c r="A3696" s="10">
        <v>3635</v>
      </c>
      <c r="B3696" s="1725"/>
      <c r="D3696" s="2" t="str">
        <f t="shared" si="56"/>
        <v>OK</v>
      </c>
    </row>
    <row r="3697" spans="1:4">
      <c r="A3697" s="10">
        <v>3636</v>
      </c>
      <c r="B3697" s="1725"/>
      <c r="D3697" s="2" t="str">
        <f t="shared" si="56"/>
        <v>OK</v>
      </c>
    </row>
    <row r="3698" spans="1:4">
      <c r="A3698" s="5">
        <v>3637</v>
      </c>
      <c r="B3698" s="1725">
        <f>'Acct Summary 7-8'!D30</f>
        <v>0</v>
      </c>
      <c r="D3698" s="2" t="str">
        <f t="shared" si="56"/>
        <v>Error?</v>
      </c>
    </row>
    <row r="3699" spans="1:4">
      <c r="A3699" s="5">
        <v>3638</v>
      </c>
      <c r="B3699" s="1725">
        <f>'Acct Summary 7-8'!E31</f>
        <v>0</v>
      </c>
      <c r="D3699" s="2" t="str">
        <f t="shared" si="56"/>
        <v>Error?</v>
      </c>
    </row>
    <row r="3700" spans="1:4">
      <c r="A3700" s="10">
        <v>3639</v>
      </c>
      <c r="B3700" s="1725"/>
      <c r="D3700" s="2" t="str">
        <f t="shared" si="56"/>
        <v>OK</v>
      </c>
    </row>
    <row r="3701" spans="1:4">
      <c r="A3701" s="10">
        <v>3640</v>
      </c>
      <c r="B3701" s="1725"/>
      <c r="D3701" s="2" t="str">
        <f t="shared" si="56"/>
        <v>OK</v>
      </c>
    </row>
    <row r="3702" spans="1:4">
      <c r="A3702" s="5">
        <v>3641</v>
      </c>
      <c r="B3702" s="1725">
        <f>'Acct Summary 7-8'!K52</f>
        <v>0</v>
      </c>
      <c r="C3702" s="2" t="s">
        <v>567</v>
      </c>
      <c r="D3702" s="2" t="str">
        <f t="shared" si="56"/>
        <v>Error?</v>
      </c>
    </row>
    <row r="3703" spans="1:4">
      <c r="A3703" s="5">
        <v>3642</v>
      </c>
      <c r="B3703" s="1725">
        <f>'Acct Summary 7-8'!K53</f>
        <v>0</v>
      </c>
      <c r="C3703" s="2" t="s">
        <v>567</v>
      </c>
      <c r="D3703" s="2" t="str">
        <f t="shared" si="56"/>
        <v>Error?</v>
      </c>
    </row>
    <row r="3704" spans="1:4">
      <c r="A3704" s="10">
        <v>3643</v>
      </c>
      <c r="B3704" s="1725"/>
      <c r="D3704" s="2" t="str">
        <f t="shared" si="56"/>
        <v>OK</v>
      </c>
    </row>
    <row r="3705" spans="1:4">
      <c r="A3705" s="10">
        <v>3644</v>
      </c>
      <c r="B3705" s="1725"/>
      <c r="D3705" s="2" t="str">
        <f t="shared" si="56"/>
        <v>OK</v>
      </c>
    </row>
    <row r="3706" spans="1:4">
      <c r="A3706" s="10">
        <v>3645</v>
      </c>
      <c r="B3706" s="1725"/>
      <c r="D3706" s="2" t="str">
        <f t="shared" si="56"/>
        <v>OK</v>
      </c>
    </row>
    <row r="3707" spans="1:4">
      <c r="A3707" s="10">
        <v>3646</v>
      </c>
      <c r="B3707" s="1725"/>
      <c r="D3707" s="2" t="str">
        <f t="shared" si="56"/>
        <v>OK</v>
      </c>
    </row>
    <row r="3708" spans="1:4">
      <c r="A3708" s="10">
        <v>3647</v>
      </c>
      <c r="B3708" s="1725"/>
      <c r="D3708" s="2" t="str">
        <f t="shared" si="56"/>
        <v>OK</v>
      </c>
    </row>
    <row r="3709" spans="1:4">
      <c r="A3709" s="10">
        <v>3648</v>
      </c>
      <c r="B3709" s="1725"/>
      <c r="D3709" s="2" t="str">
        <f t="shared" si="56"/>
        <v>OK</v>
      </c>
    </row>
    <row r="3710" spans="1:4">
      <c r="A3710" s="10">
        <v>3649</v>
      </c>
      <c r="B3710" s="1725"/>
      <c r="D3710" s="2" t="str">
        <f t="shared" si="56"/>
        <v>OK</v>
      </c>
    </row>
    <row r="3711" spans="1:4">
      <c r="A3711" s="10">
        <v>3650</v>
      </c>
      <c r="B3711" s="1725"/>
      <c r="D3711" s="2" t="str">
        <f t="shared" ref="D3711:D3774" si="57">IF(ISBLANK(B3711),"OK",IF(A3711-B3711=0,"OK","Error?"))</f>
        <v>OK</v>
      </c>
    </row>
    <row r="3712" spans="1:4">
      <c r="A3712" s="10">
        <v>3651</v>
      </c>
      <c r="B3712" s="1725"/>
      <c r="D3712" s="2" t="str">
        <f t="shared" si="57"/>
        <v>OK</v>
      </c>
    </row>
    <row r="3713" spans="1:4">
      <c r="A3713" s="10">
        <v>3652</v>
      </c>
      <c r="B3713" s="1725"/>
      <c r="D3713" s="2" t="str">
        <f t="shared" si="57"/>
        <v>OK</v>
      </c>
    </row>
    <row r="3714" spans="1:4">
      <c r="A3714" s="10">
        <v>3653</v>
      </c>
      <c r="B3714" s="1725"/>
      <c r="D3714" s="2" t="str">
        <f t="shared" si="57"/>
        <v>OK</v>
      </c>
    </row>
    <row r="3715" spans="1:4">
      <c r="A3715" s="10">
        <v>3654</v>
      </c>
      <c r="B3715" s="1725"/>
      <c r="D3715" s="2" t="str">
        <f t="shared" si="57"/>
        <v>OK</v>
      </c>
    </row>
    <row r="3716" spans="1:4">
      <c r="A3716" s="10">
        <v>3655</v>
      </c>
      <c r="B3716" s="1725"/>
      <c r="D3716" s="2" t="str">
        <f t="shared" si="57"/>
        <v>OK</v>
      </c>
    </row>
    <row r="3717" spans="1:4">
      <c r="A3717" s="5">
        <v>3656</v>
      </c>
      <c r="B3717" s="1725">
        <f>'Expenditures 15-22'!K309</f>
        <v>0</v>
      </c>
      <c r="C3717" s="2" t="s">
        <v>567</v>
      </c>
      <c r="D3717" s="2" t="str">
        <f t="shared" si="57"/>
        <v>Error?</v>
      </c>
    </row>
    <row r="3718" spans="1:4">
      <c r="A3718" s="5">
        <v>3657</v>
      </c>
      <c r="B3718" s="1725">
        <f>'Acct Summary 7-8'!K7</f>
        <v>0</v>
      </c>
      <c r="C3718" s="2" t="s">
        <v>567</v>
      </c>
      <c r="D3718" s="2" t="str">
        <f t="shared" si="57"/>
        <v>Error?</v>
      </c>
    </row>
    <row r="3719" spans="1:4">
      <c r="A3719" s="10">
        <v>3658</v>
      </c>
      <c r="B3719" s="1725"/>
      <c r="D3719" s="2" t="str">
        <f t="shared" si="57"/>
        <v>OK</v>
      </c>
    </row>
    <row r="3720" spans="1:4">
      <c r="A3720" s="10">
        <v>3659</v>
      </c>
      <c r="B3720" s="1725"/>
      <c r="D3720" s="2" t="str">
        <f t="shared" si="57"/>
        <v>OK</v>
      </c>
    </row>
    <row r="3721" spans="1:4">
      <c r="A3721" s="5">
        <v>3660</v>
      </c>
      <c r="B3721" s="1725">
        <f>'Expenditures 15-22'!D283</f>
        <v>0</v>
      </c>
      <c r="D3721" s="2" t="str">
        <f t="shared" si="57"/>
        <v>Error?</v>
      </c>
    </row>
    <row r="3722" spans="1:4">
      <c r="A3722" s="5">
        <v>3661</v>
      </c>
      <c r="B3722" s="1725">
        <f>'Expenditures 15-22'!D285</f>
        <v>0</v>
      </c>
      <c r="C3722" s="2" t="s">
        <v>567</v>
      </c>
      <c r="D3722" s="2" t="str">
        <f t="shared" si="57"/>
        <v>Error?</v>
      </c>
    </row>
    <row r="3723" spans="1:4">
      <c r="A3723" s="5">
        <v>3662</v>
      </c>
      <c r="B3723" s="1725">
        <f>'Expenditures 15-22'!K283</f>
        <v>0</v>
      </c>
      <c r="C3723" s="2" t="s">
        <v>567</v>
      </c>
      <c r="D3723" s="2" t="str">
        <f t="shared" si="57"/>
        <v>Error?</v>
      </c>
    </row>
    <row r="3724" spans="1:4">
      <c r="A3724" s="5">
        <v>3663</v>
      </c>
      <c r="B3724" s="1725">
        <f>'Expenditures 15-22'!K285</f>
        <v>0</v>
      </c>
      <c r="C3724" s="2" t="s">
        <v>567</v>
      </c>
      <c r="D3724" s="2" t="str">
        <f t="shared" si="57"/>
        <v>Error?</v>
      </c>
    </row>
    <row r="3725" spans="1:4">
      <c r="A3725" s="5">
        <v>3664</v>
      </c>
      <c r="B3725" s="1725">
        <f>'Tax Sched 23'!B13</f>
        <v>0</v>
      </c>
      <c r="C3725" s="2" t="s">
        <v>567</v>
      </c>
      <c r="D3725" s="2" t="str">
        <f t="shared" si="57"/>
        <v>Error?</v>
      </c>
    </row>
    <row r="3726" spans="1:4">
      <c r="A3726" s="5">
        <v>3665</v>
      </c>
      <c r="B3726" s="1725">
        <f>'Tax Sched 23'!D13</f>
        <v>0</v>
      </c>
      <c r="C3726" s="2" t="s">
        <v>567</v>
      </c>
      <c r="D3726" s="2" t="str">
        <f t="shared" si="57"/>
        <v>Error?</v>
      </c>
    </row>
    <row r="3727" spans="1:4">
      <c r="A3727" s="5">
        <v>3666</v>
      </c>
      <c r="B3727" s="1725">
        <f>'Tax Sched 23'!C13</f>
        <v>0</v>
      </c>
      <c r="D3727" s="2" t="str">
        <f t="shared" si="57"/>
        <v>Error?</v>
      </c>
    </row>
    <row r="3728" spans="1:4">
      <c r="A3728" s="5">
        <v>3667</v>
      </c>
      <c r="B3728" s="1725">
        <f>'Tax Sched 23'!F13</f>
        <v>0</v>
      </c>
      <c r="C3728" s="2" t="s">
        <v>567</v>
      </c>
      <c r="D3728" s="2" t="str">
        <f t="shared" si="57"/>
        <v>Error?</v>
      </c>
    </row>
    <row r="3729" spans="1:4">
      <c r="A3729" s="5">
        <v>3668</v>
      </c>
      <c r="B3729" s="1725">
        <f>'Tax Sched 23'!E13</f>
        <v>0</v>
      </c>
      <c r="D3729" s="2" t="str">
        <f t="shared" si="57"/>
        <v>Error?</v>
      </c>
    </row>
    <row r="3730" spans="1:4">
      <c r="A3730" s="5">
        <v>3669</v>
      </c>
      <c r="B3730" s="1725">
        <f>'ICR Computation 30'!E10</f>
        <v>10263</v>
      </c>
      <c r="D3730" s="2" t="str">
        <f t="shared" si="57"/>
        <v>Error?</v>
      </c>
    </row>
    <row r="3731" spans="1:4">
      <c r="A3731" s="10">
        <v>3670</v>
      </c>
      <c r="B3731" s="1725"/>
      <c r="D3731" s="2" t="str">
        <f t="shared" si="57"/>
        <v>OK</v>
      </c>
    </row>
    <row r="3732" spans="1:4">
      <c r="A3732" s="10">
        <v>3671</v>
      </c>
      <c r="B3732" s="1725"/>
      <c r="D3732" s="2" t="str">
        <f t="shared" si="57"/>
        <v>OK</v>
      </c>
    </row>
    <row r="3733" spans="1:4">
      <c r="A3733" s="10">
        <v>3672</v>
      </c>
      <c r="B3733" s="1725"/>
      <c r="D3733" s="2" t="str">
        <f t="shared" si="57"/>
        <v>OK</v>
      </c>
    </row>
    <row r="3734" spans="1:4">
      <c r="A3734" s="10">
        <v>3673</v>
      </c>
      <c r="B3734" s="1725"/>
      <c r="D3734" s="2" t="str">
        <f t="shared" si="57"/>
        <v>OK</v>
      </c>
    </row>
    <row r="3735" spans="1:4">
      <c r="A3735" s="10">
        <v>3674</v>
      </c>
      <c r="B3735" s="1725"/>
      <c r="D3735" s="2" t="str">
        <f t="shared" si="57"/>
        <v>OK</v>
      </c>
    </row>
    <row r="3736" spans="1:4">
      <c r="A3736" s="10">
        <v>3675</v>
      </c>
      <c r="B3736" s="1725"/>
      <c r="D3736" s="2" t="str">
        <f t="shared" si="57"/>
        <v>OK</v>
      </c>
    </row>
    <row r="3737" spans="1:4">
      <c r="A3737" s="10">
        <v>3676</v>
      </c>
      <c r="B3737" s="1725"/>
      <c r="D3737" s="2" t="str">
        <f t="shared" si="57"/>
        <v>OK</v>
      </c>
    </row>
    <row r="3738" spans="1:4">
      <c r="A3738" s="10">
        <v>3677</v>
      </c>
      <c r="B3738" s="1725"/>
      <c r="D3738" s="2" t="str">
        <f t="shared" si="57"/>
        <v>OK</v>
      </c>
    </row>
    <row r="3739" spans="1:4">
      <c r="A3739" s="10">
        <v>3678</v>
      </c>
      <c r="B3739" s="1725"/>
      <c r="D3739" s="2" t="str">
        <f t="shared" si="57"/>
        <v>OK</v>
      </c>
    </row>
    <row r="3740" spans="1:4">
      <c r="A3740" s="10">
        <v>3679</v>
      </c>
      <c r="B3740" s="1725"/>
      <c r="D3740" s="2" t="str">
        <f t="shared" si="57"/>
        <v>OK</v>
      </c>
    </row>
    <row r="3741" spans="1:4">
      <c r="A3741" s="10">
        <v>3680</v>
      </c>
      <c r="B3741" s="1725"/>
      <c r="D3741" s="2" t="str">
        <f t="shared" si="57"/>
        <v>OK</v>
      </c>
    </row>
    <row r="3742" spans="1:4">
      <c r="A3742" s="10">
        <v>3681</v>
      </c>
      <c r="B3742" s="1725"/>
      <c r="D3742" s="2" t="str">
        <f t="shared" si="57"/>
        <v>OK</v>
      </c>
    </row>
    <row r="3743" spans="1:4">
      <c r="A3743" s="10">
        <v>3682</v>
      </c>
      <c r="B3743" s="1725"/>
      <c r="D3743" s="2" t="str">
        <f t="shared" si="57"/>
        <v>OK</v>
      </c>
    </row>
    <row r="3744" spans="1:4">
      <c r="A3744" s="10">
        <v>3683</v>
      </c>
      <c r="B3744" s="1725"/>
      <c r="D3744" s="2" t="str">
        <f t="shared" si="57"/>
        <v>OK</v>
      </c>
    </row>
    <row r="3745" spans="1:4">
      <c r="A3745" s="10">
        <v>3684</v>
      </c>
      <c r="B3745" s="1725"/>
      <c r="D3745" s="2" t="str">
        <f t="shared" si="57"/>
        <v>OK</v>
      </c>
    </row>
    <row r="3746" spans="1:4">
      <c r="A3746" s="10">
        <v>3685</v>
      </c>
      <c r="B3746" s="1725"/>
      <c r="D3746" s="2" t="str">
        <f t="shared" si="57"/>
        <v>OK</v>
      </c>
    </row>
    <row r="3747" spans="1:4">
      <c r="A3747" s="10">
        <v>3686</v>
      </c>
      <c r="B3747" s="1725"/>
      <c r="D3747" s="2" t="str">
        <f t="shared" si="57"/>
        <v>OK</v>
      </c>
    </row>
    <row r="3748" spans="1:4">
      <c r="A3748" s="10">
        <v>3687</v>
      </c>
      <c r="B3748" s="1725"/>
      <c r="D3748" s="2" t="str">
        <f t="shared" si="57"/>
        <v>OK</v>
      </c>
    </row>
    <row r="3749" spans="1:4">
      <c r="A3749" s="10">
        <v>3688</v>
      </c>
      <c r="B3749" s="1725"/>
      <c r="D3749" s="2" t="str">
        <f t="shared" si="57"/>
        <v>OK</v>
      </c>
    </row>
    <row r="3750" spans="1:4">
      <c r="A3750" s="10">
        <v>3689</v>
      </c>
      <c r="B3750" s="1725"/>
      <c r="D3750" s="2" t="str">
        <f t="shared" si="57"/>
        <v>OK</v>
      </c>
    </row>
    <row r="3751" spans="1:4">
      <c r="A3751" s="10">
        <v>3690</v>
      </c>
      <c r="B3751" s="1725"/>
      <c r="D3751" s="2" t="str">
        <f t="shared" si="57"/>
        <v>OK</v>
      </c>
    </row>
    <row r="3752" spans="1:4">
      <c r="A3752" s="10">
        <v>3691</v>
      </c>
      <c r="B3752" s="1725"/>
      <c r="D3752" s="2" t="str">
        <f t="shared" si="57"/>
        <v>OK</v>
      </c>
    </row>
    <row r="3753" spans="1:4">
      <c r="A3753" s="10">
        <v>3692</v>
      </c>
      <c r="B3753" s="1725"/>
      <c r="D3753" s="2" t="str">
        <f t="shared" si="57"/>
        <v>OK</v>
      </c>
    </row>
    <row r="3754" spans="1:4">
      <c r="A3754" s="10">
        <v>3693</v>
      </c>
      <c r="B3754" s="1725"/>
      <c r="D3754" s="2" t="str">
        <f t="shared" si="57"/>
        <v>OK</v>
      </c>
    </row>
    <row r="3755" spans="1:4">
      <c r="A3755" s="10">
        <v>3694</v>
      </c>
      <c r="B3755" s="1725"/>
      <c r="D3755" s="2" t="str">
        <f t="shared" si="57"/>
        <v>OK</v>
      </c>
    </row>
    <row r="3756" spans="1:4">
      <c r="A3756" s="10">
        <v>3695</v>
      </c>
      <c r="B3756" s="1725"/>
      <c r="D3756" s="2" t="str">
        <f t="shared" si="57"/>
        <v>OK</v>
      </c>
    </row>
    <row r="3757" spans="1:4">
      <c r="A3757" s="10">
        <v>3696</v>
      </c>
      <c r="B3757" s="1725"/>
      <c r="D3757" s="2" t="str">
        <f t="shared" si="57"/>
        <v>OK</v>
      </c>
    </row>
    <row r="3758" spans="1:4">
      <c r="A3758" s="10">
        <v>3697</v>
      </c>
      <c r="B3758" s="1725"/>
      <c r="D3758" s="2" t="str">
        <f t="shared" si="57"/>
        <v>OK</v>
      </c>
    </row>
    <row r="3759" spans="1:4">
      <c r="A3759" s="10">
        <v>3698</v>
      </c>
      <c r="B3759" s="1725"/>
      <c r="D3759" s="2" t="str">
        <f t="shared" si="57"/>
        <v>OK</v>
      </c>
    </row>
    <row r="3760" spans="1:4">
      <c r="A3760" s="10">
        <v>3699</v>
      </c>
      <c r="B3760" s="1725"/>
      <c r="D3760" s="2" t="str">
        <f t="shared" si="57"/>
        <v>OK</v>
      </c>
    </row>
    <row r="3761" spans="1:4">
      <c r="A3761" s="10">
        <v>3700</v>
      </c>
      <c r="B3761" s="1725"/>
      <c r="D3761" s="2" t="str">
        <f t="shared" si="57"/>
        <v>OK</v>
      </c>
    </row>
    <row r="3762" spans="1:4">
      <c r="A3762" s="10">
        <v>3701</v>
      </c>
      <c r="B3762" s="1725"/>
      <c r="D3762" s="2" t="str">
        <f t="shared" si="57"/>
        <v>OK</v>
      </c>
    </row>
    <row r="3763" spans="1:4">
      <c r="A3763" s="10">
        <v>3702</v>
      </c>
      <c r="B3763" s="1725"/>
      <c r="D3763" s="2" t="str">
        <f t="shared" si="57"/>
        <v>OK</v>
      </c>
    </row>
    <row r="3764" spans="1:4">
      <c r="A3764" s="10">
        <v>3703</v>
      </c>
      <c r="B3764" s="1725"/>
      <c r="D3764" s="2" t="str">
        <f t="shared" si="57"/>
        <v>OK</v>
      </c>
    </row>
    <row r="3765" spans="1:4">
      <c r="A3765" s="10">
        <v>3704</v>
      </c>
      <c r="B3765" s="1725"/>
      <c r="D3765" s="2" t="str">
        <f t="shared" si="57"/>
        <v>OK</v>
      </c>
    </row>
    <row r="3766" spans="1:4">
      <c r="A3766" s="10">
        <v>3705</v>
      </c>
      <c r="B3766" s="1725"/>
      <c r="D3766" s="2" t="str">
        <f t="shared" si="57"/>
        <v>OK</v>
      </c>
    </row>
    <row r="3767" spans="1:4">
      <c r="A3767" s="10">
        <v>3706</v>
      </c>
      <c r="B3767" s="1725"/>
      <c r="D3767" s="2" t="str">
        <f t="shared" si="57"/>
        <v>OK</v>
      </c>
    </row>
    <row r="3768" spans="1:4">
      <c r="A3768" s="10">
        <v>3707</v>
      </c>
      <c r="B3768" s="1725"/>
      <c r="D3768" s="2" t="str">
        <f t="shared" si="57"/>
        <v>OK</v>
      </c>
    </row>
    <row r="3769" spans="1:4">
      <c r="A3769" s="10">
        <v>3708</v>
      </c>
      <c r="B3769" s="1725"/>
      <c r="D3769" s="2" t="str">
        <f t="shared" si="57"/>
        <v>OK</v>
      </c>
    </row>
    <row r="3770" spans="1:4">
      <c r="A3770" s="10">
        <v>3709</v>
      </c>
      <c r="B3770" s="1725"/>
      <c r="D3770" s="2" t="str">
        <f t="shared" si="57"/>
        <v>OK</v>
      </c>
    </row>
    <row r="3771" spans="1:4">
      <c r="A3771" s="10">
        <v>3710</v>
      </c>
      <c r="B3771" s="1725"/>
      <c r="D3771" s="2" t="str">
        <f t="shared" si="57"/>
        <v>OK</v>
      </c>
    </row>
    <row r="3772" spans="1:4">
      <c r="A3772" s="10">
        <v>3711</v>
      </c>
      <c r="B3772" s="1725"/>
      <c r="D3772" s="2" t="str">
        <f t="shared" si="57"/>
        <v>OK</v>
      </c>
    </row>
    <row r="3773" spans="1:4">
      <c r="A3773" s="10">
        <v>3712</v>
      </c>
      <c r="B3773" s="1725"/>
      <c r="D3773" s="2" t="str">
        <f t="shared" si="57"/>
        <v>OK</v>
      </c>
    </row>
    <row r="3774" spans="1:4">
      <c r="A3774" s="10">
        <v>3713</v>
      </c>
      <c r="B3774" s="1725"/>
      <c r="D3774" s="2" t="str">
        <f t="shared" si="57"/>
        <v>OK</v>
      </c>
    </row>
    <row r="3775" spans="1:4">
      <c r="A3775" s="10">
        <v>3714</v>
      </c>
      <c r="B3775" s="1725"/>
      <c r="D3775" s="2" t="str">
        <f t="shared" ref="D3775:D3838" si="58">IF(ISBLANK(B3775),"OK",IF(A3775-B3775=0,"OK","Error?"))</f>
        <v>OK</v>
      </c>
    </row>
    <row r="3776" spans="1:4">
      <c r="A3776" s="10">
        <v>3715</v>
      </c>
      <c r="B3776" s="1725"/>
      <c r="D3776" s="2" t="str">
        <f t="shared" si="58"/>
        <v>OK</v>
      </c>
    </row>
    <row r="3777" spans="1:4">
      <c r="A3777" s="10">
        <v>3716</v>
      </c>
      <c r="B3777" s="1725"/>
      <c r="D3777" s="2" t="str">
        <f t="shared" si="58"/>
        <v>OK</v>
      </c>
    </row>
    <row r="3778" spans="1:4">
      <c r="A3778" s="10">
        <v>3717</v>
      </c>
      <c r="B3778" s="1725"/>
      <c r="D3778" s="2" t="str">
        <f t="shared" si="58"/>
        <v>OK</v>
      </c>
    </row>
    <row r="3779" spans="1:4">
      <c r="A3779" s="10">
        <v>3718</v>
      </c>
      <c r="B3779" s="1725"/>
      <c r="D3779" s="2" t="str">
        <f t="shared" si="58"/>
        <v>OK</v>
      </c>
    </row>
    <row r="3780" spans="1:4">
      <c r="A3780" s="10">
        <v>3719</v>
      </c>
      <c r="B3780" s="1725"/>
      <c r="D3780" s="2" t="str">
        <f t="shared" si="58"/>
        <v>OK</v>
      </c>
    </row>
    <row r="3781" spans="1:4">
      <c r="A3781" s="10">
        <v>3720</v>
      </c>
      <c r="B3781" s="1725"/>
      <c r="D3781" s="2" t="str">
        <f t="shared" si="58"/>
        <v>OK</v>
      </c>
    </row>
    <row r="3782" spans="1:4">
      <c r="A3782" s="10">
        <v>3721</v>
      </c>
      <c r="B3782" s="1725"/>
      <c r="D3782" s="2" t="str">
        <f t="shared" si="58"/>
        <v>OK</v>
      </c>
    </row>
    <row r="3783" spans="1:4">
      <c r="A3783" s="10">
        <v>3722</v>
      </c>
      <c r="B3783" s="1725"/>
      <c r="D3783" s="2" t="str">
        <f t="shared" si="58"/>
        <v>OK</v>
      </c>
    </row>
    <row r="3784" spans="1:4">
      <c r="A3784" s="10">
        <v>3723</v>
      </c>
      <c r="B3784" s="1725"/>
      <c r="D3784" s="2" t="str">
        <f t="shared" si="58"/>
        <v>OK</v>
      </c>
    </row>
    <row r="3785" spans="1:4">
      <c r="A3785" s="10">
        <v>3724</v>
      </c>
      <c r="B3785" s="1725"/>
      <c r="D3785" s="2" t="str">
        <f t="shared" si="58"/>
        <v>OK</v>
      </c>
    </row>
    <row r="3786" spans="1:4">
      <c r="A3786" s="10">
        <v>3725</v>
      </c>
      <c r="B3786" s="1725"/>
      <c r="D3786" s="2" t="str">
        <f t="shared" si="58"/>
        <v>OK</v>
      </c>
    </row>
    <row r="3787" spans="1:4">
      <c r="A3787" s="10">
        <v>3726</v>
      </c>
      <c r="B3787" s="1725"/>
      <c r="D3787" s="2" t="str">
        <f t="shared" si="58"/>
        <v>OK</v>
      </c>
    </row>
    <row r="3788" spans="1:4">
      <c r="A3788" s="10">
        <v>3727</v>
      </c>
      <c r="B3788" s="1725"/>
      <c r="D3788" s="2" t="str">
        <f t="shared" si="58"/>
        <v>OK</v>
      </c>
    </row>
    <row r="3789" spans="1:4">
      <c r="A3789" s="10">
        <v>3728</v>
      </c>
      <c r="B3789" s="1725"/>
      <c r="D3789" s="2" t="str">
        <f t="shared" si="58"/>
        <v>OK</v>
      </c>
    </row>
    <row r="3790" spans="1:4">
      <c r="A3790" s="10">
        <v>3729</v>
      </c>
      <c r="B3790" s="1725"/>
      <c r="D3790" s="2" t="str">
        <f t="shared" si="58"/>
        <v>OK</v>
      </c>
    </row>
    <row r="3791" spans="1:4">
      <c r="A3791" s="10">
        <v>3730</v>
      </c>
      <c r="B3791" s="1725"/>
      <c r="D3791" s="2" t="str">
        <f t="shared" si="58"/>
        <v>OK</v>
      </c>
    </row>
    <row r="3792" spans="1:4">
      <c r="A3792" s="10">
        <v>3731</v>
      </c>
      <c r="B3792" s="1725"/>
      <c r="D3792" s="2" t="str">
        <f t="shared" si="58"/>
        <v>OK</v>
      </c>
    </row>
    <row r="3793" spans="1:4">
      <c r="A3793" s="10">
        <v>3732</v>
      </c>
      <c r="B3793" s="1725"/>
      <c r="D3793" s="2" t="str">
        <f t="shared" si="58"/>
        <v>OK</v>
      </c>
    </row>
    <row r="3794" spans="1:4">
      <c r="A3794" s="10">
        <v>3733</v>
      </c>
      <c r="B3794" s="1725"/>
      <c r="D3794" s="2" t="str">
        <f t="shared" si="58"/>
        <v>OK</v>
      </c>
    </row>
    <row r="3795" spans="1:4">
      <c r="A3795" s="10">
        <v>3734</v>
      </c>
      <c r="B3795" s="1725"/>
      <c r="D3795" s="2" t="str">
        <f t="shared" si="58"/>
        <v>OK</v>
      </c>
    </row>
    <row r="3796" spans="1:4">
      <c r="A3796" s="10">
        <v>3735</v>
      </c>
      <c r="B3796" s="1725"/>
      <c r="D3796" s="2" t="str">
        <f t="shared" si="58"/>
        <v>OK</v>
      </c>
    </row>
    <row r="3797" spans="1:4">
      <c r="A3797" s="10">
        <v>3736</v>
      </c>
      <c r="B3797" s="1725"/>
      <c r="D3797" s="2" t="str">
        <f t="shared" si="58"/>
        <v>OK</v>
      </c>
    </row>
    <row r="3798" spans="1:4">
      <c r="A3798" s="10">
        <v>3737</v>
      </c>
      <c r="B3798" s="1725"/>
      <c r="D3798" s="2" t="str">
        <f t="shared" si="58"/>
        <v>OK</v>
      </c>
    </row>
    <row r="3799" spans="1:4">
      <c r="A3799" s="10">
        <v>3738</v>
      </c>
      <c r="B3799" s="1725"/>
      <c r="D3799" s="2" t="str">
        <f t="shared" si="58"/>
        <v>OK</v>
      </c>
    </row>
    <row r="3800" spans="1:4">
      <c r="A3800" s="10">
        <v>3739</v>
      </c>
      <c r="B3800" s="1725"/>
      <c r="D3800" s="2" t="str">
        <f t="shared" si="58"/>
        <v>OK</v>
      </c>
    </row>
    <row r="3801" spans="1:4">
      <c r="A3801" s="10">
        <v>3740</v>
      </c>
      <c r="B3801" s="1725"/>
      <c r="D3801" s="2" t="str">
        <f t="shared" si="58"/>
        <v>OK</v>
      </c>
    </row>
    <row r="3802" spans="1:4">
      <c r="A3802" s="10">
        <v>3741</v>
      </c>
      <c r="B3802" s="1725"/>
      <c r="D3802" s="2" t="str">
        <f t="shared" si="58"/>
        <v>OK</v>
      </c>
    </row>
    <row r="3803" spans="1:4">
      <c r="A3803" s="10">
        <v>3742</v>
      </c>
      <c r="B3803" s="1725"/>
      <c r="D3803" s="2" t="str">
        <f t="shared" si="58"/>
        <v>OK</v>
      </c>
    </row>
    <row r="3804" spans="1:4">
      <c r="A3804" s="10">
        <v>3743</v>
      </c>
      <c r="B3804" s="1725"/>
      <c r="D3804" s="2" t="str">
        <f t="shared" si="58"/>
        <v>OK</v>
      </c>
    </row>
    <row r="3805" spans="1:4">
      <c r="A3805" s="10">
        <v>3744</v>
      </c>
      <c r="B3805" s="1725"/>
      <c r="D3805" s="2" t="str">
        <f t="shared" si="58"/>
        <v>OK</v>
      </c>
    </row>
    <row r="3806" spans="1:4">
      <c r="A3806" s="10">
        <v>3745</v>
      </c>
      <c r="B3806" s="1725"/>
      <c r="D3806" s="2" t="str">
        <f t="shared" si="58"/>
        <v>OK</v>
      </c>
    </row>
    <row r="3807" spans="1:4">
      <c r="A3807" s="10">
        <v>3746</v>
      </c>
      <c r="B3807" s="1725"/>
      <c r="D3807" s="2" t="str">
        <f t="shared" si="58"/>
        <v>OK</v>
      </c>
    </row>
    <row r="3808" spans="1:4">
      <c r="A3808" s="10">
        <v>3747</v>
      </c>
      <c r="B3808" s="1725"/>
      <c r="D3808" s="2" t="str">
        <f t="shared" si="58"/>
        <v>OK</v>
      </c>
    </row>
    <row r="3809" spans="1:4">
      <c r="A3809" s="10">
        <v>3748</v>
      </c>
      <c r="B3809" s="1725"/>
      <c r="D3809" s="2" t="str">
        <f t="shared" si="58"/>
        <v>OK</v>
      </c>
    </row>
    <row r="3810" spans="1:4">
      <c r="A3810" s="10">
        <v>3749</v>
      </c>
      <c r="B3810" s="1725"/>
      <c r="D3810" s="2" t="str">
        <f t="shared" si="58"/>
        <v>OK</v>
      </c>
    </row>
    <row r="3811" spans="1:4">
      <c r="A3811" s="10">
        <v>3750</v>
      </c>
      <c r="B3811" s="1725"/>
      <c r="D3811" s="2" t="str">
        <f t="shared" si="58"/>
        <v>OK</v>
      </c>
    </row>
    <row r="3812" spans="1:4">
      <c r="A3812" s="10">
        <v>3751</v>
      </c>
      <c r="B3812" s="1725"/>
      <c r="D3812" s="2" t="str">
        <f t="shared" si="58"/>
        <v>OK</v>
      </c>
    </row>
    <row r="3813" spans="1:4">
      <c r="A3813" s="10">
        <v>3752</v>
      </c>
      <c r="B3813" s="1725"/>
      <c r="D3813" s="2" t="str">
        <f t="shared" si="58"/>
        <v>OK</v>
      </c>
    </row>
    <row r="3814" spans="1:4">
      <c r="A3814" s="10">
        <v>3753</v>
      </c>
      <c r="B3814" s="1725"/>
      <c r="D3814" s="2" t="str">
        <f t="shared" si="58"/>
        <v>OK</v>
      </c>
    </row>
    <row r="3815" spans="1:4">
      <c r="A3815" s="10">
        <v>3754</v>
      </c>
      <c r="B3815" s="1725"/>
      <c r="D3815" s="2" t="str">
        <f t="shared" si="58"/>
        <v>OK</v>
      </c>
    </row>
    <row r="3816" spans="1:4">
      <c r="A3816" s="10">
        <v>3755</v>
      </c>
      <c r="B3816" s="1725"/>
      <c r="D3816" s="2" t="str">
        <f t="shared" si="58"/>
        <v>OK</v>
      </c>
    </row>
    <row r="3817" spans="1:4">
      <c r="A3817" s="10">
        <v>3756</v>
      </c>
      <c r="B3817" s="1725"/>
      <c r="D3817" s="2" t="str">
        <f t="shared" si="58"/>
        <v>OK</v>
      </c>
    </row>
    <row r="3818" spans="1:4">
      <c r="A3818" s="10">
        <v>3757</v>
      </c>
      <c r="B3818" s="1725"/>
      <c r="D3818" s="2" t="str">
        <f t="shared" si="58"/>
        <v>OK</v>
      </c>
    </row>
    <row r="3819" spans="1:4">
      <c r="A3819" s="10">
        <v>3758</v>
      </c>
      <c r="B3819" s="1725"/>
      <c r="D3819" s="2" t="str">
        <f t="shared" si="58"/>
        <v>OK</v>
      </c>
    </row>
    <row r="3820" spans="1:4">
      <c r="A3820" s="10">
        <v>3759</v>
      </c>
      <c r="B3820" s="1725"/>
      <c r="D3820" s="2" t="str">
        <f t="shared" si="58"/>
        <v>OK</v>
      </c>
    </row>
    <row r="3821" spans="1:4">
      <c r="A3821" s="10">
        <v>3760</v>
      </c>
      <c r="B3821" s="1725"/>
      <c r="D3821" s="2" t="str">
        <f t="shared" si="58"/>
        <v>OK</v>
      </c>
    </row>
    <row r="3822" spans="1:4">
      <c r="A3822" s="10">
        <v>3761</v>
      </c>
      <c r="B3822" s="1725"/>
      <c r="D3822" s="2" t="str">
        <f t="shared" si="58"/>
        <v>OK</v>
      </c>
    </row>
    <row r="3823" spans="1:4">
      <c r="A3823" s="10">
        <v>3762</v>
      </c>
      <c r="B3823" s="1725"/>
      <c r="D3823" s="2" t="str">
        <f t="shared" si="58"/>
        <v>OK</v>
      </c>
    </row>
    <row r="3824" spans="1:4">
      <c r="A3824" s="10">
        <v>3763</v>
      </c>
      <c r="B3824" s="1725"/>
      <c r="D3824" s="2" t="str">
        <f t="shared" si="58"/>
        <v>OK</v>
      </c>
    </row>
    <row r="3825" spans="1:4">
      <c r="A3825" s="10">
        <v>3764</v>
      </c>
      <c r="B3825" s="1725"/>
      <c r="D3825" s="2" t="str">
        <f t="shared" si="58"/>
        <v>OK</v>
      </c>
    </row>
    <row r="3826" spans="1:4">
      <c r="A3826" s="10">
        <v>3765</v>
      </c>
      <c r="B3826" s="1725"/>
      <c r="D3826" s="2" t="str">
        <f t="shared" si="58"/>
        <v>OK</v>
      </c>
    </row>
    <row r="3827" spans="1:4">
      <c r="A3827" s="10">
        <v>3766</v>
      </c>
      <c r="B3827" s="1725"/>
      <c r="D3827" s="2" t="str">
        <f t="shared" si="58"/>
        <v>OK</v>
      </c>
    </row>
    <row r="3828" spans="1:4">
      <c r="A3828" s="10">
        <v>3767</v>
      </c>
      <c r="B3828" s="1725"/>
      <c r="D3828" s="2" t="str">
        <f t="shared" si="58"/>
        <v>OK</v>
      </c>
    </row>
    <row r="3829" spans="1:4">
      <c r="A3829" s="10">
        <v>3768</v>
      </c>
      <c r="B3829" s="1725"/>
      <c r="D3829" s="2" t="str">
        <f t="shared" si="58"/>
        <v>OK</v>
      </c>
    </row>
    <row r="3830" spans="1:4">
      <c r="A3830" s="10">
        <v>3769</v>
      </c>
      <c r="B3830" s="1725"/>
      <c r="D3830" s="2" t="str">
        <f t="shared" si="58"/>
        <v>OK</v>
      </c>
    </row>
    <row r="3831" spans="1:4">
      <c r="A3831" s="10">
        <v>3770</v>
      </c>
      <c r="B3831" s="1725"/>
      <c r="D3831" s="2" t="str">
        <f t="shared" si="58"/>
        <v>OK</v>
      </c>
    </row>
    <row r="3832" spans="1:4">
      <c r="A3832" s="10">
        <v>3771</v>
      </c>
      <c r="B3832" s="1725"/>
      <c r="D3832" s="2" t="str">
        <f t="shared" si="58"/>
        <v>OK</v>
      </c>
    </row>
    <row r="3833" spans="1:4">
      <c r="A3833" s="10">
        <v>3772</v>
      </c>
      <c r="B3833" s="1725"/>
      <c r="D3833" s="2" t="str">
        <f t="shared" si="58"/>
        <v>OK</v>
      </c>
    </row>
    <row r="3834" spans="1:4">
      <c r="A3834" s="10">
        <v>3773</v>
      </c>
      <c r="B3834" s="1725"/>
      <c r="D3834" s="2" t="str">
        <f t="shared" si="58"/>
        <v>OK</v>
      </c>
    </row>
    <row r="3835" spans="1:4">
      <c r="A3835" s="10">
        <v>3774</v>
      </c>
      <c r="B3835" s="1725"/>
      <c r="D3835" s="2" t="str">
        <f t="shared" si="58"/>
        <v>OK</v>
      </c>
    </row>
    <row r="3836" spans="1:4">
      <c r="A3836" s="10">
        <v>3775</v>
      </c>
      <c r="B3836" s="1725"/>
      <c r="D3836" s="2" t="str">
        <f t="shared" si="58"/>
        <v>OK</v>
      </c>
    </row>
    <row r="3837" spans="1:4">
      <c r="A3837" s="10">
        <v>3776</v>
      </c>
      <c r="B3837" s="1725"/>
      <c r="D3837" s="2" t="str">
        <f t="shared" si="58"/>
        <v>OK</v>
      </c>
    </row>
    <row r="3838" spans="1:4">
      <c r="A3838" s="10">
        <v>3777</v>
      </c>
      <c r="B3838" s="1725"/>
      <c r="D3838" s="2" t="str">
        <f t="shared" si="58"/>
        <v>OK</v>
      </c>
    </row>
    <row r="3839" spans="1:4">
      <c r="A3839" s="10">
        <v>3778</v>
      </c>
      <c r="B3839" s="1725"/>
      <c r="D3839" s="2" t="str">
        <f t="shared" ref="D3839:D3902" si="59">IF(ISBLANK(B3839),"OK",IF(A3839-B3839=0,"OK","Error?"))</f>
        <v>OK</v>
      </c>
    </row>
    <row r="3840" spans="1:4">
      <c r="A3840" s="10">
        <v>3779</v>
      </c>
      <c r="B3840" s="1725"/>
      <c r="D3840" s="2" t="str">
        <f t="shared" si="59"/>
        <v>OK</v>
      </c>
    </row>
    <row r="3841" spans="1:4">
      <c r="A3841" s="10">
        <v>3780</v>
      </c>
      <c r="B3841" s="1725"/>
      <c r="D3841" s="2" t="str">
        <f t="shared" si="59"/>
        <v>OK</v>
      </c>
    </row>
    <row r="3842" spans="1:4">
      <c r="A3842" s="10">
        <v>3781</v>
      </c>
      <c r="B3842" s="1725"/>
      <c r="D3842" s="2" t="str">
        <f t="shared" si="59"/>
        <v>OK</v>
      </c>
    </row>
    <row r="3843" spans="1:4">
      <c r="A3843" s="10">
        <v>3782</v>
      </c>
      <c r="B3843" s="1725"/>
      <c r="D3843" s="2" t="str">
        <f t="shared" si="59"/>
        <v>OK</v>
      </c>
    </row>
    <row r="3844" spans="1:4">
      <c r="A3844" s="10">
        <v>3783</v>
      </c>
      <c r="B3844" s="1725"/>
      <c r="D3844" s="2" t="str">
        <f t="shared" si="59"/>
        <v>OK</v>
      </c>
    </row>
    <row r="3845" spans="1:4">
      <c r="A3845" s="10">
        <v>3784</v>
      </c>
      <c r="B3845" s="1725"/>
      <c r="D3845" s="2" t="str">
        <f t="shared" si="59"/>
        <v>OK</v>
      </c>
    </row>
    <row r="3846" spans="1:4">
      <c r="A3846" s="10">
        <v>3785</v>
      </c>
      <c r="B3846" s="1725"/>
      <c r="D3846" s="2" t="str">
        <f t="shared" si="59"/>
        <v>OK</v>
      </c>
    </row>
    <row r="3847" spans="1:4">
      <c r="A3847" s="10">
        <v>3786</v>
      </c>
      <c r="B3847" s="1725"/>
      <c r="D3847" s="2" t="str">
        <f t="shared" si="59"/>
        <v>OK</v>
      </c>
    </row>
    <row r="3848" spans="1:4">
      <c r="A3848" s="10">
        <v>3787</v>
      </c>
      <c r="B3848" s="1725"/>
      <c r="D3848" s="2" t="str">
        <f t="shared" si="59"/>
        <v>OK</v>
      </c>
    </row>
    <row r="3849" spans="1:4">
      <c r="A3849" s="10">
        <v>3788</v>
      </c>
      <c r="B3849" s="1725"/>
      <c r="D3849" s="2" t="str">
        <f t="shared" si="59"/>
        <v>OK</v>
      </c>
    </row>
    <row r="3850" spans="1:4">
      <c r="A3850" s="10">
        <v>3789</v>
      </c>
      <c r="B3850" s="1725"/>
      <c r="D3850" s="2" t="str">
        <f t="shared" si="59"/>
        <v>OK</v>
      </c>
    </row>
    <row r="3851" spans="1:4">
      <c r="A3851" s="10">
        <v>3790</v>
      </c>
      <c r="B3851" s="1725"/>
      <c r="D3851" s="2" t="str">
        <f t="shared" si="59"/>
        <v>OK</v>
      </c>
    </row>
    <row r="3852" spans="1:4">
      <c r="A3852" s="10">
        <v>3791</v>
      </c>
      <c r="B3852" s="1725"/>
      <c r="D3852" s="2" t="str">
        <f t="shared" si="59"/>
        <v>OK</v>
      </c>
    </row>
    <row r="3853" spans="1:4">
      <c r="A3853" s="10">
        <v>3792</v>
      </c>
      <c r="B3853" s="1725"/>
      <c r="D3853" s="2" t="str">
        <f t="shared" si="59"/>
        <v>OK</v>
      </c>
    </row>
    <row r="3854" spans="1:4">
      <c r="A3854" s="10">
        <v>3793</v>
      </c>
      <c r="B3854" s="1725"/>
      <c r="D3854" s="2" t="str">
        <f t="shared" si="59"/>
        <v>OK</v>
      </c>
    </row>
    <row r="3855" spans="1:4">
      <c r="A3855" s="10">
        <v>3794</v>
      </c>
      <c r="B3855" s="1725"/>
      <c r="D3855" s="2" t="str">
        <f t="shared" si="59"/>
        <v>OK</v>
      </c>
    </row>
    <row r="3856" spans="1:4">
      <c r="A3856" s="10">
        <v>3795</v>
      </c>
      <c r="B3856" s="1725"/>
      <c r="D3856" s="2" t="str">
        <f t="shared" si="59"/>
        <v>OK</v>
      </c>
    </row>
    <row r="3857" spans="1:4">
      <c r="A3857" s="10">
        <v>3796</v>
      </c>
      <c r="B3857" s="1725"/>
      <c r="D3857" s="2" t="str">
        <f t="shared" si="59"/>
        <v>OK</v>
      </c>
    </row>
    <row r="3858" spans="1:4">
      <c r="A3858" s="10">
        <v>3797</v>
      </c>
      <c r="B3858" s="1725"/>
      <c r="D3858" s="2" t="str">
        <f t="shared" si="59"/>
        <v>OK</v>
      </c>
    </row>
    <row r="3859" spans="1:4">
      <c r="A3859" s="10">
        <v>3798</v>
      </c>
      <c r="B3859" s="1725"/>
      <c r="D3859" s="2" t="str">
        <f t="shared" si="59"/>
        <v>OK</v>
      </c>
    </row>
    <row r="3860" spans="1:4">
      <c r="A3860" s="10">
        <v>3799</v>
      </c>
      <c r="B3860" s="1725"/>
      <c r="D3860" s="2" t="str">
        <f t="shared" si="59"/>
        <v>OK</v>
      </c>
    </row>
    <row r="3861" spans="1:4">
      <c r="A3861" s="10">
        <v>3800</v>
      </c>
      <c r="B3861" s="1725"/>
      <c r="D3861" s="2" t="str">
        <f t="shared" si="59"/>
        <v>OK</v>
      </c>
    </row>
    <row r="3862" spans="1:4">
      <c r="A3862" s="10">
        <v>3801</v>
      </c>
      <c r="B3862" s="1725"/>
      <c r="D3862" s="2" t="str">
        <f t="shared" si="59"/>
        <v>OK</v>
      </c>
    </row>
    <row r="3863" spans="1:4">
      <c r="A3863" s="10">
        <v>3802</v>
      </c>
      <c r="B3863" s="1725"/>
      <c r="D3863" s="2" t="str">
        <f t="shared" si="59"/>
        <v>OK</v>
      </c>
    </row>
    <row r="3864" spans="1:4">
      <c r="A3864" s="10">
        <v>3803</v>
      </c>
      <c r="B3864" s="1725"/>
      <c r="D3864" s="2" t="str">
        <f t="shared" si="59"/>
        <v>OK</v>
      </c>
    </row>
    <row r="3865" spans="1:4">
      <c r="A3865" s="10">
        <v>3804</v>
      </c>
      <c r="B3865" s="1725"/>
      <c r="D3865" s="2" t="str">
        <f t="shared" si="59"/>
        <v>OK</v>
      </c>
    </row>
    <row r="3866" spans="1:4">
      <c r="A3866" s="10">
        <v>3805</v>
      </c>
      <c r="B3866" s="1725"/>
      <c r="D3866" s="2" t="str">
        <f t="shared" si="59"/>
        <v>OK</v>
      </c>
    </row>
    <row r="3867" spans="1:4">
      <c r="A3867" s="10">
        <v>3806</v>
      </c>
      <c r="B3867" s="1725"/>
      <c r="D3867" s="2" t="str">
        <f t="shared" si="59"/>
        <v>OK</v>
      </c>
    </row>
    <row r="3868" spans="1:4">
      <c r="A3868" s="10">
        <v>3807</v>
      </c>
      <c r="B3868" s="1725"/>
      <c r="D3868" s="2" t="str">
        <f t="shared" si="59"/>
        <v>OK</v>
      </c>
    </row>
    <row r="3869" spans="1:4">
      <c r="A3869" s="10">
        <v>3808</v>
      </c>
      <c r="B3869" s="1725"/>
      <c r="D3869" s="2" t="str">
        <f t="shared" si="59"/>
        <v>OK</v>
      </c>
    </row>
    <row r="3870" spans="1:4">
      <c r="A3870" s="10">
        <v>3809</v>
      </c>
      <c r="B3870" s="1725"/>
      <c r="D3870" s="2" t="str">
        <f t="shared" si="59"/>
        <v>OK</v>
      </c>
    </row>
    <row r="3871" spans="1:4">
      <c r="A3871" s="10">
        <v>3810</v>
      </c>
      <c r="B3871" s="1725"/>
      <c r="D3871" s="2" t="str">
        <f t="shared" si="59"/>
        <v>OK</v>
      </c>
    </row>
    <row r="3872" spans="1:4">
      <c r="A3872" s="10">
        <v>3811</v>
      </c>
      <c r="B3872" s="1725"/>
      <c r="D3872" s="2" t="str">
        <f t="shared" si="59"/>
        <v>OK</v>
      </c>
    </row>
    <row r="3873" spans="1:4">
      <c r="A3873" s="10">
        <v>3812</v>
      </c>
      <c r="B3873" s="1725"/>
      <c r="D3873" s="2" t="str">
        <f t="shared" si="59"/>
        <v>OK</v>
      </c>
    </row>
    <row r="3874" spans="1:4">
      <c r="A3874" s="10">
        <v>3813</v>
      </c>
      <c r="B3874" s="1725"/>
      <c r="D3874" s="2" t="str">
        <f t="shared" si="59"/>
        <v>OK</v>
      </c>
    </row>
    <row r="3875" spans="1:4">
      <c r="A3875" s="10">
        <v>3814</v>
      </c>
      <c r="B3875" s="1725"/>
      <c r="D3875" s="2" t="str">
        <f t="shared" si="59"/>
        <v>OK</v>
      </c>
    </row>
    <row r="3876" spans="1:4">
      <c r="A3876" s="10">
        <v>3815</v>
      </c>
      <c r="B3876" s="1725"/>
      <c r="D3876" s="2" t="str">
        <f t="shared" si="59"/>
        <v>OK</v>
      </c>
    </row>
    <row r="3877" spans="1:4">
      <c r="A3877" s="10">
        <v>3816</v>
      </c>
      <c r="B3877" s="1725"/>
      <c r="D3877" s="2" t="str">
        <f t="shared" si="59"/>
        <v>OK</v>
      </c>
    </row>
    <row r="3878" spans="1:4">
      <c r="A3878" s="10">
        <v>3817</v>
      </c>
      <c r="B3878" s="1725"/>
      <c r="D3878" s="2" t="str">
        <f t="shared" si="59"/>
        <v>OK</v>
      </c>
    </row>
    <row r="3879" spans="1:4">
      <c r="A3879" s="10">
        <v>3818</v>
      </c>
      <c r="B3879" s="1725"/>
      <c r="D3879" s="2" t="str">
        <f t="shared" si="59"/>
        <v>OK</v>
      </c>
    </row>
    <row r="3880" spans="1:4">
      <c r="A3880" s="10">
        <v>3819</v>
      </c>
      <c r="B3880" s="1725"/>
      <c r="D3880" s="2" t="str">
        <f t="shared" si="59"/>
        <v>OK</v>
      </c>
    </row>
    <row r="3881" spans="1:4">
      <c r="A3881" s="10">
        <v>3820</v>
      </c>
      <c r="B3881" s="1725"/>
      <c r="D3881" s="2" t="str">
        <f t="shared" si="59"/>
        <v>OK</v>
      </c>
    </row>
    <row r="3882" spans="1:4">
      <c r="A3882" s="10">
        <v>3821</v>
      </c>
      <c r="B3882" s="1725"/>
      <c r="D3882" s="2" t="str">
        <f t="shared" si="59"/>
        <v>OK</v>
      </c>
    </row>
    <row r="3883" spans="1:4">
      <c r="A3883" s="10">
        <v>3822</v>
      </c>
      <c r="B3883" s="1725"/>
      <c r="D3883" s="2" t="str">
        <f t="shared" si="59"/>
        <v>OK</v>
      </c>
    </row>
    <row r="3884" spans="1:4">
      <c r="A3884" s="10">
        <v>3823</v>
      </c>
      <c r="B3884" s="1725"/>
      <c r="D3884" s="2" t="str">
        <f t="shared" si="59"/>
        <v>OK</v>
      </c>
    </row>
    <row r="3885" spans="1:4">
      <c r="A3885" s="10">
        <v>3824</v>
      </c>
      <c r="B3885" s="1725"/>
      <c r="D3885" s="2" t="str">
        <f t="shared" si="59"/>
        <v>OK</v>
      </c>
    </row>
    <row r="3886" spans="1:4">
      <c r="A3886" s="10">
        <v>3825</v>
      </c>
      <c r="B3886" s="1725"/>
      <c r="D3886" s="2" t="str">
        <f t="shared" si="59"/>
        <v>OK</v>
      </c>
    </row>
    <row r="3887" spans="1:4">
      <c r="A3887" s="10">
        <v>3826</v>
      </c>
      <c r="B3887" s="1725"/>
      <c r="D3887" s="2" t="str">
        <f t="shared" si="59"/>
        <v>OK</v>
      </c>
    </row>
    <row r="3888" spans="1:4">
      <c r="A3888" s="10">
        <v>3827</v>
      </c>
      <c r="B3888" s="1725"/>
      <c r="D3888" s="2" t="str">
        <f t="shared" si="59"/>
        <v>OK</v>
      </c>
    </row>
    <row r="3889" spans="1:4">
      <c r="A3889" s="10">
        <v>3828</v>
      </c>
      <c r="B3889" s="1725"/>
      <c r="D3889" s="2" t="str">
        <f t="shared" si="59"/>
        <v>OK</v>
      </c>
    </row>
    <row r="3890" spans="1:4">
      <c r="A3890" s="10">
        <v>3829</v>
      </c>
      <c r="B3890" s="1725"/>
      <c r="D3890" s="2" t="str">
        <f t="shared" si="59"/>
        <v>OK</v>
      </c>
    </row>
    <row r="3891" spans="1:4">
      <c r="A3891" s="10">
        <v>3830</v>
      </c>
      <c r="B3891" s="1725"/>
      <c r="D3891" s="2" t="str">
        <f t="shared" si="59"/>
        <v>OK</v>
      </c>
    </row>
    <row r="3892" spans="1:4">
      <c r="A3892" s="10">
        <v>3831</v>
      </c>
      <c r="B3892" s="1725"/>
      <c r="D3892" s="2" t="str">
        <f t="shared" si="59"/>
        <v>OK</v>
      </c>
    </row>
    <row r="3893" spans="1:4">
      <c r="A3893" s="10">
        <v>3832</v>
      </c>
      <c r="B3893" s="1725"/>
      <c r="D3893" s="2" t="str">
        <f t="shared" si="59"/>
        <v>OK</v>
      </c>
    </row>
    <row r="3894" spans="1:4">
      <c r="A3894" s="10">
        <v>3833</v>
      </c>
      <c r="B3894" s="1725"/>
      <c r="D3894" s="2" t="str">
        <f t="shared" si="59"/>
        <v>OK</v>
      </c>
    </row>
    <row r="3895" spans="1:4">
      <c r="A3895" s="10">
        <v>3834</v>
      </c>
      <c r="B3895" s="1725"/>
      <c r="D3895" s="2" t="str">
        <f t="shared" si="59"/>
        <v>OK</v>
      </c>
    </row>
    <row r="3896" spans="1:4">
      <c r="A3896" s="10">
        <v>3835</v>
      </c>
      <c r="B3896" s="1725"/>
      <c r="D3896" s="2" t="str">
        <f t="shared" si="59"/>
        <v>OK</v>
      </c>
    </row>
    <row r="3897" spans="1:4">
      <c r="A3897" s="10">
        <v>3836</v>
      </c>
      <c r="B3897" s="1725"/>
      <c r="D3897" s="2" t="str">
        <f t="shared" si="59"/>
        <v>OK</v>
      </c>
    </row>
    <row r="3898" spans="1:4">
      <c r="A3898" s="10">
        <v>3837</v>
      </c>
      <c r="B3898" s="1725"/>
      <c r="D3898" s="2" t="str">
        <f t="shared" si="59"/>
        <v>OK</v>
      </c>
    </row>
    <row r="3899" spans="1:4">
      <c r="A3899" s="10">
        <v>3838</v>
      </c>
      <c r="B3899" s="1725"/>
      <c r="D3899" s="2" t="str">
        <f t="shared" si="59"/>
        <v>OK</v>
      </c>
    </row>
    <row r="3900" spans="1:4">
      <c r="A3900" s="10">
        <v>3839</v>
      </c>
      <c r="B3900" s="1725"/>
      <c r="D3900" s="2" t="str">
        <f t="shared" si="59"/>
        <v>OK</v>
      </c>
    </row>
    <row r="3901" spans="1:4">
      <c r="A3901" s="10">
        <v>3840</v>
      </c>
      <c r="B3901" s="1725"/>
      <c r="D3901" s="2" t="str">
        <f t="shared" si="59"/>
        <v>OK</v>
      </c>
    </row>
    <row r="3902" spans="1:4">
      <c r="A3902" s="10">
        <v>3841</v>
      </c>
      <c r="B3902" s="1725"/>
      <c r="D3902" s="2" t="str">
        <f t="shared" si="59"/>
        <v>OK</v>
      </c>
    </row>
    <row r="3903" spans="1:4">
      <c r="A3903" s="10">
        <v>3842</v>
      </c>
      <c r="B3903" s="1725"/>
      <c r="D3903" s="2" t="str">
        <f t="shared" ref="D3903:D3966" si="60">IF(ISBLANK(B3903),"OK",IF(A3903-B3903=0,"OK","Error?"))</f>
        <v>OK</v>
      </c>
    </row>
    <row r="3904" spans="1:4">
      <c r="A3904" s="10">
        <v>3843</v>
      </c>
      <c r="B3904" s="1725"/>
      <c r="D3904" s="2" t="str">
        <f t="shared" si="60"/>
        <v>OK</v>
      </c>
    </row>
    <row r="3905" spans="1:4">
      <c r="A3905" s="10">
        <v>3844</v>
      </c>
      <c r="B3905" s="1725"/>
      <c r="D3905" s="2" t="str">
        <f t="shared" si="60"/>
        <v>OK</v>
      </c>
    </row>
    <row r="3906" spans="1:4">
      <c r="A3906" s="10">
        <v>3845</v>
      </c>
      <c r="B3906" s="1725"/>
      <c r="D3906" s="2" t="str">
        <f t="shared" si="60"/>
        <v>OK</v>
      </c>
    </row>
    <row r="3907" spans="1:4">
      <c r="A3907" s="10">
        <v>3846</v>
      </c>
      <c r="B3907" s="1725"/>
      <c r="D3907" s="2" t="str">
        <f t="shared" si="60"/>
        <v>OK</v>
      </c>
    </row>
    <row r="3908" spans="1:4">
      <c r="A3908" s="10">
        <v>3847</v>
      </c>
      <c r="B3908" s="1725"/>
      <c r="D3908" s="2" t="str">
        <f t="shared" si="60"/>
        <v>OK</v>
      </c>
    </row>
    <row r="3909" spans="1:4">
      <c r="A3909" s="10">
        <v>3848</v>
      </c>
      <c r="B3909" s="1725"/>
      <c r="D3909" s="2" t="str">
        <f t="shared" si="60"/>
        <v>OK</v>
      </c>
    </row>
    <row r="3910" spans="1:4">
      <c r="A3910" s="10">
        <v>3849</v>
      </c>
      <c r="B3910" s="1725"/>
      <c r="D3910" s="2" t="str">
        <f t="shared" si="60"/>
        <v>OK</v>
      </c>
    </row>
    <row r="3911" spans="1:4">
      <c r="A3911" s="10">
        <v>3850</v>
      </c>
      <c r="B3911" s="1725"/>
      <c r="D3911" s="2" t="str">
        <f t="shared" si="60"/>
        <v>OK</v>
      </c>
    </row>
    <row r="3912" spans="1:4">
      <c r="A3912" s="10">
        <v>3851</v>
      </c>
      <c r="B3912" s="1725"/>
      <c r="D3912" s="2" t="str">
        <f t="shared" si="60"/>
        <v>OK</v>
      </c>
    </row>
    <row r="3913" spans="1:4">
      <c r="A3913" s="10">
        <v>3852</v>
      </c>
      <c r="B3913" s="1725"/>
      <c r="D3913" s="2" t="str">
        <f t="shared" si="60"/>
        <v>OK</v>
      </c>
    </row>
    <row r="3914" spans="1:4">
      <c r="A3914" s="10">
        <v>3853</v>
      </c>
      <c r="B3914" s="1725"/>
      <c r="D3914" s="2" t="str">
        <f t="shared" si="60"/>
        <v>OK</v>
      </c>
    </row>
    <row r="3915" spans="1:4">
      <c r="A3915" s="10">
        <v>3854</v>
      </c>
      <c r="B3915" s="1725"/>
      <c r="D3915" s="2" t="str">
        <f t="shared" si="60"/>
        <v>OK</v>
      </c>
    </row>
    <row r="3916" spans="1:4">
      <c r="A3916" s="10">
        <v>3855</v>
      </c>
      <c r="B3916" s="1725"/>
      <c r="D3916" s="2" t="str">
        <f t="shared" si="60"/>
        <v>OK</v>
      </c>
    </row>
    <row r="3917" spans="1:4">
      <c r="A3917" s="10">
        <v>3856</v>
      </c>
      <c r="B3917" s="1725"/>
      <c r="D3917" s="2" t="str">
        <f t="shared" si="60"/>
        <v>OK</v>
      </c>
    </row>
    <row r="3918" spans="1:4">
      <c r="A3918" s="10">
        <v>3857</v>
      </c>
      <c r="B3918" s="1725"/>
      <c r="D3918" s="2" t="str">
        <f t="shared" si="60"/>
        <v>OK</v>
      </c>
    </row>
    <row r="3919" spans="1:4">
      <c r="A3919" s="10">
        <v>3858</v>
      </c>
      <c r="B3919" s="1725"/>
      <c r="D3919" s="2" t="str">
        <f t="shared" si="60"/>
        <v>OK</v>
      </c>
    </row>
    <row r="3920" spans="1:4">
      <c r="A3920" s="10">
        <v>3859</v>
      </c>
      <c r="B3920" s="1725"/>
      <c r="D3920" s="2" t="str">
        <f t="shared" si="60"/>
        <v>OK</v>
      </c>
    </row>
    <row r="3921" spans="1:4">
      <c r="A3921" s="10">
        <v>3860</v>
      </c>
      <c r="B3921" s="1725"/>
      <c r="D3921" s="2" t="str">
        <f t="shared" si="60"/>
        <v>OK</v>
      </c>
    </row>
    <row r="3922" spans="1:4">
      <c r="A3922" s="10">
        <v>3861</v>
      </c>
      <c r="B3922" s="1725"/>
      <c r="D3922" s="2" t="str">
        <f t="shared" si="60"/>
        <v>OK</v>
      </c>
    </row>
    <row r="3923" spans="1:4">
      <c r="A3923" s="10">
        <v>3862</v>
      </c>
      <c r="B3923" s="1725"/>
      <c r="D3923" s="2" t="str">
        <f t="shared" si="60"/>
        <v>OK</v>
      </c>
    </row>
    <row r="3924" spans="1:4">
      <c r="A3924" s="10">
        <v>3863</v>
      </c>
      <c r="B3924" s="1725"/>
      <c r="D3924" s="2" t="str">
        <f t="shared" si="60"/>
        <v>OK</v>
      </c>
    </row>
    <row r="3925" spans="1:4">
      <c r="A3925" s="10">
        <v>3864</v>
      </c>
      <c r="B3925" s="1725"/>
      <c r="D3925" s="2" t="str">
        <f t="shared" si="60"/>
        <v>OK</v>
      </c>
    </row>
    <row r="3926" spans="1:4">
      <c r="A3926" s="10">
        <v>3865</v>
      </c>
      <c r="B3926" s="1725"/>
      <c r="D3926" s="2" t="str">
        <f t="shared" si="60"/>
        <v>OK</v>
      </c>
    </row>
    <row r="3927" spans="1:4">
      <c r="A3927" s="10">
        <v>3866</v>
      </c>
      <c r="B3927" s="1725"/>
      <c r="D3927" s="2" t="str">
        <f t="shared" si="60"/>
        <v>OK</v>
      </c>
    </row>
    <row r="3928" spans="1:4">
      <c r="A3928" s="10">
        <v>3867</v>
      </c>
      <c r="B3928" s="1725"/>
      <c r="D3928" s="2" t="str">
        <f t="shared" si="60"/>
        <v>OK</v>
      </c>
    </row>
    <row r="3929" spans="1:4">
      <c r="A3929" s="10">
        <v>3868</v>
      </c>
      <c r="B3929" s="1725"/>
      <c r="D3929" s="2" t="str">
        <f t="shared" si="60"/>
        <v>OK</v>
      </c>
    </row>
    <row r="3930" spans="1:4">
      <c r="A3930" s="10">
        <v>3869</v>
      </c>
      <c r="B3930" s="1725"/>
      <c r="D3930" s="2" t="str">
        <f t="shared" si="60"/>
        <v>OK</v>
      </c>
    </row>
    <row r="3931" spans="1:4">
      <c r="A3931" s="10">
        <v>3870</v>
      </c>
      <c r="B3931" s="1725"/>
      <c r="D3931" s="2" t="str">
        <f t="shared" si="60"/>
        <v>OK</v>
      </c>
    </row>
    <row r="3932" spans="1:4">
      <c r="A3932" s="10">
        <v>3871</v>
      </c>
      <c r="B3932" s="1725"/>
      <c r="D3932" s="2" t="str">
        <f t="shared" si="60"/>
        <v>OK</v>
      </c>
    </row>
    <row r="3933" spans="1:4">
      <c r="A3933" s="10">
        <v>3872</v>
      </c>
      <c r="B3933" s="1725"/>
      <c r="D3933" s="2" t="str">
        <f t="shared" si="60"/>
        <v>OK</v>
      </c>
    </row>
    <row r="3934" spans="1:4">
      <c r="A3934" s="10">
        <v>3873</v>
      </c>
      <c r="B3934" s="1725"/>
      <c r="D3934" s="2" t="str">
        <f t="shared" si="60"/>
        <v>OK</v>
      </c>
    </row>
    <row r="3935" spans="1:4">
      <c r="A3935" s="10">
        <v>3874</v>
      </c>
      <c r="B3935" s="1725"/>
      <c r="D3935" s="2" t="str">
        <f t="shared" si="60"/>
        <v>OK</v>
      </c>
    </row>
    <row r="3936" spans="1:4">
      <c r="A3936" s="10">
        <v>3875</v>
      </c>
      <c r="B3936" s="1725"/>
      <c r="D3936" s="2" t="str">
        <f t="shared" si="60"/>
        <v>OK</v>
      </c>
    </row>
    <row r="3937" spans="1:4">
      <c r="A3937" s="10">
        <v>3876</v>
      </c>
      <c r="B3937" s="1725"/>
      <c r="D3937" s="2" t="str">
        <f t="shared" si="60"/>
        <v>OK</v>
      </c>
    </row>
    <row r="3938" spans="1:4">
      <c r="A3938" s="10">
        <v>3877</v>
      </c>
      <c r="B3938" s="1725"/>
      <c r="D3938" s="2" t="str">
        <f t="shared" si="60"/>
        <v>OK</v>
      </c>
    </row>
    <row r="3939" spans="1:4">
      <c r="A3939" s="10">
        <v>3878</v>
      </c>
      <c r="B3939" s="1725"/>
      <c r="D3939" s="2" t="str">
        <f t="shared" si="60"/>
        <v>OK</v>
      </c>
    </row>
    <row r="3940" spans="1:4">
      <c r="A3940" s="10">
        <v>3879</v>
      </c>
      <c r="B3940" s="1725"/>
      <c r="D3940" s="2" t="str">
        <f t="shared" si="60"/>
        <v>OK</v>
      </c>
    </row>
    <row r="3941" spans="1:4">
      <c r="A3941" s="10">
        <v>3880</v>
      </c>
      <c r="B3941" s="1725"/>
      <c r="D3941" s="2" t="str">
        <f t="shared" si="60"/>
        <v>OK</v>
      </c>
    </row>
    <row r="3942" spans="1:4">
      <c r="A3942" s="10">
        <v>3881</v>
      </c>
      <c r="B3942" s="1725"/>
      <c r="D3942" s="2" t="str">
        <f t="shared" si="60"/>
        <v>OK</v>
      </c>
    </row>
    <row r="3943" spans="1:4">
      <c r="A3943" s="10">
        <v>3882</v>
      </c>
      <c r="B3943" s="1725"/>
      <c r="D3943" s="2" t="str">
        <f t="shared" si="60"/>
        <v>OK</v>
      </c>
    </row>
    <row r="3944" spans="1:4">
      <c r="A3944" s="10">
        <v>3883</v>
      </c>
      <c r="B3944" s="1725"/>
      <c r="D3944" s="2" t="str">
        <f t="shared" si="60"/>
        <v>OK</v>
      </c>
    </row>
    <row r="3945" spans="1:4">
      <c r="A3945" s="10">
        <v>3884</v>
      </c>
      <c r="B3945" s="1725"/>
      <c r="D3945" s="2" t="str">
        <f t="shared" si="60"/>
        <v>OK</v>
      </c>
    </row>
    <row r="3946" spans="1:4">
      <c r="A3946" s="10">
        <v>3885</v>
      </c>
      <c r="B3946" s="1725"/>
      <c r="D3946" s="2" t="str">
        <f t="shared" si="60"/>
        <v>OK</v>
      </c>
    </row>
    <row r="3947" spans="1:4">
      <c r="A3947" s="10">
        <v>3886</v>
      </c>
      <c r="B3947" s="1725"/>
      <c r="D3947" s="2" t="str">
        <f t="shared" si="60"/>
        <v>OK</v>
      </c>
    </row>
    <row r="3948" spans="1:4">
      <c r="A3948" s="10">
        <v>3887</v>
      </c>
      <c r="B3948" s="1725"/>
      <c r="D3948" s="2" t="str">
        <f t="shared" si="60"/>
        <v>OK</v>
      </c>
    </row>
    <row r="3949" spans="1:4">
      <c r="A3949" s="10">
        <v>3888</v>
      </c>
      <c r="B3949" s="1725"/>
      <c r="D3949" s="2" t="str">
        <f t="shared" si="60"/>
        <v>OK</v>
      </c>
    </row>
    <row r="3950" spans="1:4">
      <c r="A3950" s="10">
        <v>3889</v>
      </c>
      <c r="B3950" s="1725"/>
      <c r="D3950" s="2" t="str">
        <f t="shared" si="60"/>
        <v>OK</v>
      </c>
    </row>
    <row r="3951" spans="1:4">
      <c r="A3951" s="10">
        <v>3890</v>
      </c>
      <c r="B3951" s="1725"/>
      <c r="D3951" s="2" t="str">
        <f t="shared" si="60"/>
        <v>OK</v>
      </c>
    </row>
    <row r="3952" spans="1:4">
      <c r="A3952" s="10">
        <v>3891</v>
      </c>
      <c r="B3952" s="1725"/>
      <c r="D3952" s="2" t="str">
        <f t="shared" si="60"/>
        <v>OK</v>
      </c>
    </row>
    <row r="3953" spans="1:4">
      <c r="A3953" s="10">
        <v>3892</v>
      </c>
      <c r="B3953" s="1725"/>
      <c r="D3953" s="2" t="str">
        <f t="shared" si="60"/>
        <v>OK</v>
      </c>
    </row>
    <row r="3954" spans="1:4">
      <c r="A3954" s="10">
        <v>3893</v>
      </c>
      <c r="B3954" s="1725"/>
      <c r="D3954" s="2" t="str">
        <f t="shared" si="60"/>
        <v>OK</v>
      </c>
    </row>
    <row r="3955" spans="1:4">
      <c r="A3955" s="10">
        <v>3894</v>
      </c>
      <c r="B3955" s="1725"/>
      <c r="D3955" s="2" t="str">
        <f t="shared" si="60"/>
        <v>OK</v>
      </c>
    </row>
    <row r="3956" spans="1:4">
      <c r="A3956" s="10">
        <v>3895</v>
      </c>
      <c r="B3956" s="1725"/>
      <c r="D3956" s="2" t="str">
        <f t="shared" si="60"/>
        <v>OK</v>
      </c>
    </row>
    <row r="3957" spans="1:4">
      <c r="A3957" s="10">
        <v>3896</v>
      </c>
      <c r="B3957" s="1725"/>
      <c r="D3957" s="2" t="str">
        <f t="shared" si="60"/>
        <v>OK</v>
      </c>
    </row>
    <row r="3958" spans="1:4">
      <c r="A3958" s="10">
        <v>3897</v>
      </c>
      <c r="B3958" s="1725"/>
      <c r="D3958" s="2" t="str">
        <f t="shared" si="60"/>
        <v>OK</v>
      </c>
    </row>
    <row r="3959" spans="1:4">
      <c r="A3959" s="10">
        <v>3898</v>
      </c>
      <c r="B3959" s="1725"/>
      <c r="D3959" s="2" t="str">
        <f t="shared" si="60"/>
        <v>OK</v>
      </c>
    </row>
    <row r="3960" spans="1:4">
      <c r="A3960" s="10">
        <v>3899</v>
      </c>
      <c r="B3960" s="1725"/>
      <c r="D3960" s="2" t="str">
        <f t="shared" si="60"/>
        <v>OK</v>
      </c>
    </row>
    <row r="3961" spans="1:4">
      <c r="A3961" s="10">
        <v>3900</v>
      </c>
      <c r="B3961" s="1725"/>
      <c r="D3961" s="2" t="str">
        <f t="shared" si="60"/>
        <v>OK</v>
      </c>
    </row>
    <row r="3962" spans="1:4">
      <c r="A3962" s="10">
        <v>3901</v>
      </c>
      <c r="B3962" s="1725"/>
      <c r="D3962" s="2" t="str">
        <f t="shared" si="60"/>
        <v>OK</v>
      </c>
    </row>
    <row r="3963" spans="1:4">
      <c r="A3963" s="10">
        <v>3902</v>
      </c>
      <c r="B3963" s="1725"/>
      <c r="D3963" s="2" t="str">
        <f t="shared" si="60"/>
        <v>OK</v>
      </c>
    </row>
    <row r="3964" spans="1:4">
      <c r="A3964" s="10">
        <v>3903</v>
      </c>
      <c r="B3964" s="1725"/>
      <c r="D3964" s="2" t="str">
        <f t="shared" si="60"/>
        <v>OK</v>
      </c>
    </row>
    <row r="3965" spans="1:4">
      <c r="A3965" s="10">
        <v>3904</v>
      </c>
      <c r="B3965" s="1725"/>
      <c r="D3965" s="2" t="str">
        <f t="shared" si="60"/>
        <v>OK</v>
      </c>
    </row>
    <row r="3966" spans="1:4">
      <c r="A3966" s="10">
        <v>3905</v>
      </c>
      <c r="B3966" s="1725"/>
      <c r="D3966" s="2" t="str">
        <f t="shared" si="60"/>
        <v>OK</v>
      </c>
    </row>
    <row r="3967" spans="1:4">
      <c r="A3967" s="10">
        <v>3906</v>
      </c>
      <c r="B3967" s="1725"/>
      <c r="D3967" s="2" t="str">
        <f t="shared" ref="D3967:D4030" si="61">IF(ISBLANK(B3967),"OK",IF(A3967-B3967=0,"OK","Error?"))</f>
        <v>OK</v>
      </c>
    </row>
    <row r="3968" spans="1:4">
      <c r="A3968" s="10">
        <v>3907</v>
      </c>
      <c r="B3968" s="1725"/>
      <c r="D3968" s="2" t="str">
        <f t="shared" si="61"/>
        <v>OK</v>
      </c>
    </row>
    <row r="3969" spans="1:4">
      <c r="A3969" s="10">
        <v>3908</v>
      </c>
      <c r="B3969" s="1725"/>
      <c r="D3969" s="2" t="str">
        <f t="shared" si="61"/>
        <v>OK</v>
      </c>
    </row>
    <row r="3970" spans="1:4">
      <c r="A3970" s="10">
        <v>3909</v>
      </c>
      <c r="B3970" s="1725"/>
      <c r="D3970" s="2" t="str">
        <f t="shared" si="61"/>
        <v>OK</v>
      </c>
    </row>
    <row r="3971" spans="1:4">
      <c r="A3971" s="10">
        <v>3910</v>
      </c>
      <c r="B3971" s="1725"/>
      <c r="D3971" s="2" t="str">
        <f t="shared" si="61"/>
        <v>OK</v>
      </c>
    </row>
    <row r="3972" spans="1:4">
      <c r="A3972" s="10">
        <v>3911</v>
      </c>
      <c r="B3972" s="1725"/>
      <c r="D3972" s="2" t="str">
        <f t="shared" si="61"/>
        <v>OK</v>
      </c>
    </row>
    <row r="3973" spans="1:4">
      <c r="A3973" s="10">
        <v>3912</v>
      </c>
      <c r="B3973" s="1725"/>
      <c r="D3973" s="2" t="str">
        <f t="shared" si="61"/>
        <v>OK</v>
      </c>
    </row>
    <row r="3974" spans="1:4">
      <c r="A3974" s="10">
        <v>3913</v>
      </c>
      <c r="B3974" s="1725"/>
      <c r="D3974" s="2" t="str">
        <f t="shared" si="61"/>
        <v>OK</v>
      </c>
    </row>
    <row r="3975" spans="1:4">
      <c r="A3975" s="10">
        <v>3914</v>
      </c>
      <c r="B3975" s="1725"/>
      <c r="D3975" s="2" t="str">
        <f t="shared" si="61"/>
        <v>OK</v>
      </c>
    </row>
    <row r="3976" spans="1:4">
      <c r="A3976" s="10">
        <v>3915</v>
      </c>
      <c r="B3976" s="1725"/>
      <c r="D3976" s="2" t="str">
        <f t="shared" si="61"/>
        <v>OK</v>
      </c>
    </row>
    <row r="3977" spans="1:4">
      <c r="A3977" s="10">
        <v>3916</v>
      </c>
      <c r="B3977" s="1725"/>
      <c r="D3977" s="2" t="str">
        <f t="shared" si="61"/>
        <v>OK</v>
      </c>
    </row>
    <row r="3978" spans="1:4">
      <c r="A3978" s="10">
        <v>3917</v>
      </c>
      <c r="B3978" s="1725"/>
      <c r="D3978" s="2" t="str">
        <f t="shared" si="61"/>
        <v>OK</v>
      </c>
    </row>
    <row r="3979" spans="1:4">
      <c r="A3979" s="10">
        <v>3918</v>
      </c>
      <c r="B3979" s="1725"/>
      <c r="D3979" s="2" t="str">
        <f t="shared" si="61"/>
        <v>OK</v>
      </c>
    </row>
    <row r="3980" spans="1:4">
      <c r="A3980" s="10">
        <v>3919</v>
      </c>
      <c r="B3980" s="1725"/>
      <c r="D3980" s="2" t="str">
        <f t="shared" si="61"/>
        <v>OK</v>
      </c>
    </row>
    <row r="3981" spans="1:4">
      <c r="A3981" s="10">
        <v>3920</v>
      </c>
      <c r="B3981" s="1725"/>
      <c r="D3981" s="2" t="str">
        <f t="shared" si="61"/>
        <v>OK</v>
      </c>
    </row>
    <row r="3982" spans="1:4">
      <c r="A3982" s="10">
        <v>3921</v>
      </c>
      <c r="B3982" s="1725"/>
      <c r="D3982" s="2" t="str">
        <f t="shared" si="61"/>
        <v>OK</v>
      </c>
    </row>
    <row r="3983" spans="1:4">
      <c r="A3983" s="10">
        <v>3922</v>
      </c>
      <c r="B3983" s="1725"/>
      <c r="D3983" s="2" t="str">
        <f t="shared" si="61"/>
        <v>OK</v>
      </c>
    </row>
    <row r="3984" spans="1:4">
      <c r="A3984" s="10">
        <v>3923</v>
      </c>
      <c r="B3984" s="1725"/>
      <c r="D3984" s="2" t="str">
        <f t="shared" si="61"/>
        <v>OK</v>
      </c>
    </row>
    <row r="3985" spans="1:4">
      <c r="A3985" s="10">
        <v>3924</v>
      </c>
      <c r="B3985" s="1725"/>
      <c r="D3985" s="2" t="str">
        <f t="shared" si="61"/>
        <v>OK</v>
      </c>
    </row>
    <row r="3986" spans="1:4">
      <c r="A3986" s="10">
        <v>3925</v>
      </c>
      <c r="B3986" s="1725"/>
      <c r="D3986" s="2" t="str">
        <f t="shared" si="61"/>
        <v>OK</v>
      </c>
    </row>
    <row r="3987" spans="1:4">
      <c r="A3987" s="10">
        <v>3926</v>
      </c>
      <c r="B3987" s="1725"/>
      <c r="D3987" s="2" t="str">
        <f t="shared" si="61"/>
        <v>OK</v>
      </c>
    </row>
    <row r="3988" spans="1:4">
      <c r="A3988" s="10">
        <v>3927</v>
      </c>
      <c r="B3988" s="1725"/>
      <c r="D3988" s="2" t="str">
        <f t="shared" si="61"/>
        <v>OK</v>
      </c>
    </row>
    <row r="3989" spans="1:4">
      <c r="A3989" s="10">
        <v>3928</v>
      </c>
      <c r="B3989" s="1725"/>
      <c r="D3989" s="2" t="str">
        <f t="shared" si="61"/>
        <v>OK</v>
      </c>
    </row>
    <row r="3990" spans="1:4">
      <c r="A3990" s="10">
        <v>3929</v>
      </c>
      <c r="B3990" s="1725"/>
      <c r="D3990" s="2" t="str">
        <f t="shared" si="61"/>
        <v>OK</v>
      </c>
    </row>
    <row r="3991" spans="1:4">
      <c r="A3991" s="10">
        <v>3930</v>
      </c>
      <c r="B3991" s="1725"/>
      <c r="D3991" s="2" t="str">
        <f t="shared" si="61"/>
        <v>OK</v>
      </c>
    </row>
    <row r="3992" spans="1:4">
      <c r="A3992" s="10">
        <v>3931</v>
      </c>
      <c r="B3992" s="1725"/>
      <c r="D3992" s="2" t="str">
        <f t="shared" si="61"/>
        <v>OK</v>
      </c>
    </row>
    <row r="3993" spans="1:4">
      <c r="A3993" s="10">
        <v>3932</v>
      </c>
      <c r="B3993" s="1725"/>
      <c r="D3993" s="2" t="str">
        <f t="shared" si="61"/>
        <v>OK</v>
      </c>
    </row>
    <row r="3994" spans="1:4">
      <c r="A3994" s="10">
        <v>3933</v>
      </c>
      <c r="B3994" s="1725"/>
      <c r="D3994" s="2" t="str">
        <f t="shared" si="61"/>
        <v>OK</v>
      </c>
    </row>
    <row r="3995" spans="1:4">
      <c r="A3995" s="10">
        <v>3934</v>
      </c>
      <c r="B3995" s="1725"/>
      <c r="D3995" s="2" t="str">
        <f t="shared" si="61"/>
        <v>OK</v>
      </c>
    </row>
    <row r="3996" spans="1:4">
      <c r="A3996" s="10">
        <v>3935</v>
      </c>
      <c r="B3996" s="1725"/>
      <c r="D3996" s="2" t="str">
        <f t="shared" si="61"/>
        <v>OK</v>
      </c>
    </row>
    <row r="3997" spans="1:4">
      <c r="A3997" s="10">
        <v>3936</v>
      </c>
      <c r="B3997" s="1725"/>
      <c r="D3997" s="2" t="str">
        <f t="shared" si="61"/>
        <v>OK</v>
      </c>
    </row>
    <row r="3998" spans="1:4">
      <c r="A3998" s="10">
        <v>3937</v>
      </c>
      <c r="B3998" s="1725"/>
      <c r="D3998" s="2" t="str">
        <f t="shared" si="61"/>
        <v>OK</v>
      </c>
    </row>
    <row r="3999" spans="1:4">
      <c r="A3999" s="10">
        <v>3938</v>
      </c>
      <c r="B3999" s="1725"/>
      <c r="D3999" s="2" t="str">
        <f t="shared" si="61"/>
        <v>OK</v>
      </c>
    </row>
    <row r="4000" spans="1:4">
      <c r="A4000" s="10">
        <v>3939</v>
      </c>
      <c r="B4000" s="1725"/>
      <c r="D4000" s="2" t="str">
        <f t="shared" si="61"/>
        <v>OK</v>
      </c>
    </row>
    <row r="4001" spans="1:4">
      <c r="A4001" s="10">
        <v>3940</v>
      </c>
      <c r="B4001" s="1725"/>
      <c r="D4001" s="2" t="str">
        <f t="shared" si="61"/>
        <v>OK</v>
      </c>
    </row>
    <row r="4002" spans="1:4">
      <c r="A4002" s="10">
        <v>3941</v>
      </c>
      <c r="B4002" s="1725"/>
      <c r="D4002" s="2" t="str">
        <f t="shared" si="61"/>
        <v>OK</v>
      </c>
    </row>
    <row r="4003" spans="1:4">
      <c r="A4003" s="10">
        <v>3942</v>
      </c>
      <c r="B4003" s="1725"/>
      <c r="D4003" s="2" t="str">
        <f t="shared" si="61"/>
        <v>OK</v>
      </c>
    </row>
    <row r="4004" spans="1:4">
      <c r="A4004" s="10">
        <v>3943</v>
      </c>
      <c r="B4004" s="1725"/>
      <c r="D4004" s="2" t="str">
        <f t="shared" si="61"/>
        <v>OK</v>
      </c>
    </row>
    <row r="4005" spans="1:4">
      <c r="A4005" s="10">
        <v>3944</v>
      </c>
      <c r="B4005" s="1725"/>
      <c r="D4005" s="2" t="str">
        <f t="shared" si="61"/>
        <v>OK</v>
      </c>
    </row>
    <row r="4006" spans="1:4">
      <c r="A4006" s="10">
        <v>3945</v>
      </c>
      <c r="B4006" s="1725"/>
      <c r="D4006" s="2" t="str">
        <f t="shared" si="61"/>
        <v>OK</v>
      </c>
    </row>
    <row r="4007" spans="1:4">
      <c r="A4007" s="10">
        <v>3946</v>
      </c>
      <c r="B4007" s="1725"/>
      <c r="D4007" s="2" t="str">
        <f t="shared" si="61"/>
        <v>OK</v>
      </c>
    </row>
    <row r="4008" spans="1:4">
      <c r="A4008" s="10">
        <v>3947</v>
      </c>
      <c r="B4008" s="1725"/>
      <c r="D4008" s="2" t="str">
        <f t="shared" si="61"/>
        <v>OK</v>
      </c>
    </row>
    <row r="4009" spans="1:4">
      <c r="A4009" s="10">
        <v>3948</v>
      </c>
      <c r="B4009" s="1725"/>
      <c r="D4009" s="2" t="str">
        <f t="shared" si="61"/>
        <v>OK</v>
      </c>
    </row>
    <row r="4010" spans="1:4">
      <c r="A4010" s="10">
        <v>3949</v>
      </c>
      <c r="B4010" s="1725"/>
      <c r="D4010" s="2" t="str">
        <f t="shared" si="61"/>
        <v>OK</v>
      </c>
    </row>
    <row r="4011" spans="1:4">
      <c r="A4011" s="10">
        <v>3950</v>
      </c>
      <c r="B4011" s="1725"/>
      <c r="D4011" s="2" t="str">
        <f t="shared" si="61"/>
        <v>OK</v>
      </c>
    </row>
    <row r="4012" spans="1:4">
      <c r="A4012" s="10">
        <v>3951</v>
      </c>
      <c r="B4012" s="1725"/>
      <c r="D4012" s="2" t="str">
        <f t="shared" si="61"/>
        <v>OK</v>
      </c>
    </row>
    <row r="4013" spans="1:4">
      <c r="A4013" s="10">
        <v>3952</v>
      </c>
      <c r="B4013" s="1725"/>
      <c r="D4013" s="2" t="str">
        <f t="shared" si="61"/>
        <v>OK</v>
      </c>
    </row>
    <row r="4014" spans="1:4">
      <c r="A4014" s="10">
        <v>3953</v>
      </c>
      <c r="B4014" s="1725"/>
      <c r="D4014" s="2" t="str">
        <f t="shared" si="61"/>
        <v>OK</v>
      </c>
    </row>
    <row r="4015" spans="1:4">
      <c r="A4015" s="10">
        <v>3954</v>
      </c>
      <c r="B4015" s="1725"/>
      <c r="D4015" s="2" t="str">
        <f t="shared" si="61"/>
        <v>OK</v>
      </c>
    </row>
    <row r="4016" spans="1:4">
      <c r="A4016" s="10">
        <v>3955</v>
      </c>
      <c r="B4016" s="1725"/>
      <c r="D4016" s="2" t="str">
        <f t="shared" si="61"/>
        <v>OK</v>
      </c>
    </row>
    <row r="4017" spans="1:4">
      <c r="A4017" s="10">
        <v>3956</v>
      </c>
      <c r="B4017" s="1725"/>
      <c r="D4017" s="2" t="str">
        <f t="shared" si="61"/>
        <v>OK</v>
      </c>
    </row>
    <row r="4018" spans="1:4">
      <c r="A4018" s="10">
        <v>3957</v>
      </c>
      <c r="B4018" s="1725"/>
      <c r="D4018" s="2" t="str">
        <f t="shared" si="61"/>
        <v>OK</v>
      </c>
    </row>
    <row r="4019" spans="1:4">
      <c r="A4019" s="10">
        <v>3958</v>
      </c>
      <c r="B4019" s="1725"/>
      <c r="D4019" s="2" t="str">
        <f t="shared" si="61"/>
        <v>OK</v>
      </c>
    </row>
    <row r="4020" spans="1:4">
      <c r="A4020" s="10">
        <v>3959</v>
      </c>
      <c r="B4020" s="1725"/>
      <c r="D4020" s="2" t="str">
        <f t="shared" si="61"/>
        <v>OK</v>
      </c>
    </row>
    <row r="4021" spans="1:4">
      <c r="A4021" s="10">
        <v>3960</v>
      </c>
      <c r="B4021" s="1725"/>
      <c r="D4021" s="2" t="str">
        <f t="shared" si="61"/>
        <v>OK</v>
      </c>
    </row>
    <row r="4022" spans="1:4">
      <c r="A4022" s="10">
        <v>3961</v>
      </c>
      <c r="B4022" s="1725"/>
      <c r="D4022" s="2" t="str">
        <f t="shared" si="61"/>
        <v>OK</v>
      </c>
    </row>
    <row r="4023" spans="1:4">
      <c r="A4023" s="10">
        <v>3962</v>
      </c>
      <c r="B4023" s="1725"/>
      <c r="D4023" s="2" t="str">
        <f t="shared" si="61"/>
        <v>OK</v>
      </c>
    </row>
    <row r="4024" spans="1:4">
      <c r="A4024" s="10">
        <v>3963</v>
      </c>
      <c r="B4024" s="1725"/>
      <c r="D4024" s="2" t="str">
        <f t="shared" si="61"/>
        <v>OK</v>
      </c>
    </row>
    <row r="4025" spans="1:4">
      <c r="A4025" s="10">
        <v>3964</v>
      </c>
      <c r="B4025" s="1725"/>
      <c r="D4025" s="2" t="str">
        <f t="shared" si="61"/>
        <v>OK</v>
      </c>
    </row>
    <row r="4026" spans="1:4">
      <c r="A4026" s="10">
        <v>3965</v>
      </c>
      <c r="B4026" s="1725"/>
      <c r="D4026" s="2" t="str">
        <f t="shared" si="61"/>
        <v>OK</v>
      </c>
    </row>
    <row r="4027" spans="1:4">
      <c r="A4027" s="10">
        <v>3966</v>
      </c>
      <c r="B4027" s="1725"/>
      <c r="D4027" s="2" t="str">
        <f t="shared" si="61"/>
        <v>OK</v>
      </c>
    </row>
    <row r="4028" spans="1:4">
      <c r="A4028" s="10">
        <v>3967</v>
      </c>
      <c r="B4028" s="1725"/>
      <c r="D4028" s="2" t="str">
        <f t="shared" si="61"/>
        <v>OK</v>
      </c>
    </row>
    <row r="4029" spans="1:4">
      <c r="A4029" s="10">
        <v>3968</v>
      </c>
      <c r="B4029" s="1725"/>
      <c r="D4029" s="2" t="str">
        <f t="shared" si="61"/>
        <v>OK</v>
      </c>
    </row>
    <row r="4030" spans="1:4">
      <c r="A4030" s="10">
        <v>3969</v>
      </c>
      <c r="B4030" s="1725"/>
      <c r="D4030" s="2" t="str">
        <f t="shared" si="61"/>
        <v>OK</v>
      </c>
    </row>
    <row r="4031" spans="1:4">
      <c r="A4031" s="10">
        <v>3970</v>
      </c>
      <c r="B4031" s="1725"/>
      <c r="D4031" s="2" t="str">
        <f t="shared" ref="D4031:D4094" si="62">IF(ISBLANK(B4031),"OK",IF(A4031-B4031=0,"OK","Error?"))</f>
        <v>OK</v>
      </c>
    </row>
    <row r="4032" spans="1:4">
      <c r="A4032" s="10">
        <v>3971</v>
      </c>
      <c r="B4032" s="1725"/>
      <c r="D4032" s="2" t="str">
        <f t="shared" si="62"/>
        <v>OK</v>
      </c>
    </row>
    <row r="4033" spans="1:4">
      <c r="A4033" s="10">
        <v>3972</v>
      </c>
      <c r="B4033" s="1725"/>
      <c r="D4033" s="2" t="str">
        <f t="shared" si="62"/>
        <v>OK</v>
      </c>
    </row>
    <row r="4034" spans="1:4">
      <c r="A4034" s="10">
        <v>3973</v>
      </c>
      <c r="B4034" s="1725"/>
      <c r="D4034" s="2" t="str">
        <f t="shared" si="62"/>
        <v>OK</v>
      </c>
    </row>
    <row r="4035" spans="1:4">
      <c r="A4035" s="10">
        <v>3974</v>
      </c>
      <c r="B4035" s="1725"/>
      <c r="D4035" s="2" t="str">
        <f t="shared" si="62"/>
        <v>OK</v>
      </c>
    </row>
    <row r="4036" spans="1:4">
      <c r="A4036" s="10">
        <v>3975</v>
      </c>
      <c r="B4036" s="1725"/>
      <c r="D4036" s="2" t="str">
        <f t="shared" si="62"/>
        <v>OK</v>
      </c>
    </row>
    <row r="4037" spans="1:4">
      <c r="A4037" s="10">
        <v>3976</v>
      </c>
      <c r="B4037" s="1725"/>
      <c r="D4037" s="2" t="str">
        <f t="shared" si="62"/>
        <v>OK</v>
      </c>
    </row>
    <row r="4038" spans="1:4">
      <c r="A4038" s="10">
        <v>3977</v>
      </c>
      <c r="B4038" s="1725"/>
      <c r="D4038" s="2" t="str">
        <f t="shared" si="62"/>
        <v>OK</v>
      </c>
    </row>
    <row r="4039" spans="1:4">
      <c r="A4039" s="10">
        <v>3978</v>
      </c>
      <c r="B4039" s="1725"/>
      <c r="D4039" s="2" t="str">
        <f t="shared" si="62"/>
        <v>OK</v>
      </c>
    </row>
    <row r="4040" spans="1:4">
      <c r="A4040" s="10">
        <v>3979</v>
      </c>
      <c r="B4040" s="1725"/>
      <c r="D4040" s="2" t="str">
        <f t="shared" si="62"/>
        <v>OK</v>
      </c>
    </row>
    <row r="4041" spans="1:4">
      <c r="A4041" s="10">
        <v>3980</v>
      </c>
      <c r="B4041" s="1725"/>
      <c r="D4041" s="2" t="str">
        <f t="shared" si="62"/>
        <v>OK</v>
      </c>
    </row>
    <row r="4042" spans="1:4">
      <c r="A4042" s="10">
        <v>3981</v>
      </c>
      <c r="B4042" s="1725"/>
      <c r="D4042" s="2" t="str">
        <f t="shared" si="62"/>
        <v>OK</v>
      </c>
    </row>
    <row r="4043" spans="1:4">
      <c r="A4043" s="10">
        <v>3982</v>
      </c>
      <c r="B4043" s="1725"/>
      <c r="D4043" s="2" t="str">
        <f t="shared" si="62"/>
        <v>OK</v>
      </c>
    </row>
    <row r="4044" spans="1:4">
      <c r="A4044" s="10">
        <v>3983</v>
      </c>
      <c r="B4044" s="1725"/>
      <c r="D4044" s="2" t="str">
        <f t="shared" si="62"/>
        <v>OK</v>
      </c>
    </row>
    <row r="4045" spans="1:4">
      <c r="A4045" s="10">
        <v>3984</v>
      </c>
      <c r="B4045" s="1725"/>
      <c r="D4045" s="2" t="str">
        <f t="shared" si="62"/>
        <v>OK</v>
      </c>
    </row>
    <row r="4046" spans="1:4">
      <c r="A4046" s="10">
        <v>3985</v>
      </c>
      <c r="B4046" s="1725"/>
      <c r="D4046" s="2" t="str">
        <f t="shared" si="62"/>
        <v>OK</v>
      </c>
    </row>
    <row r="4047" spans="1:4">
      <c r="A4047" s="10">
        <v>3986</v>
      </c>
      <c r="B4047" s="1725"/>
      <c r="D4047" s="2" t="str">
        <f t="shared" si="62"/>
        <v>OK</v>
      </c>
    </row>
    <row r="4048" spans="1:4">
      <c r="A4048" s="10">
        <v>3987</v>
      </c>
      <c r="B4048" s="1725"/>
      <c r="D4048" s="2" t="str">
        <f t="shared" si="62"/>
        <v>OK</v>
      </c>
    </row>
    <row r="4049" spans="1:4">
      <c r="A4049" s="10">
        <v>3988</v>
      </c>
      <c r="B4049" s="1725"/>
      <c r="D4049" s="2" t="str">
        <f t="shared" si="62"/>
        <v>OK</v>
      </c>
    </row>
    <row r="4050" spans="1:4">
      <c r="A4050" s="10">
        <v>3989</v>
      </c>
      <c r="B4050" s="1725"/>
      <c r="D4050" s="2" t="str">
        <f t="shared" si="62"/>
        <v>OK</v>
      </c>
    </row>
    <row r="4051" spans="1:4">
      <c r="A4051" s="10">
        <v>3990</v>
      </c>
      <c r="B4051" s="1725"/>
      <c r="D4051" s="2" t="str">
        <f t="shared" si="62"/>
        <v>OK</v>
      </c>
    </row>
    <row r="4052" spans="1:4">
      <c r="A4052" s="10">
        <v>3991</v>
      </c>
      <c r="B4052" s="1725"/>
      <c r="D4052" s="2" t="str">
        <f t="shared" si="62"/>
        <v>OK</v>
      </c>
    </row>
    <row r="4053" spans="1:4">
      <c r="A4053" s="10">
        <v>3992</v>
      </c>
      <c r="B4053" s="1725"/>
      <c r="D4053" s="2" t="str">
        <f t="shared" si="62"/>
        <v>OK</v>
      </c>
    </row>
    <row r="4054" spans="1:4">
      <c r="A4054" s="10">
        <v>3993</v>
      </c>
      <c r="B4054" s="1725"/>
      <c r="D4054" s="2" t="str">
        <f t="shared" si="62"/>
        <v>OK</v>
      </c>
    </row>
    <row r="4055" spans="1:4">
      <c r="A4055" s="10">
        <v>3994</v>
      </c>
      <c r="B4055" s="1725"/>
      <c r="D4055" s="2" t="str">
        <f t="shared" si="62"/>
        <v>OK</v>
      </c>
    </row>
    <row r="4056" spans="1:4">
      <c r="A4056" s="10">
        <v>3995</v>
      </c>
      <c r="B4056" s="1725"/>
      <c r="D4056" s="2" t="str">
        <f t="shared" si="62"/>
        <v>OK</v>
      </c>
    </row>
    <row r="4057" spans="1:4">
      <c r="A4057" s="10">
        <v>3996</v>
      </c>
      <c r="B4057" s="1725"/>
      <c r="D4057" s="2" t="str">
        <f t="shared" si="62"/>
        <v>OK</v>
      </c>
    </row>
    <row r="4058" spans="1:4">
      <c r="A4058" s="10">
        <v>3997</v>
      </c>
      <c r="B4058" s="1725"/>
      <c r="D4058" s="2" t="str">
        <f t="shared" si="62"/>
        <v>OK</v>
      </c>
    </row>
    <row r="4059" spans="1:4">
      <c r="A4059" s="10">
        <v>3998</v>
      </c>
      <c r="B4059" s="1725"/>
      <c r="D4059" s="2" t="str">
        <f t="shared" si="62"/>
        <v>OK</v>
      </c>
    </row>
    <row r="4060" spans="1:4">
      <c r="A4060" s="10">
        <v>3999</v>
      </c>
      <c r="B4060" s="1725"/>
      <c r="D4060" s="2" t="str">
        <f t="shared" si="62"/>
        <v>OK</v>
      </c>
    </row>
    <row r="4061" spans="1:4">
      <c r="A4061" s="10">
        <v>4000</v>
      </c>
      <c r="B4061" s="1725"/>
      <c r="D4061" s="2" t="str">
        <f t="shared" si="62"/>
        <v>OK</v>
      </c>
    </row>
    <row r="4062" spans="1:4">
      <c r="A4062" s="10">
        <v>4001</v>
      </c>
      <c r="B4062" s="1725"/>
      <c r="D4062" s="2" t="str">
        <f t="shared" si="62"/>
        <v>OK</v>
      </c>
    </row>
    <row r="4063" spans="1:4">
      <c r="A4063" s="10">
        <v>4002</v>
      </c>
      <c r="B4063" s="1725"/>
      <c r="D4063" s="2" t="str">
        <f t="shared" si="62"/>
        <v>OK</v>
      </c>
    </row>
    <row r="4064" spans="1:4">
      <c r="A4064" s="10">
        <v>4003</v>
      </c>
      <c r="B4064" s="1725"/>
      <c r="D4064" s="2" t="str">
        <f t="shared" si="62"/>
        <v>OK</v>
      </c>
    </row>
    <row r="4065" spans="1:4">
      <c r="A4065" s="10">
        <v>4004</v>
      </c>
      <c r="B4065" s="1725"/>
      <c r="D4065" s="2" t="str">
        <f t="shared" si="62"/>
        <v>OK</v>
      </c>
    </row>
    <row r="4066" spans="1:4">
      <c r="A4066" s="10">
        <v>4005</v>
      </c>
      <c r="B4066" s="1725"/>
      <c r="D4066" s="2" t="str">
        <f t="shared" si="62"/>
        <v>OK</v>
      </c>
    </row>
    <row r="4067" spans="1:4">
      <c r="A4067" s="10">
        <v>4006</v>
      </c>
      <c r="B4067" s="1725"/>
      <c r="D4067" s="2" t="str">
        <f t="shared" si="62"/>
        <v>OK</v>
      </c>
    </row>
    <row r="4068" spans="1:4">
      <c r="A4068" s="10">
        <v>4007</v>
      </c>
      <c r="B4068" s="1725"/>
      <c r="D4068" s="2" t="str">
        <f t="shared" si="62"/>
        <v>OK</v>
      </c>
    </row>
    <row r="4069" spans="1:4">
      <c r="A4069" s="10">
        <v>4008</v>
      </c>
      <c r="B4069" s="1725"/>
      <c r="D4069" s="2" t="str">
        <f t="shared" si="62"/>
        <v>OK</v>
      </c>
    </row>
    <row r="4070" spans="1:4">
      <c r="A4070" s="10">
        <v>4009</v>
      </c>
      <c r="B4070" s="1725"/>
      <c r="D4070" s="2" t="str">
        <f t="shared" si="62"/>
        <v>OK</v>
      </c>
    </row>
    <row r="4071" spans="1:4">
      <c r="A4071" s="10">
        <v>4010</v>
      </c>
      <c r="B4071" s="1725"/>
      <c r="D4071" s="2" t="str">
        <f t="shared" si="62"/>
        <v>OK</v>
      </c>
    </row>
    <row r="4072" spans="1:4">
      <c r="A4072" s="10">
        <v>4011</v>
      </c>
      <c r="B4072" s="1725"/>
      <c r="D4072" s="2" t="str">
        <f t="shared" si="62"/>
        <v>OK</v>
      </c>
    </row>
    <row r="4073" spans="1:4">
      <c r="A4073" s="10">
        <v>4012</v>
      </c>
      <c r="B4073" s="1725"/>
      <c r="D4073" s="2" t="str">
        <f t="shared" si="62"/>
        <v>OK</v>
      </c>
    </row>
    <row r="4074" spans="1:4">
      <c r="A4074" s="5">
        <v>4013</v>
      </c>
      <c r="B4074" s="1725">
        <f>'Expenditures 15-22'!C120</f>
        <v>0</v>
      </c>
      <c r="D4074" s="2" t="str">
        <f t="shared" si="62"/>
        <v>Error?</v>
      </c>
    </row>
    <row r="4075" spans="1:4">
      <c r="A4075" s="5">
        <v>4014</v>
      </c>
      <c r="B4075" s="1725">
        <f>'Expenditures 15-22'!D120</f>
        <v>0</v>
      </c>
      <c r="D4075" s="2" t="str">
        <f t="shared" si="62"/>
        <v>Error?</v>
      </c>
    </row>
    <row r="4076" spans="1:4">
      <c r="A4076" s="5">
        <v>4015</v>
      </c>
      <c r="B4076" s="1725">
        <f>'Expenditures 15-22'!E120</f>
        <v>0</v>
      </c>
      <c r="D4076" s="2" t="str">
        <f t="shared" si="62"/>
        <v>Error?</v>
      </c>
    </row>
    <row r="4077" spans="1:4">
      <c r="A4077" s="5">
        <v>4016</v>
      </c>
      <c r="B4077" s="1725">
        <f>'Expenditures 15-22'!F120</f>
        <v>0</v>
      </c>
      <c r="D4077" s="2" t="str">
        <f t="shared" si="62"/>
        <v>Error?</v>
      </c>
    </row>
    <row r="4078" spans="1:4">
      <c r="A4078" s="5">
        <v>4017</v>
      </c>
      <c r="B4078" s="1725">
        <f>'Expenditures 15-22'!G120</f>
        <v>0</v>
      </c>
      <c r="D4078" s="2" t="str">
        <f t="shared" si="62"/>
        <v>Error?</v>
      </c>
    </row>
    <row r="4079" spans="1:4">
      <c r="A4079" s="5">
        <v>4018</v>
      </c>
      <c r="B4079" s="1725">
        <f>'Expenditures 15-22'!H120</f>
        <v>0</v>
      </c>
      <c r="D4079" s="2" t="str">
        <f t="shared" si="62"/>
        <v>Error?</v>
      </c>
    </row>
    <row r="4080" spans="1:4">
      <c r="A4080" s="5">
        <v>4019</v>
      </c>
      <c r="B4080" s="1725">
        <f>'Expenditures 15-22'!K120</f>
        <v>0</v>
      </c>
      <c r="C4080" s="2" t="s">
        <v>567</v>
      </c>
      <c r="D4080" s="2" t="str">
        <f t="shared" si="62"/>
        <v>Error?</v>
      </c>
    </row>
    <row r="4081" spans="1:4">
      <c r="A4081" s="5">
        <v>4020</v>
      </c>
      <c r="B4081" s="1725">
        <f>'Expenditures 15-22'!C180</f>
        <v>3041</v>
      </c>
      <c r="D4081" s="2" t="str">
        <f t="shared" si="62"/>
        <v>Error?</v>
      </c>
    </row>
    <row r="4082" spans="1:4">
      <c r="A4082" s="5">
        <v>4021</v>
      </c>
      <c r="B4082" s="1725">
        <f>'Expenditures 15-22'!D180</f>
        <v>0</v>
      </c>
      <c r="D4082" s="2" t="str">
        <f t="shared" si="62"/>
        <v>Error?</v>
      </c>
    </row>
    <row r="4083" spans="1:4">
      <c r="A4083" s="5">
        <v>4022</v>
      </c>
      <c r="B4083" s="1725">
        <f>'Expenditures 15-22'!E180</f>
        <v>0</v>
      </c>
      <c r="D4083" s="2" t="str">
        <f t="shared" si="62"/>
        <v>Error?</v>
      </c>
    </row>
    <row r="4084" spans="1:4">
      <c r="A4084" s="5">
        <v>4023</v>
      </c>
      <c r="B4084" s="1725">
        <f>'Expenditures 15-22'!F180</f>
        <v>0</v>
      </c>
      <c r="D4084" s="2" t="str">
        <f t="shared" si="62"/>
        <v>Error?</v>
      </c>
    </row>
    <row r="4085" spans="1:4">
      <c r="A4085" s="5">
        <v>4024</v>
      </c>
      <c r="B4085" s="1725">
        <f>'Expenditures 15-22'!G180</f>
        <v>0</v>
      </c>
      <c r="D4085" s="2" t="str">
        <f t="shared" si="62"/>
        <v>Error?</v>
      </c>
    </row>
    <row r="4086" spans="1:4">
      <c r="A4086" s="5">
        <v>4025</v>
      </c>
      <c r="B4086" s="1725">
        <f>'Expenditures 15-22'!H180</f>
        <v>0</v>
      </c>
      <c r="D4086" s="2" t="str">
        <f t="shared" si="62"/>
        <v>Error?</v>
      </c>
    </row>
    <row r="4087" spans="1:4">
      <c r="A4087" s="5">
        <v>4026</v>
      </c>
      <c r="B4087" s="1725">
        <f>'Expenditures 15-22'!K180</f>
        <v>3041</v>
      </c>
      <c r="C4087" s="2" t="s">
        <v>567</v>
      </c>
      <c r="D4087" s="2" t="str">
        <f t="shared" si="62"/>
        <v>Error?</v>
      </c>
    </row>
    <row r="4088" spans="1:4">
      <c r="A4088" s="10">
        <v>4027</v>
      </c>
      <c r="B4088" s="1725"/>
      <c r="D4088" s="2" t="str">
        <f t="shared" si="62"/>
        <v>OK</v>
      </c>
    </row>
    <row r="4089" spans="1:4">
      <c r="A4089" s="10">
        <v>4028</v>
      </c>
      <c r="B4089" s="1725"/>
      <c r="D4089" s="2" t="str">
        <f t="shared" si="62"/>
        <v>OK</v>
      </c>
    </row>
    <row r="4090" spans="1:4">
      <c r="A4090" s="10">
        <v>4029</v>
      </c>
      <c r="B4090" s="1725"/>
      <c r="D4090" s="2" t="str">
        <f t="shared" si="62"/>
        <v>OK</v>
      </c>
    </row>
    <row r="4091" spans="1:4">
      <c r="A4091" s="10">
        <v>4030</v>
      </c>
      <c r="B4091" s="1725"/>
      <c r="D4091" s="2" t="str">
        <f t="shared" si="62"/>
        <v>OK</v>
      </c>
    </row>
    <row r="4092" spans="1:4">
      <c r="A4092" s="10">
        <v>4031</v>
      </c>
      <c r="B4092" s="1725"/>
      <c r="D4092" s="2" t="str">
        <f t="shared" si="62"/>
        <v>OK</v>
      </c>
    </row>
    <row r="4093" spans="1:4">
      <c r="A4093" s="10">
        <v>4032</v>
      </c>
      <c r="B4093" s="1725"/>
      <c r="D4093" s="2" t="str">
        <f t="shared" si="62"/>
        <v>OK</v>
      </c>
    </row>
    <row r="4094" spans="1:4">
      <c r="A4094" s="10">
        <v>4033</v>
      </c>
      <c r="B4094" s="1725"/>
      <c r="D4094" s="2" t="str">
        <f t="shared" si="62"/>
        <v>OK</v>
      </c>
    </row>
    <row r="4095" spans="1:4">
      <c r="A4095" s="10">
        <v>4034</v>
      </c>
      <c r="B4095" s="1725"/>
      <c r="D4095" s="2" t="str">
        <f t="shared" ref="D4095:D4158" si="63">IF(ISBLANK(B4095),"OK",IF(A4095-B4095=0,"OK","Error?"))</f>
        <v>OK</v>
      </c>
    </row>
    <row r="4096" spans="1:4">
      <c r="A4096" s="10">
        <v>4035</v>
      </c>
      <c r="B4096" s="1725"/>
      <c r="D4096" s="2" t="str">
        <f t="shared" si="63"/>
        <v>OK</v>
      </c>
    </row>
    <row r="4097" spans="1:4">
      <c r="A4097" s="10">
        <v>4036</v>
      </c>
      <c r="B4097" s="1725"/>
      <c r="D4097" s="2" t="str">
        <f t="shared" si="63"/>
        <v>OK</v>
      </c>
    </row>
    <row r="4098" spans="1:4">
      <c r="A4098" s="10">
        <v>4037</v>
      </c>
      <c r="B4098" s="1725"/>
      <c r="C4098" s="2" t="s">
        <v>567</v>
      </c>
      <c r="D4098" s="2" t="str">
        <f t="shared" si="63"/>
        <v>OK</v>
      </c>
    </row>
    <row r="4099" spans="1:4">
      <c r="A4099" s="5">
        <v>4038</v>
      </c>
      <c r="B4099" s="1725">
        <f>'Expenditures 15-22'!K307</f>
        <v>0</v>
      </c>
      <c r="C4099" s="2" t="s">
        <v>567</v>
      </c>
      <c r="D4099" s="2" t="str">
        <f t="shared" si="63"/>
        <v>Error?</v>
      </c>
    </row>
    <row r="4100" spans="1:4">
      <c r="A4100" s="5">
        <v>4039</v>
      </c>
      <c r="B4100" s="1725">
        <f>'Expenditures 15-22'!K308</f>
        <v>0</v>
      </c>
      <c r="C4100" s="2" t="s">
        <v>567</v>
      </c>
      <c r="D4100" s="2" t="str">
        <f t="shared" si="63"/>
        <v>Error?</v>
      </c>
    </row>
    <row r="4101" spans="1:4">
      <c r="A4101" s="10">
        <v>4040</v>
      </c>
      <c r="B4101" s="1725"/>
      <c r="C4101" s="2" t="s">
        <v>567</v>
      </c>
      <c r="D4101" s="2" t="str">
        <f t="shared" si="63"/>
        <v>OK</v>
      </c>
    </row>
    <row r="4102" spans="1:4">
      <c r="A4102" s="5">
        <v>4041</v>
      </c>
      <c r="B4102" s="1725">
        <f>'Tax Sched 23'!B17</f>
        <v>0</v>
      </c>
      <c r="C4102" s="2" t="s">
        <v>567</v>
      </c>
      <c r="D4102" s="2" t="str">
        <f t="shared" si="63"/>
        <v>Error?</v>
      </c>
    </row>
    <row r="4103" spans="1:4">
      <c r="A4103" s="5">
        <v>4042</v>
      </c>
      <c r="B4103" s="1725">
        <f>'Tax Sched 23'!B18</f>
        <v>0</v>
      </c>
      <c r="C4103" s="2" t="s">
        <v>567</v>
      </c>
      <c r="D4103" s="2" t="str">
        <f t="shared" si="63"/>
        <v>Error?</v>
      </c>
    </row>
    <row r="4104" spans="1:4">
      <c r="A4104" s="5">
        <v>4043</v>
      </c>
      <c r="B4104" s="1725">
        <f>'Tax Sched 23'!D17</f>
        <v>0</v>
      </c>
      <c r="C4104" s="2" t="s">
        <v>567</v>
      </c>
      <c r="D4104" s="2" t="str">
        <f t="shared" si="63"/>
        <v>Error?</v>
      </c>
    </row>
    <row r="4105" spans="1:4">
      <c r="A4105" s="5">
        <v>4044</v>
      </c>
      <c r="B4105" s="1725">
        <f>'Tax Sched 23'!D18</f>
        <v>0</v>
      </c>
      <c r="C4105" s="2" t="s">
        <v>567</v>
      </c>
      <c r="D4105" s="2" t="str">
        <f t="shared" si="63"/>
        <v>Error?</v>
      </c>
    </row>
    <row r="4106" spans="1:4">
      <c r="A4106" s="5">
        <v>4045</v>
      </c>
      <c r="B4106" s="1725">
        <f>'Tax Sched 23'!C17</f>
        <v>0</v>
      </c>
      <c r="D4106" s="2" t="str">
        <f t="shared" si="63"/>
        <v>Error?</v>
      </c>
    </row>
    <row r="4107" spans="1:4">
      <c r="A4107" s="5">
        <v>4046</v>
      </c>
      <c r="B4107" s="1725">
        <f>'Tax Sched 23'!C18</f>
        <v>0</v>
      </c>
      <c r="D4107" s="2" t="str">
        <f t="shared" si="63"/>
        <v>Error?</v>
      </c>
    </row>
    <row r="4108" spans="1:4">
      <c r="A4108" s="5">
        <v>4047</v>
      </c>
      <c r="B4108" s="1725">
        <f>'Tax Sched 23'!F17</f>
        <v>0</v>
      </c>
      <c r="C4108" s="2" t="s">
        <v>567</v>
      </c>
      <c r="D4108" s="2" t="str">
        <f t="shared" si="63"/>
        <v>Error?</v>
      </c>
    </row>
    <row r="4109" spans="1:4">
      <c r="A4109" s="5">
        <v>4048</v>
      </c>
      <c r="B4109" s="1725">
        <f>'Tax Sched 23'!F18</f>
        <v>0</v>
      </c>
      <c r="C4109" s="2" t="s">
        <v>567</v>
      </c>
      <c r="D4109" s="2" t="str">
        <f t="shared" si="63"/>
        <v>Error?</v>
      </c>
    </row>
    <row r="4110" spans="1:4">
      <c r="A4110" s="5">
        <v>4049</v>
      </c>
      <c r="B4110" s="1725">
        <f>'Tax Sched 23'!E17</f>
        <v>0</v>
      </c>
      <c r="C4110" s="2" t="s">
        <v>567</v>
      </c>
      <c r="D4110" s="2" t="str">
        <f t="shared" si="63"/>
        <v>Error?</v>
      </c>
    </row>
    <row r="4111" spans="1:4">
      <c r="A4111" s="5">
        <v>4050</v>
      </c>
      <c r="B4111" s="1725">
        <f>'Tax Sched 23'!E18</f>
        <v>0</v>
      </c>
      <c r="D4111" s="2" t="str">
        <f t="shared" si="63"/>
        <v>Error?</v>
      </c>
    </row>
    <row r="4112" spans="1:4">
      <c r="A4112" s="10">
        <v>4051</v>
      </c>
      <c r="B4112" s="1725"/>
      <c r="D4112" s="2" t="str">
        <f t="shared" si="63"/>
        <v>OK</v>
      </c>
    </row>
    <row r="4113" spans="1:4">
      <c r="A4113" s="5">
        <v>4052</v>
      </c>
      <c r="B4113" s="1725">
        <f>'Acct Summary 7-8'!C9</f>
        <v>75883103</v>
      </c>
      <c r="D4113" s="2" t="str">
        <f t="shared" si="63"/>
        <v>Error?</v>
      </c>
    </row>
    <row r="4114" spans="1:4">
      <c r="A4114" s="5">
        <v>4053</v>
      </c>
      <c r="B4114" s="1725">
        <f>'Acct Summary 7-8'!D9</f>
        <v>0</v>
      </c>
      <c r="D4114" s="2" t="str">
        <f t="shared" si="63"/>
        <v>Error?</v>
      </c>
    </row>
    <row r="4115" spans="1:4">
      <c r="A4115" s="5">
        <v>4054</v>
      </c>
      <c r="B4115" s="1725">
        <f>'Acct Summary 7-8'!E9</f>
        <v>0</v>
      </c>
      <c r="D4115" s="2" t="str">
        <f t="shared" si="63"/>
        <v>Error?</v>
      </c>
    </row>
    <row r="4116" spans="1:4">
      <c r="A4116" s="5">
        <v>4055</v>
      </c>
      <c r="B4116" s="1725">
        <f>'Acct Summary 7-8'!F9</f>
        <v>0</v>
      </c>
      <c r="D4116" s="2" t="str">
        <f t="shared" si="63"/>
        <v>Error?</v>
      </c>
    </row>
    <row r="4117" spans="1:4">
      <c r="A4117" s="5">
        <v>4056</v>
      </c>
      <c r="B4117" s="1725">
        <f>'Acct Summary 7-8'!G9</f>
        <v>0</v>
      </c>
      <c r="D4117" s="2" t="str">
        <f t="shared" si="63"/>
        <v>Error?</v>
      </c>
    </row>
    <row r="4118" spans="1:4">
      <c r="A4118" s="5">
        <v>4057</v>
      </c>
      <c r="B4118" s="1725">
        <f>'Acct Summary 7-8'!H9</f>
        <v>0</v>
      </c>
      <c r="D4118" s="2" t="str">
        <f t="shared" si="63"/>
        <v>Error?</v>
      </c>
    </row>
    <row r="4119" spans="1:4">
      <c r="A4119" s="10">
        <v>4058</v>
      </c>
      <c r="B4119" s="1725"/>
      <c r="D4119" s="2" t="str">
        <f t="shared" si="63"/>
        <v>OK</v>
      </c>
    </row>
    <row r="4120" spans="1:4">
      <c r="A4120" s="10">
        <v>4059</v>
      </c>
      <c r="B4120" s="1725"/>
      <c r="D4120" s="2" t="str">
        <f t="shared" si="63"/>
        <v>OK</v>
      </c>
    </row>
    <row r="4121" spans="1:4">
      <c r="A4121" s="5">
        <v>4060</v>
      </c>
      <c r="B4121" s="1725">
        <f>'Acct Summary 7-8'!K9</f>
        <v>0</v>
      </c>
      <c r="D4121" s="2" t="str">
        <f t="shared" si="63"/>
        <v>Error?</v>
      </c>
    </row>
    <row r="4122" spans="1:4">
      <c r="A4122" s="5">
        <v>4061</v>
      </c>
      <c r="B4122" s="1725">
        <f>'Acct Summary 7-8'!C10</f>
        <v>403620100</v>
      </c>
      <c r="C4122" s="2" t="s">
        <v>567</v>
      </c>
      <c r="D4122" s="2" t="str">
        <f t="shared" si="63"/>
        <v>Error?</v>
      </c>
    </row>
    <row r="4123" spans="1:4">
      <c r="A4123" s="5">
        <v>4062</v>
      </c>
      <c r="B4123" s="1725">
        <f>'Acct Summary 7-8'!D10</f>
        <v>17369398</v>
      </c>
      <c r="C4123" s="2" t="s">
        <v>567</v>
      </c>
      <c r="D4123" s="2" t="str">
        <f t="shared" si="63"/>
        <v>Error?</v>
      </c>
    </row>
    <row r="4124" spans="1:4">
      <c r="A4124" s="5">
        <v>4063</v>
      </c>
      <c r="B4124" s="1725">
        <f>'Acct Summary 7-8'!E10</f>
        <v>18495770</v>
      </c>
      <c r="C4124" s="2" t="s">
        <v>567</v>
      </c>
      <c r="D4124" s="2" t="str">
        <f t="shared" si="63"/>
        <v>Error?</v>
      </c>
    </row>
    <row r="4125" spans="1:4">
      <c r="A4125" s="5">
        <v>4064</v>
      </c>
      <c r="B4125" s="1725">
        <f>'Acct Summary 7-8'!F10</f>
        <v>32186129</v>
      </c>
      <c r="C4125" s="2" t="s">
        <v>567</v>
      </c>
      <c r="D4125" s="2" t="str">
        <f t="shared" si="63"/>
        <v>Error?</v>
      </c>
    </row>
    <row r="4126" spans="1:4">
      <c r="A4126" s="5">
        <v>4065</v>
      </c>
      <c r="B4126" s="1725">
        <f>'Acct Summary 7-8'!G10</f>
        <v>9365438</v>
      </c>
      <c r="C4126" s="2" t="s">
        <v>567</v>
      </c>
      <c r="D4126" s="2" t="str">
        <f t="shared" si="63"/>
        <v>Error?</v>
      </c>
    </row>
    <row r="4127" spans="1:4">
      <c r="A4127" s="5">
        <v>4066</v>
      </c>
      <c r="B4127" s="1725">
        <f>'Acct Summary 7-8'!H10</f>
        <v>15055804</v>
      </c>
      <c r="C4127" s="2" t="s">
        <v>567</v>
      </c>
      <c r="D4127" s="2" t="str">
        <f t="shared" si="63"/>
        <v>Error?</v>
      </c>
    </row>
    <row r="4128" spans="1:4">
      <c r="A4128" s="5">
        <v>4067</v>
      </c>
      <c r="B4128" s="1725">
        <f>'Acct Summary 7-8'!I10</f>
        <v>1682219</v>
      </c>
      <c r="C4128" s="2" t="s">
        <v>567</v>
      </c>
      <c r="D4128" s="2" t="str">
        <f t="shared" si="63"/>
        <v>Error?</v>
      </c>
    </row>
    <row r="4129" spans="1:4">
      <c r="A4129" s="10">
        <v>4068</v>
      </c>
      <c r="B4129" s="1725"/>
      <c r="C4129" s="2" t="s">
        <v>567</v>
      </c>
      <c r="D4129" s="2" t="str">
        <f t="shared" si="63"/>
        <v>OK</v>
      </c>
    </row>
    <row r="4130" spans="1:4">
      <c r="A4130" s="5">
        <v>4069</v>
      </c>
      <c r="B4130" s="1725">
        <f>'Acct Summary 7-8'!K10</f>
        <v>7187060</v>
      </c>
      <c r="C4130" s="2" t="s">
        <v>567</v>
      </c>
      <c r="D4130" s="2" t="str">
        <f t="shared" si="63"/>
        <v>Error?</v>
      </c>
    </row>
    <row r="4131" spans="1:4">
      <c r="A4131" s="5">
        <v>4070</v>
      </c>
      <c r="B4131" s="1725">
        <f>'Acct Summary 7-8'!C18</f>
        <v>75883103</v>
      </c>
      <c r="C4131" s="2" t="s">
        <v>567</v>
      </c>
      <c r="D4131" s="2" t="str">
        <f t="shared" si="63"/>
        <v>Error?</v>
      </c>
    </row>
    <row r="4132" spans="1:4">
      <c r="A4132" s="5">
        <v>4071</v>
      </c>
      <c r="B4132" s="1725">
        <f>'Acct Summary 7-8'!D18</f>
        <v>0</v>
      </c>
      <c r="C4132" s="2" t="s">
        <v>567</v>
      </c>
      <c r="D4132" s="2" t="str">
        <f t="shared" si="63"/>
        <v>Error?</v>
      </c>
    </row>
    <row r="4133" spans="1:4">
      <c r="A4133" s="5">
        <v>4072</v>
      </c>
      <c r="B4133" s="1725">
        <f>'Acct Summary 7-8'!F18</f>
        <v>0</v>
      </c>
      <c r="C4133" s="2" t="s">
        <v>567</v>
      </c>
      <c r="D4133" s="2" t="str">
        <f t="shared" si="63"/>
        <v>Error?</v>
      </c>
    </row>
    <row r="4134" spans="1:4">
      <c r="A4134" s="5">
        <v>4073</v>
      </c>
      <c r="B4134" s="1725">
        <f>'Acct Summary 7-8'!H18</f>
        <v>0</v>
      </c>
      <c r="C4134" s="2" t="s">
        <v>567</v>
      </c>
      <c r="D4134" s="2" t="str">
        <f t="shared" si="63"/>
        <v>Error?</v>
      </c>
    </row>
    <row r="4135" spans="1:4">
      <c r="A4135" s="5">
        <v>4074</v>
      </c>
      <c r="B4135" s="1725">
        <f>'Acct Summary 7-8'!K18</f>
        <v>0</v>
      </c>
      <c r="C4135" s="2" t="s">
        <v>567</v>
      </c>
      <c r="D4135" s="2" t="str">
        <f t="shared" si="63"/>
        <v>Error?</v>
      </c>
    </row>
    <row r="4136" spans="1:4">
      <c r="A4136" s="5">
        <v>4075</v>
      </c>
      <c r="B4136" s="1725">
        <f>'Acct Summary 7-8'!C19</f>
        <v>390876225</v>
      </c>
      <c r="C4136" s="2" t="s">
        <v>567</v>
      </c>
      <c r="D4136" s="2" t="str">
        <f t="shared" si="63"/>
        <v>Error?</v>
      </c>
    </row>
    <row r="4137" spans="1:4">
      <c r="A4137" s="5">
        <v>4076</v>
      </c>
      <c r="B4137" s="1725">
        <f>'Acct Summary 7-8'!D19</f>
        <v>25679201</v>
      </c>
      <c r="C4137" s="2" t="s">
        <v>567</v>
      </c>
      <c r="D4137" s="2" t="str">
        <f t="shared" si="63"/>
        <v>Error?</v>
      </c>
    </row>
    <row r="4138" spans="1:4">
      <c r="A4138" s="5">
        <v>4077</v>
      </c>
      <c r="B4138" s="1725">
        <f>'Acct Summary 7-8'!E19</f>
        <v>14580483</v>
      </c>
      <c r="C4138" s="2" t="s">
        <v>567</v>
      </c>
      <c r="D4138" s="2" t="str">
        <f t="shared" si="63"/>
        <v>Error?</v>
      </c>
    </row>
    <row r="4139" spans="1:4">
      <c r="A4139" s="5">
        <v>4078</v>
      </c>
      <c r="B4139" s="1725">
        <f>'Acct Summary 7-8'!F19</f>
        <v>21133515</v>
      </c>
      <c r="C4139" s="2" t="s">
        <v>567</v>
      </c>
      <c r="D4139" s="2" t="str">
        <f t="shared" si="63"/>
        <v>Error?</v>
      </c>
    </row>
    <row r="4140" spans="1:4">
      <c r="A4140" s="5">
        <v>4079</v>
      </c>
      <c r="B4140" s="1725">
        <f>'Acct Summary 7-8'!G19</f>
        <v>7652986</v>
      </c>
      <c r="C4140" s="2" t="s">
        <v>567</v>
      </c>
      <c r="D4140" s="2" t="str">
        <f t="shared" si="63"/>
        <v>Error?</v>
      </c>
    </row>
    <row r="4141" spans="1:4">
      <c r="A4141" s="5">
        <v>4080</v>
      </c>
      <c r="B4141" s="1725">
        <f>'Acct Summary 7-8'!H19</f>
        <v>9472574</v>
      </c>
      <c r="C4141" s="2" t="s">
        <v>567</v>
      </c>
      <c r="D4141" s="2" t="str">
        <f t="shared" si="63"/>
        <v>Error?</v>
      </c>
    </row>
    <row r="4142" spans="1:4">
      <c r="A4142" s="10">
        <v>4081</v>
      </c>
      <c r="B4142" s="1725"/>
      <c r="D4142" s="2" t="str">
        <f t="shared" si="63"/>
        <v>OK</v>
      </c>
    </row>
    <row r="4143" spans="1:4">
      <c r="A4143" s="10">
        <v>4082</v>
      </c>
      <c r="B4143" s="1725"/>
      <c r="C4143" s="2" t="s">
        <v>567</v>
      </c>
      <c r="D4143" s="2" t="str">
        <f t="shared" si="63"/>
        <v>OK</v>
      </c>
    </row>
    <row r="4144" spans="1:4">
      <c r="A4144" s="5">
        <v>4083</v>
      </c>
      <c r="B4144" s="1725">
        <f>'Acct Summary 7-8'!K19</f>
        <v>2870985</v>
      </c>
      <c r="C4144" s="2" t="s">
        <v>567</v>
      </c>
      <c r="D4144" s="2" t="str">
        <f t="shared" si="63"/>
        <v>Error?</v>
      </c>
    </row>
    <row r="4145" spans="1:4">
      <c r="A4145" s="10">
        <v>4084</v>
      </c>
      <c r="B4145" s="1725"/>
      <c r="C4145" s="2" t="s">
        <v>567</v>
      </c>
      <c r="D4145" s="2" t="str">
        <f t="shared" si="63"/>
        <v>OK</v>
      </c>
    </row>
    <row r="4146" spans="1:4">
      <c r="A4146" s="10">
        <v>4085</v>
      </c>
      <c r="B4146" s="1725"/>
      <c r="D4146" s="2" t="str">
        <f t="shared" si="63"/>
        <v>OK</v>
      </c>
    </row>
    <row r="4147" spans="1:4">
      <c r="A4147" s="10">
        <v>4086</v>
      </c>
      <c r="B4147" s="1725"/>
      <c r="D4147" s="2" t="str">
        <f t="shared" si="63"/>
        <v>OK</v>
      </c>
    </row>
    <row r="4148" spans="1:4">
      <c r="A4148" s="10">
        <v>4087</v>
      </c>
      <c r="B4148" s="1725"/>
      <c r="D4148" s="2" t="str">
        <f t="shared" si="63"/>
        <v>OK</v>
      </c>
    </row>
    <row r="4149" spans="1:4">
      <c r="A4149" s="10">
        <v>4088</v>
      </c>
      <c r="B4149" s="1725"/>
      <c r="D4149" s="2" t="str">
        <f t="shared" si="63"/>
        <v>OK</v>
      </c>
    </row>
    <row r="4150" spans="1:4">
      <c r="A4150" s="10">
        <v>4089</v>
      </c>
      <c r="B4150" s="1725"/>
      <c r="C4150" s="2" t="s">
        <v>567</v>
      </c>
      <c r="D4150" s="2" t="str">
        <f t="shared" si="63"/>
        <v>OK</v>
      </c>
    </row>
    <row r="4151" spans="1:4">
      <c r="A4151" s="10">
        <v>4090</v>
      </c>
      <c r="B4151" s="1725"/>
      <c r="C4151" s="2" t="s">
        <v>567</v>
      </c>
      <c r="D4151" s="2" t="str">
        <f t="shared" si="63"/>
        <v>OK</v>
      </c>
    </row>
    <row r="4152" spans="1:4">
      <c r="A4152" s="10">
        <v>4091</v>
      </c>
      <c r="B4152" s="1725"/>
      <c r="D4152" s="2" t="str">
        <f t="shared" si="63"/>
        <v>OK</v>
      </c>
    </row>
    <row r="4153" spans="1:4">
      <c r="A4153" s="10">
        <v>4092</v>
      </c>
      <c r="B4153" s="1725"/>
      <c r="D4153" s="2" t="str">
        <f t="shared" si="63"/>
        <v>OK</v>
      </c>
    </row>
    <row r="4154" spans="1:4">
      <c r="A4154" s="10">
        <v>4093</v>
      </c>
      <c r="B4154" s="1725"/>
      <c r="D4154" s="2" t="str">
        <f t="shared" si="63"/>
        <v>OK</v>
      </c>
    </row>
    <row r="4155" spans="1:4">
      <c r="A4155" s="10">
        <v>4094</v>
      </c>
      <c r="B4155" s="1725"/>
      <c r="D4155" s="2" t="str">
        <f t="shared" si="63"/>
        <v>OK</v>
      </c>
    </row>
    <row r="4156" spans="1:4">
      <c r="A4156" s="5">
        <v>4095</v>
      </c>
      <c r="B4156" s="1725">
        <f>'Expenditures 15-22'!H204</f>
        <v>0</v>
      </c>
      <c r="C4156" s="2" t="s">
        <v>567</v>
      </c>
      <c r="D4156" s="2" t="str">
        <f t="shared" si="63"/>
        <v>Error?</v>
      </c>
    </row>
    <row r="4157" spans="1:4">
      <c r="A4157" s="5">
        <v>4096</v>
      </c>
      <c r="B4157" s="1725">
        <f>'Expenditures 15-22'!K204</f>
        <v>0</v>
      </c>
      <c r="C4157" s="2" t="s">
        <v>567</v>
      </c>
      <c r="D4157" s="2" t="str">
        <f t="shared" si="63"/>
        <v>Error?</v>
      </c>
    </row>
    <row r="4158" spans="1:4">
      <c r="A4158" s="10">
        <v>4097</v>
      </c>
      <c r="B4158" s="1725"/>
      <c r="D4158" s="2" t="str">
        <f t="shared" si="63"/>
        <v>OK</v>
      </c>
    </row>
    <row r="4159" spans="1:4">
      <c r="A4159" s="10">
        <v>4098</v>
      </c>
      <c r="B4159" s="1725"/>
      <c r="D4159" s="2" t="str">
        <f t="shared" ref="D4159:D4222" si="64">IF(ISBLANK(B4159),"OK",IF(A4159-B4159=0,"OK","Error?"))</f>
        <v>OK</v>
      </c>
    </row>
    <row r="4160" spans="1:4">
      <c r="A4160" s="10">
        <v>4099</v>
      </c>
      <c r="B4160" s="1725"/>
      <c r="D4160" s="2" t="str">
        <f t="shared" si="64"/>
        <v>OK</v>
      </c>
    </row>
    <row r="4161" spans="1:4">
      <c r="A4161" s="10">
        <v>4100</v>
      </c>
      <c r="B4161" s="1725"/>
      <c r="D4161" s="2" t="str">
        <f t="shared" si="64"/>
        <v>OK</v>
      </c>
    </row>
    <row r="4162" spans="1:4">
      <c r="A4162" s="10">
        <v>4101</v>
      </c>
      <c r="B4162" s="1725"/>
      <c r="D4162" s="2" t="str">
        <f t="shared" si="64"/>
        <v>OK</v>
      </c>
    </row>
    <row r="4163" spans="1:4">
      <c r="A4163" s="10">
        <v>4102</v>
      </c>
      <c r="B4163" s="1725"/>
      <c r="C4163" s="2" t="s">
        <v>567</v>
      </c>
      <c r="D4163" s="2" t="str">
        <f t="shared" si="64"/>
        <v>OK</v>
      </c>
    </row>
    <row r="4164" spans="1:4">
      <c r="A4164" s="10">
        <v>4103</v>
      </c>
      <c r="B4164" s="1725"/>
      <c r="D4164" s="2" t="str">
        <f t="shared" si="64"/>
        <v>OK</v>
      </c>
    </row>
    <row r="4165" spans="1:4">
      <c r="A4165" s="5">
        <v>4104</v>
      </c>
      <c r="B4165" s="1725">
        <f>'Expenditures 15-22'!D284</f>
        <v>0</v>
      </c>
      <c r="D4165" s="2" t="str">
        <f t="shared" si="64"/>
        <v>Error?</v>
      </c>
    </row>
    <row r="4166" spans="1:4">
      <c r="A4166" s="5">
        <v>4105</v>
      </c>
      <c r="B4166" s="1725">
        <f>'Expenditures 15-22'!K284</f>
        <v>0</v>
      </c>
      <c r="C4166" s="2" t="s">
        <v>567</v>
      </c>
      <c r="D4166" s="2" t="str">
        <f t="shared" si="64"/>
        <v>Error?</v>
      </c>
    </row>
    <row r="4167" spans="1:4">
      <c r="A4167" s="10">
        <v>4106</v>
      </c>
      <c r="B4167" s="1725"/>
      <c r="D4167" s="2" t="str">
        <f t="shared" si="64"/>
        <v>OK</v>
      </c>
    </row>
    <row r="4168" spans="1:4">
      <c r="A4168" s="10">
        <v>4107</v>
      </c>
      <c r="B4168" s="1725"/>
      <c r="D4168" s="2" t="str">
        <f t="shared" si="64"/>
        <v>OK</v>
      </c>
    </row>
    <row r="4169" spans="1:4">
      <c r="A4169" s="10">
        <v>4108</v>
      </c>
      <c r="B4169" s="1725"/>
      <c r="D4169" s="2" t="str">
        <f t="shared" si="64"/>
        <v>OK</v>
      </c>
    </row>
    <row r="4170" spans="1:4">
      <c r="A4170" s="10">
        <v>4109</v>
      </c>
      <c r="B4170" s="1725"/>
      <c r="C4170" s="2" t="s">
        <v>567</v>
      </c>
      <c r="D4170" s="2" t="str">
        <f t="shared" si="64"/>
        <v>OK</v>
      </c>
    </row>
    <row r="4171" spans="1:4">
      <c r="A4171" s="5">
        <v>4110</v>
      </c>
      <c r="B4171" s="1725">
        <f>'Short-Term Long-Term Debt 24'!I49</f>
        <v>194172888</v>
      </c>
      <c r="C4171" s="2" t="s">
        <v>567</v>
      </c>
      <c r="D4171" s="2" t="str">
        <f t="shared" si="64"/>
        <v>Error?</v>
      </c>
    </row>
    <row r="4172" spans="1:4">
      <c r="A4172" s="5">
        <v>4111</v>
      </c>
      <c r="B4172" s="1725">
        <f>'Short-Term Long-Term Debt 24'!J49</f>
        <v>183522693</v>
      </c>
      <c r="C4172" s="2" t="s">
        <v>567</v>
      </c>
      <c r="D4172" s="2" t="str">
        <f t="shared" si="64"/>
        <v>Error?</v>
      </c>
    </row>
    <row r="4173" spans="1:4">
      <c r="A4173" s="5">
        <v>4112</v>
      </c>
      <c r="B4173" s="1725">
        <f>'Short-Term Long-Term Debt 24'!H49</f>
        <v>9130000</v>
      </c>
      <c r="C4173" s="2" t="s">
        <v>567</v>
      </c>
      <c r="D4173" s="2" t="str">
        <f t="shared" si="64"/>
        <v>Error?</v>
      </c>
    </row>
    <row r="4174" spans="1:4">
      <c r="A4174" s="10">
        <v>4113</v>
      </c>
      <c r="B4174" s="1725"/>
      <c r="C4174" s="2" t="s">
        <v>567</v>
      </c>
      <c r="D4174" s="2" t="str">
        <f t="shared" si="64"/>
        <v>OK</v>
      </c>
    </row>
    <row r="4175" spans="1:4">
      <c r="A4175" s="5">
        <v>4114</v>
      </c>
      <c r="B4175" s="1725">
        <f>'Acct Summary 7-8'!E18</f>
        <v>0</v>
      </c>
      <c r="C4175" s="2" t="s">
        <v>567</v>
      </c>
      <c r="D4175" s="2" t="str">
        <f t="shared" si="64"/>
        <v>Error?</v>
      </c>
    </row>
    <row r="4176" spans="1:4">
      <c r="A4176" s="5">
        <v>4115</v>
      </c>
      <c r="B4176" s="1725">
        <f>'Acct Summary 7-8'!G18</f>
        <v>0</v>
      </c>
      <c r="C4176" s="2" t="s">
        <v>567</v>
      </c>
      <c r="D4176" s="2" t="str">
        <f t="shared" si="64"/>
        <v>Error?</v>
      </c>
    </row>
    <row r="4177" spans="1:4">
      <c r="A4177" s="5">
        <v>4116</v>
      </c>
      <c r="B4177" s="1725">
        <f>'Short-Term Long-Term Debt 24'!G49</f>
        <v>2395384</v>
      </c>
      <c r="D4177" s="2" t="str">
        <f t="shared" si="64"/>
        <v>Error?</v>
      </c>
    </row>
    <row r="4178" spans="1:4">
      <c r="A4178" s="10">
        <v>4117</v>
      </c>
      <c r="B4178" s="1725"/>
      <c r="C4178" s="2" t="s">
        <v>567</v>
      </c>
      <c r="D4178" s="2" t="str">
        <f t="shared" si="64"/>
        <v>OK</v>
      </c>
    </row>
    <row r="4179" spans="1:4">
      <c r="A4179" s="5">
        <v>4118</v>
      </c>
      <c r="B4179" s="1725">
        <f>'Revenues 9-14'!D161</f>
        <v>0</v>
      </c>
      <c r="D4179" s="2" t="str">
        <f t="shared" si="64"/>
        <v>Error?</v>
      </c>
    </row>
    <row r="4180" spans="1:4">
      <c r="A4180" s="5">
        <v>4119</v>
      </c>
      <c r="B4180" s="1725">
        <f>'Revenues 9-14'!F161</f>
        <v>0</v>
      </c>
      <c r="D4180" s="2" t="str">
        <f t="shared" si="64"/>
        <v>Error?</v>
      </c>
    </row>
    <row r="4181" spans="1:4">
      <c r="A4181" s="5">
        <v>4120</v>
      </c>
      <c r="B4181" s="1725">
        <f>'Revenues 9-14'!G161</f>
        <v>0</v>
      </c>
      <c r="D4181" s="2" t="str">
        <f t="shared" si="64"/>
        <v>Error?</v>
      </c>
    </row>
    <row r="4182" spans="1:4">
      <c r="A4182" s="10">
        <v>4121</v>
      </c>
      <c r="B4182" s="1725"/>
      <c r="D4182" s="2" t="str">
        <f t="shared" si="64"/>
        <v>OK</v>
      </c>
    </row>
    <row r="4183" spans="1:4">
      <c r="A4183" s="10">
        <v>4122</v>
      </c>
      <c r="B4183" s="1725"/>
      <c r="D4183" s="2" t="str">
        <f t="shared" si="64"/>
        <v>OK</v>
      </c>
    </row>
    <row r="4184" spans="1:4">
      <c r="A4184" s="10">
        <v>4123</v>
      </c>
      <c r="B4184" s="1725"/>
      <c r="D4184" s="2" t="str">
        <f t="shared" si="64"/>
        <v>OK</v>
      </c>
    </row>
    <row r="4185" spans="1:4">
      <c r="A4185" s="10">
        <v>4124</v>
      </c>
      <c r="B4185" s="1725"/>
      <c r="D4185" s="2" t="str">
        <f t="shared" si="64"/>
        <v>OK</v>
      </c>
    </row>
    <row r="4186" spans="1:4">
      <c r="A4186" s="10">
        <v>4125</v>
      </c>
      <c r="B4186" s="1725"/>
      <c r="D4186" s="2" t="str">
        <f t="shared" si="64"/>
        <v>OK</v>
      </c>
    </row>
    <row r="4187" spans="1:4">
      <c r="A4187" s="10">
        <v>4126</v>
      </c>
      <c r="B4187" s="1725"/>
      <c r="D4187" s="2" t="str">
        <f t="shared" si="64"/>
        <v>OK</v>
      </c>
    </row>
    <row r="4188" spans="1:4">
      <c r="A4188" s="5">
        <v>4127</v>
      </c>
      <c r="B4188" s="1725"/>
      <c r="D4188" s="2" t="str">
        <f t="shared" si="64"/>
        <v>OK</v>
      </c>
    </row>
    <row r="4189" spans="1:4">
      <c r="A4189" s="5">
        <v>4128</v>
      </c>
      <c r="B4189" s="1725">
        <f>'Revenues 9-14'!C260</f>
        <v>0</v>
      </c>
      <c r="D4189" s="2" t="str">
        <f t="shared" si="64"/>
        <v>Error?</v>
      </c>
    </row>
    <row r="4190" spans="1:4">
      <c r="A4190" s="5">
        <v>4129</v>
      </c>
      <c r="B4190" s="1725">
        <f>'Revenues 9-14'!D260</f>
        <v>0</v>
      </c>
      <c r="D4190" s="2" t="str">
        <f t="shared" si="64"/>
        <v>Error?</v>
      </c>
    </row>
    <row r="4191" spans="1:4">
      <c r="A4191" s="5">
        <v>4130</v>
      </c>
      <c r="B4191" s="1725">
        <f>'Revenues 9-14'!F260</f>
        <v>0</v>
      </c>
      <c r="D4191" s="2" t="str">
        <f t="shared" si="64"/>
        <v>Error?</v>
      </c>
    </row>
    <row r="4192" spans="1:4">
      <c r="A4192" s="5">
        <v>4131</v>
      </c>
      <c r="B4192" s="1725">
        <f>'Revenues 9-14'!G260</f>
        <v>0</v>
      </c>
      <c r="D4192" s="2" t="str">
        <f t="shared" si="64"/>
        <v>Error?</v>
      </c>
    </row>
    <row r="4193" spans="1:4">
      <c r="A4193" s="10">
        <v>4132</v>
      </c>
      <c r="B4193" s="1725"/>
      <c r="D4193" s="2" t="str">
        <f t="shared" si="64"/>
        <v>OK</v>
      </c>
    </row>
    <row r="4194" spans="1:4">
      <c r="A4194" s="10">
        <v>4133</v>
      </c>
      <c r="B4194" s="1725"/>
      <c r="D4194" s="2" t="str">
        <f t="shared" si="64"/>
        <v>OK</v>
      </c>
    </row>
    <row r="4195" spans="1:4">
      <c r="A4195" s="10">
        <v>4134</v>
      </c>
      <c r="B4195" s="1725"/>
      <c r="D4195" s="2" t="str">
        <f t="shared" si="64"/>
        <v>OK</v>
      </c>
    </row>
    <row r="4196" spans="1:4">
      <c r="A4196" s="10">
        <v>4135</v>
      </c>
      <c r="B4196" s="1725"/>
      <c r="D4196" s="2" t="str">
        <f t="shared" si="64"/>
        <v>OK</v>
      </c>
    </row>
    <row r="4197" spans="1:4">
      <c r="A4197" s="10">
        <v>4136</v>
      </c>
      <c r="B4197" s="1725"/>
      <c r="D4197" s="2" t="str">
        <f t="shared" si="64"/>
        <v>OK</v>
      </c>
    </row>
    <row r="4198" spans="1:4">
      <c r="A4198" s="10">
        <v>4137</v>
      </c>
      <c r="B4198" s="1725"/>
      <c r="C4198" s="2" t="s">
        <v>567</v>
      </c>
      <c r="D4198" s="2" t="str">
        <f t="shared" si="64"/>
        <v>OK</v>
      </c>
    </row>
    <row r="4199" spans="1:4">
      <c r="A4199" s="5">
        <v>4138</v>
      </c>
      <c r="B4199" s="1725">
        <f>'Expenditures 15-22'!E134</f>
        <v>0</v>
      </c>
      <c r="D4199" s="2" t="str">
        <f t="shared" si="64"/>
        <v>Error?</v>
      </c>
    </row>
    <row r="4200" spans="1:4">
      <c r="A4200" s="5">
        <v>4139</v>
      </c>
      <c r="B4200" s="1725">
        <f>'Expenditures 15-22'!E135</f>
        <v>0</v>
      </c>
      <c r="D4200" s="2" t="str">
        <f t="shared" si="64"/>
        <v>Error?</v>
      </c>
    </row>
    <row r="4201" spans="1:4">
      <c r="A4201" s="5">
        <v>4140</v>
      </c>
      <c r="B4201" s="1725">
        <f>'Expenditures 15-22'!E136</f>
        <v>0</v>
      </c>
      <c r="D4201" s="2" t="str">
        <f t="shared" si="64"/>
        <v>Error?</v>
      </c>
    </row>
    <row r="4202" spans="1:4">
      <c r="A4202" s="5">
        <v>4141</v>
      </c>
      <c r="B4202" s="1725">
        <f>'Expenditures 15-22'!E137</f>
        <v>0</v>
      </c>
      <c r="C4202" s="2" t="s">
        <v>567</v>
      </c>
      <c r="D4202" s="2" t="str">
        <f t="shared" si="64"/>
        <v>Error?</v>
      </c>
    </row>
    <row r="4203" spans="1:4">
      <c r="A4203" s="5">
        <v>4142</v>
      </c>
      <c r="B4203" s="1725">
        <f>'Expenditures 15-22'!E139</f>
        <v>0</v>
      </c>
      <c r="C4203" s="2" t="s">
        <v>567</v>
      </c>
      <c r="D4203" s="2" t="str">
        <f t="shared" si="64"/>
        <v>Error?</v>
      </c>
    </row>
    <row r="4204" spans="1:4">
      <c r="A4204" s="10">
        <v>4143</v>
      </c>
      <c r="B4204" s="1725"/>
      <c r="D4204" s="2" t="str">
        <f t="shared" si="64"/>
        <v>OK</v>
      </c>
    </row>
    <row r="4205" spans="1:4">
      <c r="A4205" s="10">
        <v>4144</v>
      </c>
      <c r="B4205" s="1725"/>
      <c r="C4205" s="2" t="s">
        <v>567</v>
      </c>
      <c r="D4205" s="2" t="str">
        <f t="shared" si="64"/>
        <v>OK</v>
      </c>
    </row>
    <row r="4206" spans="1:4">
      <c r="A4206" s="10">
        <v>4145</v>
      </c>
      <c r="B4206" s="1725"/>
      <c r="D4206" s="2" t="str">
        <f t="shared" si="64"/>
        <v>OK</v>
      </c>
    </row>
    <row r="4207" spans="1:4">
      <c r="A4207" s="10">
        <v>4146</v>
      </c>
      <c r="B4207" s="1725"/>
      <c r="D4207" s="2" t="str">
        <f t="shared" si="64"/>
        <v>OK</v>
      </c>
    </row>
    <row r="4208" spans="1:4">
      <c r="A4208" s="10">
        <v>4147</v>
      </c>
      <c r="B4208" s="1725"/>
      <c r="D4208" s="2" t="str">
        <f t="shared" si="64"/>
        <v>OK</v>
      </c>
    </row>
    <row r="4209" spans="1:4">
      <c r="A4209" s="10">
        <v>4148</v>
      </c>
      <c r="B4209" s="1725"/>
      <c r="D4209" s="2" t="str">
        <f t="shared" si="64"/>
        <v>OK</v>
      </c>
    </row>
    <row r="4210" spans="1:4">
      <c r="A4210" s="5">
        <v>4149</v>
      </c>
      <c r="B4210" s="1725">
        <f>'Expenditures 15-22'!H206</f>
        <v>0</v>
      </c>
      <c r="D4210" s="2" t="str">
        <f t="shared" si="64"/>
        <v>Error?</v>
      </c>
    </row>
    <row r="4211" spans="1:4">
      <c r="A4211" s="5">
        <v>4150</v>
      </c>
      <c r="B4211" s="1725">
        <f>'Expenditures 15-22'!K206</f>
        <v>0</v>
      </c>
      <c r="C4211" s="2" t="s">
        <v>567</v>
      </c>
      <c r="D4211" s="2" t="str">
        <f t="shared" si="64"/>
        <v>Error?</v>
      </c>
    </row>
    <row r="4212" spans="1:4">
      <c r="A4212" s="10">
        <v>4151</v>
      </c>
      <c r="B4212" s="1725"/>
      <c r="D4212" s="2" t="str">
        <f t="shared" si="64"/>
        <v>OK</v>
      </c>
    </row>
    <row r="4213" spans="1:4">
      <c r="A4213" s="10">
        <v>4152</v>
      </c>
      <c r="B4213" s="1725"/>
      <c r="C4213" s="2" t="s">
        <v>567</v>
      </c>
      <c r="D4213" s="2" t="str">
        <f t="shared" si="64"/>
        <v>OK</v>
      </c>
    </row>
    <row r="4214" spans="1:4">
      <c r="A4214" s="10">
        <v>4153</v>
      </c>
      <c r="B4214" s="1725"/>
      <c r="C4214" s="2" t="s">
        <v>567</v>
      </c>
      <c r="D4214" s="2" t="str">
        <f t="shared" si="64"/>
        <v>OK</v>
      </c>
    </row>
    <row r="4215" spans="1:4">
      <c r="A4215" s="5">
        <v>4154</v>
      </c>
      <c r="B4215" s="1725">
        <f>'Revenues 9-14'!I168</f>
        <v>0</v>
      </c>
      <c r="D4215" s="2" t="str">
        <f t="shared" si="64"/>
        <v>Error?</v>
      </c>
    </row>
    <row r="4216" spans="1:4">
      <c r="A4216" s="5">
        <v>4155</v>
      </c>
      <c r="B4216" s="1725">
        <f>'Revenues 9-14'!I170</f>
        <v>0</v>
      </c>
      <c r="C4216" s="2" t="s">
        <v>567</v>
      </c>
      <c r="D4216" s="2" t="str">
        <f t="shared" si="64"/>
        <v>Error?</v>
      </c>
    </row>
    <row r="4217" spans="1:4">
      <c r="A4217" s="5">
        <v>4156</v>
      </c>
      <c r="B4217" s="1725">
        <f>'Acct Summary 7-8'!E36</f>
        <v>0</v>
      </c>
      <c r="D4217" s="2" t="str">
        <f t="shared" si="64"/>
        <v>Error?</v>
      </c>
    </row>
    <row r="4218" spans="1:4">
      <c r="A4218" s="10">
        <v>4157</v>
      </c>
      <c r="B4218" s="1725"/>
      <c r="D4218" s="2" t="str">
        <f t="shared" si="64"/>
        <v>OK</v>
      </c>
    </row>
    <row r="4219" spans="1:4">
      <c r="A4219" s="10">
        <v>4158</v>
      </c>
      <c r="B4219" s="1725"/>
      <c r="D4219" s="2" t="str">
        <f t="shared" si="64"/>
        <v>OK</v>
      </c>
    </row>
    <row r="4220" spans="1:4">
      <c r="A4220" s="10">
        <v>4159</v>
      </c>
      <c r="B4220" s="1725"/>
      <c r="D4220" s="2" t="str">
        <f t="shared" si="64"/>
        <v>OK</v>
      </c>
    </row>
    <row r="4221" spans="1:4">
      <c r="A4221" s="10">
        <v>4160</v>
      </c>
      <c r="B4221" s="1725"/>
      <c r="D4221" s="2" t="str">
        <f t="shared" si="64"/>
        <v>OK</v>
      </c>
    </row>
    <row r="4222" spans="1:4">
      <c r="A4222" s="10">
        <v>4161</v>
      </c>
      <c r="B4222" s="1725"/>
      <c r="D4222" s="2" t="str">
        <f t="shared" si="64"/>
        <v>OK</v>
      </c>
    </row>
    <row r="4223" spans="1:4">
      <c r="A4223" s="10">
        <v>4162</v>
      </c>
      <c r="B4223" s="1725"/>
      <c r="D4223" s="2" t="str">
        <f t="shared" ref="D4223:D4286" si="65">IF(ISBLANK(B4223),"OK",IF(A4223-B4223=0,"OK","Error?"))</f>
        <v>OK</v>
      </c>
    </row>
    <row r="4224" spans="1:4">
      <c r="A4224" s="10">
        <v>4163</v>
      </c>
      <c r="B4224" s="1725"/>
      <c r="D4224" s="2" t="str">
        <f t="shared" si="65"/>
        <v>OK</v>
      </c>
    </row>
    <row r="4225" spans="1:5">
      <c r="A4225" s="10">
        <v>4164</v>
      </c>
      <c r="B4225" s="1725"/>
      <c r="D4225" s="2" t="str">
        <f t="shared" si="65"/>
        <v>OK</v>
      </c>
    </row>
    <row r="4226" spans="1:5">
      <c r="A4226" s="10">
        <v>4165</v>
      </c>
      <c r="B4226" s="1725"/>
      <c r="D4226" s="2" t="str">
        <f t="shared" si="65"/>
        <v>OK</v>
      </c>
    </row>
    <row r="4227" spans="1:5">
      <c r="A4227" s="5">
        <v>4166</v>
      </c>
      <c r="B4227" s="1725">
        <f>'Revenues 9-14'!C140</f>
        <v>0</v>
      </c>
      <c r="D4227" s="2" t="str">
        <f t="shared" si="65"/>
        <v>Error?</v>
      </c>
    </row>
    <row r="4228" spans="1:5">
      <c r="A4228" s="5">
        <v>4167</v>
      </c>
      <c r="B4228" s="1725">
        <f>'Revenues 9-14'!D140</f>
        <v>0</v>
      </c>
      <c r="D4228" s="2" t="str">
        <f t="shared" si="65"/>
        <v>Error?</v>
      </c>
    </row>
    <row r="4229" spans="1:5">
      <c r="A4229" s="10">
        <v>4168</v>
      </c>
      <c r="B4229" s="1725"/>
      <c r="D4229" s="2" t="str">
        <f t="shared" si="65"/>
        <v>OK</v>
      </c>
    </row>
    <row r="4230" spans="1:5">
      <c r="A4230" s="5">
        <v>4169</v>
      </c>
      <c r="B4230" s="1725">
        <f>'Revenues 9-14'!G140</f>
        <v>0</v>
      </c>
      <c r="D4230" s="2" t="str">
        <f t="shared" si="65"/>
        <v>Error?</v>
      </c>
    </row>
    <row r="4231" spans="1:5">
      <c r="A4231" s="10">
        <v>4170</v>
      </c>
      <c r="B4231" s="1725"/>
      <c r="D4231" s="2" t="str">
        <f t="shared" si="65"/>
        <v>OK</v>
      </c>
    </row>
    <row r="4232" spans="1:5">
      <c r="A4232" s="10">
        <v>4171</v>
      </c>
      <c r="B4232" s="1725"/>
      <c r="D4232" s="2" t="str">
        <f t="shared" si="65"/>
        <v>OK</v>
      </c>
    </row>
    <row r="4233" spans="1:5">
      <c r="A4233" s="10">
        <v>4172</v>
      </c>
      <c r="B4233" s="1725"/>
      <c r="D4233" s="2" t="str">
        <f t="shared" si="65"/>
        <v>OK</v>
      </c>
    </row>
    <row r="4234" spans="1:5">
      <c r="A4234" s="10">
        <v>4173</v>
      </c>
      <c r="B4234" s="1725"/>
      <c r="D4234" s="2" t="str">
        <f t="shared" si="65"/>
        <v>OK</v>
      </c>
    </row>
    <row r="4235" spans="1:5">
      <c r="A4235" s="10">
        <v>4174</v>
      </c>
      <c r="B4235" s="1725"/>
      <c r="D4235" s="2" t="str">
        <f t="shared" si="65"/>
        <v>OK</v>
      </c>
      <c r="E4235" s="4" t="s">
        <v>1876</v>
      </c>
    </row>
    <row r="4236" spans="1:5">
      <c r="A4236" s="10">
        <v>4175</v>
      </c>
      <c r="B4236" s="1725"/>
      <c r="D4236" s="2" t="str">
        <f t="shared" si="65"/>
        <v>OK</v>
      </c>
      <c r="E4236" s="4" t="s">
        <v>1876</v>
      </c>
    </row>
    <row r="4237" spans="1:5">
      <c r="A4237" s="10">
        <v>4176</v>
      </c>
      <c r="B4237" s="1725"/>
      <c r="D4237" s="2" t="str">
        <f t="shared" si="65"/>
        <v>OK</v>
      </c>
      <c r="E4237" s="4" t="s">
        <v>1876</v>
      </c>
    </row>
    <row r="4238" spans="1:5">
      <c r="A4238" s="10">
        <v>4177</v>
      </c>
      <c r="B4238" s="1725"/>
      <c r="D4238" s="2" t="str">
        <f t="shared" si="65"/>
        <v>OK</v>
      </c>
      <c r="E4238" s="4" t="s">
        <v>1876</v>
      </c>
    </row>
    <row r="4239" spans="1:5">
      <c r="A4239" s="10">
        <v>4178</v>
      </c>
      <c r="B4239" s="1725"/>
      <c r="D4239" s="2" t="str">
        <f t="shared" si="65"/>
        <v>OK</v>
      </c>
    </row>
    <row r="4240" spans="1:5">
      <c r="A4240" s="10">
        <v>4179</v>
      </c>
      <c r="B4240" s="1725"/>
      <c r="D4240" s="2" t="str">
        <f t="shared" si="65"/>
        <v>OK</v>
      </c>
    </row>
    <row r="4241" spans="1:4">
      <c r="A4241" s="10">
        <v>4180</v>
      </c>
      <c r="B4241" s="1725"/>
      <c r="D4241" s="2" t="str">
        <f t="shared" si="65"/>
        <v>OK</v>
      </c>
    </row>
    <row r="4242" spans="1:4">
      <c r="A4242" s="10">
        <v>4181</v>
      </c>
      <c r="B4242" s="1725"/>
      <c r="D4242" s="2" t="str">
        <f t="shared" si="65"/>
        <v>OK</v>
      </c>
    </row>
    <row r="4243" spans="1:4">
      <c r="A4243" s="10">
        <v>4182</v>
      </c>
      <c r="B4243" s="1725"/>
      <c r="D4243" s="2" t="str">
        <f t="shared" si="65"/>
        <v>OK</v>
      </c>
    </row>
    <row r="4244" spans="1:4">
      <c r="A4244" s="10">
        <v>4183</v>
      </c>
      <c r="B4244" s="1725"/>
      <c r="D4244" s="2" t="str">
        <f t="shared" si="65"/>
        <v>OK</v>
      </c>
    </row>
    <row r="4245" spans="1:4">
      <c r="A4245" s="10">
        <v>4184</v>
      </c>
      <c r="B4245" s="1725"/>
      <c r="D4245" s="2" t="str">
        <f t="shared" si="65"/>
        <v>OK</v>
      </c>
    </row>
    <row r="4246" spans="1:4">
      <c r="A4246" s="10">
        <v>4185</v>
      </c>
      <c r="B4246" s="1725"/>
      <c r="D4246" s="2" t="str">
        <f t="shared" si="65"/>
        <v>OK</v>
      </c>
    </row>
    <row r="4247" spans="1:4">
      <c r="A4247" s="10">
        <v>4186</v>
      </c>
      <c r="B4247" s="1725"/>
      <c r="D4247" s="2" t="str">
        <f t="shared" si="65"/>
        <v>OK</v>
      </c>
    </row>
    <row r="4248" spans="1:4">
      <c r="A4248" s="10">
        <v>4187</v>
      </c>
      <c r="B4248" s="1725"/>
      <c r="D4248" s="2" t="str">
        <f t="shared" si="65"/>
        <v>OK</v>
      </c>
    </row>
    <row r="4249" spans="1:4">
      <c r="A4249" s="10">
        <v>4188</v>
      </c>
      <c r="B4249" s="1725"/>
      <c r="D4249" s="2" t="str">
        <f t="shared" si="65"/>
        <v>OK</v>
      </c>
    </row>
    <row r="4250" spans="1:4">
      <c r="A4250" s="10">
        <v>4189</v>
      </c>
      <c r="B4250" s="1725"/>
      <c r="D4250" s="2" t="str">
        <f t="shared" si="65"/>
        <v>OK</v>
      </c>
    </row>
    <row r="4251" spans="1:4">
      <c r="A4251" s="10">
        <v>4190</v>
      </c>
      <c r="B4251" s="1725"/>
      <c r="D4251" s="2" t="str">
        <f t="shared" si="65"/>
        <v>OK</v>
      </c>
    </row>
    <row r="4252" spans="1:4">
      <c r="A4252" s="10">
        <v>4191</v>
      </c>
      <c r="B4252" s="1725"/>
      <c r="D4252" s="2" t="str">
        <f t="shared" si="65"/>
        <v>OK</v>
      </c>
    </row>
    <row r="4253" spans="1:4">
      <c r="A4253" s="10">
        <v>4192</v>
      </c>
      <c r="B4253" s="1725"/>
      <c r="D4253" s="2" t="str">
        <f t="shared" si="65"/>
        <v>OK</v>
      </c>
    </row>
    <row r="4254" spans="1:4">
      <c r="A4254" s="10">
        <v>4193</v>
      </c>
      <c r="B4254" s="1725"/>
      <c r="D4254" s="2" t="str">
        <f t="shared" si="65"/>
        <v>OK</v>
      </c>
    </row>
    <row r="4255" spans="1:4">
      <c r="A4255" s="10">
        <v>4194</v>
      </c>
      <c r="B4255" s="1725"/>
      <c r="D4255" s="2" t="str">
        <f t="shared" si="65"/>
        <v>OK</v>
      </c>
    </row>
    <row r="4256" spans="1:4">
      <c r="A4256" s="10">
        <v>4195</v>
      </c>
      <c r="B4256" s="1725"/>
      <c r="D4256" s="2" t="str">
        <f t="shared" si="65"/>
        <v>OK</v>
      </c>
    </row>
    <row r="4257" spans="1:5">
      <c r="A4257" s="10">
        <v>4196</v>
      </c>
      <c r="B4257" s="1725"/>
      <c r="D4257" s="2" t="str">
        <f t="shared" si="65"/>
        <v>OK</v>
      </c>
    </row>
    <row r="4258" spans="1:5">
      <c r="A4258" s="10">
        <v>4197</v>
      </c>
      <c r="B4258" s="1725"/>
      <c r="D4258" s="2" t="str">
        <f t="shared" si="65"/>
        <v>OK</v>
      </c>
    </row>
    <row r="4259" spans="1:5">
      <c r="A4259" s="10">
        <v>4198</v>
      </c>
      <c r="B4259" s="1725"/>
      <c r="D4259" s="2" t="str">
        <f t="shared" si="65"/>
        <v>OK</v>
      </c>
    </row>
    <row r="4260" spans="1:5">
      <c r="A4260" s="10">
        <v>4199</v>
      </c>
      <c r="B4260" s="1725"/>
      <c r="D4260" s="2" t="str">
        <f t="shared" si="65"/>
        <v>OK</v>
      </c>
    </row>
    <row r="4261" spans="1:5">
      <c r="A4261" s="10">
        <v>4200</v>
      </c>
      <c r="B4261" s="1725"/>
      <c r="D4261" s="2" t="str">
        <f t="shared" si="65"/>
        <v>OK</v>
      </c>
    </row>
    <row r="4262" spans="1:5">
      <c r="A4262" s="10">
        <v>4201</v>
      </c>
      <c r="B4262" s="1725"/>
      <c r="D4262" s="2" t="str">
        <f t="shared" si="65"/>
        <v>OK</v>
      </c>
    </row>
    <row r="4263" spans="1:5">
      <c r="A4263" s="10">
        <v>4202</v>
      </c>
      <c r="B4263" s="1725"/>
      <c r="D4263" s="2" t="str">
        <f t="shared" si="65"/>
        <v>OK</v>
      </c>
    </row>
    <row r="4264" spans="1:5">
      <c r="A4264" s="10">
        <v>4203</v>
      </c>
      <c r="B4264" s="1725"/>
      <c r="D4264" s="2" t="str">
        <f t="shared" si="65"/>
        <v>OK</v>
      </c>
      <c r="E4264" s="125"/>
    </row>
    <row r="4265" spans="1:5">
      <c r="A4265" s="12">
        <v>4204</v>
      </c>
      <c r="B4265" s="1725">
        <f>('FP Info 3'!D10)*100000</f>
        <v>3667.9000000000005</v>
      </c>
      <c r="C4265" s="2" t="s">
        <v>567</v>
      </c>
      <c r="D4265" s="2" t="str">
        <f t="shared" si="65"/>
        <v>Error?</v>
      </c>
      <c r="E4265" s="125"/>
    </row>
    <row r="4266" spans="1:5">
      <c r="A4266" s="12">
        <v>4205</v>
      </c>
      <c r="B4266" s="1725">
        <f>('FP Info 3'!F10)*100000</f>
        <v>750</v>
      </c>
      <c r="C4266" s="2" t="s">
        <v>567</v>
      </c>
      <c r="D4266" s="2" t="str">
        <f t="shared" si="65"/>
        <v>Error?</v>
      </c>
      <c r="E4266" s="125"/>
    </row>
    <row r="4267" spans="1:5">
      <c r="A4267" s="12">
        <v>4206</v>
      </c>
      <c r="B4267" s="1725">
        <f>('FP Info 3'!H10)*100000</f>
        <v>498.4</v>
      </c>
      <c r="C4267" s="2" t="s">
        <v>567</v>
      </c>
      <c r="D4267" s="2" t="str">
        <f t="shared" si="65"/>
        <v>Error?</v>
      </c>
      <c r="E4267" s="125"/>
    </row>
    <row r="4268" spans="1:5">
      <c r="A4268" s="12">
        <v>4207</v>
      </c>
      <c r="B4268" s="1725">
        <f>('FP Info 3'!J10)*100000</f>
        <v>4916</v>
      </c>
      <c r="C4268" s="2" t="s">
        <v>567</v>
      </c>
      <c r="D4268" s="2" t="str">
        <f t="shared" si="65"/>
        <v>Error?</v>
      </c>
    </row>
    <row r="4269" spans="1:5">
      <c r="A4269" s="12">
        <v>4208</v>
      </c>
      <c r="B4269" s="1725">
        <f>'FP Info 3'!J16</f>
        <v>177100622</v>
      </c>
      <c r="C4269" s="2" t="s">
        <v>567</v>
      </c>
      <c r="D4269" s="2" t="str">
        <f t="shared" si="65"/>
        <v>Error?</v>
      </c>
    </row>
    <row r="4270" spans="1:5">
      <c r="A4270" s="12">
        <v>4209</v>
      </c>
      <c r="B4270" s="1725">
        <f>'FP Info 3'!D24</f>
        <v>0</v>
      </c>
      <c r="D4270" s="2" t="str">
        <f t="shared" si="65"/>
        <v>Error?</v>
      </c>
    </row>
    <row r="4271" spans="1:5">
      <c r="A4271" s="10">
        <v>4210</v>
      </c>
      <c r="B4271" s="1725"/>
      <c r="C4271" s="2" t="s">
        <v>567</v>
      </c>
      <c r="D4271" s="2" t="str">
        <f t="shared" si="65"/>
        <v>OK</v>
      </c>
    </row>
    <row r="4272" spans="1:5">
      <c r="A4272" s="10">
        <v>4211</v>
      </c>
      <c r="B4272" s="1725"/>
      <c r="D4272" s="2" t="str">
        <f t="shared" si="65"/>
        <v>OK</v>
      </c>
      <c r="E4272" s="2" t="s">
        <v>821</v>
      </c>
    </row>
    <row r="4273" spans="1:5">
      <c r="A4273" s="10">
        <v>4212</v>
      </c>
      <c r="B4273" s="1725"/>
      <c r="D4273" s="2" t="str">
        <f t="shared" si="65"/>
        <v>OK</v>
      </c>
      <c r="E4273" s="2" t="s">
        <v>912</v>
      </c>
    </row>
    <row r="4274" spans="1:5">
      <c r="A4274" s="10">
        <v>4213</v>
      </c>
      <c r="B4274" s="1725"/>
      <c r="C4274" s="2" t="s">
        <v>567</v>
      </c>
      <c r="D4274" s="2" t="str">
        <f t="shared" si="65"/>
        <v>OK</v>
      </c>
    </row>
    <row r="4275" spans="1:5">
      <c r="A4275" s="10">
        <v>4214</v>
      </c>
      <c r="B4275" s="1725"/>
      <c r="D4275" s="2" t="str">
        <f t="shared" si="65"/>
        <v>OK</v>
      </c>
    </row>
    <row r="4276" spans="1:5">
      <c r="A4276" s="10">
        <v>4215</v>
      </c>
      <c r="B4276" s="1725"/>
      <c r="D4276" s="2" t="str">
        <f t="shared" si="65"/>
        <v>OK</v>
      </c>
    </row>
    <row r="4277" spans="1:5">
      <c r="A4277" s="10">
        <v>4216</v>
      </c>
      <c r="B4277" s="1725"/>
      <c r="D4277" s="2" t="str">
        <f t="shared" si="65"/>
        <v>OK</v>
      </c>
    </row>
    <row r="4278" spans="1:5">
      <c r="A4278" s="10">
        <v>4217</v>
      </c>
      <c r="B4278" s="1725"/>
      <c r="D4278" s="2" t="str">
        <f t="shared" si="65"/>
        <v>OK</v>
      </c>
    </row>
    <row r="4279" spans="1:5">
      <c r="A4279" s="10">
        <v>4218</v>
      </c>
      <c r="B4279" s="1725"/>
      <c r="D4279" s="2" t="str">
        <f t="shared" si="65"/>
        <v>OK</v>
      </c>
    </row>
    <row r="4280" spans="1:5">
      <c r="A4280" s="10">
        <v>4219</v>
      </c>
      <c r="B4280" s="1725"/>
      <c r="D4280" s="2" t="str">
        <f t="shared" si="65"/>
        <v>OK</v>
      </c>
    </row>
    <row r="4281" spans="1:5">
      <c r="A4281" s="10">
        <v>4220</v>
      </c>
      <c r="B4281" s="1725"/>
      <c r="D4281" s="2" t="str">
        <f t="shared" si="65"/>
        <v>OK</v>
      </c>
    </row>
    <row r="4282" spans="1:5">
      <c r="A4282" s="10">
        <v>4221</v>
      </c>
      <c r="B4282" s="1725"/>
      <c r="D4282" s="2" t="str">
        <f t="shared" si="65"/>
        <v>OK</v>
      </c>
    </row>
    <row r="4283" spans="1:5">
      <c r="A4283" s="10">
        <v>4222</v>
      </c>
      <c r="B4283" s="1725"/>
      <c r="D4283" s="2" t="str">
        <f t="shared" si="65"/>
        <v>OK</v>
      </c>
    </row>
    <row r="4284" spans="1:5">
      <c r="A4284" s="10">
        <v>4223</v>
      </c>
      <c r="B4284" s="1725"/>
      <c r="D4284" s="2" t="str">
        <f t="shared" si="65"/>
        <v>OK</v>
      </c>
    </row>
    <row r="4285" spans="1:5">
      <c r="A4285" s="10">
        <v>4224</v>
      </c>
      <c r="B4285" s="1725"/>
      <c r="D4285" s="2" t="str">
        <f t="shared" si="65"/>
        <v>OK</v>
      </c>
    </row>
    <row r="4286" spans="1:5">
      <c r="A4286" s="10">
        <v>4225</v>
      </c>
      <c r="B4286" s="1725"/>
      <c r="D4286" s="2" t="str">
        <f t="shared" si="65"/>
        <v>OK</v>
      </c>
    </row>
    <row r="4287" spans="1:5">
      <c r="A4287" s="10">
        <v>4226</v>
      </c>
      <c r="B4287" s="1725"/>
      <c r="D4287" s="2" t="str">
        <f t="shared" ref="D4287:D4350" si="66">IF(ISBLANK(B4287),"OK",IF(A4287-B4287=0,"OK","Error?"))</f>
        <v>OK</v>
      </c>
    </row>
    <row r="4288" spans="1:5">
      <c r="A4288" s="10">
        <v>4227</v>
      </c>
      <c r="B4288" s="1725"/>
      <c r="D4288" s="2" t="str">
        <f t="shared" si="66"/>
        <v>OK</v>
      </c>
    </row>
    <row r="4289" spans="1:4">
      <c r="A4289" s="10">
        <v>4228</v>
      </c>
      <c r="B4289" s="1725"/>
      <c r="D4289" s="2" t="str">
        <f t="shared" si="66"/>
        <v>OK</v>
      </c>
    </row>
    <row r="4290" spans="1:4">
      <c r="A4290" s="10">
        <v>4229</v>
      </c>
      <c r="B4290" s="1725"/>
      <c r="D4290" s="2" t="str">
        <f t="shared" si="66"/>
        <v>OK</v>
      </c>
    </row>
    <row r="4291" spans="1:4">
      <c r="A4291" s="10">
        <v>4230</v>
      </c>
      <c r="B4291" s="1725"/>
      <c r="D4291" s="2" t="str">
        <f t="shared" si="66"/>
        <v>OK</v>
      </c>
    </row>
    <row r="4292" spans="1:4">
      <c r="A4292" s="10">
        <v>4231</v>
      </c>
      <c r="B4292" s="1725"/>
      <c r="D4292" s="2" t="str">
        <f t="shared" si="66"/>
        <v>OK</v>
      </c>
    </row>
    <row r="4293" spans="1:4">
      <c r="A4293" s="10">
        <v>4232</v>
      </c>
      <c r="B4293" s="1725"/>
      <c r="D4293" s="2" t="str">
        <f t="shared" si="66"/>
        <v>OK</v>
      </c>
    </row>
    <row r="4294" spans="1:4">
      <c r="A4294" s="10">
        <v>4233</v>
      </c>
      <c r="B4294" s="1725"/>
      <c r="D4294" s="2" t="str">
        <f t="shared" si="66"/>
        <v>OK</v>
      </c>
    </row>
    <row r="4295" spans="1:4">
      <c r="A4295" s="10">
        <v>4234</v>
      </c>
      <c r="B4295" s="1725"/>
      <c r="C4295" s="2" t="s">
        <v>567</v>
      </c>
      <c r="D4295" s="2" t="str">
        <f t="shared" si="66"/>
        <v>OK</v>
      </c>
    </row>
    <row r="4296" spans="1:4">
      <c r="A4296" s="10">
        <v>4235</v>
      </c>
      <c r="B4296" s="1725"/>
      <c r="C4296" s="2" t="s">
        <v>567</v>
      </c>
      <c r="D4296" s="2" t="str">
        <f t="shared" si="66"/>
        <v>OK</v>
      </c>
    </row>
    <row r="4297" spans="1:4">
      <c r="A4297" s="10">
        <v>4236</v>
      </c>
      <c r="B4297" s="1725"/>
      <c r="D4297" s="2" t="str">
        <f t="shared" si="66"/>
        <v>OK</v>
      </c>
    </row>
    <row r="4298" spans="1:4">
      <c r="A4298" s="5">
        <v>4237</v>
      </c>
      <c r="B4298" s="1725">
        <f>'Rest Tax Levies-Tort Im 25'!G31</f>
        <v>0</v>
      </c>
      <c r="D4298" s="2" t="str">
        <f t="shared" si="66"/>
        <v>Error?</v>
      </c>
    </row>
    <row r="4299" spans="1:4">
      <c r="A4299" s="5">
        <v>4238</v>
      </c>
      <c r="B4299" s="1725">
        <f>'Rest Tax Levies-Tort Im 25'!G32</f>
        <v>0</v>
      </c>
      <c r="D4299" s="2" t="str">
        <f t="shared" si="66"/>
        <v>Error?</v>
      </c>
    </row>
    <row r="4300" spans="1:4">
      <c r="A4300" s="5">
        <v>4239</v>
      </c>
      <c r="B4300" s="1725">
        <f>'Rest Tax Levies-Tort Im 25'!G36</f>
        <v>0</v>
      </c>
      <c r="D4300" s="2" t="str">
        <f t="shared" si="66"/>
        <v>Error?</v>
      </c>
    </row>
    <row r="4301" spans="1:4">
      <c r="A4301" s="5">
        <v>4240</v>
      </c>
      <c r="B4301" s="1725">
        <f>'Rest Tax Levies-Tort Im 25'!G37</f>
        <v>0</v>
      </c>
      <c r="D4301" s="2" t="str">
        <f t="shared" si="66"/>
        <v>Error?</v>
      </c>
    </row>
    <row r="4302" spans="1:4">
      <c r="A4302" s="5">
        <v>4241</v>
      </c>
      <c r="B4302" s="1725">
        <f>'Rest Tax Levies-Tort Im 25'!G38</f>
        <v>0</v>
      </c>
      <c r="D4302" s="2" t="str">
        <f t="shared" si="66"/>
        <v>Error?</v>
      </c>
    </row>
    <row r="4303" spans="1:4">
      <c r="A4303" s="5">
        <v>4242</v>
      </c>
      <c r="B4303" s="1725">
        <f>'Rest Tax Levies-Tort Im 25'!G39</f>
        <v>0</v>
      </c>
      <c r="D4303" s="2" t="str">
        <f t="shared" si="66"/>
        <v>Error?</v>
      </c>
    </row>
    <row r="4304" spans="1:4">
      <c r="A4304" s="5">
        <v>4243</v>
      </c>
      <c r="B4304" s="1725">
        <f>'Rest Tax Levies-Tort Im 25'!G40</f>
        <v>0</v>
      </c>
      <c r="D4304" s="2" t="str">
        <f t="shared" si="66"/>
        <v>Error?</v>
      </c>
    </row>
    <row r="4305" spans="1:4">
      <c r="A4305" s="5">
        <v>4244</v>
      </c>
      <c r="B4305" s="1725">
        <f>'Rest Tax Levies-Tort Im 25'!G41</f>
        <v>0</v>
      </c>
      <c r="D4305" s="2" t="str">
        <f t="shared" si="66"/>
        <v>Error?</v>
      </c>
    </row>
    <row r="4306" spans="1:4">
      <c r="A4306" s="5">
        <v>4245</v>
      </c>
      <c r="B4306" s="1725">
        <f>'Rest Tax Levies-Tort Im 25'!G42</f>
        <v>0</v>
      </c>
      <c r="D4306" s="2" t="str">
        <f t="shared" si="66"/>
        <v>Error?</v>
      </c>
    </row>
    <row r="4307" spans="1:4">
      <c r="A4307" s="5">
        <v>4246</v>
      </c>
      <c r="B4307" s="1725">
        <f>'Rest Tax Levies-Tort Im 25'!G43</f>
        <v>0</v>
      </c>
      <c r="D4307" s="2" t="str">
        <f t="shared" si="66"/>
        <v>Error?</v>
      </c>
    </row>
    <row r="4308" spans="1:4">
      <c r="A4308" s="5">
        <v>4247</v>
      </c>
      <c r="B4308" s="1725">
        <f>'Rest Tax Levies-Tort Im 25'!G44</f>
        <v>0</v>
      </c>
      <c r="D4308" s="2" t="str">
        <f t="shared" si="66"/>
        <v>Error?</v>
      </c>
    </row>
    <row r="4309" spans="1:4">
      <c r="A4309" s="5">
        <v>4248</v>
      </c>
      <c r="B4309" s="1725">
        <f>'Revenues 9-14'!C131</f>
        <v>0</v>
      </c>
      <c r="D4309" s="2" t="str">
        <f t="shared" si="66"/>
        <v>Error?</v>
      </c>
    </row>
    <row r="4310" spans="1:4">
      <c r="A4310" s="5">
        <v>4249</v>
      </c>
      <c r="B4310" s="1725">
        <f>'Revenues 9-14'!D131</f>
        <v>0</v>
      </c>
      <c r="D4310" s="2" t="str">
        <f t="shared" si="66"/>
        <v>Error?</v>
      </c>
    </row>
    <row r="4311" spans="1:4">
      <c r="A4311" s="5">
        <v>4250</v>
      </c>
      <c r="B4311" s="1725">
        <f>'Revenues 9-14'!F131</f>
        <v>0</v>
      </c>
      <c r="D4311" s="2" t="str">
        <f t="shared" si="66"/>
        <v>Error?</v>
      </c>
    </row>
    <row r="4312" spans="1:4">
      <c r="A4312" s="5">
        <v>4251</v>
      </c>
      <c r="B4312" s="1725">
        <f>'Revenues 9-14'!C150</f>
        <v>0</v>
      </c>
      <c r="D4312" s="2" t="str">
        <f t="shared" si="66"/>
        <v>Error?</v>
      </c>
    </row>
    <row r="4313" spans="1:4">
      <c r="A4313" s="5">
        <v>4252</v>
      </c>
      <c r="B4313" s="1725">
        <f>'Revenues 9-14'!D150</f>
        <v>0</v>
      </c>
      <c r="D4313" s="2" t="str">
        <f t="shared" si="66"/>
        <v>Error?</v>
      </c>
    </row>
    <row r="4314" spans="1:4">
      <c r="A4314" s="5">
        <v>4253</v>
      </c>
      <c r="B4314" s="1725">
        <f>'Revenues 9-14'!C154</f>
        <v>0</v>
      </c>
      <c r="D4314" s="2" t="str">
        <f t="shared" si="66"/>
        <v>Error?</v>
      </c>
    </row>
    <row r="4315" spans="1:4">
      <c r="A4315" s="5">
        <v>4254</v>
      </c>
      <c r="B4315" s="1725">
        <f>'Revenues 9-14'!D154</f>
        <v>0</v>
      </c>
      <c r="D4315" s="2" t="str">
        <f t="shared" si="66"/>
        <v>Error?</v>
      </c>
    </row>
    <row r="4316" spans="1:4">
      <c r="A4316" s="5">
        <v>4255</v>
      </c>
      <c r="B4316" s="1725">
        <f>'Revenues 9-14'!F154</f>
        <v>0</v>
      </c>
      <c r="D4316" s="2" t="str">
        <f t="shared" si="66"/>
        <v>Error?</v>
      </c>
    </row>
    <row r="4317" spans="1:4">
      <c r="A4317" s="5">
        <v>4256</v>
      </c>
      <c r="B4317" s="1725">
        <f>'Revenues 9-14'!C164</f>
        <v>0</v>
      </c>
      <c r="D4317" s="2" t="str">
        <f t="shared" si="66"/>
        <v>Error?</v>
      </c>
    </row>
    <row r="4318" spans="1:4">
      <c r="A4318" s="5">
        <v>4257</v>
      </c>
      <c r="B4318" s="1725">
        <f>'Revenues 9-14'!F164</f>
        <v>0</v>
      </c>
      <c r="D4318" s="2" t="str">
        <f t="shared" si="66"/>
        <v>Error?</v>
      </c>
    </row>
    <row r="4319" spans="1:4">
      <c r="A4319" s="10">
        <v>4258</v>
      </c>
      <c r="B4319" s="1725"/>
      <c r="D4319" s="2" t="str">
        <f t="shared" si="66"/>
        <v>OK</v>
      </c>
    </row>
    <row r="4320" spans="1:4">
      <c r="A4320" s="10">
        <v>4259</v>
      </c>
      <c r="B4320" s="1725"/>
      <c r="D4320" s="2" t="str">
        <f t="shared" si="66"/>
        <v>OK</v>
      </c>
    </row>
    <row r="4321" spans="1:4">
      <c r="A4321" s="5">
        <v>4260</v>
      </c>
      <c r="B4321" s="1725">
        <f>'Revenues 9-14'!C165</f>
        <v>0</v>
      </c>
      <c r="D4321" s="2" t="str">
        <f t="shared" si="66"/>
        <v>Error?</v>
      </c>
    </row>
    <row r="4322" spans="1:4">
      <c r="A4322" s="5">
        <v>4261</v>
      </c>
      <c r="B4322" s="1725">
        <f>'Revenues 9-14'!F165</f>
        <v>0</v>
      </c>
      <c r="D4322" s="2" t="str">
        <f t="shared" si="66"/>
        <v>Error?</v>
      </c>
    </row>
    <row r="4323" spans="1:4">
      <c r="A4323" s="10">
        <v>4262</v>
      </c>
      <c r="B4323" s="1725"/>
      <c r="D4323" s="2" t="str">
        <f t="shared" si="66"/>
        <v>OK</v>
      </c>
    </row>
    <row r="4324" spans="1:4">
      <c r="A4324" s="10">
        <v>4263</v>
      </c>
      <c r="B4324" s="1725"/>
      <c r="D4324" s="2" t="str">
        <f t="shared" si="66"/>
        <v>OK</v>
      </c>
    </row>
    <row r="4325" spans="1:4">
      <c r="A4325" s="10">
        <v>4264</v>
      </c>
      <c r="B4325" s="1725"/>
      <c r="D4325" s="2" t="str">
        <f t="shared" si="66"/>
        <v>OK</v>
      </c>
    </row>
    <row r="4326" spans="1:4">
      <c r="A4326" s="10">
        <v>4265</v>
      </c>
      <c r="B4326" s="1725"/>
      <c r="D4326" s="2" t="str">
        <f t="shared" si="66"/>
        <v>OK</v>
      </c>
    </row>
    <row r="4327" spans="1:4">
      <c r="A4327" s="5">
        <v>4266</v>
      </c>
      <c r="B4327" s="1725">
        <f>'Revenues 9-14'!D166</f>
        <v>0</v>
      </c>
      <c r="D4327" s="2" t="str">
        <f t="shared" si="66"/>
        <v>Error?</v>
      </c>
    </row>
    <row r="4328" spans="1:4">
      <c r="A4328" s="5">
        <v>4267</v>
      </c>
      <c r="B4328" s="1725">
        <f>'Revenues 9-14'!H166</f>
        <v>0</v>
      </c>
      <c r="D4328" s="2" t="str">
        <f t="shared" si="66"/>
        <v>Error?</v>
      </c>
    </row>
    <row r="4329" spans="1:4">
      <c r="A4329" s="5">
        <v>4268</v>
      </c>
      <c r="B4329" s="1725">
        <f>'Revenues 9-14'!D167</f>
        <v>0</v>
      </c>
      <c r="D4329" s="2" t="str">
        <f t="shared" si="66"/>
        <v>Error?</v>
      </c>
    </row>
    <row r="4330" spans="1:4">
      <c r="A4330" s="5">
        <v>4269</v>
      </c>
      <c r="B4330" s="1725">
        <f>'Revenues 9-14'!K167</f>
        <v>0</v>
      </c>
      <c r="D4330" s="2" t="str">
        <f t="shared" si="66"/>
        <v>Error?</v>
      </c>
    </row>
    <row r="4331" spans="1:4">
      <c r="A4331" s="5">
        <v>4270</v>
      </c>
      <c r="B4331" s="1725">
        <f>'Revenues 9-14'!C197</f>
        <v>821166</v>
      </c>
      <c r="D4331" s="2" t="str">
        <f t="shared" si="66"/>
        <v>Error?</v>
      </c>
    </row>
    <row r="4332" spans="1:4">
      <c r="A4332" s="5">
        <v>4271</v>
      </c>
      <c r="B4332" s="1725">
        <f>'Revenues 9-14'!C203</f>
        <v>3542300</v>
      </c>
      <c r="D4332" s="2" t="str">
        <f t="shared" si="66"/>
        <v>Error?</v>
      </c>
    </row>
    <row r="4333" spans="1:4">
      <c r="A4333" s="5">
        <v>4272</v>
      </c>
      <c r="B4333" s="1725">
        <f>'Revenues 9-14'!D203</f>
        <v>0</v>
      </c>
      <c r="D4333" s="2" t="str">
        <f t="shared" si="66"/>
        <v>Error?</v>
      </c>
    </row>
    <row r="4334" spans="1:4">
      <c r="A4334" s="5">
        <v>4273</v>
      </c>
      <c r="B4334" s="1725">
        <f>'Revenues 9-14'!F203</f>
        <v>0</v>
      </c>
      <c r="D4334" s="2" t="str">
        <f t="shared" si="66"/>
        <v>Error?</v>
      </c>
    </row>
    <row r="4335" spans="1:4">
      <c r="A4335" s="5">
        <v>4274</v>
      </c>
      <c r="B4335" s="1725">
        <f>'Revenues 9-14'!G203</f>
        <v>0</v>
      </c>
      <c r="D4335" s="2" t="str">
        <f t="shared" si="66"/>
        <v>Error?</v>
      </c>
    </row>
    <row r="4336" spans="1:4">
      <c r="A4336" s="5">
        <v>4275</v>
      </c>
      <c r="B4336" s="1725">
        <f>'Revenues 9-14'!C208</f>
        <v>0</v>
      </c>
      <c r="D4336" s="2" t="str">
        <f t="shared" si="66"/>
        <v>Error?</v>
      </c>
    </row>
    <row r="4337" spans="1:4">
      <c r="A4337" s="5">
        <v>4276</v>
      </c>
      <c r="B4337" s="1725">
        <f>'Revenues 9-14'!D208</f>
        <v>0</v>
      </c>
      <c r="D4337" s="2" t="str">
        <f t="shared" si="66"/>
        <v>Error?</v>
      </c>
    </row>
    <row r="4338" spans="1:4">
      <c r="A4338" s="5">
        <v>4277</v>
      </c>
      <c r="B4338" s="1725">
        <f>'Revenues 9-14'!F208</f>
        <v>0</v>
      </c>
      <c r="D4338" s="2" t="str">
        <f t="shared" si="66"/>
        <v>Error?</v>
      </c>
    </row>
    <row r="4339" spans="1:4">
      <c r="A4339" s="5">
        <v>4278</v>
      </c>
      <c r="B4339" s="1725">
        <f>'Revenues 9-14'!G208</f>
        <v>0</v>
      </c>
      <c r="D4339" s="2" t="str">
        <f t="shared" si="66"/>
        <v>Error?</v>
      </c>
    </row>
    <row r="4340" spans="1:4">
      <c r="A4340" s="5">
        <v>4279</v>
      </c>
      <c r="B4340" s="1725">
        <f>'Revenues 9-14'!C216</f>
        <v>0</v>
      </c>
      <c r="D4340" s="2" t="str">
        <f t="shared" si="66"/>
        <v>Error?</v>
      </c>
    </row>
    <row r="4341" spans="1:4">
      <c r="A4341" s="5">
        <v>4280</v>
      </c>
      <c r="B4341" s="1725">
        <f>'Revenues 9-14'!D216</f>
        <v>0</v>
      </c>
      <c r="D4341" s="2" t="str">
        <f t="shared" si="66"/>
        <v>Error?</v>
      </c>
    </row>
    <row r="4342" spans="1:4">
      <c r="A4342" s="5">
        <v>4281</v>
      </c>
      <c r="B4342" s="1725">
        <f>'Revenues 9-14'!F216</f>
        <v>0</v>
      </c>
      <c r="D4342" s="2" t="str">
        <f t="shared" si="66"/>
        <v>Error?</v>
      </c>
    </row>
    <row r="4343" spans="1:4">
      <c r="A4343" s="5">
        <v>4282</v>
      </c>
      <c r="B4343" s="1725">
        <f>'Revenues 9-14'!G216</f>
        <v>0</v>
      </c>
      <c r="D4343" s="2" t="str">
        <f t="shared" si="66"/>
        <v>Error?</v>
      </c>
    </row>
    <row r="4344" spans="1:4">
      <c r="A4344" s="5">
        <v>4283</v>
      </c>
      <c r="B4344" s="1725">
        <f>'Revenues 9-14'!C220</f>
        <v>0</v>
      </c>
      <c r="D4344" s="2" t="str">
        <f t="shared" si="66"/>
        <v>Error?</v>
      </c>
    </row>
    <row r="4345" spans="1:4">
      <c r="A4345" s="5">
        <v>4284</v>
      </c>
      <c r="B4345" s="1725">
        <f>'Revenues 9-14'!D220</f>
        <v>0</v>
      </c>
      <c r="D4345" s="2" t="str">
        <f t="shared" si="66"/>
        <v>Error?</v>
      </c>
    </row>
    <row r="4346" spans="1:4">
      <c r="A4346" s="5">
        <v>4285</v>
      </c>
      <c r="B4346" s="1725">
        <f>'Revenues 9-14'!G220</f>
        <v>0</v>
      </c>
      <c r="D4346" s="2" t="str">
        <f t="shared" si="66"/>
        <v>Error?</v>
      </c>
    </row>
    <row r="4347" spans="1:4">
      <c r="A4347" s="10">
        <v>4286</v>
      </c>
      <c r="B4347" s="1725"/>
      <c r="D4347" s="2" t="str">
        <f t="shared" si="66"/>
        <v>OK</v>
      </c>
    </row>
    <row r="4348" spans="1:4">
      <c r="A4348" s="10">
        <v>4287</v>
      </c>
      <c r="B4348" s="1725"/>
      <c r="D4348" s="2" t="str">
        <f t="shared" si="66"/>
        <v>OK</v>
      </c>
    </row>
    <row r="4349" spans="1:4">
      <c r="A4349" s="10">
        <v>4288</v>
      </c>
      <c r="B4349" s="1725"/>
      <c r="D4349" s="2" t="str">
        <f t="shared" si="66"/>
        <v>OK</v>
      </c>
    </row>
    <row r="4350" spans="1:4">
      <c r="A4350" s="10">
        <v>4289</v>
      </c>
      <c r="B4350" s="1725"/>
      <c r="D4350" s="2" t="str">
        <f t="shared" si="66"/>
        <v>OK</v>
      </c>
    </row>
    <row r="4351" spans="1:4">
      <c r="A4351" s="5">
        <v>4290</v>
      </c>
      <c r="B4351" s="1725">
        <f>'Revenues 9-14'!C147</f>
        <v>0</v>
      </c>
      <c r="D4351" s="2" t="str">
        <f t="shared" ref="D4351:D4414" si="67">IF(ISBLANK(B4351),"OK",IF(A4351-B4351=0,"OK","Error?"))</f>
        <v>Error?</v>
      </c>
    </row>
    <row r="4352" spans="1:4">
      <c r="A4352" s="5">
        <v>4291</v>
      </c>
      <c r="B4352" s="1725">
        <f>'Revenues 9-14'!D147</f>
        <v>0</v>
      </c>
      <c r="D4352" s="2" t="str">
        <f t="shared" si="67"/>
        <v>Error?</v>
      </c>
    </row>
    <row r="4353" spans="1:4">
      <c r="A4353" s="5">
        <v>4292</v>
      </c>
      <c r="B4353" s="1725">
        <f>'Revenues 9-14'!G147</f>
        <v>0</v>
      </c>
      <c r="D4353" s="2" t="str">
        <f t="shared" si="67"/>
        <v>Error?</v>
      </c>
    </row>
    <row r="4354" spans="1:4">
      <c r="A4354" s="5">
        <v>4293</v>
      </c>
      <c r="B4354" s="1725">
        <f>'Revenues 9-14'!F150</f>
        <v>0</v>
      </c>
      <c r="D4354" s="2" t="str">
        <f t="shared" si="67"/>
        <v>Error?</v>
      </c>
    </row>
    <row r="4355" spans="1:4">
      <c r="A4355" s="5">
        <v>4294</v>
      </c>
      <c r="B4355" s="1725">
        <f>'Revenues 9-14'!G150</f>
        <v>0</v>
      </c>
      <c r="D4355" s="2" t="str">
        <f t="shared" si="67"/>
        <v>Error?</v>
      </c>
    </row>
    <row r="4356" spans="1:4">
      <c r="A4356" s="5">
        <v>4295</v>
      </c>
      <c r="B4356" s="1725">
        <f>'Revenues 9-14'!G154</f>
        <v>0</v>
      </c>
      <c r="D4356" s="2" t="str">
        <f t="shared" si="67"/>
        <v>Error?</v>
      </c>
    </row>
    <row r="4357" spans="1:4">
      <c r="A4357" s="5">
        <v>4296</v>
      </c>
      <c r="B4357" s="1725">
        <f>'Revenues 9-14'!G155</f>
        <v>0</v>
      </c>
      <c r="C4357" s="2" t="s">
        <v>567</v>
      </c>
      <c r="D4357" s="2" t="str">
        <f t="shared" si="67"/>
        <v>Error?</v>
      </c>
    </row>
    <row r="4358" spans="1:4">
      <c r="A4358" s="5">
        <v>4297</v>
      </c>
      <c r="B4358" s="1725">
        <f>'Revenues 9-14'!C263</f>
        <v>1081062</v>
      </c>
      <c r="D4358" s="2" t="str">
        <f t="shared" si="67"/>
        <v>Error?</v>
      </c>
    </row>
    <row r="4359" spans="1:4">
      <c r="A4359" s="5">
        <v>4298</v>
      </c>
      <c r="B4359" s="1725">
        <f>'Revenues 9-14'!D263</f>
        <v>0</v>
      </c>
      <c r="D4359" s="2" t="str">
        <f t="shared" si="67"/>
        <v>Error?</v>
      </c>
    </row>
    <row r="4360" spans="1:4">
      <c r="A4360" s="5">
        <v>4299</v>
      </c>
      <c r="B4360" s="1725">
        <f>'Revenues 9-14'!F263</f>
        <v>0</v>
      </c>
      <c r="D4360" s="2" t="str">
        <f t="shared" si="67"/>
        <v>Error?</v>
      </c>
    </row>
    <row r="4361" spans="1:4">
      <c r="A4361" s="5">
        <v>4300</v>
      </c>
      <c r="B4361" s="1725">
        <f>'Revenues 9-14'!G263</f>
        <v>0</v>
      </c>
      <c r="D4361" s="2" t="str">
        <f t="shared" si="67"/>
        <v>Error?</v>
      </c>
    </row>
    <row r="4362" spans="1:4">
      <c r="A4362" s="5">
        <v>4301</v>
      </c>
      <c r="B4362" s="1725">
        <f>'Revenues 9-14'!C264</f>
        <v>2436541</v>
      </c>
      <c r="D4362" s="2" t="str">
        <f t="shared" si="67"/>
        <v>Error?</v>
      </c>
    </row>
    <row r="4363" spans="1:4">
      <c r="A4363" s="5">
        <v>4302</v>
      </c>
      <c r="B4363" s="1725">
        <f>'Revenues 9-14'!I169</f>
        <v>0</v>
      </c>
      <c r="C4363" s="2" t="s">
        <v>567</v>
      </c>
      <c r="D4363" s="2" t="str">
        <f t="shared" si="67"/>
        <v>Error?</v>
      </c>
    </row>
    <row r="4364" spans="1:4">
      <c r="A4364" s="5">
        <v>4303</v>
      </c>
      <c r="B4364" s="1725">
        <f>'Revenues 9-14'!E173</f>
        <v>0</v>
      </c>
      <c r="D4364" s="2" t="str">
        <f t="shared" si="67"/>
        <v>Error?</v>
      </c>
    </row>
    <row r="4365" spans="1:4">
      <c r="A4365" s="5">
        <v>4304</v>
      </c>
      <c r="B4365" s="1725">
        <f>'Revenues 9-14'!H173</f>
        <v>0</v>
      </c>
      <c r="D4365" s="2" t="str">
        <f t="shared" si="67"/>
        <v>Error?</v>
      </c>
    </row>
    <row r="4366" spans="1:4">
      <c r="A4366" s="5">
        <v>4305</v>
      </c>
      <c r="B4366" s="1725">
        <f>'Revenues 9-14'!I173</f>
        <v>0</v>
      </c>
      <c r="D4366" s="2" t="str">
        <f t="shared" si="67"/>
        <v>Error?</v>
      </c>
    </row>
    <row r="4367" spans="1:4">
      <c r="A4367" s="10">
        <v>4306</v>
      </c>
      <c r="B4367" s="1725"/>
      <c r="D4367" s="2" t="str">
        <f t="shared" si="67"/>
        <v>OK</v>
      </c>
    </row>
    <row r="4368" spans="1:4">
      <c r="A4368" s="5">
        <v>4307</v>
      </c>
      <c r="B4368" s="1725">
        <f>'Revenues 9-14'!K173</f>
        <v>0</v>
      </c>
      <c r="D4368" s="2" t="str">
        <f t="shared" si="67"/>
        <v>Error?</v>
      </c>
    </row>
    <row r="4369" spans="1:4">
      <c r="A4369" s="5">
        <v>4308</v>
      </c>
      <c r="B4369" s="1725">
        <f>'Revenues 9-14'!E174</f>
        <v>0</v>
      </c>
      <c r="D4369" s="2" t="str">
        <f t="shared" si="67"/>
        <v>Error?</v>
      </c>
    </row>
    <row r="4370" spans="1:4">
      <c r="A4370" s="5">
        <v>4309</v>
      </c>
      <c r="B4370" s="1725">
        <f>'Revenues 9-14'!I174</f>
        <v>0</v>
      </c>
      <c r="D4370" s="2" t="str">
        <f t="shared" si="67"/>
        <v>Error?</v>
      </c>
    </row>
    <row r="4371" spans="1:4">
      <c r="A4371" s="10">
        <v>4310</v>
      </c>
      <c r="B4371" s="1725"/>
      <c r="D4371" s="2" t="str">
        <f t="shared" si="67"/>
        <v>OK</v>
      </c>
    </row>
    <row r="4372" spans="1:4">
      <c r="A4372" s="5">
        <v>4311</v>
      </c>
      <c r="B4372" s="1725">
        <f>'Revenues 9-14'!E175</f>
        <v>0</v>
      </c>
      <c r="C4372" s="2" t="s">
        <v>567</v>
      </c>
      <c r="D4372" s="2" t="str">
        <f t="shared" si="67"/>
        <v>Error?</v>
      </c>
    </row>
    <row r="4373" spans="1:4">
      <c r="A4373" s="5">
        <v>4312</v>
      </c>
      <c r="B4373" s="1725">
        <f>'Revenues 9-14'!I175</f>
        <v>0</v>
      </c>
      <c r="C4373" s="2" t="s">
        <v>567</v>
      </c>
      <c r="D4373" s="2" t="str">
        <f t="shared" si="67"/>
        <v>Error?</v>
      </c>
    </row>
    <row r="4374" spans="1:4">
      <c r="A4374" s="10">
        <v>4313</v>
      </c>
      <c r="B4374" s="1725"/>
      <c r="C4374" s="2" t="s">
        <v>567</v>
      </c>
      <c r="D4374" s="2" t="str">
        <f t="shared" si="67"/>
        <v>OK</v>
      </c>
    </row>
    <row r="4375" spans="1:4">
      <c r="A4375" s="5">
        <v>4314</v>
      </c>
      <c r="B4375" s="1725">
        <f>'Revenues 9-14'!C185</f>
        <v>0</v>
      </c>
      <c r="D4375" s="2" t="str">
        <f t="shared" si="67"/>
        <v>Error?</v>
      </c>
    </row>
    <row r="4376" spans="1:4">
      <c r="A4376" s="5">
        <v>4315</v>
      </c>
      <c r="B4376" s="1725">
        <f>'Revenues 9-14'!D185</f>
        <v>0</v>
      </c>
      <c r="D4376" s="2" t="str">
        <f t="shared" si="67"/>
        <v>Error?</v>
      </c>
    </row>
    <row r="4377" spans="1:4">
      <c r="A4377" s="5">
        <v>4316</v>
      </c>
      <c r="B4377" s="1725">
        <f>'Revenues 9-14'!F185</f>
        <v>0</v>
      </c>
      <c r="D4377" s="2" t="str">
        <f t="shared" si="67"/>
        <v>Error?</v>
      </c>
    </row>
    <row r="4378" spans="1:4">
      <c r="A4378" s="5">
        <v>4317</v>
      </c>
      <c r="B4378" s="1725">
        <f>'Revenues 9-14'!G185</f>
        <v>0</v>
      </c>
      <c r="D4378" s="2" t="str">
        <f t="shared" si="67"/>
        <v>Error?</v>
      </c>
    </row>
    <row r="4379" spans="1:4">
      <c r="A4379" s="5">
        <v>4318</v>
      </c>
      <c r="B4379" s="1725">
        <f>'Revenues 9-14'!C186</f>
        <v>0</v>
      </c>
      <c r="D4379" s="2" t="str">
        <f t="shared" si="67"/>
        <v>Error?</v>
      </c>
    </row>
    <row r="4380" spans="1:4">
      <c r="A4380" s="5">
        <v>4319</v>
      </c>
      <c r="B4380" s="1725">
        <f>'Revenues 9-14'!D186</f>
        <v>0</v>
      </c>
      <c r="D4380" s="2" t="str">
        <f t="shared" si="67"/>
        <v>Error?</v>
      </c>
    </row>
    <row r="4381" spans="1:4">
      <c r="A4381" s="5">
        <v>4320</v>
      </c>
      <c r="B4381" s="1725">
        <f>'Revenues 9-14'!F186</f>
        <v>0</v>
      </c>
      <c r="D4381" s="2" t="str">
        <f t="shared" si="67"/>
        <v>Error?</v>
      </c>
    </row>
    <row r="4382" spans="1:4">
      <c r="A4382" s="5">
        <v>4321</v>
      </c>
      <c r="B4382" s="1725">
        <f>'Revenues 9-14'!G186</f>
        <v>0</v>
      </c>
      <c r="D4382" s="2" t="str">
        <f t="shared" si="67"/>
        <v>Error?</v>
      </c>
    </row>
    <row r="4383" spans="1:4">
      <c r="A4383" s="10">
        <v>4322</v>
      </c>
      <c r="B4383" s="1725"/>
      <c r="D4383" s="2" t="str">
        <f t="shared" si="67"/>
        <v>OK</v>
      </c>
    </row>
    <row r="4384" spans="1:4">
      <c r="A4384" s="10">
        <v>4323</v>
      </c>
      <c r="B4384" s="1725"/>
      <c r="D4384" s="2" t="str">
        <f t="shared" si="67"/>
        <v>OK</v>
      </c>
    </row>
    <row r="4385" spans="1:5">
      <c r="A4385" s="10">
        <v>4324</v>
      </c>
      <c r="B4385" s="1725"/>
      <c r="D4385" s="2" t="str">
        <f t="shared" si="67"/>
        <v>OK</v>
      </c>
    </row>
    <row r="4386" spans="1:5">
      <c r="A4386" s="10">
        <v>4325</v>
      </c>
      <c r="B4386" s="1725"/>
      <c r="D4386" s="2" t="str">
        <f t="shared" si="67"/>
        <v>OK</v>
      </c>
    </row>
    <row r="4387" spans="1:5">
      <c r="A4387" s="10">
        <v>4326</v>
      </c>
      <c r="B4387" s="1725"/>
      <c r="D4387" s="2" t="str">
        <f t="shared" si="67"/>
        <v>OK</v>
      </c>
    </row>
    <row r="4388" spans="1:5">
      <c r="A4388" s="10">
        <v>4327</v>
      </c>
      <c r="B4388" s="1725"/>
      <c r="D4388" s="2" t="str">
        <f t="shared" si="67"/>
        <v>OK</v>
      </c>
    </row>
    <row r="4389" spans="1:5">
      <c r="A4389" s="10">
        <v>4328</v>
      </c>
      <c r="B4389" s="1725"/>
      <c r="D4389" s="2" t="str">
        <f t="shared" si="67"/>
        <v>OK</v>
      </c>
    </row>
    <row r="4390" spans="1:5">
      <c r="A4390" s="10">
        <v>4329</v>
      </c>
      <c r="B4390" s="1725"/>
      <c r="D4390" s="2" t="str">
        <f t="shared" si="67"/>
        <v>OK</v>
      </c>
    </row>
    <row r="4391" spans="1:5">
      <c r="A4391" s="5">
        <v>4330</v>
      </c>
      <c r="B4391" s="1725">
        <f>'Revenues 9-14'!C187</f>
        <v>183329</v>
      </c>
      <c r="D4391" s="2" t="str">
        <f t="shared" si="67"/>
        <v>Error?</v>
      </c>
    </row>
    <row r="4392" spans="1:5">
      <c r="A4392" s="5">
        <v>4331</v>
      </c>
      <c r="B4392" s="1725">
        <f>'Revenues 9-14'!D187</f>
        <v>0</v>
      </c>
      <c r="D4392" s="2" t="str">
        <f t="shared" si="67"/>
        <v>Error?</v>
      </c>
    </row>
    <row r="4393" spans="1:5">
      <c r="A4393" s="5">
        <v>4332</v>
      </c>
      <c r="B4393" s="1725">
        <f>'Revenues 9-14'!F187</f>
        <v>0</v>
      </c>
      <c r="D4393" s="2" t="str">
        <f t="shared" si="67"/>
        <v>Error?</v>
      </c>
    </row>
    <row r="4394" spans="1:5">
      <c r="A4394" s="5">
        <v>4333</v>
      </c>
      <c r="B4394" s="1725">
        <f>'Revenues 9-14'!G187</f>
        <v>0</v>
      </c>
      <c r="D4394" s="2" t="str">
        <f t="shared" si="67"/>
        <v>Error?</v>
      </c>
    </row>
    <row r="4395" spans="1:5">
      <c r="A4395" s="5">
        <v>4334</v>
      </c>
      <c r="B4395" s="1725">
        <f>'Revenues 9-14'!C188</f>
        <v>183329</v>
      </c>
      <c r="C4395" s="2" t="s">
        <v>567</v>
      </c>
      <c r="D4395" s="2" t="str">
        <f t="shared" si="67"/>
        <v>Error?</v>
      </c>
    </row>
    <row r="4396" spans="1:5">
      <c r="A4396" s="5">
        <v>4335</v>
      </c>
      <c r="B4396" s="1725">
        <f>'Revenues 9-14'!D188</f>
        <v>0</v>
      </c>
      <c r="C4396" s="2" t="s">
        <v>567</v>
      </c>
      <c r="D4396" s="2" t="str">
        <f t="shared" si="67"/>
        <v>Error?</v>
      </c>
    </row>
    <row r="4397" spans="1:5">
      <c r="A4397" s="5">
        <v>4336</v>
      </c>
      <c r="B4397" s="1725">
        <f>'Revenues 9-14'!F188</f>
        <v>0</v>
      </c>
      <c r="C4397" s="2" t="s">
        <v>567</v>
      </c>
      <c r="D4397" s="2" t="str">
        <f t="shared" si="67"/>
        <v>Error?</v>
      </c>
    </row>
    <row r="4398" spans="1:5">
      <c r="A4398" s="5">
        <v>4337</v>
      </c>
      <c r="B4398" s="1725">
        <f>'Revenues 9-14'!G188</f>
        <v>0</v>
      </c>
      <c r="C4398" s="2" t="s">
        <v>567</v>
      </c>
      <c r="D4398" s="2" t="str">
        <f t="shared" si="67"/>
        <v>Error?</v>
      </c>
    </row>
    <row r="4399" spans="1:5">
      <c r="A4399" s="10">
        <v>4338</v>
      </c>
      <c r="B4399" s="1725"/>
      <c r="D4399" s="2" t="str">
        <f t="shared" si="67"/>
        <v>OK</v>
      </c>
      <c r="E4399" s="4" t="s">
        <v>1876</v>
      </c>
    </row>
    <row r="4400" spans="1:5">
      <c r="A4400" s="10">
        <v>4339</v>
      </c>
      <c r="B4400" s="1725"/>
      <c r="D4400" s="2" t="str">
        <f t="shared" si="67"/>
        <v>OK</v>
      </c>
      <c r="E4400" s="4" t="s">
        <v>1876</v>
      </c>
    </row>
    <row r="4401" spans="1:5">
      <c r="A4401" s="10">
        <v>4340</v>
      </c>
      <c r="B4401" s="1725"/>
      <c r="D4401" s="2" t="str">
        <f t="shared" si="67"/>
        <v>OK</v>
      </c>
      <c r="E4401" s="4" t="s">
        <v>1876</v>
      </c>
    </row>
    <row r="4402" spans="1:5">
      <c r="A4402" s="10">
        <v>4341</v>
      </c>
      <c r="B4402" s="1725"/>
      <c r="D4402" s="2" t="str">
        <f t="shared" si="67"/>
        <v>OK</v>
      </c>
      <c r="E4402" s="4" t="s">
        <v>1876</v>
      </c>
    </row>
    <row r="4403" spans="1:5">
      <c r="A4403" s="10">
        <v>4342</v>
      </c>
      <c r="B4403" s="1725"/>
      <c r="D4403" s="2" t="str">
        <f t="shared" si="67"/>
        <v>OK</v>
      </c>
    </row>
    <row r="4404" spans="1:5">
      <c r="A4404" s="10">
        <v>4343</v>
      </c>
      <c r="B4404" s="1725"/>
      <c r="D4404" s="2" t="str">
        <f t="shared" si="67"/>
        <v>OK</v>
      </c>
    </row>
    <row r="4405" spans="1:5">
      <c r="A4405" s="10">
        <v>4344</v>
      </c>
      <c r="B4405" s="1725"/>
      <c r="D4405" s="2" t="str">
        <f t="shared" si="67"/>
        <v>OK</v>
      </c>
    </row>
    <row r="4406" spans="1:5">
      <c r="A4406" s="10">
        <v>4345</v>
      </c>
      <c r="B4406" s="1725"/>
      <c r="D4406" s="2" t="str">
        <f t="shared" si="67"/>
        <v>OK</v>
      </c>
    </row>
    <row r="4407" spans="1:5">
      <c r="A4407" s="5">
        <v>4346</v>
      </c>
      <c r="B4407" s="1725">
        <f>'Revenues 9-14'!C207</f>
        <v>1254357</v>
      </c>
      <c r="D4407" s="2" t="str">
        <f t="shared" si="67"/>
        <v>Error?</v>
      </c>
    </row>
    <row r="4408" spans="1:5">
      <c r="A4408" s="5">
        <v>4347</v>
      </c>
      <c r="B4408" s="1725">
        <f>'Revenues 9-14'!D207</f>
        <v>0</v>
      </c>
      <c r="D4408" s="2" t="str">
        <f t="shared" si="67"/>
        <v>Error?</v>
      </c>
    </row>
    <row r="4409" spans="1:5">
      <c r="A4409" s="5">
        <v>4348</v>
      </c>
      <c r="B4409" s="1725">
        <f>'Revenues 9-14'!F207</f>
        <v>0</v>
      </c>
      <c r="D4409" s="2" t="str">
        <f t="shared" si="67"/>
        <v>Error?</v>
      </c>
    </row>
    <row r="4410" spans="1:5">
      <c r="A4410" s="5">
        <v>4349</v>
      </c>
      <c r="B4410" s="1725">
        <f>'Revenues 9-14'!G207</f>
        <v>0</v>
      </c>
      <c r="D4410" s="2" t="str">
        <f t="shared" si="67"/>
        <v>Error?</v>
      </c>
    </row>
    <row r="4411" spans="1:5">
      <c r="A4411" s="5">
        <v>4350</v>
      </c>
      <c r="B4411" s="1725">
        <f>'Revenues 9-14'!C209</f>
        <v>2050700</v>
      </c>
      <c r="C4411" s="2" t="s">
        <v>567</v>
      </c>
      <c r="D4411" s="2" t="str">
        <f t="shared" si="67"/>
        <v>Error?</v>
      </c>
    </row>
    <row r="4412" spans="1:5">
      <c r="A4412" s="5">
        <v>4351</v>
      </c>
      <c r="B4412" s="1725">
        <f>'Revenues 9-14'!D209</f>
        <v>0</v>
      </c>
      <c r="C4412" s="2" t="s">
        <v>567</v>
      </c>
      <c r="D4412" s="2" t="str">
        <f t="shared" si="67"/>
        <v>Error?</v>
      </c>
    </row>
    <row r="4413" spans="1:5">
      <c r="A4413" s="5">
        <v>4352</v>
      </c>
      <c r="B4413" s="1725">
        <f>'Revenues 9-14'!F209</f>
        <v>0</v>
      </c>
      <c r="C4413" s="2" t="s">
        <v>567</v>
      </c>
      <c r="D4413" s="2" t="str">
        <f t="shared" si="67"/>
        <v>Error?</v>
      </c>
    </row>
    <row r="4414" spans="1:5">
      <c r="A4414" s="5">
        <v>4353</v>
      </c>
      <c r="B4414" s="1725">
        <f>'Revenues 9-14'!G209</f>
        <v>0</v>
      </c>
      <c r="C4414" s="2" t="s">
        <v>567</v>
      </c>
      <c r="D4414" s="2" t="str">
        <f t="shared" si="67"/>
        <v>Error?</v>
      </c>
    </row>
    <row r="4415" spans="1:5">
      <c r="A4415" s="5">
        <v>4354</v>
      </c>
      <c r="B4415" s="1725">
        <f>'Revenues 9-14'!C256</f>
        <v>717415</v>
      </c>
      <c r="D4415" s="2" t="str">
        <f t="shared" ref="D4415:D4478" si="68">IF(ISBLANK(B4415),"OK",IF(A4415-B4415=0,"OK","Error?"))</f>
        <v>Error?</v>
      </c>
    </row>
    <row r="4416" spans="1:5">
      <c r="A4416" s="5">
        <v>4355</v>
      </c>
      <c r="B4416" s="1725">
        <f>'Revenues 9-14'!F256</f>
        <v>0</v>
      </c>
      <c r="D4416" s="2" t="str">
        <f t="shared" si="68"/>
        <v>Error?</v>
      </c>
    </row>
    <row r="4417" spans="1:4">
      <c r="A4417" s="5">
        <v>4356</v>
      </c>
      <c r="B4417" s="1725">
        <f>'Revenues 9-14'!G256</f>
        <v>0</v>
      </c>
      <c r="D4417" s="2" t="str">
        <f t="shared" si="68"/>
        <v>Error?</v>
      </c>
    </row>
    <row r="4418" spans="1:4">
      <c r="A4418" s="5">
        <v>4357</v>
      </c>
      <c r="B4418" s="1725">
        <f>'Revenues 9-14'!C259</f>
        <v>1235875</v>
      </c>
      <c r="D4418" s="2" t="str">
        <f t="shared" si="68"/>
        <v>Error?</v>
      </c>
    </row>
    <row r="4419" spans="1:4">
      <c r="A4419" s="5">
        <v>4358</v>
      </c>
      <c r="B4419" s="1725">
        <f>'Revenues 9-14'!D259</f>
        <v>0</v>
      </c>
      <c r="D4419" s="2" t="str">
        <f t="shared" si="68"/>
        <v>Error?</v>
      </c>
    </row>
    <row r="4420" spans="1:4">
      <c r="A4420" s="5">
        <v>4359</v>
      </c>
      <c r="B4420" s="1725">
        <f>'Revenues 9-14'!F259</f>
        <v>0</v>
      </c>
      <c r="D4420" s="2" t="str">
        <f t="shared" si="68"/>
        <v>Error?</v>
      </c>
    </row>
    <row r="4421" spans="1:4">
      <c r="A4421" s="5">
        <v>4360</v>
      </c>
      <c r="B4421" s="1725">
        <f>'Revenues 9-14'!G259</f>
        <v>0</v>
      </c>
      <c r="D4421" s="2" t="str">
        <f t="shared" si="68"/>
        <v>Error?</v>
      </c>
    </row>
    <row r="4422" spans="1:4">
      <c r="A4422" s="10">
        <v>4361</v>
      </c>
      <c r="B4422" s="1725"/>
      <c r="D4422" s="2" t="str">
        <f t="shared" si="68"/>
        <v>OK</v>
      </c>
    </row>
    <row r="4423" spans="1:4">
      <c r="A4423" s="10">
        <v>4362</v>
      </c>
      <c r="B4423" s="1725"/>
      <c r="D4423" s="2" t="str">
        <f t="shared" si="68"/>
        <v>OK</v>
      </c>
    </row>
    <row r="4424" spans="1:4">
      <c r="A4424" s="10">
        <v>4363</v>
      </c>
      <c r="B4424" s="1725"/>
      <c r="D4424" s="2" t="str">
        <f t="shared" si="68"/>
        <v>OK</v>
      </c>
    </row>
    <row r="4425" spans="1:4">
      <c r="A4425" s="10">
        <v>4364</v>
      </c>
      <c r="B4425" s="1725"/>
      <c r="D4425" s="2" t="str">
        <f t="shared" si="68"/>
        <v>OK</v>
      </c>
    </row>
    <row r="4426" spans="1:4">
      <c r="A4426" s="10">
        <v>4365</v>
      </c>
      <c r="B4426" s="1725"/>
      <c r="D4426" s="2" t="str">
        <f t="shared" si="68"/>
        <v>OK</v>
      </c>
    </row>
    <row r="4427" spans="1:4">
      <c r="A4427" s="10">
        <v>4366</v>
      </c>
      <c r="B4427" s="1725"/>
      <c r="D4427" s="2" t="str">
        <f t="shared" si="68"/>
        <v>OK</v>
      </c>
    </row>
    <row r="4428" spans="1:4">
      <c r="A4428" s="10">
        <v>4367</v>
      </c>
      <c r="B4428" s="1725"/>
      <c r="D4428" s="2" t="str">
        <f t="shared" si="68"/>
        <v>OK</v>
      </c>
    </row>
    <row r="4429" spans="1:4">
      <c r="A4429" s="10">
        <v>4368</v>
      </c>
      <c r="B4429" s="1725"/>
      <c r="D4429" s="2" t="str">
        <f t="shared" si="68"/>
        <v>OK</v>
      </c>
    </row>
    <row r="4430" spans="1:4">
      <c r="A4430" s="10">
        <v>4369</v>
      </c>
      <c r="B4430" s="1725"/>
      <c r="D4430" s="2" t="str">
        <f t="shared" si="68"/>
        <v>OK</v>
      </c>
    </row>
    <row r="4431" spans="1:4">
      <c r="A4431" s="10">
        <v>4370</v>
      </c>
      <c r="B4431" s="1725"/>
      <c r="D4431" s="2" t="str">
        <f t="shared" si="68"/>
        <v>OK</v>
      </c>
    </row>
    <row r="4432" spans="1:4">
      <c r="A4432" s="10">
        <v>4371</v>
      </c>
      <c r="B4432" s="1725"/>
      <c r="D4432" s="2" t="str">
        <f t="shared" si="68"/>
        <v>OK</v>
      </c>
    </row>
    <row r="4433" spans="1:5">
      <c r="A4433" s="10">
        <v>4372</v>
      </c>
      <c r="B4433" s="1725"/>
      <c r="D4433" s="2" t="str">
        <f t="shared" si="68"/>
        <v>OK</v>
      </c>
    </row>
    <row r="4434" spans="1:5">
      <c r="A4434" s="5">
        <v>4373</v>
      </c>
      <c r="B4434" s="1725">
        <f>'Revenues 9-14'!E267</f>
        <v>1061993</v>
      </c>
      <c r="C4434" s="2" t="s">
        <v>567</v>
      </c>
      <c r="D4434" s="2" t="str">
        <f t="shared" si="68"/>
        <v>Error?</v>
      </c>
    </row>
    <row r="4435" spans="1:5">
      <c r="A4435" s="5">
        <v>4374</v>
      </c>
      <c r="B4435" s="1725">
        <f>'Revenues 9-14'!I267</f>
        <v>0</v>
      </c>
      <c r="C4435" s="2" t="s">
        <v>567</v>
      </c>
      <c r="D4435" s="2" t="str">
        <f t="shared" si="68"/>
        <v>Error?</v>
      </c>
    </row>
    <row r="4436" spans="1:5">
      <c r="A4436" s="10">
        <v>4375</v>
      </c>
      <c r="B4436" s="1725"/>
      <c r="C4436" s="2" t="s">
        <v>567</v>
      </c>
      <c r="D4436" s="2" t="str">
        <f t="shared" si="68"/>
        <v>OK</v>
      </c>
      <c r="E4436" s="125"/>
    </row>
    <row r="4437" spans="1:5">
      <c r="A4437" s="12">
        <v>4376</v>
      </c>
      <c r="B4437" s="1725">
        <f>('FP Info 3'!L10)*100000</f>
        <v>43.7</v>
      </c>
      <c r="D4437" s="2" t="str">
        <f t="shared" si="68"/>
        <v>Error?</v>
      </c>
    </row>
    <row r="4438" spans="1:5">
      <c r="A4438" s="10">
        <v>4377</v>
      </c>
      <c r="B4438" s="1725"/>
      <c r="D4438" s="2" t="str">
        <f t="shared" si="68"/>
        <v>OK</v>
      </c>
    </row>
    <row r="4439" spans="1:5">
      <c r="A4439" s="10">
        <v>4378</v>
      </c>
      <c r="B4439" s="1725"/>
      <c r="D4439" s="2" t="str">
        <f t="shared" si="68"/>
        <v>OK</v>
      </c>
    </row>
    <row r="4440" spans="1:5">
      <c r="A4440" s="10">
        <v>4379</v>
      </c>
      <c r="B4440" s="1725"/>
      <c r="D4440" s="2" t="str">
        <f t="shared" si="68"/>
        <v>OK</v>
      </c>
    </row>
    <row r="4441" spans="1:5">
      <c r="A4441" s="5">
        <v>4380</v>
      </c>
      <c r="B4441" s="1725">
        <f>'Revenues 9-14'!H266</f>
        <v>0</v>
      </c>
      <c r="C4441" s="2" t="s">
        <v>567</v>
      </c>
      <c r="D4441" s="2" t="str">
        <f t="shared" si="68"/>
        <v>Error?</v>
      </c>
    </row>
    <row r="4442" spans="1:5">
      <c r="A4442" s="5">
        <v>4381</v>
      </c>
      <c r="B4442" s="1725">
        <f>'Revenues 9-14'!K266</f>
        <v>0</v>
      </c>
      <c r="C4442" s="2" t="s">
        <v>567</v>
      </c>
      <c r="D4442" s="2" t="str">
        <f t="shared" si="68"/>
        <v>Error?</v>
      </c>
    </row>
    <row r="4443" spans="1:5">
      <c r="A4443" s="5">
        <v>4382</v>
      </c>
      <c r="B4443" s="1725">
        <f>'Acct Summary 7-8'!E7</f>
        <v>1061993</v>
      </c>
      <c r="C4443" s="2" t="s">
        <v>567</v>
      </c>
      <c r="D4443" s="2" t="str">
        <f t="shared" si="68"/>
        <v>Error?</v>
      </c>
    </row>
    <row r="4444" spans="1:5">
      <c r="A4444" s="5">
        <v>4383</v>
      </c>
      <c r="B4444" s="1725">
        <f>'Acct Summary 7-8'!I7</f>
        <v>0</v>
      </c>
      <c r="C4444" s="2" t="s">
        <v>567</v>
      </c>
      <c r="D4444" s="2" t="str">
        <f t="shared" si="68"/>
        <v>Error?</v>
      </c>
    </row>
    <row r="4445" spans="1:5">
      <c r="A4445" s="10">
        <v>4384</v>
      </c>
      <c r="B4445" s="1725"/>
      <c r="C4445" s="2" t="s">
        <v>567</v>
      </c>
      <c r="D4445" s="2" t="str">
        <f t="shared" si="68"/>
        <v>OK</v>
      </c>
    </row>
    <row r="4446" spans="1:5">
      <c r="A4446" s="5">
        <v>4385</v>
      </c>
      <c r="B4446" s="1725">
        <f>'Revenues 9-14'!D264</f>
        <v>0</v>
      </c>
      <c r="D4446" s="2" t="str">
        <f t="shared" si="68"/>
        <v>Error?</v>
      </c>
    </row>
    <row r="4447" spans="1:5">
      <c r="A4447" s="5">
        <v>4386</v>
      </c>
      <c r="B4447" s="1725">
        <f>'Revenues 9-14'!F264</f>
        <v>0</v>
      </c>
      <c r="D4447" s="2" t="str">
        <f t="shared" si="68"/>
        <v>Error?</v>
      </c>
    </row>
    <row r="4448" spans="1:5">
      <c r="A4448" s="5">
        <v>4387</v>
      </c>
      <c r="B4448" s="1725">
        <f>'Revenues 9-14'!G264</f>
        <v>0</v>
      </c>
      <c r="D4448" s="2" t="str">
        <f t="shared" si="68"/>
        <v>Error?</v>
      </c>
    </row>
    <row r="4449" spans="1:4">
      <c r="A4449" s="10">
        <v>4388</v>
      </c>
      <c r="B4449" s="1725"/>
      <c r="D4449" s="2" t="str">
        <f t="shared" si="68"/>
        <v>OK</v>
      </c>
    </row>
    <row r="4450" spans="1:4">
      <c r="A4450" s="10">
        <v>4389</v>
      </c>
      <c r="B4450" s="1725"/>
      <c r="D4450" s="2" t="str">
        <f t="shared" si="68"/>
        <v>OK</v>
      </c>
    </row>
    <row r="4451" spans="1:4">
      <c r="A4451" s="10">
        <v>4390</v>
      </c>
      <c r="B4451" s="1725"/>
      <c r="D4451" s="2" t="str">
        <f t="shared" si="68"/>
        <v>OK</v>
      </c>
    </row>
    <row r="4452" spans="1:4">
      <c r="A4452" s="10">
        <v>4391</v>
      </c>
      <c r="B4452" s="1725"/>
      <c r="D4452" s="2" t="str">
        <f t="shared" si="68"/>
        <v>OK</v>
      </c>
    </row>
    <row r="4453" spans="1:4">
      <c r="A4453" s="10">
        <v>4392</v>
      </c>
      <c r="B4453" s="1725"/>
      <c r="D4453" s="2" t="str">
        <f t="shared" si="68"/>
        <v>OK</v>
      </c>
    </row>
    <row r="4454" spans="1:4">
      <c r="A4454" s="10">
        <v>4393</v>
      </c>
      <c r="B4454" s="1725"/>
      <c r="D4454" s="2" t="str">
        <f t="shared" si="68"/>
        <v>OK</v>
      </c>
    </row>
    <row r="4455" spans="1:4">
      <c r="A4455" s="10">
        <v>4394</v>
      </c>
      <c r="B4455" s="1725"/>
      <c r="D4455" s="2" t="str">
        <f t="shared" si="68"/>
        <v>OK</v>
      </c>
    </row>
    <row r="4456" spans="1:4">
      <c r="A4456" s="10">
        <v>4395</v>
      </c>
      <c r="B4456" s="1725"/>
      <c r="D4456" s="2" t="str">
        <f t="shared" si="68"/>
        <v>OK</v>
      </c>
    </row>
    <row r="4457" spans="1:4">
      <c r="A4457" s="10">
        <v>4396</v>
      </c>
      <c r="B4457" s="1725"/>
      <c r="D4457" s="2" t="str">
        <f t="shared" si="68"/>
        <v>OK</v>
      </c>
    </row>
    <row r="4458" spans="1:4">
      <c r="A4458" s="10">
        <v>4397</v>
      </c>
      <c r="B4458" s="1725"/>
      <c r="D4458" s="2" t="str">
        <f t="shared" si="68"/>
        <v>OK</v>
      </c>
    </row>
    <row r="4459" spans="1:4">
      <c r="A4459" s="10">
        <v>4398</v>
      </c>
      <c r="B4459" s="1725"/>
      <c r="D4459" s="2" t="str">
        <f t="shared" si="68"/>
        <v>OK</v>
      </c>
    </row>
    <row r="4460" spans="1:4">
      <c r="A4460" s="10">
        <v>4399</v>
      </c>
      <c r="B4460" s="1725"/>
      <c r="D4460" s="2" t="str">
        <f t="shared" si="68"/>
        <v>OK</v>
      </c>
    </row>
    <row r="4461" spans="1:4">
      <c r="A4461" s="10">
        <v>4400</v>
      </c>
      <c r="B4461" s="1725"/>
      <c r="D4461" s="2" t="str">
        <f t="shared" si="68"/>
        <v>OK</v>
      </c>
    </row>
    <row r="4462" spans="1:4">
      <c r="A4462" s="10">
        <v>4401</v>
      </c>
      <c r="B4462" s="1725"/>
      <c r="D4462" s="2" t="str">
        <f t="shared" si="68"/>
        <v>OK</v>
      </c>
    </row>
    <row r="4463" spans="1:4">
      <c r="A4463" s="10">
        <v>4402</v>
      </c>
      <c r="B4463" s="1725"/>
      <c r="D4463" s="2" t="str">
        <f t="shared" si="68"/>
        <v>OK</v>
      </c>
    </row>
    <row r="4464" spans="1:4">
      <c r="A4464" s="10">
        <v>4403</v>
      </c>
      <c r="B4464" s="1725"/>
      <c r="D4464" s="2" t="str">
        <f t="shared" si="68"/>
        <v>OK</v>
      </c>
    </row>
    <row r="4465" spans="1:4">
      <c r="A4465" s="10">
        <v>4404</v>
      </c>
      <c r="B4465" s="1725"/>
      <c r="D4465" s="2" t="str">
        <f t="shared" si="68"/>
        <v>OK</v>
      </c>
    </row>
    <row r="4466" spans="1:4">
      <c r="A4466" s="10">
        <v>4405</v>
      </c>
      <c r="B4466" s="1725"/>
      <c r="D4466" s="2" t="str">
        <f t="shared" si="68"/>
        <v>OK</v>
      </c>
    </row>
    <row r="4467" spans="1:4">
      <c r="A4467" s="10">
        <v>4406</v>
      </c>
      <c r="B4467" s="1725"/>
      <c r="D4467" s="2" t="str">
        <f t="shared" si="68"/>
        <v>OK</v>
      </c>
    </row>
    <row r="4468" spans="1:4">
      <c r="A4468" s="10">
        <v>4407</v>
      </c>
      <c r="B4468" s="1725"/>
      <c r="D4468" s="2" t="str">
        <f t="shared" si="68"/>
        <v>OK</v>
      </c>
    </row>
    <row r="4469" spans="1:4">
      <c r="A4469" s="10">
        <v>4408</v>
      </c>
      <c r="B4469" s="1725"/>
      <c r="D4469" s="2" t="str">
        <f t="shared" si="68"/>
        <v>OK</v>
      </c>
    </row>
    <row r="4470" spans="1:4">
      <c r="A4470" s="10">
        <v>4409</v>
      </c>
      <c r="B4470" s="1725"/>
      <c r="D4470" s="2" t="str">
        <f t="shared" si="68"/>
        <v>OK</v>
      </c>
    </row>
    <row r="4471" spans="1:4">
      <c r="A4471" s="10">
        <v>4410</v>
      </c>
      <c r="B4471" s="1725"/>
      <c r="D4471" s="2" t="str">
        <f t="shared" si="68"/>
        <v>OK</v>
      </c>
    </row>
    <row r="4472" spans="1:4">
      <c r="A4472" s="10">
        <v>4411</v>
      </c>
      <c r="B4472" s="1725"/>
      <c r="D4472" s="2" t="str">
        <f t="shared" si="68"/>
        <v>OK</v>
      </c>
    </row>
    <row r="4473" spans="1:4">
      <c r="A4473" s="10">
        <v>4412</v>
      </c>
      <c r="B4473" s="1725"/>
      <c r="D4473" s="2" t="str">
        <f t="shared" si="68"/>
        <v>OK</v>
      </c>
    </row>
    <row r="4474" spans="1:4">
      <c r="A4474" s="10">
        <v>4413</v>
      </c>
      <c r="B4474" s="1725"/>
      <c r="D4474" s="2" t="str">
        <f t="shared" si="68"/>
        <v>OK</v>
      </c>
    </row>
    <row r="4475" spans="1:4">
      <c r="A4475" s="10">
        <v>4414</v>
      </c>
      <c r="B4475" s="1725"/>
      <c r="D4475" s="2" t="str">
        <f t="shared" si="68"/>
        <v>OK</v>
      </c>
    </row>
    <row r="4476" spans="1:4">
      <c r="A4476" s="10">
        <v>4415</v>
      </c>
      <c r="B4476" s="1725"/>
      <c r="D4476" s="2" t="str">
        <f t="shared" si="68"/>
        <v>OK</v>
      </c>
    </row>
    <row r="4477" spans="1:4">
      <c r="A4477" s="10">
        <v>4416</v>
      </c>
      <c r="B4477" s="1725"/>
      <c r="D4477" s="2" t="str">
        <f t="shared" si="68"/>
        <v>OK</v>
      </c>
    </row>
    <row r="4478" spans="1:4">
      <c r="A4478" s="10">
        <v>4417</v>
      </c>
      <c r="B4478" s="1725"/>
      <c r="D4478" s="2" t="str">
        <f t="shared" si="68"/>
        <v>OK</v>
      </c>
    </row>
    <row r="4479" spans="1:4">
      <c r="A4479" s="10">
        <v>4418</v>
      </c>
      <c r="B4479" s="1725"/>
      <c r="D4479" s="2" t="str">
        <f t="shared" ref="D4479:D4542" si="69">IF(ISBLANK(B4479),"OK",IF(A4479-B4479=0,"OK","Error?"))</f>
        <v>OK</v>
      </c>
    </row>
    <row r="4480" spans="1:4">
      <c r="A4480" s="10">
        <v>4419</v>
      </c>
      <c r="B4480" s="1725"/>
      <c r="D4480" s="2" t="str">
        <f t="shared" si="69"/>
        <v>OK</v>
      </c>
    </row>
    <row r="4481" spans="1:4">
      <c r="A4481" s="10">
        <v>4420</v>
      </c>
      <c r="B4481" s="1725"/>
      <c r="D4481" s="2" t="str">
        <f t="shared" si="69"/>
        <v>OK</v>
      </c>
    </row>
    <row r="4482" spans="1:4">
      <c r="A4482" s="10">
        <v>4421</v>
      </c>
      <c r="B4482" s="1725"/>
      <c r="D4482" s="2" t="str">
        <f t="shared" si="69"/>
        <v>OK</v>
      </c>
    </row>
    <row r="4483" spans="1:4">
      <c r="A4483" s="10">
        <v>4422</v>
      </c>
      <c r="B4483" s="1725"/>
      <c r="D4483" s="2" t="str">
        <f t="shared" si="69"/>
        <v>OK</v>
      </c>
    </row>
    <row r="4484" spans="1:4">
      <c r="A4484" s="10">
        <v>4423</v>
      </c>
      <c r="B4484" s="1725"/>
      <c r="D4484" s="2" t="str">
        <f t="shared" si="69"/>
        <v>OK</v>
      </c>
    </row>
    <row r="4485" spans="1:4">
      <c r="A4485" s="10">
        <v>4424</v>
      </c>
      <c r="B4485" s="1725"/>
      <c r="D4485" s="2" t="str">
        <f t="shared" si="69"/>
        <v>OK</v>
      </c>
    </row>
    <row r="4486" spans="1:4">
      <c r="A4486" s="10">
        <v>4425</v>
      </c>
      <c r="B4486" s="1725"/>
      <c r="D4486" s="2" t="str">
        <f t="shared" si="69"/>
        <v>OK</v>
      </c>
    </row>
    <row r="4487" spans="1:4">
      <c r="A4487" s="10">
        <v>4426</v>
      </c>
      <c r="B4487" s="1725"/>
      <c r="D4487" s="2" t="str">
        <f t="shared" si="69"/>
        <v>OK</v>
      </c>
    </row>
    <row r="4488" spans="1:4">
      <c r="A4488" s="10">
        <v>4427</v>
      </c>
      <c r="B4488" s="1725"/>
      <c r="D4488" s="2" t="str">
        <f t="shared" si="69"/>
        <v>OK</v>
      </c>
    </row>
    <row r="4489" spans="1:4">
      <c r="A4489" s="10">
        <v>4428</v>
      </c>
      <c r="B4489" s="1725"/>
      <c r="D4489" s="2" t="str">
        <f t="shared" si="69"/>
        <v>OK</v>
      </c>
    </row>
    <row r="4490" spans="1:4">
      <c r="A4490" s="10">
        <v>4429</v>
      </c>
      <c r="B4490" s="1725"/>
      <c r="D4490" s="2" t="str">
        <f t="shared" si="69"/>
        <v>OK</v>
      </c>
    </row>
    <row r="4491" spans="1:4">
      <c r="A4491" s="10">
        <v>4430</v>
      </c>
      <c r="B4491" s="1725"/>
      <c r="D4491" s="2" t="str">
        <f t="shared" si="69"/>
        <v>OK</v>
      </c>
    </row>
    <row r="4492" spans="1:4">
      <c r="A4492" s="10">
        <v>4431</v>
      </c>
      <c r="B4492" s="1725"/>
      <c r="D4492" s="2" t="str">
        <f t="shared" si="69"/>
        <v>OK</v>
      </c>
    </row>
    <row r="4493" spans="1:4">
      <c r="A4493" s="10">
        <v>4432</v>
      </c>
      <c r="B4493" s="1725"/>
      <c r="D4493" s="2" t="str">
        <f t="shared" si="69"/>
        <v>OK</v>
      </c>
    </row>
    <row r="4494" spans="1:4">
      <c r="A4494" s="10">
        <v>4433</v>
      </c>
      <c r="B4494" s="1725"/>
      <c r="D4494" s="2" t="str">
        <f t="shared" si="69"/>
        <v>OK</v>
      </c>
    </row>
    <row r="4495" spans="1:4">
      <c r="A4495" s="10">
        <v>4434</v>
      </c>
      <c r="B4495" s="1725"/>
      <c r="D4495" s="2" t="str">
        <f t="shared" si="69"/>
        <v>OK</v>
      </c>
    </row>
    <row r="4496" spans="1:4">
      <c r="A4496" s="10">
        <v>4435</v>
      </c>
      <c r="B4496" s="1725"/>
      <c r="D4496" s="2" t="str">
        <f t="shared" si="69"/>
        <v>OK</v>
      </c>
    </row>
    <row r="4497" spans="1:4">
      <c r="A4497" s="10">
        <v>4436</v>
      </c>
      <c r="B4497" s="1725"/>
      <c r="D4497" s="2" t="str">
        <f t="shared" si="69"/>
        <v>OK</v>
      </c>
    </row>
    <row r="4498" spans="1:4">
      <c r="A4498" s="10">
        <v>4437</v>
      </c>
      <c r="B4498" s="1725"/>
      <c r="D4498" s="2" t="str">
        <f t="shared" si="69"/>
        <v>OK</v>
      </c>
    </row>
    <row r="4499" spans="1:4">
      <c r="A4499" s="10">
        <v>4438</v>
      </c>
      <c r="B4499" s="1725"/>
      <c r="D4499" s="2" t="str">
        <f t="shared" si="69"/>
        <v>OK</v>
      </c>
    </row>
    <row r="4500" spans="1:4">
      <c r="A4500" s="10">
        <v>4439</v>
      </c>
      <c r="B4500" s="1725"/>
      <c r="D4500" s="2" t="str">
        <f t="shared" si="69"/>
        <v>OK</v>
      </c>
    </row>
    <row r="4501" spans="1:4">
      <c r="A4501" s="10">
        <v>4440</v>
      </c>
      <c r="B4501" s="1725"/>
      <c r="D4501" s="2" t="str">
        <f t="shared" si="69"/>
        <v>OK</v>
      </c>
    </row>
    <row r="4502" spans="1:4">
      <c r="A4502" s="10">
        <v>4441</v>
      </c>
      <c r="B4502" s="1725"/>
      <c r="D4502" s="2" t="str">
        <f t="shared" si="69"/>
        <v>OK</v>
      </c>
    </row>
    <row r="4503" spans="1:4">
      <c r="A4503" s="10">
        <v>4442</v>
      </c>
      <c r="B4503" s="1725"/>
      <c r="D4503" s="2" t="str">
        <f t="shared" si="69"/>
        <v>OK</v>
      </c>
    </row>
    <row r="4504" spans="1:4">
      <c r="A4504" s="10">
        <v>4443</v>
      </c>
      <c r="B4504" s="1725"/>
      <c r="D4504" s="2" t="str">
        <f t="shared" si="69"/>
        <v>OK</v>
      </c>
    </row>
    <row r="4505" spans="1:4">
      <c r="A4505" s="10">
        <v>4444</v>
      </c>
      <c r="B4505" s="1725"/>
      <c r="D4505" s="2" t="str">
        <f t="shared" si="69"/>
        <v>OK</v>
      </c>
    </row>
    <row r="4506" spans="1:4">
      <c r="A4506" s="10">
        <v>4445</v>
      </c>
      <c r="B4506" s="1725"/>
      <c r="D4506" s="2" t="str">
        <f t="shared" si="69"/>
        <v>OK</v>
      </c>
    </row>
    <row r="4507" spans="1:4">
      <c r="A4507" s="10">
        <v>4446</v>
      </c>
      <c r="B4507" s="1725"/>
      <c r="D4507" s="2" t="str">
        <f t="shared" si="69"/>
        <v>OK</v>
      </c>
    </row>
    <row r="4508" spans="1:4">
      <c r="A4508" s="10">
        <v>4447</v>
      </c>
      <c r="B4508" s="1725"/>
      <c r="D4508" s="2" t="str">
        <f t="shared" si="69"/>
        <v>OK</v>
      </c>
    </row>
    <row r="4509" spans="1:4">
      <c r="A4509" s="10">
        <v>4448</v>
      </c>
      <c r="B4509" s="1725"/>
      <c r="D4509" s="2" t="str">
        <f t="shared" si="69"/>
        <v>OK</v>
      </c>
    </row>
    <row r="4510" spans="1:4">
      <c r="A4510" s="10">
        <v>4449</v>
      </c>
      <c r="B4510" s="1725"/>
      <c r="D4510" s="2" t="str">
        <f t="shared" si="69"/>
        <v>OK</v>
      </c>
    </row>
    <row r="4511" spans="1:4">
      <c r="A4511" s="10">
        <v>4450</v>
      </c>
      <c r="B4511" s="1725"/>
      <c r="D4511" s="2" t="str">
        <f t="shared" si="69"/>
        <v>OK</v>
      </c>
    </row>
    <row r="4512" spans="1:4">
      <c r="A4512" s="10">
        <v>4451</v>
      </c>
      <c r="B4512" s="1725"/>
      <c r="D4512" s="2" t="str">
        <f t="shared" si="69"/>
        <v>OK</v>
      </c>
    </row>
    <row r="4513" spans="1:4">
      <c r="A4513" s="10">
        <v>4452</v>
      </c>
      <c r="B4513" s="1725"/>
      <c r="D4513" s="2" t="str">
        <f t="shared" si="69"/>
        <v>OK</v>
      </c>
    </row>
    <row r="4514" spans="1:4">
      <c r="A4514" s="10">
        <v>4453</v>
      </c>
      <c r="B4514" s="1725"/>
      <c r="D4514" s="2" t="str">
        <f t="shared" si="69"/>
        <v>OK</v>
      </c>
    </row>
    <row r="4515" spans="1:4">
      <c r="A4515" s="10">
        <v>4454</v>
      </c>
      <c r="B4515" s="1725"/>
      <c r="D4515" s="2" t="str">
        <f t="shared" si="69"/>
        <v>OK</v>
      </c>
    </row>
    <row r="4516" spans="1:4">
      <c r="A4516" s="10">
        <v>4455</v>
      </c>
      <c r="B4516" s="1725"/>
      <c r="D4516" s="2" t="str">
        <f t="shared" si="69"/>
        <v>OK</v>
      </c>
    </row>
    <row r="4517" spans="1:4">
      <c r="A4517" s="10">
        <v>4456</v>
      </c>
      <c r="B4517" s="1725"/>
      <c r="D4517" s="2" t="str">
        <f t="shared" si="69"/>
        <v>OK</v>
      </c>
    </row>
    <row r="4518" spans="1:4">
      <c r="A4518" s="10">
        <v>4457</v>
      </c>
      <c r="B4518" s="1725"/>
      <c r="D4518" s="2" t="str">
        <f t="shared" si="69"/>
        <v>OK</v>
      </c>
    </row>
    <row r="4519" spans="1:4">
      <c r="A4519" s="10">
        <v>4458</v>
      </c>
      <c r="B4519" s="1725"/>
      <c r="D4519" s="2" t="str">
        <f t="shared" si="69"/>
        <v>OK</v>
      </c>
    </row>
    <row r="4520" spans="1:4">
      <c r="A4520" s="10">
        <v>4459</v>
      </c>
      <c r="B4520" s="1725"/>
      <c r="D4520" s="2" t="str">
        <f t="shared" si="69"/>
        <v>OK</v>
      </c>
    </row>
    <row r="4521" spans="1:4">
      <c r="A4521" s="10">
        <v>4460</v>
      </c>
      <c r="B4521" s="1725"/>
      <c r="D4521" s="2" t="str">
        <f t="shared" si="69"/>
        <v>OK</v>
      </c>
    </row>
    <row r="4522" spans="1:4">
      <c r="A4522" s="10">
        <v>4461</v>
      </c>
      <c r="B4522" s="1725"/>
      <c r="D4522" s="2" t="str">
        <f t="shared" si="69"/>
        <v>OK</v>
      </c>
    </row>
    <row r="4523" spans="1:4">
      <c r="A4523" s="10">
        <v>4462</v>
      </c>
      <c r="B4523" s="1725"/>
      <c r="D4523" s="2" t="str">
        <f t="shared" si="69"/>
        <v>OK</v>
      </c>
    </row>
    <row r="4524" spans="1:4">
      <c r="A4524" s="10">
        <v>4463</v>
      </c>
      <c r="B4524" s="1725"/>
      <c r="D4524" s="2" t="str">
        <f t="shared" si="69"/>
        <v>OK</v>
      </c>
    </row>
    <row r="4525" spans="1:4">
      <c r="A4525" s="10">
        <v>4464</v>
      </c>
      <c r="B4525" s="1725"/>
      <c r="D4525" s="2" t="str">
        <f t="shared" si="69"/>
        <v>OK</v>
      </c>
    </row>
    <row r="4526" spans="1:4">
      <c r="A4526" s="10">
        <v>4465</v>
      </c>
      <c r="B4526" s="1725"/>
      <c r="D4526" s="2" t="str">
        <f t="shared" si="69"/>
        <v>OK</v>
      </c>
    </row>
    <row r="4527" spans="1:4">
      <c r="A4527" s="10">
        <v>4466</v>
      </c>
      <c r="B4527" s="1725"/>
      <c r="D4527" s="2" t="str">
        <f t="shared" si="69"/>
        <v>OK</v>
      </c>
    </row>
    <row r="4528" spans="1:4">
      <c r="A4528" s="10">
        <v>4467</v>
      </c>
      <c r="B4528" s="1725"/>
      <c r="D4528" s="2" t="str">
        <f t="shared" si="69"/>
        <v>OK</v>
      </c>
    </row>
    <row r="4529" spans="1:4">
      <c r="A4529" s="10">
        <v>4468</v>
      </c>
      <c r="B4529" s="1725"/>
      <c r="D4529" s="2" t="str">
        <f t="shared" si="69"/>
        <v>OK</v>
      </c>
    </row>
    <row r="4530" spans="1:4">
      <c r="A4530" s="10">
        <v>4469</v>
      </c>
      <c r="B4530" s="1725"/>
      <c r="D4530" s="2" t="str">
        <f t="shared" si="69"/>
        <v>OK</v>
      </c>
    </row>
    <row r="4531" spans="1:4">
      <c r="A4531" s="10">
        <v>4470</v>
      </c>
      <c r="B4531" s="1725"/>
      <c r="D4531" s="2" t="str">
        <f t="shared" si="69"/>
        <v>OK</v>
      </c>
    </row>
    <row r="4532" spans="1:4">
      <c r="A4532" s="10">
        <v>4471</v>
      </c>
      <c r="B4532" s="1725"/>
      <c r="D4532" s="2" t="str">
        <f t="shared" si="69"/>
        <v>OK</v>
      </c>
    </row>
    <row r="4533" spans="1:4">
      <c r="A4533" s="10">
        <v>4472</v>
      </c>
      <c r="B4533" s="1725"/>
      <c r="D4533" s="2" t="str">
        <f t="shared" si="69"/>
        <v>OK</v>
      </c>
    </row>
    <row r="4534" spans="1:4">
      <c r="A4534" s="10">
        <v>4473</v>
      </c>
      <c r="B4534" s="1725"/>
      <c r="D4534" s="2" t="str">
        <f t="shared" si="69"/>
        <v>OK</v>
      </c>
    </row>
    <row r="4535" spans="1:4">
      <c r="A4535" s="10">
        <v>4474</v>
      </c>
      <c r="B4535" s="1725"/>
      <c r="D4535" s="2" t="str">
        <f t="shared" si="69"/>
        <v>OK</v>
      </c>
    </row>
    <row r="4536" spans="1:4">
      <c r="A4536" s="10">
        <v>4475</v>
      </c>
      <c r="B4536" s="1725"/>
      <c r="D4536" s="2" t="str">
        <f t="shared" si="69"/>
        <v>OK</v>
      </c>
    </row>
    <row r="4537" spans="1:4">
      <c r="A4537" s="10">
        <v>4476</v>
      </c>
      <c r="B4537" s="1725"/>
      <c r="D4537" s="2" t="str">
        <f t="shared" si="69"/>
        <v>OK</v>
      </c>
    </row>
    <row r="4538" spans="1:4">
      <c r="A4538" s="10">
        <v>4477</v>
      </c>
      <c r="B4538" s="1725"/>
      <c r="D4538" s="2" t="str">
        <f t="shared" si="69"/>
        <v>OK</v>
      </c>
    </row>
    <row r="4539" spans="1:4">
      <c r="A4539" s="10">
        <v>4478</v>
      </c>
      <c r="B4539" s="1725"/>
      <c r="D4539" s="2" t="str">
        <f t="shared" si="69"/>
        <v>OK</v>
      </c>
    </row>
    <row r="4540" spans="1:4">
      <c r="A4540" s="10">
        <v>4479</v>
      </c>
      <c r="B4540" s="1725"/>
      <c r="D4540" s="2" t="str">
        <f t="shared" si="69"/>
        <v>OK</v>
      </c>
    </row>
    <row r="4541" spans="1:4">
      <c r="A4541" s="10">
        <v>4480</v>
      </c>
      <c r="B4541" s="1725"/>
      <c r="D4541" s="2" t="str">
        <f t="shared" si="69"/>
        <v>OK</v>
      </c>
    </row>
    <row r="4542" spans="1:4">
      <c r="A4542" s="10">
        <v>4481</v>
      </c>
      <c r="B4542" s="1725"/>
      <c r="D4542" s="2" t="str">
        <f t="shared" si="69"/>
        <v>OK</v>
      </c>
    </row>
    <row r="4543" spans="1:4">
      <c r="A4543" s="10">
        <v>4482</v>
      </c>
      <c r="B4543" s="1725"/>
      <c r="D4543" s="2" t="str">
        <f t="shared" ref="D4543:D4606" si="70">IF(ISBLANK(B4543),"OK",IF(A4543-B4543=0,"OK","Error?"))</f>
        <v>OK</v>
      </c>
    </row>
    <row r="4544" spans="1:4">
      <c r="A4544" s="10">
        <v>4483</v>
      </c>
      <c r="B4544" s="1725"/>
      <c r="D4544" s="2" t="str">
        <f t="shared" si="70"/>
        <v>OK</v>
      </c>
    </row>
    <row r="4545" spans="1:4">
      <c r="A4545" s="10">
        <v>4484</v>
      </c>
      <c r="B4545" s="1725"/>
      <c r="D4545" s="2" t="str">
        <f t="shared" si="70"/>
        <v>OK</v>
      </c>
    </row>
    <row r="4546" spans="1:4">
      <c r="A4546" s="10">
        <v>4485</v>
      </c>
      <c r="B4546" s="1725"/>
      <c r="D4546" s="2" t="str">
        <f t="shared" si="70"/>
        <v>OK</v>
      </c>
    </row>
    <row r="4547" spans="1:4">
      <c r="A4547" s="10">
        <v>4486</v>
      </c>
      <c r="B4547" s="1725"/>
      <c r="D4547" s="2" t="str">
        <f t="shared" si="70"/>
        <v>OK</v>
      </c>
    </row>
    <row r="4548" spans="1:4">
      <c r="A4548" s="10">
        <v>4487</v>
      </c>
      <c r="B4548" s="1725"/>
      <c r="D4548" s="2" t="str">
        <f t="shared" si="70"/>
        <v>OK</v>
      </c>
    </row>
    <row r="4549" spans="1:4">
      <c r="A4549" s="10">
        <v>4488</v>
      </c>
      <c r="B4549" s="1725"/>
      <c r="D4549" s="2" t="str">
        <f t="shared" si="70"/>
        <v>OK</v>
      </c>
    </row>
    <row r="4550" spans="1:4">
      <c r="A4550" s="10">
        <v>4489</v>
      </c>
      <c r="B4550" s="1725"/>
      <c r="D4550" s="2" t="str">
        <f t="shared" si="70"/>
        <v>OK</v>
      </c>
    </row>
    <row r="4551" spans="1:4">
      <c r="A4551" s="10">
        <v>4490</v>
      </c>
      <c r="B4551" s="1725"/>
      <c r="D4551" s="2" t="str">
        <f t="shared" si="70"/>
        <v>OK</v>
      </c>
    </row>
    <row r="4552" spans="1:4">
      <c r="A4552" s="10">
        <v>4491</v>
      </c>
      <c r="B4552" s="1725"/>
      <c r="D4552" s="2" t="str">
        <f t="shared" si="70"/>
        <v>OK</v>
      </c>
    </row>
    <row r="4553" spans="1:4">
      <c r="A4553" s="10">
        <v>4492</v>
      </c>
      <c r="B4553" s="1725"/>
      <c r="D4553" s="2" t="str">
        <f t="shared" si="70"/>
        <v>OK</v>
      </c>
    </row>
    <row r="4554" spans="1:4">
      <c r="A4554" s="10">
        <v>4493</v>
      </c>
      <c r="B4554" s="1725"/>
      <c r="D4554" s="2" t="str">
        <f t="shared" si="70"/>
        <v>OK</v>
      </c>
    </row>
    <row r="4555" spans="1:4">
      <c r="A4555" s="10">
        <v>4494</v>
      </c>
      <c r="B4555" s="1725"/>
      <c r="D4555" s="2" t="str">
        <f t="shared" si="70"/>
        <v>OK</v>
      </c>
    </row>
    <row r="4556" spans="1:4">
      <c r="A4556" s="10">
        <v>4495</v>
      </c>
      <c r="B4556" s="1725"/>
      <c r="D4556" s="2" t="str">
        <f t="shared" si="70"/>
        <v>OK</v>
      </c>
    </row>
    <row r="4557" spans="1:4">
      <c r="A4557" s="10">
        <v>4496</v>
      </c>
      <c r="B4557" s="1725"/>
      <c r="D4557" s="2" t="str">
        <f t="shared" si="70"/>
        <v>OK</v>
      </c>
    </row>
    <row r="4558" spans="1:4">
      <c r="A4558" s="10">
        <v>4497</v>
      </c>
      <c r="B4558" s="1725"/>
      <c r="D4558" s="2" t="str">
        <f t="shared" si="70"/>
        <v>OK</v>
      </c>
    </row>
    <row r="4559" spans="1:4">
      <c r="A4559" s="10">
        <v>4498</v>
      </c>
      <c r="B4559" s="1725"/>
      <c r="D4559" s="2" t="str">
        <f t="shared" si="70"/>
        <v>OK</v>
      </c>
    </row>
    <row r="4560" spans="1:4">
      <c r="A4560" s="10">
        <v>4499</v>
      </c>
      <c r="B4560" s="1725"/>
      <c r="D4560" s="2" t="str">
        <f t="shared" si="70"/>
        <v>OK</v>
      </c>
    </row>
    <row r="4561" spans="1:4">
      <c r="A4561" s="10">
        <v>4500</v>
      </c>
      <c r="B4561" s="1725"/>
      <c r="D4561" s="2" t="str">
        <f t="shared" si="70"/>
        <v>OK</v>
      </c>
    </row>
    <row r="4562" spans="1:4">
      <c r="A4562" s="10">
        <v>4501</v>
      </c>
      <c r="B4562" s="1725"/>
      <c r="D4562" s="2" t="str">
        <f t="shared" si="70"/>
        <v>OK</v>
      </c>
    </row>
    <row r="4563" spans="1:4">
      <c r="A4563" s="10">
        <v>4502</v>
      </c>
      <c r="B4563" s="1725"/>
      <c r="D4563" s="2" t="str">
        <f t="shared" si="70"/>
        <v>OK</v>
      </c>
    </row>
    <row r="4564" spans="1:4">
      <c r="A4564" s="10">
        <v>4503</v>
      </c>
      <c r="B4564" s="1725"/>
      <c r="D4564" s="2" t="str">
        <f t="shared" si="70"/>
        <v>OK</v>
      </c>
    </row>
    <row r="4565" spans="1:4">
      <c r="A4565" s="10">
        <v>4504</v>
      </c>
      <c r="B4565" s="1725"/>
      <c r="D4565" s="2" t="str">
        <f t="shared" si="70"/>
        <v>OK</v>
      </c>
    </row>
    <row r="4566" spans="1:4">
      <c r="A4566" s="10">
        <v>4505</v>
      </c>
      <c r="B4566" s="1725"/>
      <c r="D4566" s="2" t="str">
        <f t="shared" si="70"/>
        <v>OK</v>
      </c>
    </row>
    <row r="4567" spans="1:4">
      <c r="A4567" s="10">
        <v>4506</v>
      </c>
      <c r="B4567" s="1725"/>
      <c r="D4567" s="2" t="str">
        <f t="shared" si="70"/>
        <v>OK</v>
      </c>
    </row>
    <row r="4568" spans="1:4">
      <c r="A4568" s="10">
        <v>4507</v>
      </c>
      <c r="B4568" s="1725"/>
      <c r="D4568" s="2" t="str">
        <f t="shared" si="70"/>
        <v>OK</v>
      </c>
    </row>
    <row r="4569" spans="1:4">
      <c r="A4569" s="10">
        <v>4508</v>
      </c>
      <c r="B4569" s="1725"/>
      <c r="D4569" s="2" t="str">
        <f t="shared" si="70"/>
        <v>OK</v>
      </c>
    </row>
    <row r="4570" spans="1:4">
      <c r="A4570" s="10">
        <v>4509</v>
      </c>
      <c r="B4570" s="1725"/>
      <c r="D4570" s="2" t="str">
        <f t="shared" si="70"/>
        <v>OK</v>
      </c>
    </row>
    <row r="4571" spans="1:4">
      <c r="A4571" s="10">
        <v>4510</v>
      </c>
      <c r="B4571" s="1725"/>
      <c r="D4571" s="2" t="str">
        <f t="shared" si="70"/>
        <v>OK</v>
      </c>
    </row>
    <row r="4572" spans="1:4">
      <c r="A4572" s="10">
        <v>4511</v>
      </c>
      <c r="B4572" s="1725"/>
      <c r="D4572" s="2" t="str">
        <f t="shared" si="70"/>
        <v>OK</v>
      </c>
    </row>
    <row r="4573" spans="1:4">
      <c r="A4573" s="10">
        <v>4512</v>
      </c>
      <c r="B4573" s="1725"/>
      <c r="D4573" s="2" t="str">
        <f t="shared" si="70"/>
        <v>OK</v>
      </c>
    </row>
    <row r="4574" spans="1:4">
      <c r="A4574" s="10">
        <v>4513</v>
      </c>
      <c r="B4574" s="1725"/>
      <c r="D4574" s="2" t="str">
        <f t="shared" si="70"/>
        <v>OK</v>
      </c>
    </row>
    <row r="4575" spans="1:4">
      <c r="A4575" s="10">
        <v>4514</v>
      </c>
      <c r="B4575" s="1725"/>
      <c r="D4575" s="2" t="str">
        <f t="shared" si="70"/>
        <v>OK</v>
      </c>
    </row>
    <row r="4576" spans="1:4">
      <c r="A4576" s="10">
        <v>4515</v>
      </c>
      <c r="B4576" s="1725"/>
      <c r="D4576" s="2" t="str">
        <f t="shared" si="70"/>
        <v>OK</v>
      </c>
    </row>
    <row r="4577" spans="1:4">
      <c r="A4577" s="10">
        <v>4516</v>
      </c>
      <c r="B4577" s="1725"/>
      <c r="D4577" s="2" t="str">
        <f t="shared" si="70"/>
        <v>OK</v>
      </c>
    </row>
    <row r="4578" spans="1:4">
      <c r="A4578" s="10">
        <v>4517</v>
      </c>
      <c r="B4578" s="1725"/>
      <c r="D4578" s="2" t="str">
        <f t="shared" si="70"/>
        <v>OK</v>
      </c>
    </row>
    <row r="4579" spans="1:4">
      <c r="A4579" s="10">
        <v>4518</v>
      </c>
      <c r="B4579" s="1725"/>
      <c r="D4579" s="2" t="str">
        <f t="shared" si="70"/>
        <v>OK</v>
      </c>
    </row>
    <row r="4580" spans="1:4">
      <c r="A4580" s="10">
        <v>4519</v>
      </c>
      <c r="B4580" s="1725"/>
      <c r="D4580" s="2" t="str">
        <f t="shared" si="70"/>
        <v>OK</v>
      </c>
    </row>
    <row r="4581" spans="1:4">
      <c r="A4581" s="10">
        <v>4520</v>
      </c>
      <c r="B4581" s="1725"/>
      <c r="D4581" s="2" t="str">
        <f t="shared" si="70"/>
        <v>OK</v>
      </c>
    </row>
    <row r="4582" spans="1:4">
      <c r="A4582" s="10">
        <v>4521</v>
      </c>
      <c r="B4582" s="1725"/>
      <c r="D4582" s="2" t="str">
        <f t="shared" si="70"/>
        <v>OK</v>
      </c>
    </row>
    <row r="4583" spans="1:4">
      <c r="A4583" s="10">
        <v>4522</v>
      </c>
      <c r="B4583" s="1725"/>
      <c r="D4583" s="2" t="str">
        <f t="shared" si="70"/>
        <v>OK</v>
      </c>
    </row>
    <row r="4584" spans="1:4">
      <c r="A4584" s="10">
        <v>4523</v>
      </c>
      <c r="B4584" s="1725"/>
      <c r="D4584" s="2" t="str">
        <f t="shared" si="70"/>
        <v>OK</v>
      </c>
    </row>
    <row r="4585" spans="1:4">
      <c r="A4585" s="10">
        <v>4524</v>
      </c>
      <c r="B4585" s="1725"/>
      <c r="D4585" s="2" t="str">
        <f t="shared" si="70"/>
        <v>OK</v>
      </c>
    </row>
    <row r="4586" spans="1:4">
      <c r="A4586" s="10">
        <v>4525</v>
      </c>
      <c r="B4586" s="1725"/>
      <c r="D4586" s="2" t="str">
        <f t="shared" si="70"/>
        <v>OK</v>
      </c>
    </row>
    <row r="4587" spans="1:4">
      <c r="A4587" s="10">
        <v>4526</v>
      </c>
      <c r="B4587" s="1725"/>
      <c r="D4587" s="2" t="str">
        <f t="shared" si="70"/>
        <v>OK</v>
      </c>
    </row>
    <row r="4588" spans="1:4">
      <c r="A4588" s="10">
        <v>4527</v>
      </c>
      <c r="B4588" s="1725"/>
      <c r="D4588" s="2" t="str">
        <f t="shared" si="70"/>
        <v>OK</v>
      </c>
    </row>
    <row r="4589" spans="1:4">
      <c r="A4589" s="10">
        <v>4528</v>
      </c>
      <c r="B4589" s="1725"/>
      <c r="D4589" s="2" t="str">
        <f t="shared" si="70"/>
        <v>OK</v>
      </c>
    </row>
    <row r="4590" spans="1:4">
      <c r="A4590" s="10">
        <v>4529</v>
      </c>
      <c r="B4590" s="1725"/>
      <c r="D4590" s="2" t="str">
        <f t="shared" si="70"/>
        <v>OK</v>
      </c>
    </row>
    <row r="4591" spans="1:4">
      <c r="A4591" s="10">
        <v>4530</v>
      </c>
      <c r="B4591" s="1725"/>
      <c r="D4591" s="2" t="str">
        <f t="shared" si="70"/>
        <v>OK</v>
      </c>
    </row>
    <row r="4592" spans="1:4">
      <c r="A4592" s="10">
        <v>4531</v>
      </c>
      <c r="B4592" s="1725"/>
      <c r="D4592" s="2" t="str">
        <f t="shared" si="70"/>
        <v>OK</v>
      </c>
    </row>
    <row r="4593" spans="1:4">
      <c r="A4593" s="10">
        <v>4532</v>
      </c>
      <c r="B4593" s="1725"/>
      <c r="D4593" s="2" t="str">
        <f t="shared" si="70"/>
        <v>OK</v>
      </c>
    </row>
    <row r="4594" spans="1:4">
      <c r="A4594" s="10">
        <v>4533</v>
      </c>
      <c r="B4594" s="1725"/>
      <c r="D4594" s="2" t="str">
        <f t="shared" si="70"/>
        <v>OK</v>
      </c>
    </row>
    <row r="4595" spans="1:4">
      <c r="A4595" s="10">
        <v>4534</v>
      </c>
      <c r="B4595" s="1725"/>
      <c r="D4595" s="2" t="str">
        <f t="shared" si="70"/>
        <v>OK</v>
      </c>
    </row>
    <row r="4596" spans="1:4">
      <c r="A4596" s="10">
        <v>4535</v>
      </c>
      <c r="B4596" s="1725"/>
      <c r="D4596" s="2" t="str">
        <f t="shared" si="70"/>
        <v>OK</v>
      </c>
    </row>
    <row r="4597" spans="1:4">
      <c r="A4597" s="10">
        <v>4536</v>
      </c>
      <c r="B4597" s="1725"/>
      <c r="D4597" s="2" t="str">
        <f t="shared" si="70"/>
        <v>OK</v>
      </c>
    </row>
    <row r="4598" spans="1:4">
      <c r="A4598" s="10">
        <v>4537</v>
      </c>
      <c r="B4598" s="1725"/>
      <c r="D4598" s="2" t="str">
        <f t="shared" si="70"/>
        <v>OK</v>
      </c>
    </row>
    <row r="4599" spans="1:4">
      <c r="A4599" s="10">
        <v>4538</v>
      </c>
      <c r="B4599" s="1725"/>
      <c r="D4599" s="2" t="str">
        <f t="shared" si="70"/>
        <v>OK</v>
      </c>
    </row>
    <row r="4600" spans="1:4">
      <c r="A4600" s="10">
        <v>4539</v>
      </c>
      <c r="B4600" s="1725"/>
      <c r="D4600" s="2" t="str">
        <f t="shared" si="70"/>
        <v>OK</v>
      </c>
    </row>
    <row r="4601" spans="1:4">
      <c r="A4601" s="10">
        <v>4540</v>
      </c>
      <c r="B4601" s="1725"/>
      <c r="D4601" s="2" t="str">
        <f t="shared" si="70"/>
        <v>OK</v>
      </c>
    </row>
    <row r="4602" spans="1:4">
      <c r="A4602" s="10">
        <v>4541</v>
      </c>
      <c r="B4602" s="1725"/>
      <c r="D4602" s="2" t="str">
        <f t="shared" si="70"/>
        <v>OK</v>
      </c>
    </row>
    <row r="4603" spans="1:4">
      <c r="A4603" s="10">
        <v>4542</v>
      </c>
      <c r="B4603" s="1725"/>
      <c r="D4603" s="2" t="str">
        <f t="shared" si="70"/>
        <v>OK</v>
      </c>
    </row>
    <row r="4604" spans="1:4">
      <c r="A4604" s="10">
        <v>4543</v>
      </c>
      <c r="B4604" s="1725"/>
      <c r="D4604" s="2" t="str">
        <f t="shared" si="70"/>
        <v>OK</v>
      </c>
    </row>
    <row r="4605" spans="1:4">
      <c r="A4605" s="10">
        <v>4544</v>
      </c>
      <c r="B4605" s="1725"/>
      <c r="D4605" s="2" t="str">
        <f t="shared" si="70"/>
        <v>OK</v>
      </c>
    </row>
    <row r="4606" spans="1:4">
      <c r="A4606" s="10">
        <v>4545</v>
      </c>
      <c r="B4606" s="1725"/>
      <c r="D4606" s="2" t="str">
        <f t="shared" si="70"/>
        <v>OK</v>
      </c>
    </row>
    <row r="4607" spans="1:4">
      <c r="A4607" s="10">
        <v>4546</v>
      </c>
      <c r="B4607" s="1725"/>
      <c r="D4607" s="2" t="str">
        <f t="shared" ref="D4607:D4670" si="71">IF(ISBLANK(B4607),"OK",IF(A4607-B4607=0,"OK","Error?"))</f>
        <v>OK</v>
      </c>
    </row>
    <row r="4608" spans="1:4">
      <c r="A4608" s="10">
        <v>4547</v>
      </c>
      <c r="B4608" s="1725"/>
      <c r="D4608" s="2" t="str">
        <f t="shared" si="71"/>
        <v>OK</v>
      </c>
    </row>
    <row r="4609" spans="1:4">
      <c r="A4609" s="10">
        <v>4548</v>
      </c>
      <c r="B4609" s="1725"/>
      <c r="D4609" s="2" t="str">
        <f t="shared" si="71"/>
        <v>OK</v>
      </c>
    </row>
    <row r="4610" spans="1:4">
      <c r="A4610" s="10">
        <v>4549</v>
      </c>
      <c r="B4610" s="1725"/>
      <c r="D4610" s="2" t="str">
        <f t="shared" si="71"/>
        <v>OK</v>
      </c>
    </row>
    <row r="4611" spans="1:4">
      <c r="A4611" s="10">
        <v>4550</v>
      </c>
      <c r="B4611" s="1725"/>
      <c r="D4611" s="2" t="str">
        <f t="shared" si="71"/>
        <v>OK</v>
      </c>
    </row>
    <row r="4612" spans="1:4">
      <c r="A4612" s="10">
        <v>4551</v>
      </c>
      <c r="B4612" s="1725"/>
      <c r="D4612" s="2" t="str">
        <f t="shared" si="71"/>
        <v>OK</v>
      </c>
    </row>
    <row r="4613" spans="1:4">
      <c r="A4613" s="10">
        <v>4552</v>
      </c>
      <c r="B4613" s="1725"/>
      <c r="D4613" s="2" t="str">
        <f t="shared" si="71"/>
        <v>OK</v>
      </c>
    </row>
    <row r="4614" spans="1:4">
      <c r="A4614" s="10">
        <v>4553</v>
      </c>
      <c r="B4614" s="1725"/>
      <c r="D4614" s="2" t="str">
        <f t="shared" si="71"/>
        <v>OK</v>
      </c>
    </row>
    <row r="4615" spans="1:4">
      <c r="A4615" s="10">
        <v>4554</v>
      </c>
      <c r="B4615" s="1725"/>
      <c r="D4615" s="2" t="str">
        <f t="shared" si="71"/>
        <v>OK</v>
      </c>
    </row>
    <row r="4616" spans="1:4">
      <c r="A4616" s="10">
        <v>4555</v>
      </c>
      <c r="B4616" s="1725"/>
      <c r="D4616" s="2" t="str">
        <f t="shared" si="71"/>
        <v>OK</v>
      </c>
    </row>
    <row r="4617" spans="1:4">
      <c r="A4617" s="10">
        <v>4556</v>
      </c>
      <c r="B4617" s="1725"/>
      <c r="D4617" s="2" t="str">
        <f t="shared" si="71"/>
        <v>OK</v>
      </c>
    </row>
    <row r="4618" spans="1:4">
      <c r="A4618" s="10">
        <v>4557</v>
      </c>
      <c r="B4618" s="1725"/>
      <c r="D4618" s="2" t="str">
        <f t="shared" si="71"/>
        <v>OK</v>
      </c>
    </row>
    <row r="4619" spans="1:4">
      <c r="A4619" s="10">
        <v>4558</v>
      </c>
      <c r="B4619" s="1725"/>
      <c r="D4619" s="2" t="str">
        <f t="shared" si="71"/>
        <v>OK</v>
      </c>
    </row>
    <row r="4620" spans="1:4">
      <c r="A4620" s="10">
        <v>4559</v>
      </c>
      <c r="B4620" s="1725"/>
      <c r="D4620" s="2" t="str">
        <f t="shared" si="71"/>
        <v>OK</v>
      </c>
    </row>
    <row r="4621" spans="1:4">
      <c r="A4621" s="10">
        <v>4560</v>
      </c>
      <c r="B4621" s="1725"/>
      <c r="D4621" s="2" t="str">
        <f t="shared" si="71"/>
        <v>OK</v>
      </c>
    </row>
    <row r="4622" spans="1:4">
      <c r="A4622" s="10">
        <v>4561</v>
      </c>
      <c r="B4622" s="1725"/>
      <c r="D4622" s="2" t="str">
        <f t="shared" si="71"/>
        <v>OK</v>
      </c>
    </row>
    <row r="4623" spans="1:4">
      <c r="A4623" s="10">
        <v>4562</v>
      </c>
      <c r="B4623" s="1725"/>
      <c r="D4623" s="2" t="str">
        <f t="shared" si="71"/>
        <v>OK</v>
      </c>
    </row>
    <row r="4624" spans="1:4">
      <c r="A4624" s="10">
        <v>4563</v>
      </c>
      <c r="B4624" s="1725"/>
      <c r="D4624" s="2" t="str">
        <f t="shared" si="71"/>
        <v>OK</v>
      </c>
    </row>
    <row r="4625" spans="1:4">
      <c r="A4625" s="10">
        <v>4564</v>
      </c>
      <c r="B4625" s="1725"/>
      <c r="D4625" s="2" t="str">
        <f t="shared" si="71"/>
        <v>OK</v>
      </c>
    </row>
    <row r="4626" spans="1:4">
      <c r="A4626" s="10">
        <v>4565</v>
      </c>
      <c r="B4626" s="1725"/>
      <c r="D4626" s="2" t="str">
        <f t="shared" si="71"/>
        <v>OK</v>
      </c>
    </row>
    <row r="4627" spans="1:4">
      <c r="A4627" s="10">
        <v>4566</v>
      </c>
      <c r="B4627" s="1725"/>
      <c r="D4627" s="2" t="str">
        <f t="shared" si="71"/>
        <v>OK</v>
      </c>
    </row>
    <row r="4628" spans="1:4">
      <c r="A4628" s="10">
        <v>4567</v>
      </c>
      <c r="B4628" s="1725"/>
      <c r="D4628" s="2" t="str">
        <f t="shared" si="71"/>
        <v>OK</v>
      </c>
    </row>
    <row r="4629" spans="1:4">
      <c r="A4629" s="10">
        <v>4568</v>
      </c>
      <c r="B4629" s="1725"/>
      <c r="D4629" s="2" t="str">
        <f t="shared" si="71"/>
        <v>OK</v>
      </c>
    </row>
    <row r="4630" spans="1:4">
      <c r="A4630" s="10">
        <v>4569</v>
      </c>
      <c r="B4630" s="1725"/>
      <c r="D4630" s="2" t="str">
        <f t="shared" si="71"/>
        <v>OK</v>
      </c>
    </row>
    <row r="4631" spans="1:4">
      <c r="A4631" s="10">
        <v>4570</v>
      </c>
      <c r="B4631" s="1725"/>
      <c r="D4631" s="2" t="str">
        <f t="shared" si="71"/>
        <v>OK</v>
      </c>
    </row>
    <row r="4632" spans="1:4">
      <c r="A4632" s="10">
        <v>4571</v>
      </c>
      <c r="B4632" s="1725"/>
      <c r="D4632" s="2" t="str">
        <f t="shared" si="71"/>
        <v>OK</v>
      </c>
    </row>
    <row r="4633" spans="1:4">
      <c r="A4633" s="10">
        <v>4572</v>
      </c>
      <c r="B4633" s="1725"/>
      <c r="D4633" s="2" t="str">
        <f t="shared" si="71"/>
        <v>OK</v>
      </c>
    </row>
    <row r="4634" spans="1:4">
      <c r="A4634" s="10">
        <v>4573</v>
      </c>
      <c r="B4634" s="1725"/>
      <c r="D4634" s="2" t="str">
        <f t="shared" si="71"/>
        <v>OK</v>
      </c>
    </row>
    <row r="4635" spans="1:4">
      <c r="A4635" s="10">
        <v>4574</v>
      </c>
      <c r="B4635" s="1725"/>
      <c r="D4635" s="2" t="str">
        <f t="shared" si="71"/>
        <v>OK</v>
      </c>
    </row>
    <row r="4636" spans="1:4">
      <c r="A4636" s="10">
        <v>4575</v>
      </c>
      <c r="B4636" s="1725"/>
      <c r="D4636" s="2" t="str">
        <f t="shared" si="71"/>
        <v>OK</v>
      </c>
    </row>
    <row r="4637" spans="1:4">
      <c r="A4637" s="10">
        <v>4576</v>
      </c>
      <c r="B4637" s="1725"/>
      <c r="D4637" s="2" t="str">
        <f t="shared" si="71"/>
        <v>OK</v>
      </c>
    </row>
    <row r="4638" spans="1:4">
      <c r="A4638" s="10">
        <v>4577</v>
      </c>
      <c r="B4638" s="1725"/>
      <c r="D4638" s="2" t="str">
        <f t="shared" si="71"/>
        <v>OK</v>
      </c>
    </row>
    <row r="4639" spans="1:4">
      <c r="A4639" s="10">
        <v>4578</v>
      </c>
      <c r="B4639" s="1725"/>
      <c r="D4639" s="2" t="str">
        <f t="shared" si="71"/>
        <v>OK</v>
      </c>
    </row>
    <row r="4640" spans="1:4">
      <c r="A4640" s="10">
        <v>4579</v>
      </c>
      <c r="B4640" s="1725"/>
      <c r="D4640" s="2" t="str">
        <f t="shared" si="71"/>
        <v>OK</v>
      </c>
    </row>
    <row r="4641" spans="1:4">
      <c r="A4641" s="10">
        <v>4580</v>
      </c>
      <c r="B4641" s="1725"/>
      <c r="D4641" s="2" t="str">
        <f t="shared" si="71"/>
        <v>OK</v>
      </c>
    </row>
    <row r="4642" spans="1:4">
      <c r="A4642" s="10">
        <v>4581</v>
      </c>
      <c r="B4642" s="1725"/>
      <c r="D4642" s="2" t="str">
        <f t="shared" si="71"/>
        <v>OK</v>
      </c>
    </row>
    <row r="4643" spans="1:4">
      <c r="A4643" s="10">
        <v>4582</v>
      </c>
      <c r="B4643" s="1725"/>
      <c r="D4643" s="2" t="str">
        <f t="shared" si="71"/>
        <v>OK</v>
      </c>
    </row>
    <row r="4644" spans="1:4">
      <c r="A4644" s="10">
        <v>4583</v>
      </c>
      <c r="B4644" s="1725"/>
      <c r="D4644" s="2" t="str">
        <f t="shared" si="71"/>
        <v>OK</v>
      </c>
    </row>
    <row r="4645" spans="1:4">
      <c r="A4645" s="10">
        <v>4584</v>
      </c>
      <c r="B4645" s="1725"/>
      <c r="D4645" s="2" t="str">
        <f t="shared" si="71"/>
        <v>OK</v>
      </c>
    </row>
    <row r="4646" spans="1:4">
      <c r="A4646" s="10">
        <v>4585</v>
      </c>
      <c r="B4646" s="1725"/>
      <c r="D4646" s="2" t="str">
        <f t="shared" si="71"/>
        <v>OK</v>
      </c>
    </row>
    <row r="4647" spans="1:4">
      <c r="A4647" s="10">
        <v>4586</v>
      </c>
      <c r="B4647" s="1725"/>
      <c r="D4647" s="2" t="str">
        <f t="shared" si="71"/>
        <v>OK</v>
      </c>
    </row>
    <row r="4648" spans="1:4">
      <c r="A4648" s="10">
        <v>4587</v>
      </c>
      <c r="B4648" s="1725"/>
      <c r="D4648" s="2" t="str">
        <f t="shared" si="71"/>
        <v>OK</v>
      </c>
    </row>
    <row r="4649" spans="1:4">
      <c r="A4649" s="10">
        <v>4588</v>
      </c>
      <c r="B4649" s="1725"/>
      <c r="D4649" s="2" t="str">
        <f t="shared" si="71"/>
        <v>OK</v>
      </c>
    </row>
    <row r="4650" spans="1:4">
      <c r="A4650" s="10">
        <v>4589</v>
      </c>
      <c r="B4650" s="1725"/>
      <c r="D4650" s="2" t="str">
        <f t="shared" si="71"/>
        <v>OK</v>
      </c>
    </row>
    <row r="4651" spans="1:4">
      <c r="A4651" s="10">
        <v>4590</v>
      </c>
      <c r="B4651" s="1725"/>
      <c r="D4651" s="2" t="str">
        <f t="shared" si="71"/>
        <v>OK</v>
      </c>
    </row>
    <row r="4652" spans="1:4">
      <c r="A4652" s="10">
        <v>4591</v>
      </c>
      <c r="B4652" s="1725"/>
      <c r="D4652" s="2" t="str">
        <f t="shared" si="71"/>
        <v>OK</v>
      </c>
    </row>
    <row r="4653" spans="1:4">
      <c r="A4653" s="10">
        <v>4592</v>
      </c>
      <c r="B4653" s="1725"/>
      <c r="D4653" s="2" t="str">
        <f t="shared" si="71"/>
        <v>OK</v>
      </c>
    </row>
    <row r="4654" spans="1:4">
      <c r="A4654" s="10">
        <v>4593</v>
      </c>
      <c r="B4654" s="1725"/>
      <c r="D4654" s="2" t="str">
        <f t="shared" si="71"/>
        <v>OK</v>
      </c>
    </row>
    <row r="4655" spans="1:4">
      <c r="A4655" s="10">
        <v>4594</v>
      </c>
      <c r="B4655" s="1725"/>
      <c r="D4655" s="2" t="str">
        <f t="shared" si="71"/>
        <v>OK</v>
      </c>
    </row>
    <row r="4656" spans="1:4">
      <c r="A4656" s="10">
        <v>4595</v>
      </c>
      <c r="B4656" s="1725"/>
      <c r="D4656" s="2" t="str">
        <f t="shared" si="71"/>
        <v>OK</v>
      </c>
    </row>
    <row r="4657" spans="1:4">
      <c r="A4657" s="10">
        <v>4596</v>
      </c>
      <c r="B4657" s="1725"/>
      <c r="D4657" s="2" t="str">
        <f t="shared" si="71"/>
        <v>OK</v>
      </c>
    </row>
    <row r="4658" spans="1:4">
      <c r="A4658" s="10">
        <v>4597</v>
      </c>
      <c r="B4658" s="1725"/>
      <c r="D4658" s="2" t="str">
        <f t="shared" si="71"/>
        <v>OK</v>
      </c>
    </row>
    <row r="4659" spans="1:4">
      <c r="A4659" s="10">
        <v>4598</v>
      </c>
      <c r="B4659" s="1725"/>
      <c r="D4659" s="2" t="str">
        <f t="shared" si="71"/>
        <v>OK</v>
      </c>
    </row>
    <row r="4660" spans="1:4">
      <c r="A4660" s="10">
        <v>4599</v>
      </c>
      <c r="B4660" s="1725"/>
      <c r="D4660" s="2" t="str">
        <f t="shared" si="71"/>
        <v>OK</v>
      </c>
    </row>
    <row r="4661" spans="1:4">
      <c r="A4661" s="10">
        <v>4600</v>
      </c>
      <c r="B4661" s="1725"/>
      <c r="D4661" s="2" t="str">
        <f t="shared" si="71"/>
        <v>OK</v>
      </c>
    </row>
    <row r="4662" spans="1:4">
      <c r="A4662" s="10">
        <v>4601</v>
      </c>
      <c r="B4662" s="1725"/>
      <c r="D4662" s="2" t="str">
        <f t="shared" si="71"/>
        <v>OK</v>
      </c>
    </row>
    <row r="4663" spans="1:4">
      <c r="A4663" s="10">
        <v>4602</v>
      </c>
      <c r="B4663" s="1725"/>
      <c r="D4663" s="2" t="str">
        <f t="shared" si="71"/>
        <v>OK</v>
      </c>
    </row>
    <row r="4664" spans="1:4">
      <c r="A4664" s="10">
        <v>4603</v>
      </c>
      <c r="B4664" s="1725"/>
      <c r="D4664" s="2" t="str">
        <f t="shared" si="71"/>
        <v>OK</v>
      </c>
    </row>
    <row r="4665" spans="1:4">
      <c r="A4665" s="10">
        <v>4604</v>
      </c>
      <c r="B4665" s="1725"/>
      <c r="D4665" s="2" t="str">
        <f t="shared" si="71"/>
        <v>OK</v>
      </c>
    </row>
    <row r="4666" spans="1:4">
      <c r="A4666" s="10">
        <v>4605</v>
      </c>
      <c r="B4666" s="1725"/>
      <c r="D4666" s="2" t="str">
        <f t="shared" si="71"/>
        <v>OK</v>
      </c>
    </row>
    <row r="4667" spans="1:4">
      <c r="A4667" s="10">
        <v>4606</v>
      </c>
      <c r="B4667" s="1725"/>
      <c r="D4667" s="2" t="str">
        <f t="shared" si="71"/>
        <v>OK</v>
      </c>
    </row>
    <row r="4668" spans="1:4">
      <c r="A4668" s="10">
        <v>4607</v>
      </c>
      <c r="B4668" s="1725"/>
      <c r="D4668" s="2" t="str">
        <f t="shared" si="71"/>
        <v>OK</v>
      </c>
    </row>
    <row r="4669" spans="1:4">
      <c r="A4669" s="10">
        <v>4608</v>
      </c>
      <c r="B4669" s="1725"/>
      <c r="D4669" s="2" t="str">
        <f t="shared" si="71"/>
        <v>OK</v>
      </c>
    </row>
    <row r="4670" spans="1:4">
      <c r="A4670" s="10">
        <v>4609</v>
      </c>
      <c r="B4670" s="1725"/>
      <c r="D4670" s="2" t="str">
        <f t="shared" si="71"/>
        <v>OK</v>
      </c>
    </row>
    <row r="4671" spans="1:4">
      <c r="A4671" s="10">
        <v>4610</v>
      </c>
      <c r="B4671" s="1725"/>
      <c r="D4671" s="2" t="str">
        <f t="shared" ref="D4671:D4734" si="72">IF(ISBLANK(B4671),"OK",IF(A4671-B4671=0,"OK","Error?"))</f>
        <v>OK</v>
      </c>
    </row>
    <row r="4672" spans="1:4">
      <c r="A4672" s="10">
        <v>4611</v>
      </c>
      <c r="B4672" s="1725"/>
      <c r="D4672" s="2" t="str">
        <f t="shared" si="72"/>
        <v>OK</v>
      </c>
    </row>
    <row r="4673" spans="1:4">
      <c r="A4673" s="10">
        <v>4612</v>
      </c>
      <c r="B4673" s="1725"/>
      <c r="D4673" s="2" t="str">
        <f t="shared" si="72"/>
        <v>OK</v>
      </c>
    </row>
    <row r="4674" spans="1:4">
      <c r="A4674" s="10">
        <v>4613</v>
      </c>
      <c r="B4674" s="1725"/>
      <c r="D4674" s="2" t="str">
        <f t="shared" si="72"/>
        <v>OK</v>
      </c>
    </row>
    <row r="4675" spans="1:4">
      <c r="A4675" s="10">
        <v>4614</v>
      </c>
      <c r="B4675" s="1725"/>
      <c r="D4675" s="2" t="str">
        <f t="shared" si="72"/>
        <v>OK</v>
      </c>
    </row>
    <row r="4676" spans="1:4">
      <c r="A4676" s="10">
        <v>4615</v>
      </c>
      <c r="B4676" s="1725"/>
      <c r="D4676" s="2" t="str">
        <f t="shared" si="72"/>
        <v>OK</v>
      </c>
    </row>
    <row r="4677" spans="1:4">
      <c r="A4677" s="10">
        <v>4616</v>
      </c>
      <c r="B4677" s="1725"/>
      <c r="D4677" s="2" t="str">
        <f t="shared" si="72"/>
        <v>OK</v>
      </c>
    </row>
    <row r="4678" spans="1:4">
      <c r="A4678" s="10">
        <v>4617</v>
      </c>
      <c r="B4678" s="1725"/>
      <c r="D4678" s="2" t="str">
        <f t="shared" si="72"/>
        <v>OK</v>
      </c>
    </row>
    <row r="4679" spans="1:4">
      <c r="A4679" s="10">
        <v>4618</v>
      </c>
      <c r="B4679" s="1725"/>
      <c r="D4679" s="2" t="str">
        <f t="shared" si="72"/>
        <v>OK</v>
      </c>
    </row>
    <row r="4680" spans="1:4">
      <c r="A4680" s="10">
        <v>4619</v>
      </c>
      <c r="B4680" s="1725"/>
      <c r="D4680" s="2" t="str">
        <f t="shared" si="72"/>
        <v>OK</v>
      </c>
    </row>
    <row r="4681" spans="1:4">
      <c r="A4681" s="10">
        <v>4620</v>
      </c>
      <c r="B4681" s="1725"/>
      <c r="D4681" s="2" t="str">
        <f t="shared" si="72"/>
        <v>OK</v>
      </c>
    </row>
    <row r="4682" spans="1:4">
      <c r="A4682" s="10">
        <v>4621</v>
      </c>
      <c r="B4682" s="1725"/>
      <c r="D4682" s="2" t="str">
        <f t="shared" si="72"/>
        <v>OK</v>
      </c>
    </row>
    <row r="4683" spans="1:4">
      <c r="A4683" s="10">
        <v>4622</v>
      </c>
      <c r="B4683" s="1725"/>
      <c r="D4683" s="2" t="str">
        <f t="shared" si="72"/>
        <v>OK</v>
      </c>
    </row>
    <row r="4684" spans="1:4">
      <c r="A4684" s="10">
        <v>4623</v>
      </c>
      <c r="B4684" s="1725"/>
      <c r="D4684" s="2" t="str">
        <f t="shared" si="72"/>
        <v>OK</v>
      </c>
    </row>
    <row r="4685" spans="1:4">
      <c r="A4685" s="10">
        <v>4624</v>
      </c>
      <c r="B4685" s="1725"/>
      <c r="D4685" s="2" t="str">
        <f t="shared" si="72"/>
        <v>OK</v>
      </c>
    </row>
    <row r="4686" spans="1:4">
      <c r="A4686" s="10">
        <v>4625</v>
      </c>
      <c r="B4686" s="1725"/>
      <c r="D4686" s="2" t="str">
        <f t="shared" si="72"/>
        <v>OK</v>
      </c>
    </row>
    <row r="4687" spans="1:4">
      <c r="A4687" s="10">
        <v>4626</v>
      </c>
      <c r="B4687" s="1725"/>
      <c r="D4687" s="2" t="str">
        <f t="shared" si="72"/>
        <v>OK</v>
      </c>
    </row>
    <row r="4688" spans="1:4">
      <c r="A4688" s="10">
        <v>4627</v>
      </c>
      <c r="B4688" s="1725"/>
      <c r="D4688" s="2" t="str">
        <f t="shared" si="72"/>
        <v>OK</v>
      </c>
    </row>
    <row r="4689" spans="1:4">
      <c r="A4689" s="10">
        <v>4628</v>
      </c>
      <c r="B4689" s="1725"/>
      <c r="D4689" s="2" t="str">
        <f t="shared" si="72"/>
        <v>OK</v>
      </c>
    </row>
    <row r="4690" spans="1:4">
      <c r="A4690" s="10">
        <v>4629</v>
      </c>
      <c r="B4690" s="1725"/>
      <c r="D4690" s="2" t="str">
        <f t="shared" si="72"/>
        <v>OK</v>
      </c>
    </row>
    <row r="4691" spans="1:4">
      <c r="A4691" s="10">
        <v>4630</v>
      </c>
      <c r="B4691" s="1725"/>
      <c r="D4691" s="2" t="str">
        <f t="shared" si="72"/>
        <v>OK</v>
      </c>
    </row>
    <row r="4692" spans="1:4">
      <c r="A4692" s="10">
        <v>4631</v>
      </c>
      <c r="B4692" s="1725"/>
      <c r="D4692" s="2" t="str">
        <f t="shared" si="72"/>
        <v>OK</v>
      </c>
    </row>
    <row r="4693" spans="1:4">
      <c r="A4693" s="10">
        <v>4632</v>
      </c>
      <c r="B4693" s="1725"/>
      <c r="D4693" s="2" t="str">
        <f t="shared" si="72"/>
        <v>OK</v>
      </c>
    </row>
    <row r="4694" spans="1:4">
      <c r="A4694" s="10">
        <v>4633</v>
      </c>
      <c r="B4694" s="1725"/>
      <c r="D4694" s="2" t="str">
        <f t="shared" si="72"/>
        <v>OK</v>
      </c>
    </row>
    <row r="4695" spans="1:4">
      <c r="A4695" s="10">
        <v>4634</v>
      </c>
      <c r="B4695" s="1725"/>
      <c r="D4695" s="2" t="str">
        <f t="shared" si="72"/>
        <v>OK</v>
      </c>
    </row>
    <row r="4696" spans="1:4">
      <c r="A4696" s="10">
        <v>4635</v>
      </c>
      <c r="B4696" s="1725"/>
      <c r="D4696" s="2" t="str">
        <f t="shared" si="72"/>
        <v>OK</v>
      </c>
    </row>
    <row r="4697" spans="1:4">
      <c r="A4697" s="10">
        <v>4636</v>
      </c>
      <c r="B4697" s="1725"/>
      <c r="D4697" s="2" t="str">
        <f t="shared" si="72"/>
        <v>OK</v>
      </c>
    </row>
    <row r="4698" spans="1:4">
      <c r="A4698" s="10">
        <v>4637</v>
      </c>
      <c r="B4698" s="1725"/>
      <c r="D4698" s="2" t="str">
        <f t="shared" si="72"/>
        <v>OK</v>
      </c>
    </row>
    <row r="4699" spans="1:4">
      <c r="A4699" s="10">
        <v>4638</v>
      </c>
      <c r="B4699" s="1725"/>
      <c r="D4699" s="2" t="str">
        <f t="shared" si="72"/>
        <v>OK</v>
      </c>
    </row>
    <row r="4700" spans="1:4">
      <c r="A4700" s="10">
        <v>4639</v>
      </c>
      <c r="B4700" s="1725"/>
      <c r="D4700" s="2" t="str">
        <f t="shared" si="72"/>
        <v>OK</v>
      </c>
    </row>
    <row r="4701" spans="1:4">
      <c r="A4701" s="10">
        <v>4640</v>
      </c>
      <c r="B4701" s="1725"/>
      <c r="D4701" s="2" t="str">
        <f t="shared" si="72"/>
        <v>OK</v>
      </c>
    </row>
    <row r="4702" spans="1:4">
      <c r="A4702" s="10">
        <v>4641</v>
      </c>
      <c r="B4702" s="1725"/>
      <c r="D4702" s="2" t="str">
        <f t="shared" si="72"/>
        <v>OK</v>
      </c>
    </row>
    <row r="4703" spans="1:4">
      <c r="A4703" s="10">
        <v>4642</v>
      </c>
      <c r="B4703" s="1725"/>
      <c r="D4703" s="2" t="str">
        <f t="shared" si="72"/>
        <v>OK</v>
      </c>
    </row>
    <row r="4704" spans="1:4">
      <c r="A4704" s="10">
        <v>4643</v>
      </c>
      <c r="B4704" s="1725"/>
      <c r="D4704" s="2" t="str">
        <f t="shared" si="72"/>
        <v>OK</v>
      </c>
    </row>
    <row r="4705" spans="1:4">
      <c r="A4705" s="10">
        <v>4644</v>
      </c>
      <c r="B4705" s="1725"/>
      <c r="D4705" s="2" t="str">
        <f t="shared" si="72"/>
        <v>OK</v>
      </c>
    </row>
    <row r="4706" spans="1:4">
      <c r="A4706" s="10">
        <v>4645</v>
      </c>
      <c r="B4706" s="1725"/>
      <c r="D4706" s="2" t="str">
        <f t="shared" si="72"/>
        <v>OK</v>
      </c>
    </row>
    <row r="4707" spans="1:4">
      <c r="A4707" s="10">
        <v>4646</v>
      </c>
      <c r="B4707" s="1725"/>
      <c r="D4707" s="2" t="str">
        <f t="shared" si="72"/>
        <v>OK</v>
      </c>
    </row>
    <row r="4708" spans="1:4">
      <c r="A4708" s="10">
        <v>4647</v>
      </c>
      <c r="B4708" s="1725"/>
      <c r="D4708" s="2" t="str">
        <f t="shared" si="72"/>
        <v>OK</v>
      </c>
    </row>
    <row r="4709" spans="1:4">
      <c r="A4709" s="10">
        <v>4648</v>
      </c>
      <c r="B4709" s="1725"/>
      <c r="D4709" s="2" t="str">
        <f t="shared" si="72"/>
        <v>OK</v>
      </c>
    </row>
    <row r="4710" spans="1:4">
      <c r="A4710" s="10">
        <v>4649</v>
      </c>
      <c r="B4710" s="1725"/>
      <c r="D4710" s="2" t="str">
        <f t="shared" si="72"/>
        <v>OK</v>
      </c>
    </row>
    <row r="4711" spans="1:4">
      <c r="A4711" s="10">
        <v>4650</v>
      </c>
      <c r="B4711" s="1725"/>
      <c r="D4711" s="2" t="str">
        <f t="shared" si="72"/>
        <v>OK</v>
      </c>
    </row>
    <row r="4712" spans="1:4">
      <c r="A4712" s="10">
        <v>4651</v>
      </c>
      <c r="B4712" s="1725"/>
      <c r="D4712" s="2" t="str">
        <f t="shared" si="72"/>
        <v>OK</v>
      </c>
    </row>
    <row r="4713" spans="1:4">
      <c r="A4713" s="10">
        <v>4652</v>
      </c>
      <c r="B4713" s="1725"/>
      <c r="D4713" s="2" t="str">
        <f t="shared" si="72"/>
        <v>OK</v>
      </c>
    </row>
    <row r="4714" spans="1:4">
      <c r="A4714" s="10">
        <v>4653</v>
      </c>
      <c r="B4714" s="1725"/>
      <c r="D4714" s="2" t="str">
        <f t="shared" si="72"/>
        <v>OK</v>
      </c>
    </row>
    <row r="4715" spans="1:4">
      <c r="A4715" s="10">
        <v>4654</v>
      </c>
      <c r="B4715" s="1725"/>
      <c r="D4715" s="2" t="str">
        <f t="shared" si="72"/>
        <v>OK</v>
      </c>
    </row>
    <row r="4716" spans="1:4">
      <c r="A4716" s="10">
        <v>4655</v>
      </c>
      <c r="B4716" s="1725"/>
      <c r="D4716" s="2" t="str">
        <f t="shared" si="72"/>
        <v>OK</v>
      </c>
    </row>
    <row r="4717" spans="1:4">
      <c r="A4717" s="10">
        <v>4656</v>
      </c>
      <c r="B4717" s="1725"/>
      <c r="D4717" s="2" t="str">
        <f t="shared" si="72"/>
        <v>OK</v>
      </c>
    </row>
    <row r="4718" spans="1:4">
      <c r="A4718" s="10">
        <v>4657</v>
      </c>
      <c r="B4718" s="1725"/>
      <c r="D4718" s="2" t="str">
        <f t="shared" si="72"/>
        <v>OK</v>
      </c>
    </row>
    <row r="4719" spans="1:4">
      <c r="A4719" s="10">
        <v>4658</v>
      </c>
      <c r="B4719" s="1725"/>
      <c r="D4719" s="2" t="str">
        <f t="shared" si="72"/>
        <v>OK</v>
      </c>
    </row>
    <row r="4720" spans="1:4">
      <c r="A4720" s="10">
        <v>4659</v>
      </c>
      <c r="B4720" s="1725"/>
      <c r="D4720" s="2" t="str">
        <f t="shared" si="72"/>
        <v>OK</v>
      </c>
    </row>
    <row r="4721" spans="1:4">
      <c r="A4721" s="10">
        <v>4660</v>
      </c>
      <c r="B4721" s="1725"/>
      <c r="D4721" s="2" t="str">
        <f t="shared" si="72"/>
        <v>OK</v>
      </c>
    </row>
    <row r="4722" spans="1:4">
      <c r="A4722" s="10">
        <v>4661</v>
      </c>
      <c r="B4722" s="1725"/>
      <c r="D4722" s="2" t="str">
        <f t="shared" si="72"/>
        <v>OK</v>
      </c>
    </row>
    <row r="4723" spans="1:4">
      <c r="A4723" s="10">
        <v>4662</v>
      </c>
      <c r="B4723" s="1725"/>
      <c r="D4723" s="2" t="str">
        <f t="shared" si="72"/>
        <v>OK</v>
      </c>
    </row>
    <row r="4724" spans="1:4">
      <c r="A4724" s="10">
        <v>4663</v>
      </c>
      <c r="B4724" s="1725"/>
      <c r="D4724" s="2" t="str">
        <f t="shared" si="72"/>
        <v>OK</v>
      </c>
    </row>
    <row r="4725" spans="1:4">
      <c r="A4725" s="10">
        <v>4664</v>
      </c>
      <c r="B4725" s="1725"/>
      <c r="D4725" s="2" t="str">
        <f t="shared" si="72"/>
        <v>OK</v>
      </c>
    </row>
    <row r="4726" spans="1:4">
      <c r="A4726" s="10">
        <v>4665</v>
      </c>
      <c r="B4726" s="1725"/>
      <c r="D4726" s="2" t="str">
        <f t="shared" si="72"/>
        <v>OK</v>
      </c>
    </row>
    <row r="4727" spans="1:4">
      <c r="A4727" s="10">
        <v>4666</v>
      </c>
      <c r="B4727" s="1725"/>
      <c r="D4727" s="2" t="str">
        <f t="shared" si="72"/>
        <v>OK</v>
      </c>
    </row>
    <row r="4728" spans="1:4">
      <c r="A4728" s="10">
        <v>4667</v>
      </c>
      <c r="B4728" s="1725"/>
      <c r="D4728" s="2" t="str">
        <f t="shared" si="72"/>
        <v>OK</v>
      </c>
    </row>
    <row r="4729" spans="1:4">
      <c r="A4729" s="10">
        <v>4668</v>
      </c>
      <c r="B4729" s="1725"/>
      <c r="D4729" s="2" t="str">
        <f t="shared" si="72"/>
        <v>OK</v>
      </c>
    </row>
    <row r="4730" spans="1:4">
      <c r="A4730" s="10">
        <v>4669</v>
      </c>
      <c r="B4730" s="1725"/>
      <c r="D4730" s="2" t="str">
        <f t="shared" si="72"/>
        <v>OK</v>
      </c>
    </row>
    <row r="4731" spans="1:4">
      <c r="A4731" s="10">
        <v>4670</v>
      </c>
      <c r="B4731" s="1725"/>
      <c r="D4731" s="2" t="str">
        <f t="shared" si="72"/>
        <v>OK</v>
      </c>
    </row>
    <row r="4732" spans="1:4">
      <c r="A4732" s="10">
        <v>4671</v>
      </c>
      <c r="B4732" s="1725"/>
      <c r="D4732" s="2" t="str">
        <f t="shared" si="72"/>
        <v>OK</v>
      </c>
    </row>
    <row r="4733" spans="1:4">
      <c r="A4733" s="10">
        <v>4672</v>
      </c>
      <c r="B4733" s="1725"/>
      <c r="D4733" s="2" t="str">
        <f t="shared" si="72"/>
        <v>OK</v>
      </c>
    </row>
    <row r="4734" spans="1:4">
      <c r="A4734" s="10">
        <v>4673</v>
      </c>
      <c r="B4734" s="1725"/>
      <c r="D4734" s="2" t="str">
        <f t="shared" si="72"/>
        <v>OK</v>
      </c>
    </row>
    <row r="4735" spans="1:4">
      <c r="A4735" s="10">
        <v>4674</v>
      </c>
      <c r="B4735" s="1725"/>
      <c r="D4735" s="2" t="str">
        <f t="shared" ref="D4735:D4798" si="73">IF(ISBLANK(B4735),"OK",IF(A4735-B4735=0,"OK","Error?"))</f>
        <v>OK</v>
      </c>
    </row>
    <row r="4736" spans="1:4">
      <c r="A4736" s="10">
        <v>4675</v>
      </c>
      <c r="B4736" s="1725"/>
      <c r="D4736" s="2" t="str">
        <f t="shared" si="73"/>
        <v>OK</v>
      </c>
    </row>
    <row r="4737" spans="1:4">
      <c r="A4737" s="10">
        <v>4676</v>
      </c>
      <c r="B4737" s="1725"/>
      <c r="D4737" s="2" t="str">
        <f t="shared" si="73"/>
        <v>OK</v>
      </c>
    </row>
    <row r="4738" spans="1:4">
      <c r="A4738" s="10">
        <v>4677</v>
      </c>
      <c r="B4738" s="1725"/>
      <c r="D4738" s="2" t="str">
        <f t="shared" si="73"/>
        <v>OK</v>
      </c>
    </row>
    <row r="4739" spans="1:4">
      <c r="A4739" s="10">
        <v>4678</v>
      </c>
      <c r="B4739" s="1725"/>
      <c r="D4739" s="2" t="str">
        <f t="shared" si="73"/>
        <v>OK</v>
      </c>
    </row>
    <row r="4740" spans="1:4">
      <c r="A4740" s="10">
        <v>4679</v>
      </c>
      <c r="B4740" s="1725"/>
      <c r="D4740" s="2" t="str">
        <f t="shared" si="73"/>
        <v>OK</v>
      </c>
    </row>
    <row r="4741" spans="1:4">
      <c r="A4741" s="10">
        <v>4680</v>
      </c>
      <c r="B4741" s="1725"/>
      <c r="D4741" s="2" t="str">
        <f t="shared" si="73"/>
        <v>OK</v>
      </c>
    </row>
    <row r="4742" spans="1:4">
      <c r="A4742" s="10">
        <v>4681</v>
      </c>
      <c r="B4742" s="1725"/>
      <c r="D4742" s="2" t="str">
        <f t="shared" si="73"/>
        <v>OK</v>
      </c>
    </row>
    <row r="4743" spans="1:4">
      <c r="A4743" s="10">
        <v>4682</v>
      </c>
      <c r="B4743" s="1725"/>
      <c r="D4743" s="2" t="str">
        <f t="shared" si="73"/>
        <v>OK</v>
      </c>
    </row>
    <row r="4744" spans="1:4">
      <c r="A4744" s="10">
        <v>4683</v>
      </c>
      <c r="B4744" s="1725"/>
      <c r="D4744" s="2" t="str">
        <f t="shared" si="73"/>
        <v>OK</v>
      </c>
    </row>
    <row r="4745" spans="1:4">
      <c r="A4745" s="10">
        <v>4684</v>
      </c>
      <c r="B4745" s="1725"/>
      <c r="D4745" s="2" t="str">
        <f t="shared" si="73"/>
        <v>OK</v>
      </c>
    </row>
    <row r="4746" spans="1:4">
      <c r="A4746" s="10">
        <v>4685</v>
      </c>
      <c r="B4746" s="1725"/>
      <c r="D4746" s="2" t="str">
        <f t="shared" si="73"/>
        <v>OK</v>
      </c>
    </row>
    <row r="4747" spans="1:4">
      <c r="A4747" s="10">
        <v>4686</v>
      </c>
      <c r="B4747" s="1725"/>
      <c r="D4747" s="2" t="str">
        <f t="shared" si="73"/>
        <v>OK</v>
      </c>
    </row>
    <row r="4748" spans="1:4">
      <c r="A4748" s="10">
        <v>4687</v>
      </c>
      <c r="B4748" s="1725"/>
      <c r="D4748" s="2" t="str">
        <f t="shared" si="73"/>
        <v>OK</v>
      </c>
    </row>
    <row r="4749" spans="1:4">
      <c r="A4749" s="10">
        <v>4688</v>
      </c>
      <c r="B4749" s="1725"/>
      <c r="D4749" s="2" t="str">
        <f t="shared" si="73"/>
        <v>OK</v>
      </c>
    </row>
    <row r="4750" spans="1:4">
      <c r="A4750" s="10">
        <v>4689</v>
      </c>
      <c r="B4750" s="1725"/>
      <c r="D4750" s="2" t="str">
        <f t="shared" si="73"/>
        <v>OK</v>
      </c>
    </row>
    <row r="4751" spans="1:4">
      <c r="A4751" s="10">
        <v>4690</v>
      </c>
      <c r="B4751" s="1725"/>
      <c r="D4751" s="2" t="str">
        <f t="shared" si="73"/>
        <v>OK</v>
      </c>
    </row>
    <row r="4752" spans="1:4">
      <c r="A4752" s="10">
        <v>4691</v>
      </c>
      <c r="B4752" s="1725"/>
      <c r="D4752" s="2" t="str">
        <f t="shared" si="73"/>
        <v>OK</v>
      </c>
    </row>
    <row r="4753" spans="1:4">
      <c r="A4753" s="10">
        <v>4692</v>
      </c>
      <c r="B4753" s="1725"/>
      <c r="D4753" s="2" t="str">
        <f t="shared" si="73"/>
        <v>OK</v>
      </c>
    </row>
    <row r="4754" spans="1:4">
      <c r="A4754" s="10">
        <v>4693</v>
      </c>
      <c r="B4754" s="1725"/>
      <c r="D4754" s="2" t="str">
        <f t="shared" si="73"/>
        <v>OK</v>
      </c>
    </row>
    <row r="4755" spans="1:4">
      <c r="A4755" s="10">
        <v>4694</v>
      </c>
      <c r="B4755" s="1725"/>
      <c r="D4755" s="2" t="str">
        <f t="shared" si="73"/>
        <v>OK</v>
      </c>
    </row>
    <row r="4756" spans="1:4">
      <c r="A4756" s="10">
        <v>4695</v>
      </c>
      <c r="B4756" s="1725"/>
      <c r="D4756" s="2" t="str">
        <f t="shared" si="73"/>
        <v>OK</v>
      </c>
    </row>
    <row r="4757" spans="1:4">
      <c r="A4757" s="10">
        <v>4696</v>
      </c>
      <c r="B4757" s="1725"/>
      <c r="D4757" s="2" t="str">
        <f t="shared" si="73"/>
        <v>OK</v>
      </c>
    </row>
    <row r="4758" spans="1:4">
      <c r="A4758" s="10">
        <v>4697</v>
      </c>
      <c r="B4758" s="1725"/>
      <c r="D4758" s="2" t="str">
        <f t="shared" si="73"/>
        <v>OK</v>
      </c>
    </row>
    <row r="4759" spans="1:4">
      <c r="A4759" s="10">
        <v>4698</v>
      </c>
      <c r="B4759" s="1725"/>
      <c r="D4759" s="2" t="str">
        <f t="shared" si="73"/>
        <v>OK</v>
      </c>
    </row>
    <row r="4760" spans="1:4">
      <c r="A4760" s="10">
        <v>4699</v>
      </c>
      <c r="B4760" s="1725"/>
      <c r="D4760" s="2" t="str">
        <f t="shared" si="73"/>
        <v>OK</v>
      </c>
    </row>
    <row r="4761" spans="1:4">
      <c r="A4761" s="5">
        <v>4700</v>
      </c>
      <c r="B4761" s="1725">
        <f>'Revenues 9-14'!C104</f>
        <v>0</v>
      </c>
      <c r="D4761" s="2" t="str">
        <f t="shared" si="73"/>
        <v>Error?</v>
      </c>
    </row>
    <row r="4762" spans="1:4">
      <c r="A4762" s="10">
        <v>4701</v>
      </c>
      <c r="B4762" s="1725"/>
      <c r="D4762" s="2" t="str">
        <f t="shared" si="73"/>
        <v>OK</v>
      </c>
    </row>
    <row r="4763" spans="1:4">
      <c r="A4763" s="10">
        <v>4702</v>
      </c>
      <c r="B4763" s="1725"/>
      <c r="D4763" s="2" t="str">
        <f t="shared" si="73"/>
        <v>OK</v>
      </c>
    </row>
    <row r="4764" spans="1:4">
      <c r="A4764" s="10">
        <v>4703</v>
      </c>
      <c r="B4764" s="1725"/>
      <c r="D4764" s="2" t="str">
        <f t="shared" si="73"/>
        <v>OK</v>
      </c>
    </row>
    <row r="4765" spans="1:4">
      <c r="A4765" s="10">
        <v>4704</v>
      </c>
      <c r="B4765" s="1725"/>
      <c r="D4765" s="2" t="str">
        <f t="shared" si="73"/>
        <v>OK</v>
      </c>
    </row>
    <row r="4766" spans="1:4">
      <c r="A4766" s="10">
        <v>4705</v>
      </c>
      <c r="B4766" s="1725"/>
      <c r="D4766" s="2" t="str">
        <f t="shared" si="73"/>
        <v>OK</v>
      </c>
    </row>
    <row r="4767" spans="1:4">
      <c r="A4767" s="10">
        <v>4706</v>
      </c>
      <c r="B4767" s="1725"/>
      <c r="D4767" s="2" t="str">
        <f t="shared" si="73"/>
        <v>OK</v>
      </c>
    </row>
    <row r="4768" spans="1:4">
      <c r="A4768" s="10">
        <v>4707</v>
      </c>
      <c r="B4768" s="1725"/>
      <c r="D4768" s="2" t="str">
        <f t="shared" si="73"/>
        <v>OK</v>
      </c>
    </row>
    <row r="4769" spans="1:4">
      <c r="A4769" s="10">
        <v>4708</v>
      </c>
      <c r="B4769" s="1725"/>
      <c r="C4769" s="2" t="s">
        <v>567</v>
      </c>
      <c r="D4769" s="2" t="str">
        <f t="shared" si="73"/>
        <v>OK</v>
      </c>
    </row>
    <row r="4770" spans="1:4">
      <c r="A4770" s="10">
        <v>4709</v>
      </c>
      <c r="B4770" s="1725"/>
      <c r="D4770" s="2" t="str">
        <f t="shared" si="73"/>
        <v>OK</v>
      </c>
    </row>
    <row r="4771" spans="1:4">
      <c r="A4771" s="5">
        <v>4710</v>
      </c>
      <c r="B4771" s="1725">
        <f>'Revenues 9-14'!G136</f>
        <v>0</v>
      </c>
      <c r="D4771" s="2" t="str">
        <f t="shared" si="73"/>
        <v>Error?</v>
      </c>
    </row>
    <row r="4772" spans="1:4">
      <c r="A4772" s="10">
        <v>4711</v>
      </c>
      <c r="B4772" s="1725"/>
      <c r="D4772" s="2" t="str">
        <f t="shared" si="73"/>
        <v>OK</v>
      </c>
    </row>
    <row r="4773" spans="1:4">
      <c r="A4773" s="10">
        <v>4712</v>
      </c>
      <c r="B4773" s="1725"/>
      <c r="D4773" s="2" t="str">
        <f t="shared" si="73"/>
        <v>OK</v>
      </c>
    </row>
    <row r="4774" spans="1:4">
      <c r="A4774" s="10">
        <v>4713</v>
      </c>
      <c r="B4774" s="1725"/>
      <c r="D4774" s="2" t="str">
        <f t="shared" si="73"/>
        <v>OK</v>
      </c>
    </row>
    <row r="4775" spans="1:4">
      <c r="A4775" s="10">
        <v>4714</v>
      </c>
      <c r="B4775" s="1725"/>
      <c r="D4775" s="2" t="str">
        <f t="shared" si="73"/>
        <v>OK</v>
      </c>
    </row>
    <row r="4776" spans="1:4">
      <c r="A4776" s="10">
        <v>4715</v>
      </c>
      <c r="B4776" s="1725"/>
      <c r="D4776" s="2" t="str">
        <f t="shared" si="73"/>
        <v>OK</v>
      </c>
    </row>
    <row r="4777" spans="1:4">
      <c r="A4777" s="10">
        <v>4716</v>
      </c>
      <c r="B4777" s="1725"/>
      <c r="D4777" s="2" t="str">
        <f t="shared" si="73"/>
        <v>OK</v>
      </c>
    </row>
    <row r="4778" spans="1:4">
      <c r="A4778" s="10">
        <v>4717</v>
      </c>
      <c r="B4778" s="1725"/>
      <c r="D4778" s="2" t="str">
        <f t="shared" si="73"/>
        <v>OK</v>
      </c>
    </row>
    <row r="4779" spans="1:4">
      <c r="A4779" s="10">
        <v>4718</v>
      </c>
      <c r="B4779" s="1725"/>
      <c r="D4779" s="2" t="str">
        <f t="shared" si="73"/>
        <v>OK</v>
      </c>
    </row>
    <row r="4780" spans="1:4">
      <c r="A4780" s="10">
        <v>4719</v>
      </c>
      <c r="B4780" s="1725"/>
      <c r="D4780" s="2" t="str">
        <f t="shared" si="73"/>
        <v>OK</v>
      </c>
    </row>
    <row r="4781" spans="1:4">
      <c r="A4781" s="10">
        <v>4720</v>
      </c>
      <c r="B4781" s="1725"/>
      <c r="D4781" s="2" t="str">
        <f t="shared" si="73"/>
        <v>OK</v>
      </c>
    </row>
    <row r="4782" spans="1:4">
      <c r="A4782" s="10">
        <v>4721</v>
      </c>
      <c r="B4782" s="1725"/>
      <c r="D4782" s="2" t="str">
        <f t="shared" si="73"/>
        <v>OK</v>
      </c>
    </row>
    <row r="4783" spans="1:4">
      <c r="A4783" s="10">
        <v>4722</v>
      </c>
      <c r="B4783" s="1725"/>
      <c r="D4783" s="2" t="str">
        <f t="shared" si="73"/>
        <v>OK</v>
      </c>
    </row>
    <row r="4784" spans="1:4">
      <c r="A4784" s="10">
        <v>4723</v>
      </c>
      <c r="B4784" s="1725"/>
      <c r="D4784" s="2" t="str">
        <f t="shared" si="73"/>
        <v>OK</v>
      </c>
    </row>
    <row r="4785" spans="1:4">
      <c r="A4785" s="10">
        <v>4724</v>
      </c>
      <c r="B4785" s="1725"/>
      <c r="D4785" s="2" t="str">
        <f t="shared" si="73"/>
        <v>OK</v>
      </c>
    </row>
    <row r="4786" spans="1:4">
      <c r="A4786" s="10">
        <v>4725</v>
      </c>
      <c r="B4786" s="1725"/>
      <c r="D4786" s="2" t="str">
        <f t="shared" si="73"/>
        <v>OK</v>
      </c>
    </row>
    <row r="4787" spans="1:4">
      <c r="A4787" s="10">
        <v>4726</v>
      </c>
      <c r="B4787" s="1725"/>
      <c r="D4787" s="2" t="str">
        <f t="shared" si="73"/>
        <v>OK</v>
      </c>
    </row>
    <row r="4788" spans="1:4">
      <c r="A4788" s="10">
        <v>4727</v>
      </c>
      <c r="B4788" s="1725"/>
      <c r="D4788" s="2" t="str">
        <f t="shared" si="73"/>
        <v>OK</v>
      </c>
    </row>
    <row r="4789" spans="1:4">
      <c r="A4789" s="10">
        <v>4728</v>
      </c>
      <c r="B4789" s="1725"/>
      <c r="D4789" s="2" t="str">
        <f t="shared" si="73"/>
        <v>OK</v>
      </c>
    </row>
    <row r="4790" spans="1:4">
      <c r="A4790" s="10">
        <v>4729</v>
      </c>
      <c r="B4790" s="1725"/>
      <c r="D4790" s="2" t="str">
        <f t="shared" si="73"/>
        <v>OK</v>
      </c>
    </row>
    <row r="4791" spans="1:4">
      <c r="A4791" s="10">
        <v>4730</v>
      </c>
      <c r="B4791" s="1725"/>
      <c r="D4791" s="2" t="str">
        <f t="shared" si="73"/>
        <v>OK</v>
      </c>
    </row>
    <row r="4792" spans="1:4">
      <c r="A4792" s="5">
        <v>4731</v>
      </c>
      <c r="B4792" s="1725">
        <f>'Revenues 9-14'!C168</f>
        <v>831271</v>
      </c>
      <c r="D4792" s="2" t="str">
        <f t="shared" si="73"/>
        <v>Error?</v>
      </c>
    </row>
    <row r="4793" spans="1:4">
      <c r="A4793" s="5">
        <v>4732</v>
      </c>
      <c r="B4793" s="1725">
        <f>'Revenues 9-14'!D168</f>
        <v>0</v>
      </c>
      <c r="D4793" s="2" t="str">
        <f t="shared" si="73"/>
        <v>Error?</v>
      </c>
    </row>
    <row r="4794" spans="1:4">
      <c r="A4794" s="5">
        <v>4733</v>
      </c>
      <c r="B4794" s="1725">
        <f>'Revenues 9-14'!E168</f>
        <v>0</v>
      </c>
      <c r="D4794" s="2" t="str">
        <f t="shared" si="73"/>
        <v>Error?</v>
      </c>
    </row>
    <row r="4795" spans="1:4">
      <c r="A4795" s="5">
        <v>4734</v>
      </c>
      <c r="B4795" s="1725">
        <f>'Revenues 9-14'!F168</f>
        <v>0</v>
      </c>
      <c r="D4795" s="2" t="str">
        <f t="shared" si="73"/>
        <v>Error?</v>
      </c>
    </row>
    <row r="4796" spans="1:4">
      <c r="A4796" s="5">
        <v>4735</v>
      </c>
      <c r="B4796" s="1725">
        <f>'Revenues 9-14'!G168</f>
        <v>0</v>
      </c>
      <c r="D4796" s="2" t="str">
        <f t="shared" si="73"/>
        <v>Error?</v>
      </c>
    </row>
    <row r="4797" spans="1:4">
      <c r="A4797" s="5">
        <v>4736</v>
      </c>
      <c r="B4797" s="1725">
        <f>'Revenues 9-14'!H168</f>
        <v>0</v>
      </c>
      <c r="D4797" s="2" t="str">
        <f t="shared" si="73"/>
        <v>Error?</v>
      </c>
    </row>
    <row r="4798" spans="1:4">
      <c r="A4798" s="10">
        <v>4737</v>
      </c>
      <c r="B4798" s="1725"/>
      <c r="D4798" s="2" t="str">
        <f t="shared" si="73"/>
        <v>OK</v>
      </c>
    </row>
    <row r="4799" spans="1:4">
      <c r="A4799" s="5">
        <v>4738</v>
      </c>
      <c r="B4799" s="1725">
        <f>'Revenues 9-14'!K168</f>
        <v>0</v>
      </c>
      <c r="D4799" s="2" t="str">
        <f t="shared" ref="D4799:D4862" si="74">IF(ISBLANK(B4799),"OK",IF(A4799-B4799=0,"OK","Error?"))</f>
        <v>Error?</v>
      </c>
    </row>
    <row r="4800" spans="1:4">
      <c r="A4800" s="10">
        <v>4739</v>
      </c>
      <c r="B4800" s="1725"/>
      <c r="D4800" s="2" t="str">
        <f t="shared" si="74"/>
        <v>OK</v>
      </c>
    </row>
    <row r="4801" spans="1:4">
      <c r="A4801" s="5">
        <v>4740</v>
      </c>
      <c r="B4801" s="1725">
        <f>'Revenues 9-14'!C179</f>
        <v>0</v>
      </c>
      <c r="D4801" s="2" t="str">
        <f t="shared" si="74"/>
        <v>Error?</v>
      </c>
    </row>
    <row r="4802" spans="1:4">
      <c r="A4802" s="5">
        <v>4741</v>
      </c>
      <c r="B4802" s="1725">
        <f>'Revenues 9-14'!D179</f>
        <v>0</v>
      </c>
      <c r="D4802" s="2" t="str">
        <f t="shared" si="74"/>
        <v>Error?</v>
      </c>
    </row>
    <row r="4803" spans="1:4">
      <c r="A4803" s="10">
        <v>4742</v>
      </c>
      <c r="B4803" s="1725"/>
      <c r="D4803" s="2" t="str">
        <f t="shared" si="74"/>
        <v>OK</v>
      </c>
    </row>
    <row r="4804" spans="1:4">
      <c r="A4804" s="5">
        <v>4743</v>
      </c>
      <c r="B4804" s="1725">
        <f>'Revenues 9-14'!F179</f>
        <v>0</v>
      </c>
      <c r="D4804" s="2" t="str">
        <f t="shared" si="74"/>
        <v>Error?</v>
      </c>
    </row>
    <row r="4805" spans="1:4">
      <c r="A4805" s="5">
        <v>4744</v>
      </c>
      <c r="B4805" s="1725">
        <f>'Revenues 9-14'!C180</f>
        <v>97410</v>
      </c>
      <c r="D4805" s="2" t="str">
        <f t="shared" si="74"/>
        <v>Error?</v>
      </c>
    </row>
    <row r="4806" spans="1:4">
      <c r="A4806" s="5">
        <v>4745</v>
      </c>
      <c r="B4806" s="1725">
        <f>'Revenues 9-14'!D180</f>
        <v>0</v>
      </c>
      <c r="D4806" s="2" t="str">
        <f t="shared" si="74"/>
        <v>Error?</v>
      </c>
    </row>
    <row r="4807" spans="1:4">
      <c r="A4807" s="10">
        <v>4746</v>
      </c>
      <c r="B4807" s="1725"/>
      <c r="D4807" s="2" t="str">
        <f t="shared" si="74"/>
        <v>OK</v>
      </c>
    </row>
    <row r="4808" spans="1:4">
      <c r="A4808" s="12">
        <v>4747</v>
      </c>
      <c r="B4808" s="1725">
        <f>'Revenues 9-14'!F180</f>
        <v>0</v>
      </c>
      <c r="D4808" s="2" t="str">
        <f t="shared" si="74"/>
        <v>Error?</v>
      </c>
    </row>
    <row r="4809" spans="1:4">
      <c r="A4809" s="5">
        <v>4748</v>
      </c>
      <c r="B4809" s="1725"/>
      <c r="D4809" s="2" t="str">
        <f t="shared" si="74"/>
        <v>OK</v>
      </c>
    </row>
    <row r="4810" spans="1:4">
      <c r="A4810" s="5">
        <v>4749</v>
      </c>
      <c r="B4810" s="1725">
        <f>'Revenues 9-14'!G179</f>
        <v>0</v>
      </c>
      <c r="D4810" s="2" t="str">
        <f t="shared" si="74"/>
        <v>Error?</v>
      </c>
    </row>
    <row r="4811" spans="1:4">
      <c r="A4811" s="5">
        <v>4750</v>
      </c>
      <c r="B4811" s="1725">
        <f>'Revenues 9-14'!H179</f>
        <v>0</v>
      </c>
      <c r="D4811" s="2" t="str">
        <f t="shared" si="74"/>
        <v>Error?</v>
      </c>
    </row>
    <row r="4812" spans="1:4">
      <c r="A4812" s="10">
        <v>4751</v>
      </c>
      <c r="B4812" s="1725"/>
      <c r="D4812" s="2" t="str">
        <f t="shared" si="74"/>
        <v>OK</v>
      </c>
    </row>
    <row r="4813" spans="1:4">
      <c r="A4813" s="5">
        <v>4752</v>
      </c>
      <c r="B4813" s="1725">
        <f>'Revenues 9-14'!G180</f>
        <v>0</v>
      </c>
      <c r="D4813" s="2" t="str">
        <f t="shared" si="74"/>
        <v>Error?</v>
      </c>
    </row>
    <row r="4814" spans="1:4">
      <c r="A4814" s="5">
        <v>4753</v>
      </c>
      <c r="B4814" s="1725">
        <f>'Revenues 9-14'!H180</f>
        <v>0</v>
      </c>
      <c r="D4814" s="2" t="str">
        <f t="shared" si="74"/>
        <v>Error?</v>
      </c>
    </row>
    <row r="4815" spans="1:4">
      <c r="A4815" s="10">
        <v>4754</v>
      </c>
      <c r="B4815" s="1725"/>
      <c r="D4815" s="2" t="str">
        <f t="shared" si="74"/>
        <v>OK</v>
      </c>
    </row>
    <row r="4816" spans="1:4">
      <c r="A4816" s="5">
        <v>4755</v>
      </c>
      <c r="B4816" s="1725">
        <f>'Revenues 9-14'!K180</f>
        <v>0</v>
      </c>
      <c r="D4816" s="2" t="str">
        <f t="shared" si="74"/>
        <v>Error?</v>
      </c>
    </row>
    <row r="4817" spans="1:4">
      <c r="A4817" s="10">
        <v>4756</v>
      </c>
      <c r="B4817" s="1725"/>
      <c r="D4817" s="2" t="str">
        <f t="shared" si="74"/>
        <v>OK</v>
      </c>
    </row>
    <row r="4818" spans="1:4">
      <c r="A4818" s="10">
        <v>4757</v>
      </c>
      <c r="B4818" s="1725"/>
      <c r="D4818" s="2" t="str">
        <f t="shared" si="74"/>
        <v>OK</v>
      </c>
    </row>
    <row r="4819" spans="1:4">
      <c r="A4819" s="10">
        <v>4758</v>
      </c>
      <c r="B4819" s="1725"/>
      <c r="D4819" s="2" t="str">
        <f t="shared" si="74"/>
        <v>OK</v>
      </c>
    </row>
    <row r="4820" spans="1:4">
      <c r="A4820" s="10">
        <v>4759</v>
      </c>
      <c r="B4820" s="1725"/>
      <c r="D4820" s="2" t="str">
        <f t="shared" si="74"/>
        <v>OK</v>
      </c>
    </row>
    <row r="4821" spans="1:4">
      <c r="A4821" s="10">
        <v>4760</v>
      </c>
      <c r="B4821" s="1725"/>
      <c r="D4821" s="2" t="str">
        <f t="shared" si="74"/>
        <v>OK</v>
      </c>
    </row>
    <row r="4822" spans="1:4">
      <c r="A4822" s="10">
        <v>4761</v>
      </c>
      <c r="B4822" s="1725"/>
      <c r="D4822" s="2" t="str">
        <f t="shared" si="74"/>
        <v>OK</v>
      </c>
    </row>
    <row r="4823" spans="1:4">
      <c r="A4823" s="10">
        <v>4762</v>
      </c>
      <c r="B4823" s="1725"/>
      <c r="D4823" s="2" t="str">
        <f t="shared" si="74"/>
        <v>OK</v>
      </c>
    </row>
    <row r="4824" spans="1:4">
      <c r="A4824" s="10">
        <v>4763</v>
      </c>
      <c r="B4824" s="1725"/>
      <c r="D4824" s="2" t="str">
        <f t="shared" si="74"/>
        <v>OK</v>
      </c>
    </row>
    <row r="4825" spans="1:4">
      <c r="A4825" s="10">
        <v>4764</v>
      </c>
      <c r="B4825" s="1725"/>
      <c r="D4825" s="2" t="str">
        <f t="shared" si="74"/>
        <v>OK</v>
      </c>
    </row>
    <row r="4826" spans="1:4">
      <c r="A4826" s="10">
        <v>4765</v>
      </c>
      <c r="B4826" s="1725"/>
      <c r="D4826" s="2" t="str">
        <f t="shared" si="74"/>
        <v>OK</v>
      </c>
    </row>
    <row r="4827" spans="1:4">
      <c r="A4827" s="10">
        <v>4766</v>
      </c>
      <c r="B4827" s="1725"/>
      <c r="D4827" s="2" t="str">
        <f t="shared" si="74"/>
        <v>OK</v>
      </c>
    </row>
    <row r="4828" spans="1:4">
      <c r="A4828" s="10">
        <v>4767</v>
      </c>
      <c r="B4828" s="1725"/>
      <c r="D4828" s="2" t="str">
        <f t="shared" si="74"/>
        <v>OK</v>
      </c>
    </row>
    <row r="4829" spans="1:4">
      <c r="A4829" s="10">
        <v>4768</v>
      </c>
      <c r="B4829" s="1725"/>
      <c r="D4829" s="2" t="str">
        <f t="shared" si="74"/>
        <v>OK</v>
      </c>
    </row>
    <row r="4830" spans="1:4">
      <c r="A4830" s="10">
        <v>4769</v>
      </c>
      <c r="B4830" s="1725"/>
      <c r="D4830" s="2" t="str">
        <f t="shared" si="74"/>
        <v>OK</v>
      </c>
    </row>
    <row r="4831" spans="1:4">
      <c r="A4831" s="10">
        <v>4770</v>
      </c>
      <c r="B4831" s="1725"/>
      <c r="D4831" s="2" t="str">
        <f t="shared" si="74"/>
        <v>OK</v>
      </c>
    </row>
    <row r="4832" spans="1:4">
      <c r="A4832" s="10">
        <v>4771</v>
      </c>
      <c r="B4832" s="1725"/>
      <c r="D4832" s="2" t="str">
        <f t="shared" si="74"/>
        <v>OK</v>
      </c>
    </row>
    <row r="4833" spans="1:4">
      <c r="A4833" s="10">
        <v>4772</v>
      </c>
      <c r="B4833" s="1725"/>
      <c r="D4833" s="2" t="str">
        <f t="shared" si="74"/>
        <v>OK</v>
      </c>
    </row>
    <row r="4834" spans="1:4">
      <c r="A4834" s="10">
        <v>4773</v>
      </c>
      <c r="B4834" s="1725"/>
      <c r="D4834" s="2" t="str">
        <f t="shared" si="74"/>
        <v>OK</v>
      </c>
    </row>
    <row r="4835" spans="1:4">
      <c r="A4835" s="10">
        <v>4774</v>
      </c>
      <c r="B4835" s="1725"/>
      <c r="D4835" s="2" t="str">
        <f t="shared" si="74"/>
        <v>OK</v>
      </c>
    </row>
    <row r="4836" spans="1:4">
      <c r="A4836" s="10">
        <v>4775</v>
      </c>
      <c r="B4836" s="1725"/>
      <c r="D4836" s="2" t="str">
        <f t="shared" si="74"/>
        <v>OK</v>
      </c>
    </row>
    <row r="4837" spans="1:4">
      <c r="A4837" s="10">
        <v>4776</v>
      </c>
      <c r="B4837" s="1725"/>
      <c r="D4837" s="2" t="str">
        <f t="shared" si="74"/>
        <v>OK</v>
      </c>
    </row>
    <row r="4838" spans="1:4">
      <c r="A4838" s="10">
        <v>4777</v>
      </c>
      <c r="B4838" s="1725"/>
      <c r="D4838" s="2" t="str">
        <f t="shared" si="74"/>
        <v>OK</v>
      </c>
    </row>
    <row r="4839" spans="1:4">
      <c r="A4839" s="10">
        <v>4778</v>
      </c>
      <c r="B4839" s="1725"/>
      <c r="D4839" s="2" t="str">
        <f t="shared" si="74"/>
        <v>OK</v>
      </c>
    </row>
    <row r="4840" spans="1:4">
      <c r="A4840" s="10">
        <v>4779</v>
      </c>
      <c r="B4840" s="1725"/>
      <c r="D4840" s="2" t="str">
        <f t="shared" si="74"/>
        <v>OK</v>
      </c>
    </row>
    <row r="4841" spans="1:4">
      <c r="A4841" s="10">
        <v>4780</v>
      </c>
      <c r="B4841" s="1725"/>
      <c r="D4841" s="2" t="str">
        <f t="shared" si="74"/>
        <v>OK</v>
      </c>
    </row>
    <row r="4842" spans="1:4">
      <c r="A4842" s="10">
        <v>4781</v>
      </c>
      <c r="B4842" s="1725"/>
      <c r="D4842" s="2" t="str">
        <f t="shared" si="74"/>
        <v>OK</v>
      </c>
    </row>
    <row r="4843" spans="1:4">
      <c r="A4843" s="10">
        <v>4782</v>
      </c>
      <c r="B4843" s="1725"/>
      <c r="D4843" s="2" t="str">
        <f t="shared" si="74"/>
        <v>OK</v>
      </c>
    </row>
    <row r="4844" spans="1:4">
      <c r="A4844" s="10">
        <v>4783</v>
      </c>
      <c r="B4844" s="1725"/>
      <c r="D4844" s="2" t="str">
        <f t="shared" si="74"/>
        <v>OK</v>
      </c>
    </row>
    <row r="4845" spans="1:4">
      <c r="A4845" s="10">
        <v>4784</v>
      </c>
      <c r="B4845" s="1725"/>
      <c r="D4845" s="2" t="str">
        <f t="shared" si="74"/>
        <v>OK</v>
      </c>
    </row>
    <row r="4846" spans="1:4">
      <c r="A4846" s="10">
        <v>4785</v>
      </c>
      <c r="B4846" s="1725"/>
      <c r="D4846" s="2" t="str">
        <f t="shared" si="74"/>
        <v>OK</v>
      </c>
    </row>
    <row r="4847" spans="1:4">
      <c r="A4847" s="10">
        <v>4786</v>
      </c>
      <c r="B4847" s="1725"/>
      <c r="D4847" s="2" t="str">
        <f t="shared" si="74"/>
        <v>OK</v>
      </c>
    </row>
    <row r="4848" spans="1:4">
      <c r="A4848" s="10">
        <v>4787</v>
      </c>
      <c r="B4848" s="1725"/>
      <c r="D4848" s="2" t="str">
        <f t="shared" si="74"/>
        <v>OK</v>
      </c>
    </row>
    <row r="4849" spans="1:4">
      <c r="A4849" s="10">
        <v>4788</v>
      </c>
      <c r="B4849" s="1725"/>
      <c r="D4849" s="2" t="str">
        <f t="shared" si="74"/>
        <v>OK</v>
      </c>
    </row>
    <row r="4850" spans="1:4">
      <c r="A4850" s="10">
        <v>4789</v>
      </c>
      <c r="B4850" s="1725"/>
      <c r="D4850" s="2" t="str">
        <f t="shared" si="74"/>
        <v>OK</v>
      </c>
    </row>
    <row r="4851" spans="1:4">
      <c r="A4851" s="10">
        <v>4790</v>
      </c>
      <c r="B4851" s="1725"/>
      <c r="D4851" s="2" t="str">
        <f t="shared" si="74"/>
        <v>OK</v>
      </c>
    </row>
    <row r="4852" spans="1:4">
      <c r="A4852" s="5">
        <v>4791</v>
      </c>
      <c r="B4852" s="1725">
        <f>'Revenues 9-14'!C265</f>
        <v>7888887</v>
      </c>
      <c r="D4852" s="2" t="str">
        <f t="shared" si="74"/>
        <v>Error?</v>
      </c>
    </row>
    <row r="4853" spans="1:4">
      <c r="A4853" s="5">
        <v>4792</v>
      </c>
      <c r="B4853" s="1725">
        <f>'Revenues 9-14'!D265</f>
        <v>0</v>
      </c>
      <c r="D4853" s="2" t="str">
        <f t="shared" si="74"/>
        <v>Error?</v>
      </c>
    </row>
    <row r="4854" spans="1:4">
      <c r="A4854" s="10">
        <v>4793</v>
      </c>
      <c r="B4854" s="1725"/>
      <c r="D4854" s="2" t="str">
        <f t="shared" si="74"/>
        <v>OK</v>
      </c>
    </row>
    <row r="4855" spans="1:4">
      <c r="A4855" s="5">
        <v>4794</v>
      </c>
      <c r="B4855" s="1725">
        <f>'Revenues 9-14'!F265</f>
        <v>0</v>
      </c>
      <c r="D4855" s="2" t="str">
        <f t="shared" si="74"/>
        <v>Error?</v>
      </c>
    </row>
    <row r="4856" spans="1:4">
      <c r="A4856" s="10">
        <v>4795</v>
      </c>
      <c r="B4856" s="1725"/>
      <c r="D4856" s="2" t="str">
        <f t="shared" si="74"/>
        <v>OK</v>
      </c>
    </row>
    <row r="4857" spans="1:4">
      <c r="A4857" s="10">
        <v>4796</v>
      </c>
      <c r="B4857" s="1725"/>
      <c r="D4857" s="2" t="str">
        <f t="shared" si="74"/>
        <v>OK</v>
      </c>
    </row>
    <row r="4858" spans="1:4">
      <c r="A4858" s="10">
        <v>4797</v>
      </c>
      <c r="B4858" s="1725"/>
      <c r="D4858" s="2" t="str">
        <f t="shared" si="74"/>
        <v>OK</v>
      </c>
    </row>
    <row r="4859" spans="1:4">
      <c r="A4859" s="10">
        <v>4798</v>
      </c>
      <c r="B4859" s="1725"/>
      <c r="D4859" s="2" t="str">
        <f t="shared" si="74"/>
        <v>OK</v>
      </c>
    </row>
    <row r="4860" spans="1:4">
      <c r="A4860" s="10">
        <v>4799</v>
      </c>
      <c r="B4860" s="1725"/>
      <c r="D4860" s="2" t="str">
        <f t="shared" si="74"/>
        <v>OK</v>
      </c>
    </row>
    <row r="4861" spans="1:4">
      <c r="A4861" s="10">
        <v>4800</v>
      </c>
      <c r="B4861" s="1725"/>
      <c r="D4861" s="2" t="str">
        <f t="shared" si="74"/>
        <v>OK</v>
      </c>
    </row>
    <row r="4862" spans="1:4">
      <c r="A4862" s="10">
        <v>4801</v>
      </c>
      <c r="B4862" s="1725"/>
      <c r="D4862" s="2" t="str">
        <f t="shared" si="74"/>
        <v>OK</v>
      </c>
    </row>
    <row r="4863" spans="1:4">
      <c r="A4863" s="10">
        <v>4802</v>
      </c>
      <c r="B4863" s="1725"/>
      <c r="D4863" s="2" t="str">
        <f t="shared" ref="D4863:D4926" si="75">IF(ISBLANK(B4863),"OK",IF(A4863-B4863=0,"OK","Error?"))</f>
        <v>OK</v>
      </c>
    </row>
    <row r="4864" spans="1:4">
      <c r="A4864" s="5">
        <v>4803</v>
      </c>
      <c r="B4864" s="1725">
        <f>'Revenues 9-14'!G265</f>
        <v>0</v>
      </c>
      <c r="D4864" s="2" t="str">
        <f t="shared" si="75"/>
        <v>Error?</v>
      </c>
    </row>
    <row r="4865" spans="1:4">
      <c r="A4865" s="5">
        <v>4804</v>
      </c>
      <c r="B4865" s="1725">
        <f>'Revenues 9-14'!H265</f>
        <v>0</v>
      </c>
      <c r="D4865" s="2" t="str">
        <f t="shared" si="75"/>
        <v>Error?</v>
      </c>
    </row>
    <row r="4866" spans="1:4">
      <c r="A4866" s="10">
        <v>4805</v>
      </c>
      <c r="B4866" s="1725"/>
      <c r="D4866" s="2" t="str">
        <f t="shared" si="75"/>
        <v>OK</v>
      </c>
    </row>
    <row r="4867" spans="1:4">
      <c r="A4867" s="10">
        <v>4806</v>
      </c>
      <c r="B4867" s="1725"/>
      <c r="D4867" s="2" t="str">
        <f t="shared" si="75"/>
        <v>OK</v>
      </c>
    </row>
    <row r="4868" spans="1:4">
      <c r="A4868" s="5">
        <v>4807</v>
      </c>
      <c r="B4868" s="1725">
        <f>'Revenues 9-14'!K265</f>
        <v>0</v>
      </c>
      <c r="D4868" s="2" t="str">
        <f t="shared" si="75"/>
        <v>Error?</v>
      </c>
    </row>
    <row r="4869" spans="1:4">
      <c r="A4869" s="10">
        <v>4808</v>
      </c>
      <c r="B4869" s="1725"/>
      <c r="D4869" s="2" t="str">
        <f t="shared" si="75"/>
        <v>OK</v>
      </c>
    </row>
    <row r="4870" spans="1:4">
      <c r="A4870" s="10">
        <v>4809</v>
      </c>
      <c r="B4870" s="1725"/>
      <c r="D4870" s="2" t="str">
        <f t="shared" si="75"/>
        <v>OK</v>
      </c>
    </row>
    <row r="4871" spans="1:4">
      <c r="A4871" s="10">
        <v>4810</v>
      </c>
      <c r="B4871" s="1725"/>
      <c r="D4871" s="2" t="str">
        <f t="shared" si="75"/>
        <v>OK</v>
      </c>
    </row>
    <row r="4872" spans="1:4">
      <c r="A4872" s="10">
        <v>4811</v>
      </c>
      <c r="B4872" s="1725"/>
      <c r="D4872" s="2" t="str">
        <f t="shared" si="75"/>
        <v>OK</v>
      </c>
    </row>
    <row r="4873" spans="1:4">
      <c r="A4873" s="10">
        <v>4812</v>
      </c>
      <c r="B4873" s="1725"/>
      <c r="D4873" s="2" t="str">
        <f t="shared" si="75"/>
        <v>OK</v>
      </c>
    </row>
    <row r="4874" spans="1:4">
      <c r="A4874" s="5">
        <v>4813</v>
      </c>
      <c r="B4874" s="1725">
        <f>'Revenues 9-14'!C118</f>
        <v>0</v>
      </c>
      <c r="D4874" s="2" t="str">
        <f t="shared" si="75"/>
        <v>Error?</v>
      </c>
    </row>
    <row r="4875" spans="1:4">
      <c r="A4875" s="5">
        <v>4814</v>
      </c>
      <c r="B4875" s="1725">
        <f>'Revenues 9-14'!D118</f>
        <v>0</v>
      </c>
      <c r="D4875" s="2" t="str">
        <f t="shared" si="75"/>
        <v>Error?</v>
      </c>
    </row>
    <row r="4876" spans="1:4">
      <c r="A4876" s="5">
        <v>4815</v>
      </c>
      <c r="B4876" s="1725">
        <f>'Revenues 9-14'!E118</f>
        <v>0</v>
      </c>
      <c r="D4876" s="2" t="str">
        <f t="shared" si="75"/>
        <v>Error?</v>
      </c>
    </row>
    <row r="4877" spans="1:4">
      <c r="A4877" s="5">
        <v>4816</v>
      </c>
      <c r="B4877" s="1725">
        <f>'Revenues 9-14'!F118</f>
        <v>0</v>
      </c>
      <c r="D4877" s="2" t="str">
        <f t="shared" si="75"/>
        <v>Error?</v>
      </c>
    </row>
    <row r="4878" spans="1:4">
      <c r="A4878" s="5">
        <v>4817</v>
      </c>
      <c r="B4878" s="1725">
        <f>'Revenues 9-14'!G118</f>
        <v>0</v>
      </c>
      <c r="D4878" s="2" t="str">
        <f t="shared" si="75"/>
        <v>Error?</v>
      </c>
    </row>
    <row r="4879" spans="1:4">
      <c r="A4879" s="10">
        <v>4818</v>
      </c>
      <c r="B4879" s="1725"/>
      <c r="D4879" s="2" t="str">
        <f t="shared" si="75"/>
        <v>OK</v>
      </c>
    </row>
    <row r="4880" spans="1:4">
      <c r="A4880" s="10">
        <v>4819</v>
      </c>
      <c r="B4880" s="1725"/>
      <c r="D4880" s="2" t="str">
        <f t="shared" si="75"/>
        <v>OK</v>
      </c>
    </row>
    <row r="4881" spans="1:4">
      <c r="A4881" s="5">
        <v>4820</v>
      </c>
      <c r="B4881" s="1725">
        <f>'Revenues 9-14'!K118</f>
        <v>0</v>
      </c>
      <c r="D4881" s="2" t="str">
        <f t="shared" si="75"/>
        <v>Error?</v>
      </c>
    </row>
    <row r="4882" spans="1:4">
      <c r="A4882" s="5">
        <v>4821</v>
      </c>
      <c r="B4882" s="1725">
        <f>'Revenues 9-14'!C121</f>
        <v>0</v>
      </c>
      <c r="D4882" s="2" t="str">
        <f t="shared" si="75"/>
        <v>Error?</v>
      </c>
    </row>
    <row r="4883" spans="1:4">
      <c r="A4883" s="5">
        <v>4822</v>
      </c>
      <c r="B4883" s="1725">
        <f>'Revenues 9-14'!D121</f>
        <v>0</v>
      </c>
      <c r="D4883" s="2" t="str">
        <f t="shared" si="75"/>
        <v>Error?</v>
      </c>
    </row>
    <row r="4884" spans="1:4">
      <c r="A4884" s="5">
        <v>4823</v>
      </c>
      <c r="B4884" s="1725">
        <f>'Revenues 9-14'!E121</f>
        <v>0</v>
      </c>
      <c r="D4884" s="2" t="str">
        <f t="shared" si="75"/>
        <v>Error?</v>
      </c>
    </row>
    <row r="4885" spans="1:4">
      <c r="A4885" s="5">
        <v>4824</v>
      </c>
      <c r="B4885" s="1725">
        <f>'Revenues 9-14'!F121</f>
        <v>0</v>
      </c>
      <c r="D4885" s="2" t="str">
        <f t="shared" si="75"/>
        <v>Error?</v>
      </c>
    </row>
    <row r="4886" spans="1:4">
      <c r="A4886" s="5">
        <v>4825</v>
      </c>
      <c r="B4886" s="1725">
        <f>'Revenues 9-14'!G121</f>
        <v>0</v>
      </c>
      <c r="D4886" s="2" t="str">
        <f t="shared" si="75"/>
        <v>Error?</v>
      </c>
    </row>
    <row r="4887" spans="1:4">
      <c r="A4887" s="10">
        <v>4826</v>
      </c>
      <c r="B4887" s="1725"/>
      <c r="D4887" s="2" t="str">
        <f t="shared" si="75"/>
        <v>OK</v>
      </c>
    </row>
    <row r="4888" spans="1:4">
      <c r="A4888" s="10">
        <v>4827</v>
      </c>
      <c r="B4888" s="1725"/>
      <c r="D4888" s="2" t="str">
        <f t="shared" si="75"/>
        <v>OK</v>
      </c>
    </row>
    <row r="4889" spans="1:4">
      <c r="A4889" s="5">
        <v>4828</v>
      </c>
      <c r="B4889" s="1725">
        <f>'Revenues 9-14'!K121</f>
        <v>0</v>
      </c>
      <c r="D4889" s="2" t="str">
        <f t="shared" si="75"/>
        <v>Error?</v>
      </c>
    </row>
    <row r="4890" spans="1:4">
      <c r="A4890" s="10">
        <v>4829</v>
      </c>
      <c r="B4890" s="1725"/>
      <c r="D4890" s="2" t="str">
        <f t="shared" si="75"/>
        <v>OK</v>
      </c>
    </row>
    <row r="4891" spans="1:4">
      <c r="A4891" s="10">
        <v>4830</v>
      </c>
      <c r="B4891" s="1725"/>
      <c r="D4891" s="2" t="str">
        <f t="shared" si="75"/>
        <v>OK</v>
      </c>
    </row>
    <row r="4892" spans="1:4">
      <c r="A4892" s="10">
        <v>4831</v>
      </c>
      <c r="B4892" s="1725"/>
      <c r="D4892" s="2" t="str">
        <f t="shared" si="75"/>
        <v>OK</v>
      </c>
    </row>
    <row r="4893" spans="1:4">
      <c r="A4893" s="10">
        <v>4832</v>
      </c>
      <c r="B4893" s="1725"/>
      <c r="D4893" s="2" t="str">
        <f t="shared" si="75"/>
        <v>OK</v>
      </c>
    </row>
    <row r="4894" spans="1:4">
      <c r="A4894" s="10">
        <v>4833</v>
      </c>
      <c r="B4894" s="1725"/>
      <c r="D4894" s="2" t="str">
        <f t="shared" si="75"/>
        <v>OK</v>
      </c>
    </row>
    <row r="4895" spans="1:4">
      <c r="A4895" s="10">
        <v>4834</v>
      </c>
      <c r="B4895" s="1725"/>
      <c r="D4895" s="2" t="str">
        <f t="shared" si="75"/>
        <v>OK</v>
      </c>
    </row>
    <row r="4896" spans="1:4">
      <c r="A4896" s="10">
        <v>4835</v>
      </c>
      <c r="B4896" s="1725"/>
      <c r="D4896" s="2" t="str">
        <f t="shared" si="75"/>
        <v>OK</v>
      </c>
    </row>
    <row r="4897" spans="1:4">
      <c r="A4897" s="10">
        <v>4836</v>
      </c>
      <c r="B4897" s="1725"/>
      <c r="D4897" s="2" t="str">
        <f t="shared" si="75"/>
        <v>OK</v>
      </c>
    </row>
    <row r="4898" spans="1:4">
      <c r="A4898" s="10">
        <v>4837</v>
      </c>
      <c r="B4898" s="1725"/>
      <c r="D4898" s="2" t="str">
        <f t="shared" si="75"/>
        <v>OK</v>
      </c>
    </row>
    <row r="4899" spans="1:4">
      <c r="A4899" s="10">
        <v>4838</v>
      </c>
      <c r="B4899" s="1725"/>
      <c r="D4899" s="2" t="str">
        <f t="shared" si="75"/>
        <v>OK</v>
      </c>
    </row>
    <row r="4900" spans="1:4">
      <c r="A4900" s="10">
        <v>4839</v>
      </c>
      <c r="B4900" s="1725"/>
      <c r="D4900" s="2" t="str">
        <f t="shared" si="75"/>
        <v>OK</v>
      </c>
    </row>
    <row r="4901" spans="1:4">
      <c r="A4901" s="10">
        <v>4840</v>
      </c>
      <c r="B4901" s="1725"/>
      <c r="D4901" s="2" t="str">
        <f t="shared" si="75"/>
        <v>OK</v>
      </c>
    </row>
    <row r="4902" spans="1:4">
      <c r="A4902" s="10">
        <v>4841</v>
      </c>
      <c r="B4902" s="1725"/>
      <c r="D4902" s="2" t="str">
        <f t="shared" si="75"/>
        <v>OK</v>
      </c>
    </row>
    <row r="4903" spans="1:4">
      <c r="A4903" s="10">
        <v>4842</v>
      </c>
      <c r="B4903" s="1725"/>
      <c r="D4903" s="2" t="str">
        <f t="shared" si="75"/>
        <v>OK</v>
      </c>
    </row>
    <row r="4904" spans="1:4">
      <c r="A4904" s="10">
        <v>4843</v>
      </c>
      <c r="B4904" s="1725"/>
      <c r="D4904" s="2" t="str">
        <f t="shared" si="75"/>
        <v>OK</v>
      </c>
    </row>
    <row r="4905" spans="1:4">
      <c r="A4905" s="10">
        <v>4844</v>
      </c>
      <c r="B4905" s="1725"/>
      <c r="D4905" s="2" t="str">
        <f t="shared" si="75"/>
        <v>OK</v>
      </c>
    </row>
    <row r="4906" spans="1:4">
      <c r="A4906" s="10">
        <v>4845</v>
      </c>
      <c r="B4906" s="1725"/>
      <c r="D4906" s="2" t="str">
        <f t="shared" si="75"/>
        <v>OK</v>
      </c>
    </row>
    <row r="4907" spans="1:4">
      <c r="A4907" s="10">
        <v>4846</v>
      </c>
      <c r="B4907" s="1725"/>
      <c r="D4907" s="2" t="str">
        <f t="shared" si="75"/>
        <v>OK</v>
      </c>
    </row>
    <row r="4908" spans="1:4">
      <c r="A4908" s="10">
        <v>4847</v>
      </c>
      <c r="B4908" s="1725"/>
      <c r="D4908" s="2" t="str">
        <f t="shared" si="75"/>
        <v>OK</v>
      </c>
    </row>
    <row r="4909" spans="1:4">
      <c r="A4909" s="10">
        <v>4848</v>
      </c>
      <c r="B4909" s="1725"/>
      <c r="D4909" s="2" t="str">
        <f t="shared" si="75"/>
        <v>OK</v>
      </c>
    </row>
    <row r="4910" spans="1:4">
      <c r="A4910" s="10">
        <v>4849</v>
      </c>
      <c r="B4910" s="1725"/>
      <c r="D4910" s="2" t="str">
        <f t="shared" si="75"/>
        <v>OK</v>
      </c>
    </row>
    <row r="4911" spans="1:4">
      <c r="A4911" s="10">
        <v>4850</v>
      </c>
      <c r="B4911" s="1725"/>
      <c r="D4911" s="2" t="str">
        <f t="shared" si="75"/>
        <v>OK</v>
      </c>
    </row>
    <row r="4912" spans="1:4">
      <c r="A4912" s="10">
        <v>4851</v>
      </c>
      <c r="B4912" s="1725"/>
      <c r="D4912" s="2" t="str">
        <f t="shared" si="75"/>
        <v>OK</v>
      </c>
    </row>
    <row r="4913" spans="1:4">
      <c r="A4913" s="10">
        <v>4852</v>
      </c>
      <c r="B4913" s="1725"/>
      <c r="D4913" s="2" t="str">
        <f t="shared" si="75"/>
        <v>OK</v>
      </c>
    </row>
    <row r="4914" spans="1:4">
      <c r="A4914" s="10">
        <v>4853</v>
      </c>
      <c r="B4914" s="1725"/>
      <c r="D4914" s="2" t="str">
        <f t="shared" si="75"/>
        <v>OK</v>
      </c>
    </row>
    <row r="4915" spans="1:4">
      <c r="A4915" s="5">
        <v>4854</v>
      </c>
      <c r="B4915" s="1725">
        <f>'Revenues 9-14'!C162</f>
        <v>0</v>
      </c>
      <c r="D4915" s="2" t="str">
        <f t="shared" si="75"/>
        <v>Error?</v>
      </c>
    </row>
    <row r="4916" spans="1:4">
      <c r="A4916" s="5">
        <v>4855</v>
      </c>
      <c r="B4916" s="1725">
        <f>'Revenues 9-14'!D162</f>
        <v>0</v>
      </c>
      <c r="D4916" s="2" t="str">
        <f t="shared" si="75"/>
        <v>Error?</v>
      </c>
    </row>
    <row r="4917" spans="1:4">
      <c r="A4917" s="5">
        <v>4856</v>
      </c>
      <c r="B4917" s="1725">
        <f>'Revenues 9-14'!E162</f>
        <v>0</v>
      </c>
      <c r="D4917" s="2" t="str">
        <f t="shared" si="75"/>
        <v>Error?</v>
      </c>
    </row>
    <row r="4918" spans="1:4">
      <c r="A4918" s="5">
        <v>4857</v>
      </c>
      <c r="B4918" s="1725">
        <f>'Revenues 9-14'!F162</f>
        <v>0</v>
      </c>
      <c r="D4918" s="2" t="str">
        <f t="shared" si="75"/>
        <v>Error?</v>
      </c>
    </row>
    <row r="4919" spans="1:4">
      <c r="A4919" s="5">
        <v>4858</v>
      </c>
      <c r="B4919" s="1725">
        <f>'Revenues 9-14'!G162</f>
        <v>0</v>
      </c>
      <c r="D4919" s="2" t="str">
        <f t="shared" si="75"/>
        <v>Error?</v>
      </c>
    </row>
    <row r="4920" spans="1:4">
      <c r="A4920" s="5">
        <v>4859</v>
      </c>
      <c r="B4920" s="1725">
        <f>'Revenues 9-14'!H162</f>
        <v>0</v>
      </c>
      <c r="D4920" s="2" t="str">
        <f t="shared" si="75"/>
        <v>Error?</v>
      </c>
    </row>
    <row r="4921" spans="1:4">
      <c r="A4921" s="10">
        <v>4860</v>
      </c>
      <c r="B4921" s="1725"/>
      <c r="D4921" s="2" t="str">
        <f t="shared" si="75"/>
        <v>OK</v>
      </c>
    </row>
    <row r="4922" spans="1:4">
      <c r="A4922" s="5">
        <v>4861</v>
      </c>
      <c r="B4922" s="1725">
        <f>'Revenues 9-14'!K162</f>
        <v>0</v>
      </c>
      <c r="D4922" s="2" t="str">
        <f t="shared" si="75"/>
        <v>Error?</v>
      </c>
    </row>
    <row r="4923" spans="1:4">
      <c r="A4923" s="10">
        <v>4862</v>
      </c>
      <c r="B4923" s="1725"/>
      <c r="D4923" s="2" t="str">
        <f t="shared" si="75"/>
        <v>OK</v>
      </c>
    </row>
    <row r="4924" spans="1:4">
      <c r="A4924" s="10">
        <v>4863</v>
      </c>
      <c r="B4924" s="1725"/>
      <c r="D4924" s="2" t="str">
        <f t="shared" si="75"/>
        <v>OK</v>
      </c>
    </row>
    <row r="4925" spans="1:4">
      <c r="A4925" s="10">
        <v>4864</v>
      </c>
      <c r="B4925" s="1725"/>
      <c r="D4925" s="2" t="str">
        <f t="shared" si="75"/>
        <v>OK</v>
      </c>
    </row>
    <row r="4926" spans="1:4">
      <c r="A4926" s="10">
        <v>4865</v>
      </c>
      <c r="B4926" s="1725"/>
      <c r="D4926" s="2" t="str">
        <f t="shared" si="75"/>
        <v>OK</v>
      </c>
    </row>
    <row r="4927" spans="1:4">
      <c r="A4927" s="10">
        <v>4866</v>
      </c>
      <c r="B4927" s="1725"/>
      <c r="D4927" s="2" t="str">
        <f t="shared" ref="D4927:D4990" si="76">IF(ISBLANK(B4927),"OK",IF(A4927-B4927=0,"OK","Error?"))</f>
        <v>OK</v>
      </c>
    </row>
    <row r="4928" spans="1:4">
      <c r="A4928" s="10">
        <v>4867</v>
      </c>
      <c r="B4928" s="1725"/>
      <c r="D4928" s="2" t="str">
        <f t="shared" si="76"/>
        <v>OK</v>
      </c>
    </row>
    <row r="4929" spans="1:4">
      <c r="A4929" s="10">
        <v>4868</v>
      </c>
      <c r="B4929" s="1725"/>
      <c r="D4929" s="2" t="str">
        <f t="shared" si="76"/>
        <v>OK</v>
      </c>
    </row>
    <row r="4930" spans="1:4">
      <c r="A4930" s="10">
        <v>4869</v>
      </c>
      <c r="B4930" s="1725"/>
      <c r="D4930" s="2" t="str">
        <f t="shared" si="76"/>
        <v>OK</v>
      </c>
    </row>
    <row r="4931" spans="1:4">
      <c r="A4931" s="10">
        <v>4870</v>
      </c>
      <c r="B4931" s="1725"/>
      <c r="D4931" s="2" t="str">
        <f t="shared" si="76"/>
        <v>OK</v>
      </c>
    </row>
    <row r="4932" spans="1:4">
      <c r="A4932" s="10">
        <v>4871</v>
      </c>
      <c r="B4932" s="1725"/>
      <c r="D4932" s="2" t="str">
        <f t="shared" si="76"/>
        <v>OK</v>
      </c>
    </row>
    <row r="4933" spans="1:4">
      <c r="A4933" s="10">
        <v>4872</v>
      </c>
      <c r="B4933" s="1725"/>
      <c r="D4933" s="2" t="str">
        <f t="shared" si="76"/>
        <v>OK</v>
      </c>
    </row>
    <row r="4934" spans="1:4">
      <c r="A4934" s="10">
        <v>4873</v>
      </c>
      <c r="B4934" s="1725"/>
      <c r="D4934" s="2" t="str">
        <f t="shared" si="76"/>
        <v>OK</v>
      </c>
    </row>
    <row r="4935" spans="1:4">
      <c r="A4935" s="10">
        <v>4874</v>
      </c>
      <c r="B4935" s="1725"/>
      <c r="D4935" s="2" t="str">
        <f t="shared" si="76"/>
        <v>OK</v>
      </c>
    </row>
    <row r="4936" spans="1:4">
      <c r="A4936" s="10">
        <v>4875</v>
      </c>
      <c r="B4936" s="1725"/>
      <c r="D4936" s="2" t="str">
        <f t="shared" si="76"/>
        <v>OK</v>
      </c>
    </row>
    <row r="4937" spans="1:4">
      <c r="A4937" s="10">
        <v>4876</v>
      </c>
      <c r="B4937" s="1725"/>
      <c r="D4937" s="2" t="str">
        <f t="shared" si="76"/>
        <v>OK</v>
      </c>
    </row>
    <row r="4938" spans="1:4">
      <c r="A4938" s="10">
        <v>4877</v>
      </c>
      <c r="B4938" s="1725"/>
      <c r="D4938" s="2" t="str">
        <f t="shared" si="76"/>
        <v>OK</v>
      </c>
    </row>
    <row r="4939" spans="1:4">
      <c r="A4939" s="10">
        <v>4878</v>
      </c>
      <c r="B4939" s="1725"/>
      <c r="D4939" s="2" t="str">
        <f t="shared" si="76"/>
        <v>OK</v>
      </c>
    </row>
    <row r="4940" spans="1:4">
      <c r="A4940" s="10">
        <v>4879</v>
      </c>
      <c r="B4940" s="1725"/>
      <c r="D4940" s="2" t="str">
        <f t="shared" si="76"/>
        <v>OK</v>
      </c>
    </row>
    <row r="4941" spans="1:4">
      <c r="A4941" s="10">
        <v>4880</v>
      </c>
      <c r="B4941" s="1725"/>
      <c r="D4941" s="2" t="str">
        <f t="shared" si="76"/>
        <v>OK</v>
      </c>
    </row>
    <row r="4942" spans="1:4">
      <c r="A4942" s="10">
        <v>4881</v>
      </c>
      <c r="B4942" s="1725"/>
      <c r="D4942" s="2" t="str">
        <f t="shared" si="76"/>
        <v>OK</v>
      </c>
    </row>
    <row r="4943" spans="1:4">
      <c r="A4943" s="10">
        <v>4882</v>
      </c>
      <c r="B4943" s="1725"/>
      <c r="D4943" s="2" t="str">
        <f t="shared" si="76"/>
        <v>OK</v>
      </c>
    </row>
    <row r="4944" spans="1:4">
      <c r="A4944" s="5">
        <v>4883</v>
      </c>
      <c r="B4944" s="1725">
        <f>'Revenues 9-14'!C174</f>
        <v>0</v>
      </c>
      <c r="D4944" s="2" t="str">
        <f t="shared" si="76"/>
        <v>Error?</v>
      </c>
    </row>
    <row r="4945" spans="1:4">
      <c r="A4945" s="5">
        <v>4884</v>
      </c>
      <c r="B4945" s="1725">
        <f>'Revenues 9-14'!D174</f>
        <v>0</v>
      </c>
      <c r="D4945" s="2" t="str">
        <f t="shared" si="76"/>
        <v>Error?</v>
      </c>
    </row>
    <row r="4946" spans="1:4">
      <c r="A4946" s="5">
        <v>4885</v>
      </c>
      <c r="B4946" s="1725">
        <f>'Revenues 9-14'!F174</f>
        <v>0</v>
      </c>
      <c r="D4946" s="2" t="str">
        <f t="shared" si="76"/>
        <v>Error?</v>
      </c>
    </row>
    <row r="4947" spans="1:4">
      <c r="A4947" s="5">
        <v>4886</v>
      </c>
      <c r="B4947" s="1725">
        <f>'Revenues 9-14'!G174</f>
        <v>0</v>
      </c>
      <c r="D4947" s="2" t="str">
        <f t="shared" si="76"/>
        <v>Error?</v>
      </c>
    </row>
    <row r="4948" spans="1:4">
      <c r="A4948" s="5">
        <v>4887</v>
      </c>
      <c r="B4948" s="1725">
        <f>'Revenues 9-14'!H174</f>
        <v>0</v>
      </c>
      <c r="D4948" s="2" t="str">
        <f t="shared" si="76"/>
        <v>Error?</v>
      </c>
    </row>
    <row r="4949" spans="1:4">
      <c r="A4949" s="5">
        <v>4888</v>
      </c>
      <c r="B4949" s="1725">
        <f>'Revenues 9-14'!K174</f>
        <v>0</v>
      </c>
      <c r="D4949" s="2" t="str">
        <f t="shared" si="76"/>
        <v>Error?</v>
      </c>
    </row>
    <row r="4950" spans="1:4">
      <c r="A4950" s="5">
        <v>4889</v>
      </c>
      <c r="B4950" s="1725">
        <f>'Revenues 9-14'!H175</f>
        <v>0</v>
      </c>
      <c r="C4950" s="2" t="s">
        <v>567</v>
      </c>
      <c r="D4950" s="2" t="str">
        <f t="shared" si="76"/>
        <v>Error?</v>
      </c>
    </row>
    <row r="4951" spans="1:4">
      <c r="A4951" s="5">
        <v>4890</v>
      </c>
      <c r="B4951" s="1725">
        <f>'Revenues 9-14'!K175</f>
        <v>0</v>
      </c>
      <c r="C4951" s="2" t="s">
        <v>567</v>
      </c>
      <c r="D4951" s="2" t="str">
        <f t="shared" si="76"/>
        <v>Error?</v>
      </c>
    </row>
    <row r="4952" spans="1:4">
      <c r="A4952" s="10">
        <v>4891</v>
      </c>
      <c r="B4952" s="1725"/>
      <c r="D4952" s="2" t="str">
        <f t="shared" si="76"/>
        <v>OK</v>
      </c>
    </row>
    <row r="4953" spans="1:4">
      <c r="A4953" s="10">
        <v>4892</v>
      </c>
      <c r="B4953" s="1725"/>
      <c r="D4953" s="2" t="str">
        <f t="shared" si="76"/>
        <v>OK</v>
      </c>
    </row>
    <row r="4954" spans="1:4">
      <c r="A4954" s="10">
        <v>4893</v>
      </c>
      <c r="B4954" s="1725"/>
      <c r="D4954" s="2" t="str">
        <f t="shared" si="76"/>
        <v>OK</v>
      </c>
    </row>
    <row r="4955" spans="1:4">
      <c r="A4955" s="10">
        <v>4894</v>
      </c>
      <c r="B4955" s="1725"/>
      <c r="D4955" s="2" t="str">
        <f t="shared" si="76"/>
        <v>OK</v>
      </c>
    </row>
    <row r="4956" spans="1:4">
      <c r="A4956" s="10">
        <v>4895</v>
      </c>
      <c r="B4956" s="1725"/>
      <c r="D4956" s="2" t="str">
        <f t="shared" si="76"/>
        <v>OK</v>
      </c>
    </row>
    <row r="4957" spans="1:4">
      <c r="A4957" s="10">
        <v>4896</v>
      </c>
      <c r="B4957" s="1725"/>
      <c r="D4957" s="2" t="str">
        <f t="shared" si="76"/>
        <v>OK</v>
      </c>
    </row>
    <row r="4958" spans="1:4">
      <c r="A4958" s="10">
        <v>4897</v>
      </c>
      <c r="B4958" s="1725"/>
      <c r="D4958" s="2" t="str">
        <f t="shared" si="76"/>
        <v>OK</v>
      </c>
    </row>
    <row r="4959" spans="1:4">
      <c r="A4959" s="10">
        <v>4898</v>
      </c>
      <c r="B4959" s="1725"/>
      <c r="D4959" s="2" t="str">
        <f t="shared" si="76"/>
        <v>OK</v>
      </c>
    </row>
    <row r="4960" spans="1:4">
      <c r="A4960" s="10">
        <v>4899</v>
      </c>
      <c r="B4960" s="1725"/>
      <c r="D4960" s="2" t="str">
        <f t="shared" si="76"/>
        <v>OK</v>
      </c>
    </row>
    <row r="4961" spans="1:4">
      <c r="A4961" s="10">
        <v>4900</v>
      </c>
      <c r="B4961" s="1725"/>
      <c r="D4961" s="2" t="str">
        <f t="shared" si="76"/>
        <v>OK</v>
      </c>
    </row>
    <row r="4962" spans="1:4">
      <c r="A4962" s="10">
        <v>4901</v>
      </c>
      <c r="B4962" s="1725"/>
      <c r="D4962" s="2" t="str">
        <f t="shared" si="76"/>
        <v>OK</v>
      </c>
    </row>
    <row r="4963" spans="1:4">
      <c r="A4963" s="10">
        <v>4902</v>
      </c>
      <c r="B4963" s="1725"/>
      <c r="D4963" s="2" t="str">
        <f t="shared" si="76"/>
        <v>OK</v>
      </c>
    </row>
    <row r="4964" spans="1:4">
      <c r="A4964" s="10">
        <v>4903</v>
      </c>
      <c r="B4964" s="1725"/>
      <c r="D4964" s="2" t="str">
        <f t="shared" si="76"/>
        <v>OK</v>
      </c>
    </row>
    <row r="4965" spans="1:4">
      <c r="A4965" s="10">
        <v>4904</v>
      </c>
      <c r="B4965" s="1725"/>
      <c r="D4965" s="2" t="str">
        <f t="shared" si="76"/>
        <v>OK</v>
      </c>
    </row>
    <row r="4966" spans="1:4">
      <c r="A4966" s="10">
        <v>4905</v>
      </c>
      <c r="B4966" s="1725"/>
      <c r="D4966" s="2" t="str">
        <f t="shared" si="76"/>
        <v>OK</v>
      </c>
    </row>
    <row r="4967" spans="1:4">
      <c r="A4967" s="10">
        <v>4906</v>
      </c>
      <c r="B4967" s="1725"/>
      <c r="D4967" s="2" t="str">
        <f t="shared" si="76"/>
        <v>OK</v>
      </c>
    </row>
    <row r="4968" spans="1:4">
      <c r="A4968" s="10">
        <v>4907</v>
      </c>
      <c r="B4968" s="1725"/>
      <c r="D4968" s="2" t="str">
        <f t="shared" si="76"/>
        <v>OK</v>
      </c>
    </row>
    <row r="4969" spans="1:4">
      <c r="A4969" s="10">
        <v>4908</v>
      </c>
      <c r="B4969" s="1725"/>
      <c r="D4969" s="2" t="str">
        <f t="shared" si="76"/>
        <v>OK</v>
      </c>
    </row>
    <row r="4970" spans="1:4">
      <c r="A4970" s="10">
        <v>4909</v>
      </c>
      <c r="B4970" s="1725"/>
      <c r="D4970" s="2" t="str">
        <f t="shared" si="76"/>
        <v>OK</v>
      </c>
    </row>
    <row r="4971" spans="1:4">
      <c r="A4971" s="10">
        <v>4910</v>
      </c>
      <c r="B4971" s="1725"/>
      <c r="D4971" s="2" t="str">
        <f t="shared" si="76"/>
        <v>OK</v>
      </c>
    </row>
    <row r="4972" spans="1:4">
      <c r="A4972" s="10">
        <v>4911</v>
      </c>
      <c r="B4972" s="1725"/>
      <c r="D4972" s="2" t="str">
        <f t="shared" si="76"/>
        <v>OK</v>
      </c>
    </row>
    <row r="4973" spans="1:4">
      <c r="A4973" s="10">
        <v>4912</v>
      </c>
      <c r="B4973" s="1725"/>
      <c r="D4973" s="2" t="str">
        <f t="shared" si="76"/>
        <v>OK</v>
      </c>
    </row>
    <row r="4974" spans="1:4">
      <c r="A4974" s="10">
        <v>4913</v>
      </c>
      <c r="B4974" s="1725"/>
      <c r="D4974" s="2" t="str">
        <f t="shared" si="76"/>
        <v>OK</v>
      </c>
    </row>
    <row r="4975" spans="1:4">
      <c r="A4975" s="10">
        <v>4914</v>
      </c>
      <c r="B4975" s="1725"/>
      <c r="D4975" s="2" t="str">
        <f t="shared" si="76"/>
        <v>OK</v>
      </c>
    </row>
    <row r="4976" spans="1:4">
      <c r="A4976" s="10">
        <v>4915</v>
      </c>
      <c r="B4976" s="1725"/>
      <c r="D4976" s="2" t="str">
        <f t="shared" si="76"/>
        <v>OK</v>
      </c>
    </row>
    <row r="4977" spans="1:4">
      <c r="A4977" s="10">
        <v>4916</v>
      </c>
      <c r="B4977" s="1725"/>
      <c r="D4977" s="2" t="str">
        <f t="shared" si="76"/>
        <v>OK</v>
      </c>
    </row>
    <row r="4978" spans="1:4">
      <c r="A4978" s="10">
        <v>4917</v>
      </c>
      <c r="B4978" s="1725"/>
      <c r="D4978" s="2" t="str">
        <f t="shared" si="76"/>
        <v>OK</v>
      </c>
    </row>
    <row r="4979" spans="1:4">
      <c r="A4979" s="10">
        <v>4918</v>
      </c>
      <c r="B4979" s="1725"/>
      <c r="D4979" s="2" t="str">
        <f t="shared" si="76"/>
        <v>OK</v>
      </c>
    </row>
    <row r="4980" spans="1:4">
      <c r="A4980" s="10">
        <v>4919</v>
      </c>
      <c r="B4980" s="1725"/>
      <c r="D4980" s="2" t="str">
        <f t="shared" si="76"/>
        <v>OK</v>
      </c>
    </row>
    <row r="4981" spans="1:4">
      <c r="A4981" s="10">
        <v>4920</v>
      </c>
      <c r="B4981" s="1725"/>
      <c r="D4981" s="2" t="str">
        <f t="shared" si="76"/>
        <v>OK</v>
      </c>
    </row>
    <row r="4982" spans="1:4">
      <c r="A4982" s="10">
        <v>4921</v>
      </c>
      <c r="B4982" s="1725"/>
      <c r="D4982" s="2" t="str">
        <f t="shared" si="76"/>
        <v>OK</v>
      </c>
    </row>
    <row r="4983" spans="1:4">
      <c r="A4983" s="10">
        <v>4922</v>
      </c>
      <c r="B4983" s="1725"/>
      <c r="D4983" s="2" t="str">
        <f t="shared" si="76"/>
        <v>OK</v>
      </c>
    </row>
    <row r="4984" spans="1:4">
      <c r="A4984" s="10">
        <v>4923</v>
      </c>
      <c r="B4984" s="1725"/>
      <c r="D4984" s="2" t="str">
        <f t="shared" si="76"/>
        <v>OK</v>
      </c>
    </row>
    <row r="4985" spans="1:4">
      <c r="A4985" s="10">
        <v>4924</v>
      </c>
      <c r="B4985" s="1725"/>
      <c r="D4985" s="2" t="str">
        <f t="shared" si="76"/>
        <v>OK</v>
      </c>
    </row>
    <row r="4986" spans="1:4">
      <c r="A4986" s="10">
        <v>4925</v>
      </c>
      <c r="B4986" s="1725"/>
      <c r="D4986" s="2" t="str">
        <f t="shared" si="76"/>
        <v>OK</v>
      </c>
    </row>
    <row r="4987" spans="1:4">
      <c r="A4987" s="10">
        <v>4926</v>
      </c>
      <c r="B4987" s="1725"/>
      <c r="D4987" s="2" t="str">
        <f t="shared" si="76"/>
        <v>OK</v>
      </c>
    </row>
    <row r="4988" spans="1:4">
      <c r="A4988" s="10">
        <v>4927</v>
      </c>
      <c r="B4988" s="1725"/>
      <c r="D4988" s="2" t="str">
        <f t="shared" si="76"/>
        <v>OK</v>
      </c>
    </row>
    <row r="4989" spans="1:4">
      <c r="A4989" s="10">
        <v>4928</v>
      </c>
      <c r="B4989" s="1725"/>
      <c r="D4989" s="2" t="str">
        <f t="shared" si="76"/>
        <v>OK</v>
      </c>
    </row>
    <row r="4990" spans="1:4">
      <c r="A4990" s="10">
        <v>4929</v>
      </c>
      <c r="B4990" s="1725"/>
      <c r="D4990" s="2" t="str">
        <f t="shared" si="76"/>
        <v>OK</v>
      </c>
    </row>
    <row r="4991" spans="1:4">
      <c r="A4991" s="10">
        <v>4930</v>
      </c>
      <c r="B4991" s="1725"/>
      <c r="D4991" s="2" t="str">
        <f t="shared" ref="D4991:D5054" si="77">IF(ISBLANK(B4991),"OK",IF(A4991-B4991=0,"OK","Error?"))</f>
        <v>OK</v>
      </c>
    </row>
    <row r="4992" spans="1:4">
      <c r="A4992" s="10">
        <v>4931</v>
      </c>
      <c r="B4992" s="1725"/>
      <c r="D4992" s="2" t="str">
        <f t="shared" si="77"/>
        <v>OK</v>
      </c>
    </row>
    <row r="4993" spans="1:4">
      <c r="A4993" s="10">
        <v>4932</v>
      </c>
      <c r="B4993" s="1725"/>
      <c r="D4993" s="2" t="str">
        <f t="shared" si="77"/>
        <v>OK</v>
      </c>
    </row>
    <row r="4994" spans="1:4">
      <c r="A4994" s="10">
        <v>4933</v>
      </c>
      <c r="B4994" s="1725"/>
      <c r="D4994" s="2" t="str">
        <f t="shared" si="77"/>
        <v>OK</v>
      </c>
    </row>
    <row r="4995" spans="1:4">
      <c r="A4995" s="12">
        <v>4934</v>
      </c>
      <c r="B4995" s="1725">
        <f>'FP Info 3'!J7</f>
        <v>2247891213</v>
      </c>
      <c r="D4995" s="2" t="str">
        <f t="shared" si="77"/>
        <v>Error?</v>
      </c>
    </row>
    <row r="4996" spans="1:4">
      <c r="A4996" s="12">
        <v>4935</v>
      </c>
      <c r="B4996" s="1725">
        <f>'FP Info 3'!H31</f>
        <v>310208987.39400005</v>
      </c>
      <c r="D4996" s="2" t="str">
        <f t="shared" si="77"/>
        <v>Error?</v>
      </c>
    </row>
    <row r="4997" spans="1:4">
      <c r="A4997" s="12">
        <v>4936</v>
      </c>
      <c r="B4997" s="1725">
        <f>'FP Info 3'!H37</f>
        <v>194172888</v>
      </c>
      <c r="D4997" s="2" t="str">
        <f t="shared" si="77"/>
        <v>Error?</v>
      </c>
    </row>
    <row r="4998" spans="1:4">
      <c r="A4998" s="10">
        <v>4937</v>
      </c>
      <c r="B4998" s="1725"/>
      <c r="D4998" s="2" t="str">
        <f t="shared" si="77"/>
        <v>OK</v>
      </c>
    </row>
    <row r="4999" spans="1:4">
      <c r="A4999" s="10">
        <v>4938</v>
      </c>
      <c r="B4999" s="1725"/>
      <c r="C4999" s="2" t="s">
        <v>567</v>
      </c>
      <c r="D4999" s="2" t="str">
        <f t="shared" si="77"/>
        <v>OK</v>
      </c>
    </row>
    <row r="5000" spans="1:4">
      <c r="A5000" s="5">
        <v>4939</v>
      </c>
      <c r="B5000" s="1725">
        <f>'Revenues 9-14'!K169</f>
        <v>0</v>
      </c>
      <c r="C5000" s="2" t="s">
        <v>567</v>
      </c>
      <c r="D5000" s="2" t="str">
        <f t="shared" si="77"/>
        <v>Error?</v>
      </c>
    </row>
    <row r="5001" spans="1:4">
      <c r="A5001" s="10">
        <v>4940</v>
      </c>
      <c r="B5001" s="1725"/>
      <c r="D5001" s="2" t="str">
        <f t="shared" si="77"/>
        <v>OK</v>
      </c>
    </row>
    <row r="5002" spans="1:4">
      <c r="A5002" s="10">
        <v>4941</v>
      </c>
      <c r="B5002" s="1725"/>
      <c r="D5002" s="2" t="str">
        <f t="shared" si="77"/>
        <v>OK</v>
      </c>
    </row>
    <row r="5003" spans="1:4">
      <c r="A5003" s="10">
        <v>4942</v>
      </c>
      <c r="B5003" s="1725"/>
      <c r="D5003" s="2" t="str">
        <f t="shared" si="77"/>
        <v>OK</v>
      </c>
    </row>
    <row r="5004" spans="1:4">
      <c r="A5004" s="10">
        <v>4943</v>
      </c>
      <c r="B5004" s="1725"/>
      <c r="D5004" s="2" t="str">
        <f t="shared" si="77"/>
        <v>OK</v>
      </c>
    </row>
    <row r="5005" spans="1:4">
      <c r="A5005" s="10">
        <v>4944</v>
      </c>
      <c r="B5005" s="1725"/>
      <c r="C5005" s="2" t="s">
        <v>567</v>
      </c>
      <c r="D5005" s="2" t="str">
        <f t="shared" si="77"/>
        <v>OK</v>
      </c>
    </row>
    <row r="5006" spans="1:4">
      <c r="A5006" s="10">
        <v>4945</v>
      </c>
      <c r="B5006" s="1725"/>
      <c r="D5006" s="2" t="str">
        <f t="shared" si="77"/>
        <v>OK</v>
      </c>
    </row>
    <row r="5007" spans="1:4">
      <c r="A5007" s="10">
        <v>4946</v>
      </c>
      <c r="B5007" s="1725"/>
      <c r="D5007" s="2" t="str">
        <f t="shared" si="77"/>
        <v>OK</v>
      </c>
    </row>
    <row r="5008" spans="1:4">
      <c r="A5008" s="10">
        <v>4947</v>
      </c>
      <c r="B5008" s="1725"/>
      <c r="D5008" s="2" t="str">
        <f t="shared" si="77"/>
        <v>OK</v>
      </c>
    </row>
    <row r="5009" spans="1:4">
      <c r="A5009" s="10">
        <v>4948</v>
      </c>
      <c r="B5009" s="1725"/>
      <c r="C5009" s="2" t="s">
        <v>567</v>
      </c>
      <c r="D5009" s="2" t="str">
        <f t="shared" si="77"/>
        <v>OK</v>
      </c>
    </row>
    <row r="5010" spans="1:4">
      <c r="A5010" s="10">
        <v>4949</v>
      </c>
      <c r="B5010" s="1725"/>
      <c r="C5010" s="2" t="s">
        <v>567</v>
      </c>
      <c r="D5010" s="2" t="str">
        <f t="shared" si="77"/>
        <v>OK</v>
      </c>
    </row>
    <row r="5011" spans="1:4">
      <c r="A5011" s="5">
        <v>4950</v>
      </c>
      <c r="B5011" s="1725">
        <f>'Acct Summary 7-8'!I6</f>
        <v>0</v>
      </c>
      <c r="C5011" s="2" t="s">
        <v>567</v>
      </c>
      <c r="D5011" s="2" t="str">
        <f t="shared" si="77"/>
        <v>Error?</v>
      </c>
    </row>
    <row r="5012" spans="1:4">
      <c r="A5012" s="5">
        <v>4951</v>
      </c>
      <c r="B5012" s="1725">
        <f>'Acct Summary 7-8'!C27</f>
        <v>32000000</v>
      </c>
      <c r="C5012" s="2" t="s">
        <v>567</v>
      </c>
      <c r="D5012" s="2" t="str">
        <f t="shared" si="77"/>
        <v>Error?</v>
      </c>
    </row>
    <row r="5013" spans="1:4">
      <c r="A5013" s="5">
        <v>4952</v>
      </c>
      <c r="B5013" s="1725">
        <f>'Acct Summary 7-8'!D27</f>
        <v>0</v>
      </c>
      <c r="D5013" s="2" t="str">
        <f t="shared" si="77"/>
        <v>Error?</v>
      </c>
    </row>
    <row r="5014" spans="1:4">
      <c r="A5014" s="5">
        <v>4953</v>
      </c>
      <c r="B5014" s="1725">
        <f>'Acct Summary 7-8'!F27</f>
        <v>0</v>
      </c>
      <c r="C5014" s="2" t="s">
        <v>567</v>
      </c>
      <c r="D5014" s="2" t="str">
        <f t="shared" si="77"/>
        <v>Error?</v>
      </c>
    </row>
    <row r="5015" spans="1:4">
      <c r="A5015" s="10">
        <v>4954</v>
      </c>
      <c r="B5015" s="1725"/>
      <c r="D5015" s="2" t="str">
        <f t="shared" si="77"/>
        <v>OK</v>
      </c>
    </row>
    <row r="5016" spans="1:4">
      <c r="A5016" s="10">
        <v>4955</v>
      </c>
      <c r="B5016" s="1725"/>
      <c r="D5016" s="2" t="str">
        <f t="shared" si="77"/>
        <v>OK</v>
      </c>
    </row>
    <row r="5017" spans="1:4">
      <c r="A5017" s="10">
        <v>4956</v>
      </c>
      <c r="B5017" s="1725"/>
      <c r="D5017" s="2" t="str">
        <f t="shared" si="77"/>
        <v>OK</v>
      </c>
    </row>
    <row r="5018" spans="1:4">
      <c r="A5018" s="10">
        <v>4957</v>
      </c>
      <c r="B5018" s="1725"/>
      <c r="D5018" s="2" t="str">
        <f t="shared" si="77"/>
        <v>OK</v>
      </c>
    </row>
    <row r="5019" spans="1:4">
      <c r="A5019" s="10">
        <v>4958</v>
      </c>
      <c r="B5019" s="1725"/>
      <c r="D5019" s="2" t="str">
        <f t="shared" si="77"/>
        <v>OK</v>
      </c>
    </row>
    <row r="5020" spans="1:4">
      <c r="A5020" s="10">
        <v>4959</v>
      </c>
      <c r="B5020" s="1725"/>
      <c r="D5020" s="2" t="str">
        <f t="shared" si="77"/>
        <v>OK</v>
      </c>
    </row>
    <row r="5021" spans="1:4">
      <c r="A5021" s="10">
        <v>4960</v>
      </c>
      <c r="B5021" s="1725"/>
      <c r="D5021" s="2" t="str">
        <f t="shared" si="77"/>
        <v>OK</v>
      </c>
    </row>
    <row r="5022" spans="1:4">
      <c r="A5022" s="5">
        <v>4961</v>
      </c>
      <c r="B5022" s="1725">
        <f>'Acct Summary 7-8'!C49</f>
        <v>0</v>
      </c>
      <c r="D5022" s="2" t="str">
        <f t="shared" si="77"/>
        <v>Error?</v>
      </c>
    </row>
    <row r="5023" spans="1:4">
      <c r="A5023" s="5">
        <v>4962</v>
      </c>
      <c r="B5023" s="1725">
        <f>'Acct Summary 7-8'!D49</f>
        <v>0</v>
      </c>
      <c r="D5023" s="2" t="str">
        <f t="shared" si="77"/>
        <v>Error?</v>
      </c>
    </row>
    <row r="5024" spans="1:4">
      <c r="A5024" s="5">
        <v>4963</v>
      </c>
      <c r="B5024" s="1725">
        <f>'Acct Summary 7-8'!F49</f>
        <v>32000000</v>
      </c>
      <c r="D5024" s="2" t="str">
        <f t="shared" si="77"/>
        <v>Error?</v>
      </c>
    </row>
    <row r="5025" spans="1:4">
      <c r="A5025" s="10">
        <v>4964</v>
      </c>
      <c r="B5025" s="1725"/>
      <c r="C5025" s="2" t="s">
        <v>567</v>
      </c>
      <c r="D5025" s="2" t="str">
        <f t="shared" si="77"/>
        <v>OK</v>
      </c>
    </row>
    <row r="5026" spans="1:4">
      <c r="A5026" s="5">
        <v>4965</v>
      </c>
      <c r="B5026" s="1725">
        <f>'Revenues 9-14'!C6</f>
        <v>0</v>
      </c>
      <c r="D5026" s="2" t="str">
        <f t="shared" si="77"/>
        <v>Error?</v>
      </c>
    </row>
    <row r="5027" spans="1:4">
      <c r="A5027" s="5">
        <v>4966</v>
      </c>
      <c r="B5027" s="1725">
        <f>'Revenues 9-14'!F104</f>
        <v>0</v>
      </c>
      <c r="D5027" s="2" t="str">
        <f t="shared" si="77"/>
        <v>Error?</v>
      </c>
    </row>
    <row r="5028" spans="1:4">
      <c r="A5028" s="10">
        <v>4967</v>
      </c>
      <c r="B5028" s="1725"/>
      <c r="D5028" s="2" t="str">
        <f t="shared" si="77"/>
        <v>OK</v>
      </c>
    </row>
    <row r="5029" spans="1:4">
      <c r="A5029" s="10">
        <v>4968</v>
      </c>
      <c r="B5029" s="1725"/>
      <c r="D5029" s="2" t="str">
        <f t="shared" si="77"/>
        <v>OK</v>
      </c>
    </row>
    <row r="5030" spans="1:4">
      <c r="A5030" s="10">
        <v>4969</v>
      </c>
      <c r="B5030" s="1725"/>
      <c r="D5030" s="2" t="str">
        <f t="shared" si="77"/>
        <v>OK</v>
      </c>
    </row>
    <row r="5031" spans="1:4">
      <c r="A5031" s="10">
        <v>4970</v>
      </c>
      <c r="B5031" s="1725"/>
      <c r="D5031" s="2" t="str">
        <f t="shared" si="77"/>
        <v>OK</v>
      </c>
    </row>
    <row r="5032" spans="1:4">
      <c r="A5032" s="10">
        <v>4971</v>
      </c>
      <c r="B5032" s="1725"/>
      <c r="D5032" s="2" t="str">
        <f t="shared" si="77"/>
        <v>OK</v>
      </c>
    </row>
    <row r="5033" spans="1:4">
      <c r="A5033" s="10">
        <v>4972</v>
      </c>
      <c r="B5033" s="1725"/>
      <c r="D5033" s="2" t="str">
        <f t="shared" si="77"/>
        <v>OK</v>
      </c>
    </row>
    <row r="5034" spans="1:4">
      <c r="A5034" s="10">
        <v>4973</v>
      </c>
      <c r="B5034" s="1725"/>
      <c r="D5034" s="2" t="str">
        <f t="shared" si="77"/>
        <v>OK</v>
      </c>
    </row>
    <row r="5035" spans="1:4">
      <c r="A5035" s="10">
        <v>4974</v>
      </c>
      <c r="B5035" s="1725"/>
      <c r="D5035" s="2" t="str">
        <f t="shared" si="77"/>
        <v>OK</v>
      </c>
    </row>
    <row r="5036" spans="1:4">
      <c r="A5036" s="10">
        <v>4975</v>
      </c>
      <c r="B5036" s="1725"/>
      <c r="D5036" s="2" t="str">
        <f t="shared" si="77"/>
        <v>OK</v>
      </c>
    </row>
    <row r="5037" spans="1:4">
      <c r="A5037" s="10">
        <v>4976</v>
      </c>
      <c r="B5037" s="1725"/>
      <c r="D5037" s="2" t="str">
        <f t="shared" si="77"/>
        <v>OK</v>
      </c>
    </row>
    <row r="5038" spans="1:4">
      <c r="A5038" s="10">
        <v>4977</v>
      </c>
      <c r="B5038" s="1725"/>
      <c r="D5038" s="2" t="str">
        <f t="shared" si="77"/>
        <v>OK</v>
      </c>
    </row>
    <row r="5039" spans="1:4">
      <c r="A5039" s="10">
        <v>4978</v>
      </c>
      <c r="B5039" s="1725"/>
      <c r="D5039" s="2" t="str">
        <f t="shared" si="77"/>
        <v>OK</v>
      </c>
    </row>
    <row r="5040" spans="1:4">
      <c r="A5040" s="10">
        <v>4979</v>
      </c>
      <c r="B5040" s="1725"/>
      <c r="D5040" s="2" t="str">
        <f t="shared" si="77"/>
        <v>OK</v>
      </c>
    </row>
    <row r="5041" spans="1:4">
      <c r="A5041" s="10">
        <v>4980</v>
      </c>
      <c r="B5041" s="1725"/>
      <c r="D5041" s="2" t="str">
        <f t="shared" si="77"/>
        <v>OK</v>
      </c>
    </row>
    <row r="5042" spans="1:4">
      <c r="A5042" s="10">
        <v>4981</v>
      </c>
      <c r="B5042" s="1725"/>
      <c r="D5042" s="2" t="str">
        <f t="shared" si="77"/>
        <v>OK</v>
      </c>
    </row>
    <row r="5043" spans="1:4">
      <c r="A5043" s="10">
        <v>4982</v>
      </c>
      <c r="B5043" s="1725"/>
      <c r="D5043" s="2" t="str">
        <f t="shared" si="77"/>
        <v>OK</v>
      </c>
    </row>
    <row r="5044" spans="1:4">
      <c r="A5044" s="10">
        <v>4983</v>
      </c>
      <c r="B5044" s="1725"/>
      <c r="D5044" s="2" t="str">
        <f t="shared" si="77"/>
        <v>OK</v>
      </c>
    </row>
    <row r="5045" spans="1:4">
      <c r="A5045" s="10">
        <v>4984</v>
      </c>
      <c r="B5045" s="1725"/>
      <c r="D5045" s="2" t="str">
        <f t="shared" si="77"/>
        <v>OK</v>
      </c>
    </row>
    <row r="5046" spans="1:4">
      <c r="A5046" s="10">
        <v>4985</v>
      </c>
      <c r="B5046" s="1725"/>
      <c r="D5046" s="2" t="str">
        <f t="shared" si="77"/>
        <v>OK</v>
      </c>
    </row>
    <row r="5047" spans="1:4">
      <c r="A5047" s="10">
        <v>4986</v>
      </c>
      <c r="B5047" s="1725"/>
      <c r="D5047" s="2" t="str">
        <f t="shared" si="77"/>
        <v>OK</v>
      </c>
    </row>
    <row r="5048" spans="1:4">
      <c r="A5048" s="10">
        <v>4987</v>
      </c>
      <c r="B5048" s="1725"/>
      <c r="D5048" s="2" t="str">
        <f t="shared" si="77"/>
        <v>OK</v>
      </c>
    </row>
    <row r="5049" spans="1:4">
      <c r="A5049" s="10">
        <v>4988</v>
      </c>
      <c r="B5049" s="1725"/>
      <c r="D5049" s="2" t="str">
        <f t="shared" si="77"/>
        <v>OK</v>
      </c>
    </row>
    <row r="5050" spans="1:4">
      <c r="A5050" s="10">
        <v>4989</v>
      </c>
      <c r="B5050" s="1725"/>
      <c r="D5050" s="2" t="str">
        <f t="shared" si="77"/>
        <v>OK</v>
      </c>
    </row>
    <row r="5051" spans="1:4">
      <c r="A5051" s="10">
        <v>4990</v>
      </c>
      <c r="B5051" s="1725"/>
      <c r="D5051" s="2" t="str">
        <f t="shared" si="77"/>
        <v>OK</v>
      </c>
    </row>
    <row r="5052" spans="1:4">
      <c r="A5052" s="10">
        <v>4991</v>
      </c>
      <c r="B5052" s="1725"/>
      <c r="D5052" s="2" t="str">
        <f t="shared" si="77"/>
        <v>OK</v>
      </c>
    </row>
    <row r="5053" spans="1:4">
      <c r="A5053" s="10">
        <v>4992</v>
      </c>
      <c r="B5053" s="1725"/>
      <c r="D5053" s="2" t="str">
        <f t="shared" si="77"/>
        <v>OK</v>
      </c>
    </row>
    <row r="5054" spans="1:4">
      <c r="A5054" s="10">
        <v>4993</v>
      </c>
      <c r="B5054" s="1725"/>
      <c r="D5054" s="2" t="str">
        <f t="shared" si="77"/>
        <v>OK</v>
      </c>
    </row>
    <row r="5055" spans="1:4">
      <c r="A5055" s="10">
        <v>4994</v>
      </c>
      <c r="B5055" s="1725"/>
      <c r="D5055" s="2" t="str">
        <f t="shared" ref="D5055:D5118" si="78">IF(ISBLANK(B5055),"OK",IF(A5055-B5055=0,"OK","Error?"))</f>
        <v>OK</v>
      </c>
    </row>
    <row r="5056" spans="1:4">
      <c r="A5056" s="5">
        <v>4995</v>
      </c>
      <c r="B5056" s="1725">
        <f>'Revenues 9-14'!C160</f>
        <v>0</v>
      </c>
      <c r="D5056" s="2" t="str">
        <f t="shared" si="78"/>
        <v>Error?</v>
      </c>
    </row>
    <row r="5057" spans="1:4">
      <c r="A5057" s="5">
        <v>4996</v>
      </c>
      <c r="B5057" s="1725">
        <f>'Revenues 9-14'!D160</f>
        <v>0</v>
      </c>
      <c r="D5057" s="2" t="str">
        <f t="shared" si="78"/>
        <v>Error?</v>
      </c>
    </row>
    <row r="5058" spans="1:4">
      <c r="A5058" s="5">
        <v>4997</v>
      </c>
      <c r="B5058" s="1725">
        <f>'Revenues 9-14'!F160</f>
        <v>0</v>
      </c>
      <c r="D5058" s="2" t="str">
        <f t="shared" si="78"/>
        <v>Error?</v>
      </c>
    </row>
    <row r="5059" spans="1:4">
      <c r="A5059" s="5">
        <v>4998</v>
      </c>
      <c r="B5059" s="1725">
        <f>'Revenues 9-14'!G160</f>
        <v>0</v>
      </c>
      <c r="D5059" s="2" t="str">
        <f t="shared" si="78"/>
        <v>Error?</v>
      </c>
    </row>
    <row r="5060" spans="1:4">
      <c r="A5060" s="5">
        <v>4999</v>
      </c>
      <c r="B5060" s="1725">
        <f>'Revenues 9-14'!C161</f>
        <v>0</v>
      </c>
      <c r="D5060" s="2" t="str">
        <f t="shared" si="78"/>
        <v>Error?</v>
      </c>
    </row>
    <row r="5061" spans="1:4">
      <c r="A5061" s="5">
        <v>5000</v>
      </c>
      <c r="B5061" s="1725">
        <f>'Revenues 9-14'!C5</f>
        <v>80412443</v>
      </c>
      <c r="D5061" s="2" t="str">
        <f t="shared" si="78"/>
        <v>Error?</v>
      </c>
    </row>
    <row r="5062" spans="1:4">
      <c r="A5062" s="10">
        <v>5001</v>
      </c>
      <c r="B5062" s="1725"/>
      <c r="D5062" s="2" t="str">
        <f t="shared" si="78"/>
        <v>OK</v>
      </c>
    </row>
    <row r="5063" spans="1:4">
      <c r="A5063" s="5">
        <v>5002</v>
      </c>
      <c r="B5063" s="1725">
        <f>'Revenues 9-14'!C7</f>
        <v>15478461</v>
      </c>
      <c r="D5063" s="2" t="str">
        <f t="shared" si="78"/>
        <v>Error?</v>
      </c>
    </row>
    <row r="5064" spans="1:4">
      <c r="A5064" s="5">
        <v>5003</v>
      </c>
      <c r="B5064" s="1725">
        <f>'Revenues 9-14'!C10</f>
        <v>0</v>
      </c>
      <c r="D5064" s="2" t="str">
        <f t="shared" si="78"/>
        <v>Error?</v>
      </c>
    </row>
    <row r="5065" spans="1:4">
      <c r="A5065" s="5">
        <v>5004</v>
      </c>
      <c r="B5065" s="1725">
        <f>'Revenues 9-14'!C11</f>
        <v>0</v>
      </c>
      <c r="D5065" s="2" t="str">
        <f t="shared" si="78"/>
        <v>Error?</v>
      </c>
    </row>
    <row r="5066" spans="1:4">
      <c r="A5066" s="5">
        <v>5005</v>
      </c>
      <c r="B5066" s="1725">
        <f>'Revenues 9-14'!C12</f>
        <v>95890904</v>
      </c>
      <c r="C5066" s="2" t="s">
        <v>567</v>
      </c>
      <c r="D5066" s="2" t="str">
        <f t="shared" si="78"/>
        <v>Error?</v>
      </c>
    </row>
    <row r="5067" spans="1:4">
      <c r="A5067" s="5">
        <v>5006</v>
      </c>
      <c r="B5067" s="1725">
        <f>'Revenues 9-14'!C14</f>
        <v>0</v>
      </c>
      <c r="D5067" s="2" t="str">
        <f t="shared" si="78"/>
        <v>Error?</v>
      </c>
    </row>
    <row r="5068" spans="1:4">
      <c r="A5068" s="5">
        <v>5007</v>
      </c>
      <c r="B5068" s="1725">
        <f>'Revenues 9-14'!C15</f>
        <v>0</v>
      </c>
      <c r="D5068" s="2" t="str">
        <f t="shared" si="78"/>
        <v>Error?</v>
      </c>
    </row>
    <row r="5069" spans="1:4">
      <c r="A5069" s="5">
        <v>5008</v>
      </c>
      <c r="B5069" s="1725">
        <f>'Revenues 9-14'!C16</f>
        <v>1189037</v>
      </c>
      <c r="D5069" s="2" t="str">
        <f t="shared" si="78"/>
        <v>Error?</v>
      </c>
    </row>
    <row r="5070" spans="1:4">
      <c r="A5070" s="5">
        <v>5009</v>
      </c>
      <c r="B5070" s="1725">
        <f>'Revenues 9-14'!C17</f>
        <v>0</v>
      </c>
      <c r="D5070" s="2" t="str">
        <f t="shared" si="78"/>
        <v>Error?</v>
      </c>
    </row>
    <row r="5071" spans="1:4">
      <c r="A5071" s="5">
        <v>5010</v>
      </c>
      <c r="B5071" s="1725">
        <f>'Revenues 9-14'!C18</f>
        <v>1189037</v>
      </c>
      <c r="C5071" s="2" t="s">
        <v>567</v>
      </c>
      <c r="D5071" s="2" t="str">
        <f t="shared" si="78"/>
        <v>Error?</v>
      </c>
    </row>
    <row r="5072" spans="1:4">
      <c r="A5072" s="5">
        <v>5011</v>
      </c>
      <c r="B5072" s="1725">
        <f>'Revenues 9-14'!C20</f>
        <v>653624</v>
      </c>
      <c r="D5072" s="2" t="str">
        <f t="shared" si="78"/>
        <v>Error?</v>
      </c>
    </row>
    <row r="5073" spans="1:4">
      <c r="A5073" s="5">
        <v>5012</v>
      </c>
      <c r="B5073" s="1725">
        <f>'Revenues 9-14'!C21</f>
        <v>-16388</v>
      </c>
      <c r="D5073" s="2" t="str">
        <f t="shared" si="78"/>
        <v>Error?</v>
      </c>
    </row>
    <row r="5074" spans="1:4">
      <c r="A5074" s="5">
        <v>5013</v>
      </c>
      <c r="B5074" s="1725">
        <f>'Revenues 9-14'!C22</f>
        <v>0</v>
      </c>
      <c r="D5074" s="2" t="str">
        <f t="shared" si="78"/>
        <v>Error?</v>
      </c>
    </row>
    <row r="5075" spans="1:4">
      <c r="A5075" s="5">
        <v>5014</v>
      </c>
      <c r="B5075" s="1725">
        <f>'Revenues 9-14'!C24</f>
        <v>447775</v>
      </c>
      <c r="D5075" s="2" t="str">
        <f t="shared" si="78"/>
        <v>Error?</v>
      </c>
    </row>
    <row r="5076" spans="1:4">
      <c r="A5076" s="5">
        <v>5015</v>
      </c>
      <c r="B5076" s="1725">
        <f>'Revenues 9-14'!C25</f>
        <v>0</v>
      </c>
      <c r="D5076" s="2" t="str">
        <f t="shared" si="78"/>
        <v>Error?</v>
      </c>
    </row>
    <row r="5077" spans="1:4">
      <c r="A5077" s="5">
        <v>5016</v>
      </c>
      <c r="B5077" s="1725">
        <f>'Revenues 9-14'!C26</f>
        <v>0</v>
      </c>
      <c r="D5077" s="2" t="str">
        <f t="shared" si="78"/>
        <v>Error?</v>
      </c>
    </row>
    <row r="5078" spans="1:4">
      <c r="A5078" s="5">
        <v>5017</v>
      </c>
      <c r="B5078" s="1725">
        <f>'Revenues 9-14'!C28</f>
        <v>0</v>
      </c>
      <c r="D5078" s="2" t="str">
        <f t="shared" si="78"/>
        <v>Error?</v>
      </c>
    </row>
    <row r="5079" spans="1:4">
      <c r="A5079" s="5">
        <v>5018</v>
      </c>
      <c r="B5079" s="1725">
        <f>'Revenues 9-14'!C29</f>
        <v>0</v>
      </c>
      <c r="D5079" s="2" t="str">
        <f t="shared" si="78"/>
        <v>Error?</v>
      </c>
    </row>
    <row r="5080" spans="1:4">
      <c r="A5080" s="5">
        <v>5019</v>
      </c>
      <c r="B5080" s="1725">
        <f>'Revenues 9-14'!C30</f>
        <v>13301</v>
      </c>
      <c r="D5080" s="2" t="str">
        <f t="shared" si="78"/>
        <v>Error?</v>
      </c>
    </row>
    <row r="5081" spans="1:4">
      <c r="A5081" s="5">
        <v>5020</v>
      </c>
      <c r="B5081" s="1725">
        <f>'Revenues 9-14'!C32</f>
        <v>0</v>
      </c>
      <c r="D5081" s="2" t="str">
        <f t="shared" si="78"/>
        <v>Error?</v>
      </c>
    </row>
    <row r="5082" spans="1:4">
      <c r="A5082" s="5">
        <v>5021</v>
      </c>
      <c r="B5082" s="1725">
        <f>'Revenues 9-14'!C33</f>
        <v>691540</v>
      </c>
      <c r="D5082" s="2" t="str">
        <f t="shared" si="78"/>
        <v>Error?</v>
      </c>
    </row>
    <row r="5083" spans="1:4">
      <c r="A5083" s="5">
        <v>5022</v>
      </c>
      <c r="B5083" s="1725">
        <f>'Revenues 9-14'!C34</f>
        <v>0</v>
      </c>
      <c r="D5083" s="2" t="str">
        <f t="shared" si="78"/>
        <v>Error?</v>
      </c>
    </row>
    <row r="5084" spans="1:4">
      <c r="A5084" s="5">
        <v>5023</v>
      </c>
      <c r="B5084" s="1725">
        <f>'Revenues 9-14'!C36</f>
        <v>48440</v>
      </c>
      <c r="D5084" s="2" t="str">
        <f t="shared" si="78"/>
        <v>Error?</v>
      </c>
    </row>
    <row r="5085" spans="1:4">
      <c r="A5085" s="5">
        <v>5024</v>
      </c>
      <c r="B5085" s="1725">
        <f>'Revenues 9-14'!C37</f>
        <v>0</v>
      </c>
      <c r="D5085" s="2" t="str">
        <f t="shared" si="78"/>
        <v>Error?</v>
      </c>
    </row>
    <row r="5086" spans="1:4">
      <c r="A5086" s="5">
        <v>5025</v>
      </c>
      <c r="B5086" s="1725">
        <f>'Revenues 9-14'!C38</f>
        <v>0</v>
      </c>
      <c r="D5086" s="2" t="str">
        <f t="shared" si="78"/>
        <v>Error?</v>
      </c>
    </row>
    <row r="5087" spans="1:4">
      <c r="A5087" s="5">
        <v>5026</v>
      </c>
      <c r="B5087" s="1725">
        <f>'Revenues 9-14'!C40</f>
        <v>1838292</v>
      </c>
      <c r="C5087" s="2" t="s">
        <v>567</v>
      </c>
      <c r="D5087" s="2" t="str">
        <f t="shared" si="78"/>
        <v>Error?</v>
      </c>
    </row>
    <row r="5088" spans="1:4">
      <c r="A5088" s="5">
        <v>5027</v>
      </c>
      <c r="B5088" s="1725">
        <f>'Revenues 9-14'!C65</f>
        <v>1810734</v>
      </c>
      <c r="D5088" s="2" t="str">
        <f t="shared" si="78"/>
        <v>Error?</v>
      </c>
    </row>
    <row r="5089" spans="1:4">
      <c r="A5089" s="5">
        <v>5028</v>
      </c>
      <c r="B5089" s="1725">
        <f>'Revenues 9-14'!C66</f>
        <v>0</v>
      </c>
      <c r="D5089" s="2" t="str">
        <f t="shared" si="78"/>
        <v>Error?</v>
      </c>
    </row>
    <row r="5090" spans="1:4">
      <c r="A5090" s="5">
        <v>5029</v>
      </c>
      <c r="B5090" s="1725">
        <f>'Revenues 9-14'!C67</f>
        <v>1810734</v>
      </c>
      <c r="C5090" s="2" t="s">
        <v>567</v>
      </c>
      <c r="D5090" s="2" t="str">
        <f t="shared" si="78"/>
        <v>Error?</v>
      </c>
    </row>
    <row r="5091" spans="1:4">
      <c r="A5091" s="5">
        <v>5030</v>
      </c>
      <c r="B5091" s="1725">
        <f>'Revenues 9-14'!C70</f>
        <v>972</v>
      </c>
      <c r="D5091" s="2" t="str">
        <f t="shared" si="78"/>
        <v>Error?</v>
      </c>
    </row>
    <row r="5092" spans="1:4">
      <c r="A5092" s="5">
        <v>5031</v>
      </c>
      <c r="B5092" s="1725">
        <f>'Revenues 9-14'!C71</f>
        <v>26560</v>
      </c>
      <c r="D5092" s="2" t="str">
        <f t="shared" si="78"/>
        <v>Error?</v>
      </c>
    </row>
    <row r="5093" spans="1:4">
      <c r="A5093" s="5">
        <v>5032</v>
      </c>
      <c r="B5093" s="1725">
        <f>'Revenues 9-14'!C72</f>
        <v>0</v>
      </c>
      <c r="D5093" s="2" t="str">
        <f t="shared" si="78"/>
        <v>Error?</v>
      </c>
    </row>
    <row r="5094" spans="1:4">
      <c r="A5094" s="5">
        <v>5033</v>
      </c>
      <c r="B5094" s="1725">
        <f>'Revenues 9-14'!C73</f>
        <v>0</v>
      </c>
      <c r="D5094" s="2" t="str">
        <f t="shared" si="78"/>
        <v>Error?</v>
      </c>
    </row>
    <row r="5095" spans="1:4">
      <c r="A5095" s="5">
        <v>5034</v>
      </c>
      <c r="B5095" s="1725">
        <f>'Revenues 9-14'!C74</f>
        <v>22260</v>
      </c>
      <c r="D5095" s="2" t="str">
        <f t="shared" si="78"/>
        <v>Error?</v>
      </c>
    </row>
    <row r="5096" spans="1:4">
      <c r="A5096" s="5">
        <v>5035</v>
      </c>
      <c r="B5096" s="1725">
        <f>'Revenues 9-14'!C75</f>
        <v>50346</v>
      </c>
      <c r="C5096" s="2" t="s">
        <v>567</v>
      </c>
      <c r="D5096" s="2" t="str">
        <f t="shared" si="78"/>
        <v>Error?</v>
      </c>
    </row>
    <row r="5097" spans="1:4">
      <c r="A5097" s="5">
        <v>5036</v>
      </c>
      <c r="B5097" s="1725">
        <f>'Revenues 9-14'!C77</f>
        <v>28524</v>
      </c>
      <c r="D5097" s="2" t="str">
        <f t="shared" si="78"/>
        <v>Error?</v>
      </c>
    </row>
    <row r="5098" spans="1:4">
      <c r="A5098" s="5">
        <v>5037</v>
      </c>
      <c r="B5098" s="1725">
        <f>'Revenues 9-14'!C78</f>
        <v>3750</v>
      </c>
      <c r="D5098" s="2" t="str">
        <f t="shared" si="78"/>
        <v>Error?</v>
      </c>
    </row>
    <row r="5099" spans="1:4">
      <c r="A5099" s="5">
        <v>5038</v>
      </c>
      <c r="B5099" s="1725">
        <f>'Revenues 9-14'!C79</f>
        <v>2166</v>
      </c>
      <c r="D5099" s="2" t="str">
        <f t="shared" si="78"/>
        <v>Error?</v>
      </c>
    </row>
    <row r="5100" spans="1:4">
      <c r="A5100" s="5">
        <v>5039</v>
      </c>
      <c r="B5100" s="1725">
        <f>'Revenues 9-14'!C80</f>
        <v>0</v>
      </c>
      <c r="D5100" s="2" t="str">
        <f t="shared" si="78"/>
        <v>Error?</v>
      </c>
    </row>
    <row r="5101" spans="1:4">
      <c r="A5101" s="5">
        <v>5040</v>
      </c>
      <c r="B5101" s="1725">
        <f>'Revenues 9-14'!C81</f>
        <v>522</v>
      </c>
      <c r="D5101" s="2" t="str">
        <f t="shared" si="78"/>
        <v>Error?</v>
      </c>
    </row>
    <row r="5102" spans="1:4">
      <c r="A5102" s="5">
        <v>5041</v>
      </c>
      <c r="B5102" s="1725">
        <f>'Revenues 9-14'!C82</f>
        <v>34962</v>
      </c>
      <c r="C5102" s="2" t="s">
        <v>567</v>
      </c>
      <c r="D5102" s="2" t="str">
        <f t="shared" si="78"/>
        <v>Error?</v>
      </c>
    </row>
    <row r="5103" spans="1:4">
      <c r="A5103" s="5">
        <v>5042</v>
      </c>
      <c r="B5103" s="1725">
        <f>'Revenues 9-14'!C84</f>
        <v>0</v>
      </c>
      <c r="D5103" s="2" t="str">
        <f t="shared" si="78"/>
        <v>Error?</v>
      </c>
    </row>
    <row r="5104" spans="1:4">
      <c r="A5104" s="5">
        <v>5043</v>
      </c>
      <c r="B5104" s="1725">
        <f>'Revenues 9-14'!C85</f>
        <v>0</v>
      </c>
      <c r="D5104" s="2" t="str">
        <f t="shared" si="78"/>
        <v>Error?</v>
      </c>
    </row>
    <row r="5105" spans="1:4">
      <c r="A5105" s="5">
        <v>5044</v>
      </c>
      <c r="B5105" s="1725">
        <f>'Revenues 9-14'!C86</f>
        <v>0</v>
      </c>
      <c r="D5105" s="2" t="str">
        <f t="shared" si="78"/>
        <v>Error?</v>
      </c>
    </row>
    <row r="5106" spans="1:4">
      <c r="A5106" s="5">
        <v>5045</v>
      </c>
      <c r="B5106" s="1725">
        <f>'Revenues 9-14'!C87</f>
        <v>0</v>
      </c>
      <c r="D5106" s="2" t="str">
        <f t="shared" si="78"/>
        <v>Error?</v>
      </c>
    </row>
    <row r="5107" spans="1:4">
      <c r="A5107" s="5">
        <v>5046</v>
      </c>
      <c r="B5107" s="1725">
        <f>'Revenues 9-14'!C88</f>
        <v>0</v>
      </c>
      <c r="D5107" s="2" t="str">
        <f t="shared" si="78"/>
        <v>Error?</v>
      </c>
    </row>
    <row r="5108" spans="1:4">
      <c r="A5108" s="5">
        <v>5047</v>
      </c>
      <c r="B5108" s="1725">
        <f>'Revenues 9-14'!C89</f>
        <v>0</v>
      </c>
      <c r="D5108" s="2" t="str">
        <f t="shared" si="78"/>
        <v>Error?</v>
      </c>
    </row>
    <row r="5109" spans="1:4">
      <c r="A5109" s="5">
        <v>5048</v>
      </c>
      <c r="B5109" s="1725">
        <f>'Revenues 9-14'!C90</f>
        <v>0</v>
      </c>
      <c r="D5109" s="2" t="str">
        <f t="shared" si="78"/>
        <v>Error?</v>
      </c>
    </row>
    <row r="5110" spans="1:4">
      <c r="A5110" s="5">
        <v>5049</v>
      </c>
      <c r="B5110" s="1725">
        <f>'Revenues 9-14'!C91</f>
        <v>0</v>
      </c>
      <c r="D5110" s="2" t="str">
        <f t="shared" si="78"/>
        <v>Error?</v>
      </c>
    </row>
    <row r="5111" spans="1:4">
      <c r="A5111" s="5">
        <v>5050</v>
      </c>
      <c r="B5111" s="1725">
        <f>'Revenues 9-14'!C92</f>
        <v>0</v>
      </c>
      <c r="D5111" s="2" t="str">
        <f t="shared" si="78"/>
        <v>Error?</v>
      </c>
    </row>
    <row r="5112" spans="1:4">
      <c r="A5112" s="5">
        <v>5051</v>
      </c>
      <c r="B5112" s="1725">
        <f>'Revenues 9-14'!C93</f>
        <v>0</v>
      </c>
      <c r="C5112" s="2" t="s">
        <v>567</v>
      </c>
      <c r="D5112" s="2" t="str">
        <f t="shared" si="78"/>
        <v>Error?</v>
      </c>
    </row>
    <row r="5113" spans="1:4">
      <c r="A5113" s="5">
        <v>5052</v>
      </c>
      <c r="B5113" s="1725">
        <f>'Revenues 9-14'!C95</f>
        <v>20601</v>
      </c>
      <c r="D5113" s="2" t="str">
        <f t="shared" si="78"/>
        <v>Error?</v>
      </c>
    </row>
    <row r="5114" spans="1:4">
      <c r="A5114" s="5">
        <v>5053</v>
      </c>
      <c r="B5114" s="1725">
        <f>'Revenues 9-14'!C96</f>
        <v>110731</v>
      </c>
      <c r="D5114" s="2" t="str">
        <f t="shared" si="78"/>
        <v>Error?</v>
      </c>
    </row>
    <row r="5115" spans="1:4">
      <c r="A5115" s="5">
        <v>5054</v>
      </c>
      <c r="B5115" s="1725">
        <f>'Revenues 9-14'!C98</f>
        <v>0</v>
      </c>
      <c r="D5115" s="2" t="str">
        <f t="shared" si="78"/>
        <v>Error?</v>
      </c>
    </row>
    <row r="5116" spans="1:4">
      <c r="A5116" s="5">
        <v>5055</v>
      </c>
      <c r="B5116" s="1725">
        <f>'Revenues 9-14'!C99</f>
        <v>362912</v>
      </c>
      <c r="D5116" s="2" t="str">
        <f t="shared" si="78"/>
        <v>Error?</v>
      </c>
    </row>
    <row r="5117" spans="1:4">
      <c r="A5117" s="5">
        <v>5056</v>
      </c>
      <c r="B5117" s="1725">
        <f>'Revenues 9-14'!C105</f>
        <v>0</v>
      </c>
      <c r="D5117" s="2" t="str">
        <f t="shared" si="78"/>
        <v>Error?</v>
      </c>
    </row>
    <row r="5118" spans="1:4">
      <c r="A5118" s="5">
        <v>5057</v>
      </c>
      <c r="B5118" s="1725">
        <f>'Revenues 9-14'!C106</f>
        <v>86914</v>
      </c>
      <c r="D5118" s="2" t="str">
        <f t="shared" si="78"/>
        <v>Error?</v>
      </c>
    </row>
    <row r="5119" spans="1:4">
      <c r="A5119" s="5">
        <v>5058</v>
      </c>
      <c r="B5119" s="1725">
        <f>'Revenues 9-14'!C107</f>
        <v>529360</v>
      </c>
      <c r="D5119" s="2" t="str">
        <f t="shared" ref="D5119:D5182" si="79">IF(ISBLANK(B5119),"OK",IF(A5119-B5119=0,"OK","Error?"))</f>
        <v>Error?</v>
      </c>
    </row>
    <row r="5120" spans="1:4">
      <c r="A5120" s="5">
        <v>5059</v>
      </c>
      <c r="B5120" s="1725">
        <f>'Revenues 9-14'!C108</f>
        <v>1131367</v>
      </c>
      <c r="C5120" s="2" t="s">
        <v>567</v>
      </c>
      <c r="D5120" s="2" t="str">
        <f t="shared" si="79"/>
        <v>Error?</v>
      </c>
    </row>
    <row r="5121" spans="1:4">
      <c r="A5121" s="5">
        <v>5060</v>
      </c>
      <c r="B5121" s="1725">
        <f>'Revenues 9-14'!C109</f>
        <v>101945642</v>
      </c>
      <c r="C5121" s="2" t="s">
        <v>567</v>
      </c>
      <c r="D5121" s="2" t="str">
        <f t="shared" si="79"/>
        <v>Error?</v>
      </c>
    </row>
    <row r="5122" spans="1:4">
      <c r="A5122" s="5">
        <v>5061</v>
      </c>
      <c r="B5122" s="1725">
        <f>'Revenues 9-14'!C111</f>
        <v>18429</v>
      </c>
      <c r="D5122" s="2" t="str">
        <f t="shared" si="79"/>
        <v>Error?</v>
      </c>
    </row>
    <row r="5123" spans="1:4">
      <c r="A5123" s="5">
        <v>5062</v>
      </c>
      <c r="B5123" s="1725">
        <f>'Revenues 9-14'!C112</f>
        <v>0</v>
      </c>
      <c r="D5123" s="2" t="str">
        <f t="shared" si="79"/>
        <v>Error?</v>
      </c>
    </row>
    <row r="5124" spans="1:4">
      <c r="A5124" s="5">
        <v>5063</v>
      </c>
      <c r="B5124" s="1725">
        <f>'Revenues 9-14'!C113</f>
        <v>0</v>
      </c>
      <c r="D5124" s="2" t="str">
        <f t="shared" si="79"/>
        <v>Error?</v>
      </c>
    </row>
    <row r="5125" spans="1:4">
      <c r="A5125" s="5">
        <v>5064</v>
      </c>
      <c r="B5125" s="1725">
        <f>'Revenues 9-14'!C114</f>
        <v>18429</v>
      </c>
      <c r="C5125" s="2" t="s">
        <v>567</v>
      </c>
      <c r="D5125" s="2" t="str">
        <f t="shared" si="79"/>
        <v>Error?</v>
      </c>
    </row>
    <row r="5126" spans="1:4">
      <c r="A5126" s="5">
        <v>5065</v>
      </c>
      <c r="B5126" s="1725">
        <f>'Revenues 9-14'!C117</f>
        <v>153044153</v>
      </c>
      <c r="D5126" s="2" t="str">
        <f t="shared" si="79"/>
        <v>Error?</v>
      </c>
    </row>
    <row r="5127" spans="1:4">
      <c r="A5127" s="5">
        <v>5066</v>
      </c>
      <c r="B5127" s="1725">
        <f>'Revenues 9-14'!C119</f>
        <v>0</v>
      </c>
      <c r="D5127" s="2" t="str">
        <f t="shared" si="79"/>
        <v>Error?</v>
      </c>
    </row>
    <row r="5128" spans="1:4">
      <c r="A5128" s="10">
        <v>5067</v>
      </c>
      <c r="B5128" s="1725"/>
      <c r="D5128" s="2" t="str">
        <f t="shared" si="79"/>
        <v>OK</v>
      </c>
    </row>
    <row r="5129" spans="1:4">
      <c r="A5129" s="10">
        <v>5068</v>
      </c>
      <c r="B5129" s="1725"/>
      <c r="D5129" s="2" t="str">
        <f t="shared" si="79"/>
        <v>OK</v>
      </c>
    </row>
    <row r="5130" spans="1:4">
      <c r="A5130" s="10">
        <v>5069</v>
      </c>
      <c r="B5130" s="1725"/>
      <c r="D5130" s="2" t="str">
        <f t="shared" si="79"/>
        <v>OK</v>
      </c>
    </row>
    <row r="5131" spans="1:4">
      <c r="A5131" s="10">
        <v>5070</v>
      </c>
      <c r="B5131" s="1725"/>
      <c r="D5131" s="2" t="str">
        <f t="shared" si="79"/>
        <v>OK</v>
      </c>
    </row>
    <row r="5132" spans="1:4">
      <c r="A5132" s="5">
        <v>5071</v>
      </c>
      <c r="B5132" s="1725">
        <f>'Revenues 9-14'!C122</f>
        <v>153044153</v>
      </c>
      <c r="C5132" s="2" t="s">
        <v>567</v>
      </c>
      <c r="D5132" s="2" t="str">
        <f t="shared" si="79"/>
        <v>Error?</v>
      </c>
    </row>
    <row r="5133" spans="1:4">
      <c r="A5133" s="5">
        <v>5072</v>
      </c>
      <c r="B5133" s="1725">
        <f>'Revenues 9-14'!C125</f>
        <v>2734767</v>
      </c>
      <c r="D5133" s="2" t="str">
        <f t="shared" si="79"/>
        <v>Error?</v>
      </c>
    </row>
    <row r="5134" spans="1:4">
      <c r="A5134" s="5">
        <v>5073</v>
      </c>
      <c r="B5134" s="1725">
        <f>'Revenues 9-14'!C126</f>
        <v>0</v>
      </c>
      <c r="D5134" s="2" t="str">
        <f t="shared" si="79"/>
        <v>Error?</v>
      </c>
    </row>
    <row r="5135" spans="1:4">
      <c r="A5135" s="5">
        <v>5074</v>
      </c>
      <c r="B5135" s="1725">
        <f>'Revenues 9-14'!C127</f>
        <v>0</v>
      </c>
      <c r="D5135" s="2" t="str">
        <f t="shared" si="79"/>
        <v>Error?</v>
      </c>
    </row>
    <row r="5136" spans="1:4">
      <c r="A5136" s="10">
        <v>5075</v>
      </c>
      <c r="B5136" s="1725"/>
      <c r="D5136" s="2" t="str">
        <f t="shared" si="79"/>
        <v>OK</v>
      </c>
    </row>
    <row r="5137" spans="1:4">
      <c r="A5137" s="5">
        <v>5076</v>
      </c>
      <c r="B5137" s="1725">
        <f>'Revenues 9-14'!C128</f>
        <v>908741</v>
      </c>
      <c r="D5137" s="2" t="str">
        <f t="shared" si="79"/>
        <v>Error?</v>
      </c>
    </row>
    <row r="5138" spans="1:4">
      <c r="A5138" s="10">
        <v>5077</v>
      </c>
      <c r="B5138" s="1725"/>
      <c r="D5138" s="2" t="str">
        <f t="shared" si="79"/>
        <v>OK</v>
      </c>
    </row>
    <row r="5139" spans="1:4">
      <c r="A5139" s="5">
        <v>5078</v>
      </c>
      <c r="B5139" s="1725">
        <f>'Revenues 9-14'!C129</f>
        <v>14021</v>
      </c>
      <c r="D5139" s="2" t="str">
        <f t="shared" si="79"/>
        <v>Error?</v>
      </c>
    </row>
    <row r="5140" spans="1:4">
      <c r="A5140" s="10">
        <v>5079</v>
      </c>
      <c r="B5140" s="1725"/>
      <c r="D5140" s="2" t="str">
        <f t="shared" si="79"/>
        <v>OK</v>
      </c>
    </row>
    <row r="5141" spans="1:4">
      <c r="A5141" s="10">
        <v>5080</v>
      </c>
      <c r="B5141" s="1725"/>
      <c r="D5141" s="2" t="str">
        <f t="shared" si="79"/>
        <v>OK</v>
      </c>
    </row>
    <row r="5142" spans="1:4">
      <c r="A5142" s="5">
        <v>5081</v>
      </c>
      <c r="B5142" s="1725">
        <f>'Revenues 9-14'!C130</f>
        <v>0</v>
      </c>
      <c r="D5142" s="2" t="str">
        <f t="shared" si="79"/>
        <v>Error?</v>
      </c>
    </row>
    <row r="5143" spans="1:4">
      <c r="A5143" s="10">
        <v>5082</v>
      </c>
      <c r="B5143" s="1725"/>
      <c r="D5143" s="2" t="str">
        <f t="shared" si="79"/>
        <v>OK</v>
      </c>
    </row>
    <row r="5144" spans="1:4">
      <c r="A5144" s="10">
        <v>5083</v>
      </c>
      <c r="B5144" s="1725"/>
      <c r="D5144" s="2" t="str">
        <f t="shared" si="79"/>
        <v>OK</v>
      </c>
    </row>
    <row r="5145" spans="1:4">
      <c r="A5145" s="10">
        <v>5084</v>
      </c>
      <c r="B5145" s="1725"/>
      <c r="D5145" s="2" t="str">
        <f t="shared" si="79"/>
        <v>OK</v>
      </c>
    </row>
    <row r="5146" spans="1:4">
      <c r="A5146" s="10">
        <v>5085</v>
      </c>
      <c r="B5146" s="1725"/>
      <c r="D5146" s="2" t="str">
        <f t="shared" si="79"/>
        <v>OK</v>
      </c>
    </row>
    <row r="5147" spans="1:4">
      <c r="A5147" s="5">
        <v>5086</v>
      </c>
      <c r="B5147" s="1725">
        <f>'Revenues 9-14'!C132</f>
        <v>3657529</v>
      </c>
      <c r="C5147" s="2" t="s">
        <v>567</v>
      </c>
      <c r="D5147" s="2" t="str">
        <f t="shared" si="79"/>
        <v>Error?</v>
      </c>
    </row>
    <row r="5148" spans="1:4">
      <c r="A5148" s="5">
        <v>5087</v>
      </c>
      <c r="B5148" s="1725">
        <f>'Revenues 9-14'!C134</f>
        <v>0</v>
      </c>
      <c r="D5148" s="2" t="str">
        <f t="shared" si="79"/>
        <v>Error?</v>
      </c>
    </row>
    <row r="5149" spans="1:4">
      <c r="A5149" s="10">
        <v>5088</v>
      </c>
      <c r="B5149" s="1725"/>
      <c r="D5149" s="2" t="str">
        <f t="shared" si="79"/>
        <v>OK</v>
      </c>
    </row>
    <row r="5150" spans="1:4">
      <c r="A5150" s="10">
        <v>5089</v>
      </c>
      <c r="B5150" s="1725"/>
      <c r="D5150" s="2" t="str">
        <f t="shared" si="79"/>
        <v>OK</v>
      </c>
    </row>
    <row r="5151" spans="1:4">
      <c r="A5151" s="10">
        <v>5090</v>
      </c>
      <c r="B5151" s="1725"/>
      <c r="D5151" s="2" t="str">
        <f t="shared" si="79"/>
        <v>OK</v>
      </c>
    </row>
    <row r="5152" spans="1:4">
      <c r="A5152" s="5">
        <v>5091</v>
      </c>
      <c r="B5152" s="1725">
        <f>'Revenues 9-14'!C135</f>
        <v>0</v>
      </c>
      <c r="D5152" s="2" t="str">
        <f t="shared" si="79"/>
        <v>Error?</v>
      </c>
    </row>
    <row r="5153" spans="1:4">
      <c r="A5153" s="5">
        <v>5092</v>
      </c>
      <c r="B5153" s="1725">
        <f>'Revenues 9-14'!C136</f>
        <v>0</v>
      </c>
      <c r="D5153" s="2" t="str">
        <f t="shared" si="79"/>
        <v>Error?</v>
      </c>
    </row>
    <row r="5154" spans="1:4">
      <c r="A5154" s="10">
        <v>5093</v>
      </c>
      <c r="B5154" s="1725"/>
      <c r="D5154" s="2" t="str">
        <f t="shared" si="79"/>
        <v>OK</v>
      </c>
    </row>
    <row r="5155" spans="1:4">
      <c r="A5155" s="10">
        <v>5094</v>
      </c>
      <c r="B5155" s="1725"/>
      <c r="D5155" s="2" t="str">
        <f t="shared" si="79"/>
        <v>OK</v>
      </c>
    </row>
    <row r="5156" spans="1:4">
      <c r="A5156" s="10">
        <v>5095</v>
      </c>
      <c r="B5156" s="1725"/>
      <c r="D5156" s="2" t="str">
        <f t="shared" si="79"/>
        <v>OK</v>
      </c>
    </row>
    <row r="5157" spans="1:4">
      <c r="A5157" s="10">
        <v>5096</v>
      </c>
      <c r="B5157" s="1725"/>
      <c r="D5157" s="2" t="str">
        <f t="shared" si="79"/>
        <v>OK</v>
      </c>
    </row>
    <row r="5158" spans="1:4">
      <c r="A5158" s="10">
        <v>5097</v>
      </c>
      <c r="B5158" s="1725"/>
      <c r="D5158" s="2" t="str">
        <f t="shared" si="79"/>
        <v>OK</v>
      </c>
    </row>
    <row r="5159" spans="1:4">
      <c r="A5159" s="10">
        <v>5098</v>
      </c>
      <c r="B5159" s="1725"/>
      <c r="D5159" s="2" t="str">
        <f t="shared" si="79"/>
        <v>OK</v>
      </c>
    </row>
    <row r="5160" spans="1:4">
      <c r="A5160" s="10">
        <v>5099</v>
      </c>
      <c r="B5160" s="1725"/>
      <c r="D5160" s="2" t="str">
        <f t="shared" si="79"/>
        <v>OK</v>
      </c>
    </row>
    <row r="5161" spans="1:4">
      <c r="A5161" s="5">
        <v>5100</v>
      </c>
      <c r="B5161" s="1725">
        <f>'Revenues 9-14'!C141</f>
        <v>0</v>
      </c>
      <c r="C5161" s="2" t="s">
        <v>567</v>
      </c>
      <c r="D5161" s="2" t="str">
        <f t="shared" si="79"/>
        <v>Error?</v>
      </c>
    </row>
    <row r="5162" spans="1:4">
      <c r="A5162" s="10">
        <v>5101</v>
      </c>
      <c r="B5162" s="1725"/>
      <c r="D5162" s="2" t="str">
        <f t="shared" si="79"/>
        <v>OK</v>
      </c>
    </row>
    <row r="5163" spans="1:4">
      <c r="A5163" s="5">
        <v>5102</v>
      </c>
      <c r="B5163" s="1725">
        <f>'Revenues 9-14'!C143</f>
        <v>0</v>
      </c>
      <c r="D5163" s="2" t="str">
        <f t="shared" si="79"/>
        <v>Error?</v>
      </c>
    </row>
    <row r="5164" spans="1:4">
      <c r="A5164" s="5">
        <v>5103</v>
      </c>
      <c r="B5164" s="1725">
        <f>'Revenues 9-14'!C144</f>
        <v>0</v>
      </c>
      <c r="D5164" s="2" t="str">
        <f t="shared" si="79"/>
        <v>Error?</v>
      </c>
    </row>
    <row r="5165" spans="1:4">
      <c r="A5165" s="5">
        <v>5104</v>
      </c>
      <c r="B5165" s="1725">
        <f>'Revenues 9-14'!C145</f>
        <v>0</v>
      </c>
      <c r="C5165" s="2" t="s">
        <v>567</v>
      </c>
      <c r="D5165" s="2" t="str">
        <f t="shared" si="79"/>
        <v>Error?</v>
      </c>
    </row>
    <row r="5166" spans="1:4">
      <c r="A5166" s="10">
        <v>5105</v>
      </c>
      <c r="B5166" s="1725"/>
      <c r="D5166" s="2" t="str">
        <f t="shared" si="79"/>
        <v>OK</v>
      </c>
    </row>
    <row r="5167" spans="1:4">
      <c r="A5167" s="5">
        <v>5106</v>
      </c>
      <c r="B5167" s="1725">
        <f>'Revenues 9-14'!C146</f>
        <v>180433</v>
      </c>
      <c r="D5167" s="2" t="str">
        <f t="shared" si="79"/>
        <v>Error?</v>
      </c>
    </row>
    <row r="5168" spans="1:4">
      <c r="A5168" s="5">
        <v>5107</v>
      </c>
      <c r="B5168" s="1725">
        <f>'Revenues 9-14'!C148</f>
        <v>157017</v>
      </c>
      <c r="D5168" s="2" t="str">
        <f t="shared" si="79"/>
        <v>Error?</v>
      </c>
    </row>
    <row r="5169" spans="1:4">
      <c r="A5169" s="10">
        <v>5108</v>
      </c>
      <c r="B5169" s="1725"/>
      <c r="D5169" s="2" t="str">
        <f t="shared" si="79"/>
        <v>OK</v>
      </c>
    </row>
    <row r="5170" spans="1:4">
      <c r="A5170" s="10">
        <v>5109</v>
      </c>
      <c r="B5170" s="1725"/>
      <c r="D5170" s="2" t="str">
        <f t="shared" si="79"/>
        <v>OK</v>
      </c>
    </row>
    <row r="5171" spans="1:4">
      <c r="A5171" s="5">
        <v>5110</v>
      </c>
      <c r="B5171" s="1725">
        <f>'Revenues 9-14'!C149</f>
        <v>673965</v>
      </c>
      <c r="D5171" s="2" t="str">
        <f t="shared" si="79"/>
        <v>Error?</v>
      </c>
    </row>
    <row r="5172" spans="1:4">
      <c r="A5172" s="10">
        <v>5111</v>
      </c>
      <c r="B5172" s="1725"/>
      <c r="D5172" s="2" t="str">
        <f t="shared" si="79"/>
        <v>OK</v>
      </c>
    </row>
    <row r="5173" spans="1:4">
      <c r="A5173" s="10">
        <v>5112</v>
      </c>
      <c r="B5173" s="1725"/>
      <c r="D5173" s="2" t="str">
        <f t="shared" si="79"/>
        <v>OK</v>
      </c>
    </row>
    <row r="5174" spans="1:4">
      <c r="A5174" s="10">
        <v>5113</v>
      </c>
      <c r="B5174" s="1725"/>
      <c r="D5174" s="2" t="str">
        <f t="shared" si="79"/>
        <v>OK</v>
      </c>
    </row>
    <row r="5175" spans="1:4">
      <c r="A5175" s="5">
        <v>5114</v>
      </c>
      <c r="B5175" s="1725">
        <f>'Revenues 9-14'!C152</f>
        <v>0</v>
      </c>
      <c r="D5175" s="2" t="str">
        <f t="shared" si="79"/>
        <v>Error?</v>
      </c>
    </row>
    <row r="5176" spans="1:4">
      <c r="A5176" s="10">
        <v>5115</v>
      </c>
      <c r="B5176" s="1725"/>
      <c r="D5176" s="2" t="str">
        <f t="shared" si="79"/>
        <v>OK</v>
      </c>
    </row>
    <row r="5177" spans="1:4">
      <c r="A5177" s="5">
        <v>5116</v>
      </c>
      <c r="B5177" s="1725">
        <f>'Revenues 9-14'!C153</f>
        <v>0</v>
      </c>
      <c r="D5177" s="2" t="str">
        <f t="shared" si="79"/>
        <v>Error?</v>
      </c>
    </row>
    <row r="5178" spans="1:4">
      <c r="A5178" s="5">
        <v>5117</v>
      </c>
      <c r="B5178" s="1725">
        <f>'Revenues 9-14'!C155</f>
        <v>0</v>
      </c>
      <c r="C5178" s="2" t="s">
        <v>567</v>
      </c>
      <c r="D5178" s="2" t="str">
        <f t="shared" si="79"/>
        <v>Error?</v>
      </c>
    </row>
    <row r="5179" spans="1:4">
      <c r="A5179" s="10">
        <v>5118</v>
      </c>
      <c r="B5179" s="1725"/>
      <c r="D5179" s="2" t="str">
        <f t="shared" si="79"/>
        <v>OK</v>
      </c>
    </row>
    <row r="5180" spans="1:4">
      <c r="A5180" s="10">
        <v>5119</v>
      </c>
      <c r="B5180" s="1725"/>
      <c r="D5180" s="2" t="str">
        <f t="shared" si="79"/>
        <v>OK</v>
      </c>
    </row>
    <row r="5181" spans="1:4">
      <c r="A5181" s="5">
        <v>5120</v>
      </c>
      <c r="B5181" s="1725">
        <f>'Revenues 9-14'!C156</f>
        <v>0</v>
      </c>
      <c r="D5181" s="2" t="str">
        <f t="shared" si="79"/>
        <v>Error?</v>
      </c>
    </row>
    <row r="5182" spans="1:4">
      <c r="A5182" s="10">
        <v>5121</v>
      </c>
      <c r="B5182" s="1725"/>
      <c r="D5182" s="2" t="str">
        <f t="shared" si="79"/>
        <v>OK</v>
      </c>
    </row>
    <row r="5183" spans="1:4">
      <c r="A5183" s="10">
        <v>5122</v>
      </c>
      <c r="B5183" s="1725"/>
      <c r="D5183" s="2" t="str">
        <f t="shared" ref="D5183:D5246" si="80">IF(ISBLANK(B5183),"OK",IF(A5183-B5183=0,"OK","Error?"))</f>
        <v>OK</v>
      </c>
    </row>
    <row r="5184" spans="1:4">
      <c r="A5184" s="10">
        <v>5123</v>
      </c>
      <c r="B5184" s="1725"/>
      <c r="D5184" s="2" t="str">
        <f t="shared" si="80"/>
        <v>OK</v>
      </c>
    </row>
    <row r="5185" spans="1:5">
      <c r="A5185" s="10">
        <v>5124</v>
      </c>
      <c r="B5185" s="1725"/>
      <c r="D5185" s="2" t="str">
        <f t="shared" si="80"/>
        <v>OK</v>
      </c>
    </row>
    <row r="5186" spans="1:5">
      <c r="A5186" s="10">
        <v>5125</v>
      </c>
      <c r="B5186" s="1725"/>
      <c r="D5186" s="2" t="str">
        <f t="shared" si="80"/>
        <v>OK</v>
      </c>
    </row>
    <row r="5187" spans="1:5">
      <c r="A5187" s="5">
        <v>5126</v>
      </c>
      <c r="B5187" s="1725">
        <f>'Revenues 9-14'!C157</f>
        <v>0</v>
      </c>
      <c r="D5187" s="2" t="str">
        <f t="shared" si="80"/>
        <v>Error?</v>
      </c>
    </row>
    <row r="5188" spans="1:5">
      <c r="A5188" s="10">
        <v>5127</v>
      </c>
      <c r="B5188" s="1725"/>
      <c r="D5188" s="2" t="str">
        <f t="shared" si="80"/>
        <v>OK</v>
      </c>
    </row>
    <row r="5189" spans="1:5">
      <c r="A5189" s="10">
        <v>5128</v>
      </c>
      <c r="B5189" s="1725"/>
      <c r="D5189" s="2" t="str">
        <f t="shared" si="80"/>
        <v>OK</v>
      </c>
    </row>
    <row r="5190" spans="1:5">
      <c r="A5190" s="10">
        <v>5129</v>
      </c>
      <c r="B5190" s="1725"/>
      <c r="D5190" s="2" t="str">
        <f t="shared" si="80"/>
        <v>OK</v>
      </c>
    </row>
    <row r="5191" spans="1:5">
      <c r="A5191" s="10">
        <v>5130</v>
      </c>
      <c r="B5191" s="1725"/>
      <c r="D5191" s="2" t="str">
        <f t="shared" si="80"/>
        <v>OK</v>
      </c>
    </row>
    <row r="5192" spans="1:5">
      <c r="A5192" s="10">
        <v>5131</v>
      </c>
      <c r="B5192" s="1725"/>
      <c r="D5192" s="2" t="str">
        <f t="shared" si="80"/>
        <v>OK</v>
      </c>
    </row>
    <row r="5193" spans="1:5">
      <c r="A5193" s="10">
        <v>5132</v>
      </c>
      <c r="B5193" s="1725"/>
      <c r="D5193" s="2" t="str">
        <f t="shared" si="80"/>
        <v>OK</v>
      </c>
    </row>
    <row r="5194" spans="1:5">
      <c r="A5194" s="5">
        <v>5133</v>
      </c>
      <c r="B5194" s="1725">
        <f>'Revenues 9-14'!C158</f>
        <v>169408</v>
      </c>
      <c r="D5194" s="2" t="str">
        <f t="shared" si="80"/>
        <v>Error?</v>
      </c>
    </row>
    <row r="5195" spans="1:5">
      <c r="A5195" s="10">
        <v>5134</v>
      </c>
      <c r="B5195" s="1725"/>
      <c r="D5195" s="2" t="str">
        <f t="shared" si="80"/>
        <v>OK</v>
      </c>
    </row>
    <row r="5196" spans="1:5">
      <c r="A5196" s="5">
        <v>5135</v>
      </c>
      <c r="B5196" s="1725">
        <f>'Revenues 9-14'!C159</f>
        <v>12054784</v>
      </c>
      <c r="D5196" s="2" t="str">
        <f t="shared" si="80"/>
        <v>Error?</v>
      </c>
    </row>
    <row r="5197" spans="1:5">
      <c r="A5197" s="10">
        <v>5136</v>
      </c>
      <c r="B5197" s="1725"/>
      <c r="D5197" s="2" t="str">
        <f t="shared" si="80"/>
        <v>OK</v>
      </c>
    </row>
    <row r="5198" spans="1:5">
      <c r="A5198" s="10">
        <v>5137</v>
      </c>
      <c r="B5198" s="1725"/>
      <c r="D5198" s="2" t="str">
        <f t="shared" si="80"/>
        <v>OK</v>
      </c>
    </row>
    <row r="5199" spans="1:5">
      <c r="A5199" s="10">
        <v>5138</v>
      </c>
      <c r="B5199" s="1725"/>
      <c r="D5199" s="2" t="str">
        <f t="shared" si="80"/>
        <v>OK</v>
      </c>
      <c r="E5199" s="4" t="s">
        <v>1876</v>
      </c>
    </row>
    <row r="5200" spans="1:5">
      <c r="A5200" s="10">
        <v>5139</v>
      </c>
      <c r="B5200" s="1725"/>
      <c r="D5200" s="2" t="str">
        <f t="shared" si="80"/>
        <v>OK</v>
      </c>
      <c r="E5200" s="4" t="s">
        <v>1876</v>
      </c>
    </row>
    <row r="5201" spans="1:4">
      <c r="A5201" s="10">
        <v>5140</v>
      </c>
      <c r="B5201" s="1725"/>
      <c r="D5201" s="2" t="str">
        <f t="shared" si="80"/>
        <v>OK</v>
      </c>
    </row>
    <row r="5202" spans="1:4">
      <c r="A5202" s="10">
        <v>5141</v>
      </c>
      <c r="B5202" s="1725"/>
      <c r="D5202" s="2" t="str">
        <f t="shared" si="80"/>
        <v>OK</v>
      </c>
    </row>
    <row r="5203" spans="1:4">
      <c r="A5203" s="10">
        <v>5142</v>
      </c>
      <c r="B5203" s="1725"/>
      <c r="D5203" s="2" t="str">
        <f t="shared" si="80"/>
        <v>OK</v>
      </c>
    </row>
    <row r="5204" spans="1:4">
      <c r="A5204" s="10">
        <v>5143</v>
      </c>
      <c r="B5204" s="1725"/>
      <c r="D5204" s="2" t="str">
        <f t="shared" si="80"/>
        <v>OK</v>
      </c>
    </row>
    <row r="5205" spans="1:4">
      <c r="A5205" s="10">
        <v>5144</v>
      </c>
      <c r="B5205" s="1725"/>
      <c r="D5205" s="2" t="str">
        <f t="shared" si="80"/>
        <v>OK</v>
      </c>
    </row>
    <row r="5206" spans="1:4">
      <c r="A5206" s="10">
        <v>5145</v>
      </c>
      <c r="B5206" s="1725"/>
      <c r="D5206" s="2" t="str">
        <f t="shared" si="80"/>
        <v>OK</v>
      </c>
    </row>
    <row r="5207" spans="1:4">
      <c r="A5207" s="10">
        <v>5146</v>
      </c>
      <c r="B5207" s="1725"/>
      <c r="D5207" s="2" t="str">
        <f t="shared" si="80"/>
        <v>OK</v>
      </c>
    </row>
    <row r="5208" spans="1:4">
      <c r="A5208" s="10">
        <v>5147</v>
      </c>
      <c r="B5208" s="1725"/>
      <c r="D5208" s="2" t="str">
        <f t="shared" si="80"/>
        <v>OK</v>
      </c>
    </row>
    <row r="5209" spans="1:4">
      <c r="A5209" s="10">
        <v>5148</v>
      </c>
      <c r="B5209" s="1725"/>
      <c r="D5209" s="2" t="str">
        <f t="shared" si="80"/>
        <v>OK</v>
      </c>
    </row>
    <row r="5210" spans="1:4">
      <c r="A5210" s="10">
        <v>5149</v>
      </c>
      <c r="B5210" s="1725"/>
      <c r="D5210" s="2" t="str">
        <f t="shared" si="80"/>
        <v>OK</v>
      </c>
    </row>
    <row r="5211" spans="1:4">
      <c r="A5211" s="10">
        <v>5150</v>
      </c>
      <c r="B5211" s="1725"/>
      <c r="D5211" s="2" t="str">
        <f t="shared" si="80"/>
        <v>OK</v>
      </c>
    </row>
    <row r="5212" spans="1:4">
      <c r="A5212" s="10">
        <v>5151</v>
      </c>
      <c r="B5212" s="1725"/>
      <c r="D5212" s="2" t="str">
        <f t="shared" si="80"/>
        <v>OK</v>
      </c>
    </row>
    <row r="5213" spans="1:4">
      <c r="A5213" s="10">
        <v>5152</v>
      </c>
      <c r="B5213" s="1725"/>
      <c r="D5213" s="2" t="str">
        <f t="shared" si="80"/>
        <v>OK</v>
      </c>
    </row>
    <row r="5214" spans="1:4">
      <c r="A5214" s="5">
        <v>5153</v>
      </c>
      <c r="B5214" s="1725">
        <f>'Revenues 9-14'!C169</f>
        <v>17724407</v>
      </c>
      <c r="C5214" s="2" t="s">
        <v>567</v>
      </c>
      <c r="D5214" s="2" t="str">
        <f t="shared" si="80"/>
        <v>Error?</v>
      </c>
    </row>
    <row r="5215" spans="1:4">
      <c r="A5215" s="10">
        <v>5154</v>
      </c>
      <c r="B5215" s="1725"/>
      <c r="D5215" s="2" t="str">
        <f t="shared" si="80"/>
        <v>OK</v>
      </c>
    </row>
    <row r="5216" spans="1:4">
      <c r="A5216" s="10">
        <v>5155</v>
      </c>
      <c r="B5216" s="1725"/>
      <c r="D5216" s="2" t="str">
        <f t="shared" si="80"/>
        <v>OK</v>
      </c>
    </row>
    <row r="5217" spans="1:4">
      <c r="A5217" s="10">
        <v>5156</v>
      </c>
      <c r="B5217" s="1725"/>
      <c r="D5217" s="2" t="str">
        <f t="shared" si="80"/>
        <v>OK</v>
      </c>
    </row>
    <row r="5218" spans="1:4">
      <c r="A5218" s="10">
        <v>5157</v>
      </c>
      <c r="B5218" s="1725"/>
      <c r="D5218" s="2" t="str">
        <f t="shared" si="80"/>
        <v>OK</v>
      </c>
    </row>
    <row r="5219" spans="1:4">
      <c r="A5219" s="10">
        <v>5158</v>
      </c>
      <c r="B5219" s="1725"/>
      <c r="D5219" s="2" t="str">
        <f t="shared" si="80"/>
        <v>OK</v>
      </c>
    </row>
    <row r="5220" spans="1:4">
      <c r="A5220" s="10">
        <v>5159</v>
      </c>
      <c r="B5220" s="1725"/>
      <c r="D5220" s="2" t="str">
        <f t="shared" si="80"/>
        <v>OK</v>
      </c>
    </row>
    <row r="5221" spans="1:4">
      <c r="A5221" s="10">
        <v>5160</v>
      </c>
      <c r="B5221" s="1725"/>
      <c r="D5221" s="2" t="str">
        <f t="shared" si="80"/>
        <v>OK</v>
      </c>
    </row>
    <row r="5222" spans="1:4">
      <c r="A5222" s="10">
        <v>5161</v>
      </c>
      <c r="B5222" s="1725"/>
      <c r="D5222" s="2" t="str">
        <f t="shared" si="80"/>
        <v>OK</v>
      </c>
    </row>
    <row r="5223" spans="1:4">
      <c r="A5223" s="5">
        <v>5162</v>
      </c>
      <c r="B5223" s="1725">
        <f>'Revenues 9-14'!C170</f>
        <v>170768560</v>
      </c>
      <c r="C5223" s="2" t="s">
        <v>567</v>
      </c>
      <c r="D5223" s="2" t="str">
        <f t="shared" si="80"/>
        <v>Error?</v>
      </c>
    </row>
    <row r="5224" spans="1:4">
      <c r="A5224" s="5">
        <v>5163</v>
      </c>
      <c r="B5224" s="1725">
        <f>'Revenues 9-14'!C173</f>
        <v>15793</v>
      </c>
      <c r="D5224" s="2" t="str">
        <f t="shared" si="80"/>
        <v>Error?</v>
      </c>
    </row>
    <row r="5225" spans="1:4">
      <c r="A5225" s="5">
        <v>5164</v>
      </c>
      <c r="B5225" s="1725">
        <f>'Revenues 9-14'!C175</f>
        <v>15793</v>
      </c>
      <c r="C5225" s="2" t="s">
        <v>567</v>
      </c>
      <c r="D5225" s="2" t="str">
        <f t="shared" si="80"/>
        <v>Error?</v>
      </c>
    </row>
    <row r="5226" spans="1:4">
      <c r="A5226" s="10">
        <v>5165</v>
      </c>
      <c r="B5226" s="1725"/>
      <c r="D5226" s="2" t="str">
        <f t="shared" si="80"/>
        <v>OK</v>
      </c>
    </row>
    <row r="5227" spans="1:4">
      <c r="A5227" s="10">
        <v>5166</v>
      </c>
      <c r="B5227" s="1725"/>
      <c r="D5227" s="2" t="str">
        <f t="shared" si="80"/>
        <v>OK</v>
      </c>
    </row>
    <row r="5228" spans="1:4">
      <c r="A5228" s="10">
        <v>5167</v>
      </c>
      <c r="B5228" s="1725"/>
      <c r="D5228" s="2" t="str">
        <f t="shared" si="80"/>
        <v>OK</v>
      </c>
    </row>
    <row r="5229" spans="1:4">
      <c r="A5229" s="10">
        <v>5168</v>
      </c>
      <c r="B5229" s="1725"/>
      <c r="D5229" s="2" t="str">
        <f t="shared" si="80"/>
        <v>OK</v>
      </c>
    </row>
    <row r="5230" spans="1:4">
      <c r="A5230" s="5">
        <v>5169</v>
      </c>
      <c r="B5230" s="1725">
        <f>'Revenues 9-14'!C177</f>
        <v>0</v>
      </c>
      <c r="D5230" s="2" t="str">
        <f t="shared" si="80"/>
        <v>Error?</v>
      </c>
    </row>
    <row r="5231" spans="1:4">
      <c r="A5231" s="5">
        <v>5170</v>
      </c>
      <c r="B5231" s="1725">
        <f>'Revenues 9-14'!C178</f>
        <v>0</v>
      </c>
      <c r="D5231" s="2" t="str">
        <f t="shared" si="80"/>
        <v>Error?</v>
      </c>
    </row>
    <row r="5232" spans="1:4">
      <c r="A5232" s="5">
        <v>5171</v>
      </c>
      <c r="B5232" s="1725">
        <f>'Revenues 9-14'!C181</f>
        <v>97410</v>
      </c>
      <c r="C5232" s="2" t="s">
        <v>567</v>
      </c>
      <c r="D5232" s="2" t="str">
        <f t="shared" si="80"/>
        <v>Error?</v>
      </c>
    </row>
    <row r="5233" spans="1:4">
      <c r="A5233" s="5">
        <v>5172</v>
      </c>
      <c r="B5233" s="1725">
        <f>'Revenues 9-14'!C184</f>
        <v>0</v>
      </c>
      <c r="D5233" s="2" t="str">
        <f t="shared" si="80"/>
        <v>Error?</v>
      </c>
    </row>
    <row r="5234" spans="1:4">
      <c r="A5234" s="10">
        <v>5173</v>
      </c>
      <c r="B5234" s="1725"/>
      <c r="D5234" s="2" t="str">
        <f t="shared" si="80"/>
        <v>OK</v>
      </c>
    </row>
    <row r="5235" spans="1:4">
      <c r="A5235" s="10">
        <v>5174</v>
      </c>
      <c r="B5235" s="1725"/>
      <c r="D5235" s="2" t="str">
        <f t="shared" si="80"/>
        <v>OK</v>
      </c>
    </row>
    <row r="5236" spans="1:4">
      <c r="A5236" s="10">
        <v>5175</v>
      </c>
      <c r="B5236" s="1725"/>
      <c r="D5236" s="2" t="str">
        <f t="shared" si="80"/>
        <v>OK</v>
      </c>
    </row>
    <row r="5237" spans="1:4">
      <c r="A5237" s="10">
        <v>5176</v>
      </c>
      <c r="B5237" s="1725"/>
      <c r="D5237" s="2" t="str">
        <f t="shared" si="80"/>
        <v>OK</v>
      </c>
    </row>
    <row r="5238" spans="1:4">
      <c r="A5238" s="10">
        <v>5177</v>
      </c>
      <c r="B5238" s="1725"/>
      <c r="D5238" s="2" t="str">
        <f t="shared" si="80"/>
        <v>OK</v>
      </c>
    </row>
    <row r="5239" spans="1:4">
      <c r="A5239" s="5">
        <v>5178</v>
      </c>
      <c r="B5239" s="1725">
        <f>'Revenues 9-14'!C191</f>
        <v>8018686</v>
      </c>
      <c r="D5239" s="2" t="str">
        <f t="shared" si="80"/>
        <v>Error?</v>
      </c>
    </row>
    <row r="5240" spans="1:4">
      <c r="A5240" s="5">
        <v>5179</v>
      </c>
      <c r="B5240" s="1725">
        <f>'Revenues 9-14'!C192</f>
        <v>0</v>
      </c>
      <c r="D5240" s="2" t="str">
        <f t="shared" si="80"/>
        <v>Error?</v>
      </c>
    </row>
    <row r="5241" spans="1:4">
      <c r="A5241" s="5">
        <v>5180</v>
      </c>
      <c r="B5241" s="1725">
        <f>'Revenues 9-14'!C193</f>
        <v>2228708</v>
      </c>
      <c r="D5241" s="2" t="str">
        <f t="shared" si="80"/>
        <v>Error?</v>
      </c>
    </row>
    <row r="5242" spans="1:4">
      <c r="A5242" s="5">
        <v>5181</v>
      </c>
      <c r="B5242" s="1725">
        <f>'Revenues 9-14'!C194</f>
        <v>1323613</v>
      </c>
      <c r="D5242" s="2" t="str">
        <f t="shared" si="80"/>
        <v>Error?</v>
      </c>
    </row>
    <row r="5243" spans="1:4">
      <c r="A5243" s="5">
        <v>5182</v>
      </c>
      <c r="B5243" s="1725">
        <f>'Revenues 9-14'!C195</f>
        <v>1648</v>
      </c>
      <c r="D5243" s="2" t="str">
        <f t="shared" si="80"/>
        <v>Error?</v>
      </c>
    </row>
    <row r="5244" spans="1:4">
      <c r="A5244" s="10">
        <v>5183</v>
      </c>
      <c r="B5244" s="1725"/>
      <c r="D5244" s="2" t="str">
        <f t="shared" si="80"/>
        <v>OK</v>
      </c>
    </row>
    <row r="5245" spans="1:4">
      <c r="A5245" s="10">
        <v>5184</v>
      </c>
      <c r="B5245" s="1725"/>
      <c r="D5245" s="2" t="str">
        <f t="shared" si="80"/>
        <v>OK</v>
      </c>
    </row>
    <row r="5246" spans="1:4">
      <c r="A5246" s="5">
        <v>5185</v>
      </c>
      <c r="B5246" s="1725">
        <f>'Revenues 9-14'!C198</f>
        <v>12393821</v>
      </c>
      <c r="C5246" s="2" t="s">
        <v>567</v>
      </c>
      <c r="D5246" s="2" t="str">
        <f t="shared" si="80"/>
        <v>Error?</v>
      </c>
    </row>
    <row r="5247" spans="1:4">
      <c r="A5247" s="5">
        <v>5186</v>
      </c>
      <c r="B5247" s="1725">
        <f>'Revenues 9-14'!C200</f>
        <v>15475133</v>
      </c>
      <c r="D5247" s="2" t="str">
        <f t="shared" ref="D5247:D5310" si="81">IF(ISBLANK(B5247),"OK",IF(A5247-B5247=0,"OK","Error?"))</f>
        <v>Error?</v>
      </c>
    </row>
    <row r="5248" spans="1:4">
      <c r="A5248" s="5">
        <v>5187</v>
      </c>
      <c r="B5248" s="1725">
        <f>'Revenues 9-14'!C201</f>
        <v>0</v>
      </c>
      <c r="D5248" s="2" t="str">
        <f t="shared" si="81"/>
        <v>Error?</v>
      </c>
    </row>
    <row r="5249" spans="1:5">
      <c r="A5249" s="10">
        <v>5188</v>
      </c>
      <c r="B5249" s="1725"/>
      <c r="D5249" s="2" t="str">
        <f t="shared" si="81"/>
        <v>OK</v>
      </c>
    </row>
    <row r="5250" spans="1:5">
      <c r="A5250" s="10">
        <v>5189</v>
      </c>
      <c r="B5250" s="1725"/>
      <c r="D5250" s="2" t="str">
        <f t="shared" si="81"/>
        <v>OK</v>
      </c>
    </row>
    <row r="5251" spans="1:5">
      <c r="A5251" s="10">
        <v>5190</v>
      </c>
      <c r="B5251" s="1725"/>
      <c r="D5251" s="2" t="str">
        <f t="shared" si="81"/>
        <v>OK</v>
      </c>
    </row>
    <row r="5252" spans="1:5">
      <c r="A5252" s="10">
        <v>5191</v>
      </c>
      <c r="B5252" s="1725"/>
      <c r="D5252" s="2" t="str">
        <f t="shared" si="81"/>
        <v>OK</v>
      </c>
    </row>
    <row r="5253" spans="1:5">
      <c r="A5253" s="10">
        <v>5192</v>
      </c>
      <c r="B5253" s="1725"/>
      <c r="D5253" s="2" t="str">
        <f t="shared" si="81"/>
        <v>OK</v>
      </c>
    </row>
    <row r="5254" spans="1:5">
      <c r="A5254" s="10">
        <v>5193</v>
      </c>
      <c r="B5254" s="1725"/>
      <c r="D5254" s="2" t="str">
        <f t="shared" si="81"/>
        <v>OK</v>
      </c>
      <c r="E5254" s="4" t="s">
        <v>1876</v>
      </c>
    </row>
    <row r="5255" spans="1:5">
      <c r="A5255" s="5">
        <v>5194</v>
      </c>
      <c r="B5255" s="1725">
        <f>'Revenues 9-14'!C202</f>
        <v>0</v>
      </c>
      <c r="D5255" s="2" t="str">
        <f t="shared" si="81"/>
        <v>Error?</v>
      </c>
    </row>
    <row r="5256" spans="1:5">
      <c r="A5256" s="5">
        <v>5195</v>
      </c>
      <c r="B5256" s="1725">
        <f>'Revenues 9-14'!C206</f>
        <v>796343</v>
      </c>
      <c r="D5256" s="2" t="str">
        <f t="shared" si="81"/>
        <v>Error?</v>
      </c>
    </row>
    <row r="5257" spans="1:5">
      <c r="A5257" s="10">
        <v>5196</v>
      </c>
      <c r="B5257" s="1725"/>
      <c r="D5257" s="2" t="str">
        <f t="shared" si="81"/>
        <v>OK</v>
      </c>
    </row>
    <row r="5258" spans="1:5">
      <c r="A5258" s="10">
        <v>5197</v>
      </c>
      <c r="B5258" s="1725"/>
      <c r="D5258" s="2" t="str">
        <f t="shared" si="81"/>
        <v>OK</v>
      </c>
    </row>
    <row r="5259" spans="1:5">
      <c r="A5259" s="10">
        <v>5198</v>
      </c>
      <c r="B5259" s="1725"/>
      <c r="D5259" s="2" t="str">
        <f t="shared" si="81"/>
        <v>OK</v>
      </c>
    </row>
    <row r="5260" spans="1:5">
      <c r="A5260" s="5">
        <v>5199</v>
      </c>
      <c r="B5260" s="1725">
        <f>'Revenues 9-14'!C204</f>
        <v>19017433</v>
      </c>
      <c r="C5260" s="2" t="s">
        <v>567</v>
      </c>
      <c r="D5260" s="2" t="str">
        <f t="shared" si="81"/>
        <v>Error?</v>
      </c>
    </row>
    <row r="5261" spans="1:5">
      <c r="A5261" s="10">
        <v>5200</v>
      </c>
      <c r="B5261" s="1725"/>
      <c r="D5261" s="2" t="str">
        <f t="shared" si="81"/>
        <v>OK</v>
      </c>
    </row>
    <row r="5262" spans="1:5">
      <c r="A5262" s="10">
        <v>5201</v>
      </c>
      <c r="B5262" s="1725"/>
      <c r="D5262" s="2" t="str">
        <f t="shared" si="81"/>
        <v>OK</v>
      </c>
    </row>
    <row r="5263" spans="1:5">
      <c r="A5263" s="10">
        <v>5202</v>
      </c>
      <c r="B5263" s="1725"/>
      <c r="D5263" s="2" t="str">
        <f t="shared" si="81"/>
        <v>OK</v>
      </c>
    </row>
    <row r="5264" spans="1:5">
      <c r="A5264" s="10">
        <v>5203</v>
      </c>
      <c r="B5264" s="1725"/>
      <c r="D5264" s="2" t="str">
        <f t="shared" si="81"/>
        <v>OK</v>
      </c>
    </row>
    <row r="5265" spans="1:4">
      <c r="A5265" s="10">
        <v>5204</v>
      </c>
      <c r="B5265" s="1725"/>
      <c r="D5265" s="2" t="str">
        <f t="shared" si="81"/>
        <v>OK</v>
      </c>
    </row>
    <row r="5266" spans="1:4">
      <c r="A5266" s="10">
        <v>5205</v>
      </c>
      <c r="B5266" s="1725"/>
      <c r="D5266" s="2" t="str">
        <f t="shared" si="81"/>
        <v>OK</v>
      </c>
    </row>
    <row r="5267" spans="1:4">
      <c r="A5267" s="10">
        <v>5206</v>
      </c>
      <c r="B5267" s="1725"/>
      <c r="D5267" s="2" t="str">
        <f t="shared" si="81"/>
        <v>OK</v>
      </c>
    </row>
    <row r="5268" spans="1:4">
      <c r="A5268" s="10">
        <v>5207</v>
      </c>
      <c r="B5268" s="1725"/>
      <c r="D5268" s="2" t="str">
        <f t="shared" si="81"/>
        <v>OK</v>
      </c>
    </row>
    <row r="5269" spans="1:4">
      <c r="A5269" s="10">
        <v>5208</v>
      </c>
      <c r="B5269" s="1725"/>
      <c r="D5269" s="2" t="str">
        <f t="shared" si="81"/>
        <v>OK</v>
      </c>
    </row>
    <row r="5270" spans="1:4">
      <c r="A5270" s="10">
        <v>5209</v>
      </c>
      <c r="B5270" s="1725"/>
      <c r="D5270" s="2" t="str">
        <f t="shared" si="81"/>
        <v>OK</v>
      </c>
    </row>
    <row r="5271" spans="1:4">
      <c r="A5271" s="10">
        <v>5210</v>
      </c>
      <c r="B5271" s="1725"/>
      <c r="D5271" s="2" t="str">
        <f t="shared" si="81"/>
        <v>OK</v>
      </c>
    </row>
    <row r="5272" spans="1:4">
      <c r="A5272" s="10">
        <v>5211</v>
      </c>
      <c r="B5272" s="1725"/>
      <c r="D5272" s="2" t="str">
        <f t="shared" si="81"/>
        <v>OK</v>
      </c>
    </row>
    <row r="5273" spans="1:4">
      <c r="A5273" s="10">
        <v>5212</v>
      </c>
      <c r="B5273" s="1725"/>
      <c r="D5273" s="2" t="str">
        <f t="shared" si="81"/>
        <v>OK</v>
      </c>
    </row>
    <row r="5274" spans="1:4">
      <c r="A5274" s="5">
        <v>5213</v>
      </c>
      <c r="B5274" s="1725">
        <f>'Revenues 9-14'!C211</f>
        <v>158058</v>
      </c>
      <c r="D5274" s="2" t="str">
        <f t="shared" si="81"/>
        <v>Error?</v>
      </c>
    </row>
    <row r="5275" spans="1:4">
      <c r="A5275" s="5">
        <v>5214</v>
      </c>
      <c r="B5275" s="1725">
        <f>'Revenues 9-14'!C212</f>
        <v>0</v>
      </c>
      <c r="D5275" s="2" t="str">
        <f t="shared" si="81"/>
        <v>Error?</v>
      </c>
    </row>
    <row r="5276" spans="1:4">
      <c r="A5276" s="10">
        <v>5215</v>
      </c>
      <c r="B5276" s="1725"/>
      <c r="D5276" s="2" t="str">
        <f t="shared" si="81"/>
        <v>OK</v>
      </c>
    </row>
    <row r="5277" spans="1:4">
      <c r="A5277" s="10">
        <v>5216</v>
      </c>
      <c r="B5277" s="1725"/>
      <c r="D5277" s="2" t="str">
        <f t="shared" si="81"/>
        <v>OK</v>
      </c>
    </row>
    <row r="5278" spans="1:4">
      <c r="A5278" s="5">
        <v>5217</v>
      </c>
      <c r="B5278" s="1725">
        <f>'Revenues 9-14'!C213</f>
        <v>6904482</v>
      </c>
      <c r="D5278" s="2" t="str">
        <f t="shared" si="81"/>
        <v>Error?</v>
      </c>
    </row>
    <row r="5279" spans="1:4">
      <c r="A5279" s="5">
        <v>5218</v>
      </c>
      <c r="B5279" s="1725">
        <f>'Revenues 9-14'!C214</f>
        <v>357401</v>
      </c>
      <c r="D5279" s="2" t="str">
        <f t="shared" si="81"/>
        <v>Error?</v>
      </c>
    </row>
    <row r="5280" spans="1:4">
      <c r="A5280" s="5">
        <v>5219</v>
      </c>
      <c r="B5280" s="1725">
        <f>'Revenues 9-14'!C215</f>
        <v>0</v>
      </c>
      <c r="D5280" s="2" t="str">
        <f t="shared" si="81"/>
        <v>Error?</v>
      </c>
    </row>
    <row r="5281" spans="1:4">
      <c r="A5281" s="10">
        <v>5220</v>
      </c>
      <c r="B5281" s="1725"/>
      <c r="D5281" s="2" t="str">
        <f t="shared" si="81"/>
        <v>OK</v>
      </c>
    </row>
    <row r="5282" spans="1:4">
      <c r="A5282" s="10">
        <v>5221</v>
      </c>
      <c r="B5282" s="1725"/>
      <c r="D5282" s="2" t="str">
        <f t="shared" si="81"/>
        <v>OK</v>
      </c>
    </row>
    <row r="5283" spans="1:4">
      <c r="A5283" s="10">
        <v>5222</v>
      </c>
      <c r="B5283" s="1725"/>
      <c r="D5283" s="2" t="str">
        <f t="shared" si="81"/>
        <v>OK</v>
      </c>
    </row>
    <row r="5284" spans="1:4">
      <c r="A5284" s="10">
        <v>5223</v>
      </c>
      <c r="B5284" s="1725"/>
      <c r="D5284" s="2" t="str">
        <f t="shared" si="81"/>
        <v>OK</v>
      </c>
    </row>
    <row r="5285" spans="1:4">
      <c r="A5285" s="10">
        <v>5224</v>
      </c>
      <c r="B5285" s="1725"/>
      <c r="D5285" s="2" t="str">
        <f t="shared" si="81"/>
        <v>OK</v>
      </c>
    </row>
    <row r="5286" spans="1:4">
      <c r="A5286" s="5">
        <v>5225</v>
      </c>
      <c r="B5286" s="1725">
        <f>'Revenues 9-14'!C217</f>
        <v>7419941</v>
      </c>
      <c r="C5286" s="2" t="s">
        <v>567</v>
      </c>
      <c r="D5286" s="2" t="str">
        <f t="shared" si="81"/>
        <v>Error?</v>
      </c>
    </row>
    <row r="5287" spans="1:4">
      <c r="A5287" s="10">
        <v>5226</v>
      </c>
      <c r="B5287" s="1725"/>
      <c r="D5287" s="2" t="str">
        <f t="shared" si="81"/>
        <v>OK</v>
      </c>
    </row>
    <row r="5288" spans="1:4">
      <c r="A5288" s="10">
        <v>5227</v>
      </c>
      <c r="B5288" s="1725"/>
      <c r="D5288" s="2" t="str">
        <f t="shared" si="81"/>
        <v>OK</v>
      </c>
    </row>
    <row r="5289" spans="1:4">
      <c r="A5289" s="10">
        <v>5228</v>
      </c>
      <c r="B5289" s="1725"/>
      <c r="D5289" s="2" t="str">
        <f t="shared" si="81"/>
        <v>OK</v>
      </c>
    </row>
    <row r="5290" spans="1:4">
      <c r="A5290" s="10">
        <v>5229</v>
      </c>
      <c r="B5290" s="1725"/>
      <c r="D5290" s="2" t="str">
        <f t="shared" si="81"/>
        <v>OK</v>
      </c>
    </row>
    <row r="5291" spans="1:4">
      <c r="A5291" s="10">
        <v>5230</v>
      </c>
      <c r="B5291" s="1725"/>
      <c r="D5291" s="2" t="str">
        <f t="shared" si="81"/>
        <v>OK</v>
      </c>
    </row>
    <row r="5292" spans="1:4">
      <c r="A5292" s="10">
        <v>5231</v>
      </c>
      <c r="B5292" s="1725"/>
      <c r="D5292" s="2" t="str">
        <f t="shared" si="81"/>
        <v>OK</v>
      </c>
    </row>
    <row r="5293" spans="1:4">
      <c r="A5293" s="10">
        <v>5232</v>
      </c>
      <c r="B5293" s="1725"/>
      <c r="D5293" s="2" t="str">
        <f t="shared" si="81"/>
        <v>OK</v>
      </c>
    </row>
    <row r="5294" spans="1:4">
      <c r="A5294" s="10">
        <v>5233</v>
      </c>
      <c r="B5294" s="1725"/>
      <c r="D5294" s="2" t="str">
        <f t="shared" si="81"/>
        <v>OK</v>
      </c>
    </row>
    <row r="5295" spans="1:4">
      <c r="A5295" s="10">
        <v>5234</v>
      </c>
      <c r="B5295" s="1725"/>
      <c r="D5295" s="2" t="str">
        <f t="shared" si="81"/>
        <v>OK</v>
      </c>
    </row>
    <row r="5296" spans="1:4">
      <c r="A5296" s="10">
        <v>5235</v>
      </c>
      <c r="B5296" s="1725"/>
      <c r="D5296" s="2" t="str">
        <f t="shared" si="81"/>
        <v>OK</v>
      </c>
    </row>
    <row r="5297" spans="1:4">
      <c r="A5297" s="10">
        <v>5236</v>
      </c>
      <c r="B5297" s="1725"/>
      <c r="D5297" s="2" t="str">
        <f t="shared" si="81"/>
        <v>OK</v>
      </c>
    </row>
    <row r="5298" spans="1:4">
      <c r="A5298" s="10">
        <v>5237</v>
      </c>
      <c r="B5298" s="1725"/>
      <c r="D5298" s="2" t="str">
        <f t="shared" si="81"/>
        <v>OK</v>
      </c>
    </row>
    <row r="5299" spans="1:4">
      <c r="A5299" s="10">
        <v>5238</v>
      </c>
      <c r="B5299" s="1725"/>
      <c r="D5299" s="2" t="str">
        <f t="shared" si="81"/>
        <v>OK</v>
      </c>
    </row>
    <row r="5300" spans="1:4">
      <c r="A5300" s="10">
        <v>5239</v>
      </c>
      <c r="B5300" s="1725"/>
      <c r="D5300" s="2" t="str">
        <f t="shared" si="81"/>
        <v>OK</v>
      </c>
    </row>
    <row r="5301" spans="1:4">
      <c r="A5301" s="5">
        <v>5240</v>
      </c>
      <c r="B5301" s="1725">
        <f>'Revenues 9-14'!C219</f>
        <v>0</v>
      </c>
      <c r="D5301" s="2" t="str">
        <f t="shared" si="81"/>
        <v>Error?</v>
      </c>
    </row>
    <row r="5302" spans="1:4">
      <c r="A5302" s="10">
        <v>5241</v>
      </c>
      <c r="B5302" s="1725"/>
      <c r="D5302" s="2" t="str">
        <f t="shared" si="81"/>
        <v>OK</v>
      </c>
    </row>
    <row r="5303" spans="1:4">
      <c r="A5303" s="10">
        <v>5242</v>
      </c>
      <c r="B5303" s="1725"/>
      <c r="D5303" s="2" t="str">
        <f t="shared" si="81"/>
        <v>OK</v>
      </c>
    </row>
    <row r="5304" spans="1:4">
      <c r="A5304" s="5">
        <v>5243</v>
      </c>
      <c r="B5304" s="1725">
        <f>'Revenues 9-14'!C221</f>
        <v>0</v>
      </c>
      <c r="C5304" s="2" t="s">
        <v>567</v>
      </c>
      <c r="D5304" s="2" t="str">
        <f t="shared" si="81"/>
        <v>Error?</v>
      </c>
    </row>
    <row r="5305" spans="1:4">
      <c r="A5305" s="10">
        <v>5244</v>
      </c>
      <c r="B5305" s="1725"/>
      <c r="D5305" s="2" t="str">
        <f t="shared" si="81"/>
        <v>OK</v>
      </c>
    </row>
    <row r="5306" spans="1:4">
      <c r="A5306" s="10">
        <v>5245</v>
      </c>
      <c r="B5306" s="1725"/>
      <c r="D5306" s="2" t="str">
        <f t="shared" si="81"/>
        <v>OK</v>
      </c>
    </row>
    <row r="5307" spans="1:4">
      <c r="A5307" s="10">
        <v>5246</v>
      </c>
      <c r="B5307" s="1725"/>
      <c r="D5307" s="2" t="str">
        <f t="shared" si="81"/>
        <v>OK</v>
      </c>
    </row>
    <row r="5308" spans="1:4">
      <c r="A5308" s="10">
        <v>5247</v>
      </c>
      <c r="B5308" s="1725"/>
      <c r="D5308" s="2" t="str">
        <f t="shared" si="81"/>
        <v>OK</v>
      </c>
    </row>
    <row r="5309" spans="1:4">
      <c r="A5309" s="10">
        <v>5248</v>
      </c>
      <c r="B5309" s="1725"/>
      <c r="D5309" s="2" t="str">
        <f t="shared" si="81"/>
        <v>OK</v>
      </c>
    </row>
    <row r="5310" spans="1:4">
      <c r="A5310" s="5">
        <v>5249</v>
      </c>
      <c r="B5310" s="1725">
        <f>'Revenues 9-14'!C222</f>
        <v>336200</v>
      </c>
      <c r="D5310" s="2" t="str">
        <f t="shared" si="81"/>
        <v>Error?</v>
      </c>
    </row>
    <row r="5311" spans="1:4">
      <c r="A5311" s="10">
        <v>5250</v>
      </c>
      <c r="B5311" s="1725"/>
      <c r="D5311" s="2" t="str">
        <f t="shared" ref="D5311:D5374" si="82">IF(ISBLANK(B5311),"OK",IF(A5311-B5311=0,"OK","Error?"))</f>
        <v>OK</v>
      </c>
    </row>
    <row r="5312" spans="1:4">
      <c r="A5312" s="5">
        <v>5251</v>
      </c>
      <c r="B5312" s="1725">
        <f>'Revenues 9-14'!C255</f>
        <v>23070</v>
      </c>
      <c r="D5312" s="2" t="str">
        <f t="shared" si="82"/>
        <v>Error?</v>
      </c>
    </row>
    <row r="5313" spans="1:5">
      <c r="A5313" s="10">
        <v>5252</v>
      </c>
      <c r="B5313" s="1725"/>
      <c r="D5313" s="2" t="str">
        <f t="shared" si="82"/>
        <v>OK</v>
      </c>
      <c r="E5313" s="4" t="s">
        <v>1876</v>
      </c>
    </row>
    <row r="5314" spans="1:5">
      <c r="A5314" s="10">
        <v>5253</v>
      </c>
      <c r="B5314" s="1725"/>
      <c r="D5314" s="2" t="str">
        <f t="shared" si="82"/>
        <v>OK</v>
      </c>
    </row>
    <row r="5315" spans="1:5">
      <c r="A5315" s="5">
        <v>5254</v>
      </c>
      <c r="B5315" s="1725">
        <f>'Revenues 9-14'!C257</f>
        <v>57071</v>
      </c>
      <c r="D5315" s="2" t="str">
        <f t="shared" si="82"/>
        <v>Error?</v>
      </c>
    </row>
    <row r="5316" spans="1:5">
      <c r="A5316" s="10">
        <v>5255</v>
      </c>
      <c r="B5316" s="1725"/>
      <c r="D5316" s="2" t="str">
        <f t="shared" si="82"/>
        <v>OK</v>
      </c>
    </row>
    <row r="5317" spans="1:5">
      <c r="A5317" s="5">
        <v>5256</v>
      </c>
      <c r="B5317" s="1725">
        <f>'Revenues 9-14'!C258</f>
        <v>0</v>
      </c>
      <c r="D5317" s="2" t="str">
        <f t="shared" si="82"/>
        <v>Error?</v>
      </c>
    </row>
    <row r="5318" spans="1:5">
      <c r="A5318" s="10">
        <v>5257</v>
      </c>
      <c r="B5318" s="1725"/>
      <c r="D5318" s="2" t="str">
        <f t="shared" si="82"/>
        <v>OK</v>
      </c>
    </row>
    <row r="5319" spans="1:5">
      <c r="A5319" s="10">
        <v>5258</v>
      </c>
      <c r="B5319" s="1725"/>
      <c r="D5319" s="2" t="str">
        <f t="shared" si="82"/>
        <v>OK</v>
      </c>
    </row>
    <row r="5320" spans="1:5">
      <c r="A5320" s="5">
        <v>5259</v>
      </c>
      <c r="B5320" s="1725">
        <f>'Revenues 9-14'!C266</f>
        <v>54891163</v>
      </c>
      <c r="C5320" s="2" t="s">
        <v>567</v>
      </c>
      <c r="D5320" s="2" t="str">
        <f t="shared" si="82"/>
        <v>Error?</v>
      </c>
    </row>
    <row r="5321" spans="1:5">
      <c r="A5321" s="10">
        <v>5260</v>
      </c>
      <c r="B5321" s="1725"/>
      <c r="D5321" s="2" t="str">
        <f t="shared" si="82"/>
        <v>OK</v>
      </c>
    </row>
    <row r="5322" spans="1:5">
      <c r="A5322" s="10">
        <v>5261</v>
      </c>
      <c r="B5322" s="1725"/>
      <c r="D5322" s="2" t="str">
        <f t="shared" si="82"/>
        <v>OK</v>
      </c>
    </row>
    <row r="5323" spans="1:5">
      <c r="A5323" s="10">
        <v>5262</v>
      </c>
      <c r="B5323" s="1725"/>
      <c r="D5323" s="2" t="str">
        <f t="shared" si="82"/>
        <v>OK</v>
      </c>
    </row>
    <row r="5324" spans="1:5">
      <c r="A5324" s="10">
        <v>5263</v>
      </c>
      <c r="B5324" s="1725"/>
      <c r="D5324" s="2" t="str">
        <f t="shared" si="82"/>
        <v>OK</v>
      </c>
    </row>
    <row r="5325" spans="1:5">
      <c r="A5325" s="10">
        <v>5264</v>
      </c>
      <c r="B5325" s="1725"/>
      <c r="D5325" s="2" t="str">
        <f t="shared" si="82"/>
        <v>OK</v>
      </c>
    </row>
    <row r="5326" spans="1:5">
      <c r="A5326" s="5">
        <v>5265</v>
      </c>
      <c r="B5326" s="1725">
        <f>'Revenues 9-14'!C267</f>
        <v>55004366</v>
      </c>
      <c r="C5326" s="2" t="s">
        <v>567</v>
      </c>
      <c r="D5326" s="2" t="str">
        <f t="shared" si="82"/>
        <v>Error?</v>
      </c>
    </row>
    <row r="5327" spans="1:5">
      <c r="A5327" s="5">
        <v>5266</v>
      </c>
      <c r="B5327" s="1725">
        <f>'Revenues 9-14'!C268</f>
        <v>327736997</v>
      </c>
      <c r="C5327" s="2" t="s">
        <v>567</v>
      </c>
      <c r="D5327" s="2" t="str">
        <f t="shared" si="82"/>
        <v>Error?</v>
      </c>
    </row>
    <row r="5328" spans="1:5">
      <c r="A5328" s="5">
        <v>5267</v>
      </c>
      <c r="B5328" s="1725">
        <f>'Revenues 9-14'!D5</f>
        <v>15655103</v>
      </c>
      <c r="D5328" s="2" t="str">
        <f t="shared" si="82"/>
        <v>Error?</v>
      </c>
    </row>
    <row r="5329" spans="1:4">
      <c r="A5329" s="10">
        <v>5268</v>
      </c>
      <c r="B5329" s="1725"/>
      <c r="D5329" s="2" t="str">
        <f t="shared" si="82"/>
        <v>OK</v>
      </c>
    </row>
    <row r="5330" spans="1:4">
      <c r="A5330" s="5">
        <v>5269</v>
      </c>
      <c r="B5330" s="1725">
        <f>'Revenues 9-14'!D6</f>
        <v>0</v>
      </c>
      <c r="D5330" s="2" t="str">
        <f t="shared" si="82"/>
        <v>Error?</v>
      </c>
    </row>
    <row r="5331" spans="1:4">
      <c r="A5331" s="5">
        <v>5270</v>
      </c>
      <c r="B5331" s="1725">
        <f>'Revenues 9-14'!D7</f>
        <v>0</v>
      </c>
      <c r="D5331" s="2" t="str">
        <f t="shared" si="82"/>
        <v>Error?</v>
      </c>
    </row>
    <row r="5332" spans="1:4">
      <c r="A5332" s="5">
        <v>5271</v>
      </c>
      <c r="B5332" s="1725">
        <f>'Revenues 9-14'!D9</f>
        <v>0</v>
      </c>
      <c r="D5332" s="2" t="str">
        <f t="shared" si="82"/>
        <v>Error?</v>
      </c>
    </row>
    <row r="5333" spans="1:4">
      <c r="A5333" s="5">
        <v>5272</v>
      </c>
      <c r="B5333" s="1725">
        <f>'Revenues 9-14'!D11</f>
        <v>0</v>
      </c>
      <c r="D5333" s="2" t="str">
        <f t="shared" si="82"/>
        <v>Error?</v>
      </c>
    </row>
    <row r="5334" spans="1:4">
      <c r="A5334" s="5">
        <v>5273</v>
      </c>
      <c r="B5334" s="1725">
        <f>'Revenues 9-14'!D12</f>
        <v>15655103</v>
      </c>
      <c r="C5334" s="2" t="s">
        <v>567</v>
      </c>
      <c r="D5334" s="2" t="str">
        <f t="shared" si="82"/>
        <v>Error?</v>
      </c>
    </row>
    <row r="5335" spans="1:4">
      <c r="A5335" s="5">
        <v>5274</v>
      </c>
      <c r="B5335" s="1725">
        <f>'Revenues 9-14'!D14</f>
        <v>0</v>
      </c>
      <c r="D5335" s="2" t="str">
        <f t="shared" si="82"/>
        <v>Error?</v>
      </c>
    </row>
    <row r="5336" spans="1:4">
      <c r="A5336" s="5">
        <v>5275</v>
      </c>
      <c r="B5336" s="1725">
        <f>'Revenues 9-14'!D15</f>
        <v>0</v>
      </c>
      <c r="D5336" s="2" t="str">
        <f t="shared" si="82"/>
        <v>Error?</v>
      </c>
    </row>
    <row r="5337" spans="1:4">
      <c r="A5337" s="5">
        <v>5276</v>
      </c>
      <c r="B5337" s="1725">
        <f>'Revenues 9-14'!D16</f>
        <v>0</v>
      </c>
      <c r="D5337" s="2" t="str">
        <f t="shared" si="82"/>
        <v>Error?</v>
      </c>
    </row>
    <row r="5338" spans="1:4">
      <c r="A5338" s="5">
        <v>5277</v>
      </c>
      <c r="B5338" s="1725">
        <f>'Revenues 9-14'!D17</f>
        <v>0</v>
      </c>
      <c r="D5338" s="2" t="str">
        <f t="shared" si="82"/>
        <v>Error?</v>
      </c>
    </row>
    <row r="5339" spans="1:4">
      <c r="A5339" s="5">
        <v>5278</v>
      </c>
      <c r="B5339" s="1725">
        <f>'Revenues 9-14'!D18</f>
        <v>0</v>
      </c>
      <c r="C5339" s="2" t="s">
        <v>567</v>
      </c>
      <c r="D5339" s="2" t="str">
        <f t="shared" si="82"/>
        <v>Error?</v>
      </c>
    </row>
    <row r="5340" spans="1:4">
      <c r="A5340" s="5">
        <v>5279</v>
      </c>
      <c r="B5340" s="1725">
        <f>'Revenues 9-14'!D65</f>
        <v>83068</v>
      </c>
      <c r="D5340" s="2" t="str">
        <f t="shared" si="82"/>
        <v>Error?</v>
      </c>
    </row>
    <row r="5341" spans="1:4">
      <c r="A5341" s="5">
        <v>5280</v>
      </c>
      <c r="B5341" s="1725">
        <f>'Revenues 9-14'!D66</f>
        <v>0</v>
      </c>
      <c r="D5341" s="2" t="str">
        <f t="shared" si="82"/>
        <v>Error?</v>
      </c>
    </row>
    <row r="5342" spans="1:4">
      <c r="A5342" s="5">
        <v>5281</v>
      </c>
      <c r="B5342" s="1725">
        <f>'Revenues 9-14'!D67</f>
        <v>83068</v>
      </c>
      <c r="C5342" s="2" t="s">
        <v>567</v>
      </c>
      <c r="D5342" s="2" t="str">
        <f t="shared" si="82"/>
        <v>Error?</v>
      </c>
    </row>
    <row r="5343" spans="1:4">
      <c r="A5343" s="5">
        <v>5282</v>
      </c>
      <c r="B5343" s="1725">
        <f>'Revenues 9-14'!D77</f>
        <v>0</v>
      </c>
      <c r="D5343" s="2" t="str">
        <f t="shared" si="82"/>
        <v>Error?</v>
      </c>
    </row>
    <row r="5344" spans="1:4">
      <c r="A5344" s="5">
        <v>5283</v>
      </c>
      <c r="B5344" s="1725">
        <f>'Revenues 9-14'!D78</f>
        <v>0</v>
      </c>
      <c r="D5344" s="2" t="str">
        <f t="shared" si="82"/>
        <v>Error?</v>
      </c>
    </row>
    <row r="5345" spans="1:4">
      <c r="A5345" s="5">
        <v>5284</v>
      </c>
      <c r="B5345" s="1725">
        <f>'Revenues 9-14'!D79</f>
        <v>0</v>
      </c>
      <c r="D5345" s="2" t="str">
        <f t="shared" si="82"/>
        <v>Error?</v>
      </c>
    </row>
    <row r="5346" spans="1:4">
      <c r="A5346" s="5">
        <v>5285</v>
      </c>
      <c r="B5346" s="1725">
        <f>'Revenues 9-14'!D80</f>
        <v>0</v>
      </c>
      <c r="D5346" s="2" t="str">
        <f t="shared" si="82"/>
        <v>Error?</v>
      </c>
    </row>
    <row r="5347" spans="1:4">
      <c r="A5347" s="5">
        <v>5286</v>
      </c>
      <c r="B5347" s="1725">
        <f>'Revenues 9-14'!D81</f>
        <v>36674</v>
      </c>
      <c r="D5347" s="2" t="str">
        <f t="shared" si="82"/>
        <v>Error?</v>
      </c>
    </row>
    <row r="5348" spans="1:4">
      <c r="A5348" s="5">
        <v>5287</v>
      </c>
      <c r="B5348" s="1725">
        <f>'Revenues 9-14'!D82</f>
        <v>36674</v>
      </c>
      <c r="C5348" s="2" t="s">
        <v>567</v>
      </c>
      <c r="D5348" s="2" t="str">
        <f t="shared" si="82"/>
        <v>Error?</v>
      </c>
    </row>
    <row r="5349" spans="1:4">
      <c r="A5349" s="5">
        <v>5288</v>
      </c>
      <c r="B5349" s="1725">
        <f>'Revenues 9-14'!D95</f>
        <v>841056</v>
      </c>
      <c r="D5349" s="2" t="str">
        <f t="shared" si="82"/>
        <v>Error?</v>
      </c>
    </row>
    <row r="5350" spans="1:4">
      <c r="A5350" s="5">
        <v>5289</v>
      </c>
      <c r="B5350" s="1725">
        <f>'Revenues 9-14'!D96</f>
        <v>0</v>
      </c>
      <c r="D5350" s="2" t="str">
        <f t="shared" si="82"/>
        <v>Error?</v>
      </c>
    </row>
    <row r="5351" spans="1:4">
      <c r="A5351" s="5">
        <v>5290</v>
      </c>
      <c r="B5351" s="1725">
        <f>'Revenues 9-14'!D98</f>
        <v>0</v>
      </c>
      <c r="D5351" s="2" t="str">
        <f t="shared" si="82"/>
        <v>Error?</v>
      </c>
    </row>
    <row r="5352" spans="1:4">
      <c r="A5352" s="5">
        <v>5291</v>
      </c>
      <c r="B5352" s="1725">
        <f>'Revenues 9-14'!D99</f>
        <v>49548</v>
      </c>
      <c r="D5352" s="2" t="str">
        <f t="shared" si="82"/>
        <v>Error?</v>
      </c>
    </row>
    <row r="5353" spans="1:4">
      <c r="A5353" s="5">
        <v>5292</v>
      </c>
      <c r="B5353" s="1725">
        <f>'Revenues 9-14'!D104</f>
        <v>0</v>
      </c>
      <c r="D5353" s="2" t="str">
        <f t="shared" si="82"/>
        <v>Error?</v>
      </c>
    </row>
    <row r="5354" spans="1:4">
      <c r="A5354" s="5">
        <v>5293</v>
      </c>
      <c r="B5354" s="1725">
        <f>'Revenues 9-14'!D107</f>
        <v>683362</v>
      </c>
      <c r="D5354" s="2" t="str">
        <f t="shared" si="82"/>
        <v>Error?</v>
      </c>
    </row>
    <row r="5355" spans="1:4">
      <c r="A5355" s="5">
        <v>5294</v>
      </c>
      <c r="B5355" s="1725">
        <f>'Revenues 9-14'!D108</f>
        <v>1594553</v>
      </c>
      <c r="C5355" s="2" t="s">
        <v>567</v>
      </c>
      <c r="D5355" s="2" t="str">
        <f t="shared" si="82"/>
        <v>Error?</v>
      </c>
    </row>
    <row r="5356" spans="1:4">
      <c r="A5356" s="5">
        <v>5295</v>
      </c>
      <c r="B5356" s="1725">
        <f>'Revenues 9-14'!D109</f>
        <v>17369398</v>
      </c>
      <c r="C5356" s="2" t="s">
        <v>567</v>
      </c>
      <c r="D5356" s="2" t="str">
        <f t="shared" si="82"/>
        <v>Error?</v>
      </c>
    </row>
    <row r="5357" spans="1:4">
      <c r="A5357" s="5">
        <v>5296</v>
      </c>
      <c r="B5357" s="1725">
        <f>'Revenues 9-14'!D111</f>
        <v>0</v>
      </c>
      <c r="D5357" s="2" t="str">
        <f t="shared" si="82"/>
        <v>Error?</v>
      </c>
    </row>
    <row r="5358" spans="1:4">
      <c r="A5358" s="5">
        <v>5297</v>
      </c>
      <c r="B5358" s="1725">
        <f>'Revenues 9-14'!D112</f>
        <v>0</v>
      </c>
      <c r="D5358" s="2" t="str">
        <f t="shared" si="82"/>
        <v>Error?</v>
      </c>
    </row>
    <row r="5359" spans="1:4">
      <c r="A5359" s="5">
        <v>5298</v>
      </c>
      <c r="B5359" s="1725">
        <f>'Revenues 9-14'!D113</f>
        <v>0</v>
      </c>
      <c r="D5359" s="2" t="str">
        <f t="shared" si="82"/>
        <v>Error?</v>
      </c>
    </row>
    <row r="5360" spans="1:4">
      <c r="A5360" s="5">
        <v>5299</v>
      </c>
      <c r="B5360" s="1725">
        <f>'Revenues 9-14'!D114</f>
        <v>0</v>
      </c>
      <c r="C5360" s="2" t="s">
        <v>567</v>
      </c>
      <c r="D5360" s="2" t="str">
        <f t="shared" si="82"/>
        <v>Error?</v>
      </c>
    </row>
    <row r="5361" spans="1:4">
      <c r="A5361" s="5">
        <v>5300</v>
      </c>
      <c r="B5361" s="1725">
        <f>'Revenues 9-14'!D117</f>
        <v>0</v>
      </c>
      <c r="D5361" s="2" t="str">
        <f t="shared" si="82"/>
        <v>Error?</v>
      </c>
    </row>
    <row r="5362" spans="1:4">
      <c r="A5362" s="5">
        <v>5301</v>
      </c>
      <c r="B5362" s="1725">
        <f>'Revenues 9-14'!D119</f>
        <v>0</v>
      </c>
      <c r="D5362" s="2" t="str">
        <f t="shared" si="82"/>
        <v>Error?</v>
      </c>
    </row>
    <row r="5363" spans="1:4">
      <c r="A5363" s="10">
        <v>5302</v>
      </c>
      <c r="B5363" s="1725"/>
      <c r="D5363" s="2" t="str">
        <f t="shared" si="82"/>
        <v>OK</v>
      </c>
    </row>
    <row r="5364" spans="1:4">
      <c r="A5364" s="10">
        <v>5303</v>
      </c>
      <c r="B5364" s="1725"/>
      <c r="D5364" s="2" t="str">
        <f t="shared" si="82"/>
        <v>OK</v>
      </c>
    </row>
    <row r="5365" spans="1:4">
      <c r="A5365" s="10">
        <v>5304</v>
      </c>
      <c r="B5365" s="1725"/>
      <c r="D5365" s="2" t="str">
        <f t="shared" si="82"/>
        <v>OK</v>
      </c>
    </row>
    <row r="5366" spans="1:4">
      <c r="A5366" s="10">
        <v>5305</v>
      </c>
      <c r="B5366" s="1725"/>
      <c r="D5366" s="2" t="str">
        <f t="shared" si="82"/>
        <v>OK</v>
      </c>
    </row>
    <row r="5367" spans="1:4">
      <c r="A5367" s="5">
        <v>5306</v>
      </c>
      <c r="B5367" s="1725">
        <f>'Revenues 9-14'!D122</f>
        <v>0</v>
      </c>
      <c r="C5367" s="2" t="s">
        <v>567</v>
      </c>
      <c r="D5367" s="2" t="str">
        <f t="shared" si="82"/>
        <v>Error?</v>
      </c>
    </row>
    <row r="5368" spans="1:4">
      <c r="A5368" s="5">
        <v>5307</v>
      </c>
      <c r="B5368" s="1725">
        <f>'Revenues 9-14'!D127</f>
        <v>0</v>
      </c>
      <c r="D5368" s="2" t="str">
        <f t="shared" si="82"/>
        <v>Error?</v>
      </c>
    </row>
    <row r="5369" spans="1:4">
      <c r="A5369" s="5">
        <v>5308</v>
      </c>
      <c r="B5369" s="1725">
        <f>'Revenues 9-14'!D132</f>
        <v>0</v>
      </c>
      <c r="C5369" s="2" t="s">
        <v>567</v>
      </c>
      <c r="D5369" s="2" t="str">
        <f t="shared" si="82"/>
        <v>Error?</v>
      </c>
    </row>
    <row r="5370" spans="1:4">
      <c r="A5370" s="5">
        <v>5309</v>
      </c>
      <c r="B5370" s="1725">
        <f>'Revenues 9-14'!D134</f>
        <v>0</v>
      </c>
      <c r="D5370" s="2" t="str">
        <f t="shared" si="82"/>
        <v>Error?</v>
      </c>
    </row>
    <row r="5371" spans="1:4">
      <c r="A5371" s="10">
        <v>5310</v>
      </c>
      <c r="B5371" s="1725"/>
      <c r="D5371" s="2" t="str">
        <f t="shared" si="82"/>
        <v>OK</v>
      </c>
    </row>
    <row r="5372" spans="1:4">
      <c r="A5372" s="10">
        <v>5311</v>
      </c>
      <c r="B5372" s="1725"/>
      <c r="D5372" s="2" t="str">
        <f t="shared" si="82"/>
        <v>OK</v>
      </c>
    </row>
    <row r="5373" spans="1:4">
      <c r="A5373" s="10">
        <v>5312</v>
      </c>
      <c r="B5373" s="1725"/>
      <c r="D5373" s="2" t="str">
        <f t="shared" si="82"/>
        <v>OK</v>
      </c>
    </row>
    <row r="5374" spans="1:4">
      <c r="A5374" s="5">
        <v>5313</v>
      </c>
      <c r="B5374" s="1725">
        <f>'Revenues 9-14'!D135</f>
        <v>0</v>
      </c>
      <c r="D5374" s="2" t="str">
        <f t="shared" si="82"/>
        <v>Error?</v>
      </c>
    </row>
    <row r="5375" spans="1:4">
      <c r="A5375" s="5">
        <v>5314</v>
      </c>
      <c r="B5375" s="1725">
        <f>'Revenues 9-14'!D136</f>
        <v>0</v>
      </c>
      <c r="D5375" s="2" t="str">
        <f t="shared" ref="D5375:D5438" si="83">IF(ISBLANK(B5375),"OK",IF(A5375-B5375=0,"OK","Error?"))</f>
        <v>Error?</v>
      </c>
    </row>
    <row r="5376" spans="1:4">
      <c r="A5376" s="10">
        <v>5315</v>
      </c>
      <c r="B5376" s="1725"/>
      <c r="D5376" s="2" t="str">
        <f t="shared" si="83"/>
        <v>OK</v>
      </c>
    </row>
    <row r="5377" spans="1:4">
      <c r="A5377" s="10">
        <v>5316</v>
      </c>
      <c r="B5377" s="1725"/>
      <c r="D5377" s="2" t="str">
        <f t="shared" si="83"/>
        <v>OK</v>
      </c>
    </row>
    <row r="5378" spans="1:4">
      <c r="A5378" s="10">
        <v>5317</v>
      </c>
      <c r="B5378" s="1725"/>
      <c r="D5378" s="2" t="str">
        <f t="shared" si="83"/>
        <v>OK</v>
      </c>
    </row>
    <row r="5379" spans="1:4">
      <c r="A5379" s="10">
        <v>5318</v>
      </c>
      <c r="B5379" s="1725"/>
      <c r="D5379" s="2" t="str">
        <f t="shared" si="83"/>
        <v>OK</v>
      </c>
    </row>
    <row r="5380" spans="1:4">
      <c r="A5380" s="10">
        <v>5319</v>
      </c>
      <c r="B5380" s="1725"/>
      <c r="D5380" s="2" t="str">
        <f t="shared" si="83"/>
        <v>OK</v>
      </c>
    </row>
    <row r="5381" spans="1:4">
      <c r="A5381" s="10">
        <v>5320</v>
      </c>
      <c r="B5381" s="1725"/>
      <c r="D5381" s="2" t="str">
        <f t="shared" si="83"/>
        <v>OK</v>
      </c>
    </row>
    <row r="5382" spans="1:4">
      <c r="A5382" s="10">
        <v>5321</v>
      </c>
      <c r="B5382" s="1725"/>
      <c r="D5382" s="2" t="str">
        <f t="shared" si="83"/>
        <v>OK</v>
      </c>
    </row>
    <row r="5383" spans="1:4">
      <c r="A5383" s="5">
        <v>5322</v>
      </c>
      <c r="B5383" s="1725">
        <f>'Revenues 9-14'!D141</f>
        <v>0</v>
      </c>
      <c r="C5383" s="2" t="s">
        <v>567</v>
      </c>
      <c r="D5383" s="2" t="str">
        <f t="shared" si="83"/>
        <v>Error?</v>
      </c>
    </row>
    <row r="5384" spans="1:4">
      <c r="A5384" s="5">
        <v>5323</v>
      </c>
      <c r="B5384" s="1725">
        <f>'Revenues 9-14'!D148</f>
        <v>0</v>
      </c>
      <c r="D5384" s="2" t="str">
        <f t="shared" si="83"/>
        <v>Error?</v>
      </c>
    </row>
    <row r="5385" spans="1:4">
      <c r="A5385" s="10">
        <v>5324</v>
      </c>
      <c r="B5385" s="1725"/>
      <c r="D5385" s="2" t="str">
        <f t="shared" si="83"/>
        <v>OK</v>
      </c>
    </row>
    <row r="5386" spans="1:4">
      <c r="A5386" s="10">
        <v>5325</v>
      </c>
      <c r="B5386" s="1725"/>
      <c r="D5386" s="2" t="str">
        <f t="shared" si="83"/>
        <v>OK</v>
      </c>
    </row>
    <row r="5387" spans="1:4">
      <c r="A5387" s="5">
        <v>5326</v>
      </c>
      <c r="B5387" s="1725">
        <f>'Revenues 9-14'!D149</f>
        <v>0</v>
      </c>
      <c r="D5387" s="2" t="str">
        <f t="shared" si="83"/>
        <v>Error?</v>
      </c>
    </row>
    <row r="5388" spans="1:4">
      <c r="A5388" s="10">
        <v>5327</v>
      </c>
      <c r="B5388" s="1725"/>
      <c r="D5388" s="2" t="str">
        <f t="shared" si="83"/>
        <v>OK</v>
      </c>
    </row>
    <row r="5389" spans="1:4">
      <c r="A5389" s="10">
        <v>5328</v>
      </c>
      <c r="B5389" s="1725"/>
      <c r="D5389" s="2" t="str">
        <f t="shared" si="83"/>
        <v>OK</v>
      </c>
    </row>
    <row r="5390" spans="1:4">
      <c r="A5390" s="10">
        <v>5329</v>
      </c>
      <c r="B5390" s="1725"/>
      <c r="D5390" s="2" t="str">
        <f t="shared" si="83"/>
        <v>OK</v>
      </c>
    </row>
    <row r="5391" spans="1:4">
      <c r="A5391" s="5">
        <v>5330</v>
      </c>
      <c r="B5391" s="1725">
        <f>'Revenues 9-14'!D152</f>
        <v>0</v>
      </c>
      <c r="D5391" s="2" t="str">
        <f t="shared" si="83"/>
        <v>Error?</v>
      </c>
    </row>
    <row r="5392" spans="1:4">
      <c r="A5392" s="10">
        <v>5331</v>
      </c>
      <c r="B5392" s="1725"/>
      <c r="D5392" s="2" t="str">
        <f t="shared" si="83"/>
        <v>OK</v>
      </c>
    </row>
    <row r="5393" spans="1:4">
      <c r="A5393" s="5">
        <v>5332</v>
      </c>
      <c r="B5393" s="1725">
        <f>'Revenues 9-14'!D153</f>
        <v>0</v>
      </c>
      <c r="D5393" s="2" t="str">
        <f t="shared" si="83"/>
        <v>Error?</v>
      </c>
    </row>
    <row r="5394" spans="1:4">
      <c r="A5394" s="5">
        <v>5333</v>
      </c>
      <c r="B5394" s="1725">
        <f>'Revenues 9-14'!D155</f>
        <v>0</v>
      </c>
      <c r="C5394" s="2" t="s">
        <v>567</v>
      </c>
      <c r="D5394" s="2" t="str">
        <f t="shared" si="83"/>
        <v>Error?</v>
      </c>
    </row>
    <row r="5395" spans="1:4">
      <c r="A5395" s="5">
        <v>5334</v>
      </c>
      <c r="B5395" s="1725">
        <f>'Revenues 9-14'!D157</f>
        <v>0</v>
      </c>
      <c r="D5395" s="2" t="str">
        <f t="shared" si="83"/>
        <v>Error?</v>
      </c>
    </row>
    <row r="5396" spans="1:4">
      <c r="A5396" s="10">
        <v>5335</v>
      </c>
      <c r="B5396" s="1725"/>
      <c r="D5396" s="2" t="str">
        <f t="shared" si="83"/>
        <v>OK</v>
      </c>
    </row>
    <row r="5397" spans="1:4">
      <c r="A5397" s="10">
        <v>5336</v>
      </c>
      <c r="B5397" s="1725"/>
      <c r="D5397" s="2" t="str">
        <f t="shared" si="83"/>
        <v>OK</v>
      </c>
    </row>
    <row r="5398" spans="1:4">
      <c r="A5398" s="10">
        <v>5337</v>
      </c>
      <c r="B5398" s="1725"/>
      <c r="D5398" s="2" t="str">
        <f t="shared" si="83"/>
        <v>OK</v>
      </c>
    </row>
    <row r="5399" spans="1:4">
      <c r="A5399" s="10">
        <v>5338</v>
      </c>
      <c r="B5399" s="1725"/>
      <c r="D5399" s="2" t="str">
        <f t="shared" si="83"/>
        <v>OK</v>
      </c>
    </row>
    <row r="5400" spans="1:4">
      <c r="A5400" s="10">
        <v>5339</v>
      </c>
      <c r="B5400" s="1725"/>
      <c r="D5400" s="2" t="str">
        <f t="shared" si="83"/>
        <v>OK</v>
      </c>
    </row>
    <row r="5401" spans="1:4">
      <c r="A5401" s="5">
        <v>5340</v>
      </c>
      <c r="B5401" s="1725">
        <f>'Revenues 9-14'!D159</f>
        <v>0</v>
      </c>
      <c r="D5401" s="2" t="str">
        <f t="shared" si="83"/>
        <v>Error?</v>
      </c>
    </row>
    <row r="5402" spans="1:4">
      <c r="A5402" s="10">
        <v>5341</v>
      </c>
      <c r="B5402" s="1725"/>
      <c r="D5402" s="2" t="str">
        <f t="shared" si="83"/>
        <v>OK</v>
      </c>
    </row>
    <row r="5403" spans="1:4">
      <c r="A5403" s="10">
        <v>5342</v>
      </c>
      <c r="B5403" s="1725"/>
      <c r="D5403" s="2" t="str">
        <f t="shared" si="83"/>
        <v>OK</v>
      </c>
    </row>
    <row r="5404" spans="1:4">
      <c r="A5404" s="10">
        <v>5343</v>
      </c>
      <c r="B5404" s="1725"/>
      <c r="D5404" s="2" t="str">
        <f t="shared" si="83"/>
        <v>OK</v>
      </c>
    </row>
    <row r="5405" spans="1:4">
      <c r="A5405" s="10">
        <v>5344</v>
      </c>
      <c r="B5405" s="1725"/>
      <c r="D5405" s="2" t="str">
        <f t="shared" si="83"/>
        <v>OK</v>
      </c>
    </row>
    <row r="5406" spans="1:4">
      <c r="A5406" s="10">
        <v>5345</v>
      </c>
      <c r="B5406" s="1725"/>
      <c r="D5406" s="2" t="str">
        <f t="shared" si="83"/>
        <v>OK</v>
      </c>
    </row>
    <row r="5407" spans="1:4">
      <c r="A5407" s="10">
        <v>5346</v>
      </c>
      <c r="B5407" s="1725"/>
      <c r="D5407" s="2" t="str">
        <f t="shared" si="83"/>
        <v>OK</v>
      </c>
    </row>
    <row r="5408" spans="1:4">
      <c r="A5408" s="10">
        <v>5347</v>
      </c>
      <c r="B5408" s="1725"/>
      <c r="D5408" s="2" t="str">
        <f t="shared" si="83"/>
        <v>OK</v>
      </c>
    </row>
    <row r="5409" spans="1:4">
      <c r="A5409" s="10">
        <v>5348</v>
      </c>
      <c r="B5409" s="1725"/>
      <c r="D5409" s="2" t="str">
        <f t="shared" si="83"/>
        <v>OK</v>
      </c>
    </row>
    <row r="5410" spans="1:4">
      <c r="A5410" s="10">
        <v>5349</v>
      </c>
      <c r="B5410" s="1725"/>
      <c r="D5410" s="2" t="str">
        <f t="shared" si="83"/>
        <v>OK</v>
      </c>
    </row>
    <row r="5411" spans="1:4">
      <c r="A5411" s="10">
        <v>5350</v>
      </c>
      <c r="B5411" s="1725"/>
      <c r="D5411" s="2" t="str">
        <f t="shared" si="83"/>
        <v>OK</v>
      </c>
    </row>
    <row r="5412" spans="1:4">
      <c r="A5412" s="5">
        <v>5351</v>
      </c>
      <c r="B5412" s="1725">
        <f>'Revenues 9-14'!D169</f>
        <v>0</v>
      </c>
      <c r="C5412" s="2" t="s">
        <v>567</v>
      </c>
      <c r="D5412" s="2" t="str">
        <f t="shared" si="83"/>
        <v>Error?</v>
      </c>
    </row>
    <row r="5413" spans="1:4">
      <c r="A5413" s="10">
        <v>5352</v>
      </c>
      <c r="B5413" s="1725"/>
      <c r="D5413" s="2" t="str">
        <f t="shared" si="83"/>
        <v>OK</v>
      </c>
    </row>
    <row r="5414" spans="1:4">
      <c r="A5414" s="10">
        <v>5353</v>
      </c>
      <c r="B5414" s="1725"/>
      <c r="D5414" s="2" t="str">
        <f t="shared" si="83"/>
        <v>OK</v>
      </c>
    </row>
    <row r="5415" spans="1:4">
      <c r="A5415" s="10">
        <v>5354</v>
      </c>
      <c r="B5415" s="1725"/>
      <c r="D5415" s="2" t="str">
        <f t="shared" si="83"/>
        <v>OK</v>
      </c>
    </row>
    <row r="5416" spans="1:4">
      <c r="A5416" s="10">
        <v>5355</v>
      </c>
      <c r="B5416" s="1725"/>
      <c r="D5416" s="2" t="str">
        <f t="shared" si="83"/>
        <v>OK</v>
      </c>
    </row>
    <row r="5417" spans="1:4">
      <c r="A5417" s="10">
        <v>5356</v>
      </c>
      <c r="B5417" s="1725"/>
      <c r="D5417" s="2" t="str">
        <f t="shared" si="83"/>
        <v>OK</v>
      </c>
    </row>
    <row r="5418" spans="1:4">
      <c r="A5418" s="10">
        <v>5357</v>
      </c>
      <c r="B5418" s="1725"/>
      <c r="D5418" s="2" t="str">
        <f t="shared" si="83"/>
        <v>OK</v>
      </c>
    </row>
    <row r="5419" spans="1:4">
      <c r="A5419" s="10">
        <v>5358</v>
      </c>
      <c r="B5419" s="1725"/>
      <c r="D5419" s="2" t="str">
        <f t="shared" si="83"/>
        <v>OK</v>
      </c>
    </row>
    <row r="5420" spans="1:4">
      <c r="A5420" s="10">
        <v>5359</v>
      </c>
      <c r="B5420" s="1725"/>
      <c r="D5420" s="2" t="str">
        <f t="shared" si="83"/>
        <v>OK</v>
      </c>
    </row>
    <row r="5421" spans="1:4">
      <c r="A5421" s="5">
        <v>5360</v>
      </c>
      <c r="B5421" s="1725">
        <f>'Revenues 9-14'!D170</f>
        <v>0</v>
      </c>
      <c r="C5421" s="2" t="s">
        <v>567</v>
      </c>
      <c r="D5421" s="2" t="str">
        <f t="shared" si="83"/>
        <v>Error?</v>
      </c>
    </row>
    <row r="5422" spans="1:4">
      <c r="A5422" s="5">
        <v>5361</v>
      </c>
      <c r="B5422" s="1725">
        <f>'Revenues 9-14'!D173</f>
        <v>0</v>
      </c>
      <c r="D5422" s="2" t="str">
        <f t="shared" si="83"/>
        <v>Error?</v>
      </c>
    </row>
    <row r="5423" spans="1:4">
      <c r="A5423" s="5">
        <v>5362</v>
      </c>
      <c r="B5423" s="1725">
        <f>'Revenues 9-14'!D175</f>
        <v>0</v>
      </c>
      <c r="C5423" s="2" t="s">
        <v>567</v>
      </c>
      <c r="D5423" s="2" t="str">
        <f t="shared" si="83"/>
        <v>Error?</v>
      </c>
    </row>
    <row r="5424" spans="1:4">
      <c r="A5424" s="5">
        <v>5363</v>
      </c>
      <c r="B5424" s="1725">
        <f>'Revenues 9-14'!D178</f>
        <v>0</v>
      </c>
      <c r="D5424" s="2" t="str">
        <f t="shared" si="83"/>
        <v>Error?</v>
      </c>
    </row>
    <row r="5425" spans="1:5">
      <c r="A5425" s="5">
        <v>5364</v>
      </c>
      <c r="B5425" s="1725">
        <f>'Revenues 9-14'!D181</f>
        <v>0</v>
      </c>
      <c r="C5425" s="2" t="s">
        <v>567</v>
      </c>
      <c r="D5425" s="2" t="str">
        <f t="shared" si="83"/>
        <v>Error?</v>
      </c>
    </row>
    <row r="5426" spans="1:5">
      <c r="A5426" s="5">
        <v>5365</v>
      </c>
      <c r="B5426" s="1725">
        <f>'Revenues 9-14'!D184</f>
        <v>0</v>
      </c>
      <c r="D5426" s="2" t="str">
        <f t="shared" si="83"/>
        <v>Error?</v>
      </c>
    </row>
    <row r="5427" spans="1:5">
      <c r="A5427" s="10">
        <v>5366</v>
      </c>
      <c r="B5427" s="1725"/>
      <c r="D5427" s="2" t="str">
        <f t="shared" si="83"/>
        <v>OK</v>
      </c>
    </row>
    <row r="5428" spans="1:5">
      <c r="A5428" s="10">
        <v>5367</v>
      </c>
      <c r="B5428" s="1725"/>
      <c r="D5428" s="2" t="str">
        <f t="shared" si="83"/>
        <v>OK</v>
      </c>
    </row>
    <row r="5429" spans="1:5">
      <c r="A5429" s="10">
        <v>5368</v>
      </c>
      <c r="B5429" s="1725"/>
      <c r="D5429" s="2" t="str">
        <f t="shared" si="83"/>
        <v>OK</v>
      </c>
    </row>
    <row r="5430" spans="1:5">
      <c r="A5430" s="10">
        <v>5369</v>
      </c>
      <c r="B5430" s="1725"/>
      <c r="D5430" s="2" t="str">
        <f t="shared" si="83"/>
        <v>OK</v>
      </c>
    </row>
    <row r="5431" spans="1:5">
      <c r="A5431" s="5">
        <v>5370</v>
      </c>
      <c r="B5431" s="1725">
        <f>'Revenues 9-14'!D200</f>
        <v>0</v>
      </c>
      <c r="D5431" s="2" t="str">
        <f t="shared" si="83"/>
        <v>Error?</v>
      </c>
    </row>
    <row r="5432" spans="1:5">
      <c r="A5432" s="5">
        <v>5371</v>
      </c>
      <c r="B5432" s="1725">
        <f>'Revenues 9-14'!D201</f>
        <v>0</v>
      </c>
      <c r="D5432" s="2" t="str">
        <f t="shared" si="83"/>
        <v>Error?</v>
      </c>
    </row>
    <row r="5433" spans="1:5">
      <c r="A5433" s="10">
        <v>5372</v>
      </c>
      <c r="B5433" s="1725"/>
      <c r="D5433" s="2" t="str">
        <f t="shared" si="83"/>
        <v>OK</v>
      </c>
    </row>
    <row r="5434" spans="1:5">
      <c r="A5434" s="10">
        <v>5373</v>
      </c>
      <c r="B5434" s="1725"/>
      <c r="D5434" s="2" t="str">
        <f t="shared" si="83"/>
        <v>OK</v>
      </c>
    </row>
    <row r="5435" spans="1:5">
      <c r="A5435" s="10">
        <v>5374</v>
      </c>
      <c r="B5435" s="1725"/>
      <c r="D5435" s="2" t="str">
        <f t="shared" si="83"/>
        <v>OK</v>
      </c>
    </row>
    <row r="5436" spans="1:5">
      <c r="A5436" s="10">
        <v>5375</v>
      </c>
      <c r="B5436" s="1725"/>
      <c r="D5436" s="2" t="str">
        <f t="shared" si="83"/>
        <v>OK</v>
      </c>
    </row>
    <row r="5437" spans="1:5">
      <c r="A5437" s="10">
        <v>5376</v>
      </c>
      <c r="B5437" s="1725"/>
      <c r="D5437" s="2" t="str">
        <f t="shared" si="83"/>
        <v>OK</v>
      </c>
    </row>
    <row r="5438" spans="1:5">
      <c r="A5438" s="10">
        <v>5377</v>
      </c>
      <c r="B5438" s="1725"/>
      <c r="D5438" s="2" t="str">
        <f t="shared" si="83"/>
        <v>OK</v>
      </c>
      <c r="E5438" s="4" t="s">
        <v>1876</v>
      </c>
    </row>
    <row r="5439" spans="1:5">
      <c r="A5439" s="5">
        <v>5378</v>
      </c>
      <c r="B5439" s="1725">
        <f>'Revenues 9-14'!D202</f>
        <v>0</v>
      </c>
      <c r="D5439" s="2" t="str">
        <f t="shared" ref="D5439:D5502" si="84">IF(ISBLANK(B5439),"OK",IF(A5439-B5439=0,"OK","Error?"))</f>
        <v>Error?</v>
      </c>
    </row>
    <row r="5440" spans="1:5">
      <c r="A5440" s="5">
        <v>5379</v>
      </c>
      <c r="B5440" s="1725">
        <f>'Revenues 9-14'!D206</f>
        <v>0</v>
      </c>
      <c r="D5440" s="2" t="str">
        <f t="shared" si="84"/>
        <v>Error?</v>
      </c>
    </row>
    <row r="5441" spans="1:4">
      <c r="A5441" s="10">
        <v>5380</v>
      </c>
      <c r="B5441" s="1725"/>
      <c r="D5441" s="2" t="str">
        <f t="shared" si="84"/>
        <v>OK</v>
      </c>
    </row>
    <row r="5442" spans="1:4">
      <c r="A5442" s="10">
        <v>5381</v>
      </c>
      <c r="B5442" s="1725"/>
      <c r="D5442" s="2" t="str">
        <f t="shared" si="84"/>
        <v>OK</v>
      </c>
    </row>
    <row r="5443" spans="1:4">
      <c r="A5443" s="10">
        <v>5382</v>
      </c>
      <c r="B5443" s="1725"/>
      <c r="D5443" s="2" t="str">
        <f t="shared" si="84"/>
        <v>OK</v>
      </c>
    </row>
    <row r="5444" spans="1:4">
      <c r="A5444" s="5">
        <v>5383</v>
      </c>
      <c r="B5444" s="1725">
        <f>'Revenues 9-14'!D204</f>
        <v>0</v>
      </c>
      <c r="C5444" s="2" t="s">
        <v>567</v>
      </c>
      <c r="D5444" s="2" t="str">
        <f t="shared" si="84"/>
        <v>Error?</v>
      </c>
    </row>
    <row r="5445" spans="1:4">
      <c r="A5445" s="10">
        <v>5384</v>
      </c>
      <c r="B5445" s="1725"/>
      <c r="D5445" s="2" t="str">
        <f t="shared" si="84"/>
        <v>OK</v>
      </c>
    </row>
    <row r="5446" spans="1:4">
      <c r="A5446" s="10">
        <v>5385</v>
      </c>
      <c r="B5446" s="1725"/>
      <c r="D5446" s="2" t="str">
        <f t="shared" si="84"/>
        <v>OK</v>
      </c>
    </row>
    <row r="5447" spans="1:4">
      <c r="A5447" s="10">
        <v>5386</v>
      </c>
      <c r="B5447" s="1725"/>
      <c r="D5447" s="2" t="str">
        <f t="shared" si="84"/>
        <v>OK</v>
      </c>
    </row>
    <row r="5448" spans="1:4">
      <c r="A5448" s="10">
        <v>5387</v>
      </c>
      <c r="B5448" s="1725"/>
      <c r="D5448" s="2" t="str">
        <f t="shared" si="84"/>
        <v>OK</v>
      </c>
    </row>
    <row r="5449" spans="1:4">
      <c r="A5449" s="10">
        <v>5388</v>
      </c>
      <c r="B5449" s="1725"/>
      <c r="D5449" s="2" t="str">
        <f t="shared" si="84"/>
        <v>OK</v>
      </c>
    </row>
    <row r="5450" spans="1:4">
      <c r="A5450" s="10">
        <v>5389</v>
      </c>
      <c r="B5450" s="1725"/>
      <c r="D5450" s="2" t="str">
        <f t="shared" si="84"/>
        <v>OK</v>
      </c>
    </row>
    <row r="5451" spans="1:4">
      <c r="A5451" s="10">
        <v>5390</v>
      </c>
      <c r="B5451" s="1725"/>
      <c r="D5451" s="2" t="str">
        <f t="shared" si="84"/>
        <v>OK</v>
      </c>
    </row>
    <row r="5452" spans="1:4">
      <c r="A5452" s="10">
        <v>5391</v>
      </c>
      <c r="B5452" s="1725"/>
      <c r="D5452" s="2" t="str">
        <f t="shared" si="84"/>
        <v>OK</v>
      </c>
    </row>
    <row r="5453" spans="1:4">
      <c r="A5453" s="10">
        <v>5392</v>
      </c>
      <c r="B5453" s="1725"/>
      <c r="D5453" s="2" t="str">
        <f t="shared" si="84"/>
        <v>OK</v>
      </c>
    </row>
    <row r="5454" spans="1:4">
      <c r="A5454" s="10">
        <v>5393</v>
      </c>
      <c r="B5454" s="1725"/>
      <c r="D5454" s="2" t="str">
        <f t="shared" si="84"/>
        <v>OK</v>
      </c>
    </row>
    <row r="5455" spans="1:4">
      <c r="A5455" s="10">
        <v>5394</v>
      </c>
      <c r="B5455" s="1725"/>
      <c r="D5455" s="2" t="str">
        <f t="shared" si="84"/>
        <v>OK</v>
      </c>
    </row>
    <row r="5456" spans="1:4">
      <c r="A5456" s="10">
        <v>5395</v>
      </c>
      <c r="B5456" s="1725"/>
      <c r="D5456" s="2" t="str">
        <f t="shared" si="84"/>
        <v>OK</v>
      </c>
    </row>
    <row r="5457" spans="1:4">
      <c r="A5457" s="10">
        <v>5396</v>
      </c>
      <c r="B5457" s="1725"/>
      <c r="D5457" s="2" t="str">
        <f t="shared" si="84"/>
        <v>OK</v>
      </c>
    </row>
    <row r="5458" spans="1:4">
      <c r="A5458" s="5">
        <v>5397</v>
      </c>
      <c r="B5458" s="1725">
        <f>'Revenues 9-14'!D211</f>
        <v>0</v>
      </c>
      <c r="D5458" s="2" t="str">
        <f t="shared" si="84"/>
        <v>Error?</v>
      </c>
    </row>
    <row r="5459" spans="1:4">
      <c r="A5459" s="5">
        <v>5398</v>
      </c>
      <c r="B5459" s="1725">
        <f>'Revenues 9-14'!D212</f>
        <v>0</v>
      </c>
      <c r="D5459" s="2" t="str">
        <f t="shared" si="84"/>
        <v>Error?</v>
      </c>
    </row>
    <row r="5460" spans="1:4">
      <c r="A5460" s="10">
        <v>5399</v>
      </c>
      <c r="B5460" s="1725"/>
      <c r="D5460" s="2" t="str">
        <f t="shared" si="84"/>
        <v>OK</v>
      </c>
    </row>
    <row r="5461" spans="1:4">
      <c r="A5461" s="10">
        <v>5400</v>
      </c>
      <c r="B5461" s="1725"/>
      <c r="D5461" s="2" t="str">
        <f t="shared" si="84"/>
        <v>OK</v>
      </c>
    </row>
    <row r="5462" spans="1:4">
      <c r="A5462" s="5">
        <v>5401</v>
      </c>
      <c r="B5462" s="1725">
        <f>'Revenues 9-14'!D213</f>
        <v>0</v>
      </c>
      <c r="D5462" s="2" t="str">
        <f t="shared" si="84"/>
        <v>Error?</v>
      </c>
    </row>
    <row r="5463" spans="1:4">
      <c r="A5463" s="5">
        <v>5402</v>
      </c>
      <c r="B5463" s="1725">
        <f>'Revenues 9-14'!D214</f>
        <v>0</v>
      </c>
      <c r="D5463" s="2" t="str">
        <f t="shared" si="84"/>
        <v>Error?</v>
      </c>
    </row>
    <row r="5464" spans="1:4">
      <c r="A5464" s="5">
        <v>5403</v>
      </c>
      <c r="B5464" s="1725">
        <f>'Revenues 9-14'!D215</f>
        <v>0</v>
      </c>
      <c r="D5464" s="2" t="str">
        <f t="shared" si="84"/>
        <v>Error?</v>
      </c>
    </row>
    <row r="5465" spans="1:4">
      <c r="A5465" s="10">
        <v>5404</v>
      </c>
      <c r="B5465" s="1725"/>
      <c r="D5465" s="2" t="str">
        <f t="shared" si="84"/>
        <v>OK</v>
      </c>
    </row>
    <row r="5466" spans="1:4">
      <c r="A5466" s="10">
        <v>5405</v>
      </c>
      <c r="B5466" s="1725"/>
      <c r="D5466" s="2" t="str">
        <f t="shared" si="84"/>
        <v>OK</v>
      </c>
    </row>
    <row r="5467" spans="1:4">
      <c r="A5467" s="10">
        <v>5406</v>
      </c>
      <c r="B5467" s="1725"/>
      <c r="D5467" s="2" t="str">
        <f t="shared" si="84"/>
        <v>OK</v>
      </c>
    </row>
    <row r="5468" spans="1:4">
      <c r="A5468" s="10">
        <v>5407</v>
      </c>
      <c r="B5468" s="1725"/>
      <c r="D5468" s="2" t="str">
        <f t="shared" si="84"/>
        <v>OK</v>
      </c>
    </row>
    <row r="5469" spans="1:4">
      <c r="A5469" s="10">
        <v>5408</v>
      </c>
      <c r="B5469" s="1725"/>
      <c r="D5469" s="2" t="str">
        <f t="shared" si="84"/>
        <v>OK</v>
      </c>
    </row>
    <row r="5470" spans="1:4">
      <c r="A5470" s="5">
        <v>5409</v>
      </c>
      <c r="B5470" s="1725">
        <f>'Revenues 9-14'!D217</f>
        <v>0</v>
      </c>
      <c r="C5470" s="2" t="s">
        <v>567</v>
      </c>
      <c r="D5470" s="2" t="str">
        <f t="shared" si="84"/>
        <v>Error?</v>
      </c>
    </row>
    <row r="5471" spans="1:4">
      <c r="A5471" s="10">
        <v>5410</v>
      </c>
      <c r="B5471" s="1725"/>
      <c r="D5471" s="2" t="str">
        <f t="shared" si="84"/>
        <v>OK</v>
      </c>
    </row>
    <row r="5472" spans="1:4">
      <c r="A5472" s="10">
        <v>5411</v>
      </c>
      <c r="B5472" s="1725"/>
      <c r="D5472" s="2" t="str">
        <f t="shared" si="84"/>
        <v>OK</v>
      </c>
    </row>
    <row r="5473" spans="1:4">
      <c r="A5473" s="10">
        <v>5412</v>
      </c>
      <c r="B5473" s="1725"/>
      <c r="D5473" s="2" t="str">
        <f t="shared" si="84"/>
        <v>OK</v>
      </c>
    </row>
    <row r="5474" spans="1:4">
      <c r="A5474" s="10">
        <v>5413</v>
      </c>
      <c r="B5474" s="1725"/>
      <c r="D5474" s="2" t="str">
        <f t="shared" si="84"/>
        <v>OK</v>
      </c>
    </row>
    <row r="5475" spans="1:4">
      <c r="A5475" s="10">
        <v>5414</v>
      </c>
      <c r="B5475" s="1725"/>
      <c r="D5475" s="2" t="str">
        <f t="shared" si="84"/>
        <v>OK</v>
      </c>
    </row>
    <row r="5476" spans="1:4">
      <c r="A5476" s="10">
        <v>5415</v>
      </c>
      <c r="B5476" s="1725"/>
      <c r="D5476" s="2" t="str">
        <f t="shared" si="84"/>
        <v>OK</v>
      </c>
    </row>
    <row r="5477" spans="1:4">
      <c r="A5477" s="10">
        <v>5416</v>
      </c>
      <c r="B5477" s="1725"/>
      <c r="D5477" s="2" t="str">
        <f t="shared" si="84"/>
        <v>OK</v>
      </c>
    </row>
    <row r="5478" spans="1:4">
      <c r="A5478" s="10">
        <v>5417</v>
      </c>
      <c r="B5478" s="1725"/>
      <c r="D5478" s="2" t="str">
        <f t="shared" si="84"/>
        <v>OK</v>
      </c>
    </row>
    <row r="5479" spans="1:4">
      <c r="A5479" s="10">
        <v>5418</v>
      </c>
      <c r="B5479" s="1725"/>
      <c r="D5479" s="2" t="str">
        <f t="shared" si="84"/>
        <v>OK</v>
      </c>
    </row>
    <row r="5480" spans="1:4">
      <c r="A5480" s="10">
        <v>5419</v>
      </c>
      <c r="B5480" s="1725"/>
      <c r="D5480" s="2" t="str">
        <f t="shared" si="84"/>
        <v>OK</v>
      </c>
    </row>
    <row r="5481" spans="1:4">
      <c r="A5481" s="10">
        <v>5420</v>
      </c>
      <c r="B5481" s="1725"/>
      <c r="D5481" s="2" t="str">
        <f t="shared" si="84"/>
        <v>OK</v>
      </c>
    </row>
    <row r="5482" spans="1:4">
      <c r="A5482" s="10">
        <v>5421</v>
      </c>
      <c r="B5482" s="1725"/>
      <c r="D5482" s="2" t="str">
        <f t="shared" si="84"/>
        <v>OK</v>
      </c>
    </row>
    <row r="5483" spans="1:4">
      <c r="A5483" s="10">
        <v>5422</v>
      </c>
      <c r="B5483" s="1725"/>
      <c r="D5483" s="2" t="str">
        <f t="shared" si="84"/>
        <v>OK</v>
      </c>
    </row>
    <row r="5484" spans="1:4">
      <c r="A5484" s="10">
        <v>5423</v>
      </c>
      <c r="B5484" s="1725"/>
      <c r="D5484" s="2" t="str">
        <f t="shared" si="84"/>
        <v>OK</v>
      </c>
    </row>
    <row r="5485" spans="1:4">
      <c r="A5485" s="5">
        <v>5424</v>
      </c>
      <c r="B5485" s="1725">
        <f>'Revenues 9-14'!D219</f>
        <v>0</v>
      </c>
      <c r="D5485" s="2" t="str">
        <f t="shared" si="84"/>
        <v>Error?</v>
      </c>
    </row>
    <row r="5486" spans="1:4">
      <c r="A5486" s="10">
        <v>5425</v>
      </c>
      <c r="B5486" s="1725"/>
      <c r="D5486" s="2" t="str">
        <f t="shared" si="84"/>
        <v>OK</v>
      </c>
    </row>
    <row r="5487" spans="1:4">
      <c r="A5487" s="10">
        <v>5426</v>
      </c>
      <c r="B5487" s="1725"/>
      <c r="D5487" s="2" t="str">
        <f t="shared" si="84"/>
        <v>OK</v>
      </c>
    </row>
    <row r="5488" spans="1:4">
      <c r="A5488" s="5">
        <v>5427</v>
      </c>
      <c r="B5488" s="1725">
        <f>'Revenues 9-14'!D221</f>
        <v>0</v>
      </c>
      <c r="C5488" s="2" t="s">
        <v>567</v>
      </c>
      <c r="D5488" s="2" t="str">
        <f t="shared" si="84"/>
        <v>Error?</v>
      </c>
    </row>
    <row r="5489" spans="1:4">
      <c r="A5489" s="10">
        <v>5428</v>
      </c>
      <c r="B5489" s="1725"/>
      <c r="D5489" s="2" t="str">
        <f t="shared" si="84"/>
        <v>OK</v>
      </c>
    </row>
    <row r="5490" spans="1:4">
      <c r="A5490" s="10">
        <v>5429</v>
      </c>
      <c r="B5490" s="1725"/>
      <c r="D5490" s="2" t="str">
        <f t="shared" si="84"/>
        <v>OK</v>
      </c>
    </row>
    <row r="5491" spans="1:4">
      <c r="A5491" s="10">
        <v>5430</v>
      </c>
      <c r="B5491" s="1725"/>
      <c r="D5491" s="2" t="str">
        <f t="shared" si="84"/>
        <v>OK</v>
      </c>
    </row>
    <row r="5492" spans="1:4">
      <c r="A5492" s="10">
        <v>5431</v>
      </c>
      <c r="B5492" s="1725"/>
      <c r="D5492" s="2" t="str">
        <f t="shared" si="84"/>
        <v>OK</v>
      </c>
    </row>
    <row r="5493" spans="1:4">
      <c r="A5493" s="10">
        <v>5432</v>
      </c>
      <c r="B5493" s="1725"/>
      <c r="D5493" s="2" t="str">
        <f t="shared" si="84"/>
        <v>OK</v>
      </c>
    </row>
    <row r="5494" spans="1:4">
      <c r="A5494" s="5">
        <v>5433</v>
      </c>
      <c r="B5494" s="1725">
        <f>'Revenues 9-14'!D222</f>
        <v>0</v>
      </c>
      <c r="D5494" s="2" t="str">
        <f t="shared" si="84"/>
        <v>Error?</v>
      </c>
    </row>
    <row r="5495" spans="1:4">
      <c r="A5495" s="10">
        <v>5434</v>
      </c>
      <c r="B5495" s="1725"/>
      <c r="D5495" s="2" t="str">
        <f t="shared" si="84"/>
        <v>OK</v>
      </c>
    </row>
    <row r="5496" spans="1:4">
      <c r="A5496" s="5">
        <v>5435</v>
      </c>
      <c r="B5496" s="1725">
        <f>'Revenues 9-14'!D257</f>
        <v>0</v>
      </c>
      <c r="D5496" s="2" t="str">
        <f t="shared" si="84"/>
        <v>Error?</v>
      </c>
    </row>
    <row r="5497" spans="1:4">
      <c r="A5497" s="10">
        <v>5436</v>
      </c>
      <c r="B5497" s="1725"/>
      <c r="D5497" s="2" t="str">
        <f t="shared" si="84"/>
        <v>OK</v>
      </c>
    </row>
    <row r="5498" spans="1:4">
      <c r="A5498" s="5">
        <v>5437</v>
      </c>
      <c r="B5498" s="1725">
        <f>'Revenues 9-14'!D258</f>
        <v>0</v>
      </c>
      <c r="D5498" s="2" t="str">
        <f t="shared" si="84"/>
        <v>Error?</v>
      </c>
    </row>
    <row r="5499" spans="1:4">
      <c r="A5499" s="10">
        <v>5438</v>
      </c>
      <c r="B5499" s="1725"/>
      <c r="D5499" s="2" t="str">
        <f t="shared" si="84"/>
        <v>OK</v>
      </c>
    </row>
    <row r="5500" spans="1:4">
      <c r="A5500" s="10">
        <v>5439</v>
      </c>
      <c r="B5500" s="1725"/>
      <c r="D5500" s="2" t="str">
        <f t="shared" si="84"/>
        <v>OK</v>
      </c>
    </row>
    <row r="5501" spans="1:4">
      <c r="A5501" s="5">
        <v>5440</v>
      </c>
      <c r="B5501" s="1725">
        <f>'Revenues 9-14'!D266</f>
        <v>0</v>
      </c>
      <c r="C5501" s="2" t="s">
        <v>567</v>
      </c>
      <c r="D5501" s="2" t="str">
        <f t="shared" si="84"/>
        <v>Error?</v>
      </c>
    </row>
    <row r="5502" spans="1:4">
      <c r="A5502" s="10">
        <v>5441</v>
      </c>
      <c r="B5502" s="1725"/>
      <c r="D5502" s="2" t="str">
        <f t="shared" si="84"/>
        <v>OK</v>
      </c>
    </row>
    <row r="5503" spans="1:4">
      <c r="A5503" s="10">
        <v>5442</v>
      </c>
      <c r="B5503" s="1725"/>
      <c r="D5503" s="2" t="str">
        <f t="shared" ref="D5503:D5566" si="85">IF(ISBLANK(B5503),"OK",IF(A5503-B5503=0,"OK","Error?"))</f>
        <v>OK</v>
      </c>
    </row>
    <row r="5504" spans="1:4">
      <c r="A5504" s="10">
        <v>5443</v>
      </c>
      <c r="B5504" s="1725"/>
      <c r="D5504" s="2" t="str">
        <f t="shared" si="85"/>
        <v>OK</v>
      </c>
    </row>
    <row r="5505" spans="1:4">
      <c r="A5505" s="10">
        <v>5444</v>
      </c>
      <c r="B5505" s="1725"/>
      <c r="D5505" s="2" t="str">
        <f t="shared" si="85"/>
        <v>OK</v>
      </c>
    </row>
    <row r="5506" spans="1:4">
      <c r="A5506" s="10">
        <v>5445</v>
      </c>
      <c r="B5506" s="1725"/>
      <c r="D5506" s="2" t="str">
        <f t="shared" si="85"/>
        <v>OK</v>
      </c>
    </row>
    <row r="5507" spans="1:4">
      <c r="A5507" s="5">
        <v>5446</v>
      </c>
      <c r="B5507" s="1725">
        <f>'Revenues 9-14'!D267</f>
        <v>0</v>
      </c>
      <c r="C5507" s="2" t="s">
        <v>567</v>
      </c>
      <c r="D5507" s="2" t="str">
        <f t="shared" si="85"/>
        <v>Error?</v>
      </c>
    </row>
    <row r="5508" spans="1:4">
      <c r="A5508" s="5">
        <v>5447</v>
      </c>
      <c r="B5508" s="1725">
        <f>'Revenues 9-14'!D268</f>
        <v>17369398</v>
      </c>
      <c r="C5508" s="2" t="s">
        <v>567</v>
      </c>
      <c r="D5508" s="2" t="str">
        <f t="shared" si="85"/>
        <v>Error?</v>
      </c>
    </row>
    <row r="5509" spans="1:4">
      <c r="A5509" s="5">
        <v>5448</v>
      </c>
      <c r="B5509" s="1725">
        <f>'Revenues 9-14'!E5</f>
        <v>13353027</v>
      </c>
      <c r="D5509" s="2" t="str">
        <f t="shared" si="85"/>
        <v>Error?</v>
      </c>
    </row>
    <row r="5510" spans="1:4">
      <c r="A5510" s="10">
        <v>5449</v>
      </c>
      <c r="B5510" s="1725"/>
      <c r="D5510" s="2" t="str">
        <f t="shared" si="85"/>
        <v>OK</v>
      </c>
    </row>
    <row r="5511" spans="1:4">
      <c r="A5511" s="5">
        <v>5450</v>
      </c>
      <c r="B5511" s="1725">
        <f>'Revenues 9-14'!E9</f>
        <v>0</v>
      </c>
      <c r="D5511" s="2" t="str">
        <f t="shared" si="85"/>
        <v>Error?</v>
      </c>
    </row>
    <row r="5512" spans="1:4">
      <c r="A5512" s="5">
        <v>5451</v>
      </c>
      <c r="B5512" s="1725">
        <f>'Revenues 9-14'!E11</f>
        <v>0</v>
      </c>
      <c r="D5512" s="2" t="str">
        <f t="shared" si="85"/>
        <v>Error?</v>
      </c>
    </row>
    <row r="5513" spans="1:4">
      <c r="A5513" s="5">
        <v>5452</v>
      </c>
      <c r="B5513" s="1725">
        <f>'Revenues 9-14'!E12</f>
        <v>13353027</v>
      </c>
      <c r="C5513" s="2" t="s">
        <v>567</v>
      </c>
      <c r="D5513" s="2" t="str">
        <f t="shared" si="85"/>
        <v>Error?</v>
      </c>
    </row>
    <row r="5514" spans="1:4">
      <c r="A5514" s="5">
        <v>5453</v>
      </c>
      <c r="B5514" s="1725">
        <f>'Revenues 9-14'!E14</f>
        <v>0</v>
      </c>
      <c r="D5514" s="2" t="str">
        <f t="shared" si="85"/>
        <v>Error?</v>
      </c>
    </row>
    <row r="5515" spans="1:4">
      <c r="A5515" s="5">
        <v>5454</v>
      </c>
      <c r="B5515" s="1725">
        <f>'Revenues 9-14'!E15</f>
        <v>0</v>
      </c>
      <c r="D5515" s="2" t="str">
        <f t="shared" si="85"/>
        <v>Error?</v>
      </c>
    </row>
    <row r="5516" spans="1:4">
      <c r="A5516" s="5">
        <v>5455</v>
      </c>
      <c r="B5516" s="1725">
        <f>'Revenues 9-14'!E16</f>
        <v>3810962</v>
      </c>
      <c r="D5516" s="2" t="str">
        <f t="shared" si="85"/>
        <v>Error?</v>
      </c>
    </row>
    <row r="5517" spans="1:4">
      <c r="A5517" s="5">
        <v>5456</v>
      </c>
      <c r="B5517" s="1725">
        <f>'Revenues 9-14'!E17</f>
        <v>0</v>
      </c>
      <c r="D5517" s="2" t="str">
        <f t="shared" si="85"/>
        <v>Error?</v>
      </c>
    </row>
    <row r="5518" spans="1:4">
      <c r="A5518" s="5">
        <v>5457</v>
      </c>
      <c r="B5518" s="1725">
        <f>'Revenues 9-14'!E18</f>
        <v>3810962</v>
      </c>
      <c r="C5518" s="2" t="s">
        <v>567</v>
      </c>
      <c r="D5518" s="2" t="str">
        <f t="shared" si="85"/>
        <v>Error?</v>
      </c>
    </row>
    <row r="5519" spans="1:4">
      <c r="A5519" s="5">
        <v>5458</v>
      </c>
      <c r="B5519" s="1725">
        <f>'Revenues 9-14'!E65</f>
        <v>269788</v>
      </c>
      <c r="D5519" s="2" t="str">
        <f t="shared" si="85"/>
        <v>Error?</v>
      </c>
    </row>
    <row r="5520" spans="1:4">
      <c r="A5520" s="5">
        <v>5459</v>
      </c>
      <c r="B5520" s="1725">
        <f>'Revenues 9-14'!E66</f>
        <v>0</v>
      </c>
      <c r="D5520" s="2" t="str">
        <f t="shared" si="85"/>
        <v>Error?</v>
      </c>
    </row>
    <row r="5521" spans="1:4">
      <c r="A5521" s="5">
        <v>5460</v>
      </c>
      <c r="B5521" s="1725">
        <f>'Revenues 9-14'!E67</f>
        <v>269788</v>
      </c>
      <c r="C5521" s="2" t="s">
        <v>567</v>
      </c>
      <c r="D5521" s="2" t="str">
        <f t="shared" si="85"/>
        <v>Error?</v>
      </c>
    </row>
    <row r="5522" spans="1:4">
      <c r="A5522" s="5">
        <v>5461</v>
      </c>
      <c r="B5522" s="1725">
        <f>'Revenues 9-14'!E96</f>
        <v>0</v>
      </c>
      <c r="D5522" s="2" t="str">
        <f t="shared" si="85"/>
        <v>Error?</v>
      </c>
    </row>
    <row r="5523" spans="1:4">
      <c r="A5523" s="5">
        <v>5462</v>
      </c>
      <c r="B5523" s="1725">
        <f>'Revenues 9-14'!E99</f>
        <v>0</v>
      </c>
      <c r="D5523" s="2" t="str">
        <f t="shared" si="85"/>
        <v>Error?</v>
      </c>
    </row>
    <row r="5524" spans="1:4">
      <c r="A5524" s="5">
        <v>5463</v>
      </c>
      <c r="B5524" s="1725">
        <f>'Revenues 9-14'!E104</f>
        <v>0</v>
      </c>
      <c r="D5524" s="2" t="str">
        <f t="shared" si="85"/>
        <v>Error?</v>
      </c>
    </row>
    <row r="5525" spans="1:4">
      <c r="A5525" s="5">
        <v>5464</v>
      </c>
      <c r="B5525" s="1725">
        <f>'Revenues 9-14'!E107</f>
        <v>0</v>
      </c>
      <c r="D5525" s="2" t="str">
        <f t="shared" si="85"/>
        <v>Error?</v>
      </c>
    </row>
    <row r="5526" spans="1:4">
      <c r="A5526" s="5">
        <v>5465</v>
      </c>
      <c r="B5526" s="1725">
        <f>'Revenues 9-14'!E108</f>
        <v>0</v>
      </c>
      <c r="C5526" s="2" t="s">
        <v>567</v>
      </c>
      <c r="D5526" s="2" t="str">
        <f t="shared" si="85"/>
        <v>Error?</v>
      </c>
    </row>
    <row r="5527" spans="1:4">
      <c r="A5527" s="5">
        <v>5466</v>
      </c>
      <c r="B5527" s="1725">
        <f>'Revenues 9-14'!E109</f>
        <v>17433777</v>
      </c>
      <c r="C5527" s="2" t="s">
        <v>567</v>
      </c>
      <c r="D5527" s="2" t="str">
        <f t="shared" si="85"/>
        <v>Error?</v>
      </c>
    </row>
    <row r="5528" spans="1:4">
      <c r="A5528" s="5">
        <v>5467</v>
      </c>
      <c r="B5528" s="1725">
        <f>'Revenues 9-14'!E117</f>
        <v>0</v>
      </c>
      <c r="D5528" s="2" t="str">
        <f t="shared" si="85"/>
        <v>Error?</v>
      </c>
    </row>
    <row r="5529" spans="1:4">
      <c r="A5529" s="5">
        <v>5468</v>
      </c>
      <c r="B5529" s="1725">
        <f>'Revenues 9-14'!E119</f>
        <v>0</v>
      </c>
      <c r="D5529" s="2" t="str">
        <f t="shared" si="85"/>
        <v>Error?</v>
      </c>
    </row>
    <row r="5530" spans="1:4">
      <c r="A5530" s="10">
        <v>5469</v>
      </c>
      <c r="B5530" s="1725"/>
      <c r="D5530" s="2" t="str">
        <f t="shared" si="85"/>
        <v>OK</v>
      </c>
    </row>
    <row r="5531" spans="1:4">
      <c r="A5531" s="10">
        <v>5470</v>
      </c>
      <c r="B5531" s="1725"/>
      <c r="D5531" s="2" t="str">
        <f t="shared" si="85"/>
        <v>OK</v>
      </c>
    </row>
    <row r="5532" spans="1:4">
      <c r="A5532" s="10">
        <v>5471</v>
      </c>
      <c r="B5532" s="1725"/>
      <c r="D5532" s="2" t="str">
        <f t="shared" si="85"/>
        <v>OK</v>
      </c>
    </row>
    <row r="5533" spans="1:4">
      <c r="A5533" s="10">
        <v>5472</v>
      </c>
      <c r="B5533" s="1725"/>
      <c r="D5533" s="2" t="str">
        <f t="shared" si="85"/>
        <v>OK</v>
      </c>
    </row>
    <row r="5534" spans="1:4">
      <c r="A5534" s="5">
        <v>5473</v>
      </c>
      <c r="B5534" s="1725">
        <f>'Revenues 9-14'!E122</f>
        <v>0</v>
      </c>
      <c r="C5534" s="2" t="s">
        <v>567</v>
      </c>
      <c r="D5534" s="2" t="str">
        <f t="shared" si="85"/>
        <v>Error?</v>
      </c>
    </row>
    <row r="5535" spans="1:4">
      <c r="A5535" s="10">
        <v>5474</v>
      </c>
      <c r="B5535" s="1725"/>
      <c r="D5535" s="2" t="str">
        <f t="shared" si="85"/>
        <v>OK</v>
      </c>
    </row>
    <row r="5536" spans="1:4">
      <c r="A5536" s="10">
        <v>5475</v>
      </c>
      <c r="B5536" s="1725"/>
      <c r="D5536" s="2" t="str">
        <f t="shared" si="85"/>
        <v>OK</v>
      </c>
    </row>
    <row r="5537" spans="1:4">
      <c r="A5537" s="5">
        <v>5476</v>
      </c>
      <c r="B5537" s="1725">
        <f>'Revenues 9-14'!E169</f>
        <v>0</v>
      </c>
      <c r="C5537" s="2" t="s">
        <v>567</v>
      </c>
      <c r="D5537" s="2" t="str">
        <f t="shared" si="85"/>
        <v>Error?</v>
      </c>
    </row>
    <row r="5538" spans="1:4">
      <c r="A5538" s="10">
        <v>5477</v>
      </c>
      <c r="B5538" s="1725"/>
      <c r="D5538" s="2" t="str">
        <f t="shared" si="85"/>
        <v>OK</v>
      </c>
    </row>
    <row r="5539" spans="1:4">
      <c r="A5539" s="10">
        <v>5478</v>
      </c>
      <c r="B5539" s="1725"/>
      <c r="D5539" s="2" t="str">
        <f t="shared" si="85"/>
        <v>OK</v>
      </c>
    </row>
    <row r="5540" spans="1:4">
      <c r="A5540" s="10">
        <v>5479</v>
      </c>
      <c r="B5540" s="1725"/>
      <c r="D5540" s="2" t="str">
        <f t="shared" si="85"/>
        <v>OK</v>
      </c>
    </row>
    <row r="5541" spans="1:4">
      <c r="A5541" s="10">
        <v>5480</v>
      </c>
      <c r="B5541" s="1725"/>
      <c r="D5541" s="2" t="str">
        <f t="shared" si="85"/>
        <v>OK</v>
      </c>
    </row>
    <row r="5542" spans="1:4">
      <c r="A5542" s="10">
        <v>5481</v>
      </c>
      <c r="B5542" s="1725"/>
      <c r="D5542" s="2" t="str">
        <f t="shared" si="85"/>
        <v>OK</v>
      </c>
    </row>
    <row r="5543" spans="1:4">
      <c r="A5543" s="10">
        <v>5482</v>
      </c>
      <c r="B5543" s="1725"/>
      <c r="D5543" s="2" t="str">
        <f t="shared" si="85"/>
        <v>OK</v>
      </c>
    </row>
    <row r="5544" spans="1:4">
      <c r="A5544" s="5">
        <v>5483</v>
      </c>
      <c r="B5544" s="1725">
        <f>'Revenues 9-14'!E170</f>
        <v>0</v>
      </c>
      <c r="C5544" s="2" t="s">
        <v>567</v>
      </c>
      <c r="D5544" s="2" t="str">
        <f t="shared" si="85"/>
        <v>Error?</v>
      </c>
    </row>
    <row r="5545" spans="1:4">
      <c r="A5545" s="10">
        <v>5484</v>
      </c>
      <c r="B5545" s="1725"/>
      <c r="D5545" s="2" t="str">
        <f t="shared" si="85"/>
        <v>OK</v>
      </c>
    </row>
    <row r="5546" spans="1:4">
      <c r="A5546" s="10">
        <v>5485</v>
      </c>
      <c r="B5546" s="1725"/>
      <c r="D5546" s="2" t="str">
        <f t="shared" si="85"/>
        <v>OK</v>
      </c>
    </row>
    <row r="5547" spans="1:4">
      <c r="A5547" s="10">
        <v>5486</v>
      </c>
      <c r="B5547" s="1725"/>
      <c r="D5547" s="2" t="str">
        <f t="shared" si="85"/>
        <v>OK</v>
      </c>
    </row>
    <row r="5548" spans="1:4">
      <c r="A5548" s="10">
        <v>5487</v>
      </c>
      <c r="B5548" s="1725"/>
      <c r="D5548" s="2" t="str">
        <f t="shared" si="85"/>
        <v>OK</v>
      </c>
    </row>
    <row r="5549" spans="1:4">
      <c r="A5549" s="10">
        <v>5488</v>
      </c>
      <c r="B5549" s="1725"/>
      <c r="D5549" s="2" t="str">
        <f t="shared" si="85"/>
        <v>OK</v>
      </c>
    </row>
    <row r="5550" spans="1:4">
      <c r="A5550" s="10">
        <v>5489</v>
      </c>
      <c r="B5550" s="1725"/>
      <c r="D5550" s="2" t="str">
        <f t="shared" si="85"/>
        <v>OK</v>
      </c>
    </row>
    <row r="5551" spans="1:4">
      <c r="A5551" s="10">
        <v>5490</v>
      </c>
      <c r="B5551" s="1725"/>
      <c r="D5551" s="2" t="str">
        <f t="shared" si="85"/>
        <v>OK</v>
      </c>
    </row>
    <row r="5552" spans="1:4">
      <c r="A5552" s="5">
        <v>5491</v>
      </c>
      <c r="B5552" s="1725">
        <f>'Revenues 9-14'!E268</f>
        <v>18495770</v>
      </c>
      <c r="C5552" s="2" t="s">
        <v>567</v>
      </c>
      <c r="D5552" s="2" t="str">
        <f t="shared" si="85"/>
        <v>Error?</v>
      </c>
    </row>
    <row r="5553" spans="1:4">
      <c r="A5553" s="5">
        <v>5492</v>
      </c>
      <c r="B5553" s="1725">
        <f>'Revenues 9-14'!F5</f>
        <v>13832556</v>
      </c>
      <c r="D5553" s="2" t="str">
        <f t="shared" si="85"/>
        <v>Error?</v>
      </c>
    </row>
    <row r="5554" spans="1:4">
      <c r="A5554" s="10">
        <v>5493</v>
      </c>
      <c r="B5554" s="1725"/>
      <c r="D5554" s="2" t="str">
        <f t="shared" si="85"/>
        <v>OK</v>
      </c>
    </row>
    <row r="5555" spans="1:4">
      <c r="A5555" s="5">
        <v>5494</v>
      </c>
      <c r="B5555" s="1725">
        <f>'Revenues 9-14'!F7</f>
        <v>0</v>
      </c>
      <c r="D5555" s="2" t="str">
        <f t="shared" si="85"/>
        <v>Error?</v>
      </c>
    </row>
    <row r="5556" spans="1:4">
      <c r="A5556" s="5">
        <v>5495</v>
      </c>
      <c r="B5556" s="1725">
        <f>'Revenues 9-14'!F11</f>
        <v>0</v>
      </c>
      <c r="D5556" s="2" t="str">
        <f t="shared" si="85"/>
        <v>Error?</v>
      </c>
    </row>
    <row r="5557" spans="1:4">
      <c r="A5557" s="5">
        <v>5496</v>
      </c>
      <c r="B5557" s="1725">
        <f>'Revenues 9-14'!F12</f>
        <v>13832556</v>
      </c>
      <c r="C5557" s="2" t="s">
        <v>567</v>
      </c>
      <c r="D5557" s="2" t="str">
        <f t="shared" si="85"/>
        <v>Error?</v>
      </c>
    </row>
    <row r="5558" spans="1:4">
      <c r="A5558" s="5">
        <v>5497</v>
      </c>
      <c r="B5558" s="1725">
        <f>'Revenues 9-14'!F14</f>
        <v>0</v>
      </c>
      <c r="D5558" s="2" t="str">
        <f t="shared" si="85"/>
        <v>Error?</v>
      </c>
    </row>
    <row r="5559" spans="1:4">
      <c r="A5559" s="5">
        <v>5498</v>
      </c>
      <c r="B5559" s="1725">
        <f>'Revenues 9-14'!F15</f>
        <v>0</v>
      </c>
      <c r="D5559" s="2" t="str">
        <f t="shared" si="85"/>
        <v>Error?</v>
      </c>
    </row>
    <row r="5560" spans="1:4">
      <c r="A5560" s="5">
        <v>5499</v>
      </c>
      <c r="B5560" s="1725">
        <f>'Revenues 9-14'!F16</f>
        <v>123000</v>
      </c>
      <c r="D5560" s="2" t="str">
        <f t="shared" si="85"/>
        <v>Error?</v>
      </c>
    </row>
    <row r="5561" spans="1:4">
      <c r="A5561" s="5">
        <v>5500</v>
      </c>
      <c r="B5561" s="1725">
        <f>'Revenues 9-14'!F17</f>
        <v>0</v>
      </c>
      <c r="D5561" s="2" t="str">
        <f t="shared" si="85"/>
        <v>Error?</v>
      </c>
    </row>
    <row r="5562" spans="1:4">
      <c r="A5562" s="5">
        <v>5501</v>
      </c>
      <c r="B5562" s="1725">
        <f>'Revenues 9-14'!F18</f>
        <v>123000</v>
      </c>
      <c r="C5562" s="2" t="s">
        <v>567</v>
      </c>
      <c r="D5562" s="2" t="str">
        <f t="shared" si="85"/>
        <v>Error?</v>
      </c>
    </row>
    <row r="5563" spans="1:4">
      <c r="A5563" s="5">
        <v>5502</v>
      </c>
      <c r="B5563" s="1725">
        <f>'Revenues 9-14'!F42</f>
        <v>519212</v>
      </c>
      <c r="D5563" s="2" t="str">
        <f t="shared" si="85"/>
        <v>Error?</v>
      </c>
    </row>
    <row r="5564" spans="1:4">
      <c r="A5564" s="5">
        <v>5503</v>
      </c>
      <c r="B5564" s="1725">
        <f>'Revenues 9-14'!F43</f>
        <v>0</v>
      </c>
      <c r="D5564" s="2" t="str">
        <f t="shared" si="85"/>
        <v>Error?</v>
      </c>
    </row>
    <row r="5565" spans="1:4">
      <c r="A5565" s="5">
        <v>5504</v>
      </c>
      <c r="B5565" s="1725">
        <f>'Revenues 9-14'!F44</f>
        <v>174408</v>
      </c>
      <c r="D5565" s="2" t="str">
        <f t="shared" si="85"/>
        <v>Error?</v>
      </c>
    </row>
    <row r="5566" spans="1:4">
      <c r="A5566" s="5">
        <v>5505</v>
      </c>
      <c r="B5566" s="1725">
        <f>'Revenues 9-14'!F45</f>
        <v>0</v>
      </c>
      <c r="D5566" s="2" t="str">
        <f t="shared" si="85"/>
        <v>Error?</v>
      </c>
    </row>
    <row r="5567" spans="1:4">
      <c r="A5567" s="5">
        <v>5506</v>
      </c>
      <c r="B5567" s="1725">
        <f>'Revenues 9-14'!F47</f>
        <v>0</v>
      </c>
      <c r="D5567" s="2" t="str">
        <f t="shared" ref="D5567:D5630" si="86">IF(ISBLANK(B5567),"OK",IF(A5567-B5567=0,"OK","Error?"))</f>
        <v>Error?</v>
      </c>
    </row>
    <row r="5568" spans="1:4">
      <c r="A5568" s="5">
        <v>5507</v>
      </c>
      <c r="B5568" s="1725">
        <f>'Revenues 9-14'!F48</f>
        <v>0</v>
      </c>
      <c r="D5568" s="2" t="str">
        <f t="shared" si="86"/>
        <v>Error?</v>
      </c>
    </row>
    <row r="5569" spans="1:4">
      <c r="A5569" s="5">
        <v>5508</v>
      </c>
      <c r="B5569" s="1725">
        <f>'Revenues 9-14'!F49</f>
        <v>0</v>
      </c>
      <c r="D5569" s="2" t="str">
        <f t="shared" si="86"/>
        <v>Error?</v>
      </c>
    </row>
    <row r="5570" spans="1:4">
      <c r="A5570" s="5">
        <v>5509</v>
      </c>
      <c r="B5570" s="1725">
        <f>'Revenues 9-14'!F51</f>
        <v>0</v>
      </c>
      <c r="D5570" s="2" t="str">
        <f t="shared" si="86"/>
        <v>Error?</v>
      </c>
    </row>
    <row r="5571" spans="1:4">
      <c r="A5571" s="5">
        <v>5510</v>
      </c>
      <c r="B5571" s="1725">
        <f>'Revenues 9-14'!F52</f>
        <v>0</v>
      </c>
      <c r="D5571" s="2" t="str">
        <f t="shared" si="86"/>
        <v>Error?</v>
      </c>
    </row>
    <row r="5572" spans="1:4">
      <c r="A5572" s="5">
        <v>5511</v>
      </c>
      <c r="B5572" s="1725">
        <f>'Revenues 9-14'!F53</f>
        <v>0</v>
      </c>
      <c r="D5572" s="2" t="str">
        <f t="shared" si="86"/>
        <v>Error?</v>
      </c>
    </row>
    <row r="5573" spans="1:4">
      <c r="A5573" s="5">
        <v>5512</v>
      </c>
      <c r="B5573" s="1725">
        <f>'Revenues 9-14'!F55</f>
        <v>0</v>
      </c>
      <c r="D5573" s="2" t="str">
        <f t="shared" si="86"/>
        <v>Error?</v>
      </c>
    </row>
    <row r="5574" spans="1:4">
      <c r="A5574" s="5">
        <v>5513</v>
      </c>
      <c r="B5574" s="1725">
        <f>'Revenues 9-14'!F56</f>
        <v>0</v>
      </c>
      <c r="D5574" s="2" t="str">
        <f t="shared" si="86"/>
        <v>Error?</v>
      </c>
    </row>
    <row r="5575" spans="1:4">
      <c r="A5575" s="5">
        <v>5514</v>
      </c>
      <c r="B5575" s="1725">
        <f>'Revenues 9-14'!F57</f>
        <v>0</v>
      </c>
      <c r="D5575" s="2" t="str">
        <f t="shared" si="86"/>
        <v>Error?</v>
      </c>
    </row>
    <row r="5576" spans="1:4">
      <c r="A5576" s="5">
        <v>5515</v>
      </c>
      <c r="B5576" s="1725">
        <f>'Revenues 9-14'!F59</f>
        <v>0</v>
      </c>
      <c r="D5576" s="2" t="str">
        <f t="shared" si="86"/>
        <v>Error?</v>
      </c>
    </row>
    <row r="5577" spans="1:4">
      <c r="A5577" s="5">
        <v>5516</v>
      </c>
      <c r="B5577" s="1725">
        <f>'Revenues 9-14'!F60</f>
        <v>0</v>
      </c>
      <c r="D5577" s="2" t="str">
        <f t="shared" si="86"/>
        <v>Error?</v>
      </c>
    </row>
    <row r="5578" spans="1:4">
      <c r="A5578" s="5">
        <v>5517</v>
      </c>
      <c r="B5578" s="1725">
        <f>'Revenues 9-14'!F61</f>
        <v>0</v>
      </c>
      <c r="D5578" s="2" t="str">
        <f t="shared" si="86"/>
        <v>Error?</v>
      </c>
    </row>
    <row r="5579" spans="1:4">
      <c r="A5579" s="5">
        <v>5518</v>
      </c>
      <c r="B5579" s="1725">
        <f>'Revenues 9-14'!F63</f>
        <v>693620</v>
      </c>
      <c r="C5579" s="2" t="s">
        <v>567</v>
      </c>
      <c r="D5579" s="2" t="str">
        <f t="shared" si="86"/>
        <v>Error?</v>
      </c>
    </row>
    <row r="5580" spans="1:4">
      <c r="A5580" s="5">
        <v>5519</v>
      </c>
      <c r="B5580" s="1725">
        <f>'Revenues 9-14'!F65</f>
        <v>451604</v>
      </c>
      <c r="D5580" s="2" t="str">
        <f t="shared" si="86"/>
        <v>Error?</v>
      </c>
    </row>
    <row r="5581" spans="1:4">
      <c r="A5581" s="5">
        <v>5520</v>
      </c>
      <c r="B5581" s="1725">
        <f>'Revenues 9-14'!F66</f>
        <v>0</v>
      </c>
      <c r="D5581" s="2" t="str">
        <f t="shared" si="86"/>
        <v>Error?</v>
      </c>
    </row>
    <row r="5582" spans="1:4">
      <c r="A5582" s="5">
        <v>5521</v>
      </c>
      <c r="B5582" s="1725">
        <f>'Revenues 9-14'!F67</f>
        <v>451604</v>
      </c>
      <c r="C5582" s="2" t="s">
        <v>567</v>
      </c>
      <c r="D5582" s="2" t="str">
        <f t="shared" si="86"/>
        <v>Error?</v>
      </c>
    </row>
    <row r="5583" spans="1:4">
      <c r="A5583" s="5">
        <v>5522</v>
      </c>
      <c r="B5583" s="1725">
        <f>'Revenues 9-14'!F96</f>
        <v>0</v>
      </c>
      <c r="D5583" s="2" t="str">
        <f t="shared" si="86"/>
        <v>Error?</v>
      </c>
    </row>
    <row r="5584" spans="1:4">
      <c r="A5584" s="5">
        <v>5523</v>
      </c>
      <c r="B5584" s="1725">
        <f>'Revenues 9-14'!F98</f>
        <v>0</v>
      </c>
      <c r="D5584" s="2" t="str">
        <f t="shared" si="86"/>
        <v>Error?</v>
      </c>
    </row>
    <row r="5585" spans="1:4">
      <c r="A5585" s="5">
        <v>5524</v>
      </c>
      <c r="B5585" s="1725">
        <f>'Revenues 9-14'!F99</f>
        <v>120255</v>
      </c>
      <c r="D5585" s="2" t="str">
        <f t="shared" si="86"/>
        <v>Error?</v>
      </c>
    </row>
    <row r="5586" spans="1:4">
      <c r="A5586" s="5">
        <v>5525</v>
      </c>
      <c r="B5586" s="1725">
        <f>'Revenues 9-14'!F107</f>
        <v>2171</v>
      </c>
      <c r="D5586" s="2" t="str">
        <f t="shared" si="86"/>
        <v>Error?</v>
      </c>
    </row>
    <row r="5587" spans="1:4">
      <c r="A5587" s="5">
        <v>5526</v>
      </c>
      <c r="B5587" s="1725">
        <f>'Revenues 9-14'!F108</f>
        <v>122426</v>
      </c>
      <c r="C5587" s="2" t="s">
        <v>567</v>
      </c>
      <c r="D5587" s="2" t="str">
        <f t="shared" si="86"/>
        <v>Error?</v>
      </c>
    </row>
    <row r="5588" spans="1:4">
      <c r="A5588" s="5">
        <v>5527</v>
      </c>
      <c r="B5588" s="1725">
        <f>'Revenues 9-14'!F109</f>
        <v>15223206</v>
      </c>
      <c r="C5588" s="2" t="s">
        <v>567</v>
      </c>
      <c r="D5588" s="2" t="str">
        <f t="shared" si="86"/>
        <v>Error?</v>
      </c>
    </row>
    <row r="5589" spans="1:4">
      <c r="A5589" s="5">
        <v>5528</v>
      </c>
      <c r="B5589" s="1725">
        <f>'Revenues 9-14'!F111</f>
        <v>0</v>
      </c>
      <c r="D5589" s="2" t="str">
        <f t="shared" si="86"/>
        <v>Error?</v>
      </c>
    </row>
    <row r="5590" spans="1:4">
      <c r="A5590" s="5">
        <v>5529</v>
      </c>
      <c r="B5590" s="1725">
        <f>'Revenues 9-14'!F112</f>
        <v>0</v>
      </c>
      <c r="D5590" s="2" t="str">
        <f t="shared" si="86"/>
        <v>Error?</v>
      </c>
    </row>
    <row r="5591" spans="1:4">
      <c r="A5591" s="5">
        <v>5530</v>
      </c>
      <c r="B5591" s="1725">
        <f>'Revenues 9-14'!F113</f>
        <v>0</v>
      </c>
      <c r="D5591" s="2" t="str">
        <f t="shared" si="86"/>
        <v>Error?</v>
      </c>
    </row>
    <row r="5592" spans="1:4">
      <c r="A5592" s="5">
        <v>5531</v>
      </c>
      <c r="B5592" s="1725">
        <f>'Revenues 9-14'!F114</f>
        <v>0</v>
      </c>
      <c r="C5592" s="2" t="s">
        <v>567</v>
      </c>
      <c r="D5592" s="2" t="str">
        <f t="shared" si="86"/>
        <v>Error?</v>
      </c>
    </row>
    <row r="5593" spans="1:4">
      <c r="A5593" s="5">
        <v>5532</v>
      </c>
      <c r="B5593" s="1725">
        <f>'Revenues 9-14'!F117</f>
        <v>0</v>
      </c>
      <c r="D5593" s="2" t="str">
        <f t="shared" si="86"/>
        <v>Error?</v>
      </c>
    </row>
    <row r="5594" spans="1:4">
      <c r="A5594" s="5">
        <v>5533</v>
      </c>
      <c r="B5594" s="1725">
        <f>'Revenues 9-14'!F119</f>
        <v>0</v>
      </c>
      <c r="D5594" s="2" t="str">
        <f t="shared" si="86"/>
        <v>Error?</v>
      </c>
    </row>
    <row r="5595" spans="1:4">
      <c r="A5595" s="10">
        <v>5534</v>
      </c>
      <c r="B5595" s="1725"/>
      <c r="D5595" s="2" t="str">
        <f t="shared" si="86"/>
        <v>OK</v>
      </c>
    </row>
    <row r="5596" spans="1:4">
      <c r="A5596" s="10">
        <v>5535</v>
      </c>
      <c r="B5596" s="1725"/>
      <c r="D5596" s="2" t="str">
        <f t="shared" si="86"/>
        <v>OK</v>
      </c>
    </row>
    <row r="5597" spans="1:4">
      <c r="A5597" s="10">
        <v>5536</v>
      </c>
      <c r="B5597" s="1725"/>
      <c r="D5597" s="2" t="str">
        <f t="shared" si="86"/>
        <v>OK</v>
      </c>
    </row>
    <row r="5598" spans="1:4">
      <c r="A5598" s="10">
        <v>5537</v>
      </c>
      <c r="B5598" s="1725"/>
      <c r="D5598" s="2" t="str">
        <f t="shared" si="86"/>
        <v>OK</v>
      </c>
    </row>
    <row r="5599" spans="1:4">
      <c r="A5599" s="5">
        <v>5538</v>
      </c>
      <c r="B5599" s="1725">
        <f>'Revenues 9-14'!F122</f>
        <v>0</v>
      </c>
      <c r="C5599" s="2" t="s">
        <v>567</v>
      </c>
      <c r="D5599" s="2" t="str">
        <f t="shared" si="86"/>
        <v>Error?</v>
      </c>
    </row>
    <row r="5600" spans="1:4">
      <c r="A5600" s="5">
        <v>5539</v>
      </c>
      <c r="B5600" s="1725">
        <f>'Revenues 9-14'!F125</f>
        <v>0</v>
      </c>
      <c r="D5600" s="2" t="str">
        <f t="shared" si="86"/>
        <v>Error?</v>
      </c>
    </row>
    <row r="5601" spans="1:4">
      <c r="A5601" s="5">
        <v>5540</v>
      </c>
      <c r="B5601" s="1725">
        <f>'Revenues 9-14'!F126</f>
        <v>0</v>
      </c>
      <c r="D5601" s="2" t="str">
        <f t="shared" si="86"/>
        <v>Error?</v>
      </c>
    </row>
    <row r="5602" spans="1:4">
      <c r="A5602" s="5">
        <v>5541</v>
      </c>
      <c r="B5602" s="1725">
        <f>'Revenues 9-14'!F127</f>
        <v>0</v>
      </c>
      <c r="D5602" s="2" t="str">
        <f t="shared" si="86"/>
        <v>Error?</v>
      </c>
    </row>
    <row r="5603" spans="1:4">
      <c r="A5603" s="10">
        <v>5542</v>
      </c>
      <c r="B5603" s="1725"/>
      <c r="D5603" s="2" t="str">
        <f t="shared" si="86"/>
        <v>OK</v>
      </c>
    </row>
    <row r="5604" spans="1:4">
      <c r="A5604" s="5">
        <v>5543</v>
      </c>
      <c r="B5604" s="1725">
        <f>'Revenues 9-14'!F128</f>
        <v>0</v>
      </c>
      <c r="D5604" s="2" t="str">
        <f t="shared" si="86"/>
        <v>Error?</v>
      </c>
    </row>
    <row r="5605" spans="1:4">
      <c r="A5605" s="10">
        <v>5544</v>
      </c>
      <c r="B5605" s="1725"/>
      <c r="D5605" s="2" t="str">
        <f t="shared" si="86"/>
        <v>OK</v>
      </c>
    </row>
    <row r="5606" spans="1:4">
      <c r="A5606" s="5">
        <v>5545</v>
      </c>
      <c r="B5606" s="1725">
        <f>'Revenues 9-14'!F129</f>
        <v>0</v>
      </c>
      <c r="D5606" s="2" t="str">
        <f t="shared" si="86"/>
        <v>Error?</v>
      </c>
    </row>
    <row r="5607" spans="1:4">
      <c r="A5607" s="10">
        <v>5546</v>
      </c>
      <c r="B5607" s="1725"/>
      <c r="D5607" s="2" t="str">
        <f t="shared" si="86"/>
        <v>OK</v>
      </c>
    </row>
    <row r="5608" spans="1:4">
      <c r="A5608" s="10">
        <v>5547</v>
      </c>
      <c r="B5608" s="1725"/>
      <c r="D5608" s="2" t="str">
        <f t="shared" si="86"/>
        <v>OK</v>
      </c>
    </row>
    <row r="5609" spans="1:4">
      <c r="A5609" s="5">
        <v>5548</v>
      </c>
      <c r="B5609" s="1725">
        <f>'Revenues 9-14'!F130</f>
        <v>0</v>
      </c>
      <c r="D5609" s="2" t="str">
        <f t="shared" si="86"/>
        <v>Error?</v>
      </c>
    </row>
    <row r="5610" spans="1:4">
      <c r="A5610" s="10">
        <v>5549</v>
      </c>
      <c r="B5610" s="1725"/>
      <c r="D5610" s="2" t="str">
        <f t="shared" si="86"/>
        <v>OK</v>
      </c>
    </row>
    <row r="5611" spans="1:4">
      <c r="A5611" s="10">
        <v>5550</v>
      </c>
      <c r="B5611" s="1725"/>
      <c r="D5611" s="2" t="str">
        <f t="shared" si="86"/>
        <v>OK</v>
      </c>
    </row>
    <row r="5612" spans="1:4">
      <c r="A5612" s="10">
        <v>5551</v>
      </c>
      <c r="B5612" s="1725"/>
      <c r="D5612" s="2" t="str">
        <f t="shared" si="86"/>
        <v>OK</v>
      </c>
    </row>
    <row r="5613" spans="1:4">
      <c r="A5613" s="10">
        <v>5552</v>
      </c>
      <c r="B5613" s="1725"/>
      <c r="D5613" s="2" t="str">
        <f t="shared" si="86"/>
        <v>OK</v>
      </c>
    </row>
    <row r="5614" spans="1:4">
      <c r="A5614" s="5">
        <v>5553</v>
      </c>
      <c r="B5614" s="1725">
        <f>'Revenues 9-14'!F132</f>
        <v>0</v>
      </c>
      <c r="C5614" s="2" t="s">
        <v>567</v>
      </c>
      <c r="D5614" s="2" t="str">
        <f t="shared" si="86"/>
        <v>Error?</v>
      </c>
    </row>
    <row r="5615" spans="1:4">
      <c r="A5615" s="5">
        <v>5554</v>
      </c>
      <c r="B5615" s="1725">
        <f>'Revenues 9-14'!F152</f>
        <v>15162982</v>
      </c>
      <c r="D5615" s="2" t="str">
        <f t="shared" si="86"/>
        <v>Error?</v>
      </c>
    </row>
    <row r="5616" spans="1:4">
      <c r="A5616" s="10">
        <v>5555</v>
      </c>
      <c r="B5616" s="1725"/>
      <c r="D5616" s="2" t="str">
        <f t="shared" si="86"/>
        <v>OK</v>
      </c>
    </row>
    <row r="5617" spans="1:5">
      <c r="A5617" s="5">
        <v>5556</v>
      </c>
      <c r="B5617" s="1725">
        <f>'Revenues 9-14'!F153</f>
        <v>1799941</v>
      </c>
      <c r="D5617" s="2" t="str">
        <f t="shared" si="86"/>
        <v>Error?</v>
      </c>
    </row>
    <row r="5618" spans="1:5">
      <c r="A5618" s="5">
        <v>5557</v>
      </c>
      <c r="B5618" s="1725">
        <f>'Revenues 9-14'!F155</f>
        <v>16962923</v>
      </c>
      <c r="C5618" s="2" t="s">
        <v>567</v>
      </c>
      <c r="D5618" s="2" t="str">
        <f t="shared" si="86"/>
        <v>Error?</v>
      </c>
    </row>
    <row r="5619" spans="1:5">
      <c r="A5619" s="5">
        <v>5558</v>
      </c>
      <c r="B5619" s="1725">
        <f>'Revenues 9-14'!F157</f>
        <v>0</v>
      </c>
      <c r="D5619" s="2" t="str">
        <f t="shared" si="86"/>
        <v>Error?</v>
      </c>
    </row>
    <row r="5620" spans="1:5">
      <c r="A5620" s="10">
        <v>5559</v>
      </c>
      <c r="B5620" s="1725"/>
      <c r="D5620" s="2" t="str">
        <f t="shared" si="86"/>
        <v>OK</v>
      </c>
    </row>
    <row r="5621" spans="1:5">
      <c r="A5621" s="10">
        <v>5560</v>
      </c>
      <c r="B5621" s="1725"/>
      <c r="D5621" s="2" t="str">
        <f t="shared" si="86"/>
        <v>OK</v>
      </c>
    </row>
    <row r="5622" spans="1:5">
      <c r="A5622" s="10">
        <v>5561</v>
      </c>
      <c r="B5622" s="1725"/>
      <c r="D5622" s="2" t="str">
        <f t="shared" si="86"/>
        <v>OK</v>
      </c>
    </row>
    <row r="5623" spans="1:5">
      <c r="A5623" s="10">
        <v>5562</v>
      </c>
      <c r="B5623" s="1725"/>
      <c r="D5623" s="2" t="str">
        <f t="shared" si="86"/>
        <v>OK</v>
      </c>
    </row>
    <row r="5624" spans="1:5">
      <c r="A5624" s="10">
        <v>5563</v>
      </c>
      <c r="B5624" s="1725"/>
      <c r="D5624" s="2" t="str">
        <f t="shared" si="86"/>
        <v>OK</v>
      </c>
    </row>
    <row r="5625" spans="1:5">
      <c r="A5625" s="5">
        <v>5564</v>
      </c>
      <c r="B5625" s="1725">
        <f>'Revenues 9-14'!F158</f>
        <v>0</v>
      </c>
      <c r="D5625" s="2" t="str">
        <f t="shared" si="86"/>
        <v>Error?</v>
      </c>
    </row>
    <row r="5626" spans="1:5">
      <c r="A5626" s="10">
        <v>5565</v>
      </c>
      <c r="B5626" s="1725"/>
      <c r="D5626" s="2" t="str">
        <f t="shared" si="86"/>
        <v>OK</v>
      </c>
    </row>
    <row r="5627" spans="1:5">
      <c r="A5627" s="5">
        <v>5566</v>
      </c>
      <c r="B5627" s="1725">
        <f>'Revenues 9-14'!F159</f>
        <v>0</v>
      </c>
      <c r="D5627" s="2" t="str">
        <f t="shared" si="86"/>
        <v>Error?</v>
      </c>
    </row>
    <row r="5628" spans="1:5">
      <c r="A5628" s="10">
        <v>5567</v>
      </c>
      <c r="B5628" s="1725"/>
      <c r="D5628" s="2" t="str">
        <f t="shared" si="86"/>
        <v>OK</v>
      </c>
    </row>
    <row r="5629" spans="1:5">
      <c r="A5629" s="10">
        <v>5568</v>
      </c>
      <c r="B5629" s="1725"/>
      <c r="D5629" s="2" t="str">
        <f t="shared" si="86"/>
        <v>OK</v>
      </c>
    </row>
    <row r="5630" spans="1:5">
      <c r="A5630" s="10">
        <v>5569</v>
      </c>
      <c r="B5630" s="1725"/>
      <c r="D5630" s="2" t="str">
        <f t="shared" si="86"/>
        <v>OK</v>
      </c>
      <c r="E5630" s="4" t="s">
        <v>1876</v>
      </c>
    </row>
    <row r="5631" spans="1:5">
      <c r="A5631" s="10">
        <v>5570</v>
      </c>
      <c r="B5631" s="1725"/>
      <c r="D5631" s="2" t="str">
        <f t="shared" ref="D5631:D5694" si="87">IF(ISBLANK(B5631),"OK",IF(A5631-B5631=0,"OK","Error?"))</f>
        <v>OK</v>
      </c>
      <c r="E5631" s="4" t="s">
        <v>1876</v>
      </c>
    </row>
    <row r="5632" spans="1:5">
      <c r="A5632" s="10">
        <v>5571</v>
      </c>
      <c r="B5632" s="1725"/>
      <c r="D5632" s="2" t="str">
        <f t="shared" si="87"/>
        <v>OK</v>
      </c>
    </row>
    <row r="5633" spans="1:4">
      <c r="A5633" s="10">
        <v>5572</v>
      </c>
      <c r="B5633" s="1725"/>
      <c r="D5633" s="2" t="str">
        <f t="shared" si="87"/>
        <v>OK</v>
      </c>
    </row>
    <row r="5634" spans="1:4">
      <c r="A5634" s="10">
        <v>5573</v>
      </c>
      <c r="B5634" s="1725"/>
      <c r="D5634" s="2" t="str">
        <f t="shared" si="87"/>
        <v>OK</v>
      </c>
    </row>
    <row r="5635" spans="1:4">
      <c r="A5635" s="10">
        <v>5574</v>
      </c>
      <c r="B5635" s="1725"/>
      <c r="D5635" s="2" t="str">
        <f t="shared" si="87"/>
        <v>OK</v>
      </c>
    </row>
    <row r="5636" spans="1:4">
      <c r="A5636" s="10">
        <v>5575</v>
      </c>
      <c r="B5636" s="1725"/>
      <c r="D5636" s="2" t="str">
        <f t="shared" si="87"/>
        <v>OK</v>
      </c>
    </row>
    <row r="5637" spans="1:4">
      <c r="A5637" s="10">
        <v>5576</v>
      </c>
      <c r="B5637" s="1725"/>
      <c r="D5637" s="2" t="str">
        <f t="shared" si="87"/>
        <v>OK</v>
      </c>
    </row>
    <row r="5638" spans="1:4">
      <c r="A5638" s="10">
        <v>5577</v>
      </c>
      <c r="B5638" s="1725"/>
      <c r="D5638" s="2" t="str">
        <f t="shared" si="87"/>
        <v>OK</v>
      </c>
    </row>
    <row r="5639" spans="1:4">
      <c r="A5639" s="10">
        <v>5578</v>
      </c>
      <c r="B5639" s="1725"/>
      <c r="D5639" s="2" t="str">
        <f t="shared" si="87"/>
        <v>OK</v>
      </c>
    </row>
    <row r="5640" spans="1:4">
      <c r="A5640" s="10">
        <v>5579</v>
      </c>
      <c r="B5640" s="1725"/>
      <c r="D5640" s="2" t="str">
        <f t="shared" si="87"/>
        <v>OK</v>
      </c>
    </row>
    <row r="5641" spans="1:4">
      <c r="A5641" s="10">
        <v>5580</v>
      </c>
      <c r="B5641" s="1725"/>
      <c r="D5641" s="2" t="str">
        <f t="shared" si="87"/>
        <v>OK</v>
      </c>
    </row>
    <row r="5642" spans="1:4">
      <c r="A5642" s="10">
        <v>5581</v>
      </c>
      <c r="B5642" s="1725"/>
      <c r="D5642" s="2" t="str">
        <f t="shared" si="87"/>
        <v>OK</v>
      </c>
    </row>
    <row r="5643" spans="1:4">
      <c r="A5643" s="10">
        <v>5582</v>
      </c>
      <c r="B5643" s="1725"/>
      <c r="D5643" s="2" t="str">
        <f t="shared" si="87"/>
        <v>OK</v>
      </c>
    </row>
    <row r="5644" spans="1:4">
      <c r="A5644" s="5">
        <v>5583</v>
      </c>
      <c r="B5644" s="1725">
        <f>'Revenues 9-14'!F169</f>
        <v>16962923</v>
      </c>
      <c r="C5644" s="2" t="s">
        <v>567</v>
      </c>
      <c r="D5644" s="2" t="str">
        <f t="shared" si="87"/>
        <v>Error?</v>
      </c>
    </row>
    <row r="5645" spans="1:4">
      <c r="A5645" s="10">
        <v>5584</v>
      </c>
      <c r="B5645" s="1725"/>
      <c r="D5645" s="2" t="str">
        <f t="shared" si="87"/>
        <v>OK</v>
      </c>
    </row>
    <row r="5646" spans="1:4">
      <c r="A5646" s="10">
        <v>5585</v>
      </c>
      <c r="B5646" s="1725"/>
      <c r="D5646" s="2" t="str">
        <f t="shared" si="87"/>
        <v>OK</v>
      </c>
    </row>
    <row r="5647" spans="1:4">
      <c r="A5647" s="10">
        <v>5586</v>
      </c>
      <c r="B5647" s="1725"/>
      <c r="D5647" s="2" t="str">
        <f t="shared" si="87"/>
        <v>OK</v>
      </c>
    </row>
    <row r="5648" spans="1:4">
      <c r="A5648" s="10">
        <v>5587</v>
      </c>
      <c r="B5648" s="1725"/>
      <c r="D5648" s="2" t="str">
        <f t="shared" si="87"/>
        <v>OK</v>
      </c>
    </row>
    <row r="5649" spans="1:4">
      <c r="A5649" s="10">
        <v>5588</v>
      </c>
      <c r="B5649" s="1725"/>
      <c r="D5649" s="2" t="str">
        <f t="shared" si="87"/>
        <v>OK</v>
      </c>
    </row>
    <row r="5650" spans="1:4">
      <c r="A5650" s="10">
        <v>5589</v>
      </c>
      <c r="B5650" s="1725"/>
      <c r="D5650" s="2" t="str">
        <f t="shared" si="87"/>
        <v>OK</v>
      </c>
    </row>
    <row r="5651" spans="1:4">
      <c r="A5651" s="10">
        <v>5590</v>
      </c>
      <c r="B5651" s="1725"/>
      <c r="D5651" s="2" t="str">
        <f t="shared" si="87"/>
        <v>OK</v>
      </c>
    </row>
    <row r="5652" spans="1:4">
      <c r="A5652" s="10">
        <v>5591</v>
      </c>
      <c r="B5652" s="1725"/>
      <c r="D5652" s="2" t="str">
        <f t="shared" si="87"/>
        <v>OK</v>
      </c>
    </row>
    <row r="5653" spans="1:4">
      <c r="A5653" s="5">
        <v>5592</v>
      </c>
      <c r="B5653" s="1725">
        <f>'Revenues 9-14'!F170</f>
        <v>16962923</v>
      </c>
      <c r="C5653" s="2" t="s">
        <v>567</v>
      </c>
      <c r="D5653" s="2" t="str">
        <f t="shared" si="87"/>
        <v>Error?</v>
      </c>
    </row>
    <row r="5654" spans="1:4">
      <c r="A5654" s="5">
        <v>5593</v>
      </c>
      <c r="B5654" s="1725">
        <f>'Revenues 9-14'!F173</f>
        <v>0</v>
      </c>
      <c r="D5654" s="2" t="str">
        <f t="shared" si="87"/>
        <v>Error?</v>
      </c>
    </row>
    <row r="5655" spans="1:4">
      <c r="A5655" s="5">
        <v>5594</v>
      </c>
      <c r="B5655" s="1725">
        <f>'Revenues 9-14'!F175</f>
        <v>0</v>
      </c>
      <c r="C5655" s="2" t="s">
        <v>567</v>
      </c>
      <c r="D5655" s="2" t="str">
        <f t="shared" si="87"/>
        <v>Error?</v>
      </c>
    </row>
    <row r="5656" spans="1:4">
      <c r="A5656" s="10">
        <v>5595</v>
      </c>
      <c r="B5656" s="1725"/>
      <c r="D5656" s="2" t="str">
        <f t="shared" si="87"/>
        <v>OK</v>
      </c>
    </row>
    <row r="5657" spans="1:4">
      <c r="A5657" s="10">
        <v>5596</v>
      </c>
      <c r="B5657" s="1725"/>
      <c r="D5657" s="2" t="str">
        <f t="shared" si="87"/>
        <v>OK</v>
      </c>
    </row>
    <row r="5658" spans="1:4">
      <c r="A5658" s="5">
        <v>5597</v>
      </c>
      <c r="B5658" s="1725">
        <f>'Revenues 9-14'!F181</f>
        <v>0</v>
      </c>
      <c r="C5658" s="2" t="s">
        <v>567</v>
      </c>
      <c r="D5658" s="2" t="str">
        <f t="shared" si="87"/>
        <v>Error?</v>
      </c>
    </row>
    <row r="5659" spans="1:4">
      <c r="A5659" s="5">
        <v>5598</v>
      </c>
      <c r="B5659" s="1725">
        <f>'Revenues 9-14'!F184</f>
        <v>0</v>
      </c>
      <c r="D5659" s="2" t="str">
        <f t="shared" si="87"/>
        <v>Error?</v>
      </c>
    </row>
    <row r="5660" spans="1:4">
      <c r="A5660" s="10">
        <v>5599</v>
      </c>
      <c r="B5660" s="1725"/>
      <c r="D5660" s="2" t="str">
        <f t="shared" si="87"/>
        <v>OK</v>
      </c>
    </row>
    <row r="5661" spans="1:4">
      <c r="A5661" s="10">
        <v>5600</v>
      </c>
      <c r="B5661" s="1725"/>
      <c r="D5661" s="2" t="str">
        <f t="shared" si="87"/>
        <v>OK</v>
      </c>
    </row>
    <row r="5662" spans="1:4">
      <c r="A5662" s="10">
        <v>5601</v>
      </c>
      <c r="B5662" s="1725"/>
      <c r="D5662" s="2" t="str">
        <f t="shared" si="87"/>
        <v>OK</v>
      </c>
    </row>
    <row r="5663" spans="1:4">
      <c r="A5663" s="10">
        <v>5602</v>
      </c>
      <c r="B5663" s="1725"/>
      <c r="D5663" s="2" t="str">
        <f t="shared" si="87"/>
        <v>OK</v>
      </c>
    </row>
    <row r="5664" spans="1:4">
      <c r="A5664" s="5">
        <v>5603</v>
      </c>
      <c r="B5664" s="1725">
        <f>'Revenues 9-14'!F200</f>
        <v>0</v>
      </c>
      <c r="D5664" s="2" t="str">
        <f t="shared" si="87"/>
        <v>Error?</v>
      </c>
    </row>
    <row r="5665" spans="1:5">
      <c r="A5665" s="5">
        <v>5604</v>
      </c>
      <c r="B5665" s="1725">
        <f>'Revenues 9-14'!F201</f>
        <v>0</v>
      </c>
      <c r="D5665" s="2" t="str">
        <f t="shared" si="87"/>
        <v>Error?</v>
      </c>
    </row>
    <row r="5666" spans="1:5">
      <c r="A5666" s="10">
        <v>5605</v>
      </c>
      <c r="B5666" s="1725"/>
      <c r="D5666" s="2" t="str">
        <f t="shared" si="87"/>
        <v>OK</v>
      </c>
    </row>
    <row r="5667" spans="1:5">
      <c r="A5667" s="10">
        <v>5606</v>
      </c>
      <c r="B5667" s="1725"/>
      <c r="D5667" s="2" t="str">
        <f t="shared" si="87"/>
        <v>OK</v>
      </c>
    </row>
    <row r="5668" spans="1:5">
      <c r="A5668" s="10">
        <v>5607</v>
      </c>
      <c r="B5668" s="1725"/>
      <c r="D5668" s="2" t="str">
        <f t="shared" si="87"/>
        <v>OK</v>
      </c>
    </row>
    <row r="5669" spans="1:5">
      <c r="A5669" s="10">
        <v>5608</v>
      </c>
      <c r="B5669" s="1725"/>
      <c r="D5669" s="2" t="str">
        <f t="shared" si="87"/>
        <v>OK</v>
      </c>
    </row>
    <row r="5670" spans="1:5">
      <c r="A5670" s="10">
        <v>5609</v>
      </c>
      <c r="B5670" s="1725"/>
      <c r="D5670" s="2" t="str">
        <f t="shared" si="87"/>
        <v>OK</v>
      </c>
    </row>
    <row r="5671" spans="1:5">
      <c r="A5671" s="10">
        <v>5610</v>
      </c>
      <c r="B5671" s="1725"/>
      <c r="D5671" s="2" t="str">
        <f t="shared" si="87"/>
        <v>OK</v>
      </c>
      <c r="E5671" s="4" t="s">
        <v>1876</v>
      </c>
    </row>
    <row r="5672" spans="1:5">
      <c r="A5672" s="5">
        <v>5611</v>
      </c>
      <c r="B5672" s="1725">
        <f>'Revenues 9-14'!F202</f>
        <v>0</v>
      </c>
      <c r="D5672" s="2" t="str">
        <f t="shared" si="87"/>
        <v>Error?</v>
      </c>
    </row>
    <row r="5673" spans="1:5">
      <c r="A5673" s="5">
        <v>5612</v>
      </c>
      <c r="B5673" s="1725">
        <f>'Revenues 9-14'!F206</f>
        <v>0</v>
      </c>
      <c r="D5673" s="2" t="str">
        <f t="shared" si="87"/>
        <v>Error?</v>
      </c>
    </row>
    <row r="5674" spans="1:5">
      <c r="A5674" s="10">
        <v>5613</v>
      </c>
      <c r="B5674" s="1725"/>
      <c r="D5674" s="2" t="str">
        <f t="shared" si="87"/>
        <v>OK</v>
      </c>
    </row>
    <row r="5675" spans="1:5">
      <c r="A5675" s="10">
        <v>5614</v>
      </c>
      <c r="B5675" s="1725"/>
      <c r="D5675" s="2" t="str">
        <f t="shared" si="87"/>
        <v>OK</v>
      </c>
    </row>
    <row r="5676" spans="1:5">
      <c r="A5676" s="10">
        <v>5615</v>
      </c>
      <c r="B5676" s="1725"/>
      <c r="D5676" s="2" t="str">
        <f t="shared" si="87"/>
        <v>OK</v>
      </c>
    </row>
    <row r="5677" spans="1:5">
      <c r="A5677" s="5">
        <v>5616</v>
      </c>
      <c r="B5677" s="1725">
        <f>'Revenues 9-14'!F204</f>
        <v>0</v>
      </c>
      <c r="C5677" s="2" t="s">
        <v>567</v>
      </c>
      <c r="D5677" s="2" t="str">
        <f t="shared" si="87"/>
        <v>Error?</v>
      </c>
    </row>
    <row r="5678" spans="1:5">
      <c r="A5678" s="10">
        <v>5617</v>
      </c>
      <c r="B5678" s="1725"/>
      <c r="D5678" s="2" t="str">
        <f t="shared" si="87"/>
        <v>OK</v>
      </c>
    </row>
    <row r="5679" spans="1:5">
      <c r="A5679" s="10">
        <v>5618</v>
      </c>
      <c r="B5679" s="1725"/>
      <c r="D5679" s="2" t="str">
        <f t="shared" si="87"/>
        <v>OK</v>
      </c>
    </row>
    <row r="5680" spans="1:5">
      <c r="A5680" s="10">
        <v>5619</v>
      </c>
      <c r="B5680" s="1725"/>
      <c r="D5680" s="2" t="str">
        <f t="shared" si="87"/>
        <v>OK</v>
      </c>
    </row>
    <row r="5681" spans="1:4">
      <c r="A5681" s="10">
        <v>5620</v>
      </c>
      <c r="B5681" s="1725"/>
      <c r="D5681" s="2" t="str">
        <f t="shared" si="87"/>
        <v>OK</v>
      </c>
    </row>
    <row r="5682" spans="1:4">
      <c r="A5682" s="10">
        <v>5621</v>
      </c>
      <c r="B5682" s="1725"/>
      <c r="D5682" s="2" t="str">
        <f t="shared" si="87"/>
        <v>OK</v>
      </c>
    </row>
    <row r="5683" spans="1:4">
      <c r="A5683" s="10">
        <v>5622</v>
      </c>
      <c r="B5683" s="1725"/>
      <c r="D5683" s="2" t="str">
        <f t="shared" si="87"/>
        <v>OK</v>
      </c>
    </row>
    <row r="5684" spans="1:4">
      <c r="A5684" s="10">
        <v>5623</v>
      </c>
      <c r="B5684" s="1725"/>
      <c r="D5684" s="2" t="str">
        <f t="shared" si="87"/>
        <v>OK</v>
      </c>
    </row>
    <row r="5685" spans="1:4">
      <c r="A5685" s="10">
        <v>5624</v>
      </c>
      <c r="B5685" s="1725"/>
      <c r="D5685" s="2" t="str">
        <f t="shared" si="87"/>
        <v>OK</v>
      </c>
    </row>
    <row r="5686" spans="1:4">
      <c r="A5686" s="10">
        <v>5625</v>
      </c>
      <c r="B5686" s="1725"/>
      <c r="D5686" s="2" t="str">
        <f t="shared" si="87"/>
        <v>OK</v>
      </c>
    </row>
    <row r="5687" spans="1:4">
      <c r="A5687" s="10">
        <v>5626</v>
      </c>
      <c r="B5687" s="1725"/>
      <c r="D5687" s="2" t="str">
        <f t="shared" si="87"/>
        <v>OK</v>
      </c>
    </row>
    <row r="5688" spans="1:4">
      <c r="A5688" s="10">
        <v>5627</v>
      </c>
      <c r="B5688" s="1725"/>
      <c r="D5688" s="2" t="str">
        <f t="shared" si="87"/>
        <v>OK</v>
      </c>
    </row>
    <row r="5689" spans="1:4">
      <c r="A5689" s="10">
        <v>5628</v>
      </c>
      <c r="B5689" s="1725"/>
      <c r="D5689" s="2" t="str">
        <f t="shared" si="87"/>
        <v>OK</v>
      </c>
    </row>
    <row r="5690" spans="1:4">
      <c r="A5690" s="10">
        <v>5629</v>
      </c>
      <c r="B5690" s="1725"/>
      <c r="D5690" s="2" t="str">
        <f t="shared" si="87"/>
        <v>OK</v>
      </c>
    </row>
    <row r="5691" spans="1:4">
      <c r="A5691" s="5">
        <v>5630</v>
      </c>
      <c r="B5691" s="1725">
        <f>'Revenues 9-14'!F211</f>
        <v>0</v>
      </c>
      <c r="D5691" s="2" t="str">
        <f t="shared" si="87"/>
        <v>Error?</v>
      </c>
    </row>
    <row r="5692" spans="1:4">
      <c r="A5692" s="5">
        <v>5631</v>
      </c>
      <c r="B5692" s="1725">
        <f>'Revenues 9-14'!F212</f>
        <v>0</v>
      </c>
      <c r="D5692" s="2" t="str">
        <f t="shared" si="87"/>
        <v>Error?</v>
      </c>
    </row>
    <row r="5693" spans="1:4">
      <c r="A5693" s="10">
        <v>5632</v>
      </c>
      <c r="B5693" s="1725"/>
      <c r="D5693" s="2" t="str">
        <f t="shared" si="87"/>
        <v>OK</v>
      </c>
    </row>
    <row r="5694" spans="1:4">
      <c r="A5694" s="10">
        <v>5633</v>
      </c>
      <c r="B5694" s="1725"/>
      <c r="D5694" s="2" t="str">
        <f t="shared" si="87"/>
        <v>OK</v>
      </c>
    </row>
    <row r="5695" spans="1:4">
      <c r="A5695" s="5">
        <v>5634</v>
      </c>
      <c r="B5695" s="1725">
        <f>'Revenues 9-14'!F213</f>
        <v>0</v>
      </c>
      <c r="D5695" s="2" t="str">
        <f t="shared" ref="D5695:D5758" si="88">IF(ISBLANK(B5695),"OK",IF(A5695-B5695=0,"OK","Error?"))</f>
        <v>Error?</v>
      </c>
    </row>
    <row r="5696" spans="1:4">
      <c r="A5696" s="5">
        <v>5635</v>
      </c>
      <c r="B5696" s="1725">
        <f>'Revenues 9-14'!F214</f>
        <v>0</v>
      </c>
      <c r="D5696" s="2" t="str">
        <f t="shared" si="88"/>
        <v>Error?</v>
      </c>
    </row>
    <row r="5697" spans="1:5">
      <c r="A5697" s="5">
        <v>5636</v>
      </c>
      <c r="B5697" s="1725">
        <f>'Revenues 9-14'!F215</f>
        <v>0</v>
      </c>
      <c r="D5697" s="2" t="str">
        <f t="shared" si="88"/>
        <v>Error?</v>
      </c>
    </row>
    <row r="5698" spans="1:5">
      <c r="A5698" s="10">
        <v>5637</v>
      </c>
      <c r="B5698" s="1725"/>
      <c r="D5698" s="2" t="str">
        <f t="shared" si="88"/>
        <v>OK</v>
      </c>
    </row>
    <row r="5699" spans="1:5">
      <c r="A5699" s="10">
        <v>5638</v>
      </c>
      <c r="B5699" s="1725"/>
      <c r="D5699" s="2" t="str">
        <f t="shared" si="88"/>
        <v>OK</v>
      </c>
    </row>
    <row r="5700" spans="1:5">
      <c r="A5700" s="10">
        <v>5639</v>
      </c>
      <c r="B5700" s="1725"/>
      <c r="D5700" s="2" t="str">
        <f t="shared" si="88"/>
        <v>OK</v>
      </c>
    </row>
    <row r="5701" spans="1:5">
      <c r="A5701" s="10">
        <v>5640</v>
      </c>
      <c r="B5701" s="1725"/>
      <c r="D5701" s="2" t="str">
        <f t="shared" si="88"/>
        <v>OK</v>
      </c>
    </row>
    <row r="5702" spans="1:5">
      <c r="A5702" s="10">
        <v>5641</v>
      </c>
      <c r="B5702" s="1725"/>
      <c r="D5702" s="2" t="str">
        <f t="shared" si="88"/>
        <v>OK</v>
      </c>
    </row>
    <row r="5703" spans="1:5">
      <c r="A5703" s="5">
        <v>5642</v>
      </c>
      <c r="B5703" s="1725">
        <f>'Revenues 9-14'!F217</f>
        <v>0</v>
      </c>
      <c r="C5703" s="2" t="s">
        <v>567</v>
      </c>
      <c r="D5703" s="2" t="str">
        <f t="shared" si="88"/>
        <v>Error?</v>
      </c>
    </row>
    <row r="5704" spans="1:5">
      <c r="A5704" s="10">
        <v>5643</v>
      </c>
      <c r="B5704" s="1725"/>
      <c r="D5704" s="2" t="str">
        <f t="shared" si="88"/>
        <v>OK</v>
      </c>
    </row>
    <row r="5705" spans="1:5">
      <c r="A5705" s="5">
        <v>5644</v>
      </c>
      <c r="B5705" s="1725">
        <f>'Revenues 9-14'!F255</f>
        <v>0</v>
      </c>
      <c r="D5705" s="2" t="str">
        <f t="shared" si="88"/>
        <v>Error?</v>
      </c>
    </row>
    <row r="5706" spans="1:5">
      <c r="A5706" s="10">
        <v>5645</v>
      </c>
      <c r="B5706" s="1725"/>
      <c r="D5706" s="2" t="str">
        <f t="shared" si="88"/>
        <v>OK</v>
      </c>
      <c r="E5706" s="4" t="s">
        <v>1876</v>
      </c>
    </row>
    <row r="5707" spans="1:5">
      <c r="A5707" s="10">
        <v>5646</v>
      </c>
      <c r="B5707" s="1725"/>
      <c r="D5707" s="2" t="str">
        <f t="shared" si="88"/>
        <v>OK</v>
      </c>
    </row>
    <row r="5708" spans="1:5">
      <c r="A5708" s="5">
        <v>5647</v>
      </c>
      <c r="B5708" s="1725">
        <f>'Revenues 9-14'!F257</f>
        <v>0</v>
      </c>
      <c r="D5708" s="2" t="str">
        <f t="shared" si="88"/>
        <v>Error?</v>
      </c>
    </row>
    <row r="5709" spans="1:5">
      <c r="A5709" s="10">
        <v>5648</v>
      </c>
      <c r="B5709" s="1725"/>
      <c r="D5709" s="2" t="str">
        <f t="shared" si="88"/>
        <v>OK</v>
      </c>
    </row>
    <row r="5710" spans="1:5">
      <c r="A5710" s="5">
        <v>5649</v>
      </c>
      <c r="B5710" s="1725">
        <f>'Revenues 9-14'!F258</f>
        <v>0</v>
      </c>
      <c r="D5710" s="2" t="str">
        <f t="shared" si="88"/>
        <v>Error?</v>
      </c>
    </row>
    <row r="5711" spans="1:5">
      <c r="A5711" s="10">
        <v>5650</v>
      </c>
      <c r="B5711" s="1725"/>
      <c r="D5711" s="2" t="str">
        <f t="shared" si="88"/>
        <v>OK</v>
      </c>
    </row>
    <row r="5712" spans="1:5">
      <c r="A5712" s="10">
        <v>5651</v>
      </c>
      <c r="B5712" s="1725"/>
      <c r="D5712" s="2" t="str">
        <f t="shared" si="88"/>
        <v>OK</v>
      </c>
    </row>
    <row r="5713" spans="1:4">
      <c r="A5713" s="5">
        <v>5652</v>
      </c>
      <c r="B5713" s="1725">
        <f>'Revenues 9-14'!F266</f>
        <v>0</v>
      </c>
      <c r="C5713" s="2" t="s">
        <v>567</v>
      </c>
      <c r="D5713" s="2" t="str">
        <f t="shared" si="88"/>
        <v>Error?</v>
      </c>
    </row>
    <row r="5714" spans="1:4">
      <c r="A5714" s="10">
        <v>5653</v>
      </c>
      <c r="B5714" s="1725"/>
      <c r="D5714" s="2" t="str">
        <f t="shared" si="88"/>
        <v>OK</v>
      </c>
    </row>
    <row r="5715" spans="1:4">
      <c r="A5715" s="10">
        <v>5654</v>
      </c>
      <c r="B5715" s="1725"/>
      <c r="D5715" s="2" t="str">
        <f t="shared" si="88"/>
        <v>OK</v>
      </c>
    </row>
    <row r="5716" spans="1:4">
      <c r="A5716" s="10">
        <v>5655</v>
      </c>
      <c r="B5716" s="1725"/>
      <c r="D5716" s="2" t="str">
        <f t="shared" si="88"/>
        <v>OK</v>
      </c>
    </row>
    <row r="5717" spans="1:4">
      <c r="A5717" s="10">
        <v>5656</v>
      </c>
      <c r="B5717" s="1725"/>
      <c r="D5717" s="2" t="str">
        <f t="shared" si="88"/>
        <v>OK</v>
      </c>
    </row>
    <row r="5718" spans="1:4">
      <c r="A5718" s="10">
        <v>5657</v>
      </c>
      <c r="B5718" s="1725"/>
      <c r="D5718" s="2" t="str">
        <f t="shared" si="88"/>
        <v>OK</v>
      </c>
    </row>
    <row r="5719" spans="1:4">
      <c r="A5719" s="5">
        <v>5658</v>
      </c>
      <c r="B5719" s="1725">
        <f>'Revenues 9-14'!F267</f>
        <v>0</v>
      </c>
      <c r="C5719" s="2" t="s">
        <v>567</v>
      </c>
      <c r="D5719" s="2" t="str">
        <f t="shared" si="88"/>
        <v>Error?</v>
      </c>
    </row>
    <row r="5720" spans="1:4">
      <c r="A5720" s="5">
        <v>5659</v>
      </c>
      <c r="B5720" s="1725">
        <f>'Revenues 9-14'!F268</f>
        <v>32186129</v>
      </c>
      <c r="C5720" s="2" t="s">
        <v>567</v>
      </c>
      <c r="D5720" s="2" t="str">
        <f t="shared" si="88"/>
        <v>Error?</v>
      </c>
    </row>
    <row r="5721" spans="1:4">
      <c r="A5721" s="5">
        <v>5660</v>
      </c>
      <c r="B5721" s="1725">
        <f>'Revenues 9-14'!G5</f>
        <v>3852896</v>
      </c>
      <c r="D5721" s="2" t="str">
        <f t="shared" si="88"/>
        <v>Error?</v>
      </c>
    </row>
    <row r="5722" spans="1:4">
      <c r="A5722" s="5">
        <v>5661</v>
      </c>
      <c r="B5722" s="1725">
        <f>'Revenues 9-14'!G7</f>
        <v>0</v>
      </c>
      <c r="D5722" s="2" t="str">
        <f t="shared" si="88"/>
        <v>Error?</v>
      </c>
    </row>
    <row r="5723" spans="1:4">
      <c r="A5723" s="5">
        <v>5662</v>
      </c>
      <c r="B5723" s="1725">
        <f>'Revenues 9-14'!G8</f>
        <v>3434226</v>
      </c>
      <c r="D5723" s="2" t="str">
        <f t="shared" si="88"/>
        <v>Error?</v>
      </c>
    </row>
    <row r="5724" spans="1:4">
      <c r="A5724" s="5">
        <v>5663</v>
      </c>
      <c r="B5724" s="1725">
        <f>'Revenues 9-14'!G11</f>
        <v>0</v>
      </c>
      <c r="D5724" s="2" t="str">
        <f t="shared" si="88"/>
        <v>Error?</v>
      </c>
    </row>
    <row r="5725" spans="1:4">
      <c r="A5725" s="5">
        <v>5664</v>
      </c>
      <c r="B5725" s="1725">
        <f>'Revenues 9-14'!G12</f>
        <v>7287122</v>
      </c>
      <c r="C5725" s="2" t="s">
        <v>567</v>
      </c>
      <c r="D5725" s="2" t="str">
        <f t="shared" si="88"/>
        <v>Error?</v>
      </c>
    </row>
    <row r="5726" spans="1:4">
      <c r="A5726" s="5">
        <v>5665</v>
      </c>
      <c r="B5726" s="1725">
        <f>'Revenues 9-14'!G14</f>
        <v>0</v>
      </c>
      <c r="D5726" s="2" t="str">
        <f t="shared" si="88"/>
        <v>Error?</v>
      </c>
    </row>
    <row r="5727" spans="1:4">
      <c r="A5727" s="5">
        <v>5666</v>
      </c>
      <c r="B5727" s="1725">
        <f>'Revenues 9-14'!G15</f>
        <v>0</v>
      </c>
      <c r="D5727" s="2" t="str">
        <f t="shared" si="88"/>
        <v>Error?</v>
      </c>
    </row>
    <row r="5728" spans="1:4">
      <c r="A5728" s="5">
        <v>5667</v>
      </c>
      <c r="B5728" s="1725">
        <f>'Revenues 9-14'!G16</f>
        <v>1988392</v>
      </c>
      <c r="D5728" s="2" t="str">
        <f t="shared" si="88"/>
        <v>Error?</v>
      </c>
    </row>
    <row r="5729" spans="1:4">
      <c r="A5729" s="5">
        <v>5668</v>
      </c>
      <c r="B5729" s="1725">
        <f>'Revenues 9-14'!G17</f>
        <v>0</v>
      </c>
      <c r="D5729" s="2" t="str">
        <f t="shared" si="88"/>
        <v>Error?</v>
      </c>
    </row>
    <row r="5730" spans="1:4">
      <c r="A5730" s="5">
        <v>5669</v>
      </c>
      <c r="B5730" s="1725">
        <f>'Revenues 9-14'!G18</f>
        <v>1988392</v>
      </c>
      <c r="C5730" s="2" t="s">
        <v>567</v>
      </c>
      <c r="D5730" s="2" t="str">
        <f t="shared" si="88"/>
        <v>Error?</v>
      </c>
    </row>
    <row r="5731" spans="1:4">
      <c r="A5731" s="5">
        <v>5670</v>
      </c>
      <c r="B5731" s="1725">
        <f>'Revenues 9-14'!G65</f>
        <v>79869</v>
      </c>
      <c r="D5731" s="2" t="str">
        <f t="shared" si="88"/>
        <v>Error?</v>
      </c>
    </row>
    <row r="5732" spans="1:4">
      <c r="A5732" s="5">
        <v>5671</v>
      </c>
      <c r="B5732" s="1725">
        <f>'Revenues 9-14'!G66</f>
        <v>0</v>
      </c>
      <c r="D5732" s="2" t="str">
        <f t="shared" si="88"/>
        <v>Error?</v>
      </c>
    </row>
    <row r="5733" spans="1:4">
      <c r="A5733" s="5">
        <v>5672</v>
      </c>
      <c r="B5733" s="1725">
        <f>'Revenues 9-14'!G67</f>
        <v>79869</v>
      </c>
      <c r="C5733" s="2" t="s">
        <v>567</v>
      </c>
      <c r="D5733" s="2" t="str">
        <f t="shared" si="88"/>
        <v>Error?</v>
      </c>
    </row>
    <row r="5734" spans="1:4">
      <c r="A5734" s="5">
        <v>5673</v>
      </c>
      <c r="B5734" s="1725">
        <f>'Revenues 9-14'!G96</f>
        <v>0</v>
      </c>
      <c r="D5734" s="2" t="str">
        <f t="shared" si="88"/>
        <v>Error?</v>
      </c>
    </row>
    <row r="5735" spans="1:4">
      <c r="A5735" s="5">
        <v>5674</v>
      </c>
      <c r="B5735" s="1725">
        <f>'Revenues 9-14'!G99</f>
        <v>10055</v>
      </c>
      <c r="D5735" s="2" t="str">
        <f t="shared" si="88"/>
        <v>Error?</v>
      </c>
    </row>
    <row r="5736" spans="1:4">
      <c r="A5736" s="5">
        <v>5675</v>
      </c>
      <c r="B5736" s="1725">
        <f>'Revenues 9-14'!G107</f>
        <v>0</v>
      </c>
      <c r="D5736" s="2" t="str">
        <f t="shared" si="88"/>
        <v>Error?</v>
      </c>
    </row>
    <row r="5737" spans="1:4">
      <c r="A5737" s="5">
        <v>5676</v>
      </c>
      <c r="B5737" s="1725">
        <f>'Revenues 9-14'!G108</f>
        <v>10055</v>
      </c>
      <c r="C5737" s="2" t="s">
        <v>567</v>
      </c>
      <c r="D5737" s="2" t="str">
        <f t="shared" si="88"/>
        <v>Error?</v>
      </c>
    </row>
    <row r="5738" spans="1:4">
      <c r="A5738" s="5">
        <v>5677</v>
      </c>
      <c r="B5738" s="1725">
        <f>'Revenues 9-14'!G111</f>
        <v>0</v>
      </c>
      <c r="D5738" s="2" t="str">
        <f t="shared" si="88"/>
        <v>Error?</v>
      </c>
    </row>
    <row r="5739" spans="1:4">
      <c r="A5739" s="5">
        <v>5678</v>
      </c>
      <c r="B5739" s="1725">
        <f>'Revenues 9-14'!G112</f>
        <v>0</v>
      </c>
      <c r="D5739" s="2" t="str">
        <f t="shared" si="88"/>
        <v>Error?</v>
      </c>
    </row>
    <row r="5740" spans="1:4">
      <c r="A5740" s="5">
        <v>5679</v>
      </c>
      <c r="B5740" s="1725">
        <f>'Revenues 9-14'!G113</f>
        <v>0</v>
      </c>
      <c r="D5740" s="2" t="str">
        <f t="shared" si="88"/>
        <v>Error?</v>
      </c>
    </row>
    <row r="5741" spans="1:4">
      <c r="A5741" s="5">
        <v>5680</v>
      </c>
      <c r="B5741" s="1725">
        <f>'Revenues 9-14'!G114</f>
        <v>0</v>
      </c>
      <c r="C5741" s="2" t="s">
        <v>567</v>
      </c>
      <c r="D5741" s="2" t="str">
        <f t="shared" si="88"/>
        <v>Error?</v>
      </c>
    </row>
    <row r="5742" spans="1:4">
      <c r="A5742" s="5">
        <v>5681</v>
      </c>
      <c r="B5742" s="1725">
        <f>'Revenues 9-14'!G117</f>
        <v>0</v>
      </c>
      <c r="D5742" s="2" t="str">
        <f t="shared" si="88"/>
        <v>Error?</v>
      </c>
    </row>
    <row r="5743" spans="1:4">
      <c r="A5743" s="5">
        <v>5682</v>
      </c>
      <c r="B5743" s="1725">
        <f>'Revenues 9-14'!G119</f>
        <v>0</v>
      </c>
      <c r="D5743" s="2" t="str">
        <f t="shared" si="88"/>
        <v>Error?</v>
      </c>
    </row>
    <row r="5744" spans="1:4">
      <c r="A5744" s="10">
        <v>5683</v>
      </c>
      <c r="B5744" s="1725"/>
      <c r="D5744" s="2" t="str">
        <f t="shared" si="88"/>
        <v>OK</v>
      </c>
    </row>
    <row r="5745" spans="1:4">
      <c r="A5745" s="10">
        <v>5684</v>
      </c>
      <c r="B5745" s="1725"/>
      <c r="D5745" s="2" t="str">
        <f t="shared" si="88"/>
        <v>OK</v>
      </c>
    </row>
    <row r="5746" spans="1:4">
      <c r="A5746" s="10">
        <v>5685</v>
      </c>
      <c r="B5746" s="1725"/>
      <c r="D5746" s="2" t="str">
        <f t="shared" si="88"/>
        <v>OK</v>
      </c>
    </row>
    <row r="5747" spans="1:4">
      <c r="A5747" s="10">
        <v>5686</v>
      </c>
      <c r="B5747" s="1725"/>
      <c r="D5747" s="2" t="str">
        <f t="shared" si="88"/>
        <v>OK</v>
      </c>
    </row>
    <row r="5748" spans="1:4">
      <c r="A5748" s="5">
        <v>5687</v>
      </c>
      <c r="B5748" s="1725">
        <f>'Revenues 9-14'!G122</f>
        <v>0</v>
      </c>
      <c r="C5748" s="2" t="s">
        <v>567</v>
      </c>
      <c r="D5748" s="2" t="str">
        <f t="shared" si="88"/>
        <v>Error?</v>
      </c>
    </row>
    <row r="5749" spans="1:4">
      <c r="A5749" s="5">
        <v>5688</v>
      </c>
      <c r="B5749" s="1725">
        <f>'Revenues 9-14'!G134</f>
        <v>0</v>
      </c>
      <c r="D5749" s="2" t="str">
        <f t="shared" si="88"/>
        <v>Error?</v>
      </c>
    </row>
    <row r="5750" spans="1:4">
      <c r="A5750" s="10">
        <v>5689</v>
      </c>
      <c r="B5750" s="1725"/>
      <c r="D5750" s="2" t="str">
        <f t="shared" si="88"/>
        <v>OK</v>
      </c>
    </row>
    <row r="5751" spans="1:4">
      <c r="A5751" s="10">
        <v>5690</v>
      </c>
      <c r="B5751" s="1725"/>
      <c r="D5751" s="2" t="str">
        <f t="shared" si="88"/>
        <v>OK</v>
      </c>
    </row>
    <row r="5752" spans="1:4">
      <c r="A5752" s="5">
        <v>5691</v>
      </c>
      <c r="B5752" s="1725">
        <f>'Revenues 9-14'!G141</f>
        <v>0</v>
      </c>
      <c r="C5752" s="2" t="s">
        <v>567</v>
      </c>
      <c r="D5752" s="2" t="str">
        <f t="shared" si="88"/>
        <v>Error?</v>
      </c>
    </row>
    <row r="5753" spans="1:4">
      <c r="A5753" s="10">
        <v>5692</v>
      </c>
      <c r="B5753" s="1725"/>
      <c r="D5753" s="2" t="str">
        <f t="shared" si="88"/>
        <v>OK</v>
      </c>
    </row>
    <row r="5754" spans="1:4">
      <c r="A5754" s="5">
        <v>5693</v>
      </c>
      <c r="B5754" s="1725">
        <f>'Revenues 9-14'!G143</f>
        <v>0</v>
      </c>
      <c r="D5754" s="2" t="str">
        <f t="shared" si="88"/>
        <v>Error?</v>
      </c>
    </row>
    <row r="5755" spans="1:4">
      <c r="A5755" s="5">
        <v>5694</v>
      </c>
      <c r="B5755" s="1725">
        <f>'Revenues 9-14'!G144</f>
        <v>0</v>
      </c>
      <c r="D5755" s="2" t="str">
        <f t="shared" si="88"/>
        <v>Error?</v>
      </c>
    </row>
    <row r="5756" spans="1:4">
      <c r="A5756" s="5">
        <v>5695</v>
      </c>
      <c r="B5756" s="1725">
        <f>'Revenues 9-14'!G145</f>
        <v>0</v>
      </c>
      <c r="C5756" s="2" t="s">
        <v>567</v>
      </c>
      <c r="D5756" s="2" t="str">
        <f t="shared" si="88"/>
        <v>Error?</v>
      </c>
    </row>
    <row r="5757" spans="1:4">
      <c r="A5757" s="5">
        <v>5696</v>
      </c>
      <c r="B5757" s="1725">
        <f>'Revenues 9-14'!G157</f>
        <v>0</v>
      </c>
      <c r="D5757" s="2" t="str">
        <f t="shared" si="88"/>
        <v>Error?</v>
      </c>
    </row>
    <row r="5758" spans="1:4">
      <c r="A5758" s="10">
        <v>5697</v>
      </c>
      <c r="B5758" s="1725"/>
      <c r="D5758" s="2" t="str">
        <f t="shared" si="88"/>
        <v>OK</v>
      </c>
    </row>
    <row r="5759" spans="1:4">
      <c r="A5759" s="10">
        <v>5698</v>
      </c>
      <c r="B5759" s="1725"/>
      <c r="D5759" s="2" t="str">
        <f t="shared" ref="D5759:D5822" si="89">IF(ISBLANK(B5759),"OK",IF(A5759-B5759=0,"OK","Error?"))</f>
        <v>OK</v>
      </c>
    </row>
    <row r="5760" spans="1:4">
      <c r="A5760" s="10">
        <v>5699</v>
      </c>
      <c r="B5760" s="1725"/>
      <c r="D5760" s="2" t="str">
        <f t="shared" si="89"/>
        <v>OK</v>
      </c>
    </row>
    <row r="5761" spans="1:5">
      <c r="A5761" s="10">
        <v>5700</v>
      </c>
      <c r="B5761" s="1725"/>
      <c r="D5761" s="2" t="str">
        <f t="shared" si="89"/>
        <v>OK</v>
      </c>
    </row>
    <row r="5762" spans="1:5">
      <c r="A5762" s="10">
        <v>5701</v>
      </c>
      <c r="B5762" s="1725"/>
      <c r="D5762" s="2" t="str">
        <f t="shared" si="89"/>
        <v>OK</v>
      </c>
    </row>
    <row r="5763" spans="1:5">
      <c r="A5763" s="5">
        <v>5702</v>
      </c>
      <c r="B5763" s="1725">
        <f>'Revenues 9-14'!G158</f>
        <v>0</v>
      </c>
      <c r="D5763" s="2" t="str">
        <f t="shared" si="89"/>
        <v>Error?</v>
      </c>
    </row>
    <row r="5764" spans="1:5">
      <c r="A5764" s="10">
        <v>5703</v>
      </c>
      <c r="B5764" s="1725"/>
      <c r="D5764" s="2" t="str">
        <f t="shared" si="89"/>
        <v>OK</v>
      </c>
    </row>
    <row r="5765" spans="1:5">
      <c r="A5765" s="5">
        <v>5704</v>
      </c>
      <c r="B5765" s="1725">
        <f>'Revenues 9-14'!G159</f>
        <v>0</v>
      </c>
      <c r="D5765" s="2" t="str">
        <f t="shared" si="89"/>
        <v>Error?</v>
      </c>
    </row>
    <row r="5766" spans="1:5">
      <c r="A5766" s="10">
        <v>5705</v>
      </c>
      <c r="B5766" s="1725"/>
      <c r="D5766" s="2" t="str">
        <f t="shared" si="89"/>
        <v>OK</v>
      </c>
    </row>
    <row r="5767" spans="1:5">
      <c r="A5767" s="10">
        <v>5706</v>
      </c>
      <c r="B5767" s="1725"/>
      <c r="D5767" s="2" t="str">
        <f t="shared" si="89"/>
        <v>OK</v>
      </c>
      <c r="E5767" s="4" t="s">
        <v>1876</v>
      </c>
    </row>
    <row r="5768" spans="1:5">
      <c r="A5768" s="10">
        <v>5707</v>
      </c>
      <c r="B5768" s="1725"/>
      <c r="D5768" s="2" t="str">
        <f t="shared" si="89"/>
        <v>OK</v>
      </c>
      <c r="E5768" s="4" t="s">
        <v>1876</v>
      </c>
    </row>
    <row r="5769" spans="1:5">
      <c r="A5769" s="10">
        <v>5708</v>
      </c>
      <c r="B5769" s="1725"/>
      <c r="D5769" s="2" t="str">
        <f t="shared" si="89"/>
        <v>OK</v>
      </c>
    </row>
    <row r="5770" spans="1:5">
      <c r="A5770" s="5">
        <v>5709</v>
      </c>
      <c r="B5770" s="1725">
        <f>'Revenues 9-14'!G169</f>
        <v>0</v>
      </c>
      <c r="C5770" s="2" t="s">
        <v>567</v>
      </c>
      <c r="D5770" s="2" t="str">
        <f t="shared" si="89"/>
        <v>Error?</v>
      </c>
    </row>
    <row r="5771" spans="1:5">
      <c r="A5771" s="10">
        <v>5710</v>
      </c>
      <c r="B5771" s="1725"/>
      <c r="D5771" s="2" t="str">
        <f t="shared" si="89"/>
        <v>OK</v>
      </c>
    </row>
    <row r="5772" spans="1:5">
      <c r="A5772" s="10">
        <v>5711</v>
      </c>
      <c r="B5772" s="1725"/>
      <c r="D5772" s="2" t="str">
        <f t="shared" si="89"/>
        <v>OK</v>
      </c>
    </row>
    <row r="5773" spans="1:5">
      <c r="A5773" s="10">
        <v>5712</v>
      </c>
      <c r="B5773" s="1725"/>
      <c r="D5773" s="2" t="str">
        <f t="shared" si="89"/>
        <v>OK</v>
      </c>
    </row>
    <row r="5774" spans="1:5">
      <c r="A5774" s="10">
        <v>5713</v>
      </c>
      <c r="B5774" s="1725"/>
      <c r="D5774" s="2" t="str">
        <f t="shared" si="89"/>
        <v>OK</v>
      </c>
    </row>
    <row r="5775" spans="1:5">
      <c r="A5775" s="10">
        <v>5714</v>
      </c>
      <c r="B5775" s="1725"/>
      <c r="D5775" s="2" t="str">
        <f t="shared" si="89"/>
        <v>OK</v>
      </c>
    </row>
    <row r="5776" spans="1:5">
      <c r="A5776" s="10">
        <v>5715</v>
      </c>
      <c r="B5776" s="1725"/>
      <c r="D5776" s="2" t="str">
        <f t="shared" si="89"/>
        <v>OK</v>
      </c>
    </row>
    <row r="5777" spans="1:4">
      <c r="A5777" s="10">
        <v>5716</v>
      </c>
      <c r="B5777" s="1725"/>
      <c r="D5777" s="2" t="str">
        <f t="shared" si="89"/>
        <v>OK</v>
      </c>
    </row>
    <row r="5778" spans="1:4">
      <c r="A5778" s="5">
        <v>5717</v>
      </c>
      <c r="B5778" s="1725">
        <f>'Revenues 9-14'!G170</f>
        <v>0</v>
      </c>
      <c r="C5778" s="2" t="s">
        <v>567</v>
      </c>
      <c r="D5778" s="2" t="str">
        <f t="shared" si="89"/>
        <v>Error?</v>
      </c>
    </row>
    <row r="5779" spans="1:4">
      <c r="A5779" s="5">
        <v>5718</v>
      </c>
      <c r="B5779" s="1725">
        <f>'Revenues 9-14'!G173</f>
        <v>0</v>
      </c>
      <c r="D5779" s="2" t="str">
        <f t="shared" si="89"/>
        <v>Error?</v>
      </c>
    </row>
    <row r="5780" spans="1:4">
      <c r="A5780" s="5">
        <v>5719</v>
      </c>
      <c r="B5780" s="1725">
        <f>'Revenues 9-14'!G175</f>
        <v>0</v>
      </c>
      <c r="C5780" s="2" t="s">
        <v>567</v>
      </c>
      <c r="D5780" s="2" t="str">
        <f t="shared" si="89"/>
        <v>Error?</v>
      </c>
    </row>
    <row r="5781" spans="1:4">
      <c r="A5781" s="10">
        <v>5720</v>
      </c>
      <c r="B5781" s="1725"/>
      <c r="D5781" s="2" t="str">
        <f t="shared" si="89"/>
        <v>OK</v>
      </c>
    </row>
    <row r="5782" spans="1:4">
      <c r="A5782" s="10">
        <v>5721</v>
      </c>
      <c r="B5782" s="1725"/>
      <c r="D5782" s="2" t="str">
        <f t="shared" si="89"/>
        <v>OK</v>
      </c>
    </row>
    <row r="5783" spans="1:4">
      <c r="A5783" s="10">
        <v>5722</v>
      </c>
      <c r="B5783" s="1725"/>
      <c r="D5783" s="2" t="str">
        <f t="shared" si="89"/>
        <v>OK</v>
      </c>
    </row>
    <row r="5784" spans="1:4">
      <c r="A5784" s="5">
        <v>5723</v>
      </c>
      <c r="B5784" s="1725">
        <f>'Revenues 9-14'!G181</f>
        <v>0</v>
      </c>
      <c r="C5784" s="2" t="s">
        <v>567</v>
      </c>
      <c r="D5784" s="2" t="str">
        <f t="shared" si="89"/>
        <v>Error?</v>
      </c>
    </row>
    <row r="5785" spans="1:4">
      <c r="A5785" s="5">
        <v>5724</v>
      </c>
      <c r="B5785" s="1725">
        <f>'Revenues 9-14'!G184</f>
        <v>0</v>
      </c>
      <c r="D5785" s="2" t="str">
        <f t="shared" si="89"/>
        <v>Error?</v>
      </c>
    </row>
    <row r="5786" spans="1:4">
      <c r="A5786" s="10">
        <v>5725</v>
      </c>
      <c r="B5786" s="1725"/>
      <c r="D5786" s="2" t="str">
        <f t="shared" si="89"/>
        <v>OK</v>
      </c>
    </row>
    <row r="5787" spans="1:4">
      <c r="A5787" s="10">
        <v>5726</v>
      </c>
      <c r="B5787" s="1725"/>
      <c r="D5787" s="2" t="str">
        <f t="shared" si="89"/>
        <v>OK</v>
      </c>
    </row>
    <row r="5788" spans="1:4">
      <c r="A5788" s="10">
        <v>5727</v>
      </c>
      <c r="B5788" s="1725"/>
      <c r="D5788" s="2" t="str">
        <f t="shared" si="89"/>
        <v>OK</v>
      </c>
    </row>
    <row r="5789" spans="1:4">
      <c r="A5789" s="10">
        <v>5728</v>
      </c>
      <c r="B5789" s="1725"/>
      <c r="D5789" s="2" t="str">
        <f t="shared" si="89"/>
        <v>OK</v>
      </c>
    </row>
    <row r="5790" spans="1:4">
      <c r="A5790" s="5">
        <v>5729</v>
      </c>
      <c r="B5790" s="1725">
        <f>'Revenues 9-14'!G200</f>
        <v>0</v>
      </c>
      <c r="D5790" s="2" t="str">
        <f t="shared" si="89"/>
        <v>Error?</v>
      </c>
    </row>
    <row r="5791" spans="1:4">
      <c r="A5791" s="5">
        <v>5730</v>
      </c>
      <c r="B5791" s="1725">
        <f>'Revenues 9-14'!G201</f>
        <v>0</v>
      </c>
      <c r="D5791" s="2" t="str">
        <f t="shared" si="89"/>
        <v>Error?</v>
      </c>
    </row>
    <row r="5792" spans="1:4">
      <c r="A5792" s="10">
        <v>5731</v>
      </c>
      <c r="B5792" s="1725"/>
      <c r="D5792" s="2" t="str">
        <f t="shared" si="89"/>
        <v>OK</v>
      </c>
    </row>
    <row r="5793" spans="1:5">
      <c r="A5793" s="10">
        <v>5732</v>
      </c>
      <c r="B5793" s="1725"/>
      <c r="D5793" s="2" t="str">
        <f t="shared" si="89"/>
        <v>OK</v>
      </c>
    </row>
    <row r="5794" spans="1:5">
      <c r="A5794" s="10">
        <v>5733</v>
      </c>
      <c r="B5794" s="1725"/>
      <c r="D5794" s="2" t="str">
        <f t="shared" si="89"/>
        <v>OK</v>
      </c>
    </row>
    <row r="5795" spans="1:5">
      <c r="A5795" s="10">
        <v>5734</v>
      </c>
      <c r="B5795" s="1725"/>
      <c r="D5795" s="2" t="str">
        <f t="shared" si="89"/>
        <v>OK</v>
      </c>
    </row>
    <row r="5796" spans="1:5">
      <c r="A5796" s="10">
        <v>5735</v>
      </c>
      <c r="B5796" s="1725"/>
      <c r="D5796" s="2" t="str">
        <f t="shared" si="89"/>
        <v>OK</v>
      </c>
    </row>
    <row r="5797" spans="1:5">
      <c r="A5797" s="10">
        <v>5736</v>
      </c>
      <c r="B5797" s="1725"/>
      <c r="D5797" s="2" t="str">
        <f t="shared" si="89"/>
        <v>OK</v>
      </c>
      <c r="E5797" s="4" t="s">
        <v>1876</v>
      </c>
    </row>
    <row r="5798" spans="1:5">
      <c r="A5798" s="5">
        <v>5737</v>
      </c>
      <c r="B5798" s="1725">
        <f>'Revenues 9-14'!G202</f>
        <v>0</v>
      </c>
      <c r="D5798" s="2" t="str">
        <f t="shared" si="89"/>
        <v>Error?</v>
      </c>
    </row>
    <row r="5799" spans="1:5">
      <c r="A5799" s="5">
        <v>5738</v>
      </c>
      <c r="B5799" s="1725">
        <f>'Revenues 9-14'!G206</f>
        <v>0</v>
      </c>
      <c r="D5799" s="2" t="str">
        <f t="shared" si="89"/>
        <v>Error?</v>
      </c>
    </row>
    <row r="5800" spans="1:5">
      <c r="A5800" s="10">
        <v>5739</v>
      </c>
      <c r="B5800" s="1725"/>
      <c r="D5800" s="2" t="str">
        <f t="shared" si="89"/>
        <v>OK</v>
      </c>
    </row>
    <row r="5801" spans="1:5">
      <c r="A5801" s="10">
        <v>5740</v>
      </c>
      <c r="B5801" s="1725"/>
      <c r="D5801" s="2" t="str">
        <f t="shared" si="89"/>
        <v>OK</v>
      </c>
    </row>
    <row r="5802" spans="1:5">
      <c r="A5802" s="10">
        <v>5741</v>
      </c>
      <c r="B5802" s="1725"/>
      <c r="D5802" s="2" t="str">
        <f t="shared" si="89"/>
        <v>OK</v>
      </c>
    </row>
    <row r="5803" spans="1:5">
      <c r="A5803" s="5">
        <v>5742</v>
      </c>
      <c r="B5803" s="1725">
        <f>'Revenues 9-14'!G204</f>
        <v>0</v>
      </c>
      <c r="C5803" s="2" t="s">
        <v>567</v>
      </c>
      <c r="D5803" s="2" t="str">
        <f t="shared" si="89"/>
        <v>Error?</v>
      </c>
    </row>
    <row r="5804" spans="1:5">
      <c r="A5804" s="10">
        <v>5743</v>
      </c>
      <c r="B5804" s="1725"/>
      <c r="D5804" s="2" t="str">
        <f t="shared" si="89"/>
        <v>OK</v>
      </c>
    </row>
    <row r="5805" spans="1:5">
      <c r="A5805" s="10">
        <v>5744</v>
      </c>
      <c r="B5805" s="1725"/>
      <c r="D5805" s="2" t="str">
        <f t="shared" si="89"/>
        <v>OK</v>
      </c>
    </row>
    <row r="5806" spans="1:5">
      <c r="A5806" s="10">
        <v>5745</v>
      </c>
      <c r="B5806" s="1725"/>
      <c r="D5806" s="2" t="str">
        <f t="shared" si="89"/>
        <v>OK</v>
      </c>
    </row>
    <row r="5807" spans="1:5">
      <c r="A5807" s="10">
        <v>5746</v>
      </c>
      <c r="B5807" s="1725"/>
      <c r="D5807" s="2" t="str">
        <f t="shared" si="89"/>
        <v>OK</v>
      </c>
    </row>
    <row r="5808" spans="1:5">
      <c r="A5808" s="10">
        <v>5747</v>
      </c>
      <c r="B5808" s="1725"/>
      <c r="D5808" s="2" t="str">
        <f t="shared" si="89"/>
        <v>OK</v>
      </c>
    </row>
    <row r="5809" spans="1:4">
      <c r="A5809" s="10">
        <v>5748</v>
      </c>
      <c r="B5809" s="1725"/>
      <c r="D5809" s="2" t="str">
        <f t="shared" si="89"/>
        <v>OK</v>
      </c>
    </row>
    <row r="5810" spans="1:4">
      <c r="A5810" s="10">
        <v>5749</v>
      </c>
      <c r="B5810" s="1725"/>
      <c r="D5810" s="2" t="str">
        <f t="shared" si="89"/>
        <v>OK</v>
      </c>
    </row>
    <row r="5811" spans="1:4">
      <c r="A5811" s="10">
        <v>5750</v>
      </c>
      <c r="B5811" s="1725"/>
      <c r="D5811" s="2" t="str">
        <f t="shared" si="89"/>
        <v>OK</v>
      </c>
    </row>
    <row r="5812" spans="1:4">
      <c r="A5812" s="10">
        <v>5751</v>
      </c>
      <c r="B5812" s="1725"/>
      <c r="D5812" s="2" t="str">
        <f t="shared" si="89"/>
        <v>OK</v>
      </c>
    </row>
    <row r="5813" spans="1:4">
      <c r="A5813" s="10">
        <v>5752</v>
      </c>
      <c r="B5813" s="1725"/>
      <c r="D5813" s="2" t="str">
        <f t="shared" si="89"/>
        <v>OK</v>
      </c>
    </row>
    <row r="5814" spans="1:4">
      <c r="A5814" s="10">
        <v>5753</v>
      </c>
      <c r="B5814" s="1725"/>
      <c r="D5814" s="2" t="str">
        <f t="shared" si="89"/>
        <v>OK</v>
      </c>
    </row>
    <row r="5815" spans="1:4">
      <c r="A5815" s="10">
        <v>5754</v>
      </c>
      <c r="B5815" s="1725"/>
      <c r="D5815" s="2" t="str">
        <f t="shared" si="89"/>
        <v>OK</v>
      </c>
    </row>
    <row r="5816" spans="1:4">
      <c r="A5816" s="10">
        <v>5755</v>
      </c>
      <c r="B5816" s="1725"/>
      <c r="D5816" s="2" t="str">
        <f t="shared" si="89"/>
        <v>OK</v>
      </c>
    </row>
    <row r="5817" spans="1:4">
      <c r="A5817" s="5">
        <v>5756</v>
      </c>
      <c r="B5817" s="1725">
        <f>'Revenues 9-14'!G211</f>
        <v>0</v>
      </c>
      <c r="D5817" s="2" t="str">
        <f t="shared" si="89"/>
        <v>Error?</v>
      </c>
    </row>
    <row r="5818" spans="1:4">
      <c r="A5818" s="5">
        <v>5757</v>
      </c>
      <c r="B5818" s="1725">
        <f>'Revenues 9-14'!G212</f>
        <v>0</v>
      </c>
      <c r="D5818" s="2" t="str">
        <f t="shared" si="89"/>
        <v>Error?</v>
      </c>
    </row>
    <row r="5819" spans="1:4">
      <c r="A5819" s="10">
        <v>5758</v>
      </c>
      <c r="B5819" s="1725"/>
      <c r="D5819" s="2" t="str">
        <f t="shared" si="89"/>
        <v>OK</v>
      </c>
    </row>
    <row r="5820" spans="1:4">
      <c r="A5820" s="10">
        <v>5759</v>
      </c>
      <c r="B5820" s="1725"/>
      <c r="D5820" s="2" t="str">
        <f t="shared" si="89"/>
        <v>OK</v>
      </c>
    </row>
    <row r="5821" spans="1:4">
      <c r="A5821" s="5">
        <v>5760</v>
      </c>
      <c r="B5821" s="1725">
        <f>'Revenues 9-14'!G213</f>
        <v>0</v>
      </c>
      <c r="D5821" s="2" t="str">
        <f t="shared" si="89"/>
        <v>Error?</v>
      </c>
    </row>
    <row r="5822" spans="1:4">
      <c r="A5822" s="5">
        <v>5761</v>
      </c>
      <c r="B5822" s="1725">
        <f>'Revenues 9-14'!G214</f>
        <v>0</v>
      </c>
      <c r="D5822" s="2" t="str">
        <f t="shared" si="89"/>
        <v>Error?</v>
      </c>
    </row>
    <row r="5823" spans="1:4">
      <c r="A5823" s="5">
        <v>5762</v>
      </c>
      <c r="B5823" s="1725">
        <f>'Revenues 9-14'!G215</f>
        <v>0</v>
      </c>
      <c r="D5823" s="2" t="str">
        <f t="shared" ref="D5823:D5886" si="90">IF(ISBLANK(B5823),"OK",IF(A5823-B5823=0,"OK","Error?"))</f>
        <v>Error?</v>
      </c>
    </row>
    <row r="5824" spans="1:4">
      <c r="A5824" s="10">
        <v>5763</v>
      </c>
      <c r="B5824" s="1725"/>
      <c r="D5824" s="2" t="str">
        <f t="shared" si="90"/>
        <v>OK</v>
      </c>
    </row>
    <row r="5825" spans="1:4">
      <c r="A5825" s="10">
        <v>5764</v>
      </c>
      <c r="B5825" s="1725"/>
      <c r="D5825" s="2" t="str">
        <f t="shared" si="90"/>
        <v>OK</v>
      </c>
    </row>
    <row r="5826" spans="1:4">
      <c r="A5826" s="10">
        <v>5765</v>
      </c>
      <c r="B5826" s="1725"/>
      <c r="D5826" s="2" t="str">
        <f t="shared" si="90"/>
        <v>OK</v>
      </c>
    </row>
    <row r="5827" spans="1:4">
      <c r="A5827" s="10">
        <v>5766</v>
      </c>
      <c r="B5827" s="1725"/>
      <c r="D5827" s="2" t="str">
        <f t="shared" si="90"/>
        <v>OK</v>
      </c>
    </row>
    <row r="5828" spans="1:4">
      <c r="A5828" s="10">
        <v>5767</v>
      </c>
      <c r="B5828" s="1725"/>
      <c r="D5828" s="2" t="str">
        <f t="shared" si="90"/>
        <v>OK</v>
      </c>
    </row>
    <row r="5829" spans="1:4">
      <c r="A5829" s="5">
        <v>5768</v>
      </c>
      <c r="B5829" s="1725">
        <f>'Revenues 9-14'!G217</f>
        <v>0</v>
      </c>
      <c r="C5829" s="2" t="s">
        <v>567</v>
      </c>
      <c r="D5829" s="2" t="str">
        <f t="shared" si="90"/>
        <v>Error?</v>
      </c>
    </row>
    <row r="5830" spans="1:4">
      <c r="A5830" s="10">
        <v>5769</v>
      </c>
      <c r="B5830" s="1725"/>
      <c r="D5830" s="2" t="str">
        <f t="shared" si="90"/>
        <v>OK</v>
      </c>
    </row>
    <row r="5831" spans="1:4">
      <c r="A5831" s="10">
        <v>5770</v>
      </c>
      <c r="B5831" s="1725"/>
      <c r="D5831" s="2" t="str">
        <f t="shared" si="90"/>
        <v>OK</v>
      </c>
    </row>
    <row r="5832" spans="1:4">
      <c r="A5832" s="10">
        <v>5771</v>
      </c>
      <c r="B5832" s="1725"/>
      <c r="D5832" s="2" t="str">
        <f t="shared" si="90"/>
        <v>OK</v>
      </c>
    </row>
    <row r="5833" spans="1:4">
      <c r="A5833" s="10">
        <v>5772</v>
      </c>
      <c r="B5833" s="1725"/>
      <c r="D5833" s="2" t="str">
        <f t="shared" si="90"/>
        <v>OK</v>
      </c>
    </row>
    <row r="5834" spans="1:4">
      <c r="A5834" s="10">
        <v>5773</v>
      </c>
      <c r="B5834" s="1725"/>
      <c r="D5834" s="2" t="str">
        <f t="shared" si="90"/>
        <v>OK</v>
      </c>
    </row>
    <row r="5835" spans="1:4">
      <c r="A5835" s="10">
        <v>5774</v>
      </c>
      <c r="B5835" s="1725"/>
      <c r="D5835" s="2" t="str">
        <f t="shared" si="90"/>
        <v>OK</v>
      </c>
    </row>
    <row r="5836" spans="1:4">
      <c r="A5836" s="10">
        <v>5775</v>
      </c>
      <c r="B5836" s="1725"/>
      <c r="D5836" s="2" t="str">
        <f t="shared" si="90"/>
        <v>OK</v>
      </c>
    </row>
    <row r="5837" spans="1:4">
      <c r="A5837" s="10">
        <v>5776</v>
      </c>
      <c r="B5837" s="1725"/>
      <c r="D5837" s="2" t="str">
        <f t="shared" si="90"/>
        <v>OK</v>
      </c>
    </row>
    <row r="5838" spans="1:4">
      <c r="A5838" s="10">
        <v>5777</v>
      </c>
      <c r="B5838" s="1725"/>
      <c r="D5838" s="2" t="str">
        <f t="shared" si="90"/>
        <v>OK</v>
      </c>
    </row>
    <row r="5839" spans="1:4">
      <c r="A5839" s="10">
        <v>5778</v>
      </c>
      <c r="B5839" s="1725"/>
      <c r="D5839" s="2" t="str">
        <f t="shared" si="90"/>
        <v>OK</v>
      </c>
    </row>
    <row r="5840" spans="1:4">
      <c r="A5840" s="10">
        <v>5779</v>
      </c>
      <c r="B5840" s="1725"/>
      <c r="D5840" s="2" t="str">
        <f t="shared" si="90"/>
        <v>OK</v>
      </c>
    </row>
    <row r="5841" spans="1:5">
      <c r="A5841" s="10">
        <v>5780</v>
      </c>
      <c r="B5841" s="1725"/>
      <c r="D5841" s="2" t="str">
        <f t="shared" si="90"/>
        <v>OK</v>
      </c>
    </row>
    <row r="5842" spans="1:5">
      <c r="A5842" s="10">
        <v>5781</v>
      </c>
      <c r="B5842" s="1725"/>
      <c r="D5842" s="2" t="str">
        <f t="shared" si="90"/>
        <v>OK</v>
      </c>
    </row>
    <row r="5843" spans="1:5">
      <c r="A5843" s="10">
        <v>5782</v>
      </c>
      <c r="B5843" s="1725"/>
      <c r="D5843" s="2" t="str">
        <f t="shared" si="90"/>
        <v>OK</v>
      </c>
    </row>
    <row r="5844" spans="1:5">
      <c r="A5844" s="5">
        <v>5783</v>
      </c>
      <c r="B5844" s="1725">
        <f>'Revenues 9-14'!G219</f>
        <v>0</v>
      </c>
      <c r="D5844" s="2" t="str">
        <f t="shared" si="90"/>
        <v>Error?</v>
      </c>
    </row>
    <row r="5845" spans="1:5">
      <c r="A5845" s="10">
        <v>5784</v>
      </c>
      <c r="B5845" s="1725"/>
      <c r="D5845" s="2" t="str">
        <f t="shared" si="90"/>
        <v>OK</v>
      </c>
    </row>
    <row r="5846" spans="1:5">
      <c r="A5846" s="10">
        <v>5785</v>
      </c>
      <c r="B5846" s="1725"/>
      <c r="D5846" s="2" t="str">
        <f t="shared" si="90"/>
        <v>OK</v>
      </c>
    </row>
    <row r="5847" spans="1:5">
      <c r="A5847" s="5">
        <v>5786</v>
      </c>
      <c r="B5847" s="1725">
        <f>'Revenues 9-14'!G221</f>
        <v>0</v>
      </c>
      <c r="C5847" s="2" t="s">
        <v>567</v>
      </c>
      <c r="D5847" s="2" t="str">
        <f t="shared" si="90"/>
        <v>Error?</v>
      </c>
    </row>
    <row r="5848" spans="1:5">
      <c r="A5848" s="10">
        <v>5787</v>
      </c>
      <c r="B5848" s="1725"/>
      <c r="D5848" s="2" t="str">
        <f t="shared" si="90"/>
        <v>OK</v>
      </c>
    </row>
    <row r="5849" spans="1:5">
      <c r="A5849" s="10">
        <v>5788</v>
      </c>
      <c r="B5849" s="1725"/>
      <c r="D5849" s="2" t="str">
        <f t="shared" si="90"/>
        <v>OK</v>
      </c>
    </row>
    <row r="5850" spans="1:5">
      <c r="A5850" s="10">
        <v>5789</v>
      </c>
      <c r="B5850" s="1725"/>
      <c r="D5850" s="2" t="str">
        <f t="shared" si="90"/>
        <v>OK</v>
      </c>
    </row>
    <row r="5851" spans="1:5">
      <c r="A5851" s="10">
        <v>5790</v>
      </c>
      <c r="B5851" s="1725"/>
      <c r="D5851" s="2" t="str">
        <f t="shared" si="90"/>
        <v>OK</v>
      </c>
    </row>
    <row r="5852" spans="1:5">
      <c r="A5852" s="10">
        <v>5791</v>
      </c>
      <c r="B5852" s="1725"/>
      <c r="D5852" s="2" t="str">
        <f t="shared" si="90"/>
        <v>OK</v>
      </c>
    </row>
    <row r="5853" spans="1:5">
      <c r="A5853" s="5">
        <v>5792</v>
      </c>
      <c r="B5853" s="1725">
        <f>'Revenues 9-14'!G222</f>
        <v>0</v>
      </c>
      <c r="D5853" s="2" t="str">
        <f t="shared" si="90"/>
        <v>Error?</v>
      </c>
    </row>
    <row r="5854" spans="1:5">
      <c r="A5854" s="10">
        <v>5793</v>
      </c>
      <c r="B5854" s="1725"/>
      <c r="D5854" s="2" t="str">
        <f t="shared" si="90"/>
        <v>OK</v>
      </c>
    </row>
    <row r="5855" spans="1:5">
      <c r="A5855" s="5">
        <v>5794</v>
      </c>
      <c r="B5855" s="1725">
        <f>'Revenues 9-14'!G255</f>
        <v>0</v>
      </c>
      <c r="D5855" s="2" t="str">
        <f t="shared" si="90"/>
        <v>Error?</v>
      </c>
    </row>
    <row r="5856" spans="1:5">
      <c r="A5856" s="10">
        <v>5795</v>
      </c>
      <c r="B5856" s="1725"/>
      <c r="D5856" s="2" t="str">
        <f t="shared" si="90"/>
        <v>OK</v>
      </c>
      <c r="E5856" s="4" t="s">
        <v>1876</v>
      </c>
    </row>
    <row r="5857" spans="1:4">
      <c r="A5857" s="10">
        <v>5796</v>
      </c>
      <c r="B5857" s="1725"/>
      <c r="D5857" s="2" t="str">
        <f t="shared" si="90"/>
        <v>OK</v>
      </c>
    </row>
    <row r="5858" spans="1:4">
      <c r="A5858" s="5">
        <v>5797</v>
      </c>
      <c r="B5858" s="1725">
        <f>'Revenues 9-14'!G257</f>
        <v>0</v>
      </c>
      <c r="D5858" s="2" t="str">
        <f t="shared" si="90"/>
        <v>Error?</v>
      </c>
    </row>
    <row r="5859" spans="1:4">
      <c r="A5859" s="10">
        <v>5798</v>
      </c>
      <c r="B5859" s="1725"/>
      <c r="D5859" s="2" t="str">
        <f t="shared" si="90"/>
        <v>OK</v>
      </c>
    </row>
    <row r="5860" spans="1:4">
      <c r="A5860" s="5">
        <v>5799</v>
      </c>
      <c r="B5860" s="1725">
        <f>'Revenues 9-14'!G258</f>
        <v>0</v>
      </c>
      <c r="D5860" s="2" t="str">
        <f t="shared" si="90"/>
        <v>Error?</v>
      </c>
    </row>
    <row r="5861" spans="1:4">
      <c r="A5861" s="10">
        <v>5800</v>
      </c>
      <c r="B5861" s="1725"/>
      <c r="D5861" s="2" t="str">
        <f t="shared" si="90"/>
        <v>OK</v>
      </c>
    </row>
    <row r="5862" spans="1:4">
      <c r="A5862" s="10">
        <v>5801</v>
      </c>
      <c r="B5862" s="1725"/>
      <c r="D5862" s="2" t="str">
        <f t="shared" si="90"/>
        <v>OK</v>
      </c>
    </row>
    <row r="5863" spans="1:4">
      <c r="A5863" s="5">
        <v>5802</v>
      </c>
      <c r="B5863" s="1725">
        <f>'Revenues 9-14'!G266</f>
        <v>0</v>
      </c>
      <c r="C5863" s="2" t="s">
        <v>567</v>
      </c>
      <c r="D5863" s="2" t="str">
        <f t="shared" si="90"/>
        <v>Error?</v>
      </c>
    </row>
    <row r="5864" spans="1:4">
      <c r="A5864" s="10">
        <v>5803</v>
      </c>
      <c r="B5864" s="1725"/>
      <c r="D5864" s="2" t="str">
        <f t="shared" si="90"/>
        <v>OK</v>
      </c>
    </row>
    <row r="5865" spans="1:4">
      <c r="A5865" s="10">
        <v>5804</v>
      </c>
      <c r="B5865" s="1725"/>
      <c r="D5865" s="2" t="str">
        <f t="shared" si="90"/>
        <v>OK</v>
      </c>
    </row>
    <row r="5866" spans="1:4">
      <c r="A5866" s="10">
        <v>5805</v>
      </c>
      <c r="B5866" s="1725"/>
      <c r="D5866" s="2" t="str">
        <f t="shared" si="90"/>
        <v>OK</v>
      </c>
    </row>
    <row r="5867" spans="1:4">
      <c r="A5867" s="10">
        <v>5806</v>
      </c>
      <c r="B5867" s="1725"/>
      <c r="D5867" s="2" t="str">
        <f t="shared" si="90"/>
        <v>OK</v>
      </c>
    </row>
    <row r="5868" spans="1:4">
      <c r="A5868" s="10">
        <v>5807</v>
      </c>
      <c r="B5868" s="1725"/>
      <c r="D5868" s="2" t="str">
        <f t="shared" si="90"/>
        <v>OK</v>
      </c>
    </row>
    <row r="5869" spans="1:4">
      <c r="A5869" s="5">
        <v>5808</v>
      </c>
      <c r="B5869" s="1725">
        <f>'Revenues 9-14'!G267</f>
        <v>0</v>
      </c>
      <c r="C5869" s="2" t="s">
        <v>567</v>
      </c>
      <c r="D5869" s="2" t="str">
        <f t="shared" si="90"/>
        <v>Error?</v>
      </c>
    </row>
    <row r="5870" spans="1:4">
      <c r="A5870" s="5">
        <v>5809</v>
      </c>
      <c r="B5870" s="1725">
        <f>'Revenues 9-14'!G268</f>
        <v>9365438</v>
      </c>
      <c r="C5870" s="2" t="s">
        <v>567</v>
      </c>
      <c r="D5870" s="2" t="str">
        <f t="shared" si="90"/>
        <v>Error?</v>
      </c>
    </row>
    <row r="5871" spans="1:4">
      <c r="A5871" s="5">
        <v>5810</v>
      </c>
      <c r="B5871" s="1725">
        <f>'Revenues 9-14'!H5</f>
        <v>0</v>
      </c>
      <c r="D5871" s="2" t="str">
        <f t="shared" si="90"/>
        <v>Error?</v>
      </c>
    </row>
    <row r="5872" spans="1:4">
      <c r="A5872" s="5">
        <v>5811</v>
      </c>
      <c r="B5872" s="1725">
        <f>'Revenues 9-14'!H11</f>
        <v>0</v>
      </c>
      <c r="D5872" s="2" t="str">
        <f t="shared" si="90"/>
        <v>Error?</v>
      </c>
    </row>
    <row r="5873" spans="1:4">
      <c r="A5873" s="5">
        <v>5812</v>
      </c>
      <c r="B5873" s="1725">
        <f>'Revenues 9-14'!H12</f>
        <v>0</v>
      </c>
      <c r="C5873" s="2" t="s">
        <v>567</v>
      </c>
      <c r="D5873" s="2" t="str">
        <f t="shared" si="90"/>
        <v>Error?</v>
      </c>
    </row>
    <row r="5874" spans="1:4">
      <c r="A5874" s="5">
        <v>5813</v>
      </c>
      <c r="B5874" s="1725">
        <f>'Revenues 9-14'!H14</f>
        <v>0</v>
      </c>
      <c r="D5874" s="2" t="str">
        <f t="shared" si="90"/>
        <v>Error?</v>
      </c>
    </row>
    <row r="5875" spans="1:4">
      <c r="A5875" s="5">
        <v>5814</v>
      </c>
      <c r="B5875" s="1725">
        <f>'Revenues 9-14'!H15</f>
        <v>0</v>
      </c>
      <c r="D5875" s="2" t="str">
        <f t="shared" si="90"/>
        <v>Error?</v>
      </c>
    </row>
    <row r="5876" spans="1:4">
      <c r="A5876" s="5">
        <v>5815</v>
      </c>
      <c r="B5876" s="1725">
        <f>'Revenues 9-14'!H16</f>
        <v>11560590</v>
      </c>
      <c r="D5876" s="2" t="str">
        <f t="shared" si="90"/>
        <v>Error?</v>
      </c>
    </row>
    <row r="5877" spans="1:4">
      <c r="A5877" s="5">
        <v>5816</v>
      </c>
      <c r="B5877" s="1725">
        <f>'Revenues 9-14'!H17</f>
        <v>0</v>
      </c>
      <c r="D5877" s="2" t="str">
        <f t="shared" si="90"/>
        <v>Error?</v>
      </c>
    </row>
    <row r="5878" spans="1:4">
      <c r="A5878" s="5">
        <v>5817</v>
      </c>
      <c r="B5878" s="1725">
        <f>'Revenues 9-14'!H18</f>
        <v>11560590</v>
      </c>
      <c r="C5878" s="2" t="s">
        <v>567</v>
      </c>
      <c r="D5878" s="2" t="str">
        <f t="shared" si="90"/>
        <v>Error?</v>
      </c>
    </row>
    <row r="5879" spans="1:4">
      <c r="A5879" s="5">
        <v>5818</v>
      </c>
      <c r="B5879" s="1725">
        <f>'Revenues 9-14'!H65</f>
        <v>240254</v>
      </c>
      <c r="D5879" s="2" t="str">
        <f t="shared" si="90"/>
        <v>Error?</v>
      </c>
    </row>
    <row r="5880" spans="1:4">
      <c r="A5880" s="5">
        <v>5819</v>
      </c>
      <c r="B5880" s="1725">
        <f>'Revenues 9-14'!H66</f>
        <v>0</v>
      </c>
      <c r="D5880" s="2" t="str">
        <f t="shared" si="90"/>
        <v>Error?</v>
      </c>
    </row>
    <row r="5881" spans="1:4">
      <c r="A5881" s="5">
        <v>5820</v>
      </c>
      <c r="B5881" s="1725">
        <f>'Revenues 9-14'!H67</f>
        <v>240254</v>
      </c>
      <c r="C5881" s="2" t="s">
        <v>567</v>
      </c>
      <c r="D5881" s="2" t="str">
        <f t="shared" si="90"/>
        <v>Error?</v>
      </c>
    </row>
    <row r="5882" spans="1:4">
      <c r="A5882" s="5">
        <v>5821</v>
      </c>
      <c r="B5882" s="1725">
        <f>'Revenues 9-14'!H96</f>
        <v>584127</v>
      </c>
      <c r="D5882" s="2" t="str">
        <f t="shared" si="90"/>
        <v>Error?</v>
      </c>
    </row>
    <row r="5883" spans="1:4">
      <c r="A5883" s="5">
        <v>5822</v>
      </c>
      <c r="B5883" s="1725">
        <f>'Revenues 9-14'!H99</f>
        <v>31</v>
      </c>
      <c r="D5883" s="2" t="str">
        <f t="shared" si="90"/>
        <v>Error?</v>
      </c>
    </row>
    <row r="5884" spans="1:4">
      <c r="A5884" s="5">
        <v>5823</v>
      </c>
      <c r="B5884" s="1725">
        <f>'Revenues 9-14'!H104</f>
        <v>0</v>
      </c>
      <c r="D5884" s="2" t="str">
        <f t="shared" si="90"/>
        <v>Error?</v>
      </c>
    </row>
    <row r="5885" spans="1:4">
      <c r="A5885" s="5">
        <v>5824</v>
      </c>
      <c r="B5885" s="1725">
        <f>'Revenues 9-14'!H107</f>
        <v>170802</v>
      </c>
      <c r="D5885" s="2" t="str">
        <f t="shared" si="90"/>
        <v>Error?</v>
      </c>
    </row>
    <row r="5886" spans="1:4">
      <c r="A5886" s="5">
        <v>5825</v>
      </c>
      <c r="B5886" s="1725">
        <f>'Revenues 9-14'!H108</f>
        <v>754960</v>
      </c>
      <c r="C5886" s="2" t="s">
        <v>567</v>
      </c>
      <c r="D5886" s="2" t="str">
        <f t="shared" si="90"/>
        <v>Error?</v>
      </c>
    </row>
    <row r="5887" spans="1:4">
      <c r="A5887" s="10">
        <v>5826</v>
      </c>
      <c r="B5887" s="1725"/>
      <c r="D5887" s="2" t="str">
        <f t="shared" ref="D5887:D5950" si="91">IF(ISBLANK(B5887),"OK",IF(A5887-B5887=0,"OK","Error?"))</f>
        <v>OK</v>
      </c>
    </row>
    <row r="5888" spans="1:4">
      <c r="A5888" s="10">
        <v>5827</v>
      </c>
      <c r="B5888" s="1725"/>
      <c r="D5888" s="2" t="str">
        <f t="shared" si="91"/>
        <v>OK</v>
      </c>
    </row>
    <row r="5889" spans="1:4">
      <c r="A5889" s="10">
        <v>5828</v>
      </c>
      <c r="B5889" s="1725"/>
      <c r="D5889" s="2" t="str">
        <f t="shared" si="91"/>
        <v>OK</v>
      </c>
    </row>
    <row r="5890" spans="1:4">
      <c r="A5890" s="10">
        <v>5829</v>
      </c>
      <c r="B5890" s="1725"/>
      <c r="D5890" s="2" t="str">
        <f t="shared" si="91"/>
        <v>OK</v>
      </c>
    </row>
    <row r="5891" spans="1:4">
      <c r="A5891" s="10">
        <v>5830</v>
      </c>
      <c r="B5891" s="1725"/>
      <c r="D5891" s="2" t="str">
        <f t="shared" si="91"/>
        <v>OK</v>
      </c>
    </row>
    <row r="5892" spans="1:4">
      <c r="A5892" s="10">
        <v>5831</v>
      </c>
      <c r="B5892" s="1725"/>
      <c r="D5892" s="2" t="str">
        <f t="shared" si="91"/>
        <v>OK</v>
      </c>
    </row>
    <row r="5893" spans="1:4">
      <c r="A5893" s="5">
        <v>5832</v>
      </c>
      <c r="B5893" s="1725">
        <f>'Revenues 9-14'!H122</f>
        <v>2500000</v>
      </c>
      <c r="C5893" s="2" t="s">
        <v>567</v>
      </c>
      <c r="D5893" s="2" t="str">
        <f t="shared" si="91"/>
        <v>Error?</v>
      </c>
    </row>
    <row r="5894" spans="1:4">
      <c r="A5894" s="10">
        <v>5833</v>
      </c>
      <c r="B5894" s="1725"/>
      <c r="D5894" s="2" t="str">
        <f t="shared" si="91"/>
        <v>OK</v>
      </c>
    </row>
    <row r="5895" spans="1:4">
      <c r="A5895" s="10">
        <v>5834</v>
      </c>
      <c r="B5895" s="1725"/>
      <c r="D5895" s="2" t="str">
        <f t="shared" si="91"/>
        <v>OK</v>
      </c>
    </row>
    <row r="5896" spans="1:4">
      <c r="A5896" s="10">
        <v>5835</v>
      </c>
      <c r="B5896" s="1725"/>
      <c r="D5896" s="2" t="str">
        <f t="shared" si="91"/>
        <v>OK</v>
      </c>
    </row>
    <row r="5897" spans="1:4">
      <c r="A5897" s="10">
        <v>5836</v>
      </c>
      <c r="B5897" s="1725"/>
      <c r="D5897" s="2" t="str">
        <f t="shared" si="91"/>
        <v>OK</v>
      </c>
    </row>
    <row r="5898" spans="1:4">
      <c r="A5898" s="10">
        <v>5837</v>
      </c>
      <c r="B5898" s="1725"/>
      <c r="D5898" s="2" t="str">
        <f t="shared" si="91"/>
        <v>OK</v>
      </c>
    </row>
    <row r="5899" spans="1:4">
      <c r="A5899" s="5">
        <v>5838</v>
      </c>
      <c r="B5899" s="1725">
        <f>'Revenues 9-14'!H169</f>
        <v>0</v>
      </c>
      <c r="C5899" s="2" t="s">
        <v>567</v>
      </c>
      <c r="D5899" s="2" t="str">
        <f t="shared" si="91"/>
        <v>Error?</v>
      </c>
    </row>
    <row r="5900" spans="1:4">
      <c r="A5900" s="10">
        <v>5839</v>
      </c>
      <c r="B5900" s="1725"/>
      <c r="D5900" s="2" t="str">
        <f t="shared" si="91"/>
        <v>OK</v>
      </c>
    </row>
    <row r="5901" spans="1:4">
      <c r="A5901" s="10">
        <v>5840</v>
      </c>
      <c r="B5901" s="1725"/>
      <c r="D5901" s="2" t="str">
        <f t="shared" si="91"/>
        <v>OK</v>
      </c>
    </row>
    <row r="5902" spans="1:4">
      <c r="A5902" s="10">
        <v>5841</v>
      </c>
      <c r="B5902" s="1725"/>
      <c r="D5902" s="2" t="str">
        <f t="shared" si="91"/>
        <v>OK</v>
      </c>
    </row>
    <row r="5903" spans="1:4">
      <c r="A5903" s="10">
        <v>5842</v>
      </c>
      <c r="B5903" s="1725"/>
      <c r="D5903" s="2" t="str">
        <f t="shared" si="91"/>
        <v>OK</v>
      </c>
    </row>
    <row r="5904" spans="1:4">
      <c r="A5904" s="10">
        <v>5843</v>
      </c>
      <c r="B5904" s="1725"/>
      <c r="D5904" s="2" t="str">
        <f t="shared" si="91"/>
        <v>OK</v>
      </c>
    </row>
    <row r="5905" spans="1:4">
      <c r="A5905" s="10">
        <v>5844</v>
      </c>
      <c r="B5905" s="1725"/>
      <c r="D5905" s="2" t="str">
        <f t="shared" si="91"/>
        <v>OK</v>
      </c>
    </row>
    <row r="5906" spans="1:4">
      <c r="A5906" s="5">
        <v>5845</v>
      </c>
      <c r="B5906" s="1725">
        <f>'Revenues 9-14'!H170</f>
        <v>2500000</v>
      </c>
      <c r="C5906" s="2" t="s">
        <v>567</v>
      </c>
      <c r="D5906" s="2" t="str">
        <f t="shared" si="91"/>
        <v>Error?</v>
      </c>
    </row>
    <row r="5907" spans="1:4">
      <c r="A5907" s="5">
        <v>5846</v>
      </c>
      <c r="B5907" s="1725">
        <f>'Revenues 9-14'!H178</f>
        <v>0</v>
      </c>
      <c r="D5907" s="2" t="str">
        <f t="shared" si="91"/>
        <v>Error?</v>
      </c>
    </row>
    <row r="5908" spans="1:4">
      <c r="A5908" s="5">
        <v>5847</v>
      </c>
      <c r="B5908" s="1725">
        <f>'Revenues 9-14'!H181</f>
        <v>0</v>
      </c>
      <c r="C5908" s="2" t="s">
        <v>567</v>
      </c>
      <c r="D5908" s="2" t="str">
        <f t="shared" si="91"/>
        <v>Error?</v>
      </c>
    </row>
    <row r="5909" spans="1:4">
      <c r="A5909" s="10">
        <v>5848</v>
      </c>
      <c r="B5909" s="1725"/>
      <c r="D5909" s="2" t="str">
        <f t="shared" si="91"/>
        <v>OK</v>
      </c>
    </row>
    <row r="5910" spans="1:4">
      <c r="A5910" s="10">
        <v>5849</v>
      </c>
      <c r="B5910" s="1725"/>
      <c r="D5910" s="2" t="str">
        <f t="shared" si="91"/>
        <v>OK</v>
      </c>
    </row>
    <row r="5911" spans="1:4">
      <c r="A5911" s="10">
        <v>5850</v>
      </c>
      <c r="B5911" s="1725"/>
      <c r="D5911" s="2" t="str">
        <f t="shared" si="91"/>
        <v>OK</v>
      </c>
    </row>
    <row r="5912" spans="1:4">
      <c r="A5912" s="10">
        <v>5851</v>
      </c>
      <c r="B5912" s="1725"/>
      <c r="D5912" s="2" t="str">
        <f t="shared" si="91"/>
        <v>OK</v>
      </c>
    </row>
    <row r="5913" spans="1:4">
      <c r="A5913" s="10">
        <v>5852</v>
      </c>
      <c r="B5913" s="1725"/>
      <c r="D5913" s="2" t="str">
        <f t="shared" si="91"/>
        <v>OK</v>
      </c>
    </row>
    <row r="5914" spans="1:4">
      <c r="A5914" s="5">
        <v>5853</v>
      </c>
      <c r="B5914" s="1725">
        <f>'Revenues 9-14'!H267</f>
        <v>0</v>
      </c>
      <c r="C5914" s="2" t="s">
        <v>567</v>
      </c>
      <c r="D5914" s="2" t="str">
        <f t="shared" si="91"/>
        <v>Error?</v>
      </c>
    </row>
    <row r="5915" spans="1:4">
      <c r="A5915" s="5">
        <v>5854</v>
      </c>
      <c r="B5915" s="1725">
        <f>'Revenues 9-14'!H268</f>
        <v>15055804</v>
      </c>
      <c r="C5915" s="2" t="s">
        <v>567</v>
      </c>
      <c r="D5915" s="2" t="str">
        <f t="shared" si="91"/>
        <v>Error?</v>
      </c>
    </row>
    <row r="5916" spans="1:4">
      <c r="A5916" s="5">
        <v>5855</v>
      </c>
      <c r="B5916" s="1725">
        <f>'Revenues 9-14'!I5</f>
        <v>973969</v>
      </c>
      <c r="D5916" s="2" t="str">
        <f t="shared" si="91"/>
        <v>Error?</v>
      </c>
    </row>
    <row r="5917" spans="1:4">
      <c r="A5917" s="5">
        <v>5856</v>
      </c>
      <c r="B5917" s="1725">
        <f>'Revenues 9-14'!I11</f>
        <v>0</v>
      </c>
      <c r="D5917" s="2" t="str">
        <f t="shared" si="91"/>
        <v>Error?</v>
      </c>
    </row>
    <row r="5918" spans="1:4">
      <c r="A5918" s="5">
        <v>5857</v>
      </c>
      <c r="B5918" s="1725">
        <f>'Revenues 9-14'!I12</f>
        <v>973969</v>
      </c>
      <c r="C5918" s="2" t="s">
        <v>567</v>
      </c>
      <c r="D5918" s="2" t="str">
        <f t="shared" si="91"/>
        <v>Error?</v>
      </c>
    </row>
    <row r="5919" spans="1:4">
      <c r="A5919" s="5">
        <v>5858</v>
      </c>
      <c r="B5919" s="1725">
        <f>'Revenues 9-14'!I14</f>
        <v>0</v>
      </c>
      <c r="D5919" s="2" t="str">
        <f t="shared" si="91"/>
        <v>Error?</v>
      </c>
    </row>
    <row r="5920" spans="1:4">
      <c r="A5920" s="5">
        <v>5859</v>
      </c>
      <c r="B5920" s="1725">
        <f>'Revenues 9-14'!I15</f>
        <v>0</v>
      </c>
      <c r="D5920" s="2" t="str">
        <f t="shared" si="91"/>
        <v>Error?</v>
      </c>
    </row>
    <row r="5921" spans="1:4">
      <c r="A5921" s="5">
        <v>5860</v>
      </c>
      <c r="B5921" s="1725">
        <f>'Revenues 9-14'!I16</f>
        <v>0</v>
      </c>
      <c r="D5921" s="2" t="str">
        <f t="shared" si="91"/>
        <v>Error?</v>
      </c>
    </row>
    <row r="5922" spans="1:4">
      <c r="A5922" s="5">
        <v>5861</v>
      </c>
      <c r="B5922" s="1725">
        <f>'Revenues 9-14'!I17</f>
        <v>0</v>
      </c>
      <c r="D5922" s="2" t="str">
        <f t="shared" si="91"/>
        <v>Error?</v>
      </c>
    </row>
    <row r="5923" spans="1:4">
      <c r="A5923" s="5">
        <v>5862</v>
      </c>
      <c r="B5923" s="1725">
        <f>'Revenues 9-14'!I18</f>
        <v>0</v>
      </c>
      <c r="C5923" s="2" t="s">
        <v>567</v>
      </c>
      <c r="D5923" s="2" t="str">
        <f t="shared" si="91"/>
        <v>Error?</v>
      </c>
    </row>
    <row r="5924" spans="1:4">
      <c r="A5924" s="5">
        <v>5863</v>
      </c>
      <c r="B5924" s="1725">
        <f>'Revenues 9-14'!I65</f>
        <v>708250</v>
      </c>
      <c r="D5924" s="2" t="str">
        <f t="shared" si="91"/>
        <v>Error?</v>
      </c>
    </row>
    <row r="5925" spans="1:4">
      <c r="A5925" s="5">
        <v>5864</v>
      </c>
      <c r="B5925" s="1725">
        <f>'Revenues 9-14'!I66</f>
        <v>0</v>
      </c>
      <c r="D5925" s="2" t="str">
        <f t="shared" si="91"/>
        <v>Error?</v>
      </c>
    </row>
    <row r="5926" spans="1:4">
      <c r="A5926" s="5">
        <v>5865</v>
      </c>
      <c r="B5926" s="1725">
        <f>'Revenues 9-14'!I67</f>
        <v>708250</v>
      </c>
      <c r="C5926" s="2" t="s">
        <v>567</v>
      </c>
      <c r="D5926" s="2" t="str">
        <f t="shared" si="91"/>
        <v>Error?</v>
      </c>
    </row>
    <row r="5927" spans="1:4">
      <c r="A5927" s="5">
        <v>5866</v>
      </c>
      <c r="B5927" s="1725">
        <f>'Revenues 9-14'!I96</f>
        <v>0</v>
      </c>
      <c r="D5927" s="2" t="str">
        <f t="shared" si="91"/>
        <v>Error?</v>
      </c>
    </row>
    <row r="5928" spans="1:4">
      <c r="A5928" s="10">
        <v>5867</v>
      </c>
      <c r="B5928" s="1725"/>
      <c r="D5928" s="2" t="str">
        <f t="shared" si="91"/>
        <v>OK</v>
      </c>
    </row>
    <row r="5929" spans="1:4">
      <c r="A5929" s="5">
        <v>5868</v>
      </c>
      <c r="B5929" s="1725">
        <f>'Revenues 9-14'!I107</f>
        <v>0</v>
      </c>
      <c r="D5929" s="2" t="str">
        <f t="shared" si="91"/>
        <v>Error?</v>
      </c>
    </row>
    <row r="5930" spans="1:4">
      <c r="A5930" s="5">
        <v>5869</v>
      </c>
      <c r="B5930" s="1725">
        <f>'Revenues 9-14'!I108</f>
        <v>0</v>
      </c>
      <c r="C5930" s="2" t="s">
        <v>567</v>
      </c>
      <c r="D5930" s="2" t="str">
        <f t="shared" si="91"/>
        <v>Error?</v>
      </c>
    </row>
    <row r="5931" spans="1:4">
      <c r="A5931" s="10">
        <v>5870</v>
      </c>
      <c r="B5931" s="1725"/>
      <c r="D5931" s="2" t="str">
        <f t="shared" si="91"/>
        <v>OK</v>
      </c>
    </row>
    <row r="5932" spans="1:4">
      <c r="A5932" s="10">
        <v>5871</v>
      </c>
      <c r="B5932" s="1725"/>
      <c r="D5932" s="2" t="str">
        <f t="shared" si="91"/>
        <v>OK</v>
      </c>
    </row>
    <row r="5933" spans="1:4">
      <c r="A5933" s="10">
        <v>5872</v>
      </c>
      <c r="B5933" s="1725"/>
      <c r="D5933" s="2" t="str">
        <f t="shared" si="91"/>
        <v>OK</v>
      </c>
    </row>
    <row r="5934" spans="1:4">
      <c r="A5934" s="10">
        <v>5873</v>
      </c>
      <c r="B5934" s="1725"/>
      <c r="D5934" s="2" t="str">
        <f t="shared" si="91"/>
        <v>OK</v>
      </c>
    </row>
    <row r="5935" spans="1:4">
      <c r="A5935" s="10">
        <v>5874</v>
      </c>
      <c r="B5935" s="1725"/>
      <c r="D5935" s="2" t="str">
        <f t="shared" si="91"/>
        <v>OK</v>
      </c>
    </row>
    <row r="5936" spans="1:4">
      <c r="A5936" s="10">
        <v>5875</v>
      </c>
      <c r="B5936" s="1725"/>
      <c r="D5936" s="2" t="str">
        <f t="shared" si="91"/>
        <v>OK</v>
      </c>
    </row>
    <row r="5937" spans="1:4">
      <c r="A5937" s="10">
        <v>5876</v>
      </c>
      <c r="B5937" s="1725"/>
      <c r="D5937" s="2" t="str">
        <f t="shared" si="91"/>
        <v>OK</v>
      </c>
    </row>
    <row r="5938" spans="1:4">
      <c r="A5938" s="10">
        <v>5877</v>
      </c>
      <c r="B5938" s="1725"/>
      <c r="D5938" s="2" t="str">
        <f t="shared" si="91"/>
        <v>OK</v>
      </c>
    </row>
    <row r="5939" spans="1:4">
      <c r="A5939" s="10">
        <v>5878</v>
      </c>
      <c r="B5939" s="1725"/>
      <c r="D5939" s="2" t="str">
        <f t="shared" si="91"/>
        <v>OK</v>
      </c>
    </row>
    <row r="5940" spans="1:4">
      <c r="A5940" s="10">
        <v>5879</v>
      </c>
      <c r="B5940" s="1725"/>
      <c r="D5940" s="2" t="str">
        <f t="shared" si="91"/>
        <v>OK</v>
      </c>
    </row>
    <row r="5941" spans="1:4">
      <c r="A5941" s="10">
        <v>5880</v>
      </c>
      <c r="B5941" s="1725"/>
      <c r="D5941" s="2" t="str">
        <f t="shared" si="91"/>
        <v>OK</v>
      </c>
    </row>
    <row r="5942" spans="1:4">
      <c r="A5942" s="10">
        <v>5881</v>
      </c>
      <c r="B5942" s="1725"/>
      <c r="D5942" s="2" t="str">
        <f t="shared" si="91"/>
        <v>OK</v>
      </c>
    </row>
    <row r="5943" spans="1:4">
      <c r="A5943" s="10">
        <v>5882</v>
      </c>
      <c r="B5943" s="1725"/>
      <c r="D5943" s="2" t="str">
        <f t="shared" si="91"/>
        <v>OK</v>
      </c>
    </row>
    <row r="5944" spans="1:4">
      <c r="A5944" s="10">
        <v>5883</v>
      </c>
      <c r="B5944" s="1725"/>
      <c r="D5944" s="2" t="str">
        <f t="shared" si="91"/>
        <v>OK</v>
      </c>
    </row>
    <row r="5945" spans="1:4">
      <c r="A5945" s="10">
        <v>5884</v>
      </c>
      <c r="B5945" s="1725"/>
      <c r="D5945" s="2" t="str">
        <f t="shared" si="91"/>
        <v>OK</v>
      </c>
    </row>
    <row r="5946" spans="1:4">
      <c r="A5946" s="5">
        <v>5885</v>
      </c>
      <c r="B5946" s="1725">
        <f>'Revenues 9-14'!I268</f>
        <v>1682219</v>
      </c>
      <c r="C5946" s="2" t="s">
        <v>567</v>
      </c>
      <c r="D5946" s="2" t="str">
        <f t="shared" si="91"/>
        <v>Error?</v>
      </c>
    </row>
    <row r="5947" spans="1:4">
      <c r="A5947" s="10">
        <v>5886</v>
      </c>
      <c r="B5947" s="1725"/>
      <c r="D5947" s="2" t="str">
        <f t="shared" si="91"/>
        <v>OK</v>
      </c>
    </row>
    <row r="5948" spans="1:4">
      <c r="A5948" s="10">
        <v>5887</v>
      </c>
      <c r="B5948" s="1725"/>
      <c r="D5948" s="2" t="str">
        <f t="shared" si="91"/>
        <v>OK</v>
      </c>
    </row>
    <row r="5949" spans="1:4">
      <c r="A5949" s="10">
        <v>5888</v>
      </c>
      <c r="B5949" s="1725"/>
      <c r="C5949" s="2" t="s">
        <v>567</v>
      </c>
      <c r="D5949" s="2" t="str">
        <f t="shared" si="91"/>
        <v>OK</v>
      </c>
    </row>
    <row r="5950" spans="1:4">
      <c r="A5950" s="10">
        <v>5889</v>
      </c>
      <c r="B5950" s="1725"/>
      <c r="D5950" s="2" t="str">
        <f t="shared" si="91"/>
        <v>OK</v>
      </c>
    </row>
    <row r="5951" spans="1:4">
      <c r="A5951" s="10">
        <v>5890</v>
      </c>
      <c r="B5951" s="1725"/>
      <c r="D5951" s="2" t="str">
        <f t="shared" ref="D5951:D6014" si="92">IF(ISBLANK(B5951),"OK",IF(A5951-B5951=0,"OK","Error?"))</f>
        <v>OK</v>
      </c>
    </row>
    <row r="5952" spans="1:4">
      <c r="A5952" s="10">
        <v>5891</v>
      </c>
      <c r="B5952" s="1725"/>
      <c r="D5952" s="2" t="str">
        <f t="shared" si="92"/>
        <v>OK</v>
      </c>
    </row>
    <row r="5953" spans="1:4">
      <c r="A5953" s="10">
        <v>5892</v>
      </c>
      <c r="B5953" s="1725"/>
      <c r="D5953" s="2" t="str">
        <f t="shared" si="92"/>
        <v>OK</v>
      </c>
    </row>
    <row r="5954" spans="1:4">
      <c r="A5954" s="10">
        <v>5893</v>
      </c>
      <c r="B5954" s="1725"/>
      <c r="C5954" s="2" t="s">
        <v>567</v>
      </c>
      <c r="D5954" s="2" t="str">
        <f t="shared" si="92"/>
        <v>OK</v>
      </c>
    </row>
    <row r="5955" spans="1:4">
      <c r="A5955" s="10">
        <v>5894</v>
      </c>
      <c r="B5955" s="1725"/>
      <c r="D5955" s="2" t="str">
        <f t="shared" si="92"/>
        <v>OK</v>
      </c>
    </row>
    <row r="5956" spans="1:4">
      <c r="A5956" s="10">
        <v>5895</v>
      </c>
      <c r="B5956" s="1725"/>
      <c r="D5956" s="2" t="str">
        <f t="shared" si="92"/>
        <v>OK</v>
      </c>
    </row>
    <row r="5957" spans="1:4">
      <c r="A5957" s="10">
        <v>5896</v>
      </c>
      <c r="B5957" s="1725"/>
      <c r="C5957" s="2" t="s">
        <v>567</v>
      </c>
      <c r="D5957" s="2" t="str">
        <f t="shared" si="92"/>
        <v>OK</v>
      </c>
    </row>
    <row r="5958" spans="1:4">
      <c r="A5958" s="10">
        <v>5897</v>
      </c>
      <c r="B5958" s="1725"/>
      <c r="D5958" s="2" t="str">
        <f t="shared" si="92"/>
        <v>OK</v>
      </c>
    </row>
    <row r="5959" spans="1:4">
      <c r="A5959" s="10">
        <v>5898</v>
      </c>
      <c r="B5959" s="1725"/>
      <c r="D5959" s="2" t="str">
        <f t="shared" si="92"/>
        <v>OK</v>
      </c>
    </row>
    <row r="5960" spans="1:4">
      <c r="A5960" s="10">
        <v>5899</v>
      </c>
      <c r="B5960" s="1725"/>
      <c r="D5960" s="2" t="str">
        <f t="shared" si="92"/>
        <v>OK</v>
      </c>
    </row>
    <row r="5961" spans="1:4">
      <c r="A5961" s="10">
        <v>5900</v>
      </c>
      <c r="B5961" s="1725"/>
      <c r="C5961" s="2" t="s">
        <v>567</v>
      </c>
      <c r="D5961" s="2" t="str">
        <f t="shared" si="92"/>
        <v>OK</v>
      </c>
    </row>
    <row r="5962" spans="1:4">
      <c r="A5962" s="10">
        <v>5901</v>
      </c>
      <c r="B5962" s="1725"/>
      <c r="D5962" s="2" t="str">
        <f t="shared" si="92"/>
        <v>OK</v>
      </c>
    </row>
    <row r="5963" spans="1:4">
      <c r="A5963" s="10">
        <v>5902</v>
      </c>
      <c r="B5963" s="1725"/>
      <c r="D5963" s="2" t="str">
        <f t="shared" si="92"/>
        <v>OK</v>
      </c>
    </row>
    <row r="5964" spans="1:4">
      <c r="A5964" s="10">
        <v>5903</v>
      </c>
      <c r="B5964" s="1725"/>
      <c r="D5964" s="2" t="str">
        <f t="shared" si="92"/>
        <v>OK</v>
      </c>
    </row>
    <row r="5965" spans="1:4">
      <c r="A5965" s="10">
        <v>5904</v>
      </c>
      <c r="B5965" s="1725"/>
      <c r="D5965" s="2" t="str">
        <f t="shared" si="92"/>
        <v>OK</v>
      </c>
    </row>
    <row r="5966" spans="1:4">
      <c r="A5966" s="10">
        <v>5905</v>
      </c>
      <c r="B5966" s="1725"/>
      <c r="D5966" s="2" t="str">
        <f t="shared" si="92"/>
        <v>OK</v>
      </c>
    </row>
    <row r="5967" spans="1:4">
      <c r="A5967" s="10">
        <v>5906</v>
      </c>
      <c r="B5967" s="1725"/>
      <c r="D5967" s="2" t="str">
        <f t="shared" si="92"/>
        <v>OK</v>
      </c>
    </row>
    <row r="5968" spans="1:4">
      <c r="A5968" s="10">
        <v>5907</v>
      </c>
      <c r="B5968" s="1725"/>
      <c r="C5968" s="2" t="s">
        <v>567</v>
      </c>
      <c r="D5968" s="2" t="str">
        <f t="shared" si="92"/>
        <v>OK</v>
      </c>
    </row>
    <row r="5969" spans="1:4">
      <c r="A5969" s="10">
        <v>5908</v>
      </c>
      <c r="B5969" s="1725"/>
      <c r="D5969" s="2" t="str">
        <f t="shared" si="92"/>
        <v>OK</v>
      </c>
    </row>
    <row r="5970" spans="1:4">
      <c r="A5970" s="10">
        <v>5909</v>
      </c>
      <c r="B5970" s="1725"/>
      <c r="D5970" s="2" t="str">
        <f t="shared" si="92"/>
        <v>OK</v>
      </c>
    </row>
    <row r="5971" spans="1:4">
      <c r="A5971" s="10">
        <v>5910</v>
      </c>
      <c r="B5971" s="1725"/>
      <c r="D5971" s="2" t="str">
        <f t="shared" si="92"/>
        <v>OK</v>
      </c>
    </row>
    <row r="5972" spans="1:4">
      <c r="A5972" s="10">
        <v>5911</v>
      </c>
      <c r="B5972" s="1725"/>
      <c r="D5972" s="2" t="str">
        <f t="shared" si="92"/>
        <v>OK</v>
      </c>
    </row>
    <row r="5973" spans="1:4">
      <c r="A5973" s="10">
        <v>5912</v>
      </c>
      <c r="B5973" s="1725"/>
      <c r="D5973" s="2" t="str">
        <f t="shared" si="92"/>
        <v>OK</v>
      </c>
    </row>
    <row r="5974" spans="1:4">
      <c r="A5974" s="10">
        <v>5913</v>
      </c>
      <c r="B5974" s="1725"/>
      <c r="D5974" s="2" t="str">
        <f t="shared" si="92"/>
        <v>OK</v>
      </c>
    </row>
    <row r="5975" spans="1:4">
      <c r="A5975" s="10">
        <v>5914</v>
      </c>
      <c r="B5975" s="1725"/>
      <c r="D5975" s="2" t="str">
        <f t="shared" si="92"/>
        <v>OK</v>
      </c>
    </row>
    <row r="5976" spans="1:4">
      <c r="A5976" s="10">
        <v>5915</v>
      </c>
      <c r="B5976" s="1725"/>
      <c r="C5976" s="2" t="s">
        <v>567</v>
      </c>
      <c r="D5976" s="2" t="str">
        <f t="shared" si="92"/>
        <v>OK</v>
      </c>
    </row>
    <row r="5977" spans="1:4">
      <c r="A5977" s="10">
        <v>5916</v>
      </c>
      <c r="B5977" s="1725"/>
      <c r="D5977" s="2" t="str">
        <f t="shared" si="92"/>
        <v>OK</v>
      </c>
    </row>
    <row r="5978" spans="1:4">
      <c r="A5978" s="10">
        <v>5917</v>
      </c>
      <c r="B5978" s="1725"/>
      <c r="D5978" s="2" t="str">
        <f t="shared" si="92"/>
        <v>OK</v>
      </c>
    </row>
    <row r="5979" spans="1:4">
      <c r="A5979" s="10">
        <v>5918</v>
      </c>
      <c r="B5979" s="1725"/>
      <c r="D5979" s="2" t="str">
        <f t="shared" si="92"/>
        <v>OK</v>
      </c>
    </row>
    <row r="5980" spans="1:4">
      <c r="A5980" s="10">
        <v>5919</v>
      </c>
      <c r="B5980" s="1725"/>
      <c r="D5980" s="2" t="str">
        <f t="shared" si="92"/>
        <v>OK</v>
      </c>
    </row>
    <row r="5981" spans="1:4">
      <c r="A5981" s="10">
        <v>5920</v>
      </c>
      <c r="B5981" s="1725"/>
      <c r="D5981" s="2" t="str">
        <f t="shared" si="92"/>
        <v>OK</v>
      </c>
    </row>
    <row r="5982" spans="1:4">
      <c r="A5982" s="10">
        <v>5921</v>
      </c>
      <c r="B5982" s="1725"/>
      <c r="D5982" s="2" t="str">
        <f t="shared" si="92"/>
        <v>OK</v>
      </c>
    </row>
    <row r="5983" spans="1:4">
      <c r="A5983" s="10">
        <v>5922</v>
      </c>
      <c r="B5983" s="1725"/>
      <c r="D5983" s="2" t="str">
        <f t="shared" si="92"/>
        <v>OK</v>
      </c>
    </row>
    <row r="5984" spans="1:4">
      <c r="A5984" s="10">
        <v>5923</v>
      </c>
      <c r="B5984" s="1725"/>
      <c r="C5984" s="2" t="s">
        <v>567</v>
      </c>
      <c r="D5984" s="2" t="str">
        <f t="shared" si="92"/>
        <v>OK</v>
      </c>
    </row>
    <row r="5985" spans="1:4">
      <c r="A5985" s="5">
        <v>5924</v>
      </c>
      <c r="B5985" s="1725">
        <f>'Revenues 9-14'!K5</f>
        <v>1690611</v>
      </c>
      <c r="D5985" s="2" t="str">
        <f t="shared" si="92"/>
        <v>Error?</v>
      </c>
    </row>
    <row r="5986" spans="1:4">
      <c r="A5986" s="5">
        <v>5925</v>
      </c>
      <c r="B5986" s="1725">
        <f>'Revenues 9-14'!K11</f>
        <v>0</v>
      </c>
      <c r="D5986" s="2" t="str">
        <f t="shared" si="92"/>
        <v>Error?</v>
      </c>
    </row>
    <row r="5987" spans="1:4">
      <c r="A5987" s="5">
        <v>5926</v>
      </c>
      <c r="B5987" s="1725">
        <f>'Revenues 9-14'!K12</f>
        <v>1690611</v>
      </c>
      <c r="C5987" s="2" t="s">
        <v>567</v>
      </c>
      <c r="D5987" s="2" t="str">
        <f t="shared" si="92"/>
        <v>Error?</v>
      </c>
    </row>
    <row r="5988" spans="1:4">
      <c r="A5988" s="5">
        <v>5927</v>
      </c>
      <c r="B5988" s="1725">
        <f>'Revenues 9-14'!K14</f>
        <v>0</v>
      </c>
      <c r="D5988" s="2" t="str">
        <f t="shared" si="92"/>
        <v>Error?</v>
      </c>
    </row>
    <row r="5989" spans="1:4">
      <c r="A5989" s="5">
        <v>5928</v>
      </c>
      <c r="B5989" s="1725">
        <f>'Revenues 9-14'!K15</f>
        <v>0</v>
      </c>
      <c r="D5989" s="2" t="str">
        <f t="shared" si="92"/>
        <v>Error?</v>
      </c>
    </row>
    <row r="5990" spans="1:4">
      <c r="A5990" s="5">
        <v>5929</v>
      </c>
      <c r="B5990" s="1725">
        <f>'Revenues 9-14'!K16</f>
        <v>5470270</v>
      </c>
      <c r="D5990" s="2" t="str">
        <f t="shared" si="92"/>
        <v>Error?</v>
      </c>
    </row>
    <row r="5991" spans="1:4">
      <c r="A5991" s="5">
        <v>5930</v>
      </c>
      <c r="B5991" s="1725">
        <f>'Revenues 9-14'!K17</f>
        <v>0</v>
      </c>
      <c r="D5991" s="2" t="str">
        <f t="shared" si="92"/>
        <v>Error?</v>
      </c>
    </row>
    <row r="5992" spans="1:4">
      <c r="A5992" s="5">
        <v>5931</v>
      </c>
      <c r="B5992" s="1725">
        <f>'Revenues 9-14'!K18</f>
        <v>5470270</v>
      </c>
      <c r="C5992" s="2" t="s">
        <v>567</v>
      </c>
      <c r="D5992" s="2" t="str">
        <f t="shared" si="92"/>
        <v>Error?</v>
      </c>
    </row>
    <row r="5993" spans="1:4">
      <c r="A5993" s="5">
        <v>5932</v>
      </c>
      <c r="B5993" s="1725">
        <f>'Revenues 9-14'!K65</f>
        <v>26179</v>
      </c>
      <c r="D5993" s="2" t="str">
        <f t="shared" si="92"/>
        <v>Error?</v>
      </c>
    </row>
    <row r="5994" spans="1:4">
      <c r="A5994" s="5">
        <v>5933</v>
      </c>
      <c r="B5994" s="1725">
        <f>'Revenues 9-14'!K66</f>
        <v>0</v>
      </c>
      <c r="D5994" s="2" t="str">
        <f t="shared" si="92"/>
        <v>Error?</v>
      </c>
    </row>
    <row r="5995" spans="1:4">
      <c r="A5995" s="5">
        <v>5934</v>
      </c>
      <c r="B5995" s="1725">
        <f>'Revenues 9-14'!K67</f>
        <v>26179</v>
      </c>
      <c r="C5995" s="2" t="s">
        <v>567</v>
      </c>
      <c r="D5995" s="2" t="str">
        <f t="shared" si="92"/>
        <v>Error?</v>
      </c>
    </row>
    <row r="5996" spans="1:4">
      <c r="A5996" s="5">
        <v>5935</v>
      </c>
      <c r="B5996" s="1725">
        <f>'Revenues 9-14'!K96</f>
        <v>0</v>
      </c>
      <c r="D5996" s="2" t="str">
        <f t="shared" si="92"/>
        <v>Error?</v>
      </c>
    </row>
    <row r="5997" spans="1:4">
      <c r="A5997" s="5">
        <v>5936</v>
      </c>
      <c r="B5997" s="1725">
        <f>'Revenues 9-14'!K99</f>
        <v>0</v>
      </c>
      <c r="D5997" s="2" t="str">
        <f t="shared" si="92"/>
        <v>Error?</v>
      </c>
    </row>
    <row r="5998" spans="1:4">
      <c r="A5998" s="5">
        <v>5937</v>
      </c>
      <c r="B5998" s="1725">
        <f>'Revenues 9-14'!K107</f>
        <v>0</v>
      </c>
      <c r="D5998" s="2" t="str">
        <f t="shared" si="92"/>
        <v>Error?</v>
      </c>
    </row>
    <row r="5999" spans="1:4">
      <c r="A5999" s="5">
        <v>5938</v>
      </c>
      <c r="B5999" s="1725">
        <f>'Revenues 9-14'!K108</f>
        <v>0</v>
      </c>
      <c r="C5999" s="2" t="s">
        <v>567</v>
      </c>
      <c r="D5999" s="2" t="str">
        <f t="shared" si="92"/>
        <v>Error?</v>
      </c>
    </row>
    <row r="6000" spans="1:4">
      <c r="A6000" s="5">
        <v>5939</v>
      </c>
      <c r="B6000" s="1725">
        <f>'Revenues 9-14'!K117</f>
        <v>0</v>
      </c>
      <c r="D6000" s="2" t="str">
        <f t="shared" si="92"/>
        <v>Error?</v>
      </c>
    </row>
    <row r="6001" spans="1:4">
      <c r="A6001" s="5">
        <v>5940</v>
      </c>
      <c r="B6001" s="1725">
        <f>'Revenues 9-14'!K119</f>
        <v>0</v>
      </c>
      <c r="D6001" s="2" t="str">
        <f t="shared" si="92"/>
        <v>Error?</v>
      </c>
    </row>
    <row r="6002" spans="1:4">
      <c r="A6002" s="10">
        <v>5941</v>
      </c>
      <c r="B6002" s="1725"/>
      <c r="D6002" s="2" t="str">
        <f t="shared" si="92"/>
        <v>OK</v>
      </c>
    </row>
    <row r="6003" spans="1:4">
      <c r="A6003" s="10">
        <v>5942</v>
      </c>
      <c r="B6003" s="1725"/>
      <c r="D6003" s="2" t="str">
        <f t="shared" si="92"/>
        <v>OK</v>
      </c>
    </row>
    <row r="6004" spans="1:4">
      <c r="A6004" s="10">
        <v>5943</v>
      </c>
      <c r="B6004" s="1725"/>
      <c r="D6004" s="2" t="str">
        <f t="shared" si="92"/>
        <v>OK</v>
      </c>
    </row>
    <row r="6005" spans="1:4">
      <c r="A6005" s="10">
        <v>5944</v>
      </c>
      <c r="B6005" s="1725"/>
      <c r="D6005" s="2" t="str">
        <f t="shared" si="92"/>
        <v>OK</v>
      </c>
    </row>
    <row r="6006" spans="1:4">
      <c r="A6006" s="5">
        <v>5945</v>
      </c>
      <c r="B6006" s="1725">
        <f>'Revenues 9-14'!K122</f>
        <v>0</v>
      </c>
      <c r="C6006" s="2" t="s">
        <v>567</v>
      </c>
      <c r="D6006" s="2" t="str">
        <f t="shared" si="92"/>
        <v>Error?</v>
      </c>
    </row>
    <row r="6007" spans="1:4">
      <c r="A6007" s="10">
        <v>5946</v>
      </c>
      <c r="B6007" s="1725"/>
      <c r="D6007" s="2" t="str">
        <f t="shared" si="92"/>
        <v>OK</v>
      </c>
    </row>
    <row r="6008" spans="1:4">
      <c r="A6008" s="10">
        <v>5947</v>
      </c>
      <c r="B6008" s="1725"/>
      <c r="D6008" s="2" t="str">
        <f t="shared" si="92"/>
        <v>OK</v>
      </c>
    </row>
    <row r="6009" spans="1:4">
      <c r="A6009" s="10">
        <v>5948</v>
      </c>
      <c r="B6009" s="1725"/>
      <c r="D6009" s="2" t="str">
        <f t="shared" si="92"/>
        <v>OK</v>
      </c>
    </row>
    <row r="6010" spans="1:4">
      <c r="A6010" s="10">
        <v>5949</v>
      </c>
      <c r="B6010" s="1725"/>
      <c r="D6010" s="2" t="str">
        <f t="shared" si="92"/>
        <v>OK</v>
      </c>
    </row>
    <row r="6011" spans="1:4">
      <c r="A6011" s="10">
        <v>5950</v>
      </c>
      <c r="B6011" s="1725"/>
      <c r="D6011" s="2" t="str">
        <f t="shared" si="92"/>
        <v>OK</v>
      </c>
    </row>
    <row r="6012" spans="1:4">
      <c r="A6012" s="10">
        <v>5951</v>
      </c>
      <c r="B6012" s="1725"/>
      <c r="D6012" s="2" t="str">
        <f t="shared" si="92"/>
        <v>OK</v>
      </c>
    </row>
    <row r="6013" spans="1:4">
      <c r="A6013" s="10">
        <v>5952</v>
      </c>
      <c r="B6013" s="1725"/>
      <c r="D6013" s="2" t="str">
        <f t="shared" si="92"/>
        <v>OK</v>
      </c>
    </row>
    <row r="6014" spans="1:4">
      <c r="A6014" s="5">
        <v>5953</v>
      </c>
      <c r="B6014" s="1725">
        <f>'Revenues 9-14'!K170</f>
        <v>0</v>
      </c>
      <c r="C6014" s="2" t="s">
        <v>567</v>
      </c>
      <c r="D6014" s="2" t="str">
        <f t="shared" si="92"/>
        <v>Error?</v>
      </c>
    </row>
    <row r="6015" spans="1:4">
      <c r="A6015" s="10">
        <v>5954</v>
      </c>
      <c r="B6015" s="1725"/>
      <c r="D6015" s="2" t="str">
        <f t="shared" ref="D6015:D6078" si="93">IF(ISBLANK(B6015),"OK",IF(A6015-B6015=0,"OK","Error?"))</f>
        <v>OK</v>
      </c>
    </row>
    <row r="6016" spans="1:4">
      <c r="A6016" s="5">
        <v>5955</v>
      </c>
      <c r="B6016" s="1725">
        <f>'Revenues 9-14'!K181</f>
        <v>0</v>
      </c>
      <c r="C6016" s="2" t="s">
        <v>567</v>
      </c>
      <c r="D6016" s="2" t="str">
        <f t="shared" si="93"/>
        <v>Error?</v>
      </c>
    </row>
    <row r="6017" spans="1:5">
      <c r="A6017" s="10">
        <v>5956</v>
      </c>
      <c r="B6017" s="1725"/>
      <c r="D6017" s="2" t="str">
        <f t="shared" si="93"/>
        <v>OK</v>
      </c>
    </row>
    <row r="6018" spans="1:5">
      <c r="A6018" s="10">
        <v>5957</v>
      </c>
      <c r="B6018" s="1725"/>
      <c r="D6018" s="2" t="str">
        <f t="shared" si="93"/>
        <v>OK</v>
      </c>
    </row>
    <row r="6019" spans="1:5">
      <c r="A6019" s="10">
        <v>5958</v>
      </c>
      <c r="B6019" s="1725"/>
      <c r="D6019" s="2" t="str">
        <f t="shared" si="93"/>
        <v>OK</v>
      </c>
    </row>
    <row r="6020" spans="1:5">
      <c r="A6020" s="10">
        <v>5959</v>
      </c>
      <c r="B6020" s="1725"/>
      <c r="D6020" s="2" t="str">
        <f t="shared" si="93"/>
        <v>OK</v>
      </c>
    </row>
    <row r="6021" spans="1:5">
      <c r="A6021" s="10">
        <v>5960</v>
      </c>
      <c r="B6021" s="1725"/>
      <c r="D6021" s="2" t="str">
        <f t="shared" si="93"/>
        <v>OK</v>
      </c>
    </row>
    <row r="6022" spans="1:5">
      <c r="A6022" s="5">
        <v>5961</v>
      </c>
      <c r="B6022" s="1725">
        <f>'Revenues 9-14'!K267</f>
        <v>0</v>
      </c>
      <c r="C6022" s="2" t="s">
        <v>567</v>
      </c>
      <c r="D6022" s="2" t="str">
        <f t="shared" si="93"/>
        <v>Error?</v>
      </c>
    </row>
    <row r="6023" spans="1:5">
      <c r="A6023" s="5">
        <v>5962</v>
      </c>
      <c r="B6023" s="1725">
        <f>'Revenues 9-14'!K268</f>
        <v>7187060</v>
      </c>
      <c r="C6023" s="2" t="s">
        <v>567</v>
      </c>
      <c r="D6023" s="2" t="str">
        <f t="shared" si="93"/>
        <v>Error?</v>
      </c>
    </row>
    <row r="6024" spans="1:5">
      <c r="A6024" s="5">
        <v>5963</v>
      </c>
      <c r="B6024" s="1725">
        <f>'Revenues 9-14'!G109</f>
        <v>9365438</v>
      </c>
      <c r="C6024" s="2" t="s">
        <v>567</v>
      </c>
      <c r="D6024" s="2" t="str">
        <f t="shared" si="93"/>
        <v>Error?</v>
      </c>
    </row>
    <row r="6025" spans="1:5">
      <c r="A6025" s="5">
        <v>5964</v>
      </c>
      <c r="B6025" s="1725">
        <f>'Revenues 9-14'!H109</f>
        <v>12555804</v>
      </c>
      <c r="C6025" s="2" t="s">
        <v>567</v>
      </c>
      <c r="D6025" s="2" t="str">
        <f t="shared" si="93"/>
        <v>Error?</v>
      </c>
    </row>
    <row r="6026" spans="1:5">
      <c r="A6026" s="5">
        <v>5965</v>
      </c>
      <c r="B6026" s="1725">
        <f>'Revenues 9-14'!I109</f>
        <v>1682219</v>
      </c>
      <c r="C6026" s="2" t="s">
        <v>567</v>
      </c>
      <c r="D6026" s="2" t="str">
        <f t="shared" si="93"/>
        <v>Error?</v>
      </c>
    </row>
    <row r="6027" spans="1:5">
      <c r="A6027" s="10">
        <v>5966</v>
      </c>
      <c r="B6027" s="1725"/>
      <c r="C6027" s="2" t="s">
        <v>567</v>
      </c>
      <c r="D6027" s="2" t="str">
        <f t="shared" si="93"/>
        <v>OK</v>
      </c>
    </row>
    <row r="6028" spans="1:5">
      <c r="A6028" s="5">
        <v>5967</v>
      </c>
      <c r="B6028" s="1725">
        <f>'Revenues 9-14'!K109</f>
        <v>7187060</v>
      </c>
      <c r="C6028" s="2" t="s">
        <v>567</v>
      </c>
      <c r="D6028" s="2" t="str">
        <f t="shared" si="93"/>
        <v>Error?</v>
      </c>
    </row>
    <row r="6029" spans="1:5">
      <c r="A6029" s="10">
        <v>5968</v>
      </c>
      <c r="B6029" s="1725"/>
      <c r="D6029" s="2" t="str">
        <f t="shared" si="93"/>
        <v>OK</v>
      </c>
    </row>
    <row r="6030" spans="1:5">
      <c r="A6030" s="10">
        <v>5969</v>
      </c>
      <c r="B6030" s="1725"/>
      <c r="D6030" s="2" t="str">
        <f t="shared" si="93"/>
        <v>OK</v>
      </c>
    </row>
    <row r="6031" spans="1:5">
      <c r="A6031" s="5">
        <v>5970</v>
      </c>
      <c r="B6031" s="1725">
        <f>'Revenues 9-14'!C69</f>
        <v>554</v>
      </c>
      <c r="D6031" s="2" t="str">
        <f t="shared" si="93"/>
        <v>Error?</v>
      </c>
    </row>
    <row r="6032" spans="1:5">
      <c r="A6032" s="5">
        <v>5971</v>
      </c>
      <c r="B6032" s="1725">
        <f>'Acct Summary 7-8'!G15</f>
        <v>0</v>
      </c>
      <c r="C6032" s="2" t="s">
        <v>567</v>
      </c>
      <c r="D6032" s="2" t="str">
        <f t="shared" si="93"/>
        <v>Error?</v>
      </c>
      <c r="E6032" s="2" t="s">
        <v>101</v>
      </c>
    </row>
    <row r="6033" spans="1:5">
      <c r="A6033" s="10">
        <v>5972</v>
      </c>
      <c r="B6033" s="1725"/>
      <c r="C6033" s="2" t="s">
        <v>567</v>
      </c>
      <c r="D6033" s="2" t="str">
        <f t="shared" si="93"/>
        <v>OK</v>
      </c>
      <c r="E6033" s="2" t="s">
        <v>101</v>
      </c>
    </row>
    <row r="6034" spans="1:5">
      <c r="A6034" s="35">
        <v>5973</v>
      </c>
      <c r="B6034" s="1726"/>
      <c r="C6034" s="2" t="s">
        <v>567</v>
      </c>
      <c r="D6034" s="2" t="str">
        <f t="shared" si="93"/>
        <v>OK</v>
      </c>
      <c r="E6034" s="2" t="s">
        <v>745</v>
      </c>
    </row>
    <row r="6035" spans="1:5">
      <c r="A6035" s="13">
        <v>5974</v>
      </c>
      <c r="B6035" s="1726">
        <f>'ICR Computation 30'!E11</f>
        <v>821166</v>
      </c>
      <c r="C6035" s="2" t="s">
        <v>567</v>
      </c>
      <c r="D6035" s="2" t="str">
        <f t="shared" si="93"/>
        <v>Error?</v>
      </c>
      <c r="E6035" s="2" t="s">
        <v>911</v>
      </c>
    </row>
    <row r="6036" spans="1:5">
      <c r="A6036" s="35">
        <v>5975</v>
      </c>
      <c r="B6036" s="1726"/>
      <c r="D6036" s="2" t="str">
        <f t="shared" si="93"/>
        <v>OK</v>
      </c>
      <c r="E6036" s="2" t="s">
        <v>911</v>
      </c>
    </row>
    <row r="6037" spans="1:5">
      <c r="A6037" s="35">
        <v>5976</v>
      </c>
      <c r="B6037" s="1726"/>
      <c r="D6037" s="2" t="str">
        <f t="shared" si="93"/>
        <v>OK</v>
      </c>
      <c r="E6037" s="2" t="s">
        <v>911</v>
      </c>
    </row>
    <row r="6038" spans="1:5">
      <c r="A6038" s="35">
        <v>5977</v>
      </c>
      <c r="B6038" s="1726"/>
      <c r="D6038" s="2" t="str">
        <f t="shared" si="93"/>
        <v>OK</v>
      </c>
      <c r="E6038" s="2" t="s">
        <v>911</v>
      </c>
    </row>
    <row r="6039" spans="1:5">
      <c r="A6039" s="35">
        <v>5978</v>
      </c>
      <c r="B6039" s="1726"/>
      <c r="D6039" s="2" t="str">
        <f t="shared" si="93"/>
        <v>OK</v>
      </c>
      <c r="E6039" s="2" t="s">
        <v>911</v>
      </c>
    </row>
    <row r="6040" spans="1:5">
      <c r="A6040" s="35">
        <v>5979</v>
      </c>
      <c r="B6040" s="1726"/>
      <c r="D6040" s="2" t="str">
        <f t="shared" si="93"/>
        <v>OK</v>
      </c>
      <c r="E6040" s="2" t="s">
        <v>911</v>
      </c>
    </row>
    <row r="6041" spans="1:5">
      <c r="A6041" s="35">
        <v>5980</v>
      </c>
      <c r="B6041" s="1726"/>
      <c r="D6041" s="2" t="str">
        <f t="shared" si="93"/>
        <v>OK</v>
      </c>
      <c r="E6041" s="2" t="s">
        <v>911</v>
      </c>
    </row>
    <row r="6042" spans="1:5">
      <c r="A6042" s="35">
        <v>5981</v>
      </c>
      <c r="B6042" s="1726"/>
      <c r="D6042" s="2" t="str">
        <f t="shared" si="93"/>
        <v>OK</v>
      </c>
      <c r="E6042" s="2" t="s">
        <v>911</v>
      </c>
    </row>
    <row r="6043" spans="1:5">
      <c r="A6043" s="35">
        <v>5982</v>
      </c>
      <c r="B6043" s="1726"/>
      <c r="D6043" s="2" t="str">
        <f t="shared" si="93"/>
        <v>OK</v>
      </c>
      <c r="E6043" s="2" t="s">
        <v>911</v>
      </c>
    </row>
    <row r="6044" spans="1:5">
      <c r="A6044" s="35">
        <v>5983</v>
      </c>
      <c r="B6044" s="1726"/>
      <c r="D6044" s="2" t="str">
        <f t="shared" si="93"/>
        <v>OK</v>
      </c>
      <c r="E6044" s="2" t="s">
        <v>911</v>
      </c>
    </row>
    <row r="6045" spans="1:5">
      <c r="A6045" s="35">
        <v>5984</v>
      </c>
      <c r="B6045" s="1726"/>
      <c r="D6045" s="2" t="str">
        <f t="shared" si="93"/>
        <v>OK</v>
      </c>
      <c r="E6045" s="2" t="s">
        <v>911</v>
      </c>
    </row>
    <row r="6046" spans="1:5">
      <c r="A6046" s="35">
        <v>5985</v>
      </c>
      <c r="B6046" s="1726"/>
      <c r="D6046" s="2" t="str">
        <f t="shared" si="93"/>
        <v>OK</v>
      </c>
      <c r="E6046" s="2" t="s">
        <v>911</v>
      </c>
    </row>
    <row r="6047" spans="1:5">
      <c r="A6047" s="35">
        <v>5986</v>
      </c>
      <c r="B6047" s="1726"/>
      <c r="D6047" s="2" t="str">
        <f t="shared" si="93"/>
        <v>OK</v>
      </c>
      <c r="E6047" s="2" t="s">
        <v>911</v>
      </c>
    </row>
    <row r="6048" spans="1:5">
      <c r="A6048" s="35">
        <v>5987</v>
      </c>
      <c r="B6048" s="1726"/>
      <c r="D6048" s="2" t="str">
        <f t="shared" si="93"/>
        <v>OK</v>
      </c>
      <c r="E6048" s="2" t="s">
        <v>911</v>
      </c>
    </row>
    <row r="6049" spans="1:5">
      <c r="A6049" s="35">
        <v>5988</v>
      </c>
      <c r="B6049" s="1726"/>
      <c r="D6049" s="2" t="str">
        <f t="shared" si="93"/>
        <v>OK</v>
      </c>
      <c r="E6049" s="2" t="s">
        <v>911</v>
      </c>
    </row>
    <row r="6050" spans="1:5">
      <c r="A6050" s="35">
        <v>5989</v>
      </c>
      <c r="B6050" s="1726"/>
      <c r="D6050" s="2" t="str">
        <f t="shared" si="93"/>
        <v>OK</v>
      </c>
      <c r="E6050" s="2" t="s">
        <v>911</v>
      </c>
    </row>
    <row r="6051" spans="1:5">
      <c r="A6051" s="35">
        <v>5990</v>
      </c>
      <c r="B6051" s="1726"/>
      <c r="D6051" s="2" t="str">
        <f t="shared" si="93"/>
        <v>OK</v>
      </c>
      <c r="E6051" s="2" t="s">
        <v>911</v>
      </c>
    </row>
    <row r="6052" spans="1:5">
      <c r="A6052" s="35">
        <v>5991</v>
      </c>
      <c r="B6052" s="1726"/>
      <c r="D6052" s="2" t="str">
        <f t="shared" si="93"/>
        <v>OK</v>
      </c>
      <c r="E6052" s="2" t="s">
        <v>911</v>
      </c>
    </row>
    <row r="6053" spans="1:5">
      <c r="A6053" s="35">
        <v>5992</v>
      </c>
      <c r="B6053" s="1726"/>
      <c r="D6053" s="2" t="str">
        <f t="shared" si="93"/>
        <v>OK</v>
      </c>
      <c r="E6053" s="2" t="s">
        <v>911</v>
      </c>
    </row>
    <row r="6054" spans="1:5">
      <c r="A6054" s="35">
        <v>5993</v>
      </c>
      <c r="B6054" s="1726"/>
      <c r="C6054" s="2" t="s">
        <v>567</v>
      </c>
      <c r="D6054" s="2" t="str">
        <f t="shared" si="93"/>
        <v>OK</v>
      </c>
      <c r="E6054" s="2" t="s">
        <v>911</v>
      </c>
    </row>
    <row r="6055" spans="1:5">
      <c r="A6055" s="35">
        <v>5994</v>
      </c>
      <c r="B6055" s="1726"/>
      <c r="D6055" s="2" t="str">
        <f t="shared" si="93"/>
        <v>OK</v>
      </c>
      <c r="E6055" s="2" t="s">
        <v>911</v>
      </c>
    </row>
    <row r="6056" spans="1:5">
      <c r="A6056" s="35">
        <v>5995</v>
      </c>
      <c r="B6056" s="1726"/>
      <c r="D6056" s="2" t="str">
        <f t="shared" si="93"/>
        <v>OK</v>
      </c>
      <c r="E6056" s="2" t="s">
        <v>911</v>
      </c>
    </row>
    <row r="6057" spans="1:5">
      <c r="A6057" s="35">
        <v>5996</v>
      </c>
      <c r="B6057" s="1726"/>
      <c r="D6057" s="2" t="str">
        <f t="shared" si="93"/>
        <v>OK</v>
      </c>
      <c r="E6057" s="2" t="s">
        <v>911</v>
      </c>
    </row>
    <row r="6058" spans="1:5">
      <c r="A6058" s="35">
        <v>5997</v>
      </c>
      <c r="B6058" s="1726"/>
      <c r="D6058" s="2" t="str">
        <f t="shared" si="93"/>
        <v>OK</v>
      </c>
      <c r="E6058" s="2" t="s">
        <v>911</v>
      </c>
    </row>
    <row r="6059" spans="1:5">
      <c r="A6059" s="35">
        <v>5998</v>
      </c>
      <c r="B6059" s="1726"/>
      <c r="D6059" s="2" t="str">
        <f t="shared" si="93"/>
        <v>OK</v>
      </c>
      <c r="E6059" s="2" t="s">
        <v>911</v>
      </c>
    </row>
    <row r="6060" spans="1:5">
      <c r="A6060" s="35">
        <v>5999</v>
      </c>
      <c r="B6060" s="1726"/>
      <c r="D6060" s="2" t="str">
        <f t="shared" si="93"/>
        <v>OK</v>
      </c>
      <c r="E6060" s="2" t="s">
        <v>911</v>
      </c>
    </row>
    <row r="6061" spans="1:5">
      <c r="A6061" s="35">
        <v>6000</v>
      </c>
      <c r="B6061" s="1726"/>
      <c r="D6061" s="2" t="str">
        <f t="shared" si="93"/>
        <v>OK</v>
      </c>
      <c r="E6061" s="2" t="s">
        <v>911</v>
      </c>
    </row>
    <row r="6062" spans="1:5">
      <c r="A6062" s="35">
        <v>6001</v>
      </c>
      <c r="B6062" s="1726"/>
      <c r="D6062" s="2" t="str">
        <f t="shared" si="93"/>
        <v>OK</v>
      </c>
      <c r="E6062" s="2" t="s">
        <v>911</v>
      </c>
    </row>
    <row r="6063" spans="1:5">
      <c r="A6063" s="35">
        <v>6002</v>
      </c>
      <c r="B6063" s="1726"/>
      <c r="D6063" s="2" t="str">
        <f t="shared" si="93"/>
        <v>OK</v>
      </c>
      <c r="E6063" s="2" t="s">
        <v>911</v>
      </c>
    </row>
    <row r="6064" spans="1:5">
      <c r="A6064" s="35">
        <v>6003</v>
      </c>
      <c r="B6064" s="1726"/>
      <c r="D6064" s="2" t="str">
        <f t="shared" si="93"/>
        <v>OK</v>
      </c>
      <c r="E6064" s="2" t="s">
        <v>911</v>
      </c>
    </row>
    <row r="6065" spans="1:5">
      <c r="A6065" s="35">
        <v>6004</v>
      </c>
      <c r="B6065" s="1726"/>
      <c r="D6065" s="2" t="str">
        <f t="shared" si="93"/>
        <v>OK</v>
      </c>
      <c r="E6065" s="2" t="s">
        <v>911</v>
      </c>
    </row>
    <row r="6066" spans="1:5">
      <c r="A6066" s="35">
        <v>6005</v>
      </c>
      <c r="B6066" s="1726"/>
      <c r="D6066" s="2" t="str">
        <f t="shared" si="93"/>
        <v>OK</v>
      </c>
      <c r="E6066" s="2" t="s">
        <v>911</v>
      </c>
    </row>
    <row r="6067" spans="1:5">
      <c r="A6067" s="124">
        <v>6006</v>
      </c>
      <c r="B6067" s="1726"/>
      <c r="D6067" s="2" t="str">
        <f t="shared" si="93"/>
        <v>OK</v>
      </c>
      <c r="E6067" s="2" t="s">
        <v>911</v>
      </c>
    </row>
    <row r="6068" spans="1:5">
      <c r="A6068" s="124">
        <v>6007</v>
      </c>
      <c r="B6068" s="1726"/>
      <c r="D6068" s="2" t="str">
        <f t="shared" si="93"/>
        <v>OK</v>
      </c>
      <c r="E6068" s="2" t="s">
        <v>911</v>
      </c>
    </row>
    <row r="6069" spans="1:5">
      <c r="A6069" s="124">
        <v>6008</v>
      </c>
      <c r="B6069" s="1726"/>
      <c r="D6069" s="2" t="str">
        <f t="shared" si="93"/>
        <v>OK</v>
      </c>
      <c r="E6069" s="2" t="s">
        <v>911</v>
      </c>
    </row>
    <row r="6070" spans="1:5">
      <c r="A6070" s="124">
        <v>6009</v>
      </c>
      <c r="B6070" s="1726"/>
      <c r="D6070" s="2" t="str">
        <f t="shared" si="93"/>
        <v>OK</v>
      </c>
      <c r="E6070" s="2" t="s">
        <v>911</v>
      </c>
    </row>
    <row r="6071" spans="1:5">
      <c r="A6071" s="124">
        <v>6010</v>
      </c>
      <c r="B6071" s="1726"/>
      <c r="D6071" s="2" t="str">
        <f t="shared" si="93"/>
        <v>OK</v>
      </c>
      <c r="E6071" s="2" t="s">
        <v>911</v>
      </c>
    </row>
    <row r="6072" spans="1:5">
      <c r="A6072" s="124">
        <v>6011</v>
      </c>
      <c r="B6072" s="1726"/>
      <c r="D6072" s="2" t="str">
        <f t="shared" si="93"/>
        <v>OK</v>
      </c>
      <c r="E6072" s="2" t="s">
        <v>911</v>
      </c>
    </row>
    <row r="6073" spans="1:5">
      <c r="A6073" s="124">
        <v>6012</v>
      </c>
      <c r="B6073" s="1726"/>
      <c r="C6073" s="2" t="s">
        <v>567</v>
      </c>
      <c r="D6073" s="2" t="str">
        <f t="shared" si="93"/>
        <v>OK</v>
      </c>
      <c r="E6073" s="2" t="s">
        <v>911</v>
      </c>
    </row>
    <row r="6074" spans="1:5">
      <c r="A6074" s="8">
        <v>6013</v>
      </c>
      <c r="B6074" s="1726">
        <f>'PCTC-OEPP 27-28'!F79</f>
        <v>25589</v>
      </c>
      <c r="D6074" s="2" t="str">
        <f t="shared" si="93"/>
        <v>Error?</v>
      </c>
      <c r="E6074" s="2" t="s">
        <v>921</v>
      </c>
    </row>
    <row r="6075" spans="1:5">
      <c r="A6075" s="124">
        <v>6014</v>
      </c>
      <c r="B6075" s="1726"/>
      <c r="D6075" s="2" t="str">
        <f t="shared" si="93"/>
        <v>OK</v>
      </c>
      <c r="E6075" s="2" t="s">
        <v>921</v>
      </c>
    </row>
    <row r="6076" spans="1:5">
      <c r="A6076">
        <v>6015</v>
      </c>
      <c r="B6076" s="1725">
        <f>'Short-Term Long-Term Debt 24'!C27</f>
        <v>0</v>
      </c>
      <c r="D6076" s="2" t="str">
        <f t="shared" si="93"/>
        <v>Error?</v>
      </c>
      <c r="E6076" s="2" t="s">
        <v>921</v>
      </c>
    </row>
    <row r="6077" spans="1:5">
      <c r="A6077">
        <v>6016</v>
      </c>
      <c r="B6077" s="1725">
        <f>'Short-Term Long-Term Debt 24'!D27</f>
        <v>0</v>
      </c>
      <c r="D6077" s="2" t="str">
        <f t="shared" si="93"/>
        <v>Error?</v>
      </c>
      <c r="E6077" s="2" t="s">
        <v>921</v>
      </c>
    </row>
    <row r="6078" spans="1:5">
      <c r="A6078">
        <v>6017</v>
      </c>
      <c r="B6078" s="1725">
        <f>'Short-Term Long-Term Debt 24'!E27</f>
        <v>0</v>
      </c>
      <c r="D6078" s="2" t="str">
        <f t="shared" si="93"/>
        <v>Error?</v>
      </c>
      <c r="E6078" s="2" t="s">
        <v>921</v>
      </c>
    </row>
    <row r="6079" spans="1:5">
      <c r="A6079">
        <v>6018</v>
      </c>
      <c r="B6079" s="1725">
        <f>'Short-Term Long-Term Debt 24'!F27</f>
        <v>0</v>
      </c>
      <c r="D6079" s="2" t="str">
        <f t="shared" ref="D6079:D6142" si="94">IF(ISBLANK(B6079),"OK",IF(A6079-B6079=0,"OK","Error?"))</f>
        <v>Error?</v>
      </c>
      <c r="E6079" s="2" t="s">
        <v>152</v>
      </c>
    </row>
    <row r="6080" spans="1:5">
      <c r="A6080" s="126">
        <v>6019</v>
      </c>
      <c r="B6080" s="1725"/>
      <c r="D6080" s="2" t="str">
        <f t="shared" si="94"/>
        <v>OK</v>
      </c>
      <c r="E6080" s="2" t="s">
        <v>477</v>
      </c>
    </row>
    <row r="6081" spans="1:5">
      <c r="A6081">
        <v>6020</v>
      </c>
      <c r="B6081" s="1725">
        <f>'Assets-Liab 5-6'!C7</f>
        <v>0</v>
      </c>
      <c r="D6081" s="2" t="str">
        <f t="shared" si="94"/>
        <v>Error?</v>
      </c>
      <c r="E6081" s="2" t="s">
        <v>188</v>
      </c>
    </row>
    <row r="6082" spans="1:5">
      <c r="A6082">
        <v>6021</v>
      </c>
      <c r="B6082" s="1725">
        <f>'Assets-Liab 5-6'!D7</f>
        <v>0</v>
      </c>
      <c r="D6082" s="2" t="str">
        <f t="shared" si="94"/>
        <v>Error?</v>
      </c>
      <c r="E6082" s="2" t="s">
        <v>188</v>
      </c>
    </row>
    <row r="6083" spans="1:5">
      <c r="A6083">
        <v>6022</v>
      </c>
      <c r="B6083" s="1725">
        <f>'Assets-Liab 5-6'!E7</f>
        <v>0</v>
      </c>
      <c r="D6083" s="2" t="str">
        <f t="shared" si="94"/>
        <v>Error?</v>
      </c>
      <c r="E6083" s="2" t="s">
        <v>188</v>
      </c>
    </row>
    <row r="6084" spans="1:5">
      <c r="A6084">
        <v>6023</v>
      </c>
      <c r="B6084" s="1725">
        <f>'Assets-Liab 5-6'!F7</f>
        <v>0</v>
      </c>
      <c r="D6084" s="2" t="str">
        <f t="shared" si="94"/>
        <v>Error?</v>
      </c>
      <c r="E6084" s="2" t="s">
        <v>188</v>
      </c>
    </row>
    <row r="6085" spans="1:5">
      <c r="A6085">
        <v>6024</v>
      </c>
      <c r="B6085" s="1725">
        <f>'Assets-Liab 5-6'!G7</f>
        <v>0</v>
      </c>
      <c r="D6085" s="2" t="str">
        <f t="shared" si="94"/>
        <v>Error?</v>
      </c>
      <c r="E6085" s="2" t="s">
        <v>188</v>
      </c>
    </row>
    <row r="6086" spans="1:5">
      <c r="A6086">
        <v>6025</v>
      </c>
      <c r="B6086" s="1725">
        <f>'Assets-Liab 5-6'!H7</f>
        <v>0</v>
      </c>
      <c r="D6086" s="2" t="str">
        <f t="shared" si="94"/>
        <v>Error?</v>
      </c>
      <c r="E6086" s="2" t="s">
        <v>188</v>
      </c>
    </row>
    <row r="6087" spans="1:5">
      <c r="A6087">
        <v>6026</v>
      </c>
      <c r="B6087" s="1725">
        <f>'Assets-Liab 5-6'!I7</f>
        <v>0</v>
      </c>
      <c r="D6087" s="2" t="str">
        <f t="shared" si="94"/>
        <v>Error?</v>
      </c>
      <c r="E6087" s="2" t="s">
        <v>188</v>
      </c>
    </row>
    <row r="6088" spans="1:5">
      <c r="A6088">
        <v>6027</v>
      </c>
      <c r="B6088" s="1725">
        <f>'Assets-Liab 5-6'!J7</f>
        <v>0</v>
      </c>
      <c r="D6088" s="2" t="str">
        <f t="shared" si="94"/>
        <v>Error?</v>
      </c>
      <c r="E6088" s="2" t="s">
        <v>188</v>
      </c>
    </row>
    <row r="6089" spans="1:5">
      <c r="A6089">
        <v>6028</v>
      </c>
      <c r="B6089" s="1725">
        <f>'Assets-Liab 5-6'!K7</f>
        <v>0</v>
      </c>
      <c r="D6089" s="2" t="str">
        <f t="shared" si="94"/>
        <v>Error?</v>
      </c>
      <c r="E6089" s="2" t="s">
        <v>188</v>
      </c>
    </row>
    <row r="6090" spans="1:5">
      <c r="A6090">
        <v>6029</v>
      </c>
      <c r="B6090" s="1725">
        <f>'Assets-Liab 5-6'!C8</f>
        <v>23305857</v>
      </c>
      <c r="D6090" s="2" t="str">
        <f t="shared" si="94"/>
        <v>Error?</v>
      </c>
      <c r="E6090" s="2" t="s">
        <v>188</v>
      </c>
    </row>
    <row r="6091" spans="1:5">
      <c r="A6091">
        <v>6030</v>
      </c>
      <c r="B6091" s="1725">
        <f>'Assets-Liab 5-6'!D8</f>
        <v>0</v>
      </c>
      <c r="D6091" s="2" t="str">
        <f t="shared" si="94"/>
        <v>Error?</v>
      </c>
      <c r="E6091" s="2" t="s">
        <v>188</v>
      </c>
    </row>
    <row r="6092" spans="1:5">
      <c r="A6092">
        <v>6031</v>
      </c>
      <c r="B6092" s="1725">
        <f>'Assets-Liab 5-6'!E8</f>
        <v>0</v>
      </c>
      <c r="D6092" s="2" t="str">
        <f t="shared" si="94"/>
        <v>Error?</v>
      </c>
      <c r="E6092" s="2" t="s">
        <v>188</v>
      </c>
    </row>
    <row r="6093" spans="1:5">
      <c r="A6093">
        <v>6032</v>
      </c>
      <c r="B6093" s="1725">
        <f>'Assets-Liab 5-6'!F8</f>
        <v>4255065</v>
      </c>
      <c r="D6093" s="2" t="str">
        <f t="shared" si="94"/>
        <v>Error?</v>
      </c>
      <c r="E6093" s="2" t="s">
        <v>188</v>
      </c>
    </row>
    <row r="6094" spans="1:5">
      <c r="A6094">
        <v>6033</v>
      </c>
      <c r="B6094" s="1725">
        <f>'Assets-Liab 5-6'!G8</f>
        <v>0</v>
      </c>
      <c r="D6094" s="2" t="str">
        <f t="shared" si="94"/>
        <v>Error?</v>
      </c>
      <c r="E6094" s="2" t="s">
        <v>188</v>
      </c>
    </row>
    <row r="6095" spans="1:5">
      <c r="A6095">
        <v>6034</v>
      </c>
      <c r="B6095" s="1725">
        <f>'Assets-Liab 5-6'!H8</f>
        <v>0</v>
      </c>
      <c r="D6095" s="2" t="str">
        <f t="shared" si="94"/>
        <v>Error?</v>
      </c>
      <c r="E6095" s="2" t="s">
        <v>188</v>
      </c>
    </row>
    <row r="6096" spans="1:5">
      <c r="A6096">
        <v>6035</v>
      </c>
      <c r="B6096" s="1725">
        <f>'Assets-Liab 5-6'!I8</f>
        <v>0</v>
      </c>
      <c r="D6096" s="2" t="str">
        <f t="shared" si="94"/>
        <v>Error?</v>
      </c>
      <c r="E6096" s="2" t="s">
        <v>188</v>
      </c>
    </row>
    <row r="6097" spans="1:5">
      <c r="A6097">
        <v>6036</v>
      </c>
      <c r="B6097" s="1725">
        <f>'Assets-Liab 5-6'!J8</f>
        <v>0</v>
      </c>
      <c r="D6097" s="2" t="str">
        <f t="shared" si="94"/>
        <v>Error?</v>
      </c>
      <c r="E6097" s="2" t="s">
        <v>188</v>
      </c>
    </row>
    <row r="6098" spans="1:5">
      <c r="A6098">
        <v>6037</v>
      </c>
      <c r="B6098" s="1725">
        <f>'Assets-Liab 5-6'!K8</f>
        <v>0</v>
      </c>
      <c r="D6098" s="2" t="str">
        <f t="shared" si="94"/>
        <v>Error?</v>
      </c>
      <c r="E6098" s="2" t="s">
        <v>188</v>
      </c>
    </row>
    <row r="6099" spans="1:5">
      <c r="A6099">
        <v>6038</v>
      </c>
      <c r="B6099" s="1725">
        <f>'Assets-Liab 5-6'!C9</f>
        <v>441677</v>
      </c>
      <c r="D6099" s="2" t="str">
        <f t="shared" si="94"/>
        <v>Error?</v>
      </c>
      <c r="E6099" s="2" t="s">
        <v>188</v>
      </c>
    </row>
    <row r="6100" spans="1:5">
      <c r="A6100">
        <v>6039</v>
      </c>
      <c r="B6100" s="1725">
        <f>'Assets-Liab 5-6'!D9</f>
        <v>371143</v>
      </c>
      <c r="D6100" s="2" t="str">
        <f t="shared" si="94"/>
        <v>Error?</v>
      </c>
      <c r="E6100" s="2" t="s">
        <v>188</v>
      </c>
    </row>
    <row r="6101" spans="1:5">
      <c r="A6101">
        <v>6040</v>
      </c>
      <c r="B6101" s="1725">
        <f>'Assets-Liab 5-6'!E9</f>
        <v>29030</v>
      </c>
      <c r="D6101" s="2" t="str">
        <f t="shared" si="94"/>
        <v>Error?</v>
      </c>
      <c r="E6101" s="2" t="s">
        <v>188</v>
      </c>
    </row>
    <row r="6102" spans="1:5">
      <c r="A6102">
        <v>6041</v>
      </c>
      <c r="B6102" s="1725">
        <f>'Assets-Liab 5-6'!F9</f>
        <v>160</v>
      </c>
      <c r="D6102" s="2" t="str">
        <f t="shared" si="94"/>
        <v>Error?</v>
      </c>
      <c r="E6102" s="2" t="s">
        <v>188</v>
      </c>
    </row>
    <row r="6103" spans="1:5">
      <c r="A6103">
        <f>A6102+1</f>
        <v>6042</v>
      </c>
      <c r="B6103" s="1725">
        <f>'Assets-Liab 5-6'!G9</f>
        <v>0</v>
      </c>
      <c r="D6103" s="2" t="str">
        <f t="shared" si="94"/>
        <v>Error?</v>
      </c>
      <c r="E6103" s="2" t="s">
        <v>188</v>
      </c>
    </row>
    <row r="6104" spans="1:5">
      <c r="A6104">
        <v>6043</v>
      </c>
      <c r="B6104" s="1725">
        <f>'Assets-Liab 5-6'!H9</f>
        <v>18343</v>
      </c>
      <c r="D6104" s="2" t="str">
        <f t="shared" si="94"/>
        <v>Error?</v>
      </c>
      <c r="E6104" s="2" t="s">
        <v>188</v>
      </c>
    </row>
    <row r="6105" spans="1:5">
      <c r="A6105">
        <v>6044</v>
      </c>
      <c r="B6105" s="1725">
        <f>'Assets-Liab 5-6'!I9</f>
        <v>277443</v>
      </c>
      <c r="D6105" s="2" t="str">
        <f t="shared" si="94"/>
        <v>Error?</v>
      </c>
      <c r="E6105" s="2" t="s">
        <v>188</v>
      </c>
    </row>
    <row r="6106" spans="1:5">
      <c r="A6106">
        <v>6045</v>
      </c>
      <c r="B6106" s="1725">
        <f>'Assets-Liab 5-6'!J9</f>
        <v>0</v>
      </c>
      <c r="D6106" s="2" t="str">
        <f t="shared" si="94"/>
        <v>Error?</v>
      </c>
      <c r="E6106" s="2" t="s">
        <v>188</v>
      </c>
    </row>
    <row r="6107" spans="1:5">
      <c r="A6107">
        <v>6046</v>
      </c>
      <c r="B6107" s="1725">
        <f>'Assets-Liab 5-6'!K9</f>
        <v>0</v>
      </c>
      <c r="D6107" s="2" t="str">
        <f t="shared" si="94"/>
        <v>Error?</v>
      </c>
      <c r="E6107" s="2" t="s">
        <v>188</v>
      </c>
    </row>
    <row r="6108" spans="1:5">
      <c r="A6108">
        <v>6047</v>
      </c>
      <c r="B6108" s="1725">
        <f>'Assets-Liab 5-6'!L9</f>
        <v>0</v>
      </c>
      <c r="D6108" s="2" t="str">
        <f t="shared" si="94"/>
        <v>Error?</v>
      </c>
      <c r="E6108" s="2" t="s">
        <v>188</v>
      </c>
    </row>
    <row r="6109" spans="1:5">
      <c r="A6109">
        <v>6048</v>
      </c>
      <c r="B6109" s="1725">
        <f>'Assets-Liab 5-6'!E10</f>
        <v>0</v>
      </c>
      <c r="D6109" s="2" t="str">
        <f t="shared" si="94"/>
        <v>Error?</v>
      </c>
      <c r="E6109" s="2" t="s">
        <v>188</v>
      </c>
    </row>
    <row r="6110" spans="1:5">
      <c r="A6110">
        <v>6049</v>
      </c>
      <c r="B6110" s="1725">
        <f>'Assets-Liab 5-6'!G10</f>
        <v>0</v>
      </c>
      <c r="D6110" s="2" t="str">
        <f t="shared" si="94"/>
        <v>Error?</v>
      </c>
      <c r="E6110" s="2" t="s">
        <v>188</v>
      </c>
    </row>
    <row r="6111" spans="1:5">
      <c r="A6111">
        <v>6050</v>
      </c>
      <c r="B6111" s="1725">
        <f>'Assets-Liab 5-6'!I10</f>
        <v>0</v>
      </c>
      <c r="D6111" s="2" t="str">
        <f t="shared" si="94"/>
        <v>Error?</v>
      </c>
      <c r="E6111" s="2" t="s">
        <v>188</v>
      </c>
    </row>
    <row r="6112" spans="1:5">
      <c r="A6112">
        <v>6051</v>
      </c>
      <c r="B6112" s="1725">
        <f>'Assets-Liab 5-6'!J10</f>
        <v>0</v>
      </c>
      <c r="D6112" s="2" t="str">
        <f t="shared" si="94"/>
        <v>Error?</v>
      </c>
      <c r="E6112" s="2" t="s">
        <v>188</v>
      </c>
    </row>
    <row r="6113" spans="1:5">
      <c r="A6113">
        <v>6052</v>
      </c>
      <c r="B6113" s="1725">
        <f>'Assets-Liab 5-6'!C11</f>
        <v>378905</v>
      </c>
      <c r="D6113" s="2" t="str">
        <f t="shared" si="94"/>
        <v>Error?</v>
      </c>
      <c r="E6113" s="2" t="s">
        <v>188</v>
      </c>
    </row>
    <row r="6114" spans="1:5">
      <c r="A6114">
        <v>6053</v>
      </c>
      <c r="B6114" s="1725">
        <f>'Assets-Liab 5-6'!D11</f>
        <v>22773</v>
      </c>
      <c r="D6114" s="2" t="str">
        <f t="shared" si="94"/>
        <v>Error?</v>
      </c>
      <c r="E6114" s="2" t="s">
        <v>188</v>
      </c>
    </row>
    <row r="6115" spans="1:5">
      <c r="A6115">
        <v>6054</v>
      </c>
      <c r="B6115" s="1725">
        <f>'Assets-Liab 5-6'!E11</f>
        <v>0</v>
      </c>
      <c r="D6115" s="2" t="str">
        <f t="shared" si="94"/>
        <v>Error?</v>
      </c>
      <c r="E6115" s="2" t="s">
        <v>188</v>
      </c>
    </row>
    <row r="6116" spans="1:5">
      <c r="A6116">
        <v>6055</v>
      </c>
      <c r="B6116" s="1725">
        <f>'Assets-Liab 5-6'!F11</f>
        <v>0</v>
      </c>
      <c r="D6116" s="2" t="str">
        <f t="shared" si="94"/>
        <v>Error?</v>
      </c>
      <c r="E6116" s="2" t="s">
        <v>188</v>
      </c>
    </row>
    <row r="6117" spans="1:5">
      <c r="A6117">
        <v>6056</v>
      </c>
      <c r="B6117" s="1725">
        <f>'Assets-Liab 5-6'!G11</f>
        <v>0</v>
      </c>
      <c r="D6117" s="2" t="str">
        <f t="shared" si="94"/>
        <v>Error?</v>
      </c>
      <c r="E6117" s="2" t="s">
        <v>188</v>
      </c>
    </row>
    <row r="6118" spans="1:5">
      <c r="A6118">
        <v>6057</v>
      </c>
      <c r="B6118" s="1725">
        <f>'Assets-Liab 5-6'!H11</f>
        <v>18154</v>
      </c>
      <c r="D6118" s="2" t="str">
        <f t="shared" si="94"/>
        <v>Error?</v>
      </c>
      <c r="E6118" s="2" t="s">
        <v>188</v>
      </c>
    </row>
    <row r="6119" spans="1:5">
      <c r="A6119">
        <v>6058</v>
      </c>
      <c r="B6119" s="1725">
        <f>'Assets-Liab 5-6'!I11</f>
        <v>0</v>
      </c>
      <c r="D6119" s="2" t="str">
        <f t="shared" si="94"/>
        <v>Error?</v>
      </c>
      <c r="E6119" s="2" t="s">
        <v>188</v>
      </c>
    </row>
    <row r="6120" spans="1:5">
      <c r="A6120">
        <v>6059</v>
      </c>
      <c r="B6120" s="1725">
        <f>'Assets-Liab 5-6'!J11</f>
        <v>50000</v>
      </c>
      <c r="D6120" s="2" t="str">
        <f t="shared" si="94"/>
        <v>Error?</v>
      </c>
      <c r="E6120" s="2" t="s">
        <v>188</v>
      </c>
    </row>
    <row r="6121" spans="1:5">
      <c r="A6121">
        <v>6060</v>
      </c>
      <c r="B6121" s="1725">
        <f>'Assets-Liab 5-6'!K11</f>
        <v>0</v>
      </c>
      <c r="D6121" s="2" t="str">
        <f t="shared" si="94"/>
        <v>Error?</v>
      </c>
      <c r="E6121" s="2" t="s">
        <v>188</v>
      </c>
    </row>
    <row r="6122" spans="1:5">
      <c r="A6122">
        <v>6061</v>
      </c>
      <c r="B6122" s="1725">
        <f>'Assets-Liab 5-6'!L11</f>
        <v>0</v>
      </c>
      <c r="D6122" s="2" t="str">
        <f t="shared" si="94"/>
        <v>Error?</v>
      </c>
      <c r="E6122" s="2" t="s">
        <v>188</v>
      </c>
    </row>
    <row r="6123" spans="1:5">
      <c r="A6123">
        <v>6062</v>
      </c>
      <c r="B6123" s="1725">
        <f>'Assets-Liab 5-6'!J12</f>
        <v>0</v>
      </c>
      <c r="D6123" s="2" t="str">
        <f t="shared" si="94"/>
        <v>Error?</v>
      </c>
      <c r="E6123" s="2" t="s">
        <v>188</v>
      </c>
    </row>
    <row r="6124" spans="1:5">
      <c r="A6124">
        <v>6063</v>
      </c>
      <c r="B6124" s="1725">
        <f>'Assets-Liab 5-6'!J13</f>
        <v>7292513</v>
      </c>
      <c r="D6124" s="2" t="str">
        <f t="shared" si="94"/>
        <v>Error?</v>
      </c>
      <c r="E6124" s="2" t="s">
        <v>188</v>
      </c>
    </row>
    <row r="6125" spans="1:5">
      <c r="A6125">
        <v>6064</v>
      </c>
      <c r="B6125" s="1725">
        <f>'Assets-Liab 5-6'!C25</f>
        <v>0</v>
      </c>
      <c r="D6125" s="2" t="str">
        <f t="shared" si="94"/>
        <v>Error?</v>
      </c>
      <c r="E6125" s="2" t="s">
        <v>188</v>
      </c>
    </row>
    <row r="6126" spans="1:5">
      <c r="A6126">
        <v>6065</v>
      </c>
      <c r="B6126" s="1725">
        <f>'Assets-Liab 5-6'!D25</f>
        <v>0</v>
      </c>
      <c r="D6126" s="2" t="str">
        <f t="shared" si="94"/>
        <v>Error?</v>
      </c>
      <c r="E6126" s="2" t="s">
        <v>188</v>
      </c>
    </row>
    <row r="6127" spans="1:5">
      <c r="A6127">
        <v>6066</v>
      </c>
      <c r="B6127" s="1725">
        <f>'Assets-Liab 5-6'!E25</f>
        <v>0</v>
      </c>
      <c r="D6127" s="2" t="str">
        <f t="shared" si="94"/>
        <v>Error?</v>
      </c>
      <c r="E6127" s="2" t="s">
        <v>188</v>
      </c>
    </row>
    <row r="6128" spans="1:5">
      <c r="A6128">
        <v>6067</v>
      </c>
      <c r="B6128" s="1725">
        <f>'Assets-Liab 5-6'!F25</f>
        <v>0</v>
      </c>
      <c r="D6128" s="2" t="str">
        <f t="shared" si="94"/>
        <v>Error?</v>
      </c>
      <c r="E6128" s="2" t="s">
        <v>188</v>
      </c>
    </row>
    <row r="6129" spans="1:5">
      <c r="A6129">
        <v>6068</v>
      </c>
      <c r="B6129" s="1725">
        <f>'Assets-Liab 5-6'!G25</f>
        <v>0</v>
      </c>
      <c r="D6129" s="2" t="str">
        <f t="shared" si="94"/>
        <v>Error?</v>
      </c>
      <c r="E6129" s="2" t="s">
        <v>188</v>
      </c>
    </row>
    <row r="6130" spans="1:5">
      <c r="A6130">
        <v>6069</v>
      </c>
      <c r="B6130" s="1725">
        <f>'Assets-Liab 5-6'!H25</f>
        <v>0</v>
      </c>
      <c r="D6130" s="2" t="str">
        <f t="shared" si="94"/>
        <v>Error?</v>
      </c>
      <c r="E6130" s="2" t="s">
        <v>188</v>
      </c>
    </row>
    <row r="6131" spans="1:5">
      <c r="A6131">
        <v>6070</v>
      </c>
      <c r="B6131" s="1725">
        <f>'Assets-Liab 5-6'!J25</f>
        <v>0</v>
      </c>
      <c r="D6131" s="2" t="str">
        <f t="shared" si="94"/>
        <v>Error?</v>
      </c>
      <c r="E6131" s="2" t="s">
        <v>188</v>
      </c>
    </row>
    <row r="6132" spans="1:5">
      <c r="A6132">
        <v>6071</v>
      </c>
      <c r="B6132" s="1725">
        <f>'Assets-Liab 5-6'!K25</f>
        <v>0</v>
      </c>
      <c r="D6132" s="2" t="str">
        <f t="shared" si="94"/>
        <v>Error?</v>
      </c>
      <c r="E6132" s="2" t="s">
        <v>188</v>
      </c>
    </row>
    <row r="6133" spans="1:5">
      <c r="A6133">
        <v>6072</v>
      </c>
      <c r="B6133" s="1725">
        <f>'Assets-Liab 5-6'!C26</f>
        <v>0</v>
      </c>
      <c r="D6133" s="2" t="str">
        <f t="shared" si="94"/>
        <v>Error?</v>
      </c>
      <c r="E6133" s="2" t="s">
        <v>188</v>
      </c>
    </row>
    <row r="6134" spans="1:5">
      <c r="A6134">
        <v>6073</v>
      </c>
      <c r="B6134" s="1725">
        <f>'Assets-Liab 5-6'!D26</f>
        <v>0</v>
      </c>
      <c r="D6134" s="2" t="str">
        <f t="shared" si="94"/>
        <v>Error?</v>
      </c>
      <c r="E6134" s="2" t="s">
        <v>188</v>
      </c>
    </row>
    <row r="6135" spans="1:5">
      <c r="A6135">
        <v>6074</v>
      </c>
      <c r="B6135" s="1725">
        <f>'Assets-Liab 5-6'!E26</f>
        <v>0</v>
      </c>
      <c r="D6135" s="2" t="str">
        <f t="shared" si="94"/>
        <v>Error?</v>
      </c>
      <c r="E6135" s="2" t="s">
        <v>188</v>
      </c>
    </row>
    <row r="6136" spans="1:5">
      <c r="A6136">
        <v>6075</v>
      </c>
      <c r="B6136" s="1725">
        <f>'Assets-Liab 5-6'!F26</f>
        <v>0</v>
      </c>
      <c r="D6136" s="2" t="str">
        <f t="shared" si="94"/>
        <v>Error?</v>
      </c>
      <c r="E6136" s="2" t="s">
        <v>188</v>
      </c>
    </row>
    <row r="6137" spans="1:5">
      <c r="A6137">
        <v>6076</v>
      </c>
      <c r="B6137" s="1725">
        <f>'Assets-Liab 5-6'!G26</f>
        <v>0</v>
      </c>
      <c r="D6137" s="2" t="str">
        <f t="shared" si="94"/>
        <v>Error?</v>
      </c>
      <c r="E6137" s="2" t="s">
        <v>188</v>
      </c>
    </row>
    <row r="6138" spans="1:5">
      <c r="A6138">
        <v>6077</v>
      </c>
      <c r="B6138" s="1725">
        <f>'Assets-Liab 5-6'!H26</f>
        <v>0</v>
      </c>
      <c r="D6138" s="2" t="str">
        <f t="shared" si="94"/>
        <v>Error?</v>
      </c>
      <c r="E6138" s="2" t="s">
        <v>188</v>
      </c>
    </row>
    <row r="6139" spans="1:5">
      <c r="A6139">
        <v>6078</v>
      </c>
      <c r="B6139" s="1725">
        <f>'Assets-Liab 5-6'!I26</f>
        <v>0</v>
      </c>
      <c r="D6139" s="2" t="str">
        <f t="shared" si="94"/>
        <v>Error?</v>
      </c>
      <c r="E6139" s="2" t="s">
        <v>188</v>
      </c>
    </row>
    <row r="6140" spans="1:5">
      <c r="A6140">
        <v>6079</v>
      </c>
      <c r="B6140" s="1725">
        <f>'Assets-Liab 5-6'!J26</f>
        <v>0</v>
      </c>
      <c r="D6140" s="2" t="str">
        <f t="shared" si="94"/>
        <v>Error?</v>
      </c>
      <c r="E6140" s="2" t="s">
        <v>188</v>
      </c>
    </row>
    <row r="6141" spans="1:5">
      <c r="A6141">
        <v>6080</v>
      </c>
      <c r="B6141" s="1725">
        <f>'Assets-Liab 5-6'!K26</f>
        <v>0</v>
      </c>
      <c r="D6141" s="2" t="str">
        <f t="shared" si="94"/>
        <v>Error?</v>
      </c>
      <c r="E6141" s="2" t="s">
        <v>188</v>
      </c>
    </row>
    <row r="6142" spans="1:5">
      <c r="A6142">
        <v>6081</v>
      </c>
      <c r="B6142" s="1725">
        <f>'Assets-Liab 5-6'!C27</f>
        <v>15211456</v>
      </c>
      <c r="D6142" s="2" t="str">
        <f t="shared" si="94"/>
        <v>Error?</v>
      </c>
      <c r="E6142" s="2" t="s">
        <v>188</v>
      </c>
    </row>
    <row r="6143" spans="1:5">
      <c r="A6143">
        <v>6082</v>
      </c>
      <c r="B6143" s="1725">
        <f>'Assets-Liab 5-6'!D27</f>
        <v>2088168</v>
      </c>
      <c r="D6143" s="2" t="str">
        <f t="shared" ref="D6143:D6206" si="95">IF(ISBLANK(B6143),"OK",IF(A6143-B6143=0,"OK","Error?"))</f>
        <v>Error?</v>
      </c>
      <c r="E6143" s="2" t="s">
        <v>188</v>
      </c>
    </row>
    <row r="6144" spans="1:5">
      <c r="A6144">
        <v>6083</v>
      </c>
      <c r="B6144" s="1725">
        <f>'Assets-Liab 5-6'!E27</f>
        <v>0</v>
      </c>
      <c r="D6144" s="2" t="str">
        <f t="shared" si="95"/>
        <v>Error?</v>
      </c>
      <c r="E6144" s="2" t="s">
        <v>188</v>
      </c>
    </row>
    <row r="6145" spans="1:5">
      <c r="A6145">
        <v>6084</v>
      </c>
      <c r="B6145" s="1725">
        <f>'Assets-Liab 5-6'!F27</f>
        <v>482445</v>
      </c>
      <c r="D6145" s="2" t="str">
        <f t="shared" si="95"/>
        <v>Error?</v>
      </c>
      <c r="E6145" s="2" t="s">
        <v>188</v>
      </c>
    </row>
    <row r="6146" spans="1:5">
      <c r="A6146">
        <v>6085</v>
      </c>
      <c r="B6146" s="1725">
        <f>'Assets-Liab 5-6'!G27</f>
        <v>0</v>
      </c>
      <c r="D6146" s="2" t="str">
        <f t="shared" si="95"/>
        <v>Error?</v>
      </c>
      <c r="E6146" s="2" t="s">
        <v>188</v>
      </c>
    </row>
    <row r="6147" spans="1:5">
      <c r="A6147">
        <v>6086</v>
      </c>
      <c r="B6147" s="1725">
        <f>'Assets-Liab 5-6'!H27</f>
        <v>3121491</v>
      </c>
      <c r="D6147" s="2" t="str">
        <f t="shared" si="95"/>
        <v>Error?</v>
      </c>
      <c r="E6147" s="2" t="s">
        <v>188</v>
      </c>
    </row>
    <row r="6148" spans="1:5">
      <c r="A6148">
        <v>6087</v>
      </c>
      <c r="B6148" s="1725">
        <f>'Assets-Liab 5-6'!I27</f>
        <v>0</v>
      </c>
      <c r="D6148" s="2" t="str">
        <f t="shared" si="95"/>
        <v>Error?</v>
      </c>
      <c r="E6148" s="2" t="s">
        <v>188</v>
      </c>
    </row>
    <row r="6149" spans="1:5">
      <c r="A6149">
        <v>6088</v>
      </c>
      <c r="B6149" s="1725">
        <f>'Assets-Liab 5-6'!J27</f>
        <v>126603</v>
      </c>
      <c r="D6149" s="2" t="str">
        <f t="shared" si="95"/>
        <v>Error?</v>
      </c>
      <c r="E6149" s="2" t="s">
        <v>188</v>
      </c>
    </row>
    <row r="6150" spans="1:5">
      <c r="A6150">
        <v>6089</v>
      </c>
      <c r="B6150" s="1725">
        <f>'Assets-Liab 5-6'!K27</f>
        <v>210269</v>
      </c>
      <c r="D6150" s="2" t="str">
        <f t="shared" si="95"/>
        <v>Error?</v>
      </c>
      <c r="E6150" s="2" t="s">
        <v>188</v>
      </c>
    </row>
    <row r="6151" spans="1:5">
      <c r="A6151">
        <v>6090</v>
      </c>
      <c r="B6151" s="1725">
        <f>'Assets-Liab 5-6'!C28</f>
        <v>0</v>
      </c>
      <c r="D6151" s="2" t="str">
        <f t="shared" si="95"/>
        <v>Error?</v>
      </c>
      <c r="E6151" s="2" t="s">
        <v>188</v>
      </c>
    </row>
    <row r="6152" spans="1:5">
      <c r="A6152">
        <v>6091</v>
      </c>
      <c r="B6152" s="1725">
        <f>'Assets-Liab 5-6'!D28</f>
        <v>0</v>
      </c>
      <c r="D6152" s="2" t="str">
        <f t="shared" si="95"/>
        <v>Error?</v>
      </c>
      <c r="E6152" s="2" t="s">
        <v>188</v>
      </c>
    </row>
    <row r="6153" spans="1:5">
      <c r="A6153">
        <v>6092</v>
      </c>
      <c r="B6153" s="1725">
        <f>'Assets-Liab 5-6'!E28</f>
        <v>0</v>
      </c>
      <c r="D6153" s="2" t="str">
        <f t="shared" si="95"/>
        <v>Error?</v>
      </c>
      <c r="E6153" s="2" t="s">
        <v>188</v>
      </c>
    </row>
    <row r="6154" spans="1:5">
      <c r="A6154">
        <v>6093</v>
      </c>
      <c r="B6154" s="1725">
        <f>'Assets-Liab 5-6'!F28</f>
        <v>0</v>
      </c>
      <c r="D6154" s="2" t="str">
        <f t="shared" si="95"/>
        <v>Error?</v>
      </c>
      <c r="E6154" s="2" t="s">
        <v>188</v>
      </c>
    </row>
    <row r="6155" spans="1:5">
      <c r="A6155">
        <v>6094</v>
      </c>
      <c r="B6155" s="1725">
        <f>'Assets-Liab 5-6'!G28</f>
        <v>0</v>
      </c>
      <c r="D6155" s="2" t="str">
        <f t="shared" si="95"/>
        <v>Error?</v>
      </c>
      <c r="E6155" s="2" t="s">
        <v>188</v>
      </c>
    </row>
    <row r="6156" spans="1:5">
      <c r="A6156">
        <v>6095</v>
      </c>
      <c r="B6156" s="1725">
        <f>'Assets-Liab 5-6'!H28</f>
        <v>0</v>
      </c>
      <c r="D6156" s="2" t="str">
        <f t="shared" si="95"/>
        <v>Error?</v>
      </c>
      <c r="E6156" s="2" t="s">
        <v>188</v>
      </c>
    </row>
    <row r="6157" spans="1:5">
      <c r="A6157">
        <v>6096</v>
      </c>
      <c r="B6157" s="1725">
        <f>'Assets-Liab 5-6'!I28</f>
        <v>0</v>
      </c>
      <c r="D6157" s="2" t="str">
        <f t="shared" si="95"/>
        <v>Error?</v>
      </c>
      <c r="E6157" s="2" t="s">
        <v>188</v>
      </c>
    </row>
    <row r="6158" spans="1:5">
      <c r="A6158">
        <v>6097</v>
      </c>
      <c r="B6158" s="1725">
        <f>'Assets-Liab 5-6'!J28</f>
        <v>0</v>
      </c>
      <c r="D6158" s="2" t="str">
        <f t="shared" si="95"/>
        <v>Error?</v>
      </c>
      <c r="E6158" s="2" t="s">
        <v>188</v>
      </c>
    </row>
    <row r="6159" spans="1:5">
      <c r="A6159">
        <v>6098</v>
      </c>
      <c r="B6159" s="1725">
        <f>'Assets-Liab 5-6'!K28</f>
        <v>0</v>
      </c>
      <c r="D6159" s="2" t="str">
        <f t="shared" si="95"/>
        <v>Error?</v>
      </c>
      <c r="E6159" s="2" t="s">
        <v>188</v>
      </c>
    </row>
    <row r="6160" spans="1:5">
      <c r="A6160">
        <v>6099</v>
      </c>
      <c r="B6160" s="1725">
        <f>'Assets-Liab 5-6'!C29</f>
        <v>0</v>
      </c>
      <c r="D6160" s="2" t="str">
        <f t="shared" si="95"/>
        <v>Error?</v>
      </c>
      <c r="E6160" s="2" t="s">
        <v>188</v>
      </c>
    </row>
    <row r="6161" spans="1:5">
      <c r="A6161">
        <v>6100</v>
      </c>
      <c r="B6161" s="1725">
        <f>'Assets-Liab 5-6'!D29</f>
        <v>0</v>
      </c>
      <c r="D6161" s="2" t="str">
        <f t="shared" si="95"/>
        <v>Error?</v>
      </c>
      <c r="E6161" s="2" t="s">
        <v>188</v>
      </c>
    </row>
    <row r="6162" spans="1:5">
      <c r="A6162">
        <v>6101</v>
      </c>
      <c r="B6162" s="1725">
        <f>'Assets-Liab 5-6'!E29</f>
        <v>0</v>
      </c>
      <c r="D6162" s="2" t="str">
        <f t="shared" si="95"/>
        <v>Error?</v>
      </c>
      <c r="E6162" s="2" t="s">
        <v>188</v>
      </c>
    </row>
    <row r="6163" spans="1:5">
      <c r="A6163">
        <v>6102</v>
      </c>
      <c r="B6163" s="1725">
        <f>'Assets-Liab 5-6'!F29</f>
        <v>0</v>
      </c>
      <c r="D6163" s="2" t="str">
        <f t="shared" si="95"/>
        <v>Error?</v>
      </c>
      <c r="E6163" s="2" t="s">
        <v>188</v>
      </c>
    </row>
    <row r="6164" spans="1:5">
      <c r="A6164">
        <v>6103</v>
      </c>
      <c r="B6164" s="1725">
        <f>'Assets-Liab 5-6'!G29</f>
        <v>0</v>
      </c>
      <c r="D6164" s="2" t="str">
        <f t="shared" si="95"/>
        <v>Error?</v>
      </c>
      <c r="E6164" s="2" t="s">
        <v>188</v>
      </c>
    </row>
    <row r="6165" spans="1:5">
      <c r="A6165">
        <v>6104</v>
      </c>
      <c r="B6165" s="1725">
        <f>'Assets-Liab 5-6'!H29</f>
        <v>0</v>
      </c>
      <c r="D6165" s="2" t="str">
        <f t="shared" si="95"/>
        <v>Error?</v>
      </c>
      <c r="E6165" s="2" t="s">
        <v>188</v>
      </c>
    </row>
    <row r="6166" spans="1:5">
      <c r="A6166">
        <v>6105</v>
      </c>
      <c r="B6166" s="1725">
        <f>'Assets-Liab 5-6'!I29</f>
        <v>0</v>
      </c>
      <c r="D6166" s="2" t="str">
        <f t="shared" si="95"/>
        <v>Error?</v>
      </c>
      <c r="E6166" s="2" t="s">
        <v>188</v>
      </c>
    </row>
    <row r="6167" spans="1:5">
      <c r="A6167">
        <v>6106</v>
      </c>
      <c r="B6167" s="1725">
        <f>'Assets-Liab 5-6'!J29</f>
        <v>0</v>
      </c>
      <c r="D6167" s="2" t="str">
        <f t="shared" si="95"/>
        <v>Error?</v>
      </c>
      <c r="E6167" s="2" t="s">
        <v>188</v>
      </c>
    </row>
    <row r="6168" spans="1:5">
      <c r="A6168">
        <v>6107</v>
      </c>
      <c r="B6168" s="1725">
        <f>'Assets-Liab 5-6'!K29</f>
        <v>0</v>
      </c>
      <c r="D6168" s="2" t="str">
        <f t="shared" si="95"/>
        <v>Error?</v>
      </c>
      <c r="E6168" s="2" t="s">
        <v>188</v>
      </c>
    </row>
    <row r="6169" spans="1:5">
      <c r="A6169">
        <v>6108</v>
      </c>
      <c r="B6169" s="1725">
        <f>'Assets-Liab 5-6'!C30</f>
        <v>20069920</v>
      </c>
      <c r="D6169" s="2" t="str">
        <f t="shared" si="95"/>
        <v>Error?</v>
      </c>
      <c r="E6169" s="2" t="s">
        <v>188</v>
      </c>
    </row>
    <row r="6170" spans="1:5">
      <c r="A6170">
        <v>6109</v>
      </c>
      <c r="B6170" s="1725">
        <f>'Assets-Liab 5-6'!D30</f>
        <v>205919</v>
      </c>
      <c r="D6170" s="2" t="str">
        <f t="shared" si="95"/>
        <v>Error?</v>
      </c>
      <c r="E6170" s="2" t="s">
        <v>188</v>
      </c>
    </row>
    <row r="6171" spans="1:5">
      <c r="A6171">
        <v>6110</v>
      </c>
      <c r="B6171" s="1725">
        <f>'Assets-Liab 5-6'!E30</f>
        <v>0</v>
      </c>
      <c r="D6171" s="2" t="str">
        <f t="shared" si="95"/>
        <v>Error?</v>
      </c>
      <c r="E6171" s="2" t="s">
        <v>188</v>
      </c>
    </row>
    <row r="6172" spans="1:5">
      <c r="A6172">
        <v>6111</v>
      </c>
      <c r="B6172" s="1725">
        <f>'Assets-Liab 5-6'!F30</f>
        <v>224372</v>
      </c>
      <c r="D6172" s="2" t="str">
        <f t="shared" si="95"/>
        <v>Error?</v>
      </c>
      <c r="E6172" s="2" t="s">
        <v>188</v>
      </c>
    </row>
    <row r="6173" spans="1:5">
      <c r="A6173">
        <v>6112</v>
      </c>
      <c r="B6173" s="1725">
        <f>'Assets-Liab 5-6'!G30</f>
        <v>82500</v>
      </c>
      <c r="D6173" s="2" t="str">
        <f t="shared" si="95"/>
        <v>Error?</v>
      </c>
      <c r="E6173" s="2" t="s">
        <v>188</v>
      </c>
    </row>
    <row r="6174" spans="1:5">
      <c r="A6174">
        <v>6113</v>
      </c>
      <c r="B6174" s="1725">
        <f>'Assets-Liab 5-6'!H30</f>
        <v>0</v>
      </c>
      <c r="D6174" s="2" t="str">
        <f t="shared" si="95"/>
        <v>Error?</v>
      </c>
      <c r="E6174" s="2" t="s">
        <v>188</v>
      </c>
    </row>
    <row r="6175" spans="1:5">
      <c r="A6175">
        <v>6114</v>
      </c>
      <c r="B6175" s="1725">
        <f>'Assets-Liab 5-6'!I30</f>
        <v>0</v>
      </c>
      <c r="D6175" s="2" t="str">
        <f t="shared" si="95"/>
        <v>Error?</v>
      </c>
      <c r="E6175" s="2" t="s">
        <v>188</v>
      </c>
    </row>
    <row r="6176" spans="1:5">
      <c r="A6176">
        <v>6115</v>
      </c>
      <c r="B6176" s="1725">
        <f>'Assets-Liab 5-6'!J30</f>
        <v>70778</v>
      </c>
      <c r="D6176" s="2" t="str">
        <f t="shared" si="95"/>
        <v>Error?</v>
      </c>
      <c r="E6176" s="2" t="s">
        <v>188</v>
      </c>
    </row>
    <row r="6177" spans="1:5">
      <c r="A6177">
        <v>6116</v>
      </c>
      <c r="B6177" s="1725">
        <f>'Assets-Liab 5-6'!K30</f>
        <v>24811</v>
      </c>
      <c r="D6177" s="2" t="str">
        <f t="shared" si="95"/>
        <v>Error?</v>
      </c>
      <c r="E6177" s="2" t="s">
        <v>188</v>
      </c>
    </row>
    <row r="6178" spans="1:5">
      <c r="A6178">
        <v>6117</v>
      </c>
      <c r="B6178" s="1725">
        <f>'Assets-Liab 5-6'!E31</f>
        <v>0</v>
      </c>
      <c r="D6178" s="2" t="str">
        <f t="shared" si="95"/>
        <v>Error?</v>
      </c>
      <c r="E6178" s="2" t="s">
        <v>188</v>
      </c>
    </row>
    <row r="6179" spans="1:5">
      <c r="A6179">
        <v>6118</v>
      </c>
      <c r="B6179" s="1725">
        <f>'Assets-Liab 5-6'!I31</f>
        <v>0</v>
      </c>
      <c r="D6179" s="2" t="str">
        <f t="shared" si="95"/>
        <v>Error?</v>
      </c>
      <c r="E6179" s="2" t="s">
        <v>188</v>
      </c>
    </row>
    <row r="6180" spans="1:5">
      <c r="A6180">
        <v>6119</v>
      </c>
      <c r="B6180" s="1725">
        <f>'Assets-Liab 5-6'!J31</f>
        <v>0</v>
      </c>
      <c r="D6180" s="2" t="str">
        <f t="shared" si="95"/>
        <v>Error?</v>
      </c>
      <c r="E6180" s="2" t="s">
        <v>188</v>
      </c>
    </row>
    <row r="6181" spans="1:5">
      <c r="A6181">
        <v>6120</v>
      </c>
      <c r="B6181" s="1725">
        <f>'Assets-Liab 5-6'!J32</f>
        <v>1965039</v>
      </c>
      <c r="D6181" s="2" t="str">
        <f t="shared" si="95"/>
        <v>Error?</v>
      </c>
      <c r="E6181" s="2" t="s">
        <v>188</v>
      </c>
    </row>
    <row r="6182" spans="1:5">
      <c r="A6182">
        <v>6121</v>
      </c>
      <c r="B6182" s="1725">
        <f>'Assets-Liab 5-6'!C33</f>
        <v>0</v>
      </c>
      <c r="D6182" s="2" t="str">
        <f t="shared" si="95"/>
        <v>Error?</v>
      </c>
      <c r="E6182" s="2" t="s">
        <v>188</v>
      </c>
    </row>
    <row r="6183" spans="1:5">
      <c r="A6183">
        <v>6122</v>
      </c>
      <c r="B6183" s="1725">
        <f>'Assets-Liab 5-6'!D33</f>
        <v>0</v>
      </c>
      <c r="D6183" s="2" t="str">
        <f t="shared" si="95"/>
        <v>Error?</v>
      </c>
      <c r="E6183" s="2" t="s">
        <v>188</v>
      </c>
    </row>
    <row r="6184" spans="1:5">
      <c r="A6184">
        <v>6123</v>
      </c>
      <c r="B6184" s="1725">
        <f>'Assets-Liab 5-6'!E33</f>
        <v>0</v>
      </c>
      <c r="D6184" s="2" t="str">
        <f t="shared" si="95"/>
        <v>Error?</v>
      </c>
      <c r="E6184" s="2" t="s">
        <v>188</v>
      </c>
    </row>
    <row r="6185" spans="1:5">
      <c r="A6185">
        <v>6124</v>
      </c>
      <c r="B6185" s="1725">
        <f>'Assets-Liab 5-6'!F33</f>
        <v>0</v>
      </c>
      <c r="D6185" s="2" t="str">
        <f t="shared" si="95"/>
        <v>Error?</v>
      </c>
      <c r="E6185" s="2" t="s">
        <v>188</v>
      </c>
    </row>
    <row r="6186" spans="1:5">
      <c r="A6186">
        <v>6125</v>
      </c>
      <c r="B6186" s="1725">
        <f>'Assets-Liab 5-6'!G33</f>
        <v>0</v>
      </c>
      <c r="D6186" s="2" t="str">
        <f t="shared" si="95"/>
        <v>Error?</v>
      </c>
      <c r="E6186" s="2" t="s">
        <v>188</v>
      </c>
    </row>
    <row r="6187" spans="1:5">
      <c r="A6187">
        <v>6126</v>
      </c>
      <c r="B6187" s="1725">
        <f>'Assets-Liab 5-6'!H33</f>
        <v>0</v>
      </c>
      <c r="D6187" s="2" t="str">
        <f t="shared" si="95"/>
        <v>Error?</v>
      </c>
      <c r="E6187" s="2" t="s">
        <v>188</v>
      </c>
    </row>
    <row r="6188" spans="1:5">
      <c r="A6188">
        <v>6127</v>
      </c>
      <c r="B6188" s="1725">
        <f>'Assets-Liab 5-6'!I33</f>
        <v>0</v>
      </c>
      <c r="D6188" s="2" t="str">
        <f t="shared" si="95"/>
        <v>Error?</v>
      </c>
      <c r="E6188" s="2" t="s">
        <v>188</v>
      </c>
    </row>
    <row r="6189" spans="1:5">
      <c r="A6189">
        <v>6128</v>
      </c>
      <c r="B6189" s="1725">
        <f>'Assets-Liab 5-6'!J33</f>
        <v>0</v>
      </c>
      <c r="D6189" s="2" t="str">
        <f t="shared" si="95"/>
        <v>Error?</v>
      </c>
      <c r="E6189" s="2" t="s">
        <v>188</v>
      </c>
    </row>
    <row r="6190" spans="1:5">
      <c r="A6190">
        <v>6129</v>
      </c>
      <c r="B6190" s="1725">
        <f>'Assets-Liab 5-6'!K33</f>
        <v>0</v>
      </c>
      <c r="D6190" s="2" t="str">
        <f t="shared" si="95"/>
        <v>Error?</v>
      </c>
      <c r="E6190" s="2" t="s">
        <v>188</v>
      </c>
    </row>
    <row r="6191" spans="1:5">
      <c r="A6191">
        <v>6130</v>
      </c>
      <c r="B6191" s="1725">
        <f>'Assets-Liab 5-6'!J34</f>
        <v>2162420</v>
      </c>
      <c r="D6191" s="2" t="str">
        <f t="shared" si="95"/>
        <v>Error?</v>
      </c>
      <c r="E6191" s="2" t="s">
        <v>188</v>
      </c>
    </row>
    <row r="6192" spans="1:5">
      <c r="A6192" s="126">
        <v>6131</v>
      </c>
      <c r="B6192" s="1725"/>
      <c r="D6192" s="2" t="str">
        <f t="shared" si="95"/>
        <v>OK</v>
      </c>
      <c r="E6192" s="2" t="s">
        <v>134</v>
      </c>
    </row>
    <row r="6193" spans="1:5">
      <c r="A6193" s="126">
        <v>6132</v>
      </c>
      <c r="B6193" s="1725"/>
      <c r="D6193" s="2" t="str">
        <f t="shared" si="95"/>
        <v>OK</v>
      </c>
      <c r="E6193" s="2" t="s">
        <v>134</v>
      </c>
    </row>
    <row r="6194" spans="1:5">
      <c r="A6194" s="126">
        <v>6133</v>
      </c>
      <c r="B6194" s="1725"/>
      <c r="D6194" s="2" t="str">
        <f t="shared" si="95"/>
        <v>OK</v>
      </c>
      <c r="E6194" s="2" t="s">
        <v>134</v>
      </c>
    </row>
    <row r="6195" spans="1:5">
      <c r="A6195" s="126">
        <v>6134</v>
      </c>
      <c r="B6195" s="1725"/>
      <c r="D6195" s="2" t="str">
        <f t="shared" si="95"/>
        <v>OK</v>
      </c>
      <c r="E6195" s="2" t="s">
        <v>134</v>
      </c>
    </row>
    <row r="6196" spans="1:5">
      <c r="A6196" s="126">
        <v>6135</v>
      </c>
      <c r="B6196" s="1725"/>
      <c r="D6196" s="2" t="str">
        <f t="shared" si="95"/>
        <v>OK</v>
      </c>
      <c r="E6196" s="2" t="s">
        <v>134</v>
      </c>
    </row>
    <row r="6197" spans="1:5">
      <c r="A6197" s="126">
        <v>6136</v>
      </c>
      <c r="B6197" s="1725"/>
      <c r="D6197" s="2" t="str">
        <f t="shared" si="95"/>
        <v>OK</v>
      </c>
      <c r="E6197" s="2" t="s">
        <v>134</v>
      </c>
    </row>
    <row r="6198" spans="1:5">
      <c r="A6198" s="126">
        <v>6137</v>
      </c>
      <c r="B6198" s="1725"/>
      <c r="D6198" s="2" t="str">
        <f t="shared" si="95"/>
        <v>OK</v>
      </c>
      <c r="E6198" s="2" t="s">
        <v>134</v>
      </c>
    </row>
    <row r="6199" spans="1:5">
      <c r="A6199" s="126">
        <v>6138</v>
      </c>
      <c r="B6199" s="1725"/>
      <c r="D6199" s="2" t="str">
        <f t="shared" si="95"/>
        <v>OK</v>
      </c>
      <c r="E6199" s="2" t="s">
        <v>134</v>
      </c>
    </row>
    <row r="6200" spans="1:5">
      <c r="A6200" s="126">
        <v>6139</v>
      </c>
      <c r="B6200" s="1725"/>
      <c r="D6200" s="2" t="str">
        <f t="shared" si="95"/>
        <v>OK</v>
      </c>
      <c r="E6200" s="2" t="s">
        <v>134</v>
      </c>
    </row>
    <row r="6201" spans="1:5">
      <c r="A6201" s="126">
        <v>6140</v>
      </c>
      <c r="B6201" s="1725"/>
      <c r="D6201" s="2" t="str">
        <f t="shared" si="95"/>
        <v>OK</v>
      </c>
      <c r="E6201" s="2" t="s">
        <v>134</v>
      </c>
    </row>
    <row r="6202" spans="1:5">
      <c r="A6202" s="126">
        <v>6141</v>
      </c>
      <c r="B6202" s="1725"/>
      <c r="D6202" s="2" t="str">
        <f t="shared" si="95"/>
        <v>OK</v>
      </c>
      <c r="E6202" s="2" t="s">
        <v>134</v>
      </c>
    </row>
    <row r="6203" spans="1:5">
      <c r="A6203" s="126">
        <v>6142</v>
      </c>
      <c r="B6203" s="1725"/>
      <c r="D6203" s="2" t="str">
        <f t="shared" si="95"/>
        <v>OK</v>
      </c>
      <c r="E6203" s="2" t="s">
        <v>134</v>
      </c>
    </row>
    <row r="6204" spans="1:5">
      <c r="A6204" s="126">
        <v>6143</v>
      </c>
      <c r="B6204" s="1725"/>
      <c r="D6204" s="2" t="str">
        <f t="shared" si="95"/>
        <v>OK</v>
      </c>
      <c r="E6204" s="2" t="s">
        <v>134</v>
      </c>
    </row>
    <row r="6205" spans="1:5">
      <c r="A6205" s="126">
        <v>6144</v>
      </c>
      <c r="B6205" s="1725"/>
      <c r="D6205" s="2" t="str">
        <f t="shared" si="95"/>
        <v>OK</v>
      </c>
      <c r="E6205" s="2" t="s">
        <v>134</v>
      </c>
    </row>
    <row r="6206" spans="1:5">
      <c r="A6206" s="126">
        <v>6145</v>
      </c>
      <c r="B6206" s="1725"/>
      <c r="D6206" s="2" t="str">
        <f t="shared" si="95"/>
        <v>OK</v>
      </c>
      <c r="E6206" s="2" t="s">
        <v>134</v>
      </c>
    </row>
    <row r="6207" spans="1:5">
      <c r="A6207" s="126">
        <v>6146</v>
      </c>
      <c r="B6207" s="1725"/>
      <c r="D6207" s="2" t="str">
        <f t="shared" ref="D6207:D6270" si="96">IF(ISBLANK(B6207),"OK",IF(A6207-B6207=0,"OK","Error?"))</f>
        <v>OK</v>
      </c>
      <c r="E6207" s="2" t="s">
        <v>134</v>
      </c>
    </row>
    <row r="6208" spans="1:5">
      <c r="A6208" s="126">
        <v>6147</v>
      </c>
      <c r="B6208" s="1725"/>
      <c r="D6208" s="2" t="str">
        <f t="shared" si="96"/>
        <v>OK</v>
      </c>
      <c r="E6208" s="2" t="s">
        <v>134</v>
      </c>
    </row>
    <row r="6209" spans="1:5">
      <c r="A6209" s="126">
        <v>6148</v>
      </c>
      <c r="B6209" s="1725"/>
      <c r="D6209" s="2" t="str">
        <f t="shared" si="96"/>
        <v>OK</v>
      </c>
      <c r="E6209" s="2" t="s">
        <v>134</v>
      </c>
    </row>
    <row r="6210" spans="1:5">
      <c r="A6210" s="126">
        <v>6149</v>
      </c>
      <c r="B6210" s="1725"/>
      <c r="D6210" s="2" t="str">
        <f t="shared" si="96"/>
        <v>OK</v>
      </c>
      <c r="E6210" s="2" t="s">
        <v>134</v>
      </c>
    </row>
    <row r="6211" spans="1:5">
      <c r="A6211" s="126">
        <v>6150</v>
      </c>
      <c r="B6211" s="1725"/>
      <c r="D6211" s="2" t="str">
        <f t="shared" si="96"/>
        <v>OK</v>
      </c>
      <c r="E6211" s="2" t="s">
        <v>134</v>
      </c>
    </row>
    <row r="6212" spans="1:5">
      <c r="A6212" s="126">
        <v>6151</v>
      </c>
      <c r="B6212" s="1725"/>
      <c r="D6212" s="2" t="str">
        <f t="shared" si="96"/>
        <v>OK</v>
      </c>
      <c r="E6212" s="2" t="s">
        <v>134</v>
      </c>
    </row>
    <row r="6213" spans="1:5">
      <c r="A6213" s="126">
        <v>6152</v>
      </c>
      <c r="B6213" s="1725"/>
      <c r="D6213" s="2" t="str">
        <f t="shared" si="96"/>
        <v>OK</v>
      </c>
      <c r="E6213" s="2" t="s">
        <v>134</v>
      </c>
    </row>
    <row r="6214" spans="1:5">
      <c r="A6214">
        <v>6153</v>
      </c>
      <c r="B6214" s="1725">
        <f>'Assets-Liab 5-6'!J38</f>
        <v>5130093</v>
      </c>
      <c r="D6214" s="2" t="str">
        <f t="shared" si="96"/>
        <v>Error?</v>
      </c>
      <c r="E6214" s="2" t="s">
        <v>188</v>
      </c>
    </row>
    <row r="6215" spans="1:5">
      <c r="A6215">
        <v>6154</v>
      </c>
      <c r="B6215" s="1725">
        <f>'Assets-Liab 5-6'!J39</f>
        <v>0</v>
      </c>
      <c r="D6215" s="2" t="str">
        <f t="shared" si="96"/>
        <v>Error?</v>
      </c>
      <c r="E6215" s="2" t="s">
        <v>188</v>
      </c>
    </row>
    <row r="6216" spans="1:5">
      <c r="A6216">
        <v>6155</v>
      </c>
      <c r="B6216" s="1725">
        <f>'Assets-Liab 5-6'!J41</f>
        <v>7292513</v>
      </c>
      <c r="D6216" s="2" t="str">
        <f t="shared" si="96"/>
        <v>Error?</v>
      </c>
      <c r="E6216" s="2" t="s">
        <v>188</v>
      </c>
    </row>
    <row r="6217" spans="1:5">
      <c r="A6217">
        <v>6156</v>
      </c>
      <c r="B6217" s="1725">
        <f>'Assets-Liab 5-6'!J4</f>
        <v>5028020</v>
      </c>
      <c r="D6217" s="2" t="str">
        <f t="shared" si="96"/>
        <v>Error?</v>
      </c>
      <c r="E6217" s="2" t="s">
        <v>188</v>
      </c>
    </row>
    <row r="6218" spans="1:5">
      <c r="A6218">
        <v>6157</v>
      </c>
      <c r="B6218" s="1725">
        <f>'Assets-Liab 5-6'!J5</f>
        <v>0</v>
      </c>
      <c r="D6218" s="2" t="str">
        <f t="shared" si="96"/>
        <v>Error?</v>
      </c>
      <c r="E6218" s="2" t="s">
        <v>188</v>
      </c>
    </row>
    <row r="6219" spans="1:5">
      <c r="A6219">
        <v>6158</v>
      </c>
      <c r="B6219" s="1725">
        <f>'Assets-Liab 5-6'!J6</f>
        <v>2214493</v>
      </c>
      <c r="D6219" s="2" t="str">
        <f t="shared" si="96"/>
        <v>Error?</v>
      </c>
      <c r="E6219" s="2" t="s">
        <v>188</v>
      </c>
    </row>
    <row r="6220" spans="1:5">
      <c r="A6220">
        <v>6159</v>
      </c>
      <c r="B6220" s="1725">
        <f>'Acct Summary 7-8'!J4</f>
        <v>5118326</v>
      </c>
      <c r="D6220" s="2" t="str">
        <f t="shared" si="96"/>
        <v>Error?</v>
      </c>
      <c r="E6220" s="2" t="s">
        <v>188</v>
      </c>
    </row>
    <row r="6221" spans="1:5">
      <c r="A6221">
        <v>6160</v>
      </c>
      <c r="B6221" s="1725">
        <f>'Acct Summary 7-8'!J6</f>
        <v>0</v>
      </c>
      <c r="D6221" s="2" t="str">
        <f t="shared" si="96"/>
        <v>Error?</v>
      </c>
      <c r="E6221" s="2" t="s">
        <v>188</v>
      </c>
    </row>
    <row r="6222" spans="1:5">
      <c r="A6222">
        <v>6161</v>
      </c>
      <c r="B6222" s="1725">
        <f>'Acct Summary 7-8'!J7</f>
        <v>0</v>
      </c>
      <c r="D6222" s="2" t="str">
        <f t="shared" si="96"/>
        <v>Error?</v>
      </c>
      <c r="E6222" s="2" t="s">
        <v>188</v>
      </c>
    </row>
    <row r="6223" spans="1:5">
      <c r="A6223">
        <v>6162</v>
      </c>
      <c r="B6223" s="1725">
        <f>'Acct Summary 7-8'!J8</f>
        <v>5118326</v>
      </c>
      <c r="D6223" s="2" t="str">
        <f t="shared" si="96"/>
        <v>Error?</v>
      </c>
      <c r="E6223" s="2" t="s">
        <v>188</v>
      </c>
    </row>
    <row r="6224" spans="1:5">
      <c r="A6224">
        <v>6163</v>
      </c>
      <c r="B6224" s="1725">
        <f>'Acct Summary 7-8'!J9</f>
        <v>0</v>
      </c>
      <c r="D6224" s="2" t="str">
        <f t="shared" si="96"/>
        <v>Error?</v>
      </c>
      <c r="E6224" s="2" t="s">
        <v>188</v>
      </c>
    </row>
    <row r="6225" spans="1:5">
      <c r="A6225">
        <v>6164</v>
      </c>
      <c r="B6225" s="1725">
        <f>'Acct Summary 7-8'!J10</f>
        <v>5118326</v>
      </c>
      <c r="D6225" s="2" t="str">
        <f t="shared" si="96"/>
        <v>Error?</v>
      </c>
      <c r="E6225" s="2" t="s">
        <v>188</v>
      </c>
    </row>
    <row r="6226" spans="1:5">
      <c r="A6226">
        <v>6165</v>
      </c>
      <c r="B6226" s="1725">
        <f>'Acct Summary 7-8'!J16</f>
        <v>0</v>
      </c>
      <c r="D6226" s="2" t="str">
        <f t="shared" si="96"/>
        <v>Error?</v>
      </c>
      <c r="E6226" s="2" t="s">
        <v>188</v>
      </c>
    </row>
    <row r="6227" spans="1:5">
      <c r="A6227">
        <v>6166</v>
      </c>
      <c r="B6227" s="1725">
        <f>'Acct Summary 7-8'!J17</f>
        <v>5644700</v>
      </c>
      <c r="D6227" s="2" t="str">
        <f t="shared" si="96"/>
        <v>Error?</v>
      </c>
      <c r="E6227" s="2" t="s">
        <v>188</v>
      </c>
    </row>
    <row r="6228" spans="1:5">
      <c r="A6228">
        <v>6167</v>
      </c>
      <c r="B6228" s="1725">
        <f>'Acct Summary 7-8'!J18</f>
        <v>0</v>
      </c>
      <c r="D6228" s="2" t="str">
        <f t="shared" si="96"/>
        <v>Error?</v>
      </c>
      <c r="E6228" s="2" t="s">
        <v>188</v>
      </c>
    </row>
    <row r="6229" spans="1:5">
      <c r="A6229">
        <v>6168</v>
      </c>
      <c r="B6229" s="1725">
        <f>'Acct Summary 7-8'!J19</f>
        <v>5644700</v>
      </c>
      <c r="D6229" s="2" t="str">
        <f t="shared" si="96"/>
        <v>Error?</v>
      </c>
      <c r="E6229" s="2" t="s">
        <v>188</v>
      </c>
    </row>
    <row r="6230" spans="1:5">
      <c r="A6230">
        <v>6169</v>
      </c>
      <c r="B6230" s="1725">
        <f>'Acct Summary 7-8'!J20</f>
        <v>-526374</v>
      </c>
      <c r="D6230" s="2" t="str">
        <f t="shared" si="96"/>
        <v>Error?</v>
      </c>
      <c r="E6230" s="2" t="s">
        <v>188</v>
      </c>
    </row>
    <row r="6231" spans="1:5">
      <c r="A6231">
        <v>6170</v>
      </c>
      <c r="B6231" s="1725">
        <f>'Acct Summary 7-8'!J26</f>
        <v>0</v>
      </c>
      <c r="D6231" s="2" t="str">
        <f t="shared" si="96"/>
        <v>Error?</v>
      </c>
      <c r="E6231" s="2" t="s">
        <v>188</v>
      </c>
    </row>
    <row r="6232" spans="1:5">
      <c r="A6232">
        <v>6171</v>
      </c>
      <c r="B6232" s="1725">
        <f>'Acct Summary 7-8'!J28</f>
        <v>0</v>
      </c>
      <c r="D6232" s="2" t="str">
        <f t="shared" si="96"/>
        <v>Error?</v>
      </c>
      <c r="E6232" s="2" t="s">
        <v>188</v>
      </c>
    </row>
    <row r="6233" spans="1:5">
      <c r="A6233">
        <v>6172</v>
      </c>
      <c r="B6233" s="1725">
        <f>'Acct Summary 7-8'!J33</f>
        <v>0</v>
      </c>
      <c r="D6233" s="2" t="str">
        <f t="shared" si="96"/>
        <v>Error?</v>
      </c>
      <c r="E6233" s="2" t="s">
        <v>188</v>
      </c>
    </row>
    <row r="6234" spans="1:5">
      <c r="A6234">
        <v>6173</v>
      </c>
      <c r="B6234" s="1725">
        <f>'Acct Summary 7-8'!J34</f>
        <v>0</v>
      </c>
      <c r="D6234" s="2" t="str">
        <f t="shared" si="96"/>
        <v>Error?</v>
      </c>
      <c r="E6234" s="2" t="s">
        <v>188</v>
      </c>
    </row>
    <row r="6235" spans="1:5">
      <c r="A6235">
        <v>6174</v>
      </c>
      <c r="B6235" s="1725">
        <f>'Acct Summary 7-8'!J35</f>
        <v>0</v>
      </c>
      <c r="D6235" s="2" t="str">
        <f t="shared" si="96"/>
        <v>Error?</v>
      </c>
      <c r="E6235" s="2" t="s">
        <v>188</v>
      </c>
    </row>
    <row r="6236" spans="1:5">
      <c r="A6236">
        <v>6175</v>
      </c>
      <c r="B6236" s="1725">
        <f>'Acct Summary 7-8'!J36</f>
        <v>0</v>
      </c>
      <c r="D6236" s="2" t="str">
        <f t="shared" si="96"/>
        <v>Error?</v>
      </c>
      <c r="E6236" s="2" t="s">
        <v>188</v>
      </c>
    </row>
    <row r="6237" spans="1:5">
      <c r="A6237">
        <v>6176</v>
      </c>
      <c r="B6237" s="1725">
        <f>'Acct Summary 7-8'!J43</f>
        <v>0</v>
      </c>
      <c r="D6237" s="2" t="str">
        <f t="shared" si="96"/>
        <v>Error?</v>
      </c>
      <c r="E6237" s="2" t="s">
        <v>188</v>
      </c>
    </row>
    <row r="6238" spans="1:5">
      <c r="A6238">
        <v>6177</v>
      </c>
      <c r="B6238" s="1725">
        <f>'Acct Summary 7-8'!J44</f>
        <v>0</v>
      </c>
      <c r="D6238" s="2" t="str">
        <f t="shared" si="96"/>
        <v>Error?</v>
      </c>
      <c r="E6238" s="2" t="s">
        <v>188</v>
      </c>
    </row>
    <row r="6239" spans="1:5">
      <c r="A6239">
        <v>6178</v>
      </c>
      <c r="B6239" s="1725">
        <f>'Acct Summary 7-8'!J50</f>
        <v>0</v>
      </c>
      <c r="D6239" s="2" t="str">
        <f t="shared" si="96"/>
        <v>Error?</v>
      </c>
      <c r="E6239" s="2" t="s">
        <v>188</v>
      </c>
    </row>
    <row r="6240" spans="1:5">
      <c r="A6240">
        <v>6179</v>
      </c>
      <c r="B6240" s="1725">
        <f>'Acct Summary 7-8'!C54</f>
        <v>0</v>
      </c>
      <c r="D6240" s="2" t="str">
        <f t="shared" si="96"/>
        <v>Error?</v>
      </c>
      <c r="E6240" s="2" t="s">
        <v>188</v>
      </c>
    </row>
    <row r="6241" spans="1:5">
      <c r="A6241">
        <v>6180</v>
      </c>
      <c r="B6241" s="1725">
        <f>'Acct Summary 7-8'!D54</f>
        <v>0</v>
      </c>
      <c r="D6241" s="2" t="str">
        <f t="shared" si="96"/>
        <v>Error?</v>
      </c>
      <c r="E6241" s="2" t="s">
        <v>188</v>
      </c>
    </row>
    <row r="6242" spans="1:5">
      <c r="A6242">
        <v>6181</v>
      </c>
      <c r="B6242" s="1725">
        <f>'Acct Summary 7-8'!H54</f>
        <v>0</v>
      </c>
      <c r="D6242" s="2" t="str">
        <f t="shared" si="96"/>
        <v>Error?</v>
      </c>
      <c r="E6242" s="2" t="s">
        <v>188</v>
      </c>
    </row>
    <row r="6243" spans="1:5">
      <c r="A6243">
        <v>6182</v>
      </c>
      <c r="B6243" s="1725">
        <f>'Acct Summary 7-8'!C58</f>
        <v>0</v>
      </c>
      <c r="D6243" s="2" t="str">
        <f t="shared" si="96"/>
        <v>Error?</v>
      </c>
      <c r="E6243" s="2" t="s">
        <v>188</v>
      </c>
    </row>
    <row r="6244" spans="1:5">
      <c r="A6244">
        <v>6183</v>
      </c>
      <c r="B6244" s="1725">
        <f>'Acct Summary 7-8'!D58</f>
        <v>0</v>
      </c>
      <c r="D6244" s="2" t="str">
        <f t="shared" si="96"/>
        <v>Error?</v>
      </c>
      <c r="E6244" s="2" t="s">
        <v>188</v>
      </c>
    </row>
    <row r="6245" spans="1:5">
      <c r="A6245">
        <v>6184</v>
      </c>
      <c r="B6245" s="1725">
        <f>'Acct Summary 7-8'!H58</f>
        <v>0</v>
      </c>
      <c r="D6245" s="2" t="str">
        <f t="shared" si="96"/>
        <v>Error?</v>
      </c>
      <c r="E6245" s="2" t="s">
        <v>188</v>
      </c>
    </row>
    <row r="6246" spans="1:5">
      <c r="A6246">
        <v>6185</v>
      </c>
      <c r="B6246" s="1725">
        <f>'Acct Summary 7-8'!C62</f>
        <v>0</v>
      </c>
      <c r="D6246" s="2" t="str">
        <f t="shared" si="96"/>
        <v>Error?</v>
      </c>
      <c r="E6246" s="2" t="s">
        <v>188</v>
      </c>
    </row>
    <row r="6247" spans="1:5">
      <c r="A6247">
        <v>6186</v>
      </c>
      <c r="B6247" s="1725">
        <f>'Acct Summary 7-8'!D62</f>
        <v>0</v>
      </c>
      <c r="D6247" s="2" t="str">
        <f t="shared" si="96"/>
        <v>Error?</v>
      </c>
      <c r="E6247" s="2" t="s">
        <v>188</v>
      </c>
    </row>
    <row r="6248" spans="1:5">
      <c r="A6248">
        <v>6187</v>
      </c>
      <c r="B6248" s="1725">
        <f>'Acct Summary 7-8'!C66</f>
        <v>0</v>
      </c>
      <c r="D6248" s="2" t="str">
        <f t="shared" si="96"/>
        <v>Error?</v>
      </c>
      <c r="E6248" s="2" t="s">
        <v>188</v>
      </c>
    </row>
    <row r="6249" spans="1:5">
      <c r="A6249">
        <v>6188</v>
      </c>
      <c r="B6249" s="1725">
        <f>'Acct Summary 7-8'!D66</f>
        <v>0</v>
      </c>
      <c r="D6249" s="2" t="str">
        <f t="shared" si="96"/>
        <v>Error?</v>
      </c>
      <c r="E6249" s="2" t="s">
        <v>188</v>
      </c>
    </row>
    <row r="6250" spans="1:5">
      <c r="A6250">
        <v>6189</v>
      </c>
      <c r="B6250" s="1725">
        <f>'Acct Summary 7-8'!C70</f>
        <v>0</v>
      </c>
      <c r="D6250" s="2" t="str">
        <f t="shared" si="96"/>
        <v>Error?</v>
      </c>
      <c r="E6250" s="2" t="s">
        <v>188</v>
      </c>
    </row>
    <row r="6251" spans="1:5">
      <c r="A6251">
        <v>6190</v>
      </c>
      <c r="B6251" s="1725">
        <f>'Acct Summary 7-8'!D70</f>
        <v>0</v>
      </c>
      <c r="D6251" s="2" t="str">
        <f t="shared" si="96"/>
        <v>Error?</v>
      </c>
      <c r="E6251" s="2" t="s">
        <v>188</v>
      </c>
    </row>
    <row r="6252" spans="1:5">
      <c r="A6252">
        <v>6191</v>
      </c>
      <c r="B6252" s="1725">
        <f>'Acct Summary 7-8'!C74</f>
        <v>0</v>
      </c>
      <c r="D6252" s="2" t="str">
        <f t="shared" si="96"/>
        <v>Error?</v>
      </c>
      <c r="E6252" s="2" t="s">
        <v>188</v>
      </c>
    </row>
    <row r="6253" spans="1:5">
      <c r="A6253">
        <v>6192</v>
      </c>
      <c r="B6253" s="1725">
        <f>'Acct Summary 7-8'!D74</f>
        <v>0</v>
      </c>
      <c r="D6253" s="2" t="str">
        <f t="shared" si="96"/>
        <v>Error?</v>
      </c>
      <c r="E6253" s="2" t="s">
        <v>188</v>
      </c>
    </row>
    <row r="6254" spans="1:5">
      <c r="A6254">
        <v>6193</v>
      </c>
      <c r="B6254" s="1725">
        <f>'Acct Summary 7-8'!F74</f>
        <v>0</v>
      </c>
      <c r="D6254" s="2" t="str">
        <f t="shared" si="96"/>
        <v>Error?</v>
      </c>
      <c r="E6254" s="2" t="s">
        <v>188</v>
      </c>
    </row>
    <row r="6255" spans="1:5">
      <c r="A6255">
        <v>6194</v>
      </c>
      <c r="B6255" s="1725">
        <f>'Acct Summary 7-8'!G74</f>
        <v>0</v>
      </c>
      <c r="D6255" s="2" t="str">
        <f t="shared" si="96"/>
        <v>Error?</v>
      </c>
      <c r="E6255" s="2" t="s">
        <v>188</v>
      </c>
    </row>
    <row r="6256" spans="1:5">
      <c r="A6256">
        <v>6195</v>
      </c>
      <c r="B6256" s="1725">
        <f>'Acct Summary 7-8'!H74</f>
        <v>0</v>
      </c>
      <c r="D6256" s="2" t="str">
        <f t="shared" si="96"/>
        <v>Error?</v>
      </c>
      <c r="E6256" s="2" t="s">
        <v>188</v>
      </c>
    </row>
    <row r="6257" spans="1:5">
      <c r="A6257">
        <v>6196</v>
      </c>
      <c r="B6257" s="1725">
        <f>'Acct Summary 7-8'!K74</f>
        <v>0</v>
      </c>
      <c r="D6257" s="2" t="str">
        <f t="shared" si="96"/>
        <v>Error?</v>
      </c>
      <c r="E6257" s="2" t="s">
        <v>188</v>
      </c>
    </row>
    <row r="6258" spans="1:5">
      <c r="A6258">
        <v>6197</v>
      </c>
      <c r="B6258" s="1725">
        <f>'Acct Summary 7-8'!G75</f>
        <v>0</v>
      </c>
      <c r="D6258" s="2" t="str">
        <f t="shared" si="96"/>
        <v>Error?</v>
      </c>
      <c r="E6258" s="2" t="s">
        <v>188</v>
      </c>
    </row>
    <row r="6259" spans="1:5">
      <c r="A6259">
        <v>6198</v>
      </c>
      <c r="B6259" s="1725">
        <f>'Acct Summary 7-8'!I75</f>
        <v>0</v>
      </c>
      <c r="D6259" s="2" t="str">
        <f t="shared" si="96"/>
        <v>Error?</v>
      </c>
      <c r="E6259" s="2" t="s">
        <v>188</v>
      </c>
    </row>
    <row r="6260" spans="1:5">
      <c r="A6260">
        <v>6199</v>
      </c>
      <c r="B6260" s="1725">
        <f>'Acct Summary 7-8'!J75</f>
        <v>5000000</v>
      </c>
      <c r="D6260" s="2" t="str">
        <f t="shared" si="96"/>
        <v>Error?</v>
      </c>
      <c r="E6260" s="2" t="s">
        <v>188</v>
      </c>
    </row>
    <row r="6261" spans="1:5">
      <c r="A6261">
        <v>6200</v>
      </c>
      <c r="B6261" s="1725">
        <f>'Acct Summary 7-8'!J76</f>
        <v>5000000</v>
      </c>
      <c r="D6261" s="2" t="str">
        <f t="shared" si="96"/>
        <v>Error?</v>
      </c>
      <c r="E6261" s="2" t="s">
        <v>188</v>
      </c>
    </row>
    <row r="6262" spans="1:5">
      <c r="A6262">
        <v>6201</v>
      </c>
      <c r="B6262" s="1725">
        <f>'Acct Summary 7-8'!J77</f>
        <v>-5000000</v>
      </c>
      <c r="D6262" s="2" t="str">
        <f t="shared" si="96"/>
        <v>Error?</v>
      </c>
      <c r="E6262" s="2" t="s">
        <v>188</v>
      </c>
    </row>
    <row r="6263" spans="1:5">
      <c r="A6263">
        <v>6202</v>
      </c>
      <c r="B6263" s="1725">
        <f>'Acct Summary 7-8'!J78</f>
        <v>-5526374</v>
      </c>
      <c r="D6263" s="2" t="str">
        <f t="shared" si="96"/>
        <v>Error?</v>
      </c>
      <c r="E6263" s="2" t="s">
        <v>188</v>
      </c>
    </row>
    <row r="6264" spans="1:5">
      <c r="A6264">
        <v>6203</v>
      </c>
      <c r="B6264" s="1725">
        <f>'Acct Summary 7-8'!J79</f>
        <v>10656467</v>
      </c>
      <c r="D6264" s="2" t="str">
        <f t="shared" si="96"/>
        <v>Error?</v>
      </c>
      <c r="E6264" s="2" t="s">
        <v>188</v>
      </c>
    </row>
    <row r="6265" spans="1:5">
      <c r="A6265">
        <v>6204</v>
      </c>
      <c r="B6265" s="1725">
        <f>'Acct Summary 7-8'!J80</f>
        <v>0</v>
      </c>
      <c r="D6265" s="2" t="str">
        <f t="shared" si="96"/>
        <v>Error?</v>
      </c>
      <c r="E6265" s="2" t="s">
        <v>188</v>
      </c>
    </row>
    <row r="6266" spans="1:5">
      <c r="A6266">
        <v>6205</v>
      </c>
      <c r="B6266" s="1725">
        <f>'Acct Summary 7-8'!J81</f>
        <v>5130093</v>
      </c>
      <c r="D6266" s="2" t="str">
        <f t="shared" si="96"/>
        <v>Error?</v>
      </c>
      <c r="E6266" s="2" t="s">
        <v>188</v>
      </c>
    </row>
    <row r="6267" spans="1:5">
      <c r="A6267">
        <v>6206</v>
      </c>
      <c r="B6267" s="1725">
        <f>'Acct Summary 7-8'!C82</f>
        <v>51164747</v>
      </c>
      <c r="D6267" s="2" t="str">
        <f t="shared" si="96"/>
        <v>Error?</v>
      </c>
      <c r="E6267" s="2" t="s">
        <v>188</v>
      </c>
    </row>
    <row r="6268" spans="1:5">
      <c r="A6268">
        <v>6207</v>
      </c>
      <c r="B6268" s="1725">
        <f>'Acct Summary 7-8'!D82</f>
        <v>-3137117</v>
      </c>
      <c r="D6268" s="2" t="str">
        <f t="shared" si="96"/>
        <v>Error?</v>
      </c>
      <c r="E6268" s="2" t="s">
        <v>188</v>
      </c>
    </row>
    <row r="6269" spans="1:5">
      <c r="A6269">
        <v>6208</v>
      </c>
      <c r="B6269" s="1725">
        <f>'Acct Summary 7-8'!E82</f>
        <v>3915287</v>
      </c>
      <c r="D6269" s="2" t="str">
        <f t="shared" si="96"/>
        <v>Error?</v>
      </c>
      <c r="E6269" s="2" t="s">
        <v>188</v>
      </c>
    </row>
    <row r="6270" spans="1:5">
      <c r="A6270">
        <v>6209</v>
      </c>
      <c r="B6270" s="1725">
        <f>'Acct Summary 7-8'!F82</f>
        <v>-20579642</v>
      </c>
      <c r="D6270" s="2" t="str">
        <f t="shared" si="96"/>
        <v>Error?</v>
      </c>
      <c r="E6270" s="2" t="s">
        <v>188</v>
      </c>
    </row>
    <row r="6271" spans="1:5">
      <c r="A6271">
        <v>6210</v>
      </c>
      <c r="B6271" s="1725">
        <f>'Acct Summary 7-8'!G82</f>
        <v>1712452</v>
      </c>
      <c r="D6271" s="2" t="str">
        <f t="shared" ref="D6271:D6334" si="97">IF(ISBLANK(B6271),"OK",IF(A6271-B6271=0,"OK","Error?"))</f>
        <v>Error?</v>
      </c>
      <c r="E6271" s="2" t="s">
        <v>188</v>
      </c>
    </row>
    <row r="6272" spans="1:5">
      <c r="A6272">
        <v>6211</v>
      </c>
      <c r="B6272" s="1725">
        <f>'Acct Summary 7-8'!H82</f>
        <v>7895173</v>
      </c>
      <c r="D6272" s="2" t="str">
        <f t="shared" si="97"/>
        <v>Error?</v>
      </c>
      <c r="E6272" s="2" t="s">
        <v>188</v>
      </c>
    </row>
    <row r="6273" spans="1:5">
      <c r="A6273">
        <v>6212</v>
      </c>
      <c r="B6273" s="1725">
        <f>'Acct Summary 7-8'!I82</f>
        <v>1055219</v>
      </c>
      <c r="D6273" s="2" t="str">
        <f t="shared" si="97"/>
        <v>Error?</v>
      </c>
      <c r="E6273" s="2" t="s">
        <v>188</v>
      </c>
    </row>
    <row r="6274" spans="1:5">
      <c r="A6274">
        <v>6213</v>
      </c>
      <c r="B6274" s="1725">
        <f>'Acct Summary 7-8'!J82</f>
        <v>-5526374</v>
      </c>
      <c r="D6274" s="2" t="str">
        <f t="shared" si="97"/>
        <v>Error?</v>
      </c>
      <c r="E6274" s="2" t="s">
        <v>188</v>
      </c>
    </row>
    <row r="6275" spans="1:5">
      <c r="A6275">
        <v>6214</v>
      </c>
      <c r="B6275" s="1725">
        <f>'Acct Summary 7-8'!K82</f>
        <v>4316075</v>
      </c>
      <c r="D6275" s="2" t="str">
        <f t="shared" si="97"/>
        <v>Error?</v>
      </c>
      <c r="E6275" s="2" t="s">
        <v>188</v>
      </c>
    </row>
    <row r="6276" spans="1:5">
      <c r="A6276">
        <v>6215</v>
      </c>
      <c r="B6276" s="1725">
        <f>'Acct Summary 7-8'!C83</f>
        <v>0.3862758286386036</v>
      </c>
      <c r="D6276" s="2" t="str">
        <f t="shared" si="97"/>
        <v>Error?</v>
      </c>
      <c r="E6276" s="2" t="s">
        <v>188</v>
      </c>
    </row>
    <row r="6277" spans="1:5">
      <c r="A6277">
        <v>6216</v>
      </c>
      <c r="B6277" s="1725">
        <f>'Acct Summary 7-8'!D83</f>
        <v>-1.4505510917567659</v>
      </c>
      <c r="D6277" s="2" t="str">
        <f t="shared" si="97"/>
        <v>Error?</v>
      </c>
      <c r="E6277" s="2" t="s">
        <v>188</v>
      </c>
    </row>
    <row r="6278" spans="1:5">
      <c r="A6278">
        <v>6217</v>
      </c>
      <c r="B6278" s="1725">
        <f>'Acct Summary 7-8'!E83</f>
        <v>0.36762585098207123</v>
      </c>
      <c r="D6278" s="2" t="str">
        <f t="shared" si="97"/>
        <v>Error?</v>
      </c>
      <c r="E6278" s="2" t="s">
        <v>188</v>
      </c>
    </row>
    <row r="6279" spans="1:5">
      <c r="A6279">
        <v>6218</v>
      </c>
      <c r="B6279" s="1725">
        <f>'Acct Summary 7-8'!F83</f>
        <v>-3.6946211448390289</v>
      </c>
      <c r="D6279" s="2" t="str">
        <f t="shared" si="97"/>
        <v>Error?</v>
      </c>
      <c r="E6279" s="2" t="s">
        <v>188</v>
      </c>
    </row>
    <row r="6280" spans="1:5">
      <c r="A6280">
        <v>6219</v>
      </c>
      <c r="B6280" s="1725">
        <f>'Acct Summary 7-8'!G83</f>
        <v>0.54770088712439857</v>
      </c>
      <c r="D6280" s="2" t="str">
        <f t="shared" si="97"/>
        <v>Error?</v>
      </c>
      <c r="E6280" s="2" t="s">
        <v>188</v>
      </c>
    </row>
    <row r="6281" spans="1:5">
      <c r="A6281">
        <v>6220</v>
      </c>
      <c r="B6281" s="1725">
        <f>'Acct Summary 7-8'!H83</f>
        <v>0.39905241407015346</v>
      </c>
      <c r="D6281" s="2" t="str">
        <f t="shared" si="97"/>
        <v>Error?</v>
      </c>
      <c r="E6281" s="2" t="s">
        <v>188</v>
      </c>
    </row>
    <row r="6282" spans="1:5">
      <c r="A6282">
        <v>6221</v>
      </c>
      <c r="B6282" s="1725">
        <f>'Acct Summary 7-8'!I83</f>
        <v>2.8588008884555371E-2</v>
      </c>
      <c r="D6282" s="2" t="str">
        <f t="shared" si="97"/>
        <v>Error?</v>
      </c>
      <c r="E6282" s="2" t="s">
        <v>188</v>
      </c>
    </row>
    <row r="6283" spans="1:5">
      <c r="A6283">
        <v>6222</v>
      </c>
      <c r="B6283" s="1725">
        <f>'Acct Summary 7-8'!J83</f>
        <v>-1.0772463579120302</v>
      </c>
      <c r="D6283" s="2" t="str">
        <f t="shared" si="97"/>
        <v>Error?</v>
      </c>
      <c r="E6283" s="2" t="s">
        <v>188</v>
      </c>
    </row>
    <row r="6284" spans="1:5">
      <c r="A6284">
        <v>6223</v>
      </c>
      <c r="B6284" s="1725">
        <f>'Acct Summary 7-8'!K83</f>
        <v>1.8840717942852852</v>
      </c>
      <c r="D6284" s="2" t="str">
        <f t="shared" si="97"/>
        <v>Error?</v>
      </c>
      <c r="E6284" s="2" t="s">
        <v>188</v>
      </c>
    </row>
    <row r="6285" spans="1:5">
      <c r="A6285">
        <v>6224</v>
      </c>
      <c r="B6285" s="1725">
        <f>'Acct Summary 7-8'!E37</f>
        <v>0</v>
      </c>
      <c r="D6285" s="2" t="str">
        <f t="shared" si="97"/>
        <v>Error?</v>
      </c>
      <c r="E6285" s="2" t="s">
        <v>188</v>
      </c>
    </row>
    <row r="6286" spans="1:5">
      <c r="A6286">
        <v>6225</v>
      </c>
      <c r="B6286" s="1725">
        <f>'Acct Summary 7-8'!E38</f>
        <v>0</v>
      </c>
      <c r="D6286" s="2" t="str">
        <f t="shared" si="97"/>
        <v>Error?</v>
      </c>
      <c r="E6286" s="2" t="s">
        <v>188</v>
      </c>
    </row>
    <row r="6287" spans="1:5">
      <c r="A6287">
        <v>6226</v>
      </c>
      <c r="B6287" s="1725">
        <f>'Acct Summary 7-8'!E39</f>
        <v>0</v>
      </c>
      <c r="D6287" s="2" t="str">
        <f t="shared" si="97"/>
        <v>Error?</v>
      </c>
      <c r="E6287" s="2" t="s">
        <v>188</v>
      </c>
    </row>
    <row r="6288" spans="1:5">
      <c r="A6288">
        <v>6227</v>
      </c>
      <c r="B6288" s="1725">
        <f>'Acct Summary 7-8'!E40</f>
        <v>0</v>
      </c>
      <c r="D6288" s="2" t="str">
        <f t="shared" si="97"/>
        <v>Error?</v>
      </c>
      <c r="E6288" s="2" t="s">
        <v>188</v>
      </c>
    </row>
    <row r="6289" spans="1:5">
      <c r="A6289">
        <v>6228</v>
      </c>
      <c r="B6289" s="1725">
        <f>'Acct Summary 7-8'!H41</f>
        <v>0</v>
      </c>
      <c r="D6289" s="2" t="str">
        <f t="shared" si="97"/>
        <v>Error?</v>
      </c>
      <c r="E6289" s="2" t="s">
        <v>188</v>
      </c>
    </row>
    <row r="6290" spans="1:5">
      <c r="A6290">
        <v>6229</v>
      </c>
      <c r="B6290" s="1725">
        <f>'Acct Summary 7-8'!C42</f>
        <v>0</v>
      </c>
      <c r="D6290" s="2" t="str">
        <f t="shared" si="97"/>
        <v>Error?</v>
      </c>
      <c r="E6290" s="2" t="s">
        <v>188</v>
      </c>
    </row>
    <row r="6291" spans="1:5">
      <c r="A6291">
        <v>6230</v>
      </c>
      <c r="B6291" s="1725">
        <f>'Acct Summary 7-8'!D42</f>
        <v>0</v>
      </c>
      <c r="D6291" s="2" t="str">
        <f t="shared" si="97"/>
        <v>Error?</v>
      </c>
      <c r="E6291" s="2" t="s">
        <v>188</v>
      </c>
    </row>
    <row r="6292" spans="1:5">
      <c r="A6292">
        <v>6231</v>
      </c>
      <c r="B6292" s="1725">
        <f>'Acct Summary 7-8'!E42</f>
        <v>0</v>
      </c>
      <c r="D6292" s="2" t="str">
        <f t="shared" si="97"/>
        <v>Error?</v>
      </c>
      <c r="E6292" s="2" t="s">
        <v>188</v>
      </c>
    </row>
    <row r="6293" spans="1:5">
      <c r="A6293">
        <v>6232</v>
      </c>
      <c r="B6293" s="1725">
        <f>'Acct Summary 7-8'!F42</f>
        <v>0</v>
      </c>
      <c r="D6293" s="2" t="str">
        <f t="shared" si="97"/>
        <v>Error?</v>
      </c>
      <c r="E6293" s="2" t="s">
        <v>188</v>
      </c>
    </row>
    <row r="6294" spans="1:5">
      <c r="A6294">
        <v>6233</v>
      </c>
      <c r="B6294" s="1725">
        <f>'Acct Summary 7-8'!G42</f>
        <v>0</v>
      </c>
      <c r="D6294" s="2" t="str">
        <f t="shared" si="97"/>
        <v>Error?</v>
      </c>
      <c r="E6294" s="2" t="s">
        <v>188</v>
      </c>
    </row>
    <row r="6295" spans="1:5">
      <c r="A6295">
        <v>6234</v>
      </c>
      <c r="B6295" s="1725">
        <f>'Acct Summary 7-8'!H42</f>
        <v>0</v>
      </c>
      <c r="D6295" s="2" t="str">
        <f t="shared" si="97"/>
        <v>Error?</v>
      </c>
      <c r="E6295" s="2" t="s">
        <v>188</v>
      </c>
    </row>
    <row r="6296" spans="1:5">
      <c r="A6296">
        <v>6235</v>
      </c>
      <c r="B6296" s="1725">
        <f>'Acct Summary 7-8'!K42</f>
        <v>0</v>
      </c>
      <c r="D6296" s="2" t="str">
        <f t="shared" si="97"/>
        <v>Error?</v>
      </c>
      <c r="E6296" s="2" t="s">
        <v>188</v>
      </c>
    </row>
    <row r="6297" spans="1:5">
      <c r="A6297">
        <v>6236</v>
      </c>
      <c r="B6297" s="1725">
        <f>'Assets-Liab 5-6'!M15</f>
        <v>0</v>
      </c>
      <c r="D6297" s="2" t="str">
        <f t="shared" si="97"/>
        <v>Error?</v>
      </c>
      <c r="E6297" s="2" t="s">
        <v>188</v>
      </c>
    </row>
    <row r="6298" spans="1:5">
      <c r="A6298">
        <v>6237</v>
      </c>
      <c r="B6298" s="1725">
        <f>'Revenues 9-14'!J5</f>
        <v>4932444</v>
      </c>
      <c r="D6298" s="2" t="str">
        <f t="shared" si="97"/>
        <v>Error?</v>
      </c>
      <c r="E6298" s="2" t="s">
        <v>188</v>
      </c>
    </row>
    <row r="6299" spans="1:5">
      <c r="A6299">
        <v>6238</v>
      </c>
      <c r="B6299" s="1725">
        <f>'Revenues 9-14'!H7</f>
        <v>0</v>
      </c>
      <c r="D6299" s="2" t="str">
        <f t="shared" si="97"/>
        <v>Error?</v>
      </c>
      <c r="E6299" s="2" t="s">
        <v>188</v>
      </c>
    </row>
    <row r="6300" spans="1:5">
      <c r="A6300">
        <v>6239</v>
      </c>
      <c r="B6300" s="1725">
        <f>'Revenues 9-14'!J11</f>
        <v>0</v>
      </c>
      <c r="D6300" s="2" t="str">
        <f t="shared" si="97"/>
        <v>Error?</v>
      </c>
      <c r="E6300" s="2" t="s">
        <v>188</v>
      </c>
    </row>
    <row r="6301" spans="1:5">
      <c r="A6301">
        <v>6240</v>
      </c>
      <c r="B6301" s="1725">
        <f>'Revenues 9-14'!J12</f>
        <v>4932444</v>
      </c>
      <c r="D6301" s="2" t="str">
        <f t="shared" si="97"/>
        <v>Error?</v>
      </c>
      <c r="E6301" s="2" t="s">
        <v>188</v>
      </c>
    </row>
    <row r="6302" spans="1:5">
      <c r="A6302">
        <v>6241</v>
      </c>
      <c r="B6302" s="1725">
        <f>'Revenues 9-14'!J14</f>
        <v>0</v>
      </c>
      <c r="D6302" s="2" t="str">
        <f t="shared" si="97"/>
        <v>Error?</v>
      </c>
      <c r="E6302" s="2" t="s">
        <v>188</v>
      </c>
    </row>
    <row r="6303" spans="1:5">
      <c r="A6303">
        <v>6242</v>
      </c>
      <c r="B6303" s="1725">
        <f>'Revenues 9-14'!J15</f>
        <v>0</v>
      </c>
      <c r="D6303" s="2" t="str">
        <f t="shared" si="97"/>
        <v>Error?</v>
      </c>
      <c r="E6303" s="2" t="s">
        <v>188</v>
      </c>
    </row>
    <row r="6304" spans="1:5">
      <c r="A6304">
        <v>6243</v>
      </c>
      <c r="B6304" s="1725">
        <f>'Revenues 9-14'!J16</f>
        <v>0</v>
      </c>
      <c r="D6304" s="2" t="str">
        <f t="shared" si="97"/>
        <v>Error?</v>
      </c>
      <c r="E6304" s="2" t="s">
        <v>188</v>
      </c>
    </row>
    <row r="6305" spans="1:5">
      <c r="A6305">
        <v>6244</v>
      </c>
      <c r="B6305" s="1725">
        <f>'Revenues 9-14'!J17</f>
        <v>0</v>
      </c>
      <c r="D6305" s="2" t="str">
        <f t="shared" si="97"/>
        <v>Error?</v>
      </c>
      <c r="E6305" s="2" t="s">
        <v>188</v>
      </c>
    </row>
    <row r="6306" spans="1:5">
      <c r="A6306">
        <v>6245</v>
      </c>
      <c r="B6306" s="1725">
        <f>'Revenues 9-14'!J18</f>
        <v>0</v>
      </c>
      <c r="D6306" s="2" t="str">
        <f t="shared" si="97"/>
        <v>Error?</v>
      </c>
      <c r="E6306" s="2" t="s">
        <v>188</v>
      </c>
    </row>
    <row r="6307" spans="1:5">
      <c r="A6307">
        <v>6246</v>
      </c>
      <c r="B6307" s="1725">
        <f>'Revenues 9-14'!C23</f>
        <v>0</v>
      </c>
      <c r="D6307" s="2" t="str">
        <f t="shared" si="97"/>
        <v>Error?</v>
      </c>
      <c r="E6307" s="2" t="s">
        <v>188</v>
      </c>
    </row>
    <row r="6308" spans="1:5">
      <c r="A6308">
        <v>6247</v>
      </c>
      <c r="B6308" s="1725">
        <f>'Revenues 9-14'!C27</f>
        <v>0</v>
      </c>
      <c r="D6308" s="2" t="str">
        <f t="shared" si="97"/>
        <v>Error?</v>
      </c>
      <c r="E6308" s="2" t="s">
        <v>188</v>
      </c>
    </row>
    <row r="6309" spans="1:5">
      <c r="A6309">
        <v>6248</v>
      </c>
      <c r="B6309" s="1725">
        <f>'Revenues 9-14'!C31</f>
        <v>0</v>
      </c>
      <c r="D6309" s="2" t="str">
        <f t="shared" si="97"/>
        <v>Error?</v>
      </c>
      <c r="E6309" s="2" t="s">
        <v>188</v>
      </c>
    </row>
    <row r="6310" spans="1:5">
      <c r="A6310">
        <v>6249</v>
      </c>
      <c r="B6310" s="1725">
        <f>'Revenues 9-14'!C35</f>
        <v>0</v>
      </c>
      <c r="D6310" s="2" t="str">
        <f t="shared" si="97"/>
        <v>Error?</v>
      </c>
      <c r="E6310" s="2" t="s">
        <v>188</v>
      </c>
    </row>
    <row r="6311" spans="1:5">
      <c r="A6311">
        <v>6250</v>
      </c>
      <c r="B6311" s="1725">
        <f>'Revenues 9-14'!C39</f>
        <v>0</v>
      </c>
      <c r="D6311" s="2" t="str">
        <f t="shared" si="97"/>
        <v>Error?</v>
      </c>
      <c r="E6311" s="2" t="s">
        <v>188</v>
      </c>
    </row>
    <row r="6312" spans="1:5">
      <c r="A6312">
        <v>6251</v>
      </c>
      <c r="B6312" s="1725">
        <f>'Revenues 9-14'!F46</f>
        <v>0</v>
      </c>
      <c r="D6312" s="2" t="str">
        <f t="shared" si="97"/>
        <v>Error?</v>
      </c>
      <c r="E6312" s="2" t="s">
        <v>188</v>
      </c>
    </row>
    <row r="6313" spans="1:5">
      <c r="A6313">
        <v>6252</v>
      </c>
      <c r="B6313" s="1725">
        <f>'Revenues 9-14'!F50</f>
        <v>0</v>
      </c>
      <c r="D6313" s="2" t="str">
        <f t="shared" si="97"/>
        <v>Error?</v>
      </c>
      <c r="E6313" s="2" t="s">
        <v>188</v>
      </c>
    </row>
    <row r="6314" spans="1:5">
      <c r="A6314">
        <v>6253</v>
      </c>
      <c r="B6314" s="1725">
        <f>'Revenues 9-14'!F54</f>
        <v>0</v>
      </c>
      <c r="D6314" s="2" t="str">
        <f t="shared" si="97"/>
        <v>Error?</v>
      </c>
      <c r="E6314" s="2" t="s">
        <v>188</v>
      </c>
    </row>
    <row r="6315" spans="1:5">
      <c r="A6315">
        <v>6254</v>
      </c>
      <c r="B6315" s="1725">
        <f>'Revenues 9-14'!F62</f>
        <v>0</v>
      </c>
      <c r="D6315" s="2" t="str">
        <f t="shared" si="97"/>
        <v>Error?</v>
      </c>
      <c r="E6315" s="2" t="s">
        <v>188</v>
      </c>
    </row>
    <row r="6316" spans="1:5">
      <c r="A6316">
        <v>6255</v>
      </c>
      <c r="B6316" s="1725">
        <f>'Revenues 9-14'!J65</f>
        <v>185882</v>
      </c>
      <c r="D6316" s="2" t="str">
        <f t="shared" si="97"/>
        <v>Error?</v>
      </c>
      <c r="E6316" s="2" t="s">
        <v>188</v>
      </c>
    </row>
    <row r="6317" spans="1:5">
      <c r="A6317">
        <v>6256</v>
      </c>
      <c r="B6317" s="1725">
        <f>'Revenues 9-14'!J66</f>
        <v>0</v>
      </c>
      <c r="D6317" s="2" t="str">
        <f t="shared" si="97"/>
        <v>Error?</v>
      </c>
      <c r="E6317" s="2" t="s">
        <v>188</v>
      </c>
    </row>
    <row r="6318" spans="1:5">
      <c r="A6318">
        <v>6257</v>
      </c>
      <c r="B6318" s="1725">
        <f>'Revenues 9-14'!J67</f>
        <v>185882</v>
      </c>
      <c r="D6318" s="2" t="str">
        <f t="shared" si="97"/>
        <v>Error?</v>
      </c>
      <c r="E6318" s="2" t="s">
        <v>188</v>
      </c>
    </row>
    <row r="6319" spans="1:5">
      <c r="A6319">
        <v>6258</v>
      </c>
      <c r="B6319" s="1725">
        <f>'Revenues 9-14'!J96</f>
        <v>0</v>
      </c>
      <c r="D6319" s="2" t="str">
        <f t="shared" si="97"/>
        <v>Error?</v>
      </c>
      <c r="E6319" s="2" t="s">
        <v>188</v>
      </c>
    </row>
    <row r="6320" spans="1:5">
      <c r="A6320">
        <v>6259</v>
      </c>
      <c r="B6320" s="1725">
        <f>'Revenues 9-14'!C97</f>
        <v>0</v>
      </c>
      <c r="D6320" s="2" t="str">
        <f t="shared" si="97"/>
        <v>Error?</v>
      </c>
      <c r="E6320" s="2" t="s">
        <v>188</v>
      </c>
    </row>
    <row r="6321" spans="1:5">
      <c r="A6321">
        <v>6260</v>
      </c>
      <c r="B6321" s="1725">
        <f>'Revenues 9-14'!D97</f>
        <v>0</v>
      </c>
      <c r="D6321" s="2" t="str">
        <f t="shared" si="97"/>
        <v>Error?</v>
      </c>
      <c r="E6321" s="2" t="s">
        <v>188</v>
      </c>
    </row>
    <row r="6322" spans="1:5">
      <c r="A6322">
        <v>6261</v>
      </c>
      <c r="B6322" s="1725">
        <f>'Revenues 9-14'!E97</f>
        <v>0</v>
      </c>
      <c r="D6322" s="2" t="str">
        <f t="shared" si="97"/>
        <v>Error?</v>
      </c>
      <c r="E6322" s="2" t="s">
        <v>188</v>
      </c>
    </row>
    <row r="6323" spans="1:5">
      <c r="A6323">
        <v>6262</v>
      </c>
      <c r="B6323" s="1725">
        <f>'Revenues 9-14'!F97</f>
        <v>0</v>
      </c>
      <c r="D6323" s="2" t="str">
        <f t="shared" si="97"/>
        <v>Error?</v>
      </c>
      <c r="E6323" s="2" t="s">
        <v>188</v>
      </c>
    </row>
    <row r="6324" spans="1:5">
      <c r="A6324">
        <v>6263</v>
      </c>
      <c r="B6324" s="1725">
        <f>'Revenues 9-14'!G97</f>
        <v>0</v>
      </c>
      <c r="D6324" s="2" t="str">
        <f t="shared" si="97"/>
        <v>Error?</v>
      </c>
      <c r="E6324" s="2" t="s">
        <v>188</v>
      </c>
    </row>
    <row r="6325" spans="1:5">
      <c r="A6325">
        <v>6264</v>
      </c>
      <c r="B6325" s="1725">
        <f>'Revenues 9-14'!H97</f>
        <v>0</v>
      </c>
      <c r="D6325" s="2" t="str">
        <f t="shared" si="97"/>
        <v>Error?</v>
      </c>
      <c r="E6325" s="2" t="s">
        <v>188</v>
      </c>
    </row>
    <row r="6326" spans="1:5">
      <c r="A6326">
        <v>6265</v>
      </c>
      <c r="B6326" s="1725">
        <f>'Revenues 9-14'!I97</f>
        <v>0</v>
      </c>
      <c r="D6326" s="2" t="str">
        <f t="shared" si="97"/>
        <v>Error?</v>
      </c>
      <c r="E6326" s="2" t="s">
        <v>188</v>
      </c>
    </row>
    <row r="6327" spans="1:5">
      <c r="A6327">
        <v>6266</v>
      </c>
      <c r="B6327" s="1725">
        <f>'Revenues 9-14'!J97</f>
        <v>0</v>
      </c>
      <c r="D6327" s="2" t="str">
        <f t="shared" si="97"/>
        <v>Error?</v>
      </c>
      <c r="E6327" s="2" t="s">
        <v>188</v>
      </c>
    </row>
    <row r="6328" spans="1:5">
      <c r="A6328">
        <v>6267</v>
      </c>
      <c r="B6328" s="1725">
        <f>'Revenues 9-14'!K97</f>
        <v>0</v>
      </c>
      <c r="D6328" s="2" t="str">
        <f t="shared" si="97"/>
        <v>Error?</v>
      </c>
      <c r="E6328" s="2" t="s">
        <v>188</v>
      </c>
    </row>
    <row r="6329" spans="1:5">
      <c r="A6329">
        <v>6268</v>
      </c>
      <c r="B6329" s="1725">
        <f>'Revenues 9-14'!J99</f>
        <v>0</v>
      </c>
      <c r="D6329" s="2" t="str">
        <f t="shared" si="97"/>
        <v>Error?</v>
      </c>
      <c r="E6329" s="2" t="s">
        <v>188</v>
      </c>
    </row>
    <row r="6330" spans="1:5">
      <c r="A6330">
        <v>6269</v>
      </c>
      <c r="B6330" s="1725">
        <f>'Revenues 9-14'!C100</f>
        <v>0</v>
      </c>
      <c r="D6330" s="2" t="str">
        <f t="shared" si="97"/>
        <v>Error?</v>
      </c>
      <c r="E6330" s="2" t="s">
        <v>188</v>
      </c>
    </row>
    <row r="6331" spans="1:5">
      <c r="A6331">
        <v>6270</v>
      </c>
      <c r="B6331" s="1725">
        <f>'Revenues 9-14'!D100</f>
        <v>20587</v>
      </c>
      <c r="D6331" s="2" t="str">
        <f t="shared" si="97"/>
        <v>Error?</v>
      </c>
      <c r="E6331" s="2" t="s">
        <v>188</v>
      </c>
    </row>
    <row r="6332" spans="1:5">
      <c r="A6332">
        <v>6271</v>
      </c>
      <c r="B6332" s="1725">
        <f>'Revenues 9-14'!E100</f>
        <v>0</v>
      </c>
      <c r="D6332" s="2" t="str">
        <f t="shared" si="97"/>
        <v>Error?</v>
      </c>
      <c r="E6332" s="2" t="s">
        <v>188</v>
      </c>
    </row>
    <row r="6333" spans="1:5">
      <c r="A6333">
        <v>6272</v>
      </c>
      <c r="B6333" s="1725">
        <f>'Revenues 9-14'!F100</f>
        <v>0</v>
      </c>
      <c r="D6333" s="2" t="str">
        <f t="shared" si="97"/>
        <v>Error?</v>
      </c>
      <c r="E6333" s="2" t="s">
        <v>188</v>
      </c>
    </row>
    <row r="6334" spans="1:5">
      <c r="A6334">
        <v>6273</v>
      </c>
      <c r="B6334" s="1725">
        <f>'Revenues 9-14'!G100</f>
        <v>0</v>
      </c>
      <c r="D6334" s="2" t="str">
        <f t="shared" si="97"/>
        <v>Error?</v>
      </c>
      <c r="E6334" s="2" t="s">
        <v>188</v>
      </c>
    </row>
    <row r="6335" spans="1:5">
      <c r="A6335">
        <v>6274</v>
      </c>
      <c r="B6335" s="1725">
        <f>'Revenues 9-14'!H100</f>
        <v>0</v>
      </c>
      <c r="D6335" s="2" t="str">
        <f t="shared" ref="D6335:D6398" si="98">IF(ISBLANK(B6335),"OK",IF(A6335-B6335=0,"OK","Error?"))</f>
        <v>Error?</v>
      </c>
      <c r="E6335" s="2" t="s">
        <v>188</v>
      </c>
    </row>
    <row r="6336" spans="1:5">
      <c r="A6336">
        <v>6275</v>
      </c>
      <c r="B6336" s="1725">
        <f>'Revenues 9-14'!I100</f>
        <v>0</v>
      </c>
      <c r="D6336" s="2" t="str">
        <f t="shared" si="98"/>
        <v>Error?</v>
      </c>
      <c r="E6336" s="2" t="s">
        <v>188</v>
      </c>
    </row>
    <row r="6337" spans="1:5">
      <c r="A6337">
        <v>6276</v>
      </c>
      <c r="B6337" s="1725">
        <f>'Revenues 9-14'!J100</f>
        <v>0</v>
      </c>
      <c r="D6337" s="2" t="str">
        <f t="shared" si="98"/>
        <v>Error?</v>
      </c>
      <c r="E6337" s="2" t="s">
        <v>188</v>
      </c>
    </row>
    <row r="6338" spans="1:5">
      <c r="A6338">
        <v>6277</v>
      </c>
      <c r="B6338" s="1725">
        <f>'Revenues 9-14'!K100</f>
        <v>0</v>
      </c>
      <c r="D6338" s="2" t="str">
        <f t="shared" si="98"/>
        <v>Error?</v>
      </c>
      <c r="E6338" s="2" t="s">
        <v>188</v>
      </c>
    </row>
    <row r="6339" spans="1:5">
      <c r="A6339">
        <v>6278</v>
      </c>
      <c r="B6339" s="1725">
        <f>'Revenues 9-14'!C101</f>
        <v>20849</v>
      </c>
      <c r="D6339" s="2" t="str">
        <f t="shared" si="98"/>
        <v>Error?</v>
      </c>
      <c r="E6339" s="2" t="s">
        <v>188</v>
      </c>
    </row>
    <row r="6340" spans="1:5">
      <c r="A6340">
        <v>6279</v>
      </c>
      <c r="B6340" s="1725">
        <f>'Revenues 9-14'!C102</f>
        <v>0</v>
      </c>
      <c r="D6340" s="2" t="str">
        <f t="shared" si="98"/>
        <v>Error?</v>
      </c>
      <c r="E6340" s="2" t="s">
        <v>188</v>
      </c>
    </row>
    <row r="6341" spans="1:5">
      <c r="A6341">
        <v>6280</v>
      </c>
      <c r="B6341" s="1725">
        <f>'Revenues 9-14'!D102</f>
        <v>0</v>
      </c>
      <c r="D6341" s="2" t="str">
        <f t="shared" si="98"/>
        <v>Error?</v>
      </c>
      <c r="E6341" s="2" t="s">
        <v>188</v>
      </c>
    </row>
    <row r="6342" spans="1:5">
      <c r="A6342">
        <v>6281</v>
      </c>
      <c r="B6342" s="1725">
        <f>'Revenues 9-14'!E102</f>
        <v>0</v>
      </c>
      <c r="D6342" s="2" t="str">
        <f t="shared" si="98"/>
        <v>Error?</v>
      </c>
      <c r="E6342" s="2" t="s">
        <v>188</v>
      </c>
    </row>
    <row r="6343" spans="1:5">
      <c r="A6343">
        <v>6282</v>
      </c>
      <c r="B6343" s="1725">
        <f>'Revenues 9-14'!F102</f>
        <v>0</v>
      </c>
      <c r="D6343" s="2" t="str">
        <f t="shared" si="98"/>
        <v>Error?</v>
      </c>
      <c r="E6343" s="2" t="s">
        <v>188</v>
      </c>
    </row>
    <row r="6344" spans="1:5">
      <c r="A6344">
        <v>6283</v>
      </c>
      <c r="B6344" s="1725">
        <f>'Revenues 9-14'!G102</f>
        <v>0</v>
      </c>
      <c r="D6344" s="2" t="str">
        <f t="shared" si="98"/>
        <v>Error?</v>
      </c>
      <c r="E6344" s="2" t="s">
        <v>188</v>
      </c>
    </row>
    <row r="6345" spans="1:5">
      <c r="A6345">
        <v>6284</v>
      </c>
      <c r="B6345" s="1725">
        <f>'Revenues 9-14'!H102</f>
        <v>0</v>
      </c>
      <c r="D6345" s="2" t="str">
        <f t="shared" si="98"/>
        <v>Error?</v>
      </c>
      <c r="E6345" s="2" t="s">
        <v>188</v>
      </c>
    </row>
    <row r="6346" spans="1:5">
      <c r="A6346">
        <v>6285</v>
      </c>
      <c r="B6346" s="1725">
        <f>'Revenues 9-14'!I102</f>
        <v>0</v>
      </c>
      <c r="D6346" s="2" t="str">
        <f t="shared" si="98"/>
        <v>Error?</v>
      </c>
      <c r="E6346" s="2" t="s">
        <v>188</v>
      </c>
    </row>
    <row r="6347" spans="1:5">
      <c r="A6347">
        <v>6286</v>
      </c>
      <c r="B6347" s="1725">
        <f>'Revenues 9-14'!J102</f>
        <v>0</v>
      </c>
      <c r="D6347" s="2" t="str">
        <f t="shared" si="98"/>
        <v>Error?</v>
      </c>
      <c r="E6347" s="2" t="s">
        <v>188</v>
      </c>
    </row>
    <row r="6348" spans="1:5">
      <c r="A6348">
        <v>6287</v>
      </c>
      <c r="B6348" s="1725">
        <f>'Revenues 9-14'!K102</f>
        <v>0</v>
      </c>
      <c r="D6348" s="2" t="str">
        <f t="shared" si="98"/>
        <v>Error?</v>
      </c>
      <c r="E6348" s="2" t="s">
        <v>188</v>
      </c>
    </row>
    <row r="6349" spans="1:5">
      <c r="A6349">
        <v>6288</v>
      </c>
      <c r="B6349" s="1725">
        <f>'Revenues 9-14'!G104</f>
        <v>0</v>
      </c>
      <c r="D6349" s="2" t="str">
        <f t="shared" si="98"/>
        <v>Error?</v>
      </c>
      <c r="E6349" s="2" t="s">
        <v>188</v>
      </c>
    </row>
    <row r="6350" spans="1:5">
      <c r="A6350">
        <v>6289</v>
      </c>
      <c r="B6350" s="1725">
        <f>'Revenues 9-14'!J107</f>
        <v>0</v>
      </c>
      <c r="D6350" s="2" t="str">
        <f t="shared" si="98"/>
        <v>Error?</v>
      </c>
      <c r="E6350" s="2" t="s">
        <v>188</v>
      </c>
    </row>
    <row r="6351" spans="1:5">
      <c r="A6351">
        <v>6290</v>
      </c>
      <c r="B6351" s="1725">
        <f>'Revenues 9-14'!J108</f>
        <v>0</v>
      </c>
      <c r="D6351" s="2" t="str">
        <f t="shared" si="98"/>
        <v>Error?</v>
      </c>
      <c r="E6351" s="2" t="s">
        <v>188</v>
      </c>
    </row>
    <row r="6352" spans="1:5">
      <c r="A6352">
        <v>6291</v>
      </c>
      <c r="B6352" s="1725">
        <f>'Revenues 9-14'!J109</f>
        <v>5118326</v>
      </c>
      <c r="D6352" s="2" t="str">
        <f t="shared" si="98"/>
        <v>Error?</v>
      </c>
      <c r="E6352" s="2" t="s">
        <v>188</v>
      </c>
    </row>
    <row r="6353" spans="1:5">
      <c r="A6353">
        <v>6292</v>
      </c>
      <c r="B6353" s="1725">
        <f>'Revenues 9-14'!J117</f>
        <v>0</v>
      </c>
      <c r="D6353" s="2" t="str">
        <f t="shared" si="98"/>
        <v>Error?</v>
      </c>
      <c r="E6353" s="2" t="s">
        <v>188</v>
      </c>
    </row>
    <row r="6354" spans="1:5">
      <c r="A6354">
        <v>6293</v>
      </c>
      <c r="B6354" s="1725">
        <f>'Revenues 9-14'!J118</f>
        <v>0</v>
      </c>
      <c r="D6354" s="2" t="str">
        <f t="shared" si="98"/>
        <v>Error?</v>
      </c>
      <c r="E6354" s="2" t="s">
        <v>188</v>
      </c>
    </row>
    <row r="6355" spans="1:5">
      <c r="A6355">
        <v>6294</v>
      </c>
      <c r="B6355" s="1725">
        <f>'Revenues 9-14'!J119</f>
        <v>0</v>
      </c>
      <c r="D6355" s="2" t="str">
        <f t="shared" si="98"/>
        <v>Error?</v>
      </c>
      <c r="E6355" s="2" t="s">
        <v>188</v>
      </c>
    </row>
    <row r="6356" spans="1:5">
      <c r="A6356">
        <v>6295</v>
      </c>
      <c r="B6356" s="1725">
        <f>'Revenues 9-14'!J121</f>
        <v>0</v>
      </c>
      <c r="D6356" s="2" t="str">
        <f t="shared" si="98"/>
        <v>Error?</v>
      </c>
      <c r="E6356" s="2" t="s">
        <v>188</v>
      </c>
    </row>
    <row r="6357" spans="1:5">
      <c r="A6357">
        <v>6296</v>
      </c>
      <c r="B6357" s="1725">
        <f>'Revenues 9-14'!J122</f>
        <v>0</v>
      </c>
      <c r="D6357" s="2" t="str">
        <f t="shared" si="98"/>
        <v>Error?</v>
      </c>
      <c r="E6357" s="2" t="s">
        <v>188</v>
      </c>
    </row>
    <row r="6358" spans="1:5">
      <c r="A6358">
        <v>6297</v>
      </c>
      <c r="B6358" s="1725">
        <f>'Revenues 9-14'!G135</f>
        <v>0</v>
      </c>
      <c r="D6358" s="2" t="str">
        <f t="shared" si="98"/>
        <v>Error?</v>
      </c>
      <c r="E6358" s="2" t="s">
        <v>188</v>
      </c>
    </row>
    <row r="6359" spans="1:5">
      <c r="A6359">
        <v>6298</v>
      </c>
      <c r="B6359" s="1725">
        <f>'Revenues 9-14'!C137</f>
        <v>0</v>
      </c>
      <c r="D6359" s="2" t="str">
        <f t="shared" si="98"/>
        <v>Error?</v>
      </c>
      <c r="E6359" s="2" t="s">
        <v>188</v>
      </c>
    </row>
    <row r="6360" spans="1:5">
      <c r="A6360">
        <v>6299</v>
      </c>
      <c r="B6360" s="1725">
        <f>'Revenues 9-14'!D137</f>
        <v>0</v>
      </c>
      <c r="D6360" s="2" t="str">
        <f t="shared" si="98"/>
        <v>Error?</v>
      </c>
      <c r="E6360" s="2" t="s">
        <v>188</v>
      </c>
    </row>
    <row r="6361" spans="1:5">
      <c r="A6361">
        <v>6300</v>
      </c>
      <c r="B6361" s="1725">
        <f>'Revenues 9-14'!G137</f>
        <v>0</v>
      </c>
      <c r="D6361" s="2" t="str">
        <f t="shared" si="98"/>
        <v>Error?</v>
      </c>
      <c r="E6361" s="2" t="s">
        <v>188</v>
      </c>
    </row>
    <row r="6362" spans="1:5">
      <c r="A6362">
        <v>6301</v>
      </c>
      <c r="B6362" s="1725">
        <f>'Revenues 9-14'!C138</f>
        <v>0</v>
      </c>
      <c r="D6362" s="2" t="str">
        <f t="shared" si="98"/>
        <v>Error?</v>
      </c>
      <c r="E6362" s="2" t="s">
        <v>188</v>
      </c>
    </row>
    <row r="6363" spans="1:5">
      <c r="A6363">
        <v>6302</v>
      </c>
      <c r="B6363" s="1725">
        <f>'Revenues 9-14'!D138</f>
        <v>0</v>
      </c>
      <c r="D6363" s="2" t="str">
        <f t="shared" si="98"/>
        <v>Error?</v>
      </c>
      <c r="E6363" s="2" t="s">
        <v>188</v>
      </c>
    </row>
    <row r="6364" spans="1:5">
      <c r="A6364">
        <v>6303</v>
      </c>
      <c r="B6364" s="1725">
        <f>'Revenues 9-14'!G138</f>
        <v>0</v>
      </c>
      <c r="D6364" s="2" t="str">
        <f t="shared" si="98"/>
        <v>Error?</v>
      </c>
      <c r="E6364" s="2" t="s">
        <v>188</v>
      </c>
    </row>
    <row r="6365" spans="1:5">
      <c r="A6365">
        <v>6304</v>
      </c>
      <c r="B6365" s="1725">
        <f>'Revenues 9-14'!C139</f>
        <v>0</v>
      </c>
      <c r="D6365" s="2" t="str">
        <f t="shared" si="98"/>
        <v>Error?</v>
      </c>
      <c r="E6365" s="2" t="s">
        <v>188</v>
      </c>
    </row>
    <row r="6366" spans="1:5">
      <c r="A6366">
        <v>6305</v>
      </c>
      <c r="B6366" s="1725">
        <f>'Revenues 9-14'!D139</f>
        <v>0</v>
      </c>
      <c r="D6366" s="2" t="str">
        <f t="shared" si="98"/>
        <v>Error?</v>
      </c>
      <c r="E6366" s="2" t="s">
        <v>188</v>
      </c>
    </row>
    <row r="6367" spans="1:5">
      <c r="A6367">
        <v>6306</v>
      </c>
      <c r="B6367" s="1725">
        <f>'Revenues 9-14'!G139</f>
        <v>0</v>
      </c>
      <c r="D6367" s="2" t="str">
        <f t="shared" si="98"/>
        <v>Error?</v>
      </c>
      <c r="E6367" s="2" t="s">
        <v>188</v>
      </c>
    </row>
    <row r="6368" spans="1:5">
      <c r="A6368">
        <v>6307</v>
      </c>
      <c r="B6368" s="1725">
        <f>'Revenues 9-14'!E149</f>
        <v>0</v>
      </c>
      <c r="D6368" s="2" t="str">
        <f t="shared" si="98"/>
        <v>Error?</v>
      </c>
      <c r="E6368" s="2" t="s">
        <v>188</v>
      </c>
    </row>
    <row r="6369" spans="1:6">
      <c r="A6369">
        <v>6308</v>
      </c>
      <c r="B6369" s="1725">
        <f>'Revenues 9-14'!F149</f>
        <v>0</v>
      </c>
      <c r="D6369" s="2" t="str">
        <f t="shared" si="98"/>
        <v>Error?</v>
      </c>
      <c r="E6369" s="2" t="s">
        <v>188</v>
      </c>
    </row>
    <row r="6370" spans="1:6">
      <c r="A6370">
        <v>6309</v>
      </c>
      <c r="B6370" s="1725">
        <f>'Revenues 9-14'!G149</f>
        <v>0</v>
      </c>
      <c r="D6370" s="2" t="str">
        <f t="shared" si="98"/>
        <v>Error?</v>
      </c>
      <c r="E6370" s="2" t="s">
        <v>188</v>
      </c>
    </row>
    <row r="6371" spans="1:6">
      <c r="A6371">
        <v>6310</v>
      </c>
      <c r="B6371" s="1725">
        <f>'Revenues 9-14'!H149</f>
        <v>0</v>
      </c>
      <c r="D6371" s="2" t="str">
        <f t="shared" si="98"/>
        <v>Error?</v>
      </c>
      <c r="E6371" s="2" t="s">
        <v>188</v>
      </c>
    </row>
    <row r="6372" spans="1:6">
      <c r="A6372">
        <v>6311</v>
      </c>
      <c r="B6372" s="1725">
        <f>'Revenues 9-14'!I149</f>
        <v>0</v>
      </c>
      <c r="D6372" s="2" t="str">
        <f t="shared" si="98"/>
        <v>Error?</v>
      </c>
      <c r="E6372" s="2" t="s">
        <v>188</v>
      </c>
    </row>
    <row r="6373" spans="1:6">
      <c r="A6373">
        <v>6312</v>
      </c>
      <c r="B6373" s="1725">
        <f>'Revenues 9-14'!J149</f>
        <v>0</v>
      </c>
      <c r="D6373" s="2" t="str">
        <f t="shared" si="98"/>
        <v>Error?</v>
      </c>
      <c r="E6373" s="2" t="s">
        <v>188</v>
      </c>
    </row>
    <row r="6374" spans="1:6">
      <c r="A6374">
        <v>6313</v>
      </c>
      <c r="B6374" s="1725">
        <f>'Revenues 9-14'!K149</f>
        <v>0</v>
      </c>
      <c r="D6374" s="2" t="str">
        <f t="shared" si="98"/>
        <v>Error?</v>
      </c>
      <c r="E6374" s="2" t="s">
        <v>188</v>
      </c>
    </row>
    <row r="6375" spans="1:6">
      <c r="A6375">
        <v>6314</v>
      </c>
      <c r="B6375" s="1725">
        <f>'Revenues 9-14'!E150</f>
        <v>0</v>
      </c>
      <c r="D6375" s="2" t="str">
        <f t="shared" si="98"/>
        <v>Error?</v>
      </c>
      <c r="E6375" s="2" t="s">
        <v>188</v>
      </c>
    </row>
    <row r="6376" spans="1:6">
      <c r="A6376">
        <v>6315</v>
      </c>
      <c r="B6376" s="1725">
        <f>'Revenues 9-14'!H150</f>
        <v>0</v>
      </c>
      <c r="D6376" s="2" t="str">
        <f t="shared" si="98"/>
        <v>Error?</v>
      </c>
      <c r="E6376" s="2" t="s">
        <v>188</v>
      </c>
    </row>
    <row r="6377" spans="1:6">
      <c r="A6377">
        <v>6316</v>
      </c>
      <c r="B6377" s="1725">
        <f>'Revenues 9-14'!I150</f>
        <v>0</v>
      </c>
      <c r="D6377" s="2" t="str">
        <f t="shared" si="98"/>
        <v>Error?</v>
      </c>
      <c r="E6377" s="2" t="s">
        <v>188</v>
      </c>
    </row>
    <row r="6378" spans="1:6">
      <c r="A6378">
        <v>6317</v>
      </c>
      <c r="B6378" s="1725">
        <f>'Revenues 9-14'!J150</f>
        <v>0</v>
      </c>
      <c r="D6378" s="2" t="str">
        <f t="shared" si="98"/>
        <v>Error?</v>
      </c>
      <c r="E6378" s="2" t="s">
        <v>188</v>
      </c>
    </row>
    <row r="6379" spans="1:6">
      <c r="A6379">
        <v>6318</v>
      </c>
      <c r="B6379" s="1725">
        <f>'Revenues 9-14'!K150</f>
        <v>0</v>
      </c>
      <c r="D6379" s="2" t="str">
        <f t="shared" si="98"/>
        <v>Error?</v>
      </c>
      <c r="E6379" s="2" t="s">
        <v>188</v>
      </c>
    </row>
    <row r="6380" spans="1:6">
      <c r="A6380">
        <v>6319</v>
      </c>
      <c r="B6380" s="1725">
        <f>'Revenues 9-14'!G152</f>
        <v>0</v>
      </c>
      <c r="D6380" s="2" t="str">
        <f t="shared" si="98"/>
        <v>Error?</v>
      </c>
      <c r="E6380" s="2" t="s">
        <v>188</v>
      </c>
    </row>
    <row r="6381" spans="1:6">
      <c r="A6381">
        <v>6320</v>
      </c>
      <c r="B6381" s="1725">
        <f>'Revenues 9-14'!G153</f>
        <v>0</v>
      </c>
      <c r="D6381" s="2" t="str">
        <f t="shared" si="98"/>
        <v>Error?</v>
      </c>
      <c r="E6381" s="2" t="s">
        <v>188</v>
      </c>
    </row>
    <row r="6382" spans="1:6">
      <c r="A6382" s="126">
        <v>6321</v>
      </c>
      <c r="B6382" s="1725"/>
      <c r="D6382" s="2" t="str">
        <f t="shared" si="98"/>
        <v>OK</v>
      </c>
      <c r="E6382" s="2" t="s">
        <v>188</v>
      </c>
      <c r="F6382" s="1" t="s">
        <v>1875</v>
      </c>
    </row>
    <row r="6383" spans="1:6">
      <c r="A6383" s="126">
        <v>6322</v>
      </c>
      <c r="B6383" s="1725"/>
      <c r="D6383" s="2" t="str">
        <f t="shared" si="98"/>
        <v>OK</v>
      </c>
      <c r="E6383" s="2" t="s">
        <v>188</v>
      </c>
      <c r="F6383" s="1" t="s">
        <v>1875</v>
      </c>
    </row>
    <row r="6384" spans="1:6">
      <c r="A6384" s="126">
        <v>6323</v>
      </c>
      <c r="B6384" s="1725"/>
      <c r="D6384" s="2" t="str">
        <f t="shared" si="98"/>
        <v>OK</v>
      </c>
      <c r="E6384" s="2" t="s">
        <v>188</v>
      </c>
      <c r="F6384" s="1" t="s">
        <v>1875</v>
      </c>
    </row>
    <row r="6385" spans="1:6">
      <c r="A6385" s="126">
        <v>6324</v>
      </c>
      <c r="B6385" s="1725"/>
      <c r="D6385" s="2" t="str">
        <f t="shared" si="98"/>
        <v>OK</v>
      </c>
      <c r="E6385" s="2" t="s">
        <v>188</v>
      </c>
      <c r="F6385" s="1" t="s">
        <v>1875</v>
      </c>
    </row>
    <row r="6386" spans="1:6">
      <c r="A6386" s="126">
        <v>6325</v>
      </c>
      <c r="B6386" s="1725"/>
      <c r="D6386" s="2" t="str">
        <f t="shared" si="98"/>
        <v>OK</v>
      </c>
      <c r="E6386" s="2" t="s">
        <v>188</v>
      </c>
      <c r="F6386" s="1" t="s">
        <v>1875</v>
      </c>
    </row>
    <row r="6387" spans="1:6">
      <c r="A6387" s="126">
        <v>6326</v>
      </c>
      <c r="B6387" s="1725"/>
      <c r="D6387" s="2" t="str">
        <f t="shared" si="98"/>
        <v>OK</v>
      </c>
      <c r="E6387" s="2" t="s">
        <v>188</v>
      </c>
      <c r="F6387" s="1" t="s">
        <v>1875</v>
      </c>
    </row>
    <row r="6388" spans="1:6">
      <c r="A6388">
        <v>6327</v>
      </c>
      <c r="B6388" s="1725">
        <f>'Revenues 9-14'!C163</f>
        <v>0</v>
      </c>
      <c r="D6388" s="2" t="str">
        <f t="shared" si="98"/>
        <v>Error?</v>
      </c>
      <c r="E6388" s="2" t="s">
        <v>188</v>
      </c>
    </row>
    <row r="6389" spans="1:6">
      <c r="A6389">
        <v>6328</v>
      </c>
      <c r="B6389" s="1725">
        <f>'Revenues 9-14'!D163</f>
        <v>0</v>
      </c>
      <c r="D6389" s="2" t="str">
        <f t="shared" si="98"/>
        <v>Error?</v>
      </c>
      <c r="E6389" s="2" t="s">
        <v>188</v>
      </c>
    </row>
    <row r="6390" spans="1:6">
      <c r="A6390">
        <v>6329</v>
      </c>
      <c r="B6390" s="1725">
        <f>'Revenues 9-14'!E163</f>
        <v>0</v>
      </c>
      <c r="D6390" s="2" t="str">
        <f t="shared" si="98"/>
        <v>Error?</v>
      </c>
      <c r="E6390" s="2" t="s">
        <v>188</v>
      </c>
    </row>
    <row r="6391" spans="1:6">
      <c r="A6391">
        <v>6330</v>
      </c>
      <c r="B6391" s="1725">
        <f>'Revenues 9-14'!F163</f>
        <v>0</v>
      </c>
      <c r="D6391" s="2" t="str">
        <f t="shared" si="98"/>
        <v>Error?</v>
      </c>
      <c r="E6391" s="2" t="s">
        <v>188</v>
      </c>
    </row>
    <row r="6392" spans="1:6">
      <c r="A6392">
        <v>6331</v>
      </c>
      <c r="B6392" s="1725">
        <f>'Revenues 9-14'!G163</f>
        <v>0</v>
      </c>
      <c r="D6392" s="2" t="str">
        <f t="shared" si="98"/>
        <v>Error?</v>
      </c>
      <c r="E6392" s="2" t="s">
        <v>188</v>
      </c>
    </row>
    <row r="6393" spans="1:6">
      <c r="A6393">
        <v>6332</v>
      </c>
      <c r="B6393" s="1725">
        <f>'Revenues 9-14'!H163</f>
        <v>0</v>
      </c>
      <c r="D6393" s="2" t="str">
        <f t="shared" si="98"/>
        <v>Error?</v>
      </c>
      <c r="E6393" s="2" t="s">
        <v>188</v>
      </c>
    </row>
    <row r="6394" spans="1:6">
      <c r="A6394">
        <v>6333</v>
      </c>
      <c r="B6394" s="1725">
        <f>'Revenues 9-14'!K163</f>
        <v>0</v>
      </c>
      <c r="D6394" s="2" t="str">
        <f t="shared" si="98"/>
        <v>Error?</v>
      </c>
      <c r="E6394" s="2" t="s">
        <v>188</v>
      </c>
    </row>
    <row r="6395" spans="1:6">
      <c r="A6395">
        <v>6334</v>
      </c>
      <c r="B6395" s="1725">
        <f>'Revenues 9-14'!J168</f>
        <v>0</v>
      </c>
      <c r="D6395" s="2" t="str">
        <f t="shared" si="98"/>
        <v>Error?</v>
      </c>
      <c r="E6395" s="2" t="s">
        <v>188</v>
      </c>
    </row>
    <row r="6396" spans="1:6">
      <c r="A6396">
        <v>6335</v>
      </c>
      <c r="B6396" s="1725">
        <f>'Revenues 9-14'!J169</f>
        <v>0</v>
      </c>
      <c r="D6396" s="2" t="str">
        <f t="shared" si="98"/>
        <v>Error?</v>
      </c>
      <c r="E6396" s="2" t="s">
        <v>188</v>
      </c>
    </row>
    <row r="6397" spans="1:6">
      <c r="A6397">
        <v>6336</v>
      </c>
      <c r="B6397" s="1725">
        <f>'Revenues 9-14'!J170</f>
        <v>0</v>
      </c>
      <c r="D6397" s="2" t="str">
        <f t="shared" si="98"/>
        <v>Error?</v>
      </c>
      <c r="E6397" s="2" t="s">
        <v>188</v>
      </c>
    </row>
    <row r="6398" spans="1:6">
      <c r="A6398">
        <v>6337</v>
      </c>
      <c r="B6398" s="1725">
        <f>'Revenues 9-14'!J173</f>
        <v>0</v>
      </c>
      <c r="D6398" s="2" t="str">
        <f t="shared" si="98"/>
        <v>Error?</v>
      </c>
      <c r="E6398" s="2" t="s">
        <v>188</v>
      </c>
    </row>
    <row r="6399" spans="1:6">
      <c r="A6399">
        <v>6338</v>
      </c>
      <c r="B6399" s="1725">
        <f>'Revenues 9-14'!J174</f>
        <v>0</v>
      </c>
      <c r="D6399" s="2" t="str">
        <f t="shared" ref="D6399:D6462" si="99">IF(ISBLANK(B6399),"OK",IF(A6399-B6399=0,"OK","Error?"))</f>
        <v>Error?</v>
      </c>
      <c r="E6399" s="2" t="s">
        <v>188</v>
      </c>
    </row>
    <row r="6400" spans="1:6">
      <c r="A6400">
        <v>6339</v>
      </c>
      <c r="B6400" s="1725">
        <f>'Revenues 9-14'!J175</f>
        <v>0</v>
      </c>
      <c r="D6400" s="2" t="str">
        <f t="shared" si="99"/>
        <v>Error?</v>
      </c>
      <c r="E6400" s="2" t="s">
        <v>188</v>
      </c>
    </row>
    <row r="6401" spans="1:6">
      <c r="A6401">
        <v>6340</v>
      </c>
      <c r="B6401" s="1725">
        <f>'Revenues 9-14'!C190</f>
        <v>0</v>
      </c>
      <c r="D6401" s="2" t="str">
        <f t="shared" si="99"/>
        <v>Error?</v>
      </c>
      <c r="E6401" s="2" t="s">
        <v>188</v>
      </c>
    </row>
    <row r="6402" spans="1:6">
      <c r="A6402">
        <v>6341</v>
      </c>
      <c r="B6402" s="1725">
        <f>'Revenues 9-14'!G190</f>
        <v>0</v>
      </c>
      <c r="D6402" s="2" t="str">
        <f t="shared" si="99"/>
        <v>Error?</v>
      </c>
      <c r="E6402" s="2" t="s">
        <v>188</v>
      </c>
    </row>
    <row r="6403" spans="1:6">
      <c r="A6403">
        <v>6342</v>
      </c>
      <c r="B6403" s="1725">
        <f>'Revenues 9-14'!G191</f>
        <v>0</v>
      </c>
      <c r="D6403" s="2" t="str">
        <f t="shared" si="99"/>
        <v>Error?</v>
      </c>
      <c r="E6403" s="2" t="s">
        <v>188</v>
      </c>
    </row>
    <row r="6404" spans="1:6">
      <c r="A6404">
        <v>6343</v>
      </c>
      <c r="B6404" s="1725">
        <f>'Revenues 9-14'!G192</f>
        <v>0</v>
      </c>
      <c r="D6404" s="2" t="str">
        <f t="shared" si="99"/>
        <v>Error?</v>
      </c>
      <c r="E6404" s="2" t="s">
        <v>188</v>
      </c>
    </row>
    <row r="6405" spans="1:6">
      <c r="A6405">
        <v>6344</v>
      </c>
      <c r="B6405" s="1725">
        <f>'Revenues 9-14'!G193</f>
        <v>0</v>
      </c>
      <c r="D6405" s="2" t="str">
        <f t="shared" si="99"/>
        <v>Error?</v>
      </c>
      <c r="E6405" s="2" t="s">
        <v>188</v>
      </c>
    </row>
    <row r="6406" spans="1:6">
      <c r="A6406">
        <v>6345</v>
      </c>
      <c r="B6406" s="1725">
        <f>'Revenues 9-14'!G194</f>
        <v>0</v>
      </c>
      <c r="D6406" s="2" t="str">
        <f t="shared" si="99"/>
        <v>Error?</v>
      </c>
      <c r="E6406" s="2" t="s">
        <v>188</v>
      </c>
    </row>
    <row r="6407" spans="1:6">
      <c r="A6407">
        <v>6346</v>
      </c>
      <c r="B6407" s="1725">
        <f>'Revenues 9-14'!G195</f>
        <v>0</v>
      </c>
      <c r="D6407" s="2" t="str">
        <f t="shared" si="99"/>
        <v>Error?</v>
      </c>
      <c r="E6407" s="2" t="s">
        <v>188</v>
      </c>
    </row>
    <row r="6408" spans="1:6">
      <c r="A6408">
        <v>6347</v>
      </c>
      <c r="B6408" s="1725">
        <f>'Revenues 9-14'!G197</f>
        <v>0</v>
      </c>
      <c r="D6408" s="2" t="str">
        <f t="shared" si="99"/>
        <v>Error?</v>
      </c>
      <c r="E6408" s="2" t="s">
        <v>188</v>
      </c>
    </row>
    <row r="6409" spans="1:6">
      <c r="A6409">
        <v>6348</v>
      </c>
      <c r="B6409" s="1725">
        <f>'Revenues 9-14'!G198</f>
        <v>0</v>
      </c>
      <c r="D6409" s="2" t="str">
        <f t="shared" si="99"/>
        <v>Error?</v>
      </c>
      <c r="E6409" s="2" t="s">
        <v>188</v>
      </c>
    </row>
    <row r="6410" spans="1:6">
      <c r="A6410" s="126">
        <v>6349</v>
      </c>
      <c r="B6410" s="1725"/>
      <c r="D6410" s="2" t="str">
        <f t="shared" si="99"/>
        <v>OK</v>
      </c>
      <c r="E6410" s="2" t="s">
        <v>188</v>
      </c>
      <c r="F6410" s="1" t="s">
        <v>1875</v>
      </c>
    </row>
    <row r="6411" spans="1:6">
      <c r="A6411" s="126">
        <v>6350</v>
      </c>
      <c r="B6411" s="1725"/>
      <c r="D6411" s="2" t="str">
        <f t="shared" si="99"/>
        <v>OK</v>
      </c>
      <c r="E6411" s="2" t="s">
        <v>188</v>
      </c>
      <c r="F6411" s="1" t="s">
        <v>1875</v>
      </c>
    </row>
    <row r="6412" spans="1:6">
      <c r="A6412" s="126">
        <v>6351</v>
      </c>
      <c r="B6412" s="1725"/>
      <c r="D6412" s="2" t="str">
        <f t="shared" si="99"/>
        <v>OK</v>
      </c>
      <c r="E6412" s="2" t="s">
        <v>188</v>
      </c>
      <c r="F6412" s="1" t="s">
        <v>1875</v>
      </c>
    </row>
    <row r="6413" spans="1:6">
      <c r="A6413" s="126">
        <v>6352</v>
      </c>
      <c r="B6413" s="1725"/>
      <c r="D6413" s="2" t="str">
        <f t="shared" si="99"/>
        <v>OK</v>
      </c>
      <c r="E6413" s="2" t="s">
        <v>188</v>
      </c>
      <c r="F6413" s="1" t="s">
        <v>1875</v>
      </c>
    </row>
    <row r="6414" spans="1:6">
      <c r="A6414">
        <v>6353</v>
      </c>
      <c r="B6414" s="1725">
        <f>'Cap Outlay Deprec 26'!C3</f>
        <v>0</v>
      </c>
      <c r="D6414" s="2" t="str">
        <f t="shared" si="99"/>
        <v>Error?</v>
      </c>
      <c r="E6414" s="2" t="s">
        <v>188</v>
      </c>
    </row>
    <row r="6415" spans="1:6">
      <c r="A6415">
        <v>6354</v>
      </c>
      <c r="B6415" s="1725">
        <f>'Cap Outlay Deprec 26'!D3</f>
        <v>0</v>
      </c>
      <c r="D6415" s="2" t="str">
        <f t="shared" si="99"/>
        <v>Error?</v>
      </c>
      <c r="E6415" s="2" t="s">
        <v>188</v>
      </c>
    </row>
    <row r="6416" spans="1:6">
      <c r="A6416" s="126">
        <v>6355</v>
      </c>
      <c r="B6416" s="1725"/>
      <c r="C6416" s="4"/>
      <c r="D6416" s="2" t="str">
        <f t="shared" si="99"/>
        <v>OK</v>
      </c>
      <c r="E6416" s="4" t="s">
        <v>1971</v>
      </c>
    </row>
    <row r="6417" spans="1:5">
      <c r="A6417" s="126">
        <v>6356</v>
      </c>
      <c r="B6417" s="1725"/>
      <c r="D6417" s="2" t="str">
        <f t="shared" si="99"/>
        <v>OK</v>
      </c>
      <c r="E6417" s="4" t="s">
        <v>1971</v>
      </c>
    </row>
    <row r="6418" spans="1:5">
      <c r="A6418" s="126">
        <v>6357</v>
      </c>
      <c r="B6418" s="1725"/>
      <c r="D6418" s="2" t="str">
        <f t="shared" si="99"/>
        <v>OK</v>
      </c>
      <c r="E6418" s="4" t="s">
        <v>1971</v>
      </c>
    </row>
    <row r="6419" spans="1:5">
      <c r="A6419" s="126">
        <v>6358</v>
      </c>
      <c r="B6419" s="1725"/>
      <c r="D6419" s="2" t="str">
        <f t="shared" si="99"/>
        <v>OK</v>
      </c>
      <c r="E6419" s="4" t="s">
        <v>1971</v>
      </c>
    </row>
    <row r="6420" spans="1:5">
      <c r="A6420" s="126">
        <v>6359</v>
      </c>
      <c r="B6420" s="1725"/>
      <c r="D6420" s="2" t="str">
        <f t="shared" si="99"/>
        <v>OK</v>
      </c>
      <c r="E6420" s="4" t="s">
        <v>1971</v>
      </c>
    </row>
    <row r="6421" spans="1:5">
      <c r="A6421" s="126">
        <v>6360</v>
      </c>
      <c r="B6421" s="1725"/>
      <c r="D6421" s="2" t="str">
        <f t="shared" si="99"/>
        <v>OK</v>
      </c>
      <c r="E6421" s="4" t="s">
        <v>1971</v>
      </c>
    </row>
    <row r="6422" spans="1:5">
      <c r="A6422" s="126">
        <v>6361</v>
      </c>
      <c r="B6422" s="1725"/>
      <c r="D6422" s="2" t="str">
        <f t="shared" si="99"/>
        <v>OK</v>
      </c>
      <c r="E6422" s="4" t="s">
        <v>1971</v>
      </c>
    </row>
    <row r="6423" spans="1:5">
      <c r="A6423" s="126">
        <v>6362</v>
      </c>
      <c r="B6423" s="1725"/>
      <c r="D6423" s="2" t="str">
        <f t="shared" si="99"/>
        <v>OK</v>
      </c>
      <c r="E6423" s="4" t="s">
        <v>1971</v>
      </c>
    </row>
    <row r="6424" spans="1:5">
      <c r="A6424" s="126">
        <v>6363</v>
      </c>
      <c r="B6424" s="1725"/>
      <c r="D6424" s="2" t="str">
        <f t="shared" si="99"/>
        <v>OK</v>
      </c>
      <c r="E6424" s="4" t="s">
        <v>1971</v>
      </c>
    </row>
    <row r="6425" spans="1:5">
      <c r="A6425" s="126">
        <v>6364</v>
      </c>
      <c r="B6425" s="1725"/>
      <c r="D6425" s="2" t="str">
        <f t="shared" si="99"/>
        <v>OK</v>
      </c>
      <c r="E6425" s="4" t="s">
        <v>1971</v>
      </c>
    </row>
    <row r="6426" spans="1:5">
      <c r="A6426" s="126">
        <v>6365</v>
      </c>
      <c r="B6426" s="1725"/>
      <c r="D6426" s="2" t="str">
        <f t="shared" si="99"/>
        <v>OK</v>
      </c>
      <c r="E6426" s="4" t="s">
        <v>1971</v>
      </c>
    </row>
    <row r="6427" spans="1:5">
      <c r="A6427" s="126">
        <v>6366</v>
      </c>
      <c r="B6427" s="1725"/>
      <c r="D6427" s="2" t="str">
        <f t="shared" si="99"/>
        <v>OK</v>
      </c>
      <c r="E6427" s="4" t="s">
        <v>1971</v>
      </c>
    </row>
    <row r="6428" spans="1:5">
      <c r="A6428" s="126">
        <v>6367</v>
      </c>
      <c r="B6428" s="1725"/>
      <c r="D6428" s="2" t="str">
        <f t="shared" si="99"/>
        <v>OK</v>
      </c>
      <c r="E6428" s="4" t="s">
        <v>1971</v>
      </c>
    </row>
    <row r="6429" spans="1:5">
      <c r="A6429" s="126">
        <v>6368</v>
      </c>
      <c r="B6429" s="1725"/>
      <c r="D6429" s="2" t="str">
        <f t="shared" si="99"/>
        <v>OK</v>
      </c>
      <c r="E6429" s="4" t="s">
        <v>1971</v>
      </c>
    </row>
    <row r="6430" spans="1:5">
      <c r="A6430" s="126">
        <v>6369</v>
      </c>
      <c r="B6430" s="1725"/>
      <c r="D6430" s="2" t="str">
        <f t="shared" si="99"/>
        <v>OK</v>
      </c>
      <c r="E6430" s="4" t="s">
        <v>1971</v>
      </c>
    </row>
    <row r="6431" spans="1:5">
      <c r="A6431" s="126">
        <v>6370</v>
      </c>
      <c r="B6431" s="1725"/>
      <c r="D6431" s="2" t="str">
        <f t="shared" si="99"/>
        <v>OK</v>
      </c>
      <c r="E6431" s="4" t="s">
        <v>1971</v>
      </c>
    </row>
    <row r="6432" spans="1:5">
      <c r="A6432" s="126">
        <v>6371</v>
      </c>
      <c r="B6432" s="1725"/>
      <c r="D6432" s="2" t="str">
        <f t="shared" si="99"/>
        <v>OK</v>
      </c>
      <c r="E6432" s="4" t="s">
        <v>1971</v>
      </c>
    </row>
    <row r="6433" spans="1:5">
      <c r="A6433" s="126">
        <v>6372</v>
      </c>
      <c r="B6433" s="1725"/>
      <c r="D6433" s="2" t="str">
        <f t="shared" si="99"/>
        <v>OK</v>
      </c>
      <c r="E6433" s="4" t="s">
        <v>1971</v>
      </c>
    </row>
    <row r="6434" spans="1:5">
      <c r="A6434" s="126">
        <v>6373</v>
      </c>
      <c r="B6434" s="1725"/>
      <c r="D6434" s="2" t="str">
        <f t="shared" si="99"/>
        <v>OK</v>
      </c>
      <c r="E6434" s="4" t="s">
        <v>1971</v>
      </c>
    </row>
    <row r="6435" spans="1:5">
      <c r="A6435" s="126">
        <v>6374</v>
      </c>
      <c r="B6435" s="1725"/>
      <c r="D6435" s="2" t="str">
        <f t="shared" si="99"/>
        <v>OK</v>
      </c>
      <c r="E6435" s="4" t="s">
        <v>1971</v>
      </c>
    </row>
    <row r="6436" spans="1:5">
      <c r="A6436" s="126">
        <v>6375</v>
      </c>
      <c r="B6436" s="1725"/>
      <c r="D6436" s="2" t="str">
        <f t="shared" si="99"/>
        <v>OK</v>
      </c>
      <c r="E6436" s="4" t="s">
        <v>1971</v>
      </c>
    </row>
    <row r="6437" spans="1:5">
      <c r="A6437" s="126">
        <v>6376</v>
      </c>
      <c r="B6437" s="1725"/>
      <c r="D6437" s="2" t="str">
        <f t="shared" si="99"/>
        <v>OK</v>
      </c>
      <c r="E6437" s="4" t="s">
        <v>1971</v>
      </c>
    </row>
    <row r="6438" spans="1:5">
      <c r="A6438" s="126">
        <v>6377</v>
      </c>
      <c r="B6438" s="1725"/>
      <c r="D6438" s="2" t="str">
        <f t="shared" si="99"/>
        <v>OK</v>
      </c>
      <c r="E6438" s="4" t="s">
        <v>1971</v>
      </c>
    </row>
    <row r="6439" spans="1:5">
      <c r="A6439" s="126">
        <v>6378</v>
      </c>
      <c r="B6439" s="1725"/>
      <c r="D6439" s="2" t="str">
        <f t="shared" si="99"/>
        <v>OK</v>
      </c>
      <c r="E6439" s="4" t="s">
        <v>1971</v>
      </c>
    </row>
    <row r="6440" spans="1:5">
      <c r="A6440" s="126">
        <v>6379</v>
      </c>
      <c r="B6440" s="1725"/>
      <c r="D6440" s="2" t="str">
        <f t="shared" si="99"/>
        <v>OK</v>
      </c>
      <c r="E6440" s="4" t="s">
        <v>1971</v>
      </c>
    </row>
    <row r="6441" spans="1:5">
      <c r="A6441" s="126">
        <v>6380</v>
      </c>
      <c r="B6441" s="1725"/>
      <c r="D6441" s="2" t="str">
        <f t="shared" si="99"/>
        <v>OK</v>
      </c>
      <c r="E6441" s="4" t="s">
        <v>1971</v>
      </c>
    </row>
    <row r="6442" spans="1:5">
      <c r="A6442" s="126">
        <v>6381</v>
      </c>
      <c r="B6442" s="1725"/>
      <c r="D6442" s="2" t="str">
        <f t="shared" si="99"/>
        <v>OK</v>
      </c>
      <c r="E6442" s="4" t="s">
        <v>1971</v>
      </c>
    </row>
    <row r="6443" spans="1:5">
      <c r="A6443" s="126">
        <v>6382</v>
      </c>
      <c r="B6443" s="1725"/>
      <c r="D6443" s="2" t="str">
        <f t="shared" si="99"/>
        <v>OK</v>
      </c>
      <c r="E6443" s="4" t="s">
        <v>1971</v>
      </c>
    </row>
    <row r="6444" spans="1:5">
      <c r="A6444" s="126">
        <v>6383</v>
      </c>
      <c r="B6444" s="1725"/>
      <c r="D6444" s="2" t="str">
        <f t="shared" si="99"/>
        <v>OK</v>
      </c>
      <c r="E6444" s="4" t="s">
        <v>1971</v>
      </c>
    </row>
    <row r="6445" spans="1:5">
      <c r="A6445" s="126">
        <v>6384</v>
      </c>
      <c r="B6445" s="1725"/>
      <c r="D6445" s="2" t="str">
        <f t="shared" si="99"/>
        <v>OK</v>
      </c>
      <c r="E6445" s="4" t="s">
        <v>1971</v>
      </c>
    </row>
    <row r="6446" spans="1:5">
      <c r="A6446" s="126">
        <v>6385</v>
      </c>
      <c r="B6446" s="1725"/>
      <c r="D6446" s="2" t="str">
        <f t="shared" si="99"/>
        <v>OK</v>
      </c>
      <c r="E6446" s="4" t="s">
        <v>1971</v>
      </c>
    </row>
    <row r="6447" spans="1:5">
      <c r="A6447" s="126">
        <v>6386</v>
      </c>
      <c r="B6447" s="1725"/>
      <c r="D6447" s="2" t="str">
        <f t="shared" si="99"/>
        <v>OK</v>
      </c>
      <c r="E6447" s="4" t="s">
        <v>1971</v>
      </c>
    </row>
    <row r="6448" spans="1:5">
      <c r="A6448" s="126">
        <v>6387</v>
      </c>
      <c r="B6448" s="1725"/>
      <c r="D6448" s="2" t="str">
        <f t="shared" si="99"/>
        <v>OK</v>
      </c>
      <c r="E6448" s="4" t="s">
        <v>1971</v>
      </c>
    </row>
    <row r="6449" spans="1:5">
      <c r="A6449" s="126">
        <v>6388</v>
      </c>
      <c r="B6449" s="1725"/>
      <c r="D6449" s="2" t="str">
        <f t="shared" si="99"/>
        <v>OK</v>
      </c>
      <c r="E6449" s="4" t="s">
        <v>1971</v>
      </c>
    </row>
    <row r="6450" spans="1:5">
      <c r="A6450" s="126">
        <v>6389</v>
      </c>
      <c r="B6450" s="1725"/>
      <c r="D6450" s="2" t="str">
        <f t="shared" si="99"/>
        <v>OK</v>
      </c>
      <c r="E6450" s="4" t="s">
        <v>1971</v>
      </c>
    </row>
    <row r="6451" spans="1:5">
      <c r="A6451" s="126">
        <v>6390</v>
      </c>
      <c r="B6451" s="1725"/>
      <c r="D6451" s="2" t="str">
        <f t="shared" si="99"/>
        <v>OK</v>
      </c>
      <c r="E6451" s="4" t="s">
        <v>1971</v>
      </c>
    </row>
    <row r="6452" spans="1:5">
      <c r="A6452" s="126">
        <v>6391</v>
      </c>
      <c r="B6452" s="1725"/>
      <c r="D6452" s="2" t="str">
        <f t="shared" si="99"/>
        <v>OK</v>
      </c>
      <c r="E6452" s="4" t="s">
        <v>1971</v>
      </c>
    </row>
    <row r="6453" spans="1:5">
      <c r="A6453" s="126">
        <v>6392</v>
      </c>
      <c r="B6453" s="1725"/>
      <c r="D6453" s="2" t="str">
        <f t="shared" si="99"/>
        <v>OK</v>
      </c>
      <c r="E6453" s="4" t="s">
        <v>1971</v>
      </c>
    </row>
    <row r="6454" spans="1:5">
      <c r="A6454" s="126">
        <v>6393</v>
      </c>
      <c r="B6454" s="1725"/>
      <c r="D6454" s="2" t="str">
        <f t="shared" si="99"/>
        <v>OK</v>
      </c>
      <c r="E6454" s="4" t="s">
        <v>1971</v>
      </c>
    </row>
    <row r="6455" spans="1:5">
      <c r="A6455" s="126">
        <v>6394</v>
      </c>
      <c r="B6455" s="1725"/>
      <c r="D6455" s="2" t="str">
        <f t="shared" si="99"/>
        <v>OK</v>
      </c>
      <c r="E6455" s="4" t="s">
        <v>1971</v>
      </c>
    </row>
    <row r="6456" spans="1:5">
      <c r="A6456" s="126">
        <v>6395</v>
      </c>
      <c r="B6456" s="1725"/>
      <c r="D6456" s="2" t="str">
        <f t="shared" si="99"/>
        <v>OK</v>
      </c>
      <c r="E6456" s="4" t="s">
        <v>1971</v>
      </c>
    </row>
    <row r="6457" spans="1:5">
      <c r="A6457" s="126">
        <v>6396</v>
      </c>
      <c r="B6457" s="1725"/>
      <c r="D6457" s="2" t="str">
        <f t="shared" si="99"/>
        <v>OK</v>
      </c>
      <c r="E6457" s="4" t="s">
        <v>1971</v>
      </c>
    </row>
    <row r="6458" spans="1:5">
      <c r="A6458" s="126">
        <v>6397</v>
      </c>
      <c r="B6458" s="1725"/>
      <c r="D6458" s="2" t="str">
        <f t="shared" si="99"/>
        <v>OK</v>
      </c>
      <c r="E6458" s="4" t="s">
        <v>1971</v>
      </c>
    </row>
    <row r="6459" spans="1:5">
      <c r="A6459" s="126">
        <v>6398</v>
      </c>
      <c r="B6459" s="1725"/>
      <c r="D6459" s="2" t="str">
        <f t="shared" si="99"/>
        <v>OK</v>
      </c>
      <c r="E6459" s="4" t="s">
        <v>1971</v>
      </c>
    </row>
    <row r="6460" spans="1:5">
      <c r="A6460" s="126">
        <v>6399</v>
      </c>
      <c r="B6460" s="1725"/>
      <c r="D6460" s="2" t="str">
        <f t="shared" si="99"/>
        <v>OK</v>
      </c>
      <c r="E6460" s="4" t="s">
        <v>1971</v>
      </c>
    </row>
    <row r="6461" spans="1:5">
      <c r="A6461" s="126">
        <v>6400</v>
      </c>
      <c r="B6461" s="1725"/>
      <c r="D6461" s="2" t="str">
        <f t="shared" si="99"/>
        <v>OK</v>
      </c>
      <c r="E6461" s="4" t="s">
        <v>1971</v>
      </c>
    </row>
    <row r="6462" spans="1:5">
      <c r="A6462" s="126">
        <v>6401</v>
      </c>
      <c r="B6462" s="1725"/>
      <c r="D6462" s="2" t="str">
        <f t="shared" si="99"/>
        <v>OK</v>
      </c>
      <c r="E6462" s="4" t="s">
        <v>1971</v>
      </c>
    </row>
    <row r="6463" spans="1:5">
      <c r="A6463" s="126">
        <v>6402</v>
      </c>
      <c r="B6463" s="1725"/>
      <c r="D6463" s="2" t="str">
        <f t="shared" ref="D6463:D6526" si="100">IF(ISBLANK(B6463),"OK",IF(A6463-B6463=0,"OK","Error?"))</f>
        <v>OK</v>
      </c>
      <c r="E6463" s="4" t="s">
        <v>1971</v>
      </c>
    </row>
    <row r="6464" spans="1:5">
      <c r="A6464" s="126">
        <v>6403</v>
      </c>
      <c r="B6464" s="1725"/>
      <c r="D6464" s="2" t="str">
        <f t="shared" si="100"/>
        <v>OK</v>
      </c>
      <c r="E6464" s="4" t="s">
        <v>1971</v>
      </c>
    </row>
    <row r="6465" spans="1:5">
      <c r="A6465" s="126">
        <v>6404</v>
      </c>
      <c r="B6465" s="1725"/>
      <c r="D6465" s="2" t="str">
        <f t="shared" si="100"/>
        <v>OK</v>
      </c>
      <c r="E6465" s="4" t="s">
        <v>1971</v>
      </c>
    </row>
    <row r="6466" spans="1:5">
      <c r="A6466" s="126">
        <v>6405</v>
      </c>
      <c r="B6466" s="1725"/>
      <c r="D6466" s="2" t="str">
        <f t="shared" si="100"/>
        <v>OK</v>
      </c>
      <c r="E6466" s="4" t="s">
        <v>1971</v>
      </c>
    </row>
    <row r="6467" spans="1:5">
      <c r="A6467" s="126">
        <v>6406</v>
      </c>
      <c r="B6467" s="1725"/>
      <c r="D6467" s="2" t="str">
        <f t="shared" si="100"/>
        <v>OK</v>
      </c>
      <c r="E6467" s="4" t="s">
        <v>1971</v>
      </c>
    </row>
    <row r="6468" spans="1:5">
      <c r="A6468" s="126">
        <v>6407</v>
      </c>
      <c r="B6468" s="1725"/>
      <c r="D6468" s="2" t="str">
        <f t="shared" si="100"/>
        <v>OK</v>
      </c>
      <c r="E6468" s="4" t="s">
        <v>1971</v>
      </c>
    </row>
    <row r="6469" spans="1:5">
      <c r="A6469" s="126">
        <v>6408</v>
      </c>
      <c r="B6469" s="1725"/>
      <c r="D6469" s="2" t="str">
        <f t="shared" si="100"/>
        <v>OK</v>
      </c>
      <c r="E6469" s="4" t="s">
        <v>1971</v>
      </c>
    </row>
    <row r="6470" spans="1:5">
      <c r="A6470" s="126">
        <v>6409</v>
      </c>
      <c r="B6470" s="1725"/>
      <c r="D6470" s="2" t="str">
        <f t="shared" si="100"/>
        <v>OK</v>
      </c>
      <c r="E6470" s="4" t="s">
        <v>1971</v>
      </c>
    </row>
    <row r="6471" spans="1:5">
      <c r="A6471" s="126">
        <v>6410</v>
      </c>
      <c r="B6471" s="1725"/>
      <c r="D6471" s="2" t="str">
        <f t="shared" si="100"/>
        <v>OK</v>
      </c>
      <c r="E6471" s="4" t="s">
        <v>1971</v>
      </c>
    </row>
    <row r="6472" spans="1:5">
      <c r="A6472" s="126">
        <v>6411</v>
      </c>
      <c r="B6472" s="1725"/>
      <c r="D6472" s="2" t="str">
        <f t="shared" si="100"/>
        <v>OK</v>
      </c>
      <c r="E6472" s="4" t="s">
        <v>1971</v>
      </c>
    </row>
    <row r="6473" spans="1:5">
      <c r="A6473" s="126">
        <v>6412</v>
      </c>
      <c r="B6473" s="1725"/>
      <c r="D6473" s="2" t="str">
        <f t="shared" si="100"/>
        <v>OK</v>
      </c>
      <c r="E6473" s="4" t="s">
        <v>1971</v>
      </c>
    </row>
    <row r="6474" spans="1:5">
      <c r="A6474" s="126">
        <v>6413</v>
      </c>
      <c r="B6474" s="1725"/>
      <c r="D6474" s="2" t="str">
        <f t="shared" si="100"/>
        <v>OK</v>
      </c>
      <c r="E6474" s="4" t="s">
        <v>1971</v>
      </c>
    </row>
    <row r="6475" spans="1:5">
      <c r="A6475" s="126">
        <v>6414</v>
      </c>
      <c r="B6475" s="1725"/>
      <c r="D6475" s="2" t="str">
        <f t="shared" si="100"/>
        <v>OK</v>
      </c>
      <c r="E6475" s="4" t="s">
        <v>1971</v>
      </c>
    </row>
    <row r="6476" spans="1:5">
      <c r="A6476" s="126">
        <v>6415</v>
      </c>
      <c r="B6476" s="1725"/>
      <c r="D6476" s="2" t="str">
        <f t="shared" si="100"/>
        <v>OK</v>
      </c>
      <c r="E6476" s="4" t="s">
        <v>1971</v>
      </c>
    </row>
    <row r="6477" spans="1:5">
      <c r="A6477" s="126">
        <v>6416</v>
      </c>
      <c r="B6477" s="1725"/>
      <c r="D6477" s="2" t="str">
        <f t="shared" si="100"/>
        <v>OK</v>
      </c>
      <c r="E6477" s="4" t="s">
        <v>1971</v>
      </c>
    </row>
    <row r="6478" spans="1:5">
      <c r="A6478" s="126">
        <v>6417</v>
      </c>
      <c r="B6478" s="1725"/>
      <c r="D6478" s="2" t="str">
        <f t="shared" si="100"/>
        <v>OK</v>
      </c>
      <c r="E6478" s="4" t="s">
        <v>1971</v>
      </c>
    </row>
    <row r="6479" spans="1:5">
      <c r="A6479" s="126">
        <v>6418</v>
      </c>
      <c r="B6479" s="1725"/>
      <c r="D6479" s="2" t="str">
        <f t="shared" si="100"/>
        <v>OK</v>
      </c>
      <c r="E6479" s="4" t="s">
        <v>1971</v>
      </c>
    </row>
    <row r="6480" spans="1:5">
      <c r="A6480" s="126">
        <v>6419</v>
      </c>
      <c r="B6480" s="1725"/>
      <c r="D6480" s="2" t="str">
        <f t="shared" si="100"/>
        <v>OK</v>
      </c>
      <c r="E6480" s="4" t="s">
        <v>1971</v>
      </c>
    </row>
    <row r="6481" spans="1:5">
      <c r="A6481" s="126">
        <v>6420</v>
      </c>
      <c r="B6481" s="1725"/>
      <c r="D6481" s="2" t="str">
        <f t="shared" si="100"/>
        <v>OK</v>
      </c>
      <c r="E6481" s="4" t="s">
        <v>1971</v>
      </c>
    </row>
    <row r="6482" spans="1:5">
      <c r="A6482" s="126">
        <v>6421</v>
      </c>
      <c r="B6482" s="1725"/>
      <c r="D6482" s="2" t="str">
        <f t="shared" si="100"/>
        <v>OK</v>
      </c>
      <c r="E6482" s="4" t="s">
        <v>1971</v>
      </c>
    </row>
    <row r="6483" spans="1:5">
      <c r="A6483" s="126">
        <v>6422</v>
      </c>
      <c r="B6483" s="1725"/>
      <c r="D6483" s="2" t="str">
        <f t="shared" si="100"/>
        <v>OK</v>
      </c>
      <c r="E6483" s="4" t="s">
        <v>1971</v>
      </c>
    </row>
    <row r="6484" spans="1:5">
      <c r="A6484" s="126">
        <v>6423</v>
      </c>
      <c r="B6484" s="1725"/>
      <c r="D6484" s="2" t="str">
        <f t="shared" si="100"/>
        <v>OK</v>
      </c>
      <c r="E6484" s="4" t="s">
        <v>1971</v>
      </c>
    </row>
    <row r="6485" spans="1:5">
      <c r="A6485" s="126">
        <v>6424</v>
      </c>
      <c r="B6485" s="1725"/>
      <c r="D6485" s="2" t="str">
        <f t="shared" si="100"/>
        <v>OK</v>
      </c>
      <c r="E6485" s="4" t="s">
        <v>1971</v>
      </c>
    </row>
    <row r="6486" spans="1:5">
      <c r="A6486" s="126">
        <v>6425</v>
      </c>
      <c r="B6486" s="1725"/>
      <c r="D6486" s="2" t="str">
        <f t="shared" si="100"/>
        <v>OK</v>
      </c>
      <c r="E6486" s="4" t="s">
        <v>1971</v>
      </c>
    </row>
    <row r="6487" spans="1:5">
      <c r="A6487" s="126">
        <v>6426</v>
      </c>
      <c r="B6487" s="1725"/>
      <c r="D6487" s="2" t="str">
        <f t="shared" si="100"/>
        <v>OK</v>
      </c>
      <c r="E6487" s="4" t="s">
        <v>1971</v>
      </c>
    </row>
    <row r="6488" spans="1:5">
      <c r="A6488" s="126">
        <v>6427</v>
      </c>
      <c r="B6488" s="1725"/>
      <c r="D6488" s="2" t="str">
        <f t="shared" si="100"/>
        <v>OK</v>
      </c>
      <c r="E6488" s="4" t="s">
        <v>1971</v>
      </c>
    </row>
    <row r="6489" spans="1:5">
      <c r="A6489" s="126">
        <v>6428</v>
      </c>
      <c r="B6489" s="1725"/>
      <c r="D6489" s="2" t="str">
        <f t="shared" si="100"/>
        <v>OK</v>
      </c>
      <c r="E6489" s="4" t="s">
        <v>1971</v>
      </c>
    </row>
    <row r="6490" spans="1:5">
      <c r="A6490" s="126">
        <v>6429</v>
      </c>
      <c r="B6490" s="1725"/>
      <c r="D6490" s="2" t="str">
        <f t="shared" si="100"/>
        <v>OK</v>
      </c>
      <c r="E6490" s="4" t="s">
        <v>1971</v>
      </c>
    </row>
    <row r="6491" spans="1:5">
      <c r="A6491" s="126">
        <v>6430</v>
      </c>
      <c r="B6491" s="1725"/>
      <c r="D6491" s="2" t="str">
        <f t="shared" si="100"/>
        <v>OK</v>
      </c>
      <c r="E6491" s="4" t="s">
        <v>1971</v>
      </c>
    </row>
    <row r="6492" spans="1:5">
      <c r="A6492" s="126">
        <v>6431</v>
      </c>
      <c r="B6492" s="1725"/>
      <c r="D6492" s="2" t="str">
        <f t="shared" si="100"/>
        <v>OK</v>
      </c>
      <c r="E6492" s="4" t="s">
        <v>1971</v>
      </c>
    </row>
    <row r="6493" spans="1:5">
      <c r="A6493" s="126">
        <v>6432</v>
      </c>
      <c r="B6493" s="1725"/>
      <c r="D6493" s="2" t="str">
        <f t="shared" si="100"/>
        <v>OK</v>
      </c>
      <c r="E6493" s="4" t="s">
        <v>1971</v>
      </c>
    </row>
    <row r="6494" spans="1:5">
      <c r="A6494" s="126">
        <v>6433</v>
      </c>
      <c r="B6494" s="1725"/>
      <c r="D6494" s="2" t="str">
        <f t="shared" si="100"/>
        <v>OK</v>
      </c>
      <c r="E6494" s="4" t="s">
        <v>1971</v>
      </c>
    </row>
    <row r="6495" spans="1:5">
      <c r="A6495" s="126">
        <v>6434</v>
      </c>
      <c r="B6495" s="1725"/>
      <c r="D6495" s="2" t="str">
        <f t="shared" si="100"/>
        <v>OK</v>
      </c>
      <c r="E6495" s="4" t="s">
        <v>1971</v>
      </c>
    </row>
    <row r="6496" spans="1:5">
      <c r="A6496" s="126">
        <v>6435</v>
      </c>
      <c r="B6496" s="1725"/>
      <c r="D6496" s="2" t="str">
        <f t="shared" si="100"/>
        <v>OK</v>
      </c>
      <c r="E6496" s="4" t="s">
        <v>1971</v>
      </c>
    </row>
    <row r="6497" spans="1:5">
      <c r="A6497" s="126">
        <v>6436</v>
      </c>
      <c r="B6497" s="1725"/>
      <c r="D6497" s="2" t="str">
        <f t="shared" si="100"/>
        <v>OK</v>
      </c>
      <c r="E6497" s="4" t="s">
        <v>1971</v>
      </c>
    </row>
    <row r="6498" spans="1:5">
      <c r="A6498" s="126">
        <v>6437</v>
      </c>
      <c r="B6498" s="1725"/>
      <c r="D6498" s="2" t="str">
        <f t="shared" si="100"/>
        <v>OK</v>
      </c>
      <c r="E6498" s="4" t="s">
        <v>1971</v>
      </c>
    </row>
    <row r="6499" spans="1:5">
      <c r="A6499" s="126">
        <v>6438</v>
      </c>
      <c r="B6499" s="1725"/>
      <c r="D6499" s="2" t="str">
        <f t="shared" si="100"/>
        <v>OK</v>
      </c>
      <c r="E6499" s="4" t="s">
        <v>1971</v>
      </c>
    </row>
    <row r="6500" spans="1:5">
      <c r="A6500" s="126">
        <v>6439</v>
      </c>
      <c r="B6500" s="1725"/>
      <c r="D6500" s="2" t="str">
        <f t="shared" si="100"/>
        <v>OK</v>
      </c>
      <c r="E6500" s="4" t="s">
        <v>1971</v>
      </c>
    </row>
    <row r="6501" spans="1:5">
      <c r="A6501" s="126">
        <v>6440</v>
      </c>
      <c r="B6501" s="1725"/>
      <c r="D6501" s="2" t="str">
        <f t="shared" si="100"/>
        <v>OK</v>
      </c>
      <c r="E6501" s="4" t="s">
        <v>1971</v>
      </c>
    </row>
    <row r="6502" spans="1:5">
      <c r="A6502" s="126">
        <v>6441</v>
      </c>
      <c r="B6502" s="1725"/>
      <c r="D6502" s="2" t="str">
        <f t="shared" si="100"/>
        <v>OK</v>
      </c>
      <c r="E6502" s="4" t="s">
        <v>1971</v>
      </c>
    </row>
    <row r="6503" spans="1:5">
      <c r="A6503" s="126">
        <v>6442</v>
      </c>
      <c r="B6503" s="1725"/>
      <c r="D6503" s="2" t="str">
        <f t="shared" si="100"/>
        <v>OK</v>
      </c>
      <c r="E6503" s="4" t="s">
        <v>1971</v>
      </c>
    </row>
    <row r="6504" spans="1:5">
      <c r="A6504" s="126">
        <v>6443</v>
      </c>
      <c r="B6504" s="1725"/>
      <c r="D6504" s="2" t="str">
        <f t="shared" si="100"/>
        <v>OK</v>
      </c>
      <c r="E6504" s="4" t="s">
        <v>1971</v>
      </c>
    </row>
    <row r="6505" spans="1:5">
      <c r="A6505" s="126">
        <v>6444</v>
      </c>
      <c r="B6505" s="1725"/>
      <c r="D6505" s="2" t="str">
        <f t="shared" si="100"/>
        <v>OK</v>
      </c>
      <c r="E6505" s="4" t="s">
        <v>1971</v>
      </c>
    </row>
    <row r="6506" spans="1:5">
      <c r="A6506" s="126">
        <v>6445</v>
      </c>
      <c r="B6506" s="1725"/>
      <c r="D6506" s="2" t="str">
        <f t="shared" si="100"/>
        <v>OK</v>
      </c>
      <c r="E6506" s="4" t="s">
        <v>1971</v>
      </c>
    </row>
    <row r="6507" spans="1:5">
      <c r="A6507" s="126">
        <v>6446</v>
      </c>
      <c r="B6507" s="1725"/>
      <c r="D6507" s="2" t="str">
        <f t="shared" si="100"/>
        <v>OK</v>
      </c>
      <c r="E6507" s="4" t="s">
        <v>1971</v>
      </c>
    </row>
    <row r="6508" spans="1:5">
      <c r="A6508" s="126">
        <v>6447</v>
      </c>
      <c r="B6508" s="1725"/>
      <c r="D6508" s="2" t="str">
        <f t="shared" si="100"/>
        <v>OK</v>
      </c>
      <c r="E6508" s="4" t="s">
        <v>1971</v>
      </c>
    </row>
    <row r="6509" spans="1:5">
      <c r="A6509" s="126">
        <v>6448</v>
      </c>
      <c r="B6509" s="1725"/>
      <c r="D6509" s="2" t="str">
        <f t="shared" si="100"/>
        <v>OK</v>
      </c>
      <c r="E6509" s="4" t="s">
        <v>1971</v>
      </c>
    </row>
    <row r="6510" spans="1:5">
      <c r="A6510" s="126">
        <v>6449</v>
      </c>
      <c r="B6510" s="1725"/>
      <c r="D6510" s="2" t="str">
        <f t="shared" si="100"/>
        <v>OK</v>
      </c>
      <c r="E6510" s="4" t="s">
        <v>1971</v>
      </c>
    </row>
    <row r="6511" spans="1:5">
      <c r="A6511" s="126">
        <v>6450</v>
      </c>
      <c r="B6511" s="1725"/>
      <c r="D6511" s="2" t="str">
        <f t="shared" si="100"/>
        <v>OK</v>
      </c>
      <c r="E6511" s="4" t="s">
        <v>1971</v>
      </c>
    </row>
    <row r="6512" spans="1:5">
      <c r="A6512" s="126">
        <v>6451</v>
      </c>
      <c r="B6512" s="1725"/>
      <c r="D6512" s="2" t="str">
        <f t="shared" si="100"/>
        <v>OK</v>
      </c>
      <c r="E6512" s="4" t="s">
        <v>1971</v>
      </c>
    </row>
    <row r="6513" spans="1:5">
      <c r="A6513" s="126">
        <v>6452</v>
      </c>
      <c r="B6513" s="1725"/>
      <c r="D6513" s="2" t="str">
        <f t="shared" si="100"/>
        <v>OK</v>
      </c>
      <c r="E6513" s="4" t="s">
        <v>1971</v>
      </c>
    </row>
    <row r="6514" spans="1:5">
      <c r="A6514" s="126">
        <v>6453</v>
      </c>
      <c r="B6514" s="1725"/>
      <c r="D6514" s="2" t="str">
        <f t="shared" si="100"/>
        <v>OK</v>
      </c>
      <c r="E6514" s="4" t="s">
        <v>1971</v>
      </c>
    </row>
    <row r="6515" spans="1:5">
      <c r="A6515" s="126">
        <v>6454</v>
      </c>
      <c r="B6515" s="1725"/>
      <c r="D6515" s="2" t="str">
        <f t="shared" si="100"/>
        <v>OK</v>
      </c>
      <c r="E6515" s="4" t="s">
        <v>1971</v>
      </c>
    </row>
    <row r="6516" spans="1:5">
      <c r="A6516" s="126">
        <v>6455</v>
      </c>
      <c r="B6516" s="1725"/>
      <c r="D6516" s="2" t="str">
        <f t="shared" si="100"/>
        <v>OK</v>
      </c>
      <c r="E6516" s="4" t="s">
        <v>1971</v>
      </c>
    </row>
    <row r="6517" spans="1:5">
      <c r="A6517" s="126">
        <v>6456</v>
      </c>
      <c r="B6517" s="1725"/>
      <c r="D6517" s="2" t="str">
        <f t="shared" si="100"/>
        <v>OK</v>
      </c>
      <c r="E6517" s="4" t="s">
        <v>1971</v>
      </c>
    </row>
    <row r="6518" spans="1:5">
      <c r="A6518" s="126">
        <v>6457</v>
      </c>
      <c r="B6518" s="1725"/>
      <c r="D6518" s="2" t="str">
        <f t="shared" si="100"/>
        <v>OK</v>
      </c>
      <c r="E6518" s="4" t="s">
        <v>1971</v>
      </c>
    </row>
    <row r="6519" spans="1:5">
      <c r="A6519" s="126">
        <v>6458</v>
      </c>
      <c r="B6519" s="1725"/>
      <c r="D6519" s="2" t="str">
        <f t="shared" si="100"/>
        <v>OK</v>
      </c>
      <c r="E6519" s="4" t="s">
        <v>1971</v>
      </c>
    </row>
    <row r="6520" spans="1:5">
      <c r="A6520" s="126">
        <v>6459</v>
      </c>
      <c r="B6520" s="1725"/>
      <c r="D6520" s="2" t="str">
        <f t="shared" si="100"/>
        <v>OK</v>
      </c>
      <c r="E6520" s="4" t="s">
        <v>1971</v>
      </c>
    </row>
    <row r="6521" spans="1:5">
      <c r="A6521" s="126">
        <v>6460</v>
      </c>
      <c r="B6521" s="1725"/>
      <c r="D6521" s="2" t="str">
        <f t="shared" si="100"/>
        <v>OK</v>
      </c>
      <c r="E6521" s="4" t="s">
        <v>1971</v>
      </c>
    </row>
    <row r="6522" spans="1:5">
      <c r="A6522" s="126">
        <v>6461</v>
      </c>
      <c r="B6522" s="1725"/>
      <c r="D6522" s="2" t="str">
        <f t="shared" si="100"/>
        <v>OK</v>
      </c>
      <c r="E6522" s="4" t="s">
        <v>1971</v>
      </c>
    </row>
    <row r="6523" spans="1:5">
      <c r="A6523" s="126">
        <v>6462</v>
      </c>
      <c r="B6523" s="1725"/>
      <c r="D6523" s="2" t="str">
        <f t="shared" si="100"/>
        <v>OK</v>
      </c>
      <c r="E6523" s="4" t="s">
        <v>1971</v>
      </c>
    </row>
    <row r="6524" spans="1:5">
      <c r="A6524" s="126">
        <v>6463</v>
      </c>
      <c r="B6524" s="1725"/>
      <c r="D6524" s="2" t="str">
        <f t="shared" si="100"/>
        <v>OK</v>
      </c>
      <c r="E6524" s="4" t="s">
        <v>1971</v>
      </c>
    </row>
    <row r="6525" spans="1:5">
      <c r="A6525" s="126">
        <v>6464</v>
      </c>
      <c r="B6525" s="1725"/>
      <c r="D6525" s="2" t="str">
        <f t="shared" si="100"/>
        <v>OK</v>
      </c>
      <c r="E6525" s="4" t="s">
        <v>1971</v>
      </c>
    </row>
    <row r="6526" spans="1:5">
      <c r="A6526" s="126">
        <v>6465</v>
      </c>
      <c r="B6526" s="1725"/>
      <c r="D6526" s="2" t="str">
        <f t="shared" si="100"/>
        <v>OK</v>
      </c>
      <c r="E6526" s="4" t="s">
        <v>1971</v>
      </c>
    </row>
    <row r="6527" spans="1:5">
      <c r="A6527" s="126">
        <v>6466</v>
      </c>
      <c r="B6527" s="1725"/>
      <c r="D6527" s="2" t="str">
        <f t="shared" ref="D6527:D6590" si="101">IF(ISBLANK(B6527),"OK",IF(A6527-B6527=0,"OK","Error?"))</f>
        <v>OK</v>
      </c>
      <c r="E6527" s="4" t="s">
        <v>1971</v>
      </c>
    </row>
    <row r="6528" spans="1:5">
      <c r="A6528" s="126">
        <v>6467</v>
      </c>
      <c r="B6528" s="1725"/>
      <c r="D6528" s="2" t="str">
        <f t="shared" si="101"/>
        <v>OK</v>
      </c>
      <c r="E6528" s="4" t="s">
        <v>1971</v>
      </c>
    </row>
    <row r="6529" spans="1:5">
      <c r="A6529" s="126">
        <v>6468</v>
      </c>
      <c r="B6529" s="1725"/>
      <c r="D6529" s="2" t="str">
        <f t="shared" si="101"/>
        <v>OK</v>
      </c>
      <c r="E6529" s="4" t="s">
        <v>1971</v>
      </c>
    </row>
    <row r="6530" spans="1:5">
      <c r="A6530" s="126">
        <v>6469</v>
      </c>
      <c r="B6530" s="1725"/>
      <c r="D6530" s="2" t="str">
        <f t="shared" si="101"/>
        <v>OK</v>
      </c>
      <c r="E6530" s="4" t="s">
        <v>1971</v>
      </c>
    </row>
    <row r="6531" spans="1:5">
      <c r="A6531" s="126">
        <v>6470</v>
      </c>
      <c r="B6531" s="1725"/>
      <c r="D6531" s="2" t="str">
        <f t="shared" si="101"/>
        <v>OK</v>
      </c>
      <c r="E6531" s="4" t="s">
        <v>1971</v>
      </c>
    </row>
    <row r="6532" spans="1:5">
      <c r="A6532" s="126">
        <v>6471</v>
      </c>
      <c r="B6532" s="1725"/>
      <c r="D6532" s="2" t="str">
        <f t="shared" si="101"/>
        <v>OK</v>
      </c>
      <c r="E6532" s="4" t="s">
        <v>1971</v>
      </c>
    </row>
    <row r="6533" spans="1:5">
      <c r="A6533" s="126">
        <v>6472</v>
      </c>
      <c r="B6533" s="1725"/>
      <c r="D6533" s="2" t="str">
        <f t="shared" si="101"/>
        <v>OK</v>
      </c>
      <c r="E6533" s="4" t="s">
        <v>1971</v>
      </c>
    </row>
    <row r="6534" spans="1:5">
      <c r="A6534" s="126">
        <v>6473</v>
      </c>
      <c r="B6534" s="1725"/>
      <c r="D6534" s="2" t="str">
        <f t="shared" si="101"/>
        <v>OK</v>
      </c>
      <c r="E6534" s="4" t="s">
        <v>1971</v>
      </c>
    </row>
    <row r="6535" spans="1:5">
      <c r="A6535" s="126">
        <v>6474</v>
      </c>
      <c r="B6535" s="1725"/>
      <c r="D6535" s="2" t="str">
        <f t="shared" si="101"/>
        <v>OK</v>
      </c>
      <c r="E6535" s="4" t="s">
        <v>1971</v>
      </c>
    </row>
    <row r="6536" spans="1:5">
      <c r="A6536" s="126">
        <v>6475</v>
      </c>
      <c r="B6536" s="1725"/>
      <c r="D6536" s="2" t="str">
        <f t="shared" si="101"/>
        <v>OK</v>
      </c>
      <c r="E6536" s="4" t="s">
        <v>1971</v>
      </c>
    </row>
    <row r="6537" spans="1:5">
      <c r="A6537" s="126">
        <v>6476</v>
      </c>
      <c r="B6537" s="1725"/>
      <c r="D6537" s="2" t="str">
        <f t="shared" si="101"/>
        <v>OK</v>
      </c>
      <c r="E6537" s="4" t="s">
        <v>1971</v>
      </c>
    </row>
    <row r="6538" spans="1:5">
      <c r="A6538" s="126">
        <v>6477</v>
      </c>
      <c r="B6538" s="1725"/>
      <c r="D6538" s="2" t="str">
        <f t="shared" si="101"/>
        <v>OK</v>
      </c>
      <c r="E6538" s="4" t="s">
        <v>1971</v>
      </c>
    </row>
    <row r="6539" spans="1:5">
      <c r="A6539" s="126">
        <v>6478</v>
      </c>
      <c r="B6539" s="1725"/>
      <c r="D6539" s="2" t="str">
        <f t="shared" si="101"/>
        <v>OK</v>
      </c>
      <c r="E6539" s="4" t="s">
        <v>1971</v>
      </c>
    </row>
    <row r="6540" spans="1:5">
      <c r="A6540" s="126">
        <v>6479</v>
      </c>
      <c r="B6540" s="1725"/>
      <c r="D6540" s="2" t="str">
        <f t="shared" si="101"/>
        <v>OK</v>
      </c>
      <c r="E6540" s="4" t="s">
        <v>1971</v>
      </c>
    </row>
    <row r="6541" spans="1:5">
      <c r="A6541" s="126">
        <v>6480</v>
      </c>
      <c r="B6541" s="1725"/>
      <c r="D6541" s="2" t="str">
        <f t="shared" si="101"/>
        <v>OK</v>
      </c>
      <c r="E6541" s="4" t="s">
        <v>1971</v>
      </c>
    </row>
    <row r="6542" spans="1:5">
      <c r="A6542" s="126">
        <v>6481</v>
      </c>
      <c r="B6542" s="1725"/>
      <c r="D6542" s="2" t="str">
        <f t="shared" si="101"/>
        <v>OK</v>
      </c>
      <c r="E6542" s="4" t="s">
        <v>1971</v>
      </c>
    </row>
    <row r="6543" spans="1:5">
      <c r="A6543" s="126">
        <v>6482</v>
      </c>
      <c r="B6543" s="1725"/>
      <c r="D6543" s="2" t="str">
        <f t="shared" si="101"/>
        <v>OK</v>
      </c>
      <c r="E6543" s="4" t="s">
        <v>1971</v>
      </c>
    </row>
    <row r="6544" spans="1:5">
      <c r="A6544" s="126">
        <v>6483</v>
      </c>
      <c r="B6544" s="1725"/>
      <c r="D6544" s="2" t="str">
        <f t="shared" si="101"/>
        <v>OK</v>
      </c>
      <c r="E6544" s="4" t="s">
        <v>1971</v>
      </c>
    </row>
    <row r="6545" spans="1:5">
      <c r="A6545" s="126">
        <v>6484</v>
      </c>
      <c r="B6545" s="1725"/>
      <c r="D6545" s="2" t="str">
        <f t="shared" si="101"/>
        <v>OK</v>
      </c>
      <c r="E6545" s="4" t="s">
        <v>1971</v>
      </c>
    </row>
    <row r="6546" spans="1:5">
      <c r="A6546" s="126">
        <v>6485</v>
      </c>
      <c r="B6546" s="1725"/>
      <c r="D6546" s="2" t="str">
        <f t="shared" si="101"/>
        <v>OK</v>
      </c>
      <c r="E6546" s="4" t="s">
        <v>1971</v>
      </c>
    </row>
    <row r="6547" spans="1:5">
      <c r="A6547" s="126">
        <v>6486</v>
      </c>
      <c r="B6547" s="1725"/>
      <c r="D6547" s="2" t="str">
        <f t="shared" si="101"/>
        <v>OK</v>
      </c>
      <c r="E6547" s="4" t="s">
        <v>1971</v>
      </c>
    </row>
    <row r="6548" spans="1:5">
      <c r="A6548" s="126">
        <v>6487</v>
      </c>
      <c r="B6548" s="1725"/>
      <c r="D6548" s="2" t="str">
        <f t="shared" si="101"/>
        <v>OK</v>
      </c>
      <c r="E6548" s="4" t="s">
        <v>1971</v>
      </c>
    </row>
    <row r="6549" spans="1:5">
      <c r="A6549" s="126">
        <v>6488</v>
      </c>
      <c r="B6549" s="1725"/>
      <c r="D6549" s="2" t="str">
        <f t="shared" si="101"/>
        <v>OK</v>
      </c>
      <c r="E6549" s="4" t="s">
        <v>1971</v>
      </c>
    </row>
    <row r="6550" spans="1:5">
      <c r="A6550" s="126">
        <v>6489</v>
      </c>
      <c r="B6550" s="1725"/>
      <c r="D6550" s="2" t="str">
        <f t="shared" si="101"/>
        <v>OK</v>
      </c>
      <c r="E6550" s="4" t="s">
        <v>1971</v>
      </c>
    </row>
    <row r="6551" spans="1:5">
      <c r="A6551" s="126">
        <v>6490</v>
      </c>
      <c r="B6551" s="1725"/>
      <c r="D6551" s="2" t="str">
        <f t="shared" si="101"/>
        <v>OK</v>
      </c>
      <c r="E6551" s="4" t="s">
        <v>1971</v>
      </c>
    </row>
    <row r="6552" spans="1:5">
      <c r="A6552" s="126">
        <v>6491</v>
      </c>
      <c r="B6552" s="1725"/>
      <c r="D6552" s="2" t="str">
        <f t="shared" si="101"/>
        <v>OK</v>
      </c>
      <c r="E6552" s="4" t="s">
        <v>1971</v>
      </c>
    </row>
    <row r="6553" spans="1:5">
      <c r="A6553" s="126">
        <v>6492</v>
      </c>
      <c r="B6553" s="1725"/>
      <c r="D6553" s="2" t="str">
        <f t="shared" si="101"/>
        <v>OK</v>
      </c>
      <c r="E6553" s="4" t="s">
        <v>1971</v>
      </c>
    </row>
    <row r="6554" spans="1:5">
      <c r="A6554" s="126">
        <v>6493</v>
      </c>
      <c r="B6554" s="1725"/>
      <c r="D6554" s="2" t="str">
        <f t="shared" si="101"/>
        <v>OK</v>
      </c>
      <c r="E6554" s="4" t="s">
        <v>1971</v>
      </c>
    </row>
    <row r="6555" spans="1:5">
      <c r="A6555" s="126">
        <v>6494</v>
      </c>
      <c r="B6555" s="1725"/>
      <c r="D6555" s="2" t="str">
        <f t="shared" si="101"/>
        <v>OK</v>
      </c>
      <c r="E6555" s="4" t="s">
        <v>1971</v>
      </c>
    </row>
    <row r="6556" spans="1:5">
      <c r="A6556" s="126">
        <v>6495</v>
      </c>
      <c r="B6556" s="1725"/>
      <c r="D6556" s="2" t="str">
        <f t="shared" si="101"/>
        <v>OK</v>
      </c>
      <c r="E6556" s="4" t="s">
        <v>1971</v>
      </c>
    </row>
    <row r="6557" spans="1:5">
      <c r="A6557" s="126">
        <v>6496</v>
      </c>
      <c r="B6557" s="1725"/>
      <c r="D6557" s="2" t="str">
        <f t="shared" si="101"/>
        <v>OK</v>
      </c>
      <c r="E6557" s="4" t="s">
        <v>1971</v>
      </c>
    </row>
    <row r="6558" spans="1:5">
      <c r="A6558" s="126">
        <v>6497</v>
      </c>
      <c r="B6558" s="1725"/>
      <c r="D6558" s="2" t="str">
        <f t="shared" si="101"/>
        <v>OK</v>
      </c>
      <c r="E6558" s="4" t="s">
        <v>1971</v>
      </c>
    </row>
    <row r="6559" spans="1:5">
      <c r="A6559" s="126">
        <v>6498</v>
      </c>
      <c r="B6559" s="1725"/>
      <c r="D6559" s="2" t="str">
        <f t="shared" si="101"/>
        <v>OK</v>
      </c>
      <c r="E6559" s="4" t="s">
        <v>1971</v>
      </c>
    </row>
    <row r="6560" spans="1:5">
      <c r="A6560" s="126">
        <v>6499</v>
      </c>
      <c r="B6560" s="1725"/>
      <c r="D6560" s="2" t="str">
        <f t="shared" si="101"/>
        <v>OK</v>
      </c>
      <c r="E6560" s="4" t="s">
        <v>1971</v>
      </c>
    </row>
    <row r="6561" spans="1:5">
      <c r="A6561" s="126">
        <v>6500</v>
      </c>
      <c r="B6561" s="1725"/>
      <c r="D6561" s="2" t="str">
        <f t="shared" si="101"/>
        <v>OK</v>
      </c>
      <c r="E6561" s="4" t="s">
        <v>1971</v>
      </c>
    </row>
    <row r="6562" spans="1:5">
      <c r="A6562" s="126">
        <v>6501</v>
      </c>
      <c r="B6562" s="1725"/>
      <c r="D6562" s="2" t="str">
        <f t="shared" si="101"/>
        <v>OK</v>
      </c>
      <c r="E6562" s="4" t="s">
        <v>1971</v>
      </c>
    </row>
    <row r="6563" spans="1:5">
      <c r="A6563" s="126">
        <v>6502</v>
      </c>
      <c r="B6563" s="1725"/>
      <c r="D6563" s="2" t="str">
        <f t="shared" si="101"/>
        <v>OK</v>
      </c>
      <c r="E6563" s="4" t="s">
        <v>1971</v>
      </c>
    </row>
    <row r="6564" spans="1:5">
      <c r="A6564" s="126">
        <v>6503</v>
      </c>
      <c r="B6564" s="1725"/>
      <c r="D6564" s="2" t="str">
        <f t="shared" si="101"/>
        <v>OK</v>
      </c>
      <c r="E6564" s="4" t="s">
        <v>1971</v>
      </c>
    </row>
    <row r="6565" spans="1:5">
      <c r="A6565" s="126">
        <v>6504</v>
      </c>
      <c r="B6565" s="1725"/>
      <c r="D6565" s="2" t="str">
        <f t="shared" si="101"/>
        <v>OK</v>
      </c>
      <c r="E6565" s="4" t="s">
        <v>1971</v>
      </c>
    </row>
    <row r="6566" spans="1:5">
      <c r="A6566" s="126">
        <v>6505</v>
      </c>
      <c r="B6566" s="1725"/>
      <c r="D6566" s="2" t="str">
        <f t="shared" si="101"/>
        <v>OK</v>
      </c>
      <c r="E6566" s="4" t="s">
        <v>1971</v>
      </c>
    </row>
    <row r="6567" spans="1:5">
      <c r="A6567" s="126">
        <v>6506</v>
      </c>
      <c r="B6567" s="1725"/>
      <c r="D6567" s="2" t="str">
        <f t="shared" si="101"/>
        <v>OK</v>
      </c>
      <c r="E6567" s="4" t="s">
        <v>1971</v>
      </c>
    </row>
    <row r="6568" spans="1:5">
      <c r="A6568" s="126">
        <v>6507</v>
      </c>
      <c r="B6568" s="1725"/>
      <c r="D6568" s="2" t="str">
        <f t="shared" si="101"/>
        <v>OK</v>
      </c>
      <c r="E6568" s="4" t="s">
        <v>1971</v>
      </c>
    </row>
    <row r="6569" spans="1:5">
      <c r="A6569" s="126">
        <v>6508</v>
      </c>
      <c r="B6569" s="1725"/>
      <c r="D6569" s="2" t="str">
        <f t="shared" si="101"/>
        <v>OK</v>
      </c>
      <c r="E6569" s="4" t="s">
        <v>1971</v>
      </c>
    </row>
    <row r="6570" spans="1:5">
      <c r="A6570" s="126">
        <v>6509</v>
      </c>
      <c r="B6570" s="1725"/>
      <c r="D6570" s="2" t="str">
        <f t="shared" si="101"/>
        <v>OK</v>
      </c>
      <c r="E6570" s="4" t="s">
        <v>1971</v>
      </c>
    </row>
    <row r="6571" spans="1:5">
      <c r="A6571" s="126">
        <v>6510</v>
      </c>
      <c r="B6571" s="1725"/>
      <c r="D6571" s="2" t="str">
        <f t="shared" si="101"/>
        <v>OK</v>
      </c>
      <c r="E6571" s="4" t="s">
        <v>1971</v>
      </c>
    </row>
    <row r="6572" spans="1:5">
      <c r="A6572" s="126">
        <v>6511</v>
      </c>
      <c r="B6572" s="1725"/>
      <c r="D6572" s="2" t="str">
        <f t="shared" si="101"/>
        <v>OK</v>
      </c>
      <c r="E6572" s="4" t="s">
        <v>1971</v>
      </c>
    </row>
    <row r="6573" spans="1:5">
      <c r="A6573" s="126">
        <v>6512</v>
      </c>
      <c r="B6573" s="1725"/>
      <c r="D6573" s="2" t="str">
        <f t="shared" si="101"/>
        <v>OK</v>
      </c>
      <c r="E6573" s="4" t="s">
        <v>1971</v>
      </c>
    </row>
    <row r="6574" spans="1:5">
      <c r="A6574" s="126">
        <v>6513</v>
      </c>
      <c r="B6574" s="1725"/>
      <c r="D6574" s="2" t="str">
        <f t="shared" si="101"/>
        <v>OK</v>
      </c>
      <c r="E6574" s="4" t="s">
        <v>1971</v>
      </c>
    </row>
    <row r="6575" spans="1:5">
      <c r="A6575" s="126">
        <v>6514</v>
      </c>
      <c r="B6575" s="1725"/>
      <c r="D6575" s="2" t="str">
        <f t="shared" si="101"/>
        <v>OK</v>
      </c>
      <c r="E6575" s="4" t="s">
        <v>1971</v>
      </c>
    </row>
    <row r="6576" spans="1:5">
      <c r="A6576" s="126">
        <v>6515</v>
      </c>
      <c r="B6576" s="1725"/>
      <c r="D6576" s="2" t="str">
        <f t="shared" si="101"/>
        <v>OK</v>
      </c>
      <c r="E6576" s="4" t="s">
        <v>1971</v>
      </c>
    </row>
    <row r="6577" spans="1:5">
      <c r="A6577" s="126">
        <v>6516</v>
      </c>
      <c r="B6577" s="1725"/>
      <c r="D6577" s="2" t="str">
        <f t="shared" si="101"/>
        <v>OK</v>
      </c>
      <c r="E6577" s="4" t="s">
        <v>1971</v>
      </c>
    </row>
    <row r="6578" spans="1:5">
      <c r="A6578" s="126">
        <v>6517</v>
      </c>
      <c r="B6578" s="1725"/>
      <c r="D6578" s="2" t="str">
        <f t="shared" si="101"/>
        <v>OK</v>
      </c>
      <c r="E6578" s="4" t="s">
        <v>1971</v>
      </c>
    </row>
    <row r="6579" spans="1:5">
      <c r="A6579" s="126">
        <v>6518</v>
      </c>
      <c r="B6579" s="1725"/>
      <c r="D6579" s="2" t="str">
        <f t="shared" si="101"/>
        <v>OK</v>
      </c>
      <c r="E6579" s="4" t="s">
        <v>1971</v>
      </c>
    </row>
    <row r="6580" spans="1:5">
      <c r="A6580" s="126">
        <v>6519</v>
      </c>
      <c r="B6580" s="1725"/>
      <c r="D6580" s="2" t="str">
        <f t="shared" si="101"/>
        <v>OK</v>
      </c>
      <c r="E6580" s="4" t="s">
        <v>1971</v>
      </c>
    </row>
    <row r="6581" spans="1:5">
      <c r="A6581" s="126">
        <v>6520</v>
      </c>
      <c r="B6581" s="1725"/>
      <c r="D6581" s="2" t="str">
        <f t="shared" si="101"/>
        <v>OK</v>
      </c>
      <c r="E6581" s="4" t="s">
        <v>1971</v>
      </c>
    </row>
    <row r="6582" spans="1:5">
      <c r="A6582" s="126">
        <v>6521</v>
      </c>
      <c r="B6582" s="1725"/>
      <c r="D6582" s="2" t="str">
        <f t="shared" si="101"/>
        <v>OK</v>
      </c>
      <c r="E6582" s="4" t="s">
        <v>1971</v>
      </c>
    </row>
    <row r="6583" spans="1:5">
      <c r="A6583" s="126">
        <v>6522</v>
      </c>
      <c r="B6583" s="1725"/>
      <c r="D6583" s="2" t="str">
        <f t="shared" si="101"/>
        <v>OK</v>
      </c>
      <c r="E6583" s="4" t="s">
        <v>1971</v>
      </c>
    </row>
    <row r="6584" spans="1:5">
      <c r="A6584" s="126">
        <v>6523</v>
      </c>
      <c r="B6584" s="1725"/>
      <c r="D6584" s="2" t="str">
        <f t="shared" si="101"/>
        <v>OK</v>
      </c>
      <c r="E6584" s="4" t="s">
        <v>1971</v>
      </c>
    </row>
    <row r="6585" spans="1:5">
      <c r="A6585" s="126">
        <v>6524</v>
      </c>
      <c r="B6585" s="1725"/>
      <c r="D6585" s="2" t="str">
        <f t="shared" si="101"/>
        <v>OK</v>
      </c>
      <c r="E6585" s="4" t="s">
        <v>1971</v>
      </c>
    </row>
    <row r="6586" spans="1:5">
      <c r="A6586" s="126">
        <v>6525</v>
      </c>
      <c r="B6586" s="1725"/>
      <c r="D6586" s="2" t="str">
        <f t="shared" si="101"/>
        <v>OK</v>
      </c>
      <c r="E6586" s="4" t="s">
        <v>1971</v>
      </c>
    </row>
    <row r="6587" spans="1:5">
      <c r="A6587" s="126">
        <v>6526</v>
      </c>
      <c r="B6587" s="1725"/>
      <c r="D6587" s="2" t="str">
        <f t="shared" si="101"/>
        <v>OK</v>
      </c>
      <c r="E6587" s="4" t="s">
        <v>1971</v>
      </c>
    </row>
    <row r="6588" spans="1:5">
      <c r="A6588" s="126">
        <v>6527</v>
      </c>
      <c r="B6588" s="1725"/>
      <c r="D6588" s="2" t="str">
        <f t="shared" si="101"/>
        <v>OK</v>
      </c>
      <c r="E6588" s="4" t="s">
        <v>1971</v>
      </c>
    </row>
    <row r="6589" spans="1:5">
      <c r="A6589" s="126">
        <v>6528</v>
      </c>
      <c r="B6589" s="1725"/>
      <c r="D6589" s="2" t="str">
        <f t="shared" si="101"/>
        <v>OK</v>
      </c>
      <c r="E6589" s="4" t="s">
        <v>1971</v>
      </c>
    </row>
    <row r="6590" spans="1:5">
      <c r="A6590" s="126">
        <v>6529</v>
      </c>
      <c r="B6590" s="1725"/>
      <c r="D6590" s="2" t="str">
        <f t="shared" si="101"/>
        <v>OK</v>
      </c>
      <c r="E6590" s="4" t="s">
        <v>1971</v>
      </c>
    </row>
    <row r="6591" spans="1:5">
      <c r="A6591" s="126">
        <v>6530</v>
      </c>
      <c r="B6591" s="1725"/>
      <c r="D6591" s="2" t="str">
        <f t="shared" ref="D6591:D6654" si="102">IF(ISBLANK(B6591),"OK",IF(A6591-B6591=0,"OK","Error?"))</f>
        <v>OK</v>
      </c>
      <c r="E6591" s="4" t="s">
        <v>1971</v>
      </c>
    </row>
    <row r="6592" spans="1:5">
      <c r="A6592" s="126">
        <v>6531</v>
      </c>
      <c r="B6592" s="1725"/>
      <c r="D6592" s="2" t="str">
        <f t="shared" si="102"/>
        <v>OK</v>
      </c>
      <c r="E6592" s="4" t="s">
        <v>1971</v>
      </c>
    </row>
    <row r="6593" spans="1:5">
      <c r="A6593" s="126">
        <v>6532</v>
      </c>
      <c r="B6593" s="1725"/>
      <c r="D6593" s="2" t="str">
        <f t="shared" si="102"/>
        <v>OK</v>
      </c>
      <c r="E6593" s="4" t="s">
        <v>1971</v>
      </c>
    </row>
    <row r="6594" spans="1:5">
      <c r="A6594" s="126">
        <v>6533</v>
      </c>
      <c r="B6594" s="1725"/>
      <c r="D6594" s="2" t="str">
        <f t="shared" si="102"/>
        <v>OK</v>
      </c>
      <c r="E6594" s="4" t="s">
        <v>1971</v>
      </c>
    </row>
    <row r="6595" spans="1:5">
      <c r="A6595" s="126">
        <v>6534</v>
      </c>
      <c r="B6595" s="1725"/>
      <c r="D6595" s="2" t="str">
        <f t="shared" si="102"/>
        <v>OK</v>
      </c>
      <c r="E6595" s="4" t="s">
        <v>1971</v>
      </c>
    </row>
    <row r="6596" spans="1:5">
      <c r="A6596" s="126">
        <v>6535</v>
      </c>
      <c r="B6596" s="1725"/>
      <c r="D6596" s="2" t="str">
        <f t="shared" si="102"/>
        <v>OK</v>
      </c>
      <c r="E6596" s="4" t="s">
        <v>1971</v>
      </c>
    </row>
    <row r="6597" spans="1:5">
      <c r="A6597" s="126">
        <v>6536</v>
      </c>
      <c r="B6597" s="1725"/>
      <c r="D6597" s="2" t="str">
        <f t="shared" si="102"/>
        <v>OK</v>
      </c>
      <c r="E6597" s="4" t="s">
        <v>1971</v>
      </c>
    </row>
    <row r="6598" spans="1:5">
      <c r="A6598" s="126">
        <v>6537</v>
      </c>
      <c r="B6598" s="1725"/>
      <c r="D6598" s="2" t="str">
        <f t="shared" si="102"/>
        <v>OK</v>
      </c>
      <c r="E6598" s="4" t="s">
        <v>1971</v>
      </c>
    </row>
    <row r="6599" spans="1:5">
      <c r="A6599" s="126">
        <v>6538</v>
      </c>
      <c r="B6599" s="1725"/>
      <c r="D6599" s="2" t="str">
        <f t="shared" si="102"/>
        <v>OK</v>
      </c>
      <c r="E6599" s="4" t="s">
        <v>1971</v>
      </c>
    </row>
    <row r="6600" spans="1:5">
      <c r="A6600" s="126">
        <v>6539</v>
      </c>
      <c r="B6600" s="1725"/>
      <c r="D6600" s="2" t="str">
        <f t="shared" si="102"/>
        <v>OK</v>
      </c>
      <c r="E6600" s="4" t="s">
        <v>1971</v>
      </c>
    </row>
    <row r="6601" spans="1:5">
      <c r="A6601" s="126">
        <v>6540</v>
      </c>
      <c r="B6601" s="1725"/>
      <c r="D6601" s="2" t="str">
        <f t="shared" si="102"/>
        <v>OK</v>
      </c>
      <c r="E6601" s="4" t="s">
        <v>1971</v>
      </c>
    </row>
    <row r="6602" spans="1:5">
      <c r="A6602" s="126">
        <v>6541</v>
      </c>
      <c r="B6602" s="1725"/>
      <c r="D6602" s="2" t="str">
        <f t="shared" si="102"/>
        <v>OK</v>
      </c>
      <c r="E6602" s="4" t="s">
        <v>1971</v>
      </c>
    </row>
    <row r="6603" spans="1:5">
      <c r="A6603" s="126">
        <v>6542</v>
      </c>
      <c r="B6603" s="1725"/>
      <c r="D6603" s="2" t="str">
        <f t="shared" si="102"/>
        <v>OK</v>
      </c>
      <c r="E6603" s="4" t="s">
        <v>1971</v>
      </c>
    </row>
    <row r="6604" spans="1:5">
      <c r="A6604" s="126">
        <v>6543</v>
      </c>
      <c r="B6604" s="1725"/>
      <c r="D6604" s="2" t="str">
        <f t="shared" si="102"/>
        <v>OK</v>
      </c>
      <c r="E6604" s="4" t="s">
        <v>1971</v>
      </c>
    </row>
    <row r="6605" spans="1:5">
      <c r="A6605" s="126">
        <v>6544</v>
      </c>
      <c r="B6605" s="1725"/>
      <c r="D6605" s="2" t="str">
        <f t="shared" si="102"/>
        <v>OK</v>
      </c>
      <c r="E6605" s="4" t="s">
        <v>1971</v>
      </c>
    </row>
    <row r="6606" spans="1:5">
      <c r="A6606" s="126">
        <v>6545</v>
      </c>
      <c r="B6606" s="1725"/>
      <c r="D6606" s="2" t="str">
        <f t="shared" si="102"/>
        <v>OK</v>
      </c>
      <c r="E6606" s="4" t="s">
        <v>1971</v>
      </c>
    </row>
    <row r="6607" spans="1:5">
      <c r="A6607" s="126">
        <v>6546</v>
      </c>
      <c r="B6607" s="1725"/>
      <c r="D6607" s="2" t="str">
        <f t="shared" si="102"/>
        <v>OK</v>
      </c>
      <c r="E6607" s="4" t="s">
        <v>1971</v>
      </c>
    </row>
    <row r="6608" spans="1:5">
      <c r="A6608" s="126">
        <v>6547</v>
      </c>
      <c r="B6608" s="1725"/>
      <c r="D6608" s="2" t="str">
        <f t="shared" si="102"/>
        <v>OK</v>
      </c>
      <c r="E6608" s="4" t="s">
        <v>1971</v>
      </c>
    </row>
    <row r="6609" spans="1:5">
      <c r="A6609" s="126">
        <v>6548</v>
      </c>
      <c r="B6609" s="1725"/>
      <c r="D6609" s="2" t="str">
        <f t="shared" si="102"/>
        <v>OK</v>
      </c>
      <c r="E6609" s="4" t="s">
        <v>1971</v>
      </c>
    </row>
    <row r="6610" spans="1:5">
      <c r="A6610" s="126">
        <v>6549</v>
      </c>
      <c r="B6610" s="1725"/>
      <c r="D6610" s="2" t="str">
        <f t="shared" si="102"/>
        <v>OK</v>
      </c>
      <c r="E6610" s="4" t="s">
        <v>1971</v>
      </c>
    </row>
    <row r="6611" spans="1:5">
      <c r="A6611" s="126">
        <v>6550</v>
      </c>
      <c r="B6611" s="1725"/>
      <c r="D6611" s="2" t="str">
        <f t="shared" si="102"/>
        <v>OK</v>
      </c>
      <c r="E6611" s="4" t="s">
        <v>1971</v>
      </c>
    </row>
    <row r="6612" spans="1:5">
      <c r="A6612" s="126">
        <v>6551</v>
      </c>
      <c r="B6612" s="1725"/>
      <c r="D6612" s="2" t="str">
        <f t="shared" si="102"/>
        <v>OK</v>
      </c>
      <c r="E6612" s="4" t="s">
        <v>1971</v>
      </c>
    </row>
    <row r="6613" spans="1:5">
      <c r="A6613" s="126">
        <v>6552</v>
      </c>
      <c r="B6613" s="1725"/>
      <c r="D6613" s="2" t="str">
        <f t="shared" si="102"/>
        <v>OK</v>
      </c>
      <c r="E6613" s="4" t="s">
        <v>1971</v>
      </c>
    </row>
    <row r="6614" spans="1:5">
      <c r="A6614">
        <v>6553</v>
      </c>
      <c r="B6614" s="1725">
        <f>'Revenues 9-14'!C223</f>
        <v>0</v>
      </c>
      <c r="D6614" s="2" t="str">
        <f t="shared" si="102"/>
        <v>Error?</v>
      </c>
      <c r="E6614" s="2" t="s">
        <v>188</v>
      </c>
    </row>
    <row r="6615" spans="1:5">
      <c r="A6615">
        <v>6554</v>
      </c>
      <c r="B6615" s="1725">
        <f>'Revenues 9-14'!D223</f>
        <v>0</v>
      </c>
      <c r="D6615" s="2" t="str">
        <f t="shared" si="102"/>
        <v>Error?</v>
      </c>
      <c r="E6615" s="2" t="s">
        <v>188</v>
      </c>
    </row>
    <row r="6616" spans="1:5">
      <c r="A6616">
        <v>6555</v>
      </c>
      <c r="B6616" s="1725">
        <f>'Revenues 9-14'!E223</f>
        <v>0</v>
      </c>
      <c r="D6616" s="2" t="str">
        <f t="shared" si="102"/>
        <v>Error?</v>
      </c>
      <c r="E6616" s="2" t="s">
        <v>188</v>
      </c>
    </row>
    <row r="6617" spans="1:5">
      <c r="A6617">
        <v>6556</v>
      </c>
      <c r="B6617" s="1725">
        <f>'Revenues 9-14'!F223</f>
        <v>0</v>
      </c>
      <c r="D6617" s="2" t="str">
        <f t="shared" si="102"/>
        <v>Error?</v>
      </c>
      <c r="E6617" s="2" t="s">
        <v>188</v>
      </c>
    </row>
    <row r="6618" spans="1:5">
      <c r="A6618">
        <v>6557</v>
      </c>
      <c r="B6618" s="1725">
        <f>'Revenues 9-14'!G223</f>
        <v>0</v>
      </c>
      <c r="D6618" s="2" t="str">
        <f t="shared" si="102"/>
        <v>Error?</v>
      </c>
      <c r="E6618" s="2" t="s">
        <v>188</v>
      </c>
    </row>
    <row r="6619" spans="1:5">
      <c r="A6619">
        <v>6558</v>
      </c>
      <c r="B6619" s="1725">
        <f>'Revenues 9-14'!H223</f>
        <v>0</v>
      </c>
      <c r="D6619" s="2" t="str">
        <f t="shared" si="102"/>
        <v>Error?</v>
      </c>
      <c r="E6619" s="2" t="s">
        <v>188</v>
      </c>
    </row>
    <row r="6620" spans="1:5">
      <c r="A6620">
        <v>6559</v>
      </c>
      <c r="B6620" s="1725">
        <f>'Revenues 9-14'!J223</f>
        <v>0</v>
      </c>
      <c r="D6620" s="2" t="str">
        <f t="shared" si="102"/>
        <v>Error?</v>
      </c>
      <c r="E6620" s="2" t="s">
        <v>188</v>
      </c>
    </row>
    <row r="6621" spans="1:5">
      <c r="A6621">
        <v>6560</v>
      </c>
      <c r="B6621" s="1725">
        <f>'Revenues 9-14'!K223</f>
        <v>0</v>
      </c>
      <c r="D6621" s="2" t="str">
        <f t="shared" si="102"/>
        <v>Error?</v>
      </c>
      <c r="E6621" s="2" t="s">
        <v>188</v>
      </c>
    </row>
    <row r="6622" spans="1:5">
      <c r="A6622">
        <v>6561</v>
      </c>
      <c r="B6622" s="1725">
        <f>'Revenues 9-14'!C224</f>
        <v>0</v>
      </c>
      <c r="D6622" s="2" t="str">
        <f t="shared" si="102"/>
        <v>Error?</v>
      </c>
      <c r="E6622" s="2" t="s">
        <v>188</v>
      </c>
    </row>
    <row r="6623" spans="1:5">
      <c r="A6623">
        <v>6562</v>
      </c>
      <c r="B6623" s="1725">
        <f>'Revenues 9-14'!D224</f>
        <v>0</v>
      </c>
      <c r="D6623" s="2" t="str">
        <f t="shared" si="102"/>
        <v>Error?</v>
      </c>
      <c r="E6623" s="2" t="s">
        <v>188</v>
      </c>
    </row>
    <row r="6624" spans="1:5">
      <c r="A6624">
        <v>6563</v>
      </c>
      <c r="B6624" s="1725">
        <f>'Revenues 9-14'!F224</f>
        <v>0</v>
      </c>
      <c r="D6624" s="2" t="str">
        <f t="shared" si="102"/>
        <v>Error?</v>
      </c>
      <c r="E6624" s="2" t="s">
        <v>188</v>
      </c>
    </row>
    <row r="6625" spans="1:5">
      <c r="A6625">
        <v>6564</v>
      </c>
      <c r="B6625" s="1725">
        <f>'Revenues 9-14'!G224</f>
        <v>0</v>
      </c>
      <c r="D6625" s="2" t="str">
        <f t="shared" si="102"/>
        <v>Error?</v>
      </c>
      <c r="E6625" s="2" t="s">
        <v>188</v>
      </c>
    </row>
    <row r="6626" spans="1:5">
      <c r="A6626">
        <v>6565</v>
      </c>
      <c r="B6626" s="1725">
        <f>'Revenues 9-14'!C225</f>
        <v>0</v>
      </c>
      <c r="D6626" s="2" t="str">
        <f t="shared" si="102"/>
        <v>Error?</v>
      </c>
      <c r="E6626" s="2" t="s">
        <v>188</v>
      </c>
    </row>
    <row r="6627" spans="1:5">
      <c r="A6627">
        <v>6566</v>
      </c>
      <c r="B6627" s="1725">
        <f>'Revenues 9-14'!D225</f>
        <v>0</v>
      </c>
      <c r="D6627" s="2" t="str">
        <f t="shared" si="102"/>
        <v>Error?</v>
      </c>
      <c r="E6627" s="2" t="s">
        <v>188</v>
      </c>
    </row>
    <row r="6628" spans="1:5">
      <c r="A6628">
        <v>6567</v>
      </c>
      <c r="B6628" s="1725">
        <f>'Revenues 9-14'!E225</f>
        <v>0</v>
      </c>
      <c r="D6628" s="2" t="str">
        <f t="shared" si="102"/>
        <v>Error?</v>
      </c>
      <c r="E6628" s="2" t="s">
        <v>188</v>
      </c>
    </row>
    <row r="6629" spans="1:5">
      <c r="A6629">
        <v>6568</v>
      </c>
      <c r="B6629" s="1725">
        <f>'Revenues 9-14'!F225</f>
        <v>0</v>
      </c>
      <c r="D6629" s="2" t="str">
        <f t="shared" si="102"/>
        <v>Error?</v>
      </c>
      <c r="E6629" s="2" t="s">
        <v>188</v>
      </c>
    </row>
    <row r="6630" spans="1:5">
      <c r="A6630">
        <v>6569</v>
      </c>
      <c r="B6630" s="1725">
        <f>'Revenues 9-14'!G225</f>
        <v>0</v>
      </c>
      <c r="D6630" s="2" t="str">
        <f t="shared" si="102"/>
        <v>Error?</v>
      </c>
      <c r="E6630" s="2" t="s">
        <v>188</v>
      </c>
    </row>
    <row r="6631" spans="1:5">
      <c r="A6631">
        <v>6570</v>
      </c>
      <c r="B6631" s="1725">
        <f>'Revenues 9-14'!H225</f>
        <v>0</v>
      </c>
      <c r="D6631" s="2" t="str">
        <f t="shared" si="102"/>
        <v>Error?</v>
      </c>
      <c r="E6631" s="2" t="s">
        <v>188</v>
      </c>
    </row>
    <row r="6632" spans="1:5">
      <c r="A6632">
        <v>6571</v>
      </c>
      <c r="B6632" s="1725">
        <f>'Revenues 9-14'!J225</f>
        <v>0</v>
      </c>
      <c r="D6632" s="2" t="str">
        <f t="shared" si="102"/>
        <v>Error?</v>
      </c>
      <c r="E6632" s="2" t="s">
        <v>188</v>
      </c>
    </row>
    <row r="6633" spans="1:5">
      <c r="A6633">
        <v>6572</v>
      </c>
      <c r="B6633" s="1725">
        <f>'Revenues 9-14'!K225</f>
        <v>0</v>
      </c>
      <c r="D6633" s="2" t="str">
        <f t="shared" si="102"/>
        <v>Error?</v>
      </c>
      <c r="E6633" s="2" t="s">
        <v>188</v>
      </c>
    </row>
    <row r="6634" spans="1:5">
      <c r="A6634">
        <v>6573</v>
      </c>
      <c r="B6634" s="1725">
        <f>'Revenues 9-14'!C226</f>
        <v>0</v>
      </c>
      <c r="D6634" s="2" t="str">
        <f t="shared" si="102"/>
        <v>Error?</v>
      </c>
      <c r="E6634" s="2" t="s">
        <v>188</v>
      </c>
    </row>
    <row r="6635" spans="1:5">
      <c r="A6635">
        <v>6574</v>
      </c>
      <c r="B6635" s="1725">
        <f>'Revenues 9-14'!D226</f>
        <v>0</v>
      </c>
      <c r="D6635" s="2" t="str">
        <f t="shared" si="102"/>
        <v>Error?</v>
      </c>
      <c r="E6635" s="2" t="s">
        <v>188</v>
      </c>
    </row>
    <row r="6636" spans="1:5">
      <c r="A6636">
        <v>6575</v>
      </c>
      <c r="B6636" s="1725">
        <f>'Revenues 9-14'!E226</f>
        <v>0</v>
      </c>
      <c r="D6636" s="2" t="str">
        <f t="shared" si="102"/>
        <v>Error?</v>
      </c>
      <c r="E6636" s="2" t="s">
        <v>188</v>
      </c>
    </row>
    <row r="6637" spans="1:5">
      <c r="A6637">
        <v>6576</v>
      </c>
      <c r="B6637" s="1725">
        <f>'Revenues 9-14'!F226</f>
        <v>0</v>
      </c>
      <c r="D6637" s="2" t="str">
        <f t="shared" si="102"/>
        <v>Error?</v>
      </c>
      <c r="E6637" s="2" t="s">
        <v>188</v>
      </c>
    </row>
    <row r="6638" spans="1:5">
      <c r="A6638">
        <v>6577</v>
      </c>
      <c r="B6638" s="1725">
        <f>'Revenues 9-14'!G226</f>
        <v>0</v>
      </c>
      <c r="D6638" s="2" t="str">
        <f t="shared" si="102"/>
        <v>Error?</v>
      </c>
      <c r="E6638" s="2" t="s">
        <v>188</v>
      </c>
    </row>
    <row r="6639" spans="1:5">
      <c r="A6639">
        <v>6578</v>
      </c>
      <c r="B6639" s="1725">
        <f>'Revenues 9-14'!H226</f>
        <v>0</v>
      </c>
      <c r="D6639" s="2" t="str">
        <f t="shared" si="102"/>
        <v>Error?</v>
      </c>
      <c r="E6639" s="2" t="s">
        <v>188</v>
      </c>
    </row>
    <row r="6640" spans="1:5">
      <c r="A6640">
        <v>6579</v>
      </c>
      <c r="B6640" s="1725">
        <f>'Revenues 9-14'!J226</f>
        <v>0</v>
      </c>
      <c r="D6640" s="2" t="str">
        <f t="shared" si="102"/>
        <v>Error?</v>
      </c>
      <c r="E6640" s="2" t="s">
        <v>188</v>
      </c>
    </row>
    <row r="6641" spans="1:5">
      <c r="A6641">
        <v>6580</v>
      </c>
      <c r="B6641" s="1725">
        <f>'Revenues 9-14'!K226</f>
        <v>0</v>
      </c>
      <c r="D6641" s="2" t="str">
        <f t="shared" si="102"/>
        <v>Error?</v>
      </c>
      <c r="E6641" s="2" t="s">
        <v>188</v>
      </c>
    </row>
    <row r="6642" spans="1:5">
      <c r="A6642">
        <v>6581</v>
      </c>
      <c r="B6642" s="1725">
        <f>'Revenues 9-14'!C227</f>
        <v>0</v>
      </c>
      <c r="D6642" s="2" t="str">
        <f t="shared" si="102"/>
        <v>Error?</v>
      </c>
      <c r="E6642" s="2" t="s">
        <v>188</v>
      </c>
    </row>
    <row r="6643" spans="1:5">
      <c r="A6643">
        <v>6582</v>
      </c>
      <c r="B6643" s="1725">
        <f>'Revenues 9-14'!D227</f>
        <v>0</v>
      </c>
      <c r="D6643" s="2" t="str">
        <f t="shared" si="102"/>
        <v>Error?</v>
      </c>
      <c r="E6643" s="2" t="s">
        <v>188</v>
      </c>
    </row>
    <row r="6644" spans="1:5">
      <c r="A6644">
        <v>6583</v>
      </c>
      <c r="B6644" s="1725">
        <f>'Revenues 9-14'!E227</f>
        <v>0</v>
      </c>
      <c r="D6644" s="2" t="str">
        <f t="shared" si="102"/>
        <v>Error?</v>
      </c>
      <c r="E6644" s="2" t="s">
        <v>188</v>
      </c>
    </row>
    <row r="6645" spans="1:5">
      <c r="A6645">
        <v>6584</v>
      </c>
      <c r="B6645" s="1725">
        <f>'Revenues 9-14'!F227</f>
        <v>0</v>
      </c>
      <c r="D6645" s="2" t="str">
        <f t="shared" si="102"/>
        <v>Error?</v>
      </c>
      <c r="E6645" s="2" t="s">
        <v>188</v>
      </c>
    </row>
    <row r="6646" spans="1:5">
      <c r="A6646">
        <v>6585</v>
      </c>
      <c r="B6646" s="1725">
        <f>'Revenues 9-14'!G227</f>
        <v>0</v>
      </c>
      <c r="D6646" s="2" t="str">
        <f t="shared" si="102"/>
        <v>Error?</v>
      </c>
      <c r="E6646" s="2" t="s">
        <v>188</v>
      </c>
    </row>
    <row r="6647" spans="1:5">
      <c r="A6647">
        <v>6586</v>
      </c>
      <c r="B6647" s="1725">
        <f>'Revenues 9-14'!H227</f>
        <v>0</v>
      </c>
      <c r="D6647" s="2" t="str">
        <f t="shared" si="102"/>
        <v>Error?</v>
      </c>
      <c r="E6647" s="2" t="s">
        <v>188</v>
      </c>
    </row>
    <row r="6648" spans="1:5">
      <c r="A6648">
        <v>6587</v>
      </c>
      <c r="B6648" s="1725">
        <f>'Revenues 9-14'!J227</f>
        <v>0</v>
      </c>
      <c r="D6648" s="2" t="str">
        <f t="shared" si="102"/>
        <v>Error?</v>
      </c>
      <c r="E6648" s="2" t="s">
        <v>188</v>
      </c>
    </row>
    <row r="6649" spans="1:5">
      <c r="A6649">
        <v>6588</v>
      </c>
      <c r="B6649" s="1725">
        <f>'Revenues 9-14'!K227</f>
        <v>0</v>
      </c>
      <c r="D6649" s="2" t="str">
        <f t="shared" si="102"/>
        <v>Error?</v>
      </c>
      <c r="E6649" s="2" t="s">
        <v>188</v>
      </c>
    </row>
    <row r="6650" spans="1:5">
      <c r="A6650">
        <v>6589</v>
      </c>
      <c r="B6650" s="1725">
        <f>'Revenues 9-14'!C228</f>
        <v>0</v>
      </c>
      <c r="D6650" s="2" t="str">
        <f t="shared" si="102"/>
        <v>Error?</v>
      </c>
      <c r="E6650" s="2" t="s">
        <v>188</v>
      </c>
    </row>
    <row r="6651" spans="1:5">
      <c r="A6651">
        <v>6590</v>
      </c>
      <c r="B6651" s="1725">
        <f>'Revenues 9-14'!D228</f>
        <v>0</v>
      </c>
      <c r="D6651" s="2" t="str">
        <f t="shared" si="102"/>
        <v>Error?</v>
      </c>
      <c r="E6651" s="2" t="s">
        <v>188</v>
      </c>
    </row>
    <row r="6652" spans="1:5">
      <c r="A6652">
        <v>6591</v>
      </c>
      <c r="B6652" s="1725">
        <f>'Revenues 9-14'!E228</f>
        <v>0</v>
      </c>
      <c r="D6652" s="2" t="str">
        <f t="shared" si="102"/>
        <v>Error?</v>
      </c>
      <c r="E6652" s="2" t="s">
        <v>188</v>
      </c>
    </row>
    <row r="6653" spans="1:5">
      <c r="A6653">
        <v>6592</v>
      </c>
      <c r="B6653" s="1725">
        <f>'Revenues 9-14'!F228</f>
        <v>0</v>
      </c>
      <c r="D6653" s="2" t="str">
        <f t="shared" si="102"/>
        <v>Error?</v>
      </c>
      <c r="E6653" s="2" t="s">
        <v>188</v>
      </c>
    </row>
    <row r="6654" spans="1:5">
      <c r="A6654">
        <v>6593</v>
      </c>
      <c r="B6654" s="1725">
        <f>'Revenues 9-14'!G228</f>
        <v>0</v>
      </c>
      <c r="D6654" s="2" t="str">
        <f t="shared" si="102"/>
        <v>Error?</v>
      </c>
      <c r="E6654" s="2" t="s">
        <v>188</v>
      </c>
    </row>
    <row r="6655" spans="1:5">
      <c r="A6655">
        <v>6594</v>
      </c>
      <c r="B6655" s="1725">
        <f>'Revenues 9-14'!H228</f>
        <v>0</v>
      </c>
      <c r="D6655" s="2" t="str">
        <f t="shared" ref="D6655:D6718" si="103">IF(ISBLANK(B6655),"OK",IF(A6655-B6655=0,"OK","Error?"))</f>
        <v>Error?</v>
      </c>
      <c r="E6655" s="2" t="s">
        <v>188</v>
      </c>
    </row>
    <row r="6656" spans="1:5">
      <c r="A6656">
        <v>6595</v>
      </c>
      <c r="B6656" s="1725">
        <f>'Revenues 9-14'!J228</f>
        <v>0</v>
      </c>
      <c r="D6656" s="2" t="str">
        <f t="shared" si="103"/>
        <v>Error?</v>
      </c>
      <c r="E6656" s="2" t="s">
        <v>188</v>
      </c>
    </row>
    <row r="6657" spans="1:5">
      <c r="A6657">
        <v>6596</v>
      </c>
      <c r="B6657" s="1725">
        <f>'Revenues 9-14'!K228</f>
        <v>0</v>
      </c>
      <c r="D6657" s="2" t="str">
        <f t="shared" si="103"/>
        <v>Error?</v>
      </c>
      <c r="E6657" s="2" t="s">
        <v>188</v>
      </c>
    </row>
    <row r="6658" spans="1:5">
      <c r="A6658">
        <v>6597</v>
      </c>
      <c r="B6658" s="1725">
        <f>'Revenues 9-14'!C229</f>
        <v>0</v>
      </c>
      <c r="D6658" s="2" t="str">
        <f t="shared" si="103"/>
        <v>Error?</v>
      </c>
      <c r="E6658" s="2" t="s">
        <v>188</v>
      </c>
    </row>
    <row r="6659" spans="1:5">
      <c r="A6659">
        <v>6598</v>
      </c>
      <c r="B6659" s="1725">
        <f>'Revenues 9-14'!D229</f>
        <v>0</v>
      </c>
      <c r="D6659" s="2" t="str">
        <f t="shared" si="103"/>
        <v>Error?</v>
      </c>
      <c r="E6659" s="2" t="s">
        <v>188</v>
      </c>
    </row>
    <row r="6660" spans="1:5">
      <c r="A6660">
        <v>6599</v>
      </c>
      <c r="B6660" s="1725">
        <f>'Revenues 9-14'!E229</f>
        <v>0</v>
      </c>
      <c r="D6660" s="2" t="str">
        <f t="shared" si="103"/>
        <v>Error?</v>
      </c>
      <c r="E6660" s="2" t="s">
        <v>188</v>
      </c>
    </row>
    <row r="6661" spans="1:5">
      <c r="A6661">
        <v>6600</v>
      </c>
      <c r="B6661" s="1725">
        <f>'Revenues 9-14'!F229</f>
        <v>0</v>
      </c>
      <c r="D6661" s="2" t="str">
        <f t="shared" si="103"/>
        <v>Error?</v>
      </c>
      <c r="E6661" s="2" t="s">
        <v>188</v>
      </c>
    </row>
    <row r="6662" spans="1:5">
      <c r="A6662">
        <v>6601</v>
      </c>
      <c r="B6662" s="1725">
        <f>'Revenues 9-14'!G229</f>
        <v>0</v>
      </c>
      <c r="D6662" s="2" t="str">
        <f t="shared" si="103"/>
        <v>Error?</v>
      </c>
      <c r="E6662" s="2" t="s">
        <v>188</v>
      </c>
    </row>
    <row r="6663" spans="1:5">
      <c r="A6663">
        <v>6602</v>
      </c>
      <c r="B6663" s="1725">
        <f>'Revenues 9-14'!H229</f>
        <v>0</v>
      </c>
      <c r="D6663" s="2" t="str">
        <f t="shared" si="103"/>
        <v>Error?</v>
      </c>
      <c r="E6663" s="2" t="s">
        <v>188</v>
      </c>
    </row>
    <row r="6664" spans="1:5">
      <c r="A6664">
        <v>6603</v>
      </c>
      <c r="B6664" s="1725">
        <f>'Revenues 9-14'!J229</f>
        <v>0</v>
      </c>
      <c r="D6664" s="2" t="str">
        <f t="shared" si="103"/>
        <v>Error?</v>
      </c>
      <c r="E6664" s="2" t="s">
        <v>188</v>
      </c>
    </row>
    <row r="6665" spans="1:5">
      <c r="A6665">
        <v>6604</v>
      </c>
      <c r="B6665" s="1725">
        <f>'Revenues 9-14'!K229</f>
        <v>0</v>
      </c>
      <c r="D6665" s="2" t="str">
        <f t="shared" si="103"/>
        <v>Error?</v>
      </c>
      <c r="E6665" s="2" t="s">
        <v>188</v>
      </c>
    </row>
    <row r="6666" spans="1:5">
      <c r="A6666">
        <v>6605</v>
      </c>
      <c r="B6666" s="1725">
        <f>'Revenues 9-14'!C230</f>
        <v>0</v>
      </c>
      <c r="D6666" s="2" t="str">
        <f t="shared" si="103"/>
        <v>Error?</v>
      </c>
      <c r="E6666" s="2" t="s">
        <v>188</v>
      </c>
    </row>
    <row r="6667" spans="1:5">
      <c r="A6667">
        <v>6606</v>
      </c>
      <c r="B6667" s="1725">
        <f>'Revenues 9-14'!D230</f>
        <v>0</v>
      </c>
      <c r="D6667" s="2" t="str">
        <f t="shared" si="103"/>
        <v>Error?</v>
      </c>
      <c r="E6667" s="2" t="s">
        <v>188</v>
      </c>
    </row>
    <row r="6668" spans="1:5">
      <c r="A6668">
        <v>6607</v>
      </c>
      <c r="B6668" s="1725">
        <f>'Revenues 9-14'!E230</f>
        <v>0</v>
      </c>
      <c r="D6668" s="2" t="str">
        <f t="shared" si="103"/>
        <v>Error?</v>
      </c>
      <c r="E6668" s="2" t="s">
        <v>188</v>
      </c>
    </row>
    <row r="6669" spans="1:5">
      <c r="A6669">
        <v>6608</v>
      </c>
      <c r="B6669" s="1725">
        <f>'Revenues 9-14'!F230</f>
        <v>0</v>
      </c>
      <c r="D6669" s="2" t="str">
        <f t="shared" si="103"/>
        <v>Error?</v>
      </c>
      <c r="E6669" s="2" t="s">
        <v>188</v>
      </c>
    </row>
    <row r="6670" spans="1:5">
      <c r="A6670">
        <v>6609</v>
      </c>
      <c r="B6670" s="1725">
        <f>'Revenues 9-14'!G230</f>
        <v>0</v>
      </c>
      <c r="D6670" s="2" t="str">
        <f t="shared" si="103"/>
        <v>Error?</v>
      </c>
      <c r="E6670" s="2" t="s">
        <v>188</v>
      </c>
    </row>
    <row r="6671" spans="1:5">
      <c r="A6671">
        <v>6610</v>
      </c>
      <c r="B6671" s="1725">
        <f>'Revenues 9-14'!H230</f>
        <v>0</v>
      </c>
      <c r="D6671" s="2" t="str">
        <f t="shared" si="103"/>
        <v>Error?</v>
      </c>
      <c r="E6671" s="2" t="s">
        <v>188</v>
      </c>
    </row>
    <row r="6672" spans="1:5">
      <c r="A6672">
        <v>6611</v>
      </c>
      <c r="B6672" s="1725">
        <f>'Revenues 9-14'!J230</f>
        <v>0</v>
      </c>
      <c r="D6672" s="2" t="str">
        <f t="shared" si="103"/>
        <v>Error?</v>
      </c>
      <c r="E6672" s="2" t="s">
        <v>188</v>
      </c>
    </row>
    <row r="6673" spans="1:5">
      <c r="A6673">
        <v>6612</v>
      </c>
      <c r="B6673" s="1725">
        <f>'Revenues 9-14'!K230</f>
        <v>0</v>
      </c>
      <c r="D6673" s="2" t="str">
        <f t="shared" si="103"/>
        <v>Error?</v>
      </c>
      <c r="E6673" s="2" t="s">
        <v>188</v>
      </c>
    </row>
    <row r="6674" spans="1:5">
      <c r="A6674">
        <v>6613</v>
      </c>
      <c r="B6674" s="1725">
        <f>'Revenues 9-14'!C231</f>
        <v>0</v>
      </c>
      <c r="D6674" s="2" t="str">
        <f t="shared" si="103"/>
        <v>Error?</v>
      </c>
      <c r="E6674" s="2" t="s">
        <v>188</v>
      </c>
    </row>
    <row r="6675" spans="1:5">
      <c r="A6675">
        <v>6614</v>
      </c>
      <c r="B6675" s="1725">
        <f>'Revenues 9-14'!D231</f>
        <v>0</v>
      </c>
      <c r="D6675" s="2" t="str">
        <f t="shared" si="103"/>
        <v>Error?</v>
      </c>
      <c r="E6675" s="2" t="s">
        <v>188</v>
      </c>
    </row>
    <row r="6676" spans="1:5">
      <c r="A6676">
        <v>6615</v>
      </c>
      <c r="B6676" s="1725">
        <f>'Revenues 9-14'!E231</f>
        <v>0</v>
      </c>
      <c r="D6676" s="2" t="str">
        <f t="shared" si="103"/>
        <v>Error?</v>
      </c>
      <c r="E6676" s="2" t="s">
        <v>188</v>
      </c>
    </row>
    <row r="6677" spans="1:5">
      <c r="A6677">
        <v>6616</v>
      </c>
      <c r="B6677" s="1725">
        <f>'Revenues 9-14'!F231</f>
        <v>0</v>
      </c>
      <c r="D6677" s="2" t="str">
        <f t="shared" si="103"/>
        <v>Error?</v>
      </c>
      <c r="E6677" s="2" t="s">
        <v>188</v>
      </c>
    </row>
    <row r="6678" spans="1:5">
      <c r="A6678">
        <v>6617</v>
      </c>
      <c r="B6678" s="1725">
        <f>'Revenues 9-14'!G231</f>
        <v>0</v>
      </c>
      <c r="D6678" s="2" t="str">
        <f t="shared" si="103"/>
        <v>Error?</v>
      </c>
      <c r="E6678" s="2" t="s">
        <v>188</v>
      </c>
    </row>
    <row r="6679" spans="1:5">
      <c r="A6679">
        <v>6618</v>
      </c>
      <c r="B6679" s="1725">
        <f>'Revenues 9-14'!H231</f>
        <v>0</v>
      </c>
      <c r="D6679" s="2" t="str">
        <f t="shared" si="103"/>
        <v>Error?</v>
      </c>
      <c r="E6679" s="2" t="s">
        <v>188</v>
      </c>
    </row>
    <row r="6680" spans="1:5">
      <c r="A6680">
        <v>6619</v>
      </c>
      <c r="B6680" s="1725">
        <f>'Revenues 9-14'!J231</f>
        <v>0</v>
      </c>
      <c r="D6680" s="2" t="str">
        <f t="shared" si="103"/>
        <v>Error?</v>
      </c>
      <c r="E6680" s="2" t="s">
        <v>188</v>
      </c>
    </row>
    <row r="6681" spans="1:5">
      <c r="A6681">
        <v>6620</v>
      </c>
      <c r="B6681" s="1725">
        <f>'Revenues 9-14'!K231</f>
        <v>0</v>
      </c>
      <c r="D6681" s="2" t="str">
        <f t="shared" si="103"/>
        <v>Error?</v>
      </c>
      <c r="E6681" s="2" t="s">
        <v>188</v>
      </c>
    </row>
    <row r="6682" spans="1:5">
      <c r="A6682">
        <v>6621</v>
      </c>
      <c r="B6682" s="1725">
        <f>'Revenues 9-14'!C232</f>
        <v>0</v>
      </c>
      <c r="D6682" s="2" t="str">
        <f t="shared" si="103"/>
        <v>Error?</v>
      </c>
      <c r="E6682" s="2" t="s">
        <v>188</v>
      </c>
    </row>
    <row r="6683" spans="1:5">
      <c r="A6683">
        <v>6622</v>
      </c>
      <c r="B6683" s="1725">
        <f>'Revenues 9-14'!D232</f>
        <v>0</v>
      </c>
      <c r="D6683" s="2" t="str">
        <f t="shared" si="103"/>
        <v>Error?</v>
      </c>
      <c r="E6683" s="2" t="s">
        <v>188</v>
      </c>
    </row>
    <row r="6684" spans="1:5">
      <c r="A6684">
        <v>6623</v>
      </c>
      <c r="B6684" s="1725">
        <f>'Revenues 9-14'!E232</f>
        <v>0</v>
      </c>
      <c r="D6684" s="2" t="str">
        <f t="shared" si="103"/>
        <v>Error?</v>
      </c>
      <c r="E6684" s="2" t="s">
        <v>188</v>
      </c>
    </row>
    <row r="6685" spans="1:5">
      <c r="A6685">
        <v>6624</v>
      </c>
      <c r="B6685" s="1725">
        <f>'Revenues 9-14'!F232</f>
        <v>0</v>
      </c>
      <c r="D6685" s="2" t="str">
        <f t="shared" si="103"/>
        <v>Error?</v>
      </c>
      <c r="E6685" s="2" t="s">
        <v>188</v>
      </c>
    </row>
    <row r="6686" spans="1:5">
      <c r="A6686">
        <v>6625</v>
      </c>
      <c r="B6686" s="1725">
        <f>'Revenues 9-14'!G232</f>
        <v>0</v>
      </c>
      <c r="D6686" s="2" t="str">
        <f t="shared" si="103"/>
        <v>Error?</v>
      </c>
      <c r="E6686" s="2" t="s">
        <v>188</v>
      </c>
    </row>
    <row r="6687" spans="1:5">
      <c r="A6687">
        <v>6626</v>
      </c>
      <c r="B6687" s="1725">
        <f>'Revenues 9-14'!H232</f>
        <v>0</v>
      </c>
      <c r="D6687" s="2" t="str">
        <f t="shared" si="103"/>
        <v>Error?</v>
      </c>
      <c r="E6687" s="2" t="s">
        <v>188</v>
      </c>
    </row>
    <row r="6688" spans="1:5">
      <c r="A6688">
        <v>6627</v>
      </c>
      <c r="B6688" s="1725">
        <f>'Revenues 9-14'!J232</f>
        <v>0</v>
      </c>
      <c r="D6688" s="2" t="str">
        <f t="shared" si="103"/>
        <v>Error?</v>
      </c>
      <c r="E6688" s="2" t="s">
        <v>188</v>
      </c>
    </row>
    <row r="6689" spans="1:5">
      <c r="A6689">
        <v>6628</v>
      </c>
      <c r="B6689" s="1725">
        <f>'Revenues 9-14'!K232</f>
        <v>0</v>
      </c>
      <c r="D6689" s="2" t="str">
        <f t="shared" si="103"/>
        <v>Error?</v>
      </c>
      <c r="E6689" s="2" t="s">
        <v>188</v>
      </c>
    </row>
    <row r="6690" spans="1:5">
      <c r="A6690">
        <v>6629</v>
      </c>
      <c r="B6690" s="1725">
        <f>'Revenues 9-14'!C233</f>
        <v>0</v>
      </c>
      <c r="D6690" s="2" t="str">
        <f t="shared" si="103"/>
        <v>Error?</v>
      </c>
      <c r="E6690" s="2" t="s">
        <v>188</v>
      </c>
    </row>
    <row r="6691" spans="1:5">
      <c r="A6691">
        <v>6630</v>
      </c>
      <c r="B6691" s="1725">
        <f>'Revenues 9-14'!D233</f>
        <v>0</v>
      </c>
      <c r="D6691" s="2" t="str">
        <f t="shared" si="103"/>
        <v>Error?</v>
      </c>
      <c r="E6691" s="2" t="s">
        <v>188</v>
      </c>
    </row>
    <row r="6692" spans="1:5">
      <c r="A6692">
        <v>6631</v>
      </c>
      <c r="B6692" s="1725">
        <f>'Revenues 9-14'!F233</f>
        <v>0</v>
      </c>
      <c r="D6692" s="2" t="str">
        <f t="shared" si="103"/>
        <v>Error?</v>
      </c>
      <c r="E6692" s="2" t="s">
        <v>188</v>
      </c>
    </row>
    <row r="6693" spans="1:5">
      <c r="A6693">
        <v>6632</v>
      </c>
      <c r="B6693" s="1725">
        <f>'Revenues 9-14'!G233</f>
        <v>0</v>
      </c>
      <c r="D6693" s="2" t="str">
        <f t="shared" si="103"/>
        <v>Error?</v>
      </c>
      <c r="E6693" s="2" t="s">
        <v>188</v>
      </c>
    </row>
    <row r="6694" spans="1:5">
      <c r="A6694">
        <v>6633</v>
      </c>
      <c r="B6694" s="1725">
        <f>'Revenues 9-14'!C234</f>
        <v>0</v>
      </c>
      <c r="D6694" s="2" t="str">
        <f t="shared" si="103"/>
        <v>Error?</v>
      </c>
      <c r="E6694" s="2" t="s">
        <v>188</v>
      </c>
    </row>
    <row r="6695" spans="1:5">
      <c r="A6695">
        <v>6634</v>
      </c>
      <c r="B6695" s="1725">
        <f>'Revenues 9-14'!D234</f>
        <v>0</v>
      </c>
      <c r="D6695" s="2" t="str">
        <f t="shared" si="103"/>
        <v>Error?</v>
      </c>
      <c r="E6695" s="2" t="s">
        <v>188</v>
      </c>
    </row>
    <row r="6696" spans="1:5">
      <c r="A6696">
        <v>6635</v>
      </c>
      <c r="B6696" s="1725">
        <f>'Revenues 9-14'!C235</f>
        <v>0</v>
      </c>
      <c r="D6696" s="2" t="str">
        <f t="shared" si="103"/>
        <v>Error?</v>
      </c>
      <c r="E6696" s="2" t="s">
        <v>188</v>
      </c>
    </row>
    <row r="6697" spans="1:5">
      <c r="A6697">
        <v>6636</v>
      </c>
      <c r="B6697" s="1725">
        <f>'Revenues 9-14'!D235</f>
        <v>0</v>
      </c>
      <c r="D6697" s="2" t="str">
        <f t="shared" si="103"/>
        <v>Error?</v>
      </c>
      <c r="E6697" s="2" t="s">
        <v>188</v>
      </c>
    </row>
    <row r="6698" spans="1:5">
      <c r="A6698">
        <v>6637</v>
      </c>
      <c r="B6698" s="1725">
        <f>'Revenues 9-14'!E235</f>
        <v>0</v>
      </c>
      <c r="D6698" s="2" t="str">
        <f t="shared" si="103"/>
        <v>Error?</v>
      </c>
      <c r="E6698" s="2" t="s">
        <v>188</v>
      </c>
    </row>
    <row r="6699" spans="1:5">
      <c r="A6699">
        <v>6638</v>
      </c>
      <c r="B6699" s="1725">
        <f>'Revenues 9-14'!F235</f>
        <v>0</v>
      </c>
      <c r="D6699" s="2" t="str">
        <f t="shared" si="103"/>
        <v>Error?</v>
      </c>
      <c r="E6699" s="2" t="s">
        <v>188</v>
      </c>
    </row>
    <row r="6700" spans="1:5">
      <c r="A6700">
        <v>6639</v>
      </c>
      <c r="B6700" s="1725">
        <f>'Revenues 9-14'!G235</f>
        <v>0</v>
      </c>
      <c r="D6700" s="2" t="str">
        <f t="shared" si="103"/>
        <v>Error?</v>
      </c>
      <c r="E6700" s="2" t="s">
        <v>188</v>
      </c>
    </row>
    <row r="6701" spans="1:5">
      <c r="A6701">
        <v>6640</v>
      </c>
      <c r="B6701" s="1725">
        <f>'Revenues 9-14'!H235</f>
        <v>0</v>
      </c>
      <c r="D6701" s="2" t="str">
        <f t="shared" si="103"/>
        <v>Error?</v>
      </c>
      <c r="E6701" s="2" t="s">
        <v>188</v>
      </c>
    </row>
    <row r="6702" spans="1:5">
      <c r="A6702">
        <v>6641</v>
      </c>
      <c r="B6702" s="1725">
        <f>'Revenues 9-14'!J235</f>
        <v>0</v>
      </c>
      <c r="D6702" s="2" t="str">
        <f t="shared" si="103"/>
        <v>Error?</v>
      </c>
      <c r="E6702" s="2" t="s">
        <v>188</v>
      </c>
    </row>
    <row r="6703" spans="1:5">
      <c r="A6703">
        <v>6642</v>
      </c>
      <c r="B6703" s="1725">
        <f>'Revenues 9-14'!K235</f>
        <v>0</v>
      </c>
      <c r="D6703" s="2" t="str">
        <f t="shared" si="103"/>
        <v>Error?</v>
      </c>
      <c r="E6703" s="2" t="s">
        <v>188</v>
      </c>
    </row>
    <row r="6704" spans="1:5">
      <c r="A6704">
        <v>6643</v>
      </c>
      <c r="B6704" s="1725">
        <f>'Revenues 9-14'!C236</f>
        <v>0</v>
      </c>
      <c r="D6704" s="2" t="str">
        <f t="shared" si="103"/>
        <v>Error?</v>
      </c>
      <c r="E6704" s="2" t="s">
        <v>188</v>
      </c>
    </row>
    <row r="6705" spans="1:5">
      <c r="A6705">
        <v>6644</v>
      </c>
      <c r="B6705" s="1725">
        <f>'Revenues 9-14'!D236</f>
        <v>0</v>
      </c>
      <c r="D6705" s="2" t="str">
        <f t="shared" si="103"/>
        <v>Error?</v>
      </c>
      <c r="E6705" s="2" t="s">
        <v>188</v>
      </c>
    </row>
    <row r="6706" spans="1:5">
      <c r="A6706">
        <v>6645</v>
      </c>
      <c r="B6706" s="1725">
        <f>'Revenues 9-14'!E236</f>
        <v>0</v>
      </c>
      <c r="D6706" s="2" t="str">
        <f t="shared" si="103"/>
        <v>Error?</v>
      </c>
      <c r="E6706" s="2" t="s">
        <v>188</v>
      </c>
    </row>
    <row r="6707" spans="1:5">
      <c r="A6707">
        <v>6646</v>
      </c>
      <c r="B6707" s="1725">
        <f>'Revenues 9-14'!F236</f>
        <v>0</v>
      </c>
      <c r="D6707" s="2" t="str">
        <f t="shared" si="103"/>
        <v>Error?</v>
      </c>
      <c r="E6707" s="2" t="s">
        <v>188</v>
      </c>
    </row>
    <row r="6708" spans="1:5">
      <c r="A6708">
        <v>6647</v>
      </c>
      <c r="B6708" s="1725">
        <f>'Revenues 9-14'!G236</f>
        <v>0</v>
      </c>
      <c r="D6708" s="2" t="str">
        <f t="shared" si="103"/>
        <v>Error?</v>
      </c>
      <c r="E6708" s="2" t="s">
        <v>188</v>
      </c>
    </row>
    <row r="6709" spans="1:5">
      <c r="A6709">
        <v>6648</v>
      </c>
      <c r="B6709" s="1725">
        <f>'Revenues 9-14'!H236</f>
        <v>0</v>
      </c>
      <c r="D6709" s="2" t="str">
        <f t="shared" si="103"/>
        <v>Error?</v>
      </c>
      <c r="E6709" s="2" t="s">
        <v>188</v>
      </c>
    </row>
    <row r="6710" spans="1:5">
      <c r="A6710">
        <v>6649</v>
      </c>
      <c r="B6710" s="1725">
        <f>'Revenues 9-14'!J236</f>
        <v>0</v>
      </c>
      <c r="D6710" s="2" t="str">
        <f t="shared" si="103"/>
        <v>Error?</v>
      </c>
      <c r="E6710" s="2" t="s">
        <v>188</v>
      </c>
    </row>
    <row r="6711" spans="1:5">
      <c r="A6711">
        <v>6650</v>
      </c>
      <c r="B6711" s="1725">
        <f>'Revenues 9-14'!K236</f>
        <v>0</v>
      </c>
      <c r="D6711" s="2" t="str">
        <f t="shared" si="103"/>
        <v>Error?</v>
      </c>
      <c r="E6711" s="2" t="s">
        <v>188</v>
      </c>
    </row>
    <row r="6712" spans="1:5">
      <c r="A6712">
        <v>6651</v>
      </c>
      <c r="B6712" s="1725">
        <f>'Revenues 9-14'!C237</f>
        <v>0</v>
      </c>
      <c r="D6712" s="2" t="str">
        <f t="shared" si="103"/>
        <v>Error?</v>
      </c>
      <c r="E6712" s="2" t="s">
        <v>188</v>
      </c>
    </row>
    <row r="6713" spans="1:5">
      <c r="A6713">
        <v>6652</v>
      </c>
      <c r="B6713" s="1725">
        <f>'Revenues 9-14'!D237</f>
        <v>0</v>
      </c>
      <c r="D6713" s="2" t="str">
        <f t="shared" si="103"/>
        <v>Error?</v>
      </c>
      <c r="E6713" s="2" t="s">
        <v>188</v>
      </c>
    </row>
    <row r="6714" spans="1:5">
      <c r="A6714">
        <v>6653</v>
      </c>
      <c r="B6714" s="1725">
        <f>'Revenues 9-14'!E237</f>
        <v>0</v>
      </c>
      <c r="D6714" s="2" t="str">
        <f t="shared" si="103"/>
        <v>Error?</v>
      </c>
      <c r="E6714" s="2" t="s">
        <v>188</v>
      </c>
    </row>
    <row r="6715" spans="1:5">
      <c r="A6715">
        <v>6654</v>
      </c>
      <c r="B6715" s="1725">
        <f>'Revenues 9-14'!F237</f>
        <v>0</v>
      </c>
      <c r="D6715" s="2" t="str">
        <f t="shared" si="103"/>
        <v>Error?</v>
      </c>
      <c r="E6715" s="2" t="s">
        <v>188</v>
      </c>
    </row>
    <row r="6716" spans="1:5">
      <c r="A6716">
        <v>6655</v>
      </c>
      <c r="B6716" s="1725">
        <f>'Revenues 9-14'!G237</f>
        <v>0</v>
      </c>
      <c r="D6716" s="2" t="str">
        <f t="shared" si="103"/>
        <v>Error?</v>
      </c>
      <c r="E6716" s="2" t="s">
        <v>188</v>
      </c>
    </row>
    <row r="6717" spans="1:5">
      <c r="A6717">
        <v>6656</v>
      </c>
      <c r="B6717" s="1725">
        <f>'Revenues 9-14'!H237</f>
        <v>0</v>
      </c>
      <c r="D6717" s="2" t="str">
        <f t="shared" si="103"/>
        <v>Error?</v>
      </c>
      <c r="E6717" s="2" t="s">
        <v>188</v>
      </c>
    </row>
    <row r="6718" spans="1:5">
      <c r="A6718">
        <v>6657</v>
      </c>
      <c r="B6718" s="1725">
        <f>'Revenues 9-14'!J237</f>
        <v>0</v>
      </c>
      <c r="D6718" s="2" t="str">
        <f t="shared" si="103"/>
        <v>Error?</v>
      </c>
      <c r="E6718" s="2" t="s">
        <v>188</v>
      </c>
    </row>
    <row r="6719" spans="1:5">
      <c r="A6719">
        <v>6658</v>
      </c>
      <c r="B6719" s="1725">
        <f>'Revenues 9-14'!K237</f>
        <v>0</v>
      </c>
      <c r="D6719" s="2" t="str">
        <f t="shared" ref="D6719:D6782" si="104">IF(ISBLANK(B6719),"OK",IF(A6719-B6719=0,"OK","Error?"))</f>
        <v>Error?</v>
      </c>
      <c r="E6719" s="2" t="s">
        <v>188</v>
      </c>
    </row>
    <row r="6720" spans="1:5">
      <c r="A6720">
        <v>6659</v>
      </c>
      <c r="B6720" s="1725">
        <f>'Revenues 9-14'!C238</f>
        <v>0</v>
      </c>
      <c r="D6720" s="2" t="str">
        <f t="shared" si="104"/>
        <v>Error?</v>
      </c>
      <c r="E6720" s="2" t="s">
        <v>188</v>
      </c>
    </row>
    <row r="6721" spans="1:5">
      <c r="A6721">
        <v>6660</v>
      </c>
      <c r="B6721" s="1725">
        <f>'Revenues 9-14'!D238</f>
        <v>0</v>
      </c>
      <c r="D6721" s="2" t="str">
        <f t="shared" si="104"/>
        <v>Error?</v>
      </c>
      <c r="E6721" s="2" t="s">
        <v>188</v>
      </c>
    </row>
    <row r="6722" spans="1:5">
      <c r="A6722">
        <v>6661</v>
      </c>
      <c r="B6722" s="1725">
        <f>'Revenues 9-14'!E238</f>
        <v>0</v>
      </c>
      <c r="D6722" s="2" t="str">
        <f t="shared" si="104"/>
        <v>Error?</v>
      </c>
      <c r="E6722" s="2" t="s">
        <v>188</v>
      </c>
    </row>
    <row r="6723" spans="1:5">
      <c r="A6723">
        <v>6662</v>
      </c>
      <c r="B6723" s="1725">
        <f>'Revenues 9-14'!F238</f>
        <v>0</v>
      </c>
      <c r="D6723" s="2" t="str">
        <f t="shared" si="104"/>
        <v>Error?</v>
      </c>
      <c r="E6723" s="2" t="s">
        <v>188</v>
      </c>
    </row>
    <row r="6724" spans="1:5">
      <c r="A6724">
        <v>6663</v>
      </c>
      <c r="B6724" s="1725">
        <f>'Revenues 9-14'!G238</f>
        <v>0</v>
      </c>
      <c r="D6724" s="2" t="str">
        <f t="shared" si="104"/>
        <v>Error?</v>
      </c>
      <c r="E6724" s="2" t="s">
        <v>188</v>
      </c>
    </row>
    <row r="6725" spans="1:5">
      <c r="A6725">
        <v>6664</v>
      </c>
      <c r="B6725" s="1725">
        <f>'Revenues 9-14'!H238</f>
        <v>0</v>
      </c>
      <c r="D6725" s="2" t="str">
        <f t="shared" si="104"/>
        <v>Error?</v>
      </c>
      <c r="E6725" s="2" t="s">
        <v>188</v>
      </c>
    </row>
    <row r="6726" spans="1:5">
      <c r="A6726">
        <v>6665</v>
      </c>
      <c r="B6726" s="1725">
        <f>'Revenues 9-14'!J238</f>
        <v>0</v>
      </c>
      <c r="D6726" s="2" t="str">
        <f t="shared" si="104"/>
        <v>Error?</v>
      </c>
      <c r="E6726" s="2" t="s">
        <v>188</v>
      </c>
    </row>
    <row r="6727" spans="1:5">
      <c r="A6727" s="8">
        <v>6666</v>
      </c>
      <c r="B6727" s="1725">
        <f>'Expenditures 15-22'!C7</f>
        <v>5889145</v>
      </c>
      <c r="D6727" s="2" t="str">
        <f t="shared" si="104"/>
        <v>Error?</v>
      </c>
      <c r="E6727" s="2" t="s">
        <v>189</v>
      </c>
    </row>
    <row r="6728" spans="1:5">
      <c r="A6728">
        <v>6667</v>
      </c>
      <c r="B6728" s="1725">
        <f>'Revenues 9-14'!K238</f>
        <v>0</v>
      </c>
      <c r="D6728" s="2" t="str">
        <f t="shared" si="104"/>
        <v>Error?</v>
      </c>
      <c r="E6728" s="2" t="s">
        <v>188</v>
      </c>
    </row>
    <row r="6729" spans="1:5">
      <c r="A6729">
        <v>6668</v>
      </c>
      <c r="B6729" s="1725">
        <f>'Revenues 9-14'!C239</f>
        <v>0</v>
      </c>
      <c r="D6729" s="2" t="str">
        <f t="shared" si="104"/>
        <v>Error?</v>
      </c>
      <c r="E6729" s="2" t="s">
        <v>188</v>
      </c>
    </row>
    <row r="6730" spans="1:5">
      <c r="A6730">
        <v>6669</v>
      </c>
      <c r="B6730" s="1725">
        <f>'Revenues 9-14'!D239</f>
        <v>0</v>
      </c>
      <c r="D6730" s="2" t="str">
        <f t="shared" si="104"/>
        <v>Error?</v>
      </c>
      <c r="E6730" s="2" t="s">
        <v>188</v>
      </c>
    </row>
    <row r="6731" spans="1:5">
      <c r="A6731">
        <v>6670</v>
      </c>
      <c r="B6731" s="1725">
        <f>'Revenues 9-14'!E239</f>
        <v>0</v>
      </c>
      <c r="D6731" s="2" t="str">
        <f t="shared" si="104"/>
        <v>Error?</v>
      </c>
      <c r="E6731" s="2" t="s">
        <v>188</v>
      </c>
    </row>
    <row r="6732" spans="1:5">
      <c r="A6732">
        <v>6671</v>
      </c>
      <c r="B6732" s="1725">
        <f>'Revenues 9-14'!F239</f>
        <v>0</v>
      </c>
      <c r="D6732" s="2" t="str">
        <f t="shared" si="104"/>
        <v>Error?</v>
      </c>
      <c r="E6732" s="2" t="s">
        <v>188</v>
      </c>
    </row>
    <row r="6733" spans="1:5">
      <c r="A6733">
        <v>6672</v>
      </c>
      <c r="B6733" s="1725">
        <f>'Revenues 9-14'!G239</f>
        <v>0</v>
      </c>
      <c r="D6733" s="2" t="str">
        <f t="shared" si="104"/>
        <v>Error?</v>
      </c>
      <c r="E6733" s="2" t="s">
        <v>188</v>
      </c>
    </row>
    <row r="6734" spans="1:5">
      <c r="A6734">
        <v>6673</v>
      </c>
      <c r="B6734" s="1725">
        <f>'Revenues 9-14'!H239</f>
        <v>0</v>
      </c>
      <c r="D6734" s="2" t="str">
        <f t="shared" si="104"/>
        <v>Error?</v>
      </c>
      <c r="E6734" s="2" t="s">
        <v>188</v>
      </c>
    </row>
    <row r="6735" spans="1:5">
      <c r="A6735">
        <v>6674</v>
      </c>
      <c r="B6735" s="1725">
        <f>'Revenues 9-14'!J239</f>
        <v>0</v>
      </c>
      <c r="D6735" s="2" t="str">
        <f t="shared" si="104"/>
        <v>Error?</v>
      </c>
      <c r="E6735" s="2" t="s">
        <v>188</v>
      </c>
    </row>
    <row r="6736" spans="1:5">
      <c r="A6736">
        <v>6675</v>
      </c>
      <c r="B6736" s="1725">
        <f>'Revenues 9-14'!K239</f>
        <v>0</v>
      </c>
      <c r="D6736" s="2" t="str">
        <f t="shared" si="104"/>
        <v>Error?</v>
      </c>
      <c r="E6736" s="2" t="s">
        <v>188</v>
      </c>
    </row>
    <row r="6737" spans="1:5">
      <c r="A6737">
        <v>6676</v>
      </c>
      <c r="B6737" s="1725">
        <f>'Revenues 9-14'!C240</f>
        <v>0</v>
      </c>
      <c r="D6737" s="2" t="str">
        <f t="shared" si="104"/>
        <v>Error?</v>
      </c>
      <c r="E6737" s="2" t="s">
        <v>188</v>
      </c>
    </row>
    <row r="6738" spans="1:5">
      <c r="A6738">
        <v>6677</v>
      </c>
      <c r="B6738" s="1725">
        <f>'Revenues 9-14'!D240</f>
        <v>0</v>
      </c>
      <c r="D6738" s="2" t="str">
        <f t="shared" si="104"/>
        <v>Error?</v>
      </c>
      <c r="E6738" s="2" t="s">
        <v>188</v>
      </c>
    </row>
    <row r="6739" spans="1:5">
      <c r="A6739">
        <v>6678</v>
      </c>
      <c r="B6739" s="1725">
        <f>'Revenues 9-14'!E240</f>
        <v>1061993</v>
      </c>
      <c r="D6739" s="2" t="str">
        <f t="shared" si="104"/>
        <v>Error?</v>
      </c>
      <c r="E6739" s="2" t="s">
        <v>188</v>
      </c>
    </row>
    <row r="6740" spans="1:5">
      <c r="A6740">
        <v>6679</v>
      </c>
      <c r="B6740" s="1725">
        <f>'Revenues 9-14'!F240</f>
        <v>0</v>
      </c>
      <c r="D6740" s="2" t="str">
        <f t="shared" si="104"/>
        <v>Error?</v>
      </c>
      <c r="E6740" s="2" t="s">
        <v>188</v>
      </c>
    </row>
    <row r="6741" spans="1:5">
      <c r="A6741">
        <v>6680</v>
      </c>
      <c r="B6741" s="1725">
        <f>'Revenues 9-14'!G240</f>
        <v>0</v>
      </c>
      <c r="D6741" s="2" t="str">
        <f t="shared" si="104"/>
        <v>Error?</v>
      </c>
      <c r="E6741" s="2" t="s">
        <v>188</v>
      </c>
    </row>
    <row r="6742" spans="1:5">
      <c r="A6742">
        <v>6681</v>
      </c>
      <c r="B6742" s="1725">
        <f>'Revenues 9-14'!H240</f>
        <v>0</v>
      </c>
      <c r="D6742" s="2" t="str">
        <f t="shared" si="104"/>
        <v>Error?</v>
      </c>
      <c r="E6742" s="2" t="s">
        <v>188</v>
      </c>
    </row>
    <row r="6743" spans="1:5">
      <c r="A6743">
        <v>6682</v>
      </c>
      <c r="B6743" s="1725">
        <f>'Revenues 9-14'!J240</f>
        <v>0</v>
      </c>
      <c r="D6743" s="2" t="str">
        <f t="shared" si="104"/>
        <v>Error?</v>
      </c>
      <c r="E6743" s="2" t="s">
        <v>188</v>
      </c>
    </row>
    <row r="6744" spans="1:5">
      <c r="A6744">
        <v>6683</v>
      </c>
      <c r="B6744" s="1725">
        <f>'Revenues 9-14'!K240</f>
        <v>0</v>
      </c>
      <c r="D6744" s="2" t="str">
        <f t="shared" si="104"/>
        <v>Error?</v>
      </c>
      <c r="E6744" s="2" t="s">
        <v>188</v>
      </c>
    </row>
    <row r="6745" spans="1:5">
      <c r="A6745">
        <v>6684</v>
      </c>
      <c r="B6745" s="1725">
        <f>'Revenues 9-14'!C241</f>
        <v>0</v>
      </c>
      <c r="D6745" s="2" t="str">
        <f t="shared" si="104"/>
        <v>Error?</v>
      </c>
      <c r="E6745" s="2" t="s">
        <v>188</v>
      </c>
    </row>
    <row r="6746" spans="1:5">
      <c r="A6746">
        <v>6685</v>
      </c>
      <c r="B6746" s="1725">
        <f>'Revenues 9-14'!D241</f>
        <v>0</v>
      </c>
      <c r="D6746" s="2" t="str">
        <f t="shared" si="104"/>
        <v>Error?</v>
      </c>
      <c r="E6746" s="2" t="s">
        <v>188</v>
      </c>
    </row>
    <row r="6747" spans="1:5">
      <c r="A6747">
        <v>6686</v>
      </c>
      <c r="B6747" s="1725">
        <f>'Revenues 9-14'!E241</f>
        <v>0</v>
      </c>
      <c r="D6747" s="2" t="str">
        <f t="shared" si="104"/>
        <v>Error?</v>
      </c>
      <c r="E6747" s="2" t="s">
        <v>188</v>
      </c>
    </row>
    <row r="6748" spans="1:5">
      <c r="A6748">
        <v>6687</v>
      </c>
      <c r="B6748" s="1725">
        <f>'Revenues 9-14'!F241</f>
        <v>0</v>
      </c>
      <c r="D6748" s="2" t="str">
        <f t="shared" si="104"/>
        <v>Error?</v>
      </c>
      <c r="E6748" s="2" t="s">
        <v>188</v>
      </c>
    </row>
    <row r="6749" spans="1:5">
      <c r="A6749">
        <v>6688</v>
      </c>
      <c r="B6749" s="1725">
        <f>'Revenues 9-14'!G241</f>
        <v>0</v>
      </c>
      <c r="D6749" s="2" t="str">
        <f t="shared" si="104"/>
        <v>Error?</v>
      </c>
      <c r="E6749" s="2" t="s">
        <v>188</v>
      </c>
    </row>
    <row r="6750" spans="1:5">
      <c r="A6750">
        <v>6689</v>
      </c>
      <c r="B6750" s="1725">
        <f>'Revenues 9-14'!H241</f>
        <v>0</v>
      </c>
      <c r="D6750" s="2" t="str">
        <f t="shared" si="104"/>
        <v>Error?</v>
      </c>
      <c r="E6750" s="2" t="s">
        <v>188</v>
      </c>
    </row>
    <row r="6751" spans="1:5">
      <c r="A6751">
        <v>6690</v>
      </c>
      <c r="B6751" s="1725">
        <f>'Revenues 9-14'!J241</f>
        <v>0</v>
      </c>
      <c r="D6751" s="2" t="str">
        <f t="shared" si="104"/>
        <v>Error?</v>
      </c>
      <c r="E6751" s="2" t="s">
        <v>188</v>
      </c>
    </row>
    <row r="6752" spans="1:5">
      <c r="A6752">
        <v>6691</v>
      </c>
      <c r="B6752" s="1725">
        <f>'Revenues 9-14'!K241</f>
        <v>0</v>
      </c>
      <c r="D6752" s="2" t="str">
        <f t="shared" si="104"/>
        <v>Error?</v>
      </c>
      <c r="E6752" s="2" t="s">
        <v>188</v>
      </c>
    </row>
    <row r="6753" spans="1:5">
      <c r="A6753">
        <v>6692</v>
      </c>
      <c r="B6753" s="1725">
        <f>'Revenues 9-14'!C242</f>
        <v>0</v>
      </c>
      <c r="D6753" s="2" t="str">
        <f t="shared" si="104"/>
        <v>Error?</v>
      </c>
      <c r="E6753" s="2" t="s">
        <v>188</v>
      </c>
    </row>
    <row r="6754" spans="1:5">
      <c r="A6754">
        <v>6693</v>
      </c>
      <c r="B6754" s="1725">
        <f>'Revenues 9-14'!D242</f>
        <v>0</v>
      </c>
      <c r="D6754" s="2" t="str">
        <f t="shared" si="104"/>
        <v>Error?</v>
      </c>
      <c r="E6754" s="2" t="s">
        <v>188</v>
      </c>
    </row>
    <row r="6755" spans="1:5">
      <c r="A6755">
        <v>6694</v>
      </c>
      <c r="B6755" s="1725">
        <f>'Revenues 9-14'!E242</f>
        <v>0</v>
      </c>
      <c r="D6755" s="2" t="str">
        <f t="shared" si="104"/>
        <v>Error?</v>
      </c>
      <c r="E6755" s="2" t="s">
        <v>188</v>
      </c>
    </row>
    <row r="6756" spans="1:5">
      <c r="A6756">
        <v>6695</v>
      </c>
      <c r="B6756" s="1725">
        <f>'Revenues 9-14'!F242</f>
        <v>0</v>
      </c>
      <c r="D6756" s="2" t="str">
        <f t="shared" si="104"/>
        <v>Error?</v>
      </c>
      <c r="E6756" s="2" t="s">
        <v>188</v>
      </c>
    </row>
    <row r="6757" spans="1:5">
      <c r="A6757">
        <v>6696</v>
      </c>
      <c r="B6757" s="1725">
        <f>'Revenues 9-14'!G242</f>
        <v>0</v>
      </c>
      <c r="D6757" s="2" t="str">
        <f t="shared" si="104"/>
        <v>Error?</v>
      </c>
      <c r="E6757" s="2" t="s">
        <v>188</v>
      </c>
    </row>
    <row r="6758" spans="1:5">
      <c r="A6758">
        <v>6697</v>
      </c>
      <c r="B6758" s="1725">
        <f>'Revenues 9-14'!H242</f>
        <v>0</v>
      </c>
      <c r="D6758" s="2" t="str">
        <f t="shared" si="104"/>
        <v>Error?</v>
      </c>
      <c r="E6758" s="2" t="s">
        <v>188</v>
      </c>
    </row>
    <row r="6759" spans="1:5">
      <c r="A6759">
        <v>6698</v>
      </c>
      <c r="B6759" s="1725">
        <f>'Revenues 9-14'!J242</f>
        <v>0</v>
      </c>
      <c r="D6759" s="2" t="str">
        <f t="shared" si="104"/>
        <v>Error?</v>
      </c>
      <c r="E6759" s="2" t="s">
        <v>188</v>
      </c>
    </row>
    <row r="6760" spans="1:5">
      <c r="A6760">
        <v>6699</v>
      </c>
      <c r="B6760" s="1725">
        <f>'Revenues 9-14'!K242</f>
        <v>0</v>
      </c>
      <c r="D6760" s="2" t="str">
        <f t="shared" si="104"/>
        <v>Error?</v>
      </c>
      <c r="E6760" s="2" t="s">
        <v>188</v>
      </c>
    </row>
    <row r="6761" spans="1:5">
      <c r="A6761">
        <v>6700</v>
      </c>
      <c r="B6761" s="1725">
        <f>'Revenues 9-14'!C243</f>
        <v>0</v>
      </c>
      <c r="D6761" s="2" t="str">
        <f t="shared" si="104"/>
        <v>Error?</v>
      </c>
      <c r="E6761" s="2" t="s">
        <v>188</v>
      </c>
    </row>
    <row r="6762" spans="1:5">
      <c r="A6762">
        <v>6701</v>
      </c>
      <c r="B6762" s="1725">
        <f>'Revenues 9-14'!D243</f>
        <v>0</v>
      </c>
      <c r="D6762" s="2" t="str">
        <f t="shared" si="104"/>
        <v>Error?</v>
      </c>
      <c r="E6762" s="2" t="s">
        <v>188</v>
      </c>
    </row>
    <row r="6763" spans="1:5">
      <c r="A6763">
        <v>6702</v>
      </c>
      <c r="B6763" s="1725">
        <f>'Revenues 9-14'!E243</f>
        <v>0</v>
      </c>
      <c r="D6763" s="2" t="str">
        <f t="shared" si="104"/>
        <v>Error?</v>
      </c>
      <c r="E6763" s="2" t="s">
        <v>188</v>
      </c>
    </row>
    <row r="6764" spans="1:5">
      <c r="A6764">
        <v>6703</v>
      </c>
      <c r="B6764" s="1725">
        <f>'Revenues 9-14'!F243</f>
        <v>0</v>
      </c>
      <c r="D6764" s="2" t="str">
        <f t="shared" si="104"/>
        <v>Error?</v>
      </c>
      <c r="E6764" s="2" t="s">
        <v>188</v>
      </c>
    </row>
    <row r="6765" spans="1:5">
      <c r="A6765">
        <v>6704</v>
      </c>
      <c r="B6765" s="1725">
        <f>'Revenues 9-14'!G243</f>
        <v>0</v>
      </c>
      <c r="D6765" s="2" t="str">
        <f t="shared" si="104"/>
        <v>Error?</v>
      </c>
      <c r="E6765" s="2" t="s">
        <v>188</v>
      </c>
    </row>
    <row r="6766" spans="1:5">
      <c r="A6766">
        <v>6705</v>
      </c>
      <c r="B6766" s="1725">
        <f>'Revenues 9-14'!H243</f>
        <v>0</v>
      </c>
      <c r="D6766" s="2" t="str">
        <f t="shared" si="104"/>
        <v>Error?</v>
      </c>
      <c r="E6766" s="2" t="s">
        <v>188</v>
      </c>
    </row>
    <row r="6767" spans="1:5">
      <c r="A6767">
        <v>6706</v>
      </c>
      <c r="B6767" s="1725">
        <f>'Revenues 9-14'!J243</f>
        <v>0</v>
      </c>
      <c r="D6767" s="2" t="str">
        <f t="shared" si="104"/>
        <v>Error?</v>
      </c>
      <c r="E6767" s="2" t="s">
        <v>188</v>
      </c>
    </row>
    <row r="6768" spans="1:5">
      <c r="A6768">
        <v>6707</v>
      </c>
      <c r="B6768" s="1725">
        <f>'Revenues 9-14'!K243</f>
        <v>0</v>
      </c>
      <c r="D6768" s="2" t="str">
        <f t="shared" si="104"/>
        <v>Error?</v>
      </c>
      <c r="E6768" s="2" t="s">
        <v>188</v>
      </c>
    </row>
    <row r="6769" spans="1:5">
      <c r="A6769">
        <v>6708</v>
      </c>
      <c r="B6769" s="1725">
        <f>'Revenues 9-14'!C244</f>
        <v>0</v>
      </c>
      <c r="D6769" s="2" t="str">
        <f t="shared" si="104"/>
        <v>Error?</v>
      </c>
      <c r="E6769" s="2" t="s">
        <v>188</v>
      </c>
    </row>
    <row r="6770" spans="1:5">
      <c r="A6770">
        <v>6709</v>
      </c>
      <c r="B6770" s="1725">
        <f>'Revenues 9-14'!D244</f>
        <v>0</v>
      </c>
      <c r="D6770" s="2" t="str">
        <f t="shared" si="104"/>
        <v>Error?</v>
      </c>
      <c r="E6770" s="2" t="s">
        <v>188</v>
      </c>
    </row>
    <row r="6771" spans="1:5">
      <c r="A6771">
        <v>6710</v>
      </c>
      <c r="B6771" s="1725">
        <f>'Revenues 9-14'!E244</f>
        <v>0</v>
      </c>
      <c r="D6771" s="2" t="str">
        <f t="shared" si="104"/>
        <v>Error?</v>
      </c>
      <c r="E6771" s="2" t="s">
        <v>188</v>
      </c>
    </row>
    <row r="6772" spans="1:5">
      <c r="A6772">
        <v>6711</v>
      </c>
      <c r="B6772" s="1725">
        <f>'Revenues 9-14'!F244</f>
        <v>0</v>
      </c>
      <c r="D6772" s="2" t="str">
        <f t="shared" si="104"/>
        <v>Error?</v>
      </c>
      <c r="E6772" s="2" t="s">
        <v>188</v>
      </c>
    </row>
    <row r="6773" spans="1:5">
      <c r="A6773">
        <v>6712</v>
      </c>
      <c r="B6773" s="1725">
        <f>'Revenues 9-14'!G244</f>
        <v>0</v>
      </c>
      <c r="D6773" s="2" t="str">
        <f t="shared" si="104"/>
        <v>Error?</v>
      </c>
      <c r="E6773" s="2" t="s">
        <v>188</v>
      </c>
    </row>
    <row r="6774" spans="1:5">
      <c r="A6774">
        <v>6713</v>
      </c>
      <c r="B6774" s="1725">
        <f>'Revenues 9-14'!H244</f>
        <v>0</v>
      </c>
      <c r="D6774" s="2" t="str">
        <f t="shared" si="104"/>
        <v>Error?</v>
      </c>
      <c r="E6774" s="2" t="s">
        <v>188</v>
      </c>
    </row>
    <row r="6775" spans="1:5">
      <c r="A6775">
        <v>6714</v>
      </c>
      <c r="B6775" s="1725">
        <f>'Revenues 9-14'!J244</f>
        <v>0</v>
      </c>
      <c r="D6775" s="2" t="str">
        <f t="shared" si="104"/>
        <v>Error?</v>
      </c>
      <c r="E6775" s="2" t="s">
        <v>188</v>
      </c>
    </row>
    <row r="6776" spans="1:5">
      <c r="A6776">
        <v>6715</v>
      </c>
      <c r="B6776" s="1725">
        <f>'Revenues 9-14'!K244</f>
        <v>0</v>
      </c>
      <c r="D6776" s="2" t="str">
        <f t="shared" si="104"/>
        <v>Error?</v>
      </c>
      <c r="E6776" s="2" t="s">
        <v>188</v>
      </c>
    </row>
    <row r="6777" spans="1:5">
      <c r="A6777">
        <v>6716</v>
      </c>
      <c r="B6777" s="1725">
        <f>'Revenues 9-14'!C245</f>
        <v>0</v>
      </c>
      <c r="D6777" s="2" t="str">
        <f t="shared" si="104"/>
        <v>Error?</v>
      </c>
      <c r="E6777" s="2" t="s">
        <v>188</v>
      </c>
    </row>
    <row r="6778" spans="1:5">
      <c r="A6778">
        <v>6717</v>
      </c>
      <c r="B6778" s="1725">
        <f>'Revenues 9-14'!D245</f>
        <v>0</v>
      </c>
      <c r="D6778" s="2" t="str">
        <f t="shared" si="104"/>
        <v>Error?</v>
      </c>
      <c r="E6778" s="2" t="s">
        <v>188</v>
      </c>
    </row>
    <row r="6779" spans="1:5">
      <c r="A6779">
        <v>6718</v>
      </c>
      <c r="B6779" s="1725">
        <f>'Revenues 9-14'!E245</f>
        <v>0</v>
      </c>
      <c r="D6779" s="2" t="str">
        <f t="shared" si="104"/>
        <v>Error?</v>
      </c>
      <c r="E6779" s="2" t="s">
        <v>188</v>
      </c>
    </row>
    <row r="6780" spans="1:5">
      <c r="A6780">
        <v>6719</v>
      </c>
      <c r="B6780" s="1725">
        <f>'Revenues 9-14'!F245</f>
        <v>0</v>
      </c>
      <c r="D6780" s="2" t="str">
        <f t="shared" si="104"/>
        <v>Error?</v>
      </c>
      <c r="E6780" s="2" t="s">
        <v>188</v>
      </c>
    </row>
    <row r="6781" spans="1:5">
      <c r="A6781">
        <v>6720</v>
      </c>
      <c r="B6781" s="1725">
        <f>'Revenues 9-14'!G245</f>
        <v>0</v>
      </c>
      <c r="D6781" s="2" t="str">
        <f t="shared" si="104"/>
        <v>Error?</v>
      </c>
      <c r="E6781" s="2" t="s">
        <v>188</v>
      </c>
    </row>
    <row r="6782" spans="1:5">
      <c r="A6782">
        <v>6721</v>
      </c>
      <c r="B6782" s="1725">
        <f>'Revenues 9-14'!H245</f>
        <v>0</v>
      </c>
      <c r="D6782" s="2" t="str">
        <f t="shared" si="104"/>
        <v>Error?</v>
      </c>
      <c r="E6782" s="2" t="s">
        <v>188</v>
      </c>
    </row>
    <row r="6783" spans="1:5">
      <c r="A6783">
        <v>6722</v>
      </c>
      <c r="B6783" s="1725">
        <f>'Revenues 9-14'!J245</f>
        <v>0</v>
      </c>
      <c r="D6783" s="2" t="str">
        <f t="shared" ref="D6783:D6846" si="105">IF(ISBLANK(B6783),"OK",IF(A6783-B6783=0,"OK","Error?"))</f>
        <v>Error?</v>
      </c>
      <c r="E6783" s="2" t="s">
        <v>188</v>
      </c>
    </row>
    <row r="6784" spans="1:5">
      <c r="A6784">
        <v>6723</v>
      </c>
      <c r="B6784" s="1725">
        <f>'Revenues 9-14'!K245</f>
        <v>0</v>
      </c>
      <c r="D6784" s="2" t="str">
        <f t="shared" si="105"/>
        <v>Error?</v>
      </c>
      <c r="E6784" s="2" t="s">
        <v>188</v>
      </c>
    </row>
    <row r="6785" spans="1:5">
      <c r="A6785">
        <v>6724</v>
      </c>
      <c r="B6785" s="1725">
        <f>'Revenues 9-14'!C246</f>
        <v>0</v>
      </c>
      <c r="D6785" s="2" t="str">
        <f t="shared" si="105"/>
        <v>Error?</v>
      </c>
      <c r="E6785" s="2" t="s">
        <v>188</v>
      </c>
    </row>
    <row r="6786" spans="1:5">
      <c r="A6786">
        <v>6725</v>
      </c>
      <c r="B6786" s="1725">
        <f>'Revenues 9-14'!D246</f>
        <v>0</v>
      </c>
      <c r="D6786" s="2" t="str">
        <f t="shared" si="105"/>
        <v>Error?</v>
      </c>
      <c r="E6786" s="2" t="s">
        <v>188</v>
      </c>
    </row>
    <row r="6787" spans="1:5">
      <c r="A6787">
        <v>6726</v>
      </c>
      <c r="B6787" s="1725">
        <f>'Revenues 9-14'!E246</f>
        <v>0</v>
      </c>
      <c r="D6787" s="2" t="str">
        <f t="shared" si="105"/>
        <v>Error?</v>
      </c>
      <c r="E6787" s="2" t="s">
        <v>188</v>
      </c>
    </row>
    <row r="6788" spans="1:5">
      <c r="A6788">
        <v>6727</v>
      </c>
      <c r="B6788" s="1725">
        <f>'Revenues 9-14'!F246</f>
        <v>0</v>
      </c>
      <c r="D6788" s="2" t="str">
        <f t="shared" si="105"/>
        <v>Error?</v>
      </c>
      <c r="E6788" s="2" t="s">
        <v>188</v>
      </c>
    </row>
    <row r="6789" spans="1:5">
      <c r="A6789">
        <v>6728</v>
      </c>
      <c r="B6789" s="1725">
        <f>'Revenues 9-14'!G246</f>
        <v>0</v>
      </c>
      <c r="D6789" s="2" t="str">
        <f t="shared" si="105"/>
        <v>Error?</v>
      </c>
      <c r="E6789" s="2" t="s">
        <v>188</v>
      </c>
    </row>
    <row r="6790" spans="1:5">
      <c r="A6790">
        <v>6729</v>
      </c>
      <c r="B6790" s="1725">
        <f>'Revenues 9-14'!H246</f>
        <v>0</v>
      </c>
      <c r="D6790" s="2" t="str">
        <f t="shared" si="105"/>
        <v>Error?</v>
      </c>
      <c r="E6790" s="2" t="s">
        <v>188</v>
      </c>
    </row>
    <row r="6791" spans="1:5">
      <c r="A6791">
        <v>6730</v>
      </c>
      <c r="B6791" s="1725">
        <f>'Revenues 9-14'!J246</f>
        <v>0</v>
      </c>
      <c r="D6791" s="2" t="str">
        <f t="shared" si="105"/>
        <v>Error?</v>
      </c>
      <c r="E6791" s="2" t="s">
        <v>188</v>
      </c>
    </row>
    <row r="6792" spans="1:5">
      <c r="A6792">
        <v>6731</v>
      </c>
      <c r="B6792" s="1725">
        <f>'Revenues 9-14'!K246</f>
        <v>0</v>
      </c>
      <c r="D6792" s="2" t="str">
        <f t="shared" si="105"/>
        <v>Error?</v>
      </c>
      <c r="E6792" s="2" t="s">
        <v>188</v>
      </c>
    </row>
    <row r="6793" spans="1:5">
      <c r="A6793">
        <v>6732</v>
      </c>
      <c r="B6793" s="1725">
        <f>'Revenues 9-14'!C247</f>
        <v>0</v>
      </c>
      <c r="D6793" s="2" t="str">
        <f t="shared" si="105"/>
        <v>Error?</v>
      </c>
      <c r="E6793" s="2" t="s">
        <v>188</v>
      </c>
    </row>
    <row r="6794" spans="1:5">
      <c r="A6794">
        <v>6733</v>
      </c>
      <c r="B6794" s="1725">
        <f>'Revenues 9-14'!D247</f>
        <v>0</v>
      </c>
      <c r="D6794" s="2" t="str">
        <f t="shared" si="105"/>
        <v>Error?</v>
      </c>
      <c r="E6794" s="2" t="s">
        <v>188</v>
      </c>
    </row>
    <row r="6795" spans="1:5">
      <c r="A6795">
        <v>6734</v>
      </c>
      <c r="B6795" s="1725">
        <f>'Revenues 9-14'!E247</f>
        <v>0</v>
      </c>
      <c r="D6795" s="2" t="str">
        <f t="shared" si="105"/>
        <v>Error?</v>
      </c>
      <c r="E6795" s="2" t="s">
        <v>188</v>
      </c>
    </row>
    <row r="6796" spans="1:5">
      <c r="A6796">
        <v>6735</v>
      </c>
      <c r="B6796" s="1725">
        <f>'Revenues 9-14'!F247</f>
        <v>0</v>
      </c>
      <c r="D6796" s="2" t="str">
        <f t="shared" si="105"/>
        <v>Error?</v>
      </c>
      <c r="E6796" s="2" t="s">
        <v>188</v>
      </c>
    </row>
    <row r="6797" spans="1:5">
      <c r="A6797">
        <v>6736</v>
      </c>
      <c r="B6797" s="1725">
        <f>'Revenues 9-14'!G247</f>
        <v>0</v>
      </c>
      <c r="D6797" s="2" t="str">
        <f t="shared" si="105"/>
        <v>Error?</v>
      </c>
      <c r="E6797" s="2" t="s">
        <v>188</v>
      </c>
    </row>
    <row r="6798" spans="1:5">
      <c r="A6798">
        <v>6737</v>
      </c>
      <c r="B6798" s="1725">
        <f>'Revenues 9-14'!H247</f>
        <v>0</v>
      </c>
      <c r="D6798" s="2" t="str">
        <f t="shared" si="105"/>
        <v>Error?</v>
      </c>
      <c r="E6798" s="2" t="s">
        <v>188</v>
      </c>
    </row>
    <row r="6799" spans="1:5">
      <c r="A6799">
        <v>6738</v>
      </c>
      <c r="B6799" s="1725">
        <f>'Revenues 9-14'!J247</f>
        <v>0</v>
      </c>
      <c r="D6799" s="2" t="str">
        <f t="shared" si="105"/>
        <v>Error?</v>
      </c>
      <c r="E6799" s="2" t="s">
        <v>188</v>
      </c>
    </row>
    <row r="6800" spans="1:5">
      <c r="A6800">
        <v>6739</v>
      </c>
      <c r="B6800" s="1725">
        <f>'Revenues 9-14'!K247</f>
        <v>0</v>
      </c>
      <c r="D6800" s="2" t="str">
        <f t="shared" si="105"/>
        <v>Error?</v>
      </c>
      <c r="E6800" s="2" t="s">
        <v>188</v>
      </c>
    </row>
    <row r="6801" spans="1:5">
      <c r="A6801">
        <v>6740</v>
      </c>
      <c r="B6801" s="1725">
        <f>'Revenues 9-14'!C248</f>
        <v>0</v>
      </c>
      <c r="D6801" s="2" t="str">
        <f t="shared" si="105"/>
        <v>Error?</v>
      </c>
      <c r="E6801" s="2" t="s">
        <v>188</v>
      </c>
    </row>
    <row r="6802" spans="1:5">
      <c r="A6802">
        <v>6741</v>
      </c>
      <c r="B6802" s="1725">
        <f>'Revenues 9-14'!D248</f>
        <v>0</v>
      </c>
      <c r="D6802" s="2" t="str">
        <f t="shared" si="105"/>
        <v>Error?</v>
      </c>
      <c r="E6802" s="2" t="s">
        <v>188</v>
      </c>
    </row>
    <row r="6803" spans="1:5">
      <c r="A6803">
        <v>6742</v>
      </c>
      <c r="B6803" s="1725">
        <f>'Revenues 9-14'!E248</f>
        <v>0</v>
      </c>
      <c r="D6803" s="2" t="str">
        <f t="shared" si="105"/>
        <v>Error?</v>
      </c>
      <c r="E6803" s="2" t="s">
        <v>188</v>
      </c>
    </row>
    <row r="6804" spans="1:5">
      <c r="A6804">
        <v>6743</v>
      </c>
      <c r="B6804" s="1725">
        <f>'Revenues 9-14'!F248</f>
        <v>0</v>
      </c>
      <c r="D6804" s="2" t="str">
        <f t="shared" si="105"/>
        <v>Error?</v>
      </c>
      <c r="E6804" s="2" t="s">
        <v>188</v>
      </c>
    </row>
    <row r="6805" spans="1:5">
      <c r="A6805">
        <v>6744</v>
      </c>
      <c r="B6805" s="1725">
        <f>'Revenues 9-14'!G248</f>
        <v>0</v>
      </c>
      <c r="D6805" s="2" t="str">
        <f t="shared" si="105"/>
        <v>Error?</v>
      </c>
      <c r="E6805" s="2" t="s">
        <v>188</v>
      </c>
    </row>
    <row r="6806" spans="1:5">
      <c r="A6806">
        <v>6745</v>
      </c>
      <c r="B6806" s="1725">
        <f>'Revenues 9-14'!H248</f>
        <v>0</v>
      </c>
      <c r="D6806" s="2" t="str">
        <f t="shared" si="105"/>
        <v>Error?</v>
      </c>
      <c r="E6806" s="2" t="s">
        <v>188</v>
      </c>
    </row>
    <row r="6807" spans="1:5">
      <c r="A6807">
        <v>6746</v>
      </c>
      <c r="B6807" s="1725">
        <f>'Revenues 9-14'!J248</f>
        <v>0</v>
      </c>
      <c r="D6807" s="2" t="str">
        <f t="shared" si="105"/>
        <v>Error?</v>
      </c>
      <c r="E6807" s="2" t="s">
        <v>188</v>
      </c>
    </row>
    <row r="6808" spans="1:5">
      <c r="A6808">
        <v>6747</v>
      </c>
      <c r="B6808" s="1725">
        <f>'Revenues 9-14'!K248</f>
        <v>0</v>
      </c>
      <c r="D6808" s="2" t="str">
        <f t="shared" si="105"/>
        <v>Error?</v>
      </c>
      <c r="E6808" s="2" t="s">
        <v>188</v>
      </c>
    </row>
    <row r="6809" spans="1:5">
      <c r="A6809">
        <v>6748</v>
      </c>
      <c r="B6809" s="1725">
        <f>'Revenues 9-14'!C249</f>
        <v>0</v>
      </c>
      <c r="D6809" s="2" t="str">
        <f t="shared" si="105"/>
        <v>Error?</v>
      </c>
      <c r="E6809" s="2" t="s">
        <v>188</v>
      </c>
    </row>
    <row r="6810" spans="1:5">
      <c r="A6810">
        <v>6749</v>
      </c>
      <c r="B6810" s="1725">
        <f>'Revenues 9-14'!D249</f>
        <v>0</v>
      </c>
      <c r="D6810" s="2" t="str">
        <f t="shared" si="105"/>
        <v>Error?</v>
      </c>
      <c r="E6810" s="2" t="s">
        <v>188</v>
      </c>
    </row>
    <row r="6811" spans="1:5">
      <c r="A6811">
        <v>6750</v>
      </c>
      <c r="B6811" s="1725">
        <f>'Revenues 9-14'!E249</f>
        <v>0</v>
      </c>
      <c r="D6811" s="2" t="str">
        <f t="shared" si="105"/>
        <v>Error?</v>
      </c>
      <c r="E6811" s="2" t="s">
        <v>188</v>
      </c>
    </row>
    <row r="6812" spans="1:5">
      <c r="A6812">
        <v>6751</v>
      </c>
      <c r="B6812" s="1725">
        <f>'Revenues 9-14'!F249</f>
        <v>0</v>
      </c>
      <c r="D6812" s="2" t="str">
        <f t="shared" si="105"/>
        <v>Error?</v>
      </c>
      <c r="E6812" s="2" t="s">
        <v>188</v>
      </c>
    </row>
    <row r="6813" spans="1:5">
      <c r="A6813">
        <v>6752</v>
      </c>
      <c r="B6813" s="1725">
        <f>'Revenues 9-14'!G249</f>
        <v>0</v>
      </c>
      <c r="D6813" s="2" t="str">
        <f t="shared" si="105"/>
        <v>Error?</v>
      </c>
      <c r="E6813" s="2" t="s">
        <v>188</v>
      </c>
    </row>
    <row r="6814" spans="1:5">
      <c r="A6814">
        <v>6753</v>
      </c>
      <c r="B6814" s="1725">
        <f>'Revenues 9-14'!H249</f>
        <v>0</v>
      </c>
      <c r="D6814" s="2" t="str">
        <f t="shared" si="105"/>
        <v>Error?</v>
      </c>
      <c r="E6814" s="2" t="s">
        <v>188</v>
      </c>
    </row>
    <row r="6815" spans="1:5">
      <c r="A6815">
        <v>6754</v>
      </c>
      <c r="B6815" s="1725">
        <f>'Revenues 9-14'!J249</f>
        <v>0</v>
      </c>
      <c r="D6815" s="2" t="str">
        <f t="shared" si="105"/>
        <v>Error?</v>
      </c>
      <c r="E6815" s="2" t="s">
        <v>188</v>
      </c>
    </row>
    <row r="6816" spans="1:5">
      <c r="A6816">
        <v>6755</v>
      </c>
      <c r="B6816" s="1725">
        <f>'Revenues 9-14'!K249</f>
        <v>0</v>
      </c>
      <c r="D6816" s="2" t="str">
        <f t="shared" si="105"/>
        <v>Error?</v>
      </c>
      <c r="E6816" s="2" t="s">
        <v>188</v>
      </c>
    </row>
    <row r="6817" spans="1:5">
      <c r="A6817">
        <v>6756</v>
      </c>
      <c r="B6817" s="1725">
        <f>'Revenues 9-14'!C250</f>
        <v>0</v>
      </c>
      <c r="D6817" s="2" t="str">
        <f t="shared" si="105"/>
        <v>Error?</v>
      </c>
      <c r="E6817" s="2" t="s">
        <v>188</v>
      </c>
    </row>
    <row r="6818" spans="1:5">
      <c r="A6818">
        <v>6757</v>
      </c>
      <c r="B6818" s="1725">
        <f>'Revenues 9-14'!D250</f>
        <v>0</v>
      </c>
      <c r="D6818" s="2" t="str">
        <f t="shared" si="105"/>
        <v>Error?</v>
      </c>
      <c r="E6818" s="2" t="s">
        <v>188</v>
      </c>
    </row>
    <row r="6819" spans="1:5">
      <c r="A6819">
        <v>6758</v>
      </c>
      <c r="B6819" s="1725">
        <f>'Revenues 9-14'!E250</f>
        <v>0</v>
      </c>
      <c r="D6819" s="2" t="str">
        <f t="shared" si="105"/>
        <v>Error?</v>
      </c>
      <c r="E6819" s="2" t="s">
        <v>188</v>
      </c>
    </row>
    <row r="6820" spans="1:5">
      <c r="A6820">
        <v>6759</v>
      </c>
      <c r="B6820" s="1725">
        <f>'Revenues 9-14'!F250</f>
        <v>0</v>
      </c>
      <c r="D6820" s="2" t="str">
        <f t="shared" si="105"/>
        <v>Error?</v>
      </c>
      <c r="E6820" s="2" t="s">
        <v>188</v>
      </c>
    </row>
    <row r="6821" spans="1:5">
      <c r="A6821">
        <v>6760</v>
      </c>
      <c r="B6821" s="1725">
        <f>'Revenues 9-14'!G250</f>
        <v>0</v>
      </c>
      <c r="D6821" s="2" t="str">
        <f t="shared" si="105"/>
        <v>Error?</v>
      </c>
      <c r="E6821" s="2" t="s">
        <v>188</v>
      </c>
    </row>
    <row r="6822" spans="1:5">
      <c r="A6822">
        <v>6761</v>
      </c>
      <c r="B6822" s="1725">
        <f>'Revenues 9-14'!H250</f>
        <v>0</v>
      </c>
      <c r="D6822" s="2" t="str">
        <f t="shared" si="105"/>
        <v>Error?</v>
      </c>
      <c r="E6822" s="2" t="s">
        <v>188</v>
      </c>
    </row>
    <row r="6823" spans="1:5">
      <c r="A6823">
        <v>6762</v>
      </c>
      <c r="B6823" s="1725">
        <f>'Revenues 9-14'!J250</f>
        <v>0</v>
      </c>
      <c r="D6823" s="2" t="str">
        <f t="shared" si="105"/>
        <v>Error?</v>
      </c>
      <c r="E6823" s="2" t="s">
        <v>188</v>
      </c>
    </row>
    <row r="6824" spans="1:5">
      <c r="A6824">
        <v>6763</v>
      </c>
      <c r="B6824" s="1725">
        <f>'Revenues 9-14'!K250</f>
        <v>0</v>
      </c>
      <c r="D6824" s="2" t="str">
        <f t="shared" si="105"/>
        <v>Error?</v>
      </c>
      <c r="E6824" s="2" t="s">
        <v>188</v>
      </c>
    </row>
    <row r="6825" spans="1:5">
      <c r="A6825">
        <v>6764</v>
      </c>
      <c r="B6825" s="1725">
        <f>'Revenues 9-14'!C251</f>
        <v>0</v>
      </c>
      <c r="D6825" s="2" t="str">
        <f t="shared" si="105"/>
        <v>Error?</v>
      </c>
      <c r="E6825" s="2" t="s">
        <v>188</v>
      </c>
    </row>
    <row r="6826" spans="1:5">
      <c r="A6826">
        <v>6765</v>
      </c>
      <c r="B6826" s="1725">
        <f>'Revenues 9-14'!D251</f>
        <v>0</v>
      </c>
      <c r="D6826" s="2" t="str">
        <f t="shared" si="105"/>
        <v>Error?</v>
      </c>
      <c r="E6826" s="2" t="s">
        <v>188</v>
      </c>
    </row>
    <row r="6827" spans="1:5">
      <c r="A6827">
        <v>6766</v>
      </c>
      <c r="B6827" s="1725">
        <f>'Revenues 9-14'!E251</f>
        <v>0</v>
      </c>
      <c r="D6827" s="2" t="str">
        <f t="shared" si="105"/>
        <v>Error?</v>
      </c>
      <c r="E6827" s="2" t="s">
        <v>188</v>
      </c>
    </row>
    <row r="6828" spans="1:5">
      <c r="A6828">
        <v>6767</v>
      </c>
      <c r="B6828" s="1725">
        <f>'Revenues 9-14'!F251</f>
        <v>0</v>
      </c>
      <c r="D6828" s="2" t="str">
        <f t="shared" si="105"/>
        <v>Error?</v>
      </c>
      <c r="E6828" s="2" t="s">
        <v>188</v>
      </c>
    </row>
    <row r="6829" spans="1:5">
      <c r="A6829">
        <v>6768</v>
      </c>
      <c r="B6829" s="1725">
        <f>'Revenues 9-14'!G251</f>
        <v>0</v>
      </c>
      <c r="D6829" s="2" t="str">
        <f t="shared" si="105"/>
        <v>Error?</v>
      </c>
      <c r="E6829" s="2" t="s">
        <v>188</v>
      </c>
    </row>
    <row r="6830" spans="1:5">
      <c r="A6830">
        <v>6769</v>
      </c>
      <c r="B6830" s="1725">
        <f>'Revenues 9-14'!H251</f>
        <v>0</v>
      </c>
      <c r="D6830" s="2" t="str">
        <f t="shared" si="105"/>
        <v>Error?</v>
      </c>
      <c r="E6830" s="2" t="s">
        <v>188</v>
      </c>
    </row>
    <row r="6831" spans="1:5">
      <c r="A6831">
        <v>6770</v>
      </c>
      <c r="B6831" s="1725">
        <f>'Revenues 9-14'!J251</f>
        <v>0</v>
      </c>
      <c r="D6831" s="2" t="str">
        <f t="shared" si="105"/>
        <v>Error?</v>
      </c>
      <c r="E6831" s="2" t="s">
        <v>188</v>
      </c>
    </row>
    <row r="6832" spans="1:5">
      <c r="A6832">
        <v>6771</v>
      </c>
      <c r="B6832" s="1725">
        <f>'Revenues 9-14'!K251</f>
        <v>0</v>
      </c>
      <c r="D6832" s="2" t="str">
        <f t="shared" si="105"/>
        <v>Error?</v>
      </c>
    </row>
    <row r="6833" spans="1:5">
      <c r="A6833">
        <v>6772</v>
      </c>
      <c r="B6833" s="1725">
        <f>'Revenues 9-14'!C252</f>
        <v>0</v>
      </c>
      <c r="D6833" s="2" t="str">
        <f t="shared" si="105"/>
        <v>Error?</v>
      </c>
    </row>
    <row r="6834" spans="1:5">
      <c r="A6834">
        <v>6773</v>
      </c>
      <c r="B6834" s="1725">
        <f>'Revenues 9-14'!D252</f>
        <v>0</v>
      </c>
      <c r="D6834" s="2" t="str">
        <f t="shared" si="105"/>
        <v>Error?</v>
      </c>
    </row>
    <row r="6835" spans="1:5">
      <c r="A6835">
        <v>6774</v>
      </c>
      <c r="B6835" s="1725">
        <f>'Revenues 9-14'!E252</f>
        <v>1061993</v>
      </c>
      <c r="D6835" s="2" t="str">
        <f t="shared" si="105"/>
        <v>Error?</v>
      </c>
    </row>
    <row r="6836" spans="1:5">
      <c r="A6836">
        <v>6775</v>
      </c>
      <c r="B6836" s="1725">
        <f>'Revenues 9-14'!F252</f>
        <v>0</v>
      </c>
      <c r="D6836" s="2" t="str">
        <f t="shared" si="105"/>
        <v>Error?</v>
      </c>
    </row>
    <row r="6837" spans="1:5">
      <c r="A6837">
        <v>6776</v>
      </c>
      <c r="B6837" s="1725">
        <f>'Revenues 9-14'!G252</f>
        <v>0</v>
      </c>
      <c r="D6837" s="2" t="str">
        <f t="shared" si="105"/>
        <v>Error?</v>
      </c>
    </row>
    <row r="6838" spans="1:5">
      <c r="A6838">
        <v>6777</v>
      </c>
      <c r="B6838" s="1725">
        <f>'Revenues 9-14'!H252</f>
        <v>0</v>
      </c>
      <c r="D6838" s="2" t="str">
        <f t="shared" si="105"/>
        <v>Error?</v>
      </c>
    </row>
    <row r="6839" spans="1:5">
      <c r="A6839">
        <v>6778</v>
      </c>
      <c r="B6839" s="1725">
        <f>'Revenues 9-14'!J252</f>
        <v>0</v>
      </c>
      <c r="D6839" s="2" t="str">
        <f t="shared" si="105"/>
        <v>Error?</v>
      </c>
    </row>
    <row r="6840" spans="1:5">
      <c r="A6840">
        <v>6779</v>
      </c>
      <c r="B6840" s="1725">
        <f>'Revenues 9-14'!K252</f>
        <v>0</v>
      </c>
      <c r="D6840" s="2" t="str">
        <f t="shared" si="105"/>
        <v>Error?</v>
      </c>
    </row>
    <row r="6841" spans="1:5">
      <c r="A6841" s="126">
        <v>6780</v>
      </c>
      <c r="B6841" s="1725"/>
      <c r="D6841" s="2" t="str">
        <f t="shared" si="105"/>
        <v>OK</v>
      </c>
      <c r="E6841" s="1" t="s">
        <v>1875</v>
      </c>
    </row>
    <row r="6842" spans="1:5">
      <c r="A6842" s="126">
        <v>6781</v>
      </c>
      <c r="B6842" s="1725"/>
      <c r="D6842" s="2" t="str">
        <f t="shared" si="105"/>
        <v>OK</v>
      </c>
      <c r="E6842" s="1" t="s">
        <v>1875</v>
      </c>
    </row>
    <row r="6843" spans="1:5">
      <c r="A6843" s="126">
        <v>6782</v>
      </c>
      <c r="B6843" s="1725"/>
      <c r="D6843" s="2" t="str">
        <f t="shared" si="105"/>
        <v>OK</v>
      </c>
      <c r="E6843" s="1" t="s">
        <v>1875</v>
      </c>
    </row>
    <row r="6844" spans="1:5">
      <c r="A6844">
        <v>6783</v>
      </c>
      <c r="B6844" s="1725">
        <f>'Expenditures 15-22'!I5</f>
        <v>497750</v>
      </c>
      <c r="D6844" s="2" t="str">
        <f t="shared" si="105"/>
        <v>Error?</v>
      </c>
    </row>
    <row r="6845" spans="1:5">
      <c r="A6845">
        <v>6784</v>
      </c>
      <c r="B6845" s="1725">
        <f>'Expenditures 15-22'!J5</f>
        <v>0</v>
      </c>
      <c r="D6845" s="2" t="str">
        <f t="shared" si="105"/>
        <v>Error?</v>
      </c>
    </row>
    <row r="6846" spans="1:5">
      <c r="A6846">
        <v>6785</v>
      </c>
      <c r="B6846" s="1725">
        <f>'Expenditures 15-22'!I7</f>
        <v>19060</v>
      </c>
      <c r="D6846" s="2" t="str">
        <f t="shared" si="105"/>
        <v>Error?</v>
      </c>
    </row>
    <row r="6847" spans="1:5">
      <c r="A6847">
        <v>6786</v>
      </c>
      <c r="B6847" s="1725">
        <f>'Expenditures 15-22'!J7</f>
        <v>0</v>
      </c>
      <c r="D6847" s="2" t="str">
        <f t="shared" ref="D6847:D6910" si="106">IF(ISBLANK(B6847),"OK",IF(A6847-B6847=0,"OK","Error?"))</f>
        <v>Error?</v>
      </c>
    </row>
    <row r="6848" spans="1:5">
      <c r="A6848">
        <v>6787</v>
      </c>
      <c r="B6848" s="1725">
        <f>'Expenditures 15-22'!K7</f>
        <v>9087333</v>
      </c>
      <c r="D6848" s="2" t="str">
        <f t="shared" si="106"/>
        <v>Error?</v>
      </c>
    </row>
    <row r="6849" spans="1:4">
      <c r="A6849">
        <v>6788</v>
      </c>
      <c r="B6849" s="1725">
        <f>'Expenditures 15-22'!I8</f>
        <v>49846</v>
      </c>
      <c r="D6849" s="2" t="str">
        <f t="shared" si="106"/>
        <v>Error?</v>
      </c>
    </row>
    <row r="6850" spans="1:4">
      <c r="A6850">
        <v>6789</v>
      </c>
      <c r="B6850" s="1725">
        <f>'Expenditures 15-22'!J8</f>
        <v>0</v>
      </c>
      <c r="D6850" s="2" t="str">
        <f t="shared" si="106"/>
        <v>Error?</v>
      </c>
    </row>
    <row r="6851" spans="1:4">
      <c r="A6851">
        <v>6790</v>
      </c>
      <c r="B6851" s="1725">
        <f>'Expenditures 15-22'!I9</f>
        <v>4994</v>
      </c>
      <c r="D6851" s="2" t="str">
        <f t="shared" si="106"/>
        <v>Error?</v>
      </c>
    </row>
    <row r="6852" spans="1:4">
      <c r="A6852">
        <v>6791</v>
      </c>
      <c r="B6852" s="1725">
        <f>'Expenditures 15-22'!J9</f>
        <v>0</v>
      </c>
      <c r="D6852" s="2" t="str">
        <f t="shared" si="106"/>
        <v>Error?</v>
      </c>
    </row>
    <row r="6853" spans="1:4">
      <c r="A6853">
        <v>6792</v>
      </c>
      <c r="B6853" s="1725">
        <f>'Expenditures 15-22'!K9</f>
        <v>3276290</v>
      </c>
      <c r="D6853" s="2" t="str">
        <f t="shared" si="106"/>
        <v>Error?</v>
      </c>
    </row>
    <row r="6854" spans="1:4">
      <c r="A6854">
        <v>6793</v>
      </c>
      <c r="B6854" s="1725">
        <f>'Expenditures 15-22'!I10</f>
        <v>47909</v>
      </c>
      <c r="D6854" s="2" t="str">
        <f t="shared" si="106"/>
        <v>Error?</v>
      </c>
    </row>
    <row r="6855" spans="1:4">
      <c r="A6855">
        <v>6794</v>
      </c>
      <c r="B6855" s="1725">
        <f>'Expenditures 15-22'!J10</f>
        <v>0</v>
      </c>
      <c r="D6855" s="2" t="str">
        <f t="shared" si="106"/>
        <v>Error?</v>
      </c>
    </row>
    <row r="6856" spans="1:4">
      <c r="A6856">
        <v>6795</v>
      </c>
      <c r="B6856" s="1725">
        <f>'Expenditures 15-22'!I11</f>
        <v>0</v>
      </c>
      <c r="D6856" s="2" t="str">
        <f t="shared" si="106"/>
        <v>Error?</v>
      </c>
    </row>
    <row r="6857" spans="1:4">
      <c r="A6857">
        <v>6796</v>
      </c>
      <c r="B6857" s="1725">
        <f>'Expenditures 15-22'!J11</f>
        <v>0</v>
      </c>
      <c r="D6857" s="2" t="str">
        <f t="shared" si="106"/>
        <v>Error?</v>
      </c>
    </row>
    <row r="6858" spans="1:4">
      <c r="A6858">
        <v>6797</v>
      </c>
      <c r="B6858" s="1725">
        <f>'Expenditures 15-22'!K11</f>
        <v>0</v>
      </c>
      <c r="D6858" s="2" t="str">
        <f t="shared" si="106"/>
        <v>Error?</v>
      </c>
    </row>
    <row r="6859" spans="1:4">
      <c r="A6859">
        <v>6798</v>
      </c>
      <c r="B6859" s="1725">
        <f>'Expenditures 15-22'!I12</f>
        <v>0</v>
      </c>
      <c r="D6859" s="2" t="str">
        <f t="shared" si="106"/>
        <v>Error?</v>
      </c>
    </row>
    <row r="6860" spans="1:4">
      <c r="A6860">
        <v>6799</v>
      </c>
      <c r="B6860" s="1725">
        <f>'Expenditures 15-22'!J12</f>
        <v>0</v>
      </c>
      <c r="D6860" s="2" t="str">
        <f t="shared" si="106"/>
        <v>Error?</v>
      </c>
    </row>
    <row r="6861" spans="1:4">
      <c r="A6861">
        <v>6800</v>
      </c>
      <c r="B6861" s="1725">
        <f>'Expenditures 15-22'!I13</f>
        <v>61560</v>
      </c>
      <c r="D6861" s="2" t="str">
        <f t="shared" si="106"/>
        <v>Error?</v>
      </c>
    </row>
    <row r="6862" spans="1:4">
      <c r="A6862">
        <v>6801</v>
      </c>
      <c r="B6862" s="1725">
        <f>'Expenditures 15-22'!J13</f>
        <v>0</v>
      </c>
      <c r="D6862" s="2" t="str">
        <f t="shared" si="106"/>
        <v>Error?</v>
      </c>
    </row>
    <row r="6863" spans="1:4">
      <c r="A6863">
        <v>6802</v>
      </c>
      <c r="B6863" s="1725">
        <f>'Expenditures 15-22'!I14</f>
        <v>28616</v>
      </c>
      <c r="D6863" s="2" t="str">
        <f t="shared" si="106"/>
        <v>Error?</v>
      </c>
    </row>
    <row r="6864" spans="1:4">
      <c r="A6864">
        <v>6803</v>
      </c>
      <c r="B6864" s="1725">
        <f>'Expenditures 15-22'!J14</f>
        <v>0</v>
      </c>
      <c r="D6864" s="2" t="str">
        <f t="shared" si="106"/>
        <v>Error?</v>
      </c>
    </row>
    <row r="6865" spans="1:4">
      <c r="A6865">
        <v>6804</v>
      </c>
      <c r="B6865" s="1725">
        <f>'Expenditures 15-22'!I15</f>
        <v>0</v>
      </c>
      <c r="D6865" s="2" t="str">
        <f t="shared" si="106"/>
        <v>Error?</v>
      </c>
    </row>
    <row r="6866" spans="1:4">
      <c r="A6866">
        <v>6805</v>
      </c>
      <c r="B6866" s="1725">
        <f>'Expenditures 15-22'!J15</f>
        <v>0</v>
      </c>
      <c r="D6866" s="2" t="str">
        <f t="shared" si="106"/>
        <v>Error?</v>
      </c>
    </row>
    <row r="6867" spans="1:4">
      <c r="A6867">
        <v>6806</v>
      </c>
      <c r="B6867" s="1725">
        <f>'Expenditures 15-22'!I16</f>
        <v>34831</v>
      </c>
      <c r="D6867" s="2" t="str">
        <f t="shared" si="106"/>
        <v>Error?</v>
      </c>
    </row>
    <row r="6868" spans="1:4">
      <c r="A6868">
        <v>6807</v>
      </c>
      <c r="B6868" s="1725">
        <f>'Expenditures 15-22'!J16</f>
        <v>0</v>
      </c>
      <c r="D6868" s="2" t="str">
        <f t="shared" si="106"/>
        <v>Error?</v>
      </c>
    </row>
    <row r="6869" spans="1:4">
      <c r="A6869">
        <v>6808</v>
      </c>
      <c r="B6869" s="1725">
        <f>'Expenditures 15-22'!I17</f>
        <v>0</v>
      </c>
      <c r="D6869" s="2" t="str">
        <f t="shared" si="106"/>
        <v>Error?</v>
      </c>
    </row>
    <row r="6870" spans="1:4">
      <c r="A6870">
        <v>6809</v>
      </c>
      <c r="B6870" s="1725">
        <f>'Expenditures 15-22'!J17</f>
        <v>0</v>
      </c>
      <c r="D6870" s="2" t="str">
        <f t="shared" si="106"/>
        <v>Error?</v>
      </c>
    </row>
    <row r="6871" spans="1:4">
      <c r="A6871">
        <v>6810</v>
      </c>
      <c r="B6871" s="1725">
        <f>'Expenditures 15-22'!K17</f>
        <v>532666</v>
      </c>
      <c r="D6871" s="2" t="str">
        <f t="shared" si="106"/>
        <v>Error?</v>
      </c>
    </row>
    <row r="6872" spans="1:4">
      <c r="A6872">
        <v>6811</v>
      </c>
      <c r="B6872" s="1725">
        <f>'Expenditures 15-22'!I18</f>
        <v>0</v>
      </c>
      <c r="D6872" s="2" t="str">
        <f t="shared" si="106"/>
        <v>Error?</v>
      </c>
    </row>
    <row r="6873" spans="1:4">
      <c r="A6873">
        <v>6812</v>
      </c>
      <c r="B6873" s="1725">
        <f>'Expenditures 15-22'!J18</f>
        <v>0</v>
      </c>
      <c r="D6873" s="2" t="str">
        <f t="shared" si="106"/>
        <v>Error?</v>
      </c>
    </row>
    <row r="6874" spans="1:4">
      <c r="A6874">
        <v>6813</v>
      </c>
      <c r="B6874" s="1725">
        <f>'Expenditures 15-22'!I19</f>
        <v>35946</v>
      </c>
      <c r="D6874" s="2" t="str">
        <f t="shared" si="106"/>
        <v>Error?</v>
      </c>
    </row>
    <row r="6875" spans="1:4">
      <c r="A6875">
        <v>6814</v>
      </c>
      <c r="B6875" s="1725">
        <f>'Expenditures 15-22'!J19</f>
        <v>0</v>
      </c>
      <c r="D6875" s="2" t="str">
        <f t="shared" si="106"/>
        <v>Error?</v>
      </c>
    </row>
    <row r="6876" spans="1:4">
      <c r="A6876">
        <v>6815</v>
      </c>
      <c r="B6876" s="1725">
        <f>'Expenditures 15-22'!H20</f>
        <v>0</v>
      </c>
      <c r="D6876" s="2" t="str">
        <f t="shared" si="106"/>
        <v>Error?</v>
      </c>
    </row>
    <row r="6877" spans="1:4">
      <c r="A6877">
        <v>6816</v>
      </c>
      <c r="B6877" s="1725">
        <f>'Expenditures 15-22'!K20</f>
        <v>0</v>
      </c>
      <c r="D6877" s="2" t="str">
        <f t="shared" si="106"/>
        <v>Error?</v>
      </c>
    </row>
    <row r="6878" spans="1:4">
      <c r="A6878">
        <v>6817</v>
      </c>
      <c r="B6878" s="1725">
        <f>'Expenditures 15-22'!H21</f>
        <v>0</v>
      </c>
      <c r="D6878" s="2" t="str">
        <f t="shared" si="106"/>
        <v>Error?</v>
      </c>
    </row>
    <row r="6879" spans="1:4">
      <c r="A6879">
        <v>6818</v>
      </c>
      <c r="B6879" s="1725">
        <f>'Expenditures 15-22'!K21</f>
        <v>0</v>
      </c>
      <c r="D6879" s="2" t="str">
        <f t="shared" si="106"/>
        <v>Error?</v>
      </c>
    </row>
    <row r="6880" spans="1:4">
      <c r="A6880">
        <v>6819</v>
      </c>
      <c r="B6880" s="1725">
        <f>'Expenditures 15-22'!H22</f>
        <v>0</v>
      </c>
      <c r="D6880" s="2" t="str">
        <f t="shared" si="106"/>
        <v>Error?</v>
      </c>
    </row>
    <row r="6881" spans="1:4">
      <c r="A6881">
        <v>6820</v>
      </c>
      <c r="B6881" s="1725">
        <f>'Expenditures 15-22'!K22</f>
        <v>0</v>
      </c>
      <c r="D6881" s="2" t="str">
        <f t="shared" si="106"/>
        <v>Error?</v>
      </c>
    </row>
    <row r="6882" spans="1:4">
      <c r="A6882">
        <v>6821</v>
      </c>
      <c r="B6882" s="1725">
        <f>'Expenditures 15-22'!H23</f>
        <v>0</v>
      </c>
      <c r="D6882" s="2" t="str">
        <f t="shared" si="106"/>
        <v>Error?</v>
      </c>
    </row>
    <row r="6883" spans="1:4">
      <c r="A6883">
        <v>6822</v>
      </c>
      <c r="B6883" s="1725">
        <f>'Expenditures 15-22'!K23</f>
        <v>0</v>
      </c>
      <c r="D6883" s="2" t="str">
        <f t="shared" si="106"/>
        <v>Error?</v>
      </c>
    </row>
    <row r="6884" spans="1:4">
      <c r="A6884">
        <v>6823</v>
      </c>
      <c r="B6884" s="1725">
        <f>'Expenditures 15-22'!H24</f>
        <v>0</v>
      </c>
      <c r="D6884" s="2" t="str">
        <f t="shared" si="106"/>
        <v>Error?</v>
      </c>
    </row>
    <row r="6885" spans="1:4">
      <c r="A6885">
        <v>6824</v>
      </c>
      <c r="B6885" s="1725">
        <f>'Expenditures 15-22'!K24</f>
        <v>0</v>
      </c>
      <c r="D6885" s="2" t="str">
        <f t="shared" si="106"/>
        <v>Error?</v>
      </c>
    </row>
    <row r="6886" spans="1:4">
      <c r="A6886">
        <v>6825</v>
      </c>
      <c r="B6886" s="1725">
        <f>'Expenditures 15-22'!H25</f>
        <v>0</v>
      </c>
      <c r="D6886" s="2" t="str">
        <f t="shared" si="106"/>
        <v>Error?</v>
      </c>
    </row>
    <row r="6887" spans="1:4">
      <c r="A6887">
        <v>6826</v>
      </c>
      <c r="B6887" s="1725">
        <f>'Expenditures 15-22'!K25</f>
        <v>0</v>
      </c>
      <c r="D6887" s="2" t="str">
        <f t="shared" si="106"/>
        <v>Error?</v>
      </c>
    </row>
    <row r="6888" spans="1:4">
      <c r="A6888">
        <v>6827</v>
      </c>
      <c r="B6888" s="1725">
        <f>'Expenditures 15-22'!H26</f>
        <v>0</v>
      </c>
      <c r="D6888" s="2" t="str">
        <f t="shared" si="106"/>
        <v>Error?</v>
      </c>
    </row>
    <row r="6889" spans="1:4">
      <c r="A6889">
        <v>6828</v>
      </c>
      <c r="B6889" s="1725">
        <f>'Expenditures 15-22'!K26</f>
        <v>0</v>
      </c>
      <c r="D6889" s="2" t="str">
        <f t="shared" si="106"/>
        <v>Error?</v>
      </c>
    </row>
    <row r="6890" spans="1:4">
      <c r="A6890">
        <v>6829</v>
      </c>
      <c r="B6890" s="1725">
        <f>'Expenditures 15-22'!H27</f>
        <v>0</v>
      </c>
      <c r="D6890" s="2" t="str">
        <f t="shared" si="106"/>
        <v>Error?</v>
      </c>
    </row>
    <row r="6891" spans="1:4">
      <c r="A6891">
        <v>6830</v>
      </c>
      <c r="B6891" s="1725">
        <f>'Expenditures 15-22'!K27</f>
        <v>0</v>
      </c>
      <c r="D6891" s="2" t="str">
        <f t="shared" si="106"/>
        <v>Error?</v>
      </c>
    </row>
    <row r="6892" spans="1:4">
      <c r="A6892">
        <v>6831</v>
      </c>
      <c r="B6892" s="1725">
        <f>'Expenditures 15-22'!H28</f>
        <v>0</v>
      </c>
      <c r="D6892" s="2" t="str">
        <f t="shared" si="106"/>
        <v>Error?</v>
      </c>
    </row>
    <row r="6893" spans="1:4">
      <c r="A6893">
        <v>6832</v>
      </c>
      <c r="B6893" s="1725">
        <f>'Expenditures 15-22'!K28</f>
        <v>0</v>
      </c>
      <c r="D6893" s="2" t="str">
        <f t="shared" si="106"/>
        <v>Error?</v>
      </c>
    </row>
    <row r="6894" spans="1:4">
      <c r="A6894">
        <v>6833</v>
      </c>
      <c r="B6894" s="1725">
        <f>'Expenditures 15-22'!H29</f>
        <v>0</v>
      </c>
      <c r="D6894" s="2" t="str">
        <f t="shared" si="106"/>
        <v>Error?</v>
      </c>
    </row>
    <row r="6895" spans="1:4">
      <c r="A6895">
        <v>6834</v>
      </c>
      <c r="B6895" s="1725">
        <f>'Expenditures 15-22'!K29</f>
        <v>0</v>
      </c>
      <c r="D6895" s="2" t="str">
        <f t="shared" si="106"/>
        <v>Error?</v>
      </c>
    </row>
    <row r="6896" spans="1:4">
      <c r="A6896">
        <v>6835</v>
      </c>
      <c r="B6896" s="1725">
        <f>'Expenditures 15-22'!H30</f>
        <v>0</v>
      </c>
      <c r="D6896" s="2" t="str">
        <f t="shared" si="106"/>
        <v>Error?</v>
      </c>
    </row>
    <row r="6897" spans="1:4">
      <c r="A6897">
        <v>6836</v>
      </c>
      <c r="B6897" s="1725">
        <f>'Expenditures 15-22'!K30</f>
        <v>0</v>
      </c>
      <c r="D6897" s="2" t="str">
        <f t="shared" si="106"/>
        <v>Error?</v>
      </c>
    </row>
    <row r="6898" spans="1:4">
      <c r="A6898">
        <v>6837</v>
      </c>
      <c r="B6898" s="1725">
        <f>'Expenditures 15-22'!H31</f>
        <v>0</v>
      </c>
      <c r="D6898" s="2" t="str">
        <f t="shared" si="106"/>
        <v>Error?</v>
      </c>
    </row>
    <row r="6899" spans="1:4">
      <c r="A6899">
        <v>6838</v>
      </c>
      <c r="B6899" s="1725">
        <f>'Expenditures 15-22'!K31</f>
        <v>0</v>
      </c>
      <c r="D6899" s="2" t="str">
        <f t="shared" si="106"/>
        <v>Error?</v>
      </c>
    </row>
    <row r="6900" spans="1:4">
      <c r="A6900">
        <v>6839</v>
      </c>
      <c r="B6900" s="1725">
        <f>'Expenditures 15-22'!H32</f>
        <v>0</v>
      </c>
      <c r="D6900" s="2" t="str">
        <f t="shared" si="106"/>
        <v>Error?</v>
      </c>
    </row>
    <row r="6901" spans="1:4">
      <c r="A6901">
        <v>6840</v>
      </c>
      <c r="B6901" s="1725">
        <f>'Expenditures 15-22'!K32</f>
        <v>0</v>
      </c>
      <c r="D6901" s="2" t="str">
        <f t="shared" si="106"/>
        <v>Error?</v>
      </c>
    </row>
    <row r="6902" spans="1:4">
      <c r="A6902">
        <v>6841</v>
      </c>
      <c r="B6902" s="1725">
        <f>'Expenditures 15-22'!I33</f>
        <v>780512</v>
      </c>
      <c r="D6902" s="2" t="str">
        <f t="shared" si="106"/>
        <v>Error?</v>
      </c>
    </row>
    <row r="6903" spans="1:4">
      <c r="A6903">
        <v>6842</v>
      </c>
      <c r="B6903" s="1725">
        <f>'Expenditures 15-22'!J33</f>
        <v>0</v>
      </c>
      <c r="D6903" s="2" t="str">
        <f t="shared" si="106"/>
        <v>Error?</v>
      </c>
    </row>
    <row r="6904" spans="1:4">
      <c r="A6904">
        <v>6843</v>
      </c>
      <c r="B6904" s="1725">
        <f>'Expenditures 15-22'!I36</f>
        <v>0</v>
      </c>
      <c r="D6904" s="2" t="str">
        <f t="shared" si="106"/>
        <v>Error?</v>
      </c>
    </row>
    <row r="6905" spans="1:4">
      <c r="A6905">
        <v>6844</v>
      </c>
      <c r="B6905" s="1725">
        <f>'Expenditures 15-22'!J36</f>
        <v>0</v>
      </c>
      <c r="D6905" s="2" t="str">
        <f t="shared" si="106"/>
        <v>Error?</v>
      </c>
    </row>
    <row r="6906" spans="1:4">
      <c r="A6906">
        <v>6845</v>
      </c>
      <c r="B6906" s="1725">
        <f>'Expenditures 15-22'!I37</f>
        <v>0</v>
      </c>
      <c r="D6906" s="2" t="str">
        <f t="shared" si="106"/>
        <v>Error?</v>
      </c>
    </row>
    <row r="6907" spans="1:4">
      <c r="A6907">
        <v>6846</v>
      </c>
      <c r="B6907" s="1725">
        <f>'Expenditures 15-22'!J37</f>
        <v>0</v>
      </c>
      <c r="D6907" s="2" t="str">
        <f t="shared" si="106"/>
        <v>Error?</v>
      </c>
    </row>
    <row r="6908" spans="1:4">
      <c r="A6908">
        <v>6847</v>
      </c>
      <c r="B6908" s="1725">
        <f>'Expenditures 15-22'!I38</f>
        <v>0</v>
      </c>
      <c r="D6908" s="2" t="str">
        <f t="shared" si="106"/>
        <v>Error?</v>
      </c>
    </row>
    <row r="6909" spans="1:4">
      <c r="A6909">
        <v>6848</v>
      </c>
      <c r="B6909" s="1725">
        <f>'Expenditures 15-22'!J38</f>
        <v>0</v>
      </c>
      <c r="D6909" s="2" t="str">
        <f t="shared" si="106"/>
        <v>Error?</v>
      </c>
    </row>
    <row r="6910" spans="1:4">
      <c r="A6910">
        <v>6849</v>
      </c>
      <c r="B6910" s="1725">
        <f>'Expenditures 15-22'!I39</f>
        <v>0</v>
      </c>
      <c r="D6910" s="2" t="str">
        <f t="shared" si="106"/>
        <v>Error?</v>
      </c>
    </row>
    <row r="6911" spans="1:4">
      <c r="A6911">
        <v>6850</v>
      </c>
      <c r="B6911" s="1725">
        <f>'Expenditures 15-22'!J39</f>
        <v>0</v>
      </c>
      <c r="D6911" s="2" t="str">
        <f t="shared" ref="D6911:D6974" si="107">IF(ISBLANK(B6911),"OK",IF(A6911-B6911=0,"OK","Error?"))</f>
        <v>Error?</v>
      </c>
    </row>
    <row r="6912" spans="1:4">
      <c r="A6912">
        <v>6851</v>
      </c>
      <c r="B6912" s="1725">
        <f>'Expenditures 15-22'!I40</f>
        <v>0</v>
      </c>
      <c r="D6912" s="2" t="str">
        <f t="shared" si="107"/>
        <v>Error?</v>
      </c>
    </row>
    <row r="6913" spans="1:4">
      <c r="A6913">
        <v>6852</v>
      </c>
      <c r="B6913" s="1725">
        <f>'Expenditures 15-22'!J40</f>
        <v>0</v>
      </c>
      <c r="D6913" s="2" t="str">
        <f t="shared" si="107"/>
        <v>Error?</v>
      </c>
    </row>
    <row r="6914" spans="1:4">
      <c r="A6914">
        <v>6853</v>
      </c>
      <c r="B6914" s="1725">
        <f>'Expenditures 15-22'!I41</f>
        <v>0</v>
      </c>
      <c r="D6914" s="2" t="str">
        <f t="shared" si="107"/>
        <v>Error?</v>
      </c>
    </row>
    <row r="6915" spans="1:4">
      <c r="A6915">
        <v>6854</v>
      </c>
      <c r="B6915" s="1725">
        <f>'Expenditures 15-22'!J41</f>
        <v>0</v>
      </c>
      <c r="D6915" s="2" t="str">
        <f t="shared" si="107"/>
        <v>Error?</v>
      </c>
    </row>
    <row r="6916" spans="1:4">
      <c r="A6916">
        <v>6855</v>
      </c>
      <c r="B6916" s="1725">
        <f>'Expenditures 15-22'!I42</f>
        <v>0</v>
      </c>
      <c r="D6916" s="2" t="str">
        <f t="shared" si="107"/>
        <v>Error?</v>
      </c>
    </row>
    <row r="6917" spans="1:4">
      <c r="A6917">
        <v>6856</v>
      </c>
      <c r="B6917" s="1725">
        <f>'Expenditures 15-22'!J42</f>
        <v>0</v>
      </c>
      <c r="D6917" s="2" t="str">
        <f t="shared" si="107"/>
        <v>Error?</v>
      </c>
    </row>
    <row r="6918" spans="1:4">
      <c r="A6918">
        <v>6857</v>
      </c>
      <c r="B6918" s="1725">
        <f>'Expenditures 15-22'!I44</f>
        <v>3761</v>
      </c>
      <c r="D6918" s="2" t="str">
        <f t="shared" si="107"/>
        <v>Error?</v>
      </c>
    </row>
    <row r="6919" spans="1:4">
      <c r="A6919">
        <v>6858</v>
      </c>
      <c r="B6919" s="1725">
        <f>'Expenditures 15-22'!J44</f>
        <v>0</v>
      </c>
      <c r="D6919" s="2" t="str">
        <f t="shared" si="107"/>
        <v>Error?</v>
      </c>
    </row>
    <row r="6920" spans="1:4">
      <c r="A6920">
        <v>6859</v>
      </c>
      <c r="B6920" s="1725">
        <f>'Expenditures 15-22'!I45</f>
        <v>48380</v>
      </c>
      <c r="D6920" s="2" t="str">
        <f t="shared" si="107"/>
        <v>Error?</v>
      </c>
    </row>
    <row r="6921" spans="1:4">
      <c r="A6921">
        <v>6860</v>
      </c>
      <c r="B6921" s="1725">
        <f>'Expenditures 15-22'!J45</f>
        <v>0</v>
      </c>
      <c r="D6921" s="2" t="str">
        <f t="shared" si="107"/>
        <v>Error?</v>
      </c>
    </row>
    <row r="6922" spans="1:4">
      <c r="A6922">
        <v>6861</v>
      </c>
      <c r="B6922" s="1725">
        <f>'Expenditures 15-22'!I46</f>
        <v>0</v>
      </c>
      <c r="D6922" s="2" t="str">
        <f t="shared" si="107"/>
        <v>Error?</v>
      </c>
    </row>
    <row r="6923" spans="1:4">
      <c r="A6923">
        <v>6862</v>
      </c>
      <c r="B6923" s="1725">
        <f>'Expenditures 15-22'!J46</f>
        <v>0</v>
      </c>
      <c r="D6923" s="2" t="str">
        <f t="shared" si="107"/>
        <v>Error?</v>
      </c>
    </row>
    <row r="6924" spans="1:4">
      <c r="A6924">
        <v>6863</v>
      </c>
      <c r="B6924" s="1725">
        <f>'Expenditures 15-22'!I47</f>
        <v>52141</v>
      </c>
      <c r="D6924" s="2" t="str">
        <f t="shared" si="107"/>
        <v>Error?</v>
      </c>
    </row>
    <row r="6925" spans="1:4">
      <c r="A6925">
        <v>6864</v>
      </c>
      <c r="B6925" s="1725">
        <f>'Expenditures 15-22'!J47</f>
        <v>0</v>
      </c>
      <c r="D6925" s="2" t="str">
        <f t="shared" si="107"/>
        <v>Error?</v>
      </c>
    </row>
    <row r="6926" spans="1:4">
      <c r="A6926">
        <v>6865</v>
      </c>
      <c r="B6926" s="1725">
        <f>'Expenditures 15-22'!I49</f>
        <v>0</v>
      </c>
      <c r="D6926" s="2" t="str">
        <f t="shared" si="107"/>
        <v>Error?</v>
      </c>
    </row>
    <row r="6927" spans="1:4">
      <c r="A6927">
        <v>6866</v>
      </c>
      <c r="B6927" s="1725">
        <f>'Expenditures 15-22'!J49</f>
        <v>0</v>
      </c>
      <c r="D6927" s="2" t="str">
        <f t="shared" si="107"/>
        <v>Error?</v>
      </c>
    </row>
    <row r="6928" spans="1:4">
      <c r="A6928">
        <v>6867</v>
      </c>
      <c r="B6928" s="1725">
        <f>'Expenditures 15-22'!I50</f>
        <v>2176</v>
      </c>
      <c r="D6928" s="2" t="str">
        <f t="shared" si="107"/>
        <v>Error?</v>
      </c>
    </row>
    <row r="6929" spans="1:4">
      <c r="A6929">
        <v>6868</v>
      </c>
      <c r="B6929" s="1725">
        <f>'Expenditures 15-22'!J50</f>
        <v>0</v>
      </c>
      <c r="D6929" s="2" t="str">
        <f t="shared" si="107"/>
        <v>Error?</v>
      </c>
    </row>
    <row r="6930" spans="1:4">
      <c r="A6930">
        <v>6869</v>
      </c>
      <c r="B6930" s="1725">
        <f>'Expenditures 15-22'!I51</f>
        <v>18496</v>
      </c>
      <c r="D6930" s="2" t="str">
        <f t="shared" si="107"/>
        <v>Error?</v>
      </c>
    </row>
    <row r="6931" spans="1:4">
      <c r="A6931">
        <v>6870</v>
      </c>
      <c r="B6931" s="1725">
        <f>'Expenditures 15-22'!J51</f>
        <v>0</v>
      </c>
      <c r="D6931" s="2" t="str">
        <f t="shared" si="107"/>
        <v>Error?</v>
      </c>
    </row>
    <row r="6932" spans="1:4">
      <c r="A6932">
        <v>6871</v>
      </c>
      <c r="B6932" s="1725">
        <f>'Expenditures 15-22'!C52</f>
        <v>102715</v>
      </c>
      <c r="D6932" s="2" t="str">
        <f t="shared" si="107"/>
        <v>Error?</v>
      </c>
    </row>
    <row r="6933" spans="1:4">
      <c r="A6933">
        <v>6872</v>
      </c>
      <c r="B6933" s="1725">
        <f>'Expenditures 15-22'!D52</f>
        <v>11512</v>
      </c>
      <c r="D6933" s="2" t="str">
        <f t="shared" si="107"/>
        <v>Error?</v>
      </c>
    </row>
    <row r="6934" spans="1:4">
      <c r="A6934">
        <v>6873</v>
      </c>
      <c r="B6934" s="1725">
        <f>'Expenditures 15-22'!E52</f>
        <v>112</v>
      </c>
      <c r="D6934" s="2" t="str">
        <f t="shared" si="107"/>
        <v>Error?</v>
      </c>
    </row>
    <row r="6935" spans="1:4">
      <c r="A6935">
        <v>6874</v>
      </c>
      <c r="B6935" s="1725">
        <f>'Expenditures 15-22'!F52</f>
        <v>125</v>
      </c>
      <c r="D6935" s="2" t="str">
        <f t="shared" si="107"/>
        <v>Error?</v>
      </c>
    </row>
    <row r="6936" spans="1:4">
      <c r="A6936">
        <v>6875</v>
      </c>
      <c r="B6936" s="1725">
        <f>'Expenditures 15-22'!G52</f>
        <v>0</v>
      </c>
      <c r="D6936" s="2" t="str">
        <f t="shared" si="107"/>
        <v>Error?</v>
      </c>
    </row>
    <row r="6937" spans="1:4">
      <c r="A6937">
        <v>6876</v>
      </c>
      <c r="B6937" s="1725">
        <f>'Expenditures 15-22'!H52</f>
        <v>225</v>
      </c>
      <c r="D6937" s="2" t="str">
        <f t="shared" si="107"/>
        <v>Error?</v>
      </c>
    </row>
    <row r="6938" spans="1:4">
      <c r="A6938">
        <v>6877</v>
      </c>
      <c r="B6938" s="1725">
        <f>'Expenditures 15-22'!I52</f>
        <v>0</v>
      </c>
      <c r="D6938" s="2" t="str">
        <f t="shared" si="107"/>
        <v>Error?</v>
      </c>
    </row>
    <row r="6939" spans="1:4">
      <c r="A6939">
        <v>6878</v>
      </c>
      <c r="B6939" s="1725">
        <f>'Expenditures 15-22'!J52</f>
        <v>0</v>
      </c>
      <c r="D6939" s="2" t="str">
        <f t="shared" si="107"/>
        <v>Error?</v>
      </c>
    </row>
    <row r="6940" spans="1:4">
      <c r="A6940">
        <v>6879</v>
      </c>
      <c r="B6940" s="1725">
        <f>'Expenditures 15-22'!K52</f>
        <v>114689</v>
      </c>
      <c r="D6940" s="2" t="str">
        <f t="shared" si="107"/>
        <v>Error?</v>
      </c>
    </row>
    <row r="6941" spans="1:4">
      <c r="A6941" s="126">
        <v>6880</v>
      </c>
      <c r="B6941" s="1725"/>
      <c r="D6941" s="2" t="str">
        <f t="shared" si="107"/>
        <v>OK</v>
      </c>
    </row>
    <row r="6942" spans="1:4">
      <c r="A6942">
        <v>6881</v>
      </c>
      <c r="B6942" s="1725">
        <f>'Expenditures 15-22'!I53</f>
        <v>20672</v>
      </c>
      <c r="D6942" s="2" t="str">
        <f t="shared" si="107"/>
        <v>Error?</v>
      </c>
    </row>
    <row r="6943" spans="1:4">
      <c r="A6943">
        <v>6882</v>
      </c>
      <c r="B6943" s="1725">
        <f>'Expenditures 15-22'!J53</f>
        <v>0</v>
      </c>
      <c r="D6943" s="2" t="str">
        <f t="shared" si="107"/>
        <v>Error?</v>
      </c>
    </row>
    <row r="6944" spans="1:4">
      <c r="A6944">
        <v>6883</v>
      </c>
      <c r="B6944" s="1725">
        <f>'Expenditures 15-22'!I55</f>
        <v>4192</v>
      </c>
      <c r="D6944" s="2" t="str">
        <f t="shared" si="107"/>
        <v>Error?</v>
      </c>
    </row>
    <row r="6945" spans="1:4">
      <c r="A6945">
        <v>6884</v>
      </c>
      <c r="B6945" s="1725">
        <f>'Expenditures 15-22'!J55</f>
        <v>0</v>
      </c>
      <c r="D6945" s="2" t="str">
        <f t="shared" si="107"/>
        <v>Error?</v>
      </c>
    </row>
    <row r="6946" spans="1:4">
      <c r="A6946">
        <v>6885</v>
      </c>
      <c r="B6946" s="1725">
        <f>'Expenditures 15-22'!I56</f>
        <v>0</v>
      </c>
      <c r="D6946" s="2" t="str">
        <f t="shared" si="107"/>
        <v>Error?</v>
      </c>
    </row>
    <row r="6947" spans="1:4">
      <c r="A6947">
        <v>6886</v>
      </c>
      <c r="B6947" s="1725">
        <f>'Expenditures 15-22'!J56</f>
        <v>0</v>
      </c>
      <c r="D6947" s="2" t="str">
        <f t="shared" si="107"/>
        <v>Error?</v>
      </c>
    </row>
    <row r="6948" spans="1:4">
      <c r="A6948">
        <v>6887</v>
      </c>
      <c r="B6948" s="1725">
        <f>'Expenditures 15-22'!I57</f>
        <v>4192</v>
      </c>
      <c r="D6948" s="2" t="str">
        <f t="shared" si="107"/>
        <v>Error?</v>
      </c>
    </row>
    <row r="6949" spans="1:4">
      <c r="A6949">
        <v>6888</v>
      </c>
      <c r="B6949" s="1725">
        <f>'Expenditures 15-22'!J57</f>
        <v>0</v>
      </c>
      <c r="D6949" s="2" t="str">
        <f t="shared" si="107"/>
        <v>Error?</v>
      </c>
    </row>
    <row r="6950" spans="1:4">
      <c r="A6950">
        <v>6889</v>
      </c>
      <c r="B6950" s="1725">
        <f>'Expenditures 15-22'!I59</f>
        <v>0</v>
      </c>
      <c r="D6950" s="2" t="str">
        <f t="shared" si="107"/>
        <v>Error?</v>
      </c>
    </row>
    <row r="6951" spans="1:4">
      <c r="A6951">
        <v>6890</v>
      </c>
      <c r="B6951" s="1725">
        <f>'Expenditures 15-22'!J59</f>
        <v>0</v>
      </c>
      <c r="D6951" s="2" t="str">
        <f t="shared" si="107"/>
        <v>Error?</v>
      </c>
    </row>
    <row r="6952" spans="1:4">
      <c r="A6952">
        <v>6891</v>
      </c>
      <c r="B6952" s="1725">
        <f>'Expenditures 15-22'!I60</f>
        <v>4785</v>
      </c>
      <c r="D6952" s="2" t="str">
        <f t="shared" si="107"/>
        <v>Error?</v>
      </c>
    </row>
    <row r="6953" spans="1:4">
      <c r="A6953">
        <v>6892</v>
      </c>
      <c r="B6953" s="1725">
        <f>'Expenditures 15-22'!J60</f>
        <v>0</v>
      </c>
      <c r="D6953" s="2" t="str">
        <f t="shared" si="107"/>
        <v>Error?</v>
      </c>
    </row>
    <row r="6954" spans="1:4">
      <c r="A6954">
        <v>6893</v>
      </c>
      <c r="B6954" s="1725">
        <f>'Expenditures 15-22'!I61</f>
        <v>4634</v>
      </c>
      <c r="D6954" s="2" t="str">
        <f t="shared" si="107"/>
        <v>Error?</v>
      </c>
    </row>
    <row r="6955" spans="1:4">
      <c r="A6955">
        <v>6894</v>
      </c>
      <c r="B6955" s="1725">
        <f>'Expenditures 15-22'!J61</f>
        <v>0</v>
      </c>
      <c r="D6955" s="2" t="str">
        <f t="shared" si="107"/>
        <v>Error?</v>
      </c>
    </row>
    <row r="6956" spans="1:4">
      <c r="A6956">
        <v>6895</v>
      </c>
      <c r="B6956" s="1725">
        <f>'Expenditures 15-22'!I62</f>
        <v>0</v>
      </c>
      <c r="D6956" s="2" t="str">
        <f t="shared" si="107"/>
        <v>Error?</v>
      </c>
    </row>
    <row r="6957" spans="1:4">
      <c r="A6957">
        <v>6896</v>
      </c>
      <c r="B6957" s="1725">
        <f>'Expenditures 15-22'!J62</f>
        <v>0</v>
      </c>
      <c r="D6957" s="2" t="str">
        <f t="shared" si="107"/>
        <v>Error?</v>
      </c>
    </row>
    <row r="6958" spans="1:4">
      <c r="A6958">
        <v>6897</v>
      </c>
      <c r="B6958" s="1725">
        <f>'Expenditures 15-22'!I63</f>
        <v>17157</v>
      </c>
      <c r="D6958" s="2" t="str">
        <f t="shared" si="107"/>
        <v>Error?</v>
      </c>
    </row>
    <row r="6959" spans="1:4">
      <c r="A6959">
        <v>6898</v>
      </c>
      <c r="B6959" s="1725">
        <f>'Expenditures 15-22'!J63</f>
        <v>0</v>
      </c>
      <c r="D6959" s="2" t="str">
        <f t="shared" si="107"/>
        <v>Error?</v>
      </c>
    </row>
    <row r="6960" spans="1:4">
      <c r="A6960">
        <v>6899</v>
      </c>
      <c r="B6960" s="1725">
        <f>'Expenditures 15-22'!J64</f>
        <v>0</v>
      </c>
      <c r="D6960" s="2" t="str">
        <f t="shared" si="107"/>
        <v>Error?</v>
      </c>
    </row>
    <row r="6961" spans="1:4">
      <c r="A6961">
        <v>6900</v>
      </c>
      <c r="B6961" s="1725">
        <f>'Expenditures 15-22'!I65</f>
        <v>26576</v>
      </c>
      <c r="D6961" s="2" t="str">
        <f t="shared" si="107"/>
        <v>Error?</v>
      </c>
    </row>
    <row r="6962" spans="1:4">
      <c r="A6962">
        <v>6901</v>
      </c>
      <c r="B6962" s="1725">
        <f>'Expenditures 15-22'!J65</f>
        <v>0</v>
      </c>
      <c r="D6962" s="2" t="str">
        <f t="shared" si="107"/>
        <v>Error?</v>
      </c>
    </row>
    <row r="6963" spans="1:4">
      <c r="A6963">
        <v>6902</v>
      </c>
      <c r="B6963" s="1725">
        <f>'Expenditures 15-22'!I67</f>
        <v>0</v>
      </c>
      <c r="D6963" s="2" t="str">
        <f t="shared" si="107"/>
        <v>Error?</v>
      </c>
    </row>
    <row r="6964" spans="1:4">
      <c r="A6964">
        <v>6903</v>
      </c>
      <c r="B6964" s="1725">
        <f>'Expenditures 15-22'!J67</f>
        <v>0</v>
      </c>
      <c r="D6964" s="2" t="str">
        <f t="shared" si="107"/>
        <v>Error?</v>
      </c>
    </row>
    <row r="6965" spans="1:4">
      <c r="A6965">
        <v>6904</v>
      </c>
      <c r="B6965" s="1725">
        <f>'Expenditures 15-22'!I68</f>
        <v>0</v>
      </c>
      <c r="D6965" s="2" t="str">
        <f t="shared" si="107"/>
        <v>Error?</v>
      </c>
    </row>
    <row r="6966" spans="1:4">
      <c r="A6966">
        <v>6905</v>
      </c>
      <c r="B6966" s="1725">
        <f>'Expenditures 15-22'!J68</f>
        <v>0</v>
      </c>
      <c r="D6966" s="2" t="str">
        <f t="shared" si="107"/>
        <v>Error?</v>
      </c>
    </row>
    <row r="6967" spans="1:4">
      <c r="A6967">
        <v>6906</v>
      </c>
      <c r="B6967" s="1725">
        <f>'Expenditures 15-22'!I69</f>
        <v>12827</v>
      </c>
      <c r="D6967" s="2" t="str">
        <f t="shared" si="107"/>
        <v>Error?</v>
      </c>
    </row>
    <row r="6968" spans="1:4">
      <c r="A6968">
        <v>6907</v>
      </c>
      <c r="B6968" s="1725">
        <f>'Expenditures 15-22'!J69</f>
        <v>0</v>
      </c>
      <c r="D6968" s="2" t="str">
        <f t="shared" si="107"/>
        <v>Error?</v>
      </c>
    </row>
    <row r="6969" spans="1:4">
      <c r="A6969">
        <v>6908</v>
      </c>
      <c r="B6969" s="1725">
        <f>'Expenditures 15-22'!I70</f>
        <v>22926</v>
      </c>
      <c r="D6969" s="2" t="str">
        <f t="shared" si="107"/>
        <v>Error?</v>
      </c>
    </row>
    <row r="6970" spans="1:4">
      <c r="A6970">
        <v>6909</v>
      </c>
      <c r="B6970" s="1725">
        <f>'Expenditures 15-22'!J70</f>
        <v>0</v>
      </c>
      <c r="D6970" s="2" t="str">
        <f t="shared" si="107"/>
        <v>Error?</v>
      </c>
    </row>
    <row r="6971" spans="1:4">
      <c r="A6971">
        <v>6910</v>
      </c>
      <c r="B6971" s="1725">
        <f>'Expenditures 15-22'!I71</f>
        <v>282538</v>
      </c>
      <c r="D6971" s="2" t="str">
        <f t="shared" si="107"/>
        <v>Error?</v>
      </c>
    </row>
    <row r="6972" spans="1:4">
      <c r="A6972">
        <v>6911</v>
      </c>
      <c r="B6972" s="1725">
        <f>'Expenditures 15-22'!J71</f>
        <v>0</v>
      </c>
      <c r="D6972" s="2" t="str">
        <f t="shared" si="107"/>
        <v>Error?</v>
      </c>
    </row>
    <row r="6973" spans="1:4">
      <c r="A6973">
        <v>6912</v>
      </c>
      <c r="B6973" s="1725">
        <f>'Expenditures 15-22'!I72</f>
        <v>318291</v>
      </c>
      <c r="D6973" s="2" t="str">
        <f t="shared" si="107"/>
        <v>Error?</v>
      </c>
    </row>
    <row r="6974" spans="1:4">
      <c r="A6974">
        <v>6913</v>
      </c>
      <c r="B6974" s="1725">
        <f>'Expenditures 15-22'!J72</f>
        <v>0</v>
      </c>
      <c r="D6974" s="2" t="str">
        <f t="shared" si="107"/>
        <v>Error?</v>
      </c>
    </row>
    <row r="6975" spans="1:4">
      <c r="A6975">
        <v>6914</v>
      </c>
      <c r="B6975" s="1725">
        <f>'Expenditures 15-22'!I73</f>
        <v>1343</v>
      </c>
      <c r="D6975" s="2" t="str">
        <f t="shared" ref="D6975:D7038" si="108">IF(ISBLANK(B6975),"OK",IF(A6975-B6975=0,"OK","Error?"))</f>
        <v>Error?</v>
      </c>
    </row>
    <row r="6976" spans="1:4">
      <c r="A6976">
        <v>6915</v>
      </c>
      <c r="B6976" s="1725">
        <f>'Expenditures 15-22'!J73</f>
        <v>0</v>
      </c>
      <c r="D6976" s="2" t="str">
        <f t="shared" si="108"/>
        <v>Error?</v>
      </c>
    </row>
    <row r="6977" spans="1:4">
      <c r="A6977">
        <v>6916</v>
      </c>
      <c r="B6977" s="1725">
        <f>'Expenditures 15-22'!I74</f>
        <v>423215</v>
      </c>
      <c r="D6977" s="2" t="str">
        <f t="shared" si="108"/>
        <v>Error?</v>
      </c>
    </row>
    <row r="6978" spans="1:4">
      <c r="A6978">
        <v>6917</v>
      </c>
      <c r="B6978" s="1725">
        <f>'Expenditures 15-22'!J74</f>
        <v>0</v>
      </c>
      <c r="D6978" s="2" t="str">
        <f t="shared" si="108"/>
        <v>Error?</v>
      </c>
    </row>
    <row r="6979" spans="1:4">
      <c r="A6979">
        <v>6918</v>
      </c>
      <c r="B6979" s="1725">
        <f>'Expenditures 15-22'!I75</f>
        <v>56325</v>
      </c>
      <c r="D6979" s="2" t="str">
        <f t="shared" si="108"/>
        <v>Error?</v>
      </c>
    </row>
    <row r="6980" spans="1:4">
      <c r="A6980">
        <v>6919</v>
      </c>
      <c r="B6980" s="1725">
        <f>'Expenditures 15-22'!J75</f>
        <v>0</v>
      </c>
      <c r="D6980" s="2" t="str">
        <f t="shared" si="108"/>
        <v>Error?</v>
      </c>
    </row>
    <row r="6981" spans="1:4">
      <c r="A6981">
        <v>6920</v>
      </c>
      <c r="B6981" s="1725">
        <f>'Expenditures 15-22'!H85</f>
        <v>0</v>
      </c>
      <c r="D6981" s="2" t="str">
        <f t="shared" si="108"/>
        <v>Error?</v>
      </c>
    </row>
    <row r="6982" spans="1:4">
      <c r="A6982">
        <v>6921</v>
      </c>
      <c r="B6982" s="1725">
        <f>'Expenditures 15-22'!K85</f>
        <v>0</v>
      </c>
      <c r="D6982" s="2" t="str">
        <f t="shared" si="108"/>
        <v>Error?</v>
      </c>
    </row>
    <row r="6983" spans="1:4">
      <c r="A6983">
        <v>6922</v>
      </c>
      <c r="B6983" s="1725">
        <f>'Expenditures 15-22'!H86</f>
        <v>0</v>
      </c>
      <c r="D6983" s="2" t="str">
        <f t="shared" si="108"/>
        <v>Error?</v>
      </c>
    </row>
    <row r="6984" spans="1:4">
      <c r="A6984">
        <v>6923</v>
      </c>
      <c r="B6984" s="1725">
        <f>'Expenditures 15-22'!K86</f>
        <v>0</v>
      </c>
      <c r="D6984" s="2" t="str">
        <f t="shared" si="108"/>
        <v>Error?</v>
      </c>
    </row>
    <row r="6985" spans="1:4">
      <c r="A6985">
        <v>6924</v>
      </c>
      <c r="B6985" s="1725">
        <f>'Expenditures 15-22'!H87</f>
        <v>0</v>
      </c>
      <c r="D6985" s="2" t="str">
        <f t="shared" si="108"/>
        <v>Error?</v>
      </c>
    </row>
    <row r="6986" spans="1:4">
      <c r="A6986">
        <v>6925</v>
      </c>
      <c r="B6986" s="1725">
        <f>'Expenditures 15-22'!K87</f>
        <v>0</v>
      </c>
      <c r="D6986" s="2" t="str">
        <f t="shared" si="108"/>
        <v>Error?</v>
      </c>
    </row>
    <row r="6987" spans="1:4">
      <c r="A6987">
        <v>6926</v>
      </c>
      <c r="B6987" s="1725">
        <f>'Expenditures 15-22'!H88</f>
        <v>0</v>
      </c>
      <c r="D6987" s="2" t="str">
        <f t="shared" si="108"/>
        <v>Error?</v>
      </c>
    </row>
    <row r="6988" spans="1:4">
      <c r="A6988">
        <v>6927</v>
      </c>
      <c r="B6988" s="1725">
        <f>'Expenditures 15-22'!K88</f>
        <v>0</v>
      </c>
      <c r="D6988" s="2" t="str">
        <f t="shared" si="108"/>
        <v>Error?</v>
      </c>
    </row>
    <row r="6989" spans="1:4">
      <c r="A6989">
        <v>6928</v>
      </c>
      <c r="B6989" s="1725">
        <f>'Expenditures 15-22'!H89</f>
        <v>0</v>
      </c>
      <c r="D6989" s="2" t="str">
        <f t="shared" si="108"/>
        <v>Error?</v>
      </c>
    </row>
    <row r="6990" spans="1:4">
      <c r="A6990">
        <v>6929</v>
      </c>
      <c r="B6990" s="1725">
        <f>'Expenditures 15-22'!K89</f>
        <v>0</v>
      </c>
      <c r="D6990" s="2" t="str">
        <f t="shared" si="108"/>
        <v>Error?</v>
      </c>
    </row>
    <row r="6991" spans="1:4">
      <c r="A6991">
        <v>6930</v>
      </c>
      <c r="B6991" s="1725">
        <f>'Expenditures 15-22'!H90</f>
        <v>0</v>
      </c>
      <c r="D6991" s="2" t="str">
        <f t="shared" si="108"/>
        <v>Error?</v>
      </c>
    </row>
    <row r="6992" spans="1:4">
      <c r="A6992">
        <v>6931</v>
      </c>
      <c r="B6992" s="1725">
        <f>'Expenditures 15-22'!K90</f>
        <v>0</v>
      </c>
      <c r="D6992" s="2" t="str">
        <f t="shared" si="108"/>
        <v>Error?</v>
      </c>
    </row>
    <row r="6993" spans="1:4">
      <c r="A6993">
        <v>6932</v>
      </c>
      <c r="B6993" s="1725">
        <f>'Expenditures 15-22'!H91</f>
        <v>0</v>
      </c>
      <c r="D6993" s="2" t="str">
        <f t="shared" si="108"/>
        <v>Error?</v>
      </c>
    </row>
    <row r="6994" spans="1:4">
      <c r="A6994">
        <v>6933</v>
      </c>
      <c r="B6994" s="1725">
        <f>'Expenditures 15-22'!K91</f>
        <v>0</v>
      </c>
      <c r="D6994" s="2" t="str">
        <f t="shared" si="108"/>
        <v>Error?</v>
      </c>
    </row>
    <row r="6995" spans="1:4">
      <c r="A6995">
        <v>6934</v>
      </c>
      <c r="B6995" s="1725">
        <f>'Expenditures 15-22'!H92</f>
        <v>0</v>
      </c>
      <c r="D6995" s="2" t="str">
        <f t="shared" si="108"/>
        <v>Error?</v>
      </c>
    </row>
    <row r="6996" spans="1:4">
      <c r="A6996">
        <v>6935</v>
      </c>
      <c r="B6996" s="1725">
        <f>'Expenditures 15-22'!H93</f>
        <v>0</v>
      </c>
      <c r="D6996" s="2" t="str">
        <f t="shared" si="108"/>
        <v>Error?</v>
      </c>
    </row>
    <row r="6997" spans="1:4">
      <c r="A6997">
        <v>6936</v>
      </c>
      <c r="B6997" s="1725">
        <f>'Expenditures 15-22'!K93</f>
        <v>0</v>
      </c>
      <c r="D6997" s="2" t="str">
        <f t="shared" si="108"/>
        <v>Error?</v>
      </c>
    </row>
    <row r="6998" spans="1:4">
      <c r="A6998">
        <v>6937</v>
      </c>
      <c r="B6998" s="1725">
        <f>'Expenditures 15-22'!H94</f>
        <v>0</v>
      </c>
      <c r="D6998" s="2" t="str">
        <f t="shared" si="108"/>
        <v>Error?</v>
      </c>
    </row>
    <row r="6999" spans="1:4">
      <c r="A6999">
        <v>6938</v>
      </c>
      <c r="B6999" s="1725">
        <f>'Expenditures 15-22'!K94</f>
        <v>0</v>
      </c>
      <c r="D6999" s="2" t="str">
        <f t="shared" si="108"/>
        <v>Error?</v>
      </c>
    </row>
    <row r="7000" spans="1:4">
      <c r="A7000">
        <v>6939</v>
      </c>
      <c r="B7000" s="1725">
        <f>'Expenditures 15-22'!H95</f>
        <v>0</v>
      </c>
      <c r="D7000" s="2" t="str">
        <f t="shared" si="108"/>
        <v>Error?</v>
      </c>
    </row>
    <row r="7001" spans="1:4">
      <c r="A7001">
        <v>6940</v>
      </c>
      <c r="B7001" s="1725">
        <f>'Expenditures 15-22'!K95</f>
        <v>0</v>
      </c>
      <c r="D7001" s="2" t="str">
        <f t="shared" si="108"/>
        <v>Error?</v>
      </c>
    </row>
    <row r="7002" spans="1:4">
      <c r="A7002">
        <v>6941</v>
      </c>
      <c r="B7002" s="1725">
        <f>'Expenditures 15-22'!H96</f>
        <v>0</v>
      </c>
      <c r="D7002" s="2" t="str">
        <f t="shared" si="108"/>
        <v>Error?</v>
      </c>
    </row>
    <row r="7003" spans="1:4">
      <c r="A7003">
        <v>6942</v>
      </c>
      <c r="B7003" s="1725">
        <f>'Expenditures 15-22'!K96</f>
        <v>0</v>
      </c>
      <c r="D7003" s="2" t="str">
        <f t="shared" si="108"/>
        <v>Error?</v>
      </c>
    </row>
    <row r="7004" spans="1:4">
      <c r="A7004">
        <v>6943</v>
      </c>
      <c r="B7004" s="1725">
        <f>'Expenditures 15-22'!H97</f>
        <v>0</v>
      </c>
      <c r="D7004" s="2" t="str">
        <f t="shared" si="108"/>
        <v>Error?</v>
      </c>
    </row>
    <row r="7005" spans="1:4">
      <c r="A7005">
        <v>6944</v>
      </c>
      <c r="B7005" s="1725">
        <f>'Expenditures 15-22'!K97</f>
        <v>0</v>
      </c>
      <c r="D7005" s="2" t="str">
        <f t="shared" si="108"/>
        <v>Error?</v>
      </c>
    </row>
    <row r="7006" spans="1:4">
      <c r="A7006">
        <v>6945</v>
      </c>
      <c r="B7006" s="1725">
        <f>'Expenditures 15-22'!H98</f>
        <v>0</v>
      </c>
      <c r="D7006" s="2" t="str">
        <f t="shared" si="108"/>
        <v>Error?</v>
      </c>
    </row>
    <row r="7007" spans="1:4">
      <c r="A7007">
        <v>6946</v>
      </c>
      <c r="B7007" s="1725">
        <f>'Expenditures 15-22'!K98</f>
        <v>0</v>
      </c>
      <c r="D7007" s="2" t="str">
        <f t="shared" si="108"/>
        <v>Error?</v>
      </c>
    </row>
    <row r="7008" spans="1:4">
      <c r="A7008">
        <v>6947</v>
      </c>
      <c r="B7008" s="1725">
        <f>'Expenditures 15-22'!E99</f>
        <v>0</v>
      </c>
      <c r="D7008" s="2" t="str">
        <f t="shared" si="108"/>
        <v>Error?</v>
      </c>
    </row>
    <row r="7009" spans="1:4">
      <c r="A7009">
        <v>6948</v>
      </c>
      <c r="B7009" s="1725">
        <f>'Expenditures 15-22'!H99</f>
        <v>0</v>
      </c>
      <c r="D7009" s="2" t="str">
        <f t="shared" si="108"/>
        <v>Error?</v>
      </c>
    </row>
    <row r="7010" spans="1:4">
      <c r="A7010">
        <v>6949</v>
      </c>
      <c r="B7010" s="1725">
        <f>'Expenditures 15-22'!K99</f>
        <v>0</v>
      </c>
      <c r="D7010" s="2" t="str">
        <f t="shared" si="108"/>
        <v>Error?</v>
      </c>
    </row>
    <row r="7011" spans="1:4">
      <c r="A7011">
        <v>6950</v>
      </c>
      <c r="B7011" s="1725">
        <f>'Expenditures 15-22'!E100</f>
        <v>0</v>
      </c>
      <c r="D7011" s="2" t="str">
        <f t="shared" si="108"/>
        <v>Error?</v>
      </c>
    </row>
    <row r="7012" spans="1:4">
      <c r="A7012">
        <v>6951</v>
      </c>
      <c r="B7012" s="1725">
        <f>'Expenditures 15-22'!H100</f>
        <v>0</v>
      </c>
      <c r="D7012" s="2" t="str">
        <f t="shared" si="108"/>
        <v>Error?</v>
      </c>
    </row>
    <row r="7013" spans="1:4">
      <c r="A7013">
        <v>6952</v>
      </c>
      <c r="B7013" s="1725">
        <f>'Expenditures 15-22'!K100</f>
        <v>0</v>
      </c>
      <c r="D7013" s="2" t="str">
        <f t="shared" si="108"/>
        <v>Error?</v>
      </c>
    </row>
    <row r="7014" spans="1:4">
      <c r="A7014">
        <v>6953</v>
      </c>
      <c r="B7014" s="1725">
        <f>'Expenditures 15-22'!H101</f>
        <v>0</v>
      </c>
      <c r="D7014" s="2" t="str">
        <f t="shared" si="108"/>
        <v>Error?</v>
      </c>
    </row>
    <row r="7015" spans="1:4">
      <c r="A7015">
        <v>6954</v>
      </c>
      <c r="B7015" s="1725">
        <f>'Expenditures 15-22'!K101</f>
        <v>0</v>
      </c>
      <c r="D7015" s="2" t="str">
        <f t="shared" si="108"/>
        <v>Error?</v>
      </c>
    </row>
    <row r="7016" spans="1:4">
      <c r="A7016">
        <v>6955</v>
      </c>
      <c r="B7016" s="1725">
        <f>'Expenditures 15-22'!H111</f>
        <v>0</v>
      </c>
      <c r="D7016" s="2" t="str">
        <f t="shared" si="108"/>
        <v>Error?</v>
      </c>
    </row>
    <row r="7017" spans="1:4">
      <c r="A7017">
        <v>6956</v>
      </c>
      <c r="B7017" s="1725">
        <f>'Expenditures 15-22'!K111</f>
        <v>0</v>
      </c>
      <c r="D7017" s="2" t="str">
        <f t="shared" si="108"/>
        <v>Error?</v>
      </c>
    </row>
    <row r="7018" spans="1:4">
      <c r="A7018">
        <v>6957</v>
      </c>
      <c r="B7018" s="1725">
        <f>'Expenditures 15-22'!H112</f>
        <v>0</v>
      </c>
      <c r="D7018" s="2" t="str">
        <f t="shared" si="108"/>
        <v>Error?</v>
      </c>
    </row>
    <row r="7019" spans="1:4">
      <c r="A7019">
        <v>6958</v>
      </c>
      <c r="B7019" s="1725">
        <f>'Expenditures 15-22'!K112</f>
        <v>0</v>
      </c>
      <c r="D7019" s="2" t="str">
        <f t="shared" si="108"/>
        <v>Error?</v>
      </c>
    </row>
    <row r="7020" spans="1:4">
      <c r="A7020">
        <v>6959</v>
      </c>
      <c r="B7020" s="1725">
        <f>'Expenditures 15-22'!I114</f>
        <v>1260052</v>
      </c>
      <c r="D7020" s="2" t="str">
        <f t="shared" si="108"/>
        <v>Error?</v>
      </c>
    </row>
    <row r="7021" spans="1:4">
      <c r="A7021">
        <v>6960</v>
      </c>
      <c r="B7021" s="1725">
        <f>'Expenditures 15-22'!J114</f>
        <v>0</v>
      </c>
      <c r="D7021" s="2" t="str">
        <f t="shared" si="108"/>
        <v>Error?</v>
      </c>
    </row>
    <row r="7022" spans="1:4">
      <c r="A7022">
        <v>6961</v>
      </c>
      <c r="B7022" s="1725">
        <f>'Expenditures 15-22'!I120</f>
        <v>0</v>
      </c>
      <c r="D7022" s="2" t="str">
        <f t="shared" si="108"/>
        <v>Error?</v>
      </c>
    </row>
    <row r="7023" spans="1:4">
      <c r="A7023">
        <v>6962</v>
      </c>
      <c r="B7023" s="1725">
        <f>'Expenditures 15-22'!J120</f>
        <v>0</v>
      </c>
      <c r="D7023" s="2" t="str">
        <f t="shared" si="108"/>
        <v>Error?</v>
      </c>
    </row>
    <row r="7024" spans="1:4">
      <c r="A7024">
        <v>6963</v>
      </c>
      <c r="B7024" s="1725">
        <f>'Expenditures 15-22'!I122</f>
        <v>0</v>
      </c>
      <c r="D7024" s="2" t="str">
        <f t="shared" si="108"/>
        <v>Error?</v>
      </c>
    </row>
    <row r="7025" spans="1:4">
      <c r="A7025">
        <v>6964</v>
      </c>
      <c r="B7025" s="1725">
        <f>'Expenditures 15-22'!J122</f>
        <v>0</v>
      </c>
      <c r="D7025" s="2" t="str">
        <f t="shared" si="108"/>
        <v>Error?</v>
      </c>
    </row>
    <row r="7026" spans="1:4">
      <c r="A7026">
        <v>6965</v>
      </c>
      <c r="B7026" s="1725">
        <f>'Expenditures 15-22'!I123</f>
        <v>0</v>
      </c>
      <c r="D7026" s="2" t="str">
        <f t="shared" si="108"/>
        <v>Error?</v>
      </c>
    </row>
    <row r="7027" spans="1:4">
      <c r="A7027">
        <v>6966</v>
      </c>
      <c r="B7027" s="1725">
        <f>'Expenditures 15-22'!J123</f>
        <v>0</v>
      </c>
      <c r="D7027" s="2" t="str">
        <f t="shared" si="108"/>
        <v>Error?</v>
      </c>
    </row>
    <row r="7028" spans="1:4">
      <c r="A7028">
        <v>6967</v>
      </c>
      <c r="B7028" s="1725">
        <f>'Expenditures 15-22'!I124</f>
        <v>115087</v>
      </c>
      <c r="D7028" s="2" t="str">
        <f t="shared" si="108"/>
        <v>Error?</v>
      </c>
    </row>
    <row r="7029" spans="1:4">
      <c r="A7029">
        <v>6968</v>
      </c>
      <c r="B7029" s="1725">
        <f>'Expenditures 15-22'!J124</f>
        <v>0</v>
      </c>
      <c r="D7029" s="2" t="str">
        <f t="shared" si="108"/>
        <v>Error?</v>
      </c>
    </row>
    <row r="7030" spans="1:4">
      <c r="A7030">
        <v>6969</v>
      </c>
      <c r="B7030" s="1725">
        <f>'Expenditures 15-22'!I125</f>
        <v>0</v>
      </c>
      <c r="D7030" s="2" t="str">
        <f t="shared" si="108"/>
        <v>Error?</v>
      </c>
    </row>
    <row r="7031" spans="1:4">
      <c r="A7031">
        <v>6970</v>
      </c>
      <c r="B7031" s="1725">
        <f>'Expenditures 15-22'!J125</f>
        <v>0</v>
      </c>
      <c r="D7031" s="2" t="str">
        <f t="shared" si="108"/>
        <v>Error?</v>
      </c>
    </row>
    <row r="7032" spans="1:4">
      <c r="A7032">
        <v>6971</v>
      </c>
      <c r="B7032" s="1725">
        <f>'Expenditures 15-22'!I126</f>
        <v>0</v>
      </c>
      <c r="D7032" s="2" t="str">
        <f t="shared" si="108"/>
        <v>Error?</v>
      </c>
    </row>
    <row r="7033" spans="1:4">
      <c r="A7033">
        <v>6972</v>
      </c>
      <c r="B7033" s="1725">
        <f>'Expenditures 15-22'!I127</f>
        <v>115087</v>
      </c>
      <c r="D7033" s="2" t="str">
        <f t="shared" si="108"/>
        <v>Error?</v>
      </c>
    </row>
    <row r="7034" spans="1:4">
      <c r="A7034">
        <v>6973</v>
      </c>
      <c r="B7034" s="1725">
        <f>'Expenditures 15-22'!J127</f>
        <v>0</v>
      </c>
      <c r="D7034" s="2" t="str">
        <f t="shared" si="108"/>
        <v>Error?</v>
      </c>
    </row>
    <row r="7035" spans="1:4">
      <c r="A7035">
        <v>6974</v>
      </c>
      <c r="B7035" s="1725">
        <f>'Expenditures 15-22'!I128</f>
        <v>0</v>
      </c>
      <c r="D7035" s="2" t="str">
        <f t="shared" si="108"/>
        <v>Error?</v>
      </c>
    </row>
    <row r="7036" spans="1:4">
      <c r="A7036">
        <v>6975</v>
      </c>
      <c r="B7036" s="1725">
        <f>'Expenditures 15-22'!J128</f>
        <v>0</v>
      </c>
      <c r="D7036" s="2" t="str">
        <f t="shared" si="108"/>
        <v>Error?</v>
      </c>
    </row>
    <row r="7037" spans="1:4">
      <c r="A7037">
        <v>6976</v>
      </c>
      <c r="B7037" s="1725">
        <f>'Expenditures 15-22'!I129</f>
        <v>115087</v>
      </c>
      <c r="D7037" s="2" t="str">
        <f t="shared" si="108"/>
        <v>Error?</v>
      </c>
    </row>
    <row r="7038" spans="1:4">
      <c r="A7038">
        <v>6977</v>
      </c>
      <c r="B7038" s="1725">
        <f>'Expenditures 15-22'!J129</f>
        <v>0</v>
      </c>
      <c r="D7038" s="2" t="str">
        <f t="shared" si="108"/>
        <v>Error?</v>
      </c>
    </row>
    <row r="7039" spans="1:4">
      <c r="A7039">
        <v>6978</v>
      </c>
      <c r="B7039" s="1725">
        <f>'Expenditures 15-22'!I130</f>
        <v>0</v>
      </c>
      <c r="D7039" s="2" t="str">
        <f t="shared" ref="D7039:D7102" si="109">IF(ISBLANK(B7039),"OK",IF(A7039-B7039=0,"OK","Error?"))</f>
        <v>Error?</v>
      </c>
    </row>
    <row r="7040" spans="1:4">
      <c r="A7040">
        <v>6979</v>
      </c>
      <c r="B7040" s="1725">
        <f>'Expenditures 15-22'!J130</f>
        <v>0</v>
      </c>
      <c r="D7040" s="2" t="str">
        <f t="shared" si="109"/>
        <v>Error?</v>
      </c>
    </row>
    <row r="7041" spans="1:5">
      <c r="A7041">
        <v>6980</v>
      </c>
      <c r="B7041" s="1725">
        <f>'Revenues 9-14'!J266</f>
        <v>0</v>
      </c>
      <c r="D7041" s="2" t="str">
        <f t="shared" si="109"/>
        <v>Error?</v>
      </c>
    </row>
    <row r="7042" spans="1:5">
      <c r="A7042">
        <v>6981</v>
      </c>
      <c r="B7042" s="1725">
        <f>'Acct Summary 7-8'!J13</f>
        <v>5644700</v>
      </c>
      <c r="D7042" s="2" t="str">
        <f t="shared" si="109"/>
        <v>Error?</v>
      </c>
    </row>
    <row r="7043" spans="1:5">
      <c r="A7043">
        <v>6982</v>
      </c>
      <c r="B7043" s="1725">
        <f>'Revenues 9-14'!H9</f>
        <v>0</v>
      </c>
      <c r="D7043" s="2" t="str">
        <f t="shared" si="109"/>
        <v>Error?</v>
      </c>
    </row>
    <row r="7044" spans="1:5">
      <c r="A7044">
        <v>6983</v>
      </c>
      <c r="B7044" s="1725">
        <f>'Revenues 9-14'!D106</f>
        <v>0</v>
      </c>
      <c r="D7044" s="2" t="str">
        <f t="shared" si="109"/>
        <v>Error?</v>
      </c>
    </row>
    <row r="7045" spans="1:5">
      <c r="A7045">
        <v>6984</v>
      </c>
      <c r="B7045" s="1725">
        <f>'Revenues 9-14'!E106</f>
        <v>0</v>
      </c>
      <c r="D7045" s="2" t="str">
        <f t="shared" si="109"/>
        <v>Error?</v>
      </c>
    </row>
    <row r="7046" spans="1:5">
      <c r="A7046">
        <v>6985</v>
      </c>
      <c r="B7046" s="1725">
        <f>'Revenues 9-14'!F106</f>
        <v>0</v>
      </c>
      <c r="D7046" s="2" t="str">
        <f t="shared" si="109"/>
        <v>Error?</v>
      </c>
    </row>
    <row r="7047" spans="1:5">
      <c r="A7047">
        <v>6986</v>
      </c>
      <c r="B7047" s="1725">
        <f>'Expenditures 15-22'!H147</f>
        <v>0</v>
      </c>
      <c r="D7047" s="2" t="str">
        <f t="shared" si="109"/>
        <v>Error?</v>
      </c>
    </row>
    <row r="7048" spans="1:5">
      <c r="A7048">
        <v>6987</v>
      </c>
      <c r="B7048" s="1725">
        <f>'Expenditures 15-22'!K147</f>
        <v>0</v>
      </c>
      <c r="D7048" s="2" t="str">
        <f t="shared" si="109"/>
        <v>Error?</v>
      </c>
    </row>
    <row r="7049" spans="1:5">
      <c r="A7049">
        <v>6988</v>
      </c>
      <c r="B7049" s="1725">
        <f>'Expenditures 15-22'!H148</f>
        <v>0</v>
      </c>
      <c r="D7049" s="2" t="str">
        <f t="shared" si="109"/>
        <v>Error?</v>
      </c>
    </row>
    <row r="7050" spans="1:5">
      <c r="A7050">
        <v>6989</v>
      </c>
      <c r="B7050" s="1725">
        <f>'Expenditures 15-22'!K148</f>
        <v>0</v>
      </c>
      <c r="D7050" s="2" t="str">
        <f t="shared" si="109"/>
        <v>Error?</v>
      </c>
    </row>
    <row r="7051" spans="1:5">
      <c r="A7051">
        <v>6990</v>
      </c>
      <c r="B7051" s="1725">
        <f>'Expenditures 15-22'!I151</f>
        <v>115087</v>
      </c>
      <c r="D7051" s="2" t="str">
        <f t="shared" si="109"/>
        <v>Error?</v>
      </c>
    </row>
    <row r="7052" spans="1:5">
      <c r="A7052">
        <v>6991</v>
      </c>
      <c r="B7052" s="1725">
        <f>'Expenditures 15-22'!J151</f>
        <v>0</v>
      </c>
      <c r="D7052" s="2" t="str">
        <f t="shared" si="109"/>
        <v>Error?</v>
      </c>
    </row>
    <row r="7053" spans="1:5">
      <c r="A7053">
        <v>6992</v>
      </c>
      <c r="B7053" s="1725">
        <f>'Expenditures 15-22'!H160</f>
        <v>0</v>
      </c>
      <c r="D7053" s="2" t="str">
        <f t="shared" si="109"/>
        <v>Error?</v>
      </c>
    </row>
    <row r="7054" spans="1:5">
      <c r="A7054">
        <v>6993</v>
      </c>
      <c r="B7054" s="1725">
        <f>'Revenues 9-14'!J267</f>
        <v>0</v>
      </c>
      <c r="D7054" s="2" t="str">
        <f t="shared" si="109"/>
        <v>Error?</v>
      </c>
      <c r="E7054" s="2" t="s">
        <v>113</v>
      </c>
    </row>
    <row r="7055" spans="1:5">
      <c r="A7055">
        <v>6994</v>
      </c>
      <c r="B7055" s="1725">
        <f>'Revenues 9-14'!J268</f>
        <v>5118326</v>
      </c>
      <c r="D7055" s="2" t="str">
        <f t="shared" si="109"/>
        <v>Error?</v>
      </c>
      <c r="E7055" s="2" t="s">
        <v>113</v>
      </c>
    </row>
    <row r="7056" spans="1:5">
      <c r="A7056" s="126">
        <v>6995</v>
      </c>
      <c r="B7056" s="1725"/>
      <c r="D7056" s="2" t="str">
        <f t="shared" si="109"/>
        <v>OK</v>
      </c>
      <c r="E7056" s="2" t="s">
        <v>113</v>
      </c>
    </row>
    <row r="7057" spans="1:4">
      <c r="A7057">
        <v>6996</v>
      </c>
      <c r="B7057" s="1725">
        <f>'Expenditures 15-22'!I180</f>
        <v>0</v>
      </c>
      <c r="D7057" s="2" t="str">
        <f t="shared" si="109"/>
        <v>Error?</v>
      </c>
    </row>
    <row r="7058" spans="1:4">
      <c r="A7058">
        <v>6997</v>
      </c>
      <c r="B7058" s="1725">
        <f>'Expenditures 15-22'!J180</f>
        <v>0</v>
      </c>
      <c r="D7058" s="2" t="str">
        <f t="shared" si="109"/>
        <v>Error?</v>
      </c>
    </row>
    <row r="7059" spans="1:4">
      <c r="A7059">
        <v>6998</v>
      </c>
      <c r="B7059" s="1725">
        <f>'Expenditures 15-22'!I182</f>
        <v>0</v>
      </c>
      <c r="D7059" s="2" t="str">
        <f t="shared" si="109"/>
        <v>Error?</v>
      </c>
    </row>
    <row r="7060" spans="1:4">
      <c r="A7060">
        <v>6999</v>
      </c>
      <c r="B7060" s="1725">
        <f>'Expenditures 15-22'!J182</f>
        <v>0</v>
      </c>
      <c r="D7060" s="2" t="str">
        <f t="shared" si="109"/>
        <v>Error?</v>
      </c>
    </row>
    <row r="7061" spans="1:4">
      <c r="A7061">
        <v>7000</v>
      </c>
      <c r="B7061" s="1725">
        <f>'Expenditures 15-22'!I183</f>
        <v>0</v>
      </c>
      <c r="D7061" s="2" t="str">
        <f t="shared" si="109"/>
        <v>Error?</v>
      </c>
    </row>
    <row r="7062" spans="1:4">
      <c r="A7062">
        <v>7001</v>
      </c>
      <c r="B7062" s="1725">
        <f>'Expenditures 15-22'!J183</f>
        <v>0</v>
      </c>
      <c r="D7062" s="2" t="str">
        <f t="shared" si="109"/>
        <v>Error?</v>
      </c>
    </row>
    <row r="7063" spans="1:4">
      <c r="A7063">
        <v>7002</v>
      </c>
      <c r="B7063" s="1725">
        <f>'Expenditures 15-22'!I184</f>
        <v>0</v>
      </c>
      <c r="D7063" s="2" t="str">
        <f t="shared" si="109"/>
        <v>Error?</v>
      </c>
    </row>
    <row r="7064" spans="1:4">
      <c r="A7064">
        <v>7003</v>
      </c>
      <c r="B7064" s="1725">
        <f>'Expenditures 15-22'!J184</f>
        <v>0</v>
      </c>
      <c r="D7064" s="2" t="str">
        <f t="shared" si="109"/>
        <v>Error?</v>
      </c>
    </row>
    <row r="7065" spans="1:4">
      <c r="A7065">
        <v>7004</v>
      </c>
      <c r="B7065" s="1725">
        <f>'Expenditures 15-22'!I185</f>
        <v>0</v>
      </c>
      <c r="D7065" s="2" t="str">
        <f t="shared" si="109"/>
        <v>Error?</v>
      </c>
    </row>
    <row r="7066" spans="1:4">
      <c r="A7066">
        <v>7005</v>
      </c>
      <c r="B7066" s="1725">
        <f>'Expenditures 15-22'!J185</f>
        <v>0</v>
      </c>
      <c r="D7066" s="2" t="str">
        <f t="shared" si="109"/>
        <v>Error?</v>
      </c>
    </row>
    <row r="7067" spans="1:4">
      <c r="A7067">
        <v>7006</v>
      </c>
      <c r="B7067" s="1725">
        <f>'Expenditures 15-22'!H205</f>
        <v>0</v>
      </c>
      <c r="D7067" s="2" t="str">
        <f t="shared" si="109"/>
        <v>Error?</v>
      </c>
    </row>
    <row r="7068" spans="1:4">
      <c r="A7068">
        <v>7007</v>
      </c>
      <c r="B7068" s="1725">
        <f>'Expenditures 15-22'!K205</f>
        <v>0</v>
      </c>
      <c r="D7068" s="2" t="str">
        <f t="shared" si="109"/>
        <v>Error?</v>
      </c>
    </row>
    <row r="7069" spans="1:4">
      <c r="A7069">
        <v>7008</v>
      </c>
      <c r="B7069" s="1725">
        <f>'Expenditures 15-22'!H207</f>
        <v>0</v>
      </c>
      <c r="D7069" s="2" t="str">
        <f t="shared" si="109"/>
        <v>Error?</v>
      </c>
    </row>
    <row r="7070" spans="1:4">
      <c r="A7070">
        <v>7009</v>
      </c>
      <c r="B7070" s="1725">
        <f>'Expenditures 15-22'!K207</f>
        <v>0</v>
      </c>
      <c r="D7070" s="2" t="str">
        <f t="shared" si="109"/>
        <v>Error?</v>
      </c>
    </row>
    <row r="7071" spans="1:4">
      <c r="A7071">
        <v>7010</v>
      </c>
      <c r="B7071" s="1725">
        <f>'Expenditures 15-22'!I210</f>
        <v>0</v>
      </c>
      <c r="D7071" s="2" t="str">
        <f t="shared" si="109"/>
        <v>Error?</v>
      </c>
    </row>
    <row r="7072" spans="1:4">
      <c r="A7072">
        <v>7011</v>
      </c>
      <c r="B7072" s="1725">
        <f>'Expenditures 15-22'!J210</f>
        <v>0</v>
      </c>
      <c r="D7072" s="2" t="str">
        <f t="shared" si="109"/>
        <v>Error?</v>
      </c>
    </row>
    <row r="7073" spans="1:4">
      <c r="A7073">
        <v>7012</v>
      </c>
      <c r="B7073" s="1725">
        <f>'Expenditures 15-22'!D216</f>
        <v>41706</v>
      </c>
      <c r="D7073" s="2" t="str">
        <f t="shared" si="109"/>
        <v>Error?</v>
      </c>
    </row>
    <row r="7074" spans="1:4">
      <c r="A7074">
        <v>7013</v>
      </c>
      <c r="B7074" s="1725">
        <f>'Expenditures 15-22'!K216</f>
        <v>41706</v>
      </c>
      <c r="D7074" s="2" t="str">
        <f t="shared" si="109"/>
        <v>Error?</v>
      </c>
    </row>
    <row r="7075" spans="1:4">
      <c r="A7075">
        <v>7014</v>
      </c>
      <c r="B7075" s="1725">
        <f>'Expenditures 15-22'!D218</f>
        <v>84512</v>
      </c>
      <c r="D7075" s="2" t="str">
        <f t="shared" si="109"/>
        <v>Error?</v>
      </c>
    </row>
    <row r="7076" spans="1:4">
      <c r="A7076">
        <v>7015</v>
      </c>
      <c r="B7076" s="1725">
        <f>'Expenditures 15-22'!K218</f>
        <v>84512</v>
      </c>
      <c r="D7076" s="2" t="str">
        <f t="shared" si="109"/>
        <v>Error?</v>
      </c>
    </row>
    <row r="7077" spans="1:4">
      <c r="A7077">
        <v>7016</v>
      </c>
      <c r="B7077" s="1725">
        <f>'Expenditures 15-22'!D220</f>
        <v>0</v>
      </c>
      <c r="D7077" s="2" t="str">
        <f t="shared" si="109"/>
        <v>Error?</v>
      </c>
    </row>
    <row r="7078" spans="1:4">
      <c r="A7078">
        <v>7017</v>
      </c>
      <c r="B7078" s="1725">
        <f>'Expenditures 15-22'!K220</f>
        <v>0</v>
      </c>
      <c r="D7078" s="2" t="str">
        <f t="shared" si="109"/>
        <v>Error?</v>
      </c>
    </row>
    <row r="7079" spans="1:4">
      <c r="A7079">
        <v>7018</v>
      </c>
      <c r="B7079" s="1725">
        <f>'Expenditures 15-22'!D226</f>
        <v>5707</v>
      </c>
      <c r="D7079" s="2" t="str">
        <f t="shared" si="109"/>
        <v>Error?</v>
      </c>
    </row>
    <row r="7080" spans="1:4">
      <c r="A7080">
        <v>7019</v>
      </c>
      <c r="B7080" s="1725">
        <f>'Expenditures 15-22'!K226</f>
        <v>5707</v>
      </c>
      <c r="D7080" s="2" t="str">
        <f t="shared" si="109"/>
        <v>Error?</v>
      </c>
    </row>
    <row r="7081" spans="1:4">
      <c r="A7081">
        <v>7020</v>
      </c>
      <c r="B7081" s="1725">
        <f>'Expenditures 15-22'!D248</f>
        <v>0</v>
      </c>
      <c r="D7081" s="2" t="str">
        <f t="shared" si="109"/>
        <v>Error?</v>
      </c>
    </row>
    <row r="7082" spans="1:4">
      <c r="A7082">
        <v>7021</v>
      </c>
      <c r="B7082" s="1725">
        <f>'Expenditures 15-22'!K248</f>
        <v>0</v>
      </c>
      <c r="D7082" s="2" t="str">
        <f t="shared" si="109"/>
        <v>Error?</v>
      </c>
    </row>
    <row r="7083" spans="1:4">
      <c r="A7083">
        <v>7022</v>
      </c>
      <c r="B7083" s="1725">
        <f>'Expenditures 15-22'!D249</f>
        <v>0</v>
      </c>
      <c r="D7083" s="2" t="str">
        <f t="shared" si="109"/>
        <v>Error?</v>
      </c>
    </row>
    <row r="7084" spans="1:4">
      <c r="A7084">
        <v>7023</v>
      </c>
      <c r="B7084" s="1725">
        <f>'Expenditures 15-22'!K249</f>
        <v>0</v>
      </c>
      <c r="D7084" s="2" t="str">
        <f t="shared" si="109"/>
        <v>Error?</v>
      </c>
    </row>
    <row r="7085" spans="1:4">
      <c r="A7085">
        <v>7024</v>
      </c>
      <c r="B7085" s="1725">
        <f>'Expenditures 15-22'!D250</f>
        <v>0</v>
      </c>
      <c r="D7085" s="2" t="str">
        <f t="shared" si="109"/>
        <v>Error?</v>
      </c>
    </row>
    <row r="7086" spans="1:4">
      <c r="A7086">
        <v>7025</v>
      </c>
      <c r="B7086" s="1725">
        <f>'Expenditures 15-22'!K250</f>
        <v>0</v>
      </c>
      <c r="D7086" s="2" t="str">
        <f t="shared" si="109"/>
        <v>Error?</v>
      </c>
    </row>
    <row r="7087" spans="1:4">
      <c r="A7087">
        <v>7026</v>
      </c>
      <c r="B7087" s="1725">
        <f>'Expenditures 15-22'!D251</f>
        <v>0</v>
      </c>
      <c r="D7087" s="2" t="str">
        <f t="shared" si="109"/>
        <v>Error?</v>
      </c>
    </row>
    <row r="7088" spans="1:4">
      <c r="A7088">
        <v>7027</v>
      </c>
      <c r="B7088" s="1725">
        <f>'Expenditures 15-22'!K251</f>
        <v>0</v>
      </c>
      <c r="D7088" s="2" t="str">
        <f t="shared" si="109"/>
        <v>Error?</v>
      </c>
    </row>
    <row r="7089" spans="1:4">
      <c r="A7089">
        <v>7028</v>
      </c>
      <c r="B7089" s="1725">
        <f>'Expenditures 15-22'!D252</f>
        <v>140</v>
      </c>
      <c r="D7089" s="2" t="str">
        <f t="shared" si="109"/>
        <v>Error?</v>
      </c>
    </row>
    <row r="7090" spans="1:4">
      <c r="A7090">
        <v>7029</v>
      </c>
      <c r="B7090" s="1725">
        <f>'Expenditures 15-22'!K252</f>
        <v>140</v>
      </c>
      <c r="D7090" s="2" t="str">
        <f t="shared" si="109"/>
        <v>Error?</v>
      </c>
    </row>
    <row r="7091" spans="1:4">
      <c r="A7091">
        <v>7030</v>
      </c>
      <c r="B7091" s="1725">
        <f>'Expenditures 15-22'!D253</f>
        <v>0</v>
      </c>
      <c r="D7091" s="2" t="str">
        <f t="shared" si="109"/>
        <v>Error?</v>
      </c>
    </row>
    <row r="7092" spans="1:4">
      <c r="A7092">
        <v>7031</v>
      </c>
      <c r="B7092" s="1725">
        <f>'Expenditures 15-22'!K253</f>
        <v>0</v>
      </c>
      <c r="D7092" s="2" t="str">
        <f t="shared" si="109"/>
        <v>Error?</v>
      </c>
    </row>
    <row r="7093" spans="1:4">
      <c r="A7093">
        <v>7032</v>
      </c>
      <c r="B7093" s="1725">
        <f>'Expenditures 15-22'!D254</f>
        <v>62645</v>
      </c>
      <c r="D7093" s="2" t="str">
        <f t="shared" si="109"/>
        <v>Error?</v>
      </c>
    </row>
    <row r="7094" spans="1:4">
      <c r="A7094">
        <v>7033</v>
      </c>
      <c r="B7094" s="1725">
        <f>'Expenditures 15-22'!K254</f>
        <v>62645</v>
      </c>
      <c r="D7094" s="2" t="str">
        <f t="shared" si="109"/>
        <v>Error?</v>
      </c>
    </row>
    <row r="7095" spans="1:4">
      <c r="A7095">
        <v>7034</v>
      </c>
      <c r="B7095" s="1725">
        <f>'Expenditures 15-22'!D255</f>
        <v>0</v>
      </c>
      <c r="D7095" s="2" t="str">
        <f t="shared" si="109"/>
        <v>Error?</v>
      </c>
    </row>
    <row r="7096" spans="1:4">
      <c r="A7096">
        <v>7035</v>
      </c>
      <c r="B7096" s="1725">
        <f>'Expenditures 15-22'!K255</f>
        <v>0</v>
      </c>
      <c r="D7096" s="2" t="str">
        <f t="shared" si="109"/>
        <v>Error?</v>
      </c>
    </row>
    <row r="7097" spans="1:4">
      <c r="A7097">
        <v>7036</v>
      </c>
      <c r="B7097" s="1725">
        <f>'Expenditures 15-22'!D256</f>
        <v>60314</v>
      </c>
      <c r="D7097" s="2" t="str">
        <f t="shared" si="109"/>
        <v>Error?</v>
      </c>
    </row>
    <row r="7098" spans="1:4">
      <c r="A7098">
        <v>7037</v>
      </c>
      <c r="B7098" s="1725">
        <f>'Expenditures 15-22'!K256</f>
        <v>60314</v>
      </c>
      <c r="D7098" s="2" t="str">
        <f t="shared" si="109"/>
        <v>Error?</v>
      </c>
    </row>
    <row r="7099" spans="1:4">
      <c r="A7099">
        <v>7038</v>
      </c>
      <c r="B7099" s="1725">
        <f>'Expenditures 15-22'!I301</f>
        <v>411502</v>
      </c>
      <c r="D7099" s="2" t="str">
        <f t="shared" si="109"/>
        <v>Error?</v>
      </c>
    </row>
    <row r="7100" spans="1:4">
      <c r="A7100">
        <v>7039</v>
      </c>
      <c r="B7100" s="1725">
        <f>'Expenditures 15-22'!J301</f>
        <v>0</v>
      </c>
      <c r="D7100" s="2" t="str">
        <f t="shared" si="109"/>
        <v>Error?</v>
      </c>
    </row>
    <row r="7101" spans="1:4">
      <c r="A7101">
        <v>7040</v>
      </c>
      <c r="B7101" s="1725">
        <f>'Expenditures 15-22'!I302</f>
        <v>0</v>
      </c>
      <c r="D7101" s="2" t="str">
        <f t="shared" si="109"/>
        <v>Error?</v>
      </c>
    </row>
    <row r="7102" spans="1:4">
      <c r="A7102">
        <v>7041</v>
      </c>
      <c r="B7102" s="1725">
        <f>'Expenditures 15-22'!J302</f>
        <v>0</v>
      </c>
      <c r="D7102" s="2" t="str">
        <f t="shared" si="109"/>
        <v>Error?</v>
      </c>
    </row>
    <row r="7103" spans="1:4">
      <c r="A7103">
        <v>7042</v>
      </c>
      <c r="B7103" s="1725">
        <f>'Expenditures 15-22'!I303</f>
        <v>411502</v>
      </c>
      <c r="D7103" s="2" t="str">
        <f t="shared" ref="D7103:D7166" si="110">IF(ISBLANK(B7103),"OK",IF(A7103-B7103=0,"OK","Error?"))</f>
        <v>Error?</v>
      </c>
    </row>
    <row r="7104" spans="1:4">
      <c r="A7104">
        <v>7043</v>
      </c>
      <c r="B7104" s="1725">
        <f>'Expenditures 15-22'!J303</f>
        <v>0</v>
      </c>
      <c r="D7104" s="2" t="str">
        <f t="shared" si="110"/>
        <v>Error?</v>
      </c>
    </row>
    <row r="7105" spans="1:4">
      <c r="A7105">
        <v>7044</v>
      </c>
      <c r="B7105" s="1725">
        <f>'Expenditures 15-22'!E306</f>
        <v>0</v>
      </c>
      <c r="D7105" s="2" t="str">
        <f t="shared" si="110"/>
        <v>Error?</v>
      </c>
    </row>
    <row r="7106" spans="1:4">
      <c r="A7106">
        <v>7045</v>
      </c>
      <c r="B7106" s="1725">
        <f>'Expenditures 15-22'!H306</f>
        <v>0</v>
      </c>
      <c r="D7106" s="2" t="str">
        <f t="shared" si="110"/>
        <v>Error?</v>
      </c>
    </row>
    <row r="7107" spans="1:4">
      <c r="A7107">
        <v>7046</v>
      </c>
      <c r="B7107" s="1725">
        <f>'Expenditures 15-22'!K306</f>
        <v>0</v>
      </c>
      <c r="D7107" s="2" t="str">
        <f t="shared" si="110"/>
        <v>Error?</v>
      </c>
    </row>
    <row r="7108" spans="1:4">
      <c r="A7108">
        <v>7047</v>
      </c>
      <c r="B7108" s="1725">
        <f>'Expenditures 15-22'!E307</f>
        <v>0</v>
      </c>
      <c r="D7108" s="2" t="str">
        <f t="shared" si="110"/>
        <v>Error?</v>
      </c>
    </row>
    <row r="7109" spans="1:4">
      <c r="A7109">
        <v>7048</v>
      </c>
      <c r="B7109" s="1725">
        <f>'Expenditures 15-22'!H307</f>
        <v>0</v>
      </c>
      <c r="D7109" s="2" t="str">
        <f t="shared" si="110"/>
        <v>Error?</v>
      </c>
    </row>
    <row r="7110" spans="1:4">
      <c r="A7110">
        <v>7049</v>
      </c>
      <c r="B7110" s="1725">
        <f>'Expenditures 15-22'!E308</f>
        <v>0</v>
      </c>
      <c r="D7110" s="2" t="str">
        <f t="shared" si="110"/>
        <v>Error?</v>
      </c>
    </row>
    <row r="7111" spans="1:4">
      <c r="A7111">
        <v>7050</v>
      </c>
      <c r="B7111" s="1725">
        <f>'Expenditures 15-22'!H308</f>
        <v>0</v>
      </c>
      <c r="D7111" s="2" t="str">
        <f t="shared" si="110"/>
        <v>Error?</v>
      </c>
    </row>
    <row r="7112" spans="1:4">
      <c r="A7112">
        <v>7051</v>
      </c>
      <c r="B7112" s="1725">
        <f>'Expenditures 15-22'!E309</f>
        <v>0</v>
      </c>
      <c r="D7112" s="2" t="str">
        <f t="shared" si="110"/>
        <v>Error?</v>
      </c>
    </row>
    <row r="7113" spans="1:4">
      <c r="A7113">
        <v>7052</v>
      </c>
      <c r="B7113" s="1725">
        <f>'Expenditures 15-22'!H309</f>
        <v>0</v>
      </c>
      <c r="D7113" s="2" t="str">
        <f t="shared" si="110"/>
        <v>Error?</v>
      </c>
    </row>
    <row r="7114" spans="1:4">
      <c r="A7114">
        <v>7053</v>
      </c>
      <c r="B7114" s="1725">
        <f>'Expenditures 15-22'!E310</f>
        <v>0</v>
      </c>
      <c r="D7114" s="2" t="str">
        <f t="shared" si="110"/>
        <v>Error?</v>
      </c>
    </row>
    <row r="7115" spans="1:4">
      <c r="A7115">
        <v>7054</v>
      </c>
      <c r="B7115" s="1725">
        <f>'Expenditures 15-22'!H310</f>
        <v>0</v>
      </c>
      <c r="D7115" s="2" t="str">
        <f t="shared" si="110"/>
        <v>Error?</v>
      </c>
    </row>
    <row r="7116" spans="1:4">
      <c r="A7116">
        <v>7055</v>
      </c>
      <c r="B7116" s="1725">
        <f>'Expenditures 15-22'!I312</f>
        <v>411502</v>
      </c>
      <c r="D7116" s="2" t="str">
        <f t="shared" si="110"/>
        <v>Error?</v>
      </c>
    </row>
    <row r="7117" spans="1:4">
      <c r="A7117">
        <v>7056</v>
      </c>
      <c r="B7117" s="1725">
        <f>'Expenditures 15-22'!J312</f>
        <v>0</v>
      </c>
      <c r="D7117" s="2" t="str">
        <f t="shared" si="110"/>
        <v>Error?</v>
      </c>
    </row>
    <row r="7118" spans="1:4">
      <c r="A7118">
        <v>7057</v>
      </c>
      <c r="B7118" s="1725">
        <f>'Expenditures 15-22'!C319</f>
        <v>0</v>
      </c>
      <c r="D7118" s="2" t="str">
        <f t="shared" si="110"/>
        <v>Error?</v>
      </c>
    </row>
    <row r="7119" spans="1:4">
      <c r="A7119">
        <v>7058</v>
      </c>
      <c r="B7119" s="1725">
        <f>'Expenditures 15-22'!D319</f>
        <v>0</v>
      </c>
      <c r="D7119" s="2" t="str">
        <f t="shared" si="110"/>
        <v>Error?</v>
      </c>
    </row>
    <row r="7120" spans="1:4">
      <c r="A7120">
        <v>7059</v>
      </c>
      <c r="B7120" s="1725">
        <f>'Expenditures 15-22'!E319</f>
        <v>6071</v>
      </c>
      <c r="D7120" s="2" t="str">
        <f t="shared" si="110"/>
        <v>Error?</v>
      </c>
    </row>
    <row r="7121" spans="1:4">
      <c r="A7121">
        <v>7060</v>
      </c>
      <c r="B7121" s="1725">
        <f>'Expenditures 15-22'!F319</f>
        <v>0</v>
      </c>
      <c r="D7121" s="2" t="str">
        <f t="shared" si="110"/>
        <v>Error?</v>
      </c>
    </row>
    <row r="7122" spans="1:4">
      <c r="A7122">
        <v>7061</v>
      </c>
      <c r="B7122" s="1725">
        <f>'Expenditures 15-22'!G319</f>
        <v>0</v>
      </c>
      <c r="D7122" s="2" t="str">
        <f t="shared" si="110"/>
        <v>Error?</v>
      </c>
    </row>
    <row r="7123" spans="1:4">
      <c r="A7123">
        <v>7062</v>
      </c>
      <c r="B7123" s="1725">
        <f>'Expenditures 15-22'!H319</f>
        <v>0</v>
      </c>
      <c r="D7123" s="2" t="str">
        <f t="shared" si="110"/>
        <v>Error?</v>
      </c>
    </row>
    <row r="7124" spans="1:4">
      <c r="A7124">
        <v>7063</v>
      </c>
      <c r="B7124" s="1725">
        <f>'Expenditures 15-22'!I319</f>
        <v>0</v>
      </c>
      <c r="D7124" s="2" t="str">
        <f t="shared" si="110"/>
        <v>Error?</v>
      </c>
    </row>
    <row r="7125" spans="1:4">
      <c r="A7125">
        <v>7064</v>
      </c>
      <c r="B7125" s="1725">
        <f>'Expenditures 15-22'!J319</f>
        <v>0</v>
      </c>
      <c r="D7125" s="2" t="str">
        <f t="shared" si="110"/>
        <v>Error?</v>
      </c>
    </row>
    <row r="7126" spans="1:4">
      <c r="A7126">
        <v>7065</v>
      </c>
      <c r="B7126" s="1725">
        <f>'Expenditures 15-22'!K319</f>
        <v>6071</v>
      </c>
      <c r="D7126" s="2" t="str">
        <f t="shared" si="110"/>
        <v>Error?</v>
      </c>
    </row>
    <row r="7127" spans="1:4">
      <c r="A7127">
        <v>7066</v>
      </c>
      <c r="B7127" s="1725">
        <f>'Expenditures 15-22'!C320</f>
        <v>0</v>
      </c>
      <c r="D7127" s="2" t="str">
        <f t="shared" si="110"/>
        <v>Error?</v>
      </c>
    </row>
    <row r="7128" spans="1:4">
      <c r="A7128">
        <v>7067</v>
      </c>
      <c r="B7128" s="1725">
        <f>'Expenditures 15-22'!D320</f>
        <v>0</v>
      </c>
      <c r="D7128" s="2" t="str">
        <f t="shared" si="110"/>
        <v>Error?</v>
      </c>
    </row>
    <row r="7129" spans="1:4">
      <c r="A7129">
        <v>7068</v>
      </c>
      <c r="B7129" s="1725">
        <f>'Expenditures 15-22'!E320</f>
        <v>1439069</v>
      </c>
      <c r="D7129" s="2" t="str">
        <f t="shared" si="110"/>
        <v>Error?</v>
      </c>
    </row>
    <row r="7130" spans="1:4">
      <c r="A7130">
        <v>7069</v>
      </c>
      <c r="B7130" s="1725">
        <f>'Expenditures 15-22'!F320</f>
        <v>0</v>
      </c>
      <c r="D7130" s="2" t="str">
        <f t="shared" si="110"/>
        <v>Error?</v>
      </c>
    </row>
    <row r="7131" spans="1:4">
      <c r="A7131">
        <v>7070</v>
      </c>
      <c r="B7131" s="1725">
        <f>'Expenditures 15-22'!G320</f>
        <v>0</v>
      </c>
      <c r="D7131" s="2" t="str">
        <f t="shared" si="110"/>
        <v>Error?</v>
      </c>
    </row>
    <row r="7132" spans="1:4">
      <c r="A7132">
        <v>7071</v>
      </c>
      <c r="B7132" s="1725">
        <f>'Expenditures 15-22'!H320</f>
        <v>0</v>
      </c>
      <c r="D7132" s="2" t="str">
        <f t="shared" si="110"/>
        <v>Error?</v>
      </c>
    </row>
    <row r="7133" spans="1:4">
      <c r="A7133">
        <v>7072</v>
      </c>
      <c r="B7133" s="1725">
        <f>'Expenditures 15-22'!I320</f>
        <v>0</v>
      </c>
      <c r="D7133" s="2" t="str">
        <f t="shared" si="110"/>
        <v>Error?</v>
      </c>
    </row>
    <row r="7134" spans="1:4">
      <c r="A7134">
        <v>7073</v>
      </c>
      <c r="B7134" s="1725">
        <f>'Expenditures 15-22'!J320</f>
        <v>0</v>
      </c>
      <c r="D7134" s="2" t="str">
        <f t="shared" si="110"/>
        <v>Error?</v>
      </c>
    </row>
    <row r="7135" spans="1:4">
      <c r="A7135">
        <v>7074</v>
      </c>
      <c r="B7135" s="1725">
        <f>'Expenditures 15-22'!K320</f>
        <v>1439069</v>
      </c>
      <c r="D7135" s="2" t="str">
        <f t="shared" si="110"/>
        <v>Error?</v>
      </c>
    </row>
    <row r="7136" spans="1:4">
      <c r="A7136">
        <v>7075</v>
      </c>
      <c r="B7136" s="1725">
        <f>'Expenditures 15-22'!C321</f>
        <v>0</v>
      </c>
      <c r="D7136" s="2" t="str">
        <f t="shared" si="110"/>
        <v>Error?</v>
      </c>
    </row>
    <row r="7137" spans="1:4">
      <c r="A7137">
        <v>7076</v>
      </c>
      <c r="B7137" s="1725">
        <f>'Expenditures 15-22'!D321</f>
        <v>0</v>
      </c>
      <c r="D7137" s="2" t="str">
        <f t="shared" si="110"/>
        <v>Error?</v>
      </c>
    </row>
    <row r="7138" spans="1:4">
      <c r="A7138">
        <v>7077</v>
      </c>
      <c r="B7138" s="1725">
        <f>'Expenditures 15-22'!E321</f>
        <v>90184</v>
      </c>
      <c r="D7138" s="2" t="str">
        <f t="shared" si="110"/>
        <v>Error?</v>
      </c>
    </row>
    <row r="7139" spans="1:4">
      <c r="A7139">
        <v>7078</v>
      </c>
      <c r="B7139" s="1725">
        <f>'Expenditures 15-22'!F321</f>
        <v>0</v>
      </c>
      <c r="D7139" s="2" t="str">
        <f t="shared" si="110"/>
        <v>Error?</v>
      </c>
    </row>
    <row r="7140" spans="1:4">
      <c r="A7140">
        <v>7079</v>
      </c>
      <c r="B7140" s="1725">
        <f>'Expenditures 15-22'!G321</f>
        <v>0</v>
      </c>
      <c r="D7140" s="2" t="str">
        <f t="shared" si="110"/>
        <v>Error?</v>
      </c>
    </row>
    <row r="7141" spans="1:4">
      <c r="A7141">
        <v>7080</v>
      </c>
      <c r="B7141" s="1725">
        <f>'Expenditures 15-22'!H321</f>
        <v>0</v>
      </c>
      <c r="D7141" s="2" t="str">
        <f t="shared" si="110"/>
        <v>Error?</v>
      </c>
    </row>
    <row r="7142" spans="1:4">
      <c r="A7142">
        <v>7081</v>
      </c>
      <c r="B7142" s="1725">
        <f>'Expenditures 15-22'!I321</f>
        <v>0</v>
      </c>
      <c r="D7142" s="2" t="str">
        <f t="shared" si="110"/>
        <v>Error?</v>
      </c>
    </row>
    <row r="7143" spans="1:4">
      <c r="A7143">
        <v>7082</v>
      </c>
      <c r="B7143" s="1725">
        <f>'Expenditures 15-22'!J321</f>
        <v>0</v>
      </c>
      <c r="D7143" s="2" t="str">
        <f t="shared" si="110"/>
        <v>Error?</v>
      </c>
    </row>
    <row r="7144" spans="1:4">
      <c r="A7144">
        <v>7083</v>
      </c>
      <c r="B7144" s="1725">
        <f>'Expenditures 15-22'!K321</f>
        <v>90184</v>
      </c>
      <c r="D7144" s="2" t="str">
        <f t="shared" si="110"/>
        <v>Error?</v>
      </c>
    </row>
    <row r="7145" spans="1:4">
      <c r="A7145">
        <v>7084</v>
      </c>
      <c r="B7145" s="1725">
        <f>'Expenditures 15-22'!C322</f>
        <v>0</v>
      </c>
      <c r="D7145" s="2" t="str">
        <f t="shared" si="110"/>
        <v>Error?</v>
      </c>
    </row>
    <row r="7146" spans="1:4">
      <c r="A7146">
        <v>7085</v>
      </c>
      <c r="B7146" s="1725">
        <f>'Expenditures 15-22'!D322</f>
        <v>0</v>
      </c>
      <c r="D7146" s="2" t="str">
        <f t="shared" si="110"/>
        <v>Error?</v>
      </c>
    </row>
    <row r="7147" spans="1:4">
      <c r="A7147">
        <v>7086</v>
      </c>
      <c r="B7147" s="1725">
        <f>'Expenditures 15-22'!E322</f>
        <v>0</v>
      </c>
      <c r="D7147" s="2" t="str">
        <f t="shared" si="110"/>
        <v>Error?</v>
      </c>
    </row>
    <row r="7148" spans="1:4">
      <c r="A7148">
        <v>7087</v>
      </c>
      <c r="B7148" s="1725">
        <f>'Expenditures 15-22'!F322</f>
        <v>0</v>
      </c>
      <c r="D7148" s="2" t="str">
        <f t="shared" si="110"/>
        <v>Error?</v>
      </c>
    </row>
    <row r="7149" spans="1:4">
      <c r="A7149">
        <v>7088</v>
      </c>
      <c r="B7149" s="1725">
        <f>'Expenditures 15-22'!G322</f>
        <v>0</v>
      </c>
      <c r="D7149" s="2" t="str">
        <f t="shared" si="110"/>
        <v>Error?</v>
      </c>
    </row>
    <row r="7150" spans="1:4">
      <c r="A7150">
        <v>7089</v>
      </c>
      <c r="B7150" s="1725">
        <f>'Expenditures 15-22'!H322</f>
        <v>0</v>
      </c>
      <c r="D7150" s="2" t="str">
        <f t="shared" si="110"/>
        <v>Error?</v>
      </c>
    </row>
    <row r="7151" spans="1:4">
      <c r="A7151">
        <v>7090</v>
      </c>
      <c r="B7151" s="1725">
        <f>'Expenditures 15-22'!I322</f>
        <v>0</v>
      </c>
      <c r="D7151" s="2" t="str">
        <f t="shared" si="110"/>
        <v>Error?</v>
      </c>
    </row>
    <row r="7152" spans="1:4">
      <c r="A7152">
        <v>7091</v>
      </c>
      <c r="B7152" s="1725">
        <f>'Expenditures 15-22'!J322</f>
        <v>0</v>
      </c>
      <c r="D7152" s="2" t="str">
        <f t="shared" si="110"/>
        <v>Error?</v>
      </c>
    </row>
    <row r="7153" spans="1:4">
      <c r="A7153">
        <v>7092</v>
      </c>
      <c r="B7153" s="1725">
        <f>'Expenditures 15-22'!K322</f>
        <v>0</v>
      </c>
      <c r="D7153" s="2" t="str">
        <f t="shared" si="110"/>
        <v>Error?</v>
      </c>
    </row>
    <row r="7154" spans="1:4">
      <c r="A7154">
        <v>7093</v>
      </c>
      <c r="B7154" s="1725">
        <f>'Expenditures 15-22'!C323</f>
        <v>9576</v>
      </c>
      <c r="D7154" s="2" t="str">
        <f t="shared" si="110"/>
        <v>Error?</v>
      </c>
    </row>
    <row r="7155" spans="1:4">
      <c r="A7155">
        <v>7094</v>
      </c>
      <c r="B7155" s="1725">
        <f>'Expenditures 15-22'!D323</f>
        <v>2638</v>
      </c>
      <c r="D7155" s="2" t="str">
        <f t="shared" si="110"/>
        <v>Error?</v>
      </c>
    </row>
    <row r="7156" spans="1:4">
      <c r="A7156">
        <v>7095</v>
      </c>
      <c r="B7156" s="1725">
        <f>'Expenditures 15-22'!E323</f>
        <v>1536135</v>
      </c>
      <c r="D7156" s="2" t="str">
        <f t="shared" si="110"/>
        <v>Error?</v>
      </c>
    </row>
    <row r="7157" spans="1:4">
      <c r="A7157">
        <v>7096</v>
      </c>
      <c r="B7157" s="1725">
        <f>'Expenditures 15-22'!F323</f>
        <v>0</v>
      </c>
      <c r="D7157" s="2" t="str">
        <f t="shared" si="110"/>
        <v>Error?</v>
      </c>
    </row>
    <row r="7158" spans="1:4">
      <c r="A7158">
        <v>7097</v>
      </c>
      <c r="B7158" s="1725">
        <f>'Expenditures 15-22'!G323</f>
        <v>0</v>
      </c>
      <c r="D7158" s="2" t="str">
        <f t="shared" si="110"/>
        <v>Error?</v>
      </c>
    </row>
    <row r="7159" spans="1:4">
      <c r="A7159">
        <v>7098</v>
      </c>
      <c r="B7159" s="1725">
        <f>'Expenditures 15-22'!H323</f>
        <v>0</v>
      </c>
      <c r="D7159" s="2" t="str">
        <f t="shared" si="110"/>
        <v>Error?</v>
      </c>
    </row>
    <row r="7160" spans="1:4">
      <c r="A7160">
        <v>7099</v>
      </c>
      <c r="B7160" s="1725">
        <f>'Expenditures 15-22'!I323</f>
        <v>0</v>
      </c>
      <c r="D7160" s="2" t="str">
        <f t="shared" si="110"/>
        <v>Error?</v>
      </c>
    </row>
    <row r="7161" spans="1:4">
      <c r="A7161">
        <v>7100</v>
      </c>
      <c r="B7161" s="1725">
        <f>'Expenditures 15-22'!J323</f>
        <v>0</v>
      </c>
      <c r="D7161" s="2" t="str">
        <f t="shared" si="110"/>
        <v>Error?</v>
      </c>
    </row>
    <row r="7162" spans="1:4">
      <c r="A7162">
        <v>7101</v>
      </c>
      <c r="B7162" s="1725">
        <f>'Expenditures 15-22'!K323</f>
        <v>1548349</v>
      </c>
      <c r="D7162" s="2" t="str">
        <f t="shared" si="110"/>
        <v>Error?</v>
      </c>
    </row>
    <row r="7163" spans="1:4">
      <c r="A7163">
        <v>7102</v>
      </c>
      <c r="B7163" s="1725">
        <f>'Expenditures 15-22'!C324</f>
        <v>0</v>
      </c>
      <c r="D7163" s="2" t="str">
        <f t="shared" si="110"/>
        <v>Error?</v>
      </c>
    </row>
    <row r="7164" spans="1:4">
      <c r="A7164">
        <v>7103</v>
      </c>
      <c r="B7164" s="1725">
        <f>'Expenditures 15-22'!D324</f>
        <v>0</v>
      </c>
      <c r="D7164" s="2" t="str">
        <f t="shared" si="110"/>
        <v>Error?</v>
      </c>
    </row>
    <row r="7165" spans="1:4">
      <c r="A7165">
        <v>7104</v>
      </c>
      <c r="B7165" s="1725">
        <f>'Expenditures 15-22'!E324</f>
        <v>-1342</v>
      </c>
      <c r="D7165" s="2" t="str">
        <f t="shared" si="110"/>
        <v>Error?</v>
      </c>
    </row>
    <row r="7166" spans="1:4">
      <c r="A7166">
        <v>7105</v>
      </c>
      <c r="B7166" s="1725">
        <f>'Expenditures 15-22'!F324</f>
        <v>0</v>
      </c>
      <c r="D7166" s="2" t="str">
        <f t="shared" si="110"/>
        <v>Error?</v>
      </c>
    </row>
    <row r="7167" spans="1:4">
      <c r="A7167">
        <v>7106</v>
      </c>
      <c r="B7167" s="1725">
        <f>'Expenditures 15-22'!G324</f>
        <v>0</v>
      </c>
      <c r="D7167" s="2" t="str">
        <f t="shared" ref="D7167:D7230" si="111">IF(ISBLANK(B7167),"OK",IF(A7167-B7167=0,"OK","Error?"))</f>
        <v>Error?</v>
      </c>
    </row>
    <row r="7168" spans="1:4">
      <c r="A7168">
        <v>7107</v>
      </c>
      <c r="B7168" s="1725">
        <f>'Expenditures 15-22'!H324</f>
        <v>2</v>
      </c>
      <c r="D7168" s="2" t="str">
        <f t="shared" si="111"/>
        <v>Error?</v>
      </c>
    </row>
    <row r="7169" spans="1:4">
      <c r="A7169">
        <v>7108</v>
      </c>
      <c r="B7169" s="1725">
        <f>'Expenditures 15-22'!I324</f>
        <v>0</v>
      </c>
      <c r="D7169" s="2" t="str">
        <f t="shared" si="111"/>
        <v>Error?</v>
      </c>
    </row>
    <row r="7170" spans="1:4">
      <c r="A7170">
        <v>7109</v>
      </c>
      <c r="B7170" s="1725">
        <f>'Expenditures 15-22'!J324</f>
        <v>0</v>
      </c>
      <c r="D7170" s="2" t="str">
        <f t="shared" si="111"/>
        <v>Error?</v>
      </c>
    </row>
    <row r="7171" spans="1:4">
      <c r="A7171">
        <v>7110</v>
      </c>
      <c r="B7171" s="1725">
        <f>'Expenditures 15-22'!K324</f>
        <v>-1340</v>
      </c>
      <c r="D7171" s="2" t="str">
        <f t="shared" si="111"/>
        <v>Error?</v>
      </c>
    </row>
    <row r="7172" spans="1:4">
      <c r="A7172">
        <v>7111</v>
      </c>
      <c r="B7172" s="1725">
        <f>'Expenditures 15-22'!C325</f>
        <v>874099</v>
      </c>
      <c r="D7172" s="2" t="str">
        <f t="shared" si="111"/>
        <v>Error?</v>
      </c>
    </row>
    <row r="7173" spans="1:4">
      <c r="A7173">
        <v>7112</v>
      </c>
      <c r="B7173" s="1725">
        <f>'Expenditures 15-22'!D325</f>
        <v>199696</v>
      </c>
      <c r="D7173" s="2" t="str">
        <f t="shared" si="111"/>
        <v>Error?</v>
      </c>
    </row>
    <row r="7174" spans="1:4">
      <c r="A7174">
        <v>7113</v>
      </c>
      <c r="B7174" s="1725">
        <f>'Expenditures 15-22'!E325</f>
        <v>184600</v>
      </c>
      <c r="D7174" s="2" t="str">
        <f t="shared" si="111"/>
        <v>Error?</v>
      </c>
    </row>
    <row r="7175" spans="1:4">
      <c r="A7175">
        <v>7114</v>
      </c>
      <c r="B7175" s="1725">
        <f>'Expenditures 15-22'!F325</f>
        <v>0</v>
      </c>
      <c r="D7175" s="2" t="str">
        <f t="shared" si="111"/>
        <v>Error?</v>
      </c>
    </row>
    <row r="7176" spans="1:4">
      <c r="A7176">
        <v>7115</v>
      </c>
      <c r="B7176" s="1725">
        <f>'Expenditures 15-22'!G325</f>
        <v>0</v>
      </c>
      <c r="D7176" s="2" t="str">
        <f t="shared" si="111"/>
        <v>Error?</v>
      </c>
    </row>
    <row r="7177" spans="1:4">
      <c r="A7177">
        <v>7116</v>
      </c>
      <c r="B7177" s="1725">
        <f>'Expenditures 15-22'!H325</f>
        <v>0</v>
      </c>
      <c r="D7177" s="2" t="str">
        <f t="shared" si="111"/>
        <v>Error?</v>
      </c>
    </row>
    <row r="7178" spans="1:4">
      <c r="A7178">
        <v>7117</v>
      </c>
      <c r="B7178" s="1725">
        <f>'Expenditures 15-22'!I325</f>
        <v>0</v>
      </c>
      <c r="D7178" s="2" t="str">
        <f t="shared" si="111"/>
        <v>Error?</v>
      </c>
    </row>
    <row r="7179" spans="1:4">
      <c r="A7179">
        <v>7118</v>
      </c>
      <c r="B7179" s="1725">
        <f>'Expenditures 15-22'!J325</f>
        <v>0</v>
      </c>
      <c r="D7179" s="2" t="str">
        <f t="shared" si="111"/>
        <v>Error?</v>
      </c>
    </row>
    <row r="7180" spans="1:4">
      <c r="A7180">
        <v>7119</v>
      </c>
      <c r="B7180" s="1725">
        <f>'Expenditures 15-22'!K325</f>
        <v>1258395</v>
      </c>
      <c r="D7180" s="2" t="str">
        <f t="shared" si="111"/>
        <v>Error?</v>
      </c>
    </row>
    <row r="7181" spans="1:4">
      <c r="A7181">
        <v>7120</v>
      </c>
      <c r="B7181" s="1725">
        <f>'Expenditures 15-22'!C326</f>
        <v>0</v>
      </c>
      <c r="D7181" s="2" t="str">
        <f t="shared" si="111"/>
        <v>Error?</v>
      </c>
    </row>
    <row r="7182" spans="1:4">
      <c r="A7182">
        <v>7121</v>
      </c>
      <c r="B7182" s="1725">
        <f>'Expenditures 15-22'!D326</f>
        <v>0</v>
      </c>
      <c r="D7182" s="2" t="str">
        <f t="shared" si="111"/>
        <v>Error?</v>
      </c>
    </row>
    <row r="7183" spans="1:4">
      <c r="A7183">
        <v>7122</v>
      </c>
      <c r="B7183" s="1725">
        <f>'Expenditures 15-22'!E326</f>
        <v>0</v>
      </c>
      <c r="D7183" s="2" t="str">
        <f t="shared" si="111"/>
        <v>Error?</v>
      </c>
    </row>
    <row r="7184" spans="1:4">
      <c r="A7184">
        <v>7123</v>
      </c>
      <c r="B7184" s="1725">
        <f>'Expenditures 15-22'!F326</f>
        <v>0</v>
      </c>
      <c r="D7184" s="2" t="str">
        <f t="shared" si="111"/>
        <v>Error?</v>
      </c>
    </row>
    <row r="7185" spans="1:4">
      <c r="A7185">
        <v>7124</v>
      </c>
      <c r="B7185" s="1725">
        <f>'Expenditures 15-22'!G326</f>
        <v>0</v>
      </c>
      <c r="D7185" s="2" t="str">
        <f t="shared" si="111"/>
        <v>Error?</v>
      </c>
    </row>
    <row r="7186" spans="1:4">
      <c r="A7186">
        <v>7125</v>
      </c>
      <c r="B7186" s="1725">
        <f>'Expenditures 15-22'!H326</f>
        <v>0</v>
      </c>
      <c r="D7186" s="2" t="str">
        <f t="shared" si="111"/>
        <v>Error?</v>
      </c>
    </row>
    <row r="7187" spans="1:4">
      <c r="A7187">
        <v>7126</v>
      </c>
      <c r="B7187" s="1725">
        <f>'Expenditures 15-22'!I326</f>
        <v>0</v>
      </c>
      <c r="D7187" s="2" t="str">
        <f t="shared" si="111"/>
        <v>Error?</v>
      </c>
    </row>
    <row r="7188" spans="1:4">
      <c r="A7188">
        <v>7127</v>
      </c>
      <c r="B7188" s="1725">
        <f>'Expenditures 15-22'!J326</f>
        <v>0</v>
      </c>
      <c r="D7188" s="2" t="str">
        <f t="shared" si="111"/>
        <v>Error?</v>
      </c>
    </row>
    <row r="7189" spans="1:4">
      <c r="A7189">
        <v>7128</v>
      </c>
      <c r="B7189" s="1725">
        <f>'Expenditures 15-22'!K326</f>
        <v>0</v>
      </c>
      <c r="D7189" s="2" t="str">
        <f t="shared" si="111"/>
        <v>Error?</v>
      </c>
    </row>
    <row r="7190" spans="1:4">
      <c r="A7190">
        <v>7129</v>
      </c>
      <c r="B7190" s="1725">
        <f>'Expenditures 15-22'!C327</f>
        <v>317852</v>
      </c>
      <c r="D7190" s="2" t="str">
        <f t="shared" si="111"/>
        <v>Error?</v>
      </c>
    </row>
    <row r="7191" spans="1:4">
      <c r="A7191">
        <v>7130</v>
      </c>
      <c r="B7191" s="1725">
        <f>'Expenditures 15-22'!D327</f>
        <v>41665</v>
      </c>
      <c r="D7191" s="2" t="str">
        <f t="shared" si="111"/>
        <v>Error?</v>
      </c>
    </row>
    <row r="7192" spans="1:4">
      <c r="A7192">
        <v>7131</v>
      </c>
      <c r="B7192" s="1725">
        <f>'Expenditures 15-22'!E327</f>
        <v>0</v>
      </c>
      <c r="D7192" s="2" t="str">
        <f t="shared" si="111"/>
        <v>Error?</v>
      </c>
    </row>
    <row r="7193" spans="1:4">
      <c r="A7193">
        <v>7132</v>
      </c>
      <c r="B7193" s="1725">
        <f>'Expenditures 15-22'!F327</f>
        <v>0</v>
      </c>
      <c r="D7193" s="2" t="str">
        <f t="shared" si="111"/>
        <v>Error?</v>
      </c>
    </row>
    <row r="7194" spans="1:4">
      <c r="A7194">
        <v>7133</v>
      </c>
      <c r="B7194" s="1725">
        <f>'Expenditures 15-22'!G327</f>
        <v>0</v>
      </c>
      <c r="D7194" s="2" t="str">
        <f t="shared" si="111"/>
        <v>Error?</v>
      </c>
    </row>
    <row r="7195" spans="1:4">
      <c r="A7195">
        <v>7134</v>
      </c>
      <c r="B7195" s="1725">
        <f>'Expenditures 15-22'!H327</f>
        <v>0</v>
      </c>
      <c r="D7195" s="2" t="str">
        <f t="shared" si="111"/>
        <v>Error?</v>
      </c>
    </row>
    <row r="7196" spans="1:4">
      <c r="A7196">
        <v>7135</v>
      </c>
      <c r="B7196" s="1725">
        <f>'Expenditures 15-22'!I327</f>
        <v>0</v>
      </c>
      <c r="D7196" s="2" t="str">
        <f t="shared" si="111"/>
        <v>Error?</v>
      </c>
    </row>
    <row r="7197" spans="1:4">
      <c r="A7197">
        <v>7136</v>
      </c>
      <c r="B7197" s="1725">
        <f>'Expenditures 15-22'!J327</f>
        <v>0</v>
      </c>
      <c r="D7197" s="2" t="str">
        <f t="shared" si="111"/>
        <v>Error?</v>
      </c>
    </row>
    <row r="7198" spans="1:4">
      <c r="A7198">
        <v>7137</v>
      </c>
      <c r="B7198" s="1725">
        <f>'Expenditures 15-22'!K327</f>
        <v>359517</v>
      </c>
      <c r="D7198" s="2" t="str">
        <f t="shared" si="111"/>
        <v>Error?</v>
      </c>
    </row>
    <row r="7199" spans="1:4">
      <c r="A7199">
        <v>7138</v>
      </c>
      <c r="B7199" s="1725">
        <f>'Expenditures 15-22'!C330</f>
        <v>1201527</v>
      </c>
      <c r="D7199" s="2" t="str">
        <f t="shared" si="111"/>
        <v>Error?</v>
      </c>
    </row>
    <row r="7200" spans="1:4">
      <c r="A7200">
        <v>7139</v>
      </c>
      <c r="B7200" s="1725">
        <f>'Expenditures 15-22'!D330</f>
        <v>243999</v>
      </c>
      <c r="D7200" s="2" t="str">
        <f t="shared" si="111"/>
        <v>Error?</v>
      </c>
    </row>
    <row r="7201" spans="1:4">
      <c r="A7201">
        <v>7140</v>
      </c>
      <c r="B7201" s="1725">
        <f>'Expenditures 15-22'!E330</f>
        <v>4199172</v>
      </c>
      <c r="D7201" s="2" t="str">
        <f t="shared" si="111"/>
        <v>Error?</v>
      </c>
    </row>
    <row r="7202" spans="1:4">
      <c r="A7202">
        <v>7141</v>
      </c>
      <c r="B7202" s="1725">
        <f>'Expenditures 15-22'!F330</f>
        <v>0</v>
      </c>
      <c r="D7202" s="2" t="str">
        <f t="shared" si="111"/>
        <v>Error?</v>
      </c>
    </row>
    <row r="7203" spans="1:4">
      <c r="A7203">
        <v>7142</v>
      </c>
      <c r="B7203" s="1725">
        <f>'Expenditures 15-22'!G330</f>
        <v>0</v>
      </c>
      <c r="D7203" s="2" t="str">
        <f t="shared" si="111"/>
        <v>Error?</v>
      </c>
    </row>
    <row r="7204" spans="1:4">
      <c r="A7204">
        <v>7143</v>
      </c>
      <c r="B7204" s="1725">
        <f>'Expenditures 15-22'!H330</f>
        <v>2</v>
      </c>
      <c r="D7204" s="2" t="str">
        <f t="shared" si="111"/>
        <v>Error?</v>
      </c>
    </row>
    <row r="7205" spans="1:4">
      <c r="A7205">
        <v>7144</v>
      </c>
      <c r="B7205" s="1725">
        <f>'Expenditures 15-22'!I330</f>
        <v>0</v>
      </c>
      <c r="D7205" s="2" t="str">
        <f t="shared" si="111"/>
        <v>Error?</v>
      </c>
    </row>
    <row r="7206" spans="1:4">
      <c r="A7206">
        <v>7145</v>
      </c>
      <c r="B7206" s="1725">
        <f>'Expenditures 15-22'!J330</f>
        <v>0</v>
      </c>
      <c r="D7206" s="2" t="str">
        <f t="shared" si="111"/>
        <v>Error?</v>
      </c>
    </row>
    <row r="7207" spans="1:4">
      <c r="A7207">
        <v>7146</v>
      </c>
      <c r="B7207" s="1725">
        <f>'Expenditures 15-22'!K330</f>
        <v>5644700</v>
      </c>
      <c r="D7207" s="2" t="str">
        <f t="shared" si="111"/>
        <v>Error?</v>
      </c>
    </row>
    <row r="7208" spans="1:4">
      <c r="A7208">
        <v>7147</v>
      </c>
      <c r="B7208" s="1725">
        <f>'Expenditures 15-22'!H337</f>
        <v>0</v>
      </c>
      <c r="D7208" s="2" t="str">
        <f t="shared" si="111"/>
        <v>Error?</v>
      </c>
    </row>
    <row r="7209" spans="1:4">
      <c r="A7209">
        <v>7148</v>
      </c>
      <c r="B7209" s="1725">
        <f>'Expenditures 15-22'!K337</f>
        <v>0</v>
      </c>
      <c r="D7209" s="2" t="str">
        <f t="shared" si="111"/>
        <v>Error?</v>
      </c>
    </row>
    <row r="7210" spans="1:4">
      <c r="A7210">
        <v>7149</v>
      </c>
      <c r="B7210" s="1725">
        <f>'Expenditures 15-22'!H338</f>
        <v>0</v>
      </c>
      <c r="D7210" s="2" t="str">
        <f t="shared" si="111"/>
        <v>Error?</v>
      </c>
    </row>
    <row r="7211" spans="1:4">
      <c r="A7211">
        <v>7150</v>
      </c>
      <c r="B7211" s="1725">
        <f>'Expenditures 15-22'!K338</f>
        <v>0</v>
      </c>
      <c r="D7211" s="2" t="str">
        <f t="shared" si="111"/>
        <v>Error?</v>
      </c>
    </row>
    <row r="7212" spans="1:4">
      <c r="A7212">
        <v>7151</v>
      </c>
      <c r="B7212" s="1725">
        <f>'Expenditures 15-22'!H339</f>
        <v>0</v>
      </c>
      <c r="D7212" s="2" t="str">
        <f t="shared" si="111"/>
        <v>Error?</v>
      </c>
    </row>
    <row r="7213" spans="1:4">
      <c r="A7213">
        <v>7152</v>
      </c>
      <c r="B7213" s="1725">
        <f>'Expenditures 15-22'!K339</f>
        <v>0</v>
      </c>
      <c r="D7213" s="2" t="str">
        <f t="shared" si="111"/>
        <v>Error?</v>
      </c>
    </row>
    <row r="7214" spans="1:4">
      <c r="A7214">
        <v>7153</v>
      </c>
      <c r="B7214" s="1725">
        <f>'Expenditures 15-22'!H340</f>
        <v>0</v>
      </c>
      <c r="D7214" s="2" t="str">
        <f t="shared" si="111"/>
        <v>Error?</v>
      </c>
    </row>
    <row r="7215" spans="1:4">
      <c r="A7215">
        <v>7154</v>
      </c>
      <c r="B7215" s="1725">
        <f>'Expenditures 15-22'!K340</f>
        <v>0</v>
      </c>
      <c r="D7215" s="2" t="str">
        <f t="shared" si="111"/>
        <v>Error?</v>
      </c>
    </row>
    <row r="7216" spans="1:4">
      <c r="A7216">
        <v>7155</v>
      </c>
      <c r="B7216" s="1725">
        <f>'Expenditures 15-22'!C342</f>
        <v>1201527</v>
      </c>
      <c r="D7216" s="2" t="str">
        <f t="shared" si="111"/>
        <v>Error?</v>
      </c>
    </row>
    <row r="7217" spans="1:4">
      <c r="A7217">
        <v>7156</v>
      </c>
      <c r="B7217" s="1725">
        <f>'Expenditures 15-22'!D342</f>
        <v>243999</v>
      </c>
      <c r="D7217" s="2" t="str">
        <f t="shared" si="111"/>
        <v>Error?</v>
      </c>
    </row>
    <row r="7218" spans="1:4">
      <c r="A7218">
        <v>7157</v>
      </c>
      <c r="B7218" s="1725">
        <f>'Expenditures 15-22'!E342</f>
        <v>4199172</v>
      </c>
      <c r="D7218" s="2" t="str">
        <f t="shared" si="111"/>
        <v>Error?</v>
      </c>
    </row>
    <row r="7219" spans="1:4">
      <c r="A7219">
        <v>7158</v>
      </c>
      <c r="B7219" s="1725">
        <f>'Expenditures 15-22'!F342</f>
        <v>0</v>
      </c>
      <c r="D7219" s="2" t="str">
        <f t="shared" si="111"/>
        <v>Error?</v>
      </c>
    </row>
    <row r="7220" spans="1:4">
      <c r="A7220">
        <v>7159</v>
      </c>
      <c r="B7220" s="1725">
        <f>'Expenditures 15-22'!G342</f>
        <v>0</v>
      </c>
      <c r="D7220" s="2" t="str">
        <f t="shared" si="111"/>
        <v>Error?</v>
      </c>
    </row>
    <row r="7221" spans="1:4">
      <c r="A7221">
        <v>7160</v>
      </c>
      <c r="B7221" s="1725">
        <f>'Expenditures 15-22'!H342</f>
        <v>2</v>
      </c>
      <c r="D7221" s="2" t="str">
        <f t="shared" si="111"/>
        <v>Error?</v>
      </c>
    </row>
    <row r="7222" spans="1:4">
      <c r="A7222">
        <v>7161</v>
      </c>
      <c r="B7222" s="1725">
        <f>'Expenditures 15-22'!I342</f>
        <v>0</v>
      </c>
      <c r="D7222" s="2" t="str">
        <f t="shared" si="111"/>
        <v>Error?</v>
      </c>
    </row>
    <row r="7223" spans="1:4">
      <c r="A7223">
        <v>7162</v>
      </c>
      <c r="B7223" s="1725">
        <f>'Expenditures 15-22'!J342</f>
        <v>0</v>
      </c>
      <c r="D7223" s="2" t="str">
        <f t="shared" si="111"/>
        <v>Error?</v>
      </c>
    </row>
    <row r="7224" spans="1:4">
      <c r="A7224">
        <v>7163</v>
      </c>
      <c r="B7224" s="1725">
        <f>'Expenditures 15-22'!K342</f>
        <v>5644700</v>
      </c>
      <c r="D7224" s="2" t="str">
        <f t="shared" si="111"/>
        <v>Error?</v>
      </c>
    </row>
    <row r="7225" spans="1:4">
      <c r="A7225">
        <v>7164</v>
      </c>
      <c r="B7225" s="1725">
        <f>'Expenditures 15-22'!K343</f>
        <v>-526374</v>
      </c>
      <c r="D7225" s="2" t="str">
        <f t="shared" si="111"/>
        <v>Error?</v>
      </c>
    </row>
    <row r="7226" spans="1:4">
      <c r="A7226">
        <v>7165</v>
      </c>
      <c r="B7226" s="1725">
        <f>'Expenditures 15-22'!I348</f>
        <v>0</v>
      </c>
      <c r="D7226" s="2" t="str">
        <f t="shared" si="111"/>
        <v>Error?</v>
      </c>
    </row>
    <row r="7227" spans="1:4">
      <c r="A7227">
        <v>7166</v>
      </c>
      <c r="B7227" s="1725">
        <f>'Expenditures 15-22'!J348</f>
        <v>0</v>
      </c>
      <c r="D7227" s="2" t="str">
        <f t="shared" si="111"/>
        <v>Error?</v>
      </c>
    </row>
    <row r="7228" spans="1:4">
      <c r="A7228">
        <v>7167</v>
      </c>
      <c r="B7228" s="1725">
        <f>'Expenditures 15-22'!I349</f>
        <v>0</v>
      </c>
      <c r="D7228" s="2" t="str">
        <f t="shared" si="111"/>
        <v>Error?</v>
      </c>
    </row>
    <row r="7229" spans="1:4">
      <c r="A7229">
        <v>7168</v>
      </c>
      <c r="B7229" s="1725">
        <f>'Expenditures 15-22'!J349</f>
        <v>0</v>
      </c>
      <c r="D7229" s="2" t="str">
        <f t="shared" si="111"/>
        <v>Error?</v>
      </c>
    </row>
    <row r="7230" spans="1:4">
      <c r="A7230">
        <v>7169</v>
      </c>
      <c r="B7230" s="1725">
        <f>'Expenditures 15-22'!I350</f>
        <v>0</v>
      </c>
      <c r="D7230" s="2" t="str">
        <f t="shared" si="111"/>
        <v>Error?</v>
      </c>
    </row>
    <row r="7231" spans="1:4">
      <c r="A7231">
        <v>7170</v>
      </c>
      <c r="B7231" s="1725">
        <f>'Expenditures 15-22'!J350</f>
        <v>0</v>
      </c>
      <c r="D7231" s="2" t="str">
        <f t="shared" ref="D7231:D7294" si="112">IF(ISBLANK(B7231),"OK",IF(A7231-B7231=0,"OK","Error?"))</f>
        <v>Error?</v>
      </c>
    </row>
    <row r="7232" spans="1:4">
      <c r="A7232">
        <v>7171</v>
      </c>
      <c r="B7232" s="1725">
        <f>'Expenditures 15-22'!I351</f>
        <v>0</v>
      </c>
      <c r="D7232" s="2" t="str">
        <f t="shared" si="112"/>
        <v>Error?</v>
      </c>
    </row>
    <row r="7233" spans="1:4">
      <c r="A7233">
        <v>7172</v>
      </c>
      <c r="B7233" s="1725">
        <f>'Expenditures 15-22'!J351</f>
        <v>0</v>
      </c>
      <c r="D7233" s="2" t="str">
        <f t="shared" si="112"/>
        <v>Error?</v>
      </c>
    </row>
    <row r="7234" spans="1:4">
      <c r="A7234">
        <v>7173</v>
      </c>
      <c r="B7234" s="1725">
        <f>'Expenditures 15-22'!I352</f>
        <v>0</v>
      </c>
      <c r="D7234" s="2" t="str">
        <f t="shared" si="112"/>
        <v>Error?</v>
      </c>
    </row>
    <row r="7235" spans="1:4">
      <c r="A7235">
        <v>7174</v>
      </c>
      <c r="B7235" s="1725">
        <f>'Expenditures 15-22'!J352</f>
        <v>0</v>
      </c>
      <c r="D7235" s="2" t="str">
        <f t="shared" si="112"/>
        <v>Error?</v>
      </c>
    </row>
    <row r="7236" spans="1:4">
      <c r="A7236">
        <v>7175</v>
      </c>
      <c r="B7236" s="1725">
        <f>'Expenditures 15-22'!H356</f>
        <v>0</v>
      </c>
      <c r="D7236" s="2" t="str">
        <f t="shared" si="112"/>
        <v>Error?</v>
      </c>
    </row>
    <row r="7237" spans="1:4">
      <c r="A7237">
        <v>7176</v>
      </c>
      <c r="B7237" s="1725">
        <f>'Expenditures 15-22'!H357</f>
        <v>0</v>
      </c>
      <c r="D7237" s="2" t="str">
        <f t="shared" si="112"/>
        <v>Error?</v>
      </c>
    </row>
    <row r="7238" spans="1:4">
      <c r="A7238">
        <v>7177</v>
      </c>
      <c r="B7238" s="1725">
        <f>'Expenditures 15-22'!H361</f>
        <v>0</v>
      </c>
      <c r="D7238" s="2" t="str">
        <f t="shared" si="112"/>
        <v>Error?</v>
      </c>
    </row>
    <row r="7239" spans="1:4">
      <c r="A7239">
        <v>7178</v>
      </c>
      <c r="B7239" s="1725">
        <f>'Expenditures 15-22'!K361</f>
        <v>0</v>
      </c>
      <c r="D7239" s="2" t="str">
        <f t="shared" si="112"/>
        <v>Error?</v>
      </c>
    </row>
    <row r="7240" spans="1:4">
      <c r="A7240">
        <v>7179</v>
      </c>
      <c r="B7240" s="1725">
        <f>'Expenditures 15-22'!H363</f>
        <v>0</v>
      </c>
      <c r="D7240" s="2" t="str">
        <f t="shared" si="112"/>
        <v>Error?</v>
      </c>
    </row>
    <row r="7241" spans="1:4">
      <c r="A7241">
        <v>7180</v>
      </c>
      <c r="B7241" s="1725">
        <f>'Expenditures 15-22'!K363</f>
        <v>0</v>
      </c>
      <c r="D7241" s="2" t="str">
        <f t="shared" si="112"/>
        <v>Error?</v>
      </c>
    </row>
    <row r="7242" spans="1:4">
      <c r="A7242">
        <v>7181</v>
      </c>
      <c r="B7242" s="1725">
        <f>'Expenditures 15-22'!H365</f>
        <v>0</v>
      </c>
      <c r="D7242" s="2" t="str">
        <f t="shared" si="112"/>
        <v>Error?</v>
      </c>
    </row>
    <row r="7243" spans="1:4">
      <c r="A7243">
        <v>7182</v>
      </c>
      <c r="B7243" s="1725">
        <f>'Expenditures 15-22'!K365</f>
        <v>0</v>
      </c>
      <c r="D7243" s="2" t="str">
        <f t="shared" si="112"/>
        <v>Error?</v>
      </c>
    </row>
    <row r="7244" spans="1:4">
      <c r="A7244">
        <v>7183</v>
      </c>
      <c r="B7244" s="1725">
        <f>'Expenditures 15-22'!I367</f>
        <v>0</v>
      </c>
      <c r="D7244" s="2" t="str">
        <f t="shared" si="112"/>
        <v>Error?</v>
      </c>
    </row>
    <row r="7245" spans="1:4">
      <c r="A7245">
        <f>A7244+1</f>
        <v>7184</v>
      </c>
      <c r="B7245" s="1725">
        <f>'Expenditures 15-22'!J367</f>
        <v>0</v>
      </c>
      <c r="D7245" s="2" t="str">
        <f t="shared" si="112"/>
        <v>Error?</v>
      </c>
    </row>
    <row r="7246" spans="1:4">
      <c r="A7246">
        <f t="shared" ref="A7246:A7309" si="113">A7245+1</f>
        <v>7185</v>
      </c>
      <c r="B7246" s="1725">
        <f>'Expenditures 15-22'!D7</f>
        <v>2592106</v>
      </c>
      <c r="D7246" s="2" t="str">
        <f t="shared" si="112"/>
        <v>Error?</v>
      </c>
    </row>
    <row r="7247" spans="1:4">
      <c r="A7247">
        <f t="shared" si="113"/>
        <v>7186</v>
      </c>
      <c r="B7247" s="1725">
        <f>'Expenditures 15-22'!E7</f>
        <v>304811</v>
      </c>
      <c r="D7247" s="2" t="str">
        <f t="shared" si="112"/>
        <v>Error?</v>
      </c>
    </row>
    <row r="7248" spans="1:4">
      <c r="A7248">
        <f t="shared" si="113"/>
        <v>7187</v>
      </c>
      <c r="B7248" s="1725">
        <f>'Expenditures 15-22'!F7</f>
        <v>282211</v>
      </c>
      <c r="D7248" s="2" t="str">
        <f t="shared" si="112"/>
        <v>Error?</v>
      </c>
    </row>
    <row r="7249" spans="1:4">
      <c r="A7249">
        <f t="shared" si="113"/>
        <v>7188</v>
      </c>
      <c r="B7249" s="1725">
        <f>'Expenditures 15-22'!G7</f>
        <v>0</v>
      </c>
      <c r="D7249" s="2" t="str">
        <f t="shared" si="112"/>
        <v>Error?</v>
      </c>
    </row>
    <row r="7250" spans="1:4">
      <c r="A7250">
        <f t="shared" si="113"/>
        <v>7189</v>
      </c>
      <c r="B7250" s="1725">
        <f>'Expenditures 15-22'!H7</f>
        <v>0</v>
      </c>
      <c r="D7250" s="2" t="str">
        <f t="shared" si="112"/>
        <v>Error?</v>
      </c>
    </row>
    <row r="7251" spans="1:4">
      <c r="A7251">
        <f t="shared" si="113"/>
        <v>7190</v>
      </c>
      <c r="B7251" s="1725">
        <f>'Expenditures 15-22'!C9</f>
        <v>2214662</v>
      </c>
      <c r="D7251" s="2" t="str">
        <f t="shared" si="112"/>
        <v>Error?</v>
      </c>
    </row>
    <row r="7252" spans="1:4">
      <c r="A7252">
        <f t="shared" si="113"/>
        <v>7191</v>
      </c>
      <c r="B7252" s="1725">
        <f>'Expenditures 15-22'!D9</f>
        <v>849668</v>
      </c>
      <c r="D7252" s="2" t="str">
        <f t="shared" si="112"/>
        <v>Error?</v>
      </c>
    </row>
    <row r="7253" spans="1:4">
      <c r="A7253">
        <f t="shared" si="113"/>
        <v>7192</v>
      </c>
      <c r="B7253" s="1725">
        <f>'Expenditures 15-22'!E9</f>
        <v>176408</v>
      </c>
      <c r="D7253" s="2" t="str">
        <f t="shared" si="112"/>
        <v>Error?</v>
      </c>
    </row>
    <row r="7254" spans="1:4">
      <c r="A7254">
        <f t="shared" si="113"/>
        <v>7193</v>
      </c>
      <c r="B7254" s="1725">
        <f>'Expenditures 15-22'!F9</f>
        <v>30558</v>
      </c>
      <c r="D7254" s="2" t="str">
        <f t="shared" si="112"/>
        <v>Error?</v>
      </c>
    </row>
    <row r="7255" spans="1:4">
      <c r="A7255">
        <f t="shared" si="113"/>
        <v>7194</v>
      </c>
      <c r="B7255" s="1725">
        <f>'Expenditures 15-22'!G9</f>
        <v>0</v>
      </c>
      <c r="D7255" s="2" t="str">
        <f t="shared" si="112"/>
        <v>Error?</v>
      </c>
    </row>
    <row r="7256" spans="1:4">
      <c r="A7256">
        <f t="shared" si="113"/>
        <v>7195</v>
      </c>
      <c r="B7256" s="1725">
        <f>'Expenditures 15-22'!H9</f>
        <v>0</v>
      </c>
      <c r="D7256" s="2" t="str">
        <f t="shared" si="112"/>
        <v>Error?</v>
      </c>
    </row>
    <row r="7257" spans="1:4">
      <c r="A7257">
        <f t="shared" si="113"/>
        <v>7196</v>
      </c>
      <c r="B7257" s="1725">
        <f>'Expenditures 15-22'!C11</f>
        <v>0</v>
      </c>
      <c r="D7257" s="2" t="str">
        <f t="shared" si="112"/>
        <v>Error?</v>
      </c>
    </row>
    <row r="7258" spans="1:4">
      <c r="A7258">
        <f t="shared" si="113"/>
        <v>7197</v>
      </c>
      <c r="B7258" s="1725">
        <f>'Expenditures 15-22'!D11</f>
        <v>0</v>
      </c>
      <c r="D7258" s="2" t="str">
        <f t="shared" si="112"/>
        <v>Error?</v>
      </c>
    </row>
    <row r="7259" spans="1:4">
      <c r="A7259">
        <f t="shared" si="113"/>
        <v>7198</v>
      </c>
      <c r="B7259" s="1725">
        <f>'Expenditures 15-22'!E11</f>
        <v>0</v>
      </c>
      <c r="D7259" s="2" t="str">
        <f t="shared" si="112"/>
        <v>Error?</v>
      </c>
    </row>
    <row r="7260" spans="1:4">
      <c r="A7260">
        <f t="shared" si="113"/>
        <v>7199</v>
      </c>
      <c r="B7260" s="1725">
        <f>'Expenditures 15-22'!F11</f>
        <v>0</v>
      </c>
      <c r="D7260" s="2" t="str">
        <f t="shared" si="112"/>
        <v>Error?</v>
      </c>
    </row>
    <row r="7261" spans="1:4">
      <c r="A7261">
        <f t="shared" si="113"/>
        <v>7200</v>
      </c>
      <c r="B7261" s="1725">
        <f>'Expenditures 15-22'!G11</f>
        <v>0</v>
      </c>
      <c r="D7261" s="2" t="str">
        <f t="shared" si="112"/>
        <v>Error?</v>
      </c>
    </row>
    <row r="7262" spans="1:4">
      <c r="A7262">
        <f t="shared" si="113"/>
        <v>7201</v>
      </c>
      <c r="B7262" s="1725">
        <f>'Expenditures 15-22'!H11</f>
        <v>0</v>
      </c>
      <c r="D7262" s="2" t="str">
        <f t="shared" si="112"/>
        <v>Error?</v>
      </c>
    </row>
    <row r="7263" spans="1:4">
      <c r="A7263">
        <f t="shared" si="113"/>
        <v>7202</v>
      </c>
      <c r="B7263" s="1725">
        <f>'Expenditures 15-22'!C17</f>
        <v>399558</v>
      </c>
      <c r="D7263" s="2" t="str">
        <f t="shared" si="112"/>
        <v>Error?</v>
      </c>
    </row>
    <row r="7264" spans="1:4">
      <c r="A7264">
        <f t="shared" si="113"/>
        <v>7203</v>
      </c>
      <c r="B7264" s="1725">
        <f>'Expenditures 15-22'!D17</f>
        <v>90136</v>
      </c>
      <c r="D7264" s="2" t="str">
        <f t="shared" si="112"/>
        <v>Error?</v>
      </c>
    </row>
    <row r="7265" spans="1:5">
      <c r="A7265">
        <f t="shared" si="113"/>
        <v>7204</v>
      </c>
      <c r="B7265" s="1725">
        <f>'Expenditures 15-22'!E17</f>
        <v>7572</v>
      </c>
      <c r="D7265" s="2" t="str">
        <f t="shared" si="112"/>
        <v>Error?</v>
      </c>
    </row>
    <row r="7266" spans="1:5">
      <c r="A7266">
        <f t="shared" si="113"/>
        <v>7205</v>
      </c>
      <c r="B7266" s="1725">
        <f>'Expenditures 15-22'!F17</f>
        <v>11791</v>
      </c>
      <c r="D7266" s="2" t="str">
        <f t="shared" si="112"/>
        <v>Error?</v>
      </c>
    </row>
    <row r="7267" spans="1:5">
      <c r="A7267">
        <f t="shared" si="113"/>
        <v>7206</v>
      </c>
      <c r="B7267" s="1725">
        <f>'Expenditures 15-22'!G17</f>
        <v>23609</v>
      </c>
      <c r="D7267" s="2" t="str">
        <f t="shared" si="112"/>
        <v>Error?</v>
      </c>
    </row>
    <row r="7268" spans="1:5">
      <c r="A7268">
        <f t="shared" si="113"/>
        <v>7207</v>
      </c>
      <c r="B7268" s="1725">
        <f>'Expenditures 15-22'!H17</f>
        <v>0</v>
      </c>
      <c r="D7268" s="2" t="str">
        <f t="shared" si="112"/>
        <v>Error?</v>
      </c>
    </row>
    <row r="7269" spans="1:5">
      <c r="A7269" s="126">
        <f t="shared" si="113"/>
        <v>7208</v>
      </c>
      <c r="B7269" s="1726"/>
      <c r="D7269" s="2" t="str">
        <f t="shared" si="112"/>
        <v>OK</v>
      </c>
      <c r="E7269" s="2" t="s">
        <v>78</v>
      </c>
    </row>
    <row r="7270" spans="1:5">
      <c r="A7270" s="126">
        <f t="shared" si="113"/>
        <v>7209</v>
      </c>
      <c r="B7270" s="1726"/>
      <c r="D7270" s="2" t="str">
        <f t="shared" si="112"/>
        <v>OK</v>
      </c>
      <c r="E7270" s="2" t="s">
        <v>78</v>
      </c>
    </row>
    <row r="7271" spans="1:5">
      <c r="A7271" s="126">
        <f t="shared" si="113"/>
        <v>7210</v>
      </c>
      <c r="B7271" s="1726"/>
      <c r="D7271" s="2" t="str">
        <f t="shared" si="112"/>
        <v>OK</v>
      </c>
      <c r="E7271" s="2" t="s">
        <v>78</v>
      </c>
    </row>
    <row r="7272" spans="1:5">
      <c r="A7272" s="126">
        <f t="shared" si="113"/>
        <v>7211</v>
      </c>
      <c r="B7272" s="1726"/>
      <c r="D7272" s="2" t="str">
        <f t="shared" si="112"/>
        <v>OK</v>
      </c>
      <c r="E7272" s="2" t="s">
        <v>78</v>
      </c>
    </row>
    <row r="7273" spans="1:5">
      <c r="A7273" s="126">
        <f t="shared" si="113"/>
        <v>7212</v>
      </c>
      <c r="B7273" s="1726"/>
      <c r="D7273" s="2" t="str">
        <f t="shared" si="112"/>
        <v>OK</v>
      </c>
      <c r="E7273" s="2" t="s">
        <v>78</v>
      </c>
    </row>
    <row r="7274" spans="1:5">
      <c r="A7274" s="126">
        <f t="shared" si="113"/>
        <v>7213</v>
      </c>
      <c r="B7274" s="1726"/>
      <c r="D7274" s="2" t="str">
        <f t="shared" si="112"/>
        <v>OK</v>
      </c>
      <c r="E7274" s="2" t="s">
        <v>78</v>
      </c>
    </row>
    <row r="7275" spans="1:5">
      <c r="A7275" s="126">
        <f t="shared" si="113"/>
        <v>7214</v>
      </c>
      <c r="B7275" s="1726"/>
      <c r="D7275" s="2" t="str">
        <f t="shared" si="112"/>
        <v>OK</v>
      </c>
      <c r="E7275" s="2" t="s">
        <v>78</v>
      </c>
    </row>
    <row r="7276" spans="1:5">
      <c r="A7276" s="126">
        <f t="shared" si="113"/>
        <v>7215</v>
      </c>
      <c r="B7276" s="1726"/>
      <c r="D7276" s="2" t="str">
        <f t="shared" si="112"/>
        <v>OK</v>
      </c>
      <c r="E7276" s="2" t="s">
        <v>78</v>
      </c>
    </row>
    <row r="7277" spans="1:5">
      <c r="A7277" s="126">
        <f t="shared" si="113"/>
        <v>7216</v>
      </c>
      <c r="B7277" s="1726"/>
      <c r="D7277" s="2" t="str">
        <f t="shared" si="112"/>
        <v>OK</v>
      </c>
      <c r="E7277" s="2" t="s">
        <v>78</v>
      </c>
    </row>
    <row r="7278" spans="1:5">
      <c r="A7278" s="126">
        <f t="shared" si="113"/>
        <v>7217</v>
      </c>
      <c r="B7278" s="1726"/>
      <c r="D7278" s="2" t="str">
        <f t="shared" si="112"/>
        <v>OK</v>
      </c>
      <c r="E7278" s="2" t="s">
        <v>78</v>
      </c>
    </row>
    <row r="7279" spans="1:5">
      <c r="A7279" s="126">
        <f t="shared" si="113"/>
        <v>7218</v>
      </c>
      <c r="B7279" s="1726"/>
      <c r="D7279" s="2" t="str">
        <f t="shared" si="112"/>
        <v>OK</v>
      </c>
      <c r="E7279" s="2" t="s">
        <v>78</v>
      </c>
    </row>
    <row r="7280" spans="1:5">
      <c r="A7280" s="126">
        <f t="shared" si="113"/>
        <v>7219</v>
      </c>
      <c r="B7280" s="1726"/>
      <c r="D7280" s="2" t="str">
        <f t="shared" si="112"/>
        <v>OK</v>
      </c>
      <c r="E7280" s="2" t="s">
        <v>78</v>
      </c>
    </row>
    <row r="7281" spans="1:5">
      <c r="A7281" s="126">
        <f t="shared" si="113"/>
        <v>7220</v>
      </c>
      <c r="B7281" s="1726"/>
      <c r="D7281" s="2" t="str">
        <f t="shared" si="112"/>
        <v>OK</v>
      </c>
      <c r="E7281" s="2" t="s">
        <v>78</v>
      </c>
    </row>
    <row r="7282" spans="1:5">
      <c r="A7282" s="126">
        <f t="shared" si="113"/>
        <v>7221</v>
      </c>
      <c r="B7282" s="1726"/>
      <c r="D7282" s="2" t="str">
        <f t="shared" si="112"/>
        <v>OK</v>
      </c>
      <c r="E7282" s="2" t="s">
        <v>78</v>
      </c>
    </row>
    <row r="7283" spans="1:5">
      <c r="A7283" s="126">
        <f t="shared" si="113"/>
        <v>7222</v>
      </c>
      <c r="B7283" s="1726"/>
      <c r="D7283" s="2" t="str">
        <f t="shared" si="112"/>
        <v>OK</v>
      </c>
      <c r="E7283" s="2" t="s">
        <v>78</v>
      </c>
    </row>
    <row r="7284" spans="1:5">
      <c r="A7284" s="126">
        <f t="shared" si="113"/>
        <v>7223</v>
      </c>
      <c r="B7284" s="1726"/>
      <c r="D7284" s="2" t="str">
        <f t="shared" si="112"/>
        <v>OK</v>
      </c>
      <c r="E7284" s="2" t="s">
        <v>78</v>
      </c>
    </row>
    <row r="7285" spans="1:5">
      <c r="A7285" s="126">
        <f t="shared" si="113"/>
        <v>7224</v>
      </c>
      <c r="B7285" s="1726"/>
      <c r="D7285" s="2" t="str">
        <f t="shared" si="112"/>
        <v>OK</v>
      </c>
      <c r="E7285" s="2" t="s">
        <v>78</v>
      </c>
    </row>
    <row r="7286" spans="1:5">
      <c r="A7286" s="126">
        <f t="shared" si="113"/>
        <v>7225</v>
      </c>
      <c r="B7286" s="1726"/>
      <c r="D7286" s="2" t="str">
        <f t="shared" si="112"/>
        <v>OK</v>
      </c>
      <c r="E7286" s="2" t="s">
        <v>78</v>
      </c>
    </row>
    <row r="7287" spans="1:5">
      <c r="A7287" s="126">
        <f t="shared" si="113"/>
        <v>7226</v>
      </c>
      <c r="B7287" s="1726"/>
      <c r="D7287" s="2" t="str">
        <f t="shared" si="112"/>
        <v>OK</v>
      </c>
      <c r="E7287" s="2" t="s">
        <v>78</v>
      </c>
    </row>
    <row r="7288" spans="1:5">
      <c r="A7288" s="126">
        <f t="shared" si="113"/>
        <v>7227</v>
      </c>
      <c r="B7288" s="1726"/>
      <c r="D7288" s="2" t="str">
        <f t="shared" si="112"/>
        <v>OK</v>
      </c>
      <c r="E7288" s="2" t="s">
        <v>78</v>
      </c>
    </row>
    <row r="7289" spans="1:5">
      <c r="A7289" s="126">
        <f t="shared" si="113"/>
        <v>7228</v>
      </c>
      <c r="B7289" s="1726"/>
      <c r="D7289" s="2" t="str">
        <f t="shared" si="112"/>
        <v>OK</v>
      </c>
      <c r="E7289" s="2" t="s">
        <v>78</v>
      </c>
    </row>
    <row r="7290" spans="1:5">
      <c r="A7290" s="126">
        <f t="shared" si="113"/>
        <v>7229</v>
      </c>
      <c r="B7290" s="1726"/>
      <c r="D7290" s="2" t="str">
        <f t="shared" si="112"/>
        <v>OK</v>
      </c>
      <c r="E7290" s="2" t="s">
        <v>78</v>
      </c>
    </row>
    <row r="7291" spans="1:5">
      <c r="A7291" s="126">
        <f t="shared" si="113"/>
        <v>7230</v>
      </c>
      <c r="B7291" s="1726"/>
      <c r="D7291" s="2" t="str">
        <f t="shared" si="112"/>
        <v>OK</v>
      </c>
      <c r="E7291" s="2" t="s">
        <v>78</v>
      </c>
    </row>
    <row r="7292" spans="1:5">
      <c r="A7292" s="126">
        <f t="shared" si="113"/>
        <v>7231</v>
      </c>
      <c r="B7292" s="1726"/>
      <c r="D7292" s="2" t="str">
        <f t="shared" si="112"/>
        <v>OK</v>
      </c>
      <c r="E7292" s="2" t="s">
        <v>78</v>
      </c>
    </row>
    <row r="7293" spans="1:5">
      <c r="A7293" s="126">
        <f t="shared" si="113"/>
        <v>7232</v>
      </c>
      <c r="B7293" s="1726"/>
      <c r="D7293" s="2" t="str">
        <f t="shared" si="112"/>
        <v>OK</v>
      </c>
      <c r="E7293" s="2" t="s">
        <v>78</v>
      </c>
    </row>
    <row r="7294" spans="1:5">
      <c r="A7294" s="126">
        <f t="shared" si="113"/>
        <v>7233</v>
      </c>
      <c r="B7294" s="1726"/>
      <c r="D7294" s="2" t="str">
        <f t="shared" si="112"/>
        <v>OK</v>
      </c>
      <c r="E7294" s="2" t="s">
        <v>78</v>
      </c>
    </row>
    <row r="7295" spans="1:5">
      <c r="A7295" s="126">
        <f t="shared" si="113"/>
        <v>7234</v>
      </c>
      <c r="B7295" s="1726"/>
      <c r="D7295" s="2" t="str">
        <f t="shared" ref="D7295:D7358" si="114">IF(ISBLANK(B7295),"OK",IF(A7295-B7295=0,"OK","Error?"))</f>
        <v>OK</v>
      </c>
      <c r="E7295" s="2" t="s">
        <v>78</v>
      </c>
    </row>
    <row r="7296" spans="1:5">
      <c r="A7296" s="126">
        <f t="shared" si="113"/>
        <v>7235</v>
      </c>
      <c r="B7296" s="1726"/>
      <c r="D7296" s="2" t="str">
        <f t="shared" si="114"/>
        <v>OK</v>
      </c>
      <c r="E7296" s="2" t="s">
        <v>78</v>
      </c>
    </row>
    <row r="7297" spans="1:5">
      <c r="A7297" s="126">
        <f t="shared" si="113"/>
        <v>7236</v>
      </c>
      <c r="B7297" s="1726"/>
      <c r="D7297" s="2" t="str">
        <f t="shared" si="114"/>
        <v>OK</v>
      </c>
      <c r="E7297" s="2" t="s">
        <v>78</v>
      </c>
    </row>
    <row r="7298" spans="1:5">
      <c r="A7298" s="126">
        <f t="shared" si="113"/>
        <v>7237</v>
      </c>
      <c r="B7298" s="1726"/>
      <c r="D7298" s="2" t="str">
        <f t="shared" si="114"/>
        <v>OK</v>
      </c>
      <c r="E7298" s="2" t="s">
        <v>78</v>
      </c>
    </row>
    <row r="7299" spans="1:5">
      <c r="A7299" s="126">
        <f t="shared" si="113"/>
        <v>7238</v>
      </c>
      <c r="B7299" s="1726"/>
      <c r="D7299" s="2" t="str">
        <f t="shared" si="114"/>
        <v>OK</v>
      </c>
      <c r="E7299" s="2" t="s">
        <v>78</v>
      </c>
    </row>
    <row r="7300" spans="1:5">
      <c r="A7300" s="126">
        <f t="shared" si="113"/>
        <v>7239</v>
      </c>
      <c r="B7300" s="1726"/>
      <c r="D7300" s="2" t="str">
        <f t="shared" si="114"/>
        <v>OK</v>
      </c>
      <c r="E7300" s="2" t="s">
        <v>78</v>
      </c>
    </row>
    <row r="7301" spans="1:5">
      <c r="A7301" s="126">
        <f t="shared" si="113"/>
        <v>7240</v>
      </c>
      <c r="B7301" s="1726"/>
      <c r="D7301" s="2" t="str">
        <f t="shared" si="114"/>
        <v>OK</v>
      </c>
      <c r="E7301" s="2" t="s">
        <v>78</v>
      </c>
    </row>
    <row r="7302" spans="1:5">
      <c r="A7302" s="126">
        <f t="shared" si="113"/>
        <v>7241</v>
      </c>
      <c r="B7302" s="1726"/>
      <c r="D7302" s="2" t="str">
        <f t="shared" si="114"/>
        <v>OK</v>
      </c>
      <c r="E7302" s="2" t="s">
        <v>78</v>
      </c>
    </row>
    <row r="7303" spans="1:5">
      <c r="A7303" s="126">
        <f t="shared" si="113"/>
        <v>7242</v>
      </c>
      <c r="B7303" s="1726"/>
      <c r="D7303" s="2" t="str">
        <f t="shared" si="114"/>
        <v>OK</v>
      </c>
      <c r="E7303" s="2" t="s">
        <v>78</v>
      </c>
    </row>
    <row r="7304" spans="1:5">
      <c r="A7304" s="126">
        <f t="shared" si="113"/>
        <v>7243</v>
      </c>
      <c r="B7304" s="1726"/>
      <c r="D7304" s="2" t="str">
        <f t="shared" si="114"/>
        <v>OK</v>
      </c>
      <c r="E7304" s="2" t="s">
        <v>78</v>
      </c>
    </row>
    <row r="7305" spans="1:5">
      <c r="A7305" s="126">
        <f t="shared" si="113"/>
        <v>7244</v>
      </c>
      <c r="B7305" s="1726"/>
      <c r="D7305" s="2" t="str">
        <f t="shared" si="114"/>
        <v>OK</v>
      </c>
      <c r="E7305" s="2" t="s">
        <v>78</v>
      </c>
    </row>
    <row r="7306" spans="1:5">
      <c r="A7306" s="126">
        <f t="shared" si="113"/>
        <v>7245</v>
      </c>
      <c r="B7306" s="1726"/>
      <c r="D7306" s="2" t="str">
        <f t="shared" si="114"/>
        <v>OK</v>
      </c>
      <c r="E7306" s="2" t="s">
        <v>78</v>
      </c>
    </row>
    <row r="7307" spans="1:5">
      <c r="A7307" s="126">
        <f t="shared" si="113"/>
        <v>7246</v>
      </c>
      <c r="B7307" s="1726"/>
      <c r="D7307" s="2" t="str">
        <f t="shared" si="114"/>
        <v>OK</v>
      </c>
      <c r="E7307" s="2" t="s">
        <v>78</v>
      </c>
    </row>
    <row r="7308" spans="1:5">
      <c r="A7308" s="126">
        <f t="shared" si="113"/>
        <v>7247</v>
      </c>
      <c r="B7308" s="1726"/>
      <c r="D7308" s="2" t="str">
        <f t="shared" si="114"/>
        <v>OK</v>
      </c>
      <c r="E7308" s="2" t="s">
        <v>78</v>
      </c>
    </row>
    <row r="7309" spans="1:5">
      <c r="A7309" s="126">
        <f t="shared" si="113"/>
        <v>7248</v>
      </c>
      <c r="B7309" s="1726"/>
      <c r="D7309" s="2" t="str">
        <f t="shared" si="114"/>
        <v>OK</v>
      </c>
      <c r="E7309" s="2" t="s">
        <v>78</v>
      </c>
    </row>
    <row r="7310" spans="1:5">
      <c r="A7310" s="126">
        <f t="shared" ref="A7310:A7373" si="115">A7309+1</f>
        <v>7249</v>
      </c>
      <c r="B7310" s="1726"/>
      <c r="D7310" s="2" t="str">
        <f t="shared" si="114"/>
        <v>OK</v>
      </c>
      <c r="E7310" s="2" t="s">
        <v>78</v>
      </c>
    </row>
    <row r="7311" spans="1:5">
      <c r="A7311" s="126">
        <f t="shared" si="115"/>
        <v>7250</v>
      </c>
      <c r="B7311" s="1726"/>
      <c r="D7311" s="2" t="str">
        <f t="shared" si="114"/>
        <v>OK</v>
      </c>
      <c r="E7311" s="2" t="s">
        <v>78</v>
      </c>
    </row>
    <row r="7312" spans="1:5">
      <c r="A7312" s="126">
        <f t="shared" si="115"/>
        <v>7251</v>
      </c>
      <c r="B7312" s="1726"/>
      <c r="D7312" s="2" t="str">
        <f t="shared" si="114"/>
        <v>OK</v>
      </c>
      <c r="E7312" s="2" t="s">
        <v>78</v>
      </c>
    </row>
    <row r="7313" spans="1:5">
      <c r="A7313" s="126">
        <f t="shared" si="115"/>
        <v>7252</v>
      </c>
      <c r="B7313" s="1726"/>
      <c r="D7313" s="2" t="str">
        <f t="shared" si="114"/>
        <v>OK</v>
      </c>
      <c r="E7313" s="2" t="s">
        <v>78</v>
      </c>
    </row>
    <row r="7314" spans="1:5">
      <c r="A7314" s="126">
        <f t="shared" si="115"/>
        <v>7253</v>
      </c>
      <c r="B7314" s="1726"/>
      <c r="D7314" s="2" t="str">
        <f t="shared" si="114"/>
        <v>OK</v>
      </c>
      <c r="E7314" s="2" t="s">
        <v>78</v>
      </c>
    </row>
    <row r="7315" spans="1:5">
      <c r="A7315" s="126">
        <f t="shared" si="115"/>
        <v>7254</v>
      </c>
      <c r="B7315" s="1726"/>
      <c r="D7315" s="2" t="str">
        <f t="shared" si="114"/>
        <v>OK</v>
      </c>
      <c r="E7315" s="2" t="s">
        <v>78</v>
      </c>
    </row>
    <row r="7316" spans="1:5">
      <c r="A7316" s="126">
        <f t="shared" si="115"/>
        <v>7255</v>
      </c>
      <c r="B7316" s="1726"/>
      <c r="D7316" s="2" t="str">
        <f t="shared" si="114"/>
        <v>OK</v>
      </c>
      <c r="E7316" s="2" t="s">
        <v>78</v>
      </c>
    </row>
    <row r="7317" spans="1:5">
      <c r="A7317" s="126">
        <f t="shared" si="115"/>
        <v>7256</v>
      </c>
      <c r="B7317" s="1726"/>
      <c r="D7317" s="2" t="str">
        <f t="shared" si="114"/>
        <v>OK</v>
      </c>
      <c r="E7317" s="2" t="s">
        <v>78</v>
      </c>
    </row>
    <row r="7318" spans="1:5">
      <c r="A7318" s="126">
        <f t="shared" si="115"/>
        <v>7257</v>
      </c>
      <c r="B7318" s="1726"/>
      <c r="D7318" s="2" t="str">
        <f t="shared" si="114"/>
        <v>OK</v>
      </c>
      <c r="E7318" s="2" t="s">
        <v>78</v>
      </c>
    </row>
    <row r="7319" spans="1:5">
      <c r="A7319" s="126">
        <f t="shared" si="115"/>
        <v>7258</v>
      </c>
      <c r="B7319" s="1726"/>
      <c r="D7319" s="2" t="str">
        <f t="shared" si="114"/>
        <v>OK</v>
      </c>
      <c r="E7319" s="2" t="s">
        <v>78</v>
      </c>
    </row>
    <row r="7320" spans="1:5">
      <c r="A7320" s="126">
        <f t="shared" si="115"/>
        <v>7259</v>
      </c>
      <c r="B7320" s="1726"/>
      <c r="D7320" s="2" t="str">
        <f t="shared" si="114"/>
        <v>OK</v>
      </c>
      <c r="E7320" s="2" t="s">
        <v>78</v>
      </c>
    </row>
    <row r="7321" spans="1:5">
      <c r="A7321" s="126">
        <f t="shared" si="115"/>
        <v>7260</v>
      </c>
      <c r="B7321" s="1726"/>
      <c r="D7321" s="2" t="str">
        <f t="shared" si="114"/>
        <v>OK</v>
      </c>
      <c r="E7321" s="2" t="s">
        <v>78</v>
      </c>
    </row>
    <row r="7322" spans="1:5">
      <c r="A7322" s="126">
        <f t="shared" si="115"/>
        <v>7261</v>
      </c>
      <c r="B7322" s="1726"/>
      <c r="D7322" s="2" t="str">
        <f t="shared" si="114"/>
        <v>OK</v>
      </c>
      <c r="E7322" s="2" t="s">
        <v>78</v>
      </c>
    </row>
    <row r="7323" spans="1:5">
      <c r="A7323" s="126">
        <f t="shared" si="115"/>
        <v>7262</v>
      </c>
      <c r="B7323" s="1726"/>
      <c r="D7323" s="2" t="str">
        <f t="shared" si="114"/>
        <v>OK</v>
      </c>
      <c r="E7323" s="2" t="s">
        <v>78</v>
      </c>
    </row>
    <row r="7324" spans="1:5">
      <c r="A7324" s="126">
        <f t="shared" si="115"/>
        <v>7263</v>
      </c>
      <c r="B7324" s="1726"/>
      <c r="D7324" s="2" t="str">
        <f t="shared" si="114"/>
        <v>OK</v>
      </c>
      <c r="E7324" s="2" t="s">
        <v>78</v>
      </c>
    </row>
    <row r="7325" spans="1:5">
      <c r="A7325" s="126">
        <f t="shared" si="115"/>
        <v>7264</v>
      </c>
      <c r="B7325" s="1726"/>
      <c r="D7325" s="2" t="str">
        <f t="shared" si="114"/>
        <v>OK</v>
      </c>
      <c r="E7325" s="2" t="s">
        <v>78</v>
      </c>
    </row>
    <row r="7326" spans="1:5">
      <c r="A7326" s="126">
        <f t="shared" si="115"/>
        <v>7265</v>
      </c>
      <c r="B7326" s="1726"/>
      <c r="D7326" s="2" t="str">
        <f t="shared" si="114"/>
        <v>OK</v>
      </c>
      <c r="E7326" s="2" t="s">
        <v>78</v>
      </c>
    </row>
    <row r="7327" spans="1:5">
      <c r="A7327" s="126">
        <f t="shared" si="115"/>
        <v>7266</v>
      </c>
      <c r="B7327" s="1726"/>
      <c r="D7327" s="2" t="str">
        <f t="shared" si="114"/>
        <v>OK</v>
      </c>
      <c r="E7327" s="2" t="s">
        <v>78</v>
      </c>
    </row>
    <row r="7328" spans="1:5">
      <c r="A7328" s="126">
        <f t="shared" si="115"/>
        <v>7267</v>
      </c>
      <c r="B7328" s="1726"/>
      <c r="D7328" s="2" t="str">
        <f t="shared" si="114"/>
        <v>OK</v>
      </c>
      <c r="E7328" s="2" t="s">
        <v>78</v>
      </c>
    </row>
    <row r="7329" spans="1:5">
      <c r="A7329" s="126">
        <f t="shared" si="115"/>
        <v>7268</v>
      </c>
      <c r="B7329" s="1726"/>
      <c r="D7329" s="2" t="str">
        <f t="shared" si="114"/>
        <v>OK</v>
      </c>
      <c r="E7329" s="2" t="s">
        <v>78</v>
      </c>
    </row>
    <row r="7330" spans="1:5">
      <c r="A7330" s="126">
        <f t="shared" si="115"/>
        <v>7269</v>
      </c>
      <c r="B7330" s="1726"/>
      <c r="D7330" s="2" t="str">
        <f t="shared" si="114"/>
        <v>OK</v>
      </c>
      <c r="E7330" s="2" t="s">
        <v>78</v>
      </c>
    </row>
    <row r="7331" spans="1:5">
      <c r="A7331" s="126">
        <f t="shared" si="115"/>
        <v>7270</v>
      </c>
      <c r="B7331" s="1726"/>
      <c r="D7331" s="2" t="str">
        <f t="shared" si="114"/>
        <v>OK</v>
      </c>
      <c r="E7331" s="2" t="s">
        <v>78</v>
      </c>
    </row>
    <row r="7332" spans="1:5">
      <c r="A7332" s="126">
        <f t="shared" si="115"/>
        <v>7271</v>
      </c>
      <c r="B7332" s="1726"/>
      <c r="D7332" s="2" t="str">
        <f t="shared" si="114"/>
        <v>OK</v>
      </c>
      <c r="E7332" s="2" t="s">
        <v>78</v>
      </c>
    </row>
    <row r="7333" spans="1:5">
      <c r="A7333" s="126">
        <f t="shared" si="115"/>
        <v>7272</v>
      </c>
      <c r="B7333" s="1726"/>
      <c r="D7333" s="2" t="str">
        <f t="shared" si="114"/>
        <v>OK</v>
      </c>
      <c r="E7333" s="2" t="s">
        <v>78</v>
      </c>
    </row>
    <row r="7334" spans="1:5">
      <c r="A7334" s="126">
        <f t="shared" si="115"/>
        <v>7273</v>
      </c>
      <c r="B7334" s="1726"/>
      <c r="D7334" s="2" t="str">
        <f t="shared" si="114"/>
        <v>OK</v>
      </c>
      <c r="E7334" s="2" t="s">
        <v>78</v>
      </c>
    </row>
    <row r="7335" spans="1:5">
      <c r="A7335" s="126">
        <f t="shared" si="115"/>
        <v>7274</v>
      </c>
      <c r="B7335" s="1726"/>
      <c r="D7335" s="2" t="str">
        <f t="shared" si="114"/>
        <v>OK</v>
      </c>
      <c r="E7335" s="2" t="s">
        <v>78</v>
      </c>
    </row>
    <row r="7336" spans="1:5">
      <c r="A7336" s="126">
        <f t="shared" si="115"/>
        <v>7275</v>
      </c>
      <c r="B7336" s="1726"/>
      <c r="D7336" s="2" t="str">
        <f t="shared" si="114"/>
        <v>OK</v>
      </c>
      <c r="E7336" s="2" t="s">
        <v>78</v>
      </c>
    </row>
    <row r="7337" spans="1:5">
      <c r="A7337" s="126">
        <f t="shared" si="115"/>
        <v>7276</v>
      </c>
      <c r="B7337" s="1726"/>
      <c r="D7337" s="2" t="str">
        <f t="shared" si="114"/>
        <v>OK</v>
      </c>
      <c r="E7337" s="2" t="s">
        <v>78</v>
      </c>
    </row>
    <row r="7338" spans="1:5">
      <c r="A7338" s="126">
        <f t="shared" si="115"/>
        <v>7277</v>
      </c>
      <c r="B7338" s="1726"/>
      <c r="D7338" s="2" t="str">
        <f t="shared" si="114"/>
        <v>OK</v>
      </c>
      <c r="E7338" s="2" t="s">
        <v>78</v>
      </c>
    </row>
    <row r="7339" spans="1:5">
      <c r="A7339" s="126">
        <f t="shared" si="115"/>
        <v>7278</v>
      </c>
      <c r="B7339" s="1726"/>
      <c r="D7339" s="2" t="str">
        <f t="shared" si="114"/>
        <v>OK</v>
      </c>
      <c r="E7339" s="2" t="s">
        <v>78</v>
      </c>
    </row>
    <row r="7340" spans="1:5">
      <c r="A7340" s="126">
        <f t="shared" si="115"/>
        <v>7279</v>
      </c>
      <c r="B7340" s="1726"/>
      <c r="D7340" s="2" t="str">
        <f t="shared" si="114"/>
        <v>OK</v>
      </c>
      <c r="E7340" s="2" t="s">
        <v>78</v>
      </c>
    </row>
    <row r="7341" spans="1:5">
      <c r="A7341" s="126">
        <f t="shared" si="115"/>
        <v>7280</v>
      </c>
      <c r="B7341" s="1726"/>
      <c r="D7341" s="2" t="str">
        <f t="shared" si="114"/>
        <v>OK</v>
      </c>
      <c r="E7341" s="2" t="s">
        <v>78</v>
      </c>
    </row>
    <row r="7342" spans="1:5">
      <c r="A7342" s="126">
        <f t="shared" si="115"/>
        <v>7281</v>
      </c>
      <c r="B7342" s="1726"/>
      <c r="D7342" s="2" t="str">
        <f t="shared" si="114"/>
        <v>OK</v>
      </c>
      <c r="E7342" s="2" t="s">
        <v>78</v>
      </c>
    </row>
    <row r="7343" spans="1:5">
      <c r="A7343" s="126">
        <f t="shared" si="115"/>
        <v>7282</v>
      </c>
      <c r="B7343" s="1726"/>
      <c r="D7343" s="2" t="str">
        <f t="shared" si="114"/>
        <v>OK</v>
      </c>
      <c r="E7343" s="2" t="s">
        <v>78</v>
      </c>
    </row>
    <row r="7344" spans="1:5">
      <c r="A7344" s="126">
        <f t="shared" si="115"/>
        <v>7283</v>
      </c>
      <c r="B7344" s="1726"/>
      <c r="D7344" s="2" t="str">
        <f t="shared" si="114"/>
        <v>OK</v>
      </c>
      <c r="E7344" s="2" t="s">
        <v>78</v>
      </c>
    </row>
    <row r="7345" spans="1:5">
      <c r="A7345" s="126">
        <f t="shared" si="115"/>
        <v>7284</v>
      </c>
      <c r="B7345" s="1726"/>
      <c r="D7345" s="2" t="str">
        <f t="shared" si="114"/>
        <v>OK</v>
      </c>
      <c r="E7345" s="2" t="s">
        <v>78</v>
      </c>
    </row>
    <row r="7346" spans="1:5">
      <c r="A7346" s="126">
        <f t="shared" si="115"/>
        <v>7285</v>
      </c>
      <c r="B7346" s="1726"/>
      <c r="D7346" s="2" t="str">
        <f t="shared" si="114"/>
        <v>OK</v>
      </c>
      <c r="E7346" s="2" t="s">
        <v>78</v>
      </c>
    </row>
    <row r="7347" spans="1:5">
      <c r="A7347" s="126">
        <f t="shared" si="115"/>
        <v>7286</v>
      </c>
      <c r="B7347" s="1726"/>
      <c r="D7347" s="2" t="str">
        <f t="shared" si="114"/>
        <v>OK</v>
      </c>
      <c r="E7347" s="2" t="s">
        <v>78</v>
      </c>
    </row>
    <row r="7348" spans="1:5">
      <c r="A7348" s="126">
        <f t="shared" si="115"/>
        <v>7287</v>
      </c>
      <c r="B7348" s="1726"/>
      <c r="D7348" s="2" t="str">
        <f t="shared" si="114"/>
        <v>OK</v>
      </c>
      <c r="E7348" s="2" t="s">
        <v>78</v>
      </c>
    </row>
    <row r="7349" spans="1:5">
      <c r="A7349" s="126">
        <f t="shared" si="115"/>
        <v>7288</v>
      </c>
      <c r="B7349" s="1726"/>
      <c r="D7349" s="2" t="str">
        <f t="shared" si="114"/>
        <v>OK</v>
      </c>
      <c r="E7349" s="2" t="s">
        <v>78</v>
      </c>
    </row>
    <row r="7350" spans="1:5">
      <c r="A7350" s="126">
        <f t="shared" si="115"/>
        <v>7289</v>
      </c>
      <c r="B7350" s="1726"/>
      <c r="D7350" s="2" t="str">
        <f t="shared" si="114"/>
        <v>OK</v>
      </c>
      <c r="E7350" s="2" t="s">
        <v>78</v>
      </c>
    </row>
    <row r="7351" spans="1:5">
      <c r="A7351" s="126">
        <f t="shared" si="115"/>
        <v>7290</v>
      </c>
      <c r="B7351" s="1726"/>
      <c r="D7351" s="2" t="str">
        <f t="shared" si="114"/>
        <v>OK</v>
      </c>
      <c r="E7351" s="2" t="s">
        <v>78</v>
      </c>
    </row>
    <row r="7352" spans="1:5">
      <c r="A7352" s="126">
        <f t="shared" si="115"/>
        <v>7291</v>
      </c>
      <c r="B7352" s="1726"/>
      <c r="D7352" s="2" t="str">
        <f t="shared" si="114"/>
        <v>OK</v>
      </c>
      <c r="E7352" s="2" t="s">
        <v>78</v>
      </c>
    </row>
    <row r="7353" spans="1:5">
      <c r="A7353" s="126">
        <f t="shared" si="115"/>
        <v>7292</v>
      </c>
      <c r="B7353" s="1726"/>
      <c r="D7353" s="2" t="str">
        <f t="shared" si="114"/>
        <v>OK</v>
      </c>
      <c r="E7353" s="2" t="s">
        <v>78</v>
      </c>
    </row>
    <row r="7354" spans="1:5">
      <c r="A7354" s="126">
        <f t="shared" si="115"/>
        <v>7293</v>
      </c>
      <c r="B7354" s="1726"/>
      <c r="D7354" s="2" t="str">
        <f t="shared" si="114"/>
        <v>OK</v>
      </c>
      <c r="E7354" s="2" t="s">
        <v>78</v>
      </c>
    </row>
    <row r="7355" spans="1:5">
      <c r="A7355" s="126">
        <f t="shared" si="115"/>
        <v>7294</v>
      </c>
      <c r="B7355" s="1726"/>
      <c r="D7355" s="2" t="str">
        <f t="shared" si="114"/>
        <v>OK</v>
      </c>
      <c r="E7355" s="2" t="s">
        <v>78</v>
      </c>
    </row>
    <row r="7356" spans="1:5">
      <c r="A7356" s="126">
        <f t="shared" si="115"/>
        <v>7295</v>
      </c>
      <c r="B7356" s="1726"/>
      <c r="D7356" s="2" t="str">
        <f t="shared" si="114"/>
        <v>OK</v>
      </c>
      <c r="E7356" s="2" t="s">
        <v>78</v>
      </c>
    </row>
    <row r="7357" spans="1:5">
      <c r="A7357" s="126">
        <f t="shared" si="115"/>
        <v>7296</v>
      </c>
      <c r="B7357" s="1726"/>
      <c r="D7357" s="2" t="str">
        <f t="shared" si="114"/>
        <v>OK</v>
      </c>
      <c r="E7357" s="2" t="s">
        <v>78</v>
      </c>
    </row>
    <row r="7358" spans="1:5">
      <c r="A7358" s="126">
        <f t="shared" si="115"/>
        <v>7297</v>
      </c>
      <c r="B7358" s="1726"/>
      <c r="D7358" s="2" t="str">
        <f t="shared" si="114"/>
        <v>OK</v>
      </c>
      <c r="E7358" s="2" t="s">
        <v>78</v>
      </c>
    </row>
    <row r="7359" spans="1:5">
      <c r="A7359" s="126">
        <f t="shared" si="115"/>
        <v>7298</v>
      </c>
      <c r="B7359" s="1726"/>
      <c r="D7359" s="2" t="str">
        <f t="shared" ref="D7359:D7422" si="116">IF(ISBLANK(B7359),"OK",IF(A7359-B7359=0,"OK","Error?"))</f>
        <v>OK</v>
      </c>
      <c r="E7359" s="2" t="s">
        <v>78</v>
      </c>
    </row>
    <row r="7360" spans="1:5">
      <c r="A7360" s="126">
        <f t="shared" si="115"/>
        <v>7299</v>
      </c>
      <c r="B7360" s="1726"/>
      <c r="D7360" s="2" t="str">
        <f t="shared" si="116"/>
        <v>OK</v>
      </c>
      <c r="E7360" s="2" t="s">
        <v>78</v>
      </c>
    </row>
    <row r="7361" spans="1:5">
      <c r="A7361" s="126">
        <f t="shared" si="115"/>
        <v>7300</v>
      </c>
      <c r="B7361" s="1726"/>
      <c r="D7361" s="2" t="str">
        <f t="shared" si="116"/>
        <v>OK</v>
      </c>
      <c r="E7361" s="2" t="s">
        <v>78</v>
      </c>
    </row>
    <row r="7362" spans="1:5">
      <c r="A7362" s="126">
        <f t="shared" si="115"/>
        <v>7301</v>
      </c>
      <c r="B7362" s="1726"/>
      <c r="D7362" s="2" t="str">
        <f t="shared" si="116"/>
        <v>OK</v>
      </c>
      <c r="E7362" s="2" t="s">
        <v>78</v>
      </c>
    </row>
    <row r="7363" spans="1:5">
      <c r="A7363" s="126">
        <f t="shared" si="115"/>
        <v>7302</v>
      </c>
      <c r="B7363" s="1726"/>
      <c r="D7363" s="2" t="str">
        <f t="shared" si="116"/>
        <v>OK</v>
      </c>
      <c r="E7363" s="2" t="s">
        <v>78</v>
      </c>
    </row>
    <row r="7364" spans="1:5">
      <c r="A7364" s="126">
        <f t="shared" si="115"/>
        <v>7303</v>
      </c>
      <c r="B7364" s="1726"/>
      <c r="D7364" s="2" t="str">
        <f t="shared" si="116"/>
        <v>OK</v>
      </c>
      <c r="E7364" s="2" t="s">
        <v>78</v>
      </c>
    </row>
    <row r="7365" spans="1:5">
      <c r="A7365" s="126">
        <f t="shared" si="115"/>
        <v>7304</v>
      </c>
      <c r="B7365" s="1726"/>
      <c r="D7365" s="2" t="str">
        <f t="shared" si="116"/>
        <v>OK</v>
      </c>
      <c r="E7365" s="2" t="s">
        <v>78</v>
      </c>
    </row>
    <row r="7366" spans="1:5">
      <c r="A7366" s="126">
        <f t="shared" si="115"/>
        <v>7305</v>
      </c>
      <c r="B7366" s="1726"/>
      <c r="D7366" s="2" t="str">
        <f t="shared" si="116"/>
        <v>OK</v>
      </c>
      <c r="E7366" s="2" t="s">
        <v>78</v>
      </c>
    </row>
    <row r="7367" spans="1:5">
      <c r="A7367" s="126">
        <f t="shared" si="115"/>
        <v>7306</v>
      </c>
      <c r="B7367" s="1726"/>
      <c r="D7367" s="2" t="str">
        <f t="shared" si="116"/>
        <v>OK</v>
      </c>
      <c r="E7367" s="2" t="s">
        <v>78</v>
      </c>
    </row>
    <row r="7368" spans="1:5">
      <c r="A7368" s="126">
        <f t="shared" si="115"/>
        <v>7307</v>
      </c>
      <c r="B7368" s="1726"/>
      <c r="D7368" s="2" t="str">
        <f t="shared" si="116"/>
        <v>OK</v>
      </c>
      <c r="E7368" s="2" t="s">
        <v>78</v>
      </c>
    </row>
    <row r="7369" spans="1:5">
      <c r="A7369" s="126">
        <f t="shared" si="115"/>
        <v>7308</v>
      </c>
      <c r="B7369" s="1726"/>
      <c r="D7369" s="2" t="str">
        <f t="shared" si="116"/>
        <v>OK</v>
      </c>
      <c r="E7369" s="2" t="s">
        <v>78</v>
      </c>
    </row>
    <row r="7370" spans="1:5">
      <c r="A7370" s="126">
        <f t="shared" si="115"/>
        <v>7309</v>
      </c>
      <c r="B7370" s="1726"/>
      <c r="D7370" s="2" t="str">
        <f t="shared" si="116"/>
        <v>OK</v>
      </c>
      <c r="E7370" s="2" t="s">
        <v>78</v>
      </c>
    </row>
    <row r="7371" spans="1:5">
      <c r="A7371" s="126">
        <f t="shared" si="115"/>
        <v>7310</v>
      </c>
      <c r="B7371" s="1726"/>
      <c r="D7371" s="2" t="str">
        <f t="shared" si="116"/>
        <v>OK</v>
      </c>
      <c r="E7371" s="2" t="s">
        <v>78</v>
      </c>
    </row>
    <row r="7372" spans="1:5">
      <c r="A7372" s="126">
        <f t="shared" si="115"/>
        <v>7311</v>
      </c>
      <c r="B7372" s="1726"/>
      <c r="D7372" s="2" t="str">
        <f t="shared" si="116"/>
        <v>OK</v>
      </c>
      <c r="E7372" s="2" t="s">
        <v>78</v>
      </c>
    </row>
    <row r="7373" spans="1:5">
      <c r="A7373" s="126">
        <f t="shared" si="115"/>
        <v>7312</v>
      </c>
      <c r="B7373" s="1726"/>
      <c r="D7373" s="2" t="str">
        <f t="shared" si="116"/>
        <v>OK</v>
      </c>
      <c r="E7373" s="2" t="s">
        <v>78</v>
      </c>
    </row>
    <row r="7374" spans="1:5">
      <c r="A7374" s="126">
        <f t="shared" ref="A7374:A7437" si="117">A7373+1</f>
        <v>7313</v>
      </c>
      <c r="B7374" s="1726"/>
      <c r="D7374" s="2" t="str">
        <f t="shared" si="116"/>
        <v>OK</v>
      </c>
      <c r="E7374" s="2" t="s">
        <v>78</v>
      </c>
    </row>
    <row r="7375" spans="1:5">
      <c r="A7375" s="126">
        <f t="shared" si="117"/>
        <v>7314</v>
      </c>
      <c r="B7375" s="1726"/>
      <c r="D7375" s="2" t="str">
        <f t="shared" si="116"/>
        <v>OK</v>
      </c>
      <c r="E7375" s="2" t="s">
        <v>78</v>
      </c>
    </row>
    <row r="7376" spans="1:5">
      <c r="A7376" s="126">
        <f t="shared" si="117"/>
        <v>7315</v>
      </c>
      <c r="B7376" s="1726"/>
      <c r="D7376" s="2" t="str">
        <f t="shared" si="116"/>
        <v>OK</v>
      </c>
      <c r="E7376" s="2" t="s">
        <v>78</v>
      </c>
    </row>
    <row r="7377" spans="1:5">
      <c r="A7377" s="126">
        <f t="shared" si="117"/>
        <v>7316</v>
      </c>
      <c r="B7377" s="1726"/>
      <c r="D7377" s="2" t="str">
        <f t="shared" si="116"/>
        <v>OK</v>
      </c>
      <c r="E7377" s="2" t="s">
        <v>78</v>
      </c>
    </row>
    <row r="7378" spans="1:5">
      <c r="A7378" s="126">
        <f t="shared" si="117"/>
        <v>7317</v>
      </c>
      <c r="B7378" s="1726"/>
      <c r="D7378" s="2" t="str">
        <f t="shared" si="116"/>
        <v>OK</v>
      </c>
      <c r="E7378" s="2" t="s">
        <v>78</v>
      </c>
    </row>
    <row r="7379" spans="1:5">
      <c r="A7379" s="126">
        <f t="shared" si="117"/>
        <v>7318</v>
      </c>
      <c r="B7379" s="1726"/>
      <c r="D7379" s="2" t="str">
        <f t="shared" si="116"/>
        <v>OK</v>
      </c>
      <c r="E7379" s="2" t="s">
        <v>78</v>
      </c>
    </row>
    <row r="7380" spans="1:5">
      <c r="A7380" s="126">
        <f t="shared" si="117"/>
        <v>7319</v>
      </c>
      <c r="B7380" s="1726"/>
      <c r="D7380" s="2" t="str">
        <f t="shared" si="116"/>
        <v>OK</v>
      </c>
      <c r="E7380" s="2" t="s">
        <v>78</v>
      </c>
    </row>
    <row r="7381" spans="1:5">
      <c r="A7381" s="126">
        <f t="shared" si="117"/>
        <v>7320</v>
      </c>
      <c r="B7381" s="1726"/>
      <c r="D7381" s="2" t="str">
        <f t="shared" si="116"/>
        <v>OK</v>
      </c>
      <c r="E7381" s="2" t="s">
        <v>78</v>
      </c>
    </row>
    <row r="7382" spans="1:5">
      <c r="A7382" s="126">
        <f t="shared" si="117"/>
        <v>7321</v>
      </c>
      <c r="B7382" s="1726"/>
      <c r="D7382" s="2" t="str">
        <f t="shared" si="116"/>
        <v>OK</v>
      </c>
      <c r="E7382" s="2" t="s">
        <v>78</v>
      </c>
    </row>
    <row r="7383" spans="1:5">
      <c r="A7383" s="126">
        <f t="shared" si="117"/>
        <v>7322</v>
      </c>
      <c r="B7383" s="1726"/>
      <c r="D7383" s="2" t="str">
        <f t="shared" si="116"/>
        <v>OK</v>
      </c>
      <c r="E7383" s="2" t="s">
        <v>78</v>
      </c>
    </row>
    <row r="7384" spans="1:5">
      <c r="A7384" s="126">
        <f t="shared" si="117"/>
        <v>7323</v>
      </c>
      <c r="B7384" s="1726"/>
      <c r="D7384" s="2" t="str">
        <f t="shared" si="116"/>
        <v>OK</v>
      </c>
      <c r="E7384" s="2" t="s">
        <v>78</v>
      </c>
    </row>
    <row r="7385" spans="1:5">
      <c r="A7385" s="126">
        <f t="shared" si="117"/>
        <v>7324</v>
      </c>
      <c r="B7385" s="1726"/>
      <c r="D7385" s="2" t="str">
        <f t="shared" si="116"/>
        <v>OK</v>
      </c>
      <c r="E7385" s="2" t="s">
        <v>78</v>
      </c>
    </row>
    <row r="7386" spans="1:5">
      <c r="A7386" s="126">
        <f t="shared" si="117"/>
        <v>7325</v>
      </c>
      <c r="B7386" s="1726"/>
      <c r="D7386" s="2" t="str">
        <f t="shared" si="116"/>
        <v>OK</v>
      </c>
      <c r="E7386" s="2" t="s">
        <v>78</v>
      </c>
    </row>
    <row r="7387" spans="1:5">
      <c r="A7387" s="126">
        <f t="shared" si="117"/>
        <v>7326</v>
      </c>
      <c r="B7387" s="1726"/>
      <c r="D7387" s="2" t="str">
        <f t="shared" si="116"/>
        <v>OK</v>
      </c>
      <c r="E7387" s="2" t="s">
        <v>78</v>
      </c>
    </row>
    <row r="7388" spans="1:5">
      <c r="A7388" s="126">
        <f t="shared" si="117"/>
        <v>7327</v>
      </c>
      <c r="B7388" s="1726"/>
      <c r="D7388" s="2" t="str">
        <f t="shared" si="116"/>
        <v>OK</v>
      </c>
      <c r="E7388" s="2" t="s">
        <v>78</v>
      </c>
    </row>
    <row r="7389" spans="1:5">
      <c r="A7389" s="126">
        <f t="shared" si="117"/>
        <v>7328</v>
      </c>
      <c r="B7389" s="1726"/>
      <c r="D7389" s="2" t="str">
        <f t="shared" si="116"/>
        <v>OK</v>
      </c>
      <c r="E7389" s="2" t="s">
        <v>78</v>
      </c>
    </row>
    <row r="7390" spans="1:5">
      <c r="A7390" s="126">
        <f t="shared" si="117"/>
        <v>7329</v>
      </c>
      <c r="B7390" s="1726"/>
      <c r="D7390" s="2" t="str">
        <f t="shared" si="116"/>
        <v>OK</v>
      </c>
      <c r="E7390" s="2" t="s">
        <v>78</v>
      </c>
    </row>
    <row r="7391" spans="1:5">
      <c r="A7391" s="126">
        <f t="shared" si="117"/>
        <v>7330</v>
      </c>
      <c r="B7391" s="1726"/>
      <c r="D7391" s="2" t="str">
        <f t="shared" si="116"/>
        <v>OK</v>
      </c>
      <c r="E7391" s="2" t="s">
        <v>78</v>
      </c>
    </row>
    <row r="7392" spans="1:5">
      <c r="A7392" s="126">
        <f t="shared" si="117"/>
        <v>7331</v>
      </c>
      <c r="B7392" s="1726"/>
      <c r="D7392" s="2" t="str">
        <f t="shared" si="116"/>
        <v>OK</v>
      </c>
      <c r="E7392" s="2" t="s">
        <v>78</v>
      </c>
    </row>
    <row r="7393" spans="1:5">
      <c r="A7393" s="126">
        <f t="shared" si="117"/>
        <v>7332</v>
      </c>
      <c r="B7393" s="1726"/>
      <c r="D7393" s="2" t="str">
        <f t="shared" si="116"/>
        <v>OK</v>
      </c>
      <c r="E7393" s="2" t="s">
        <v>78</v>
      </c>
    </row>
    <row r="7394" spans="1:5">
      <c r="A7394" s="126">
        <f t="shared" si="117"/>
        <v>7333</v>
      </c>
      <c r="B7394" s="1726"/>
      <c r="D7394" s="2" t="str">
        <f t="shared" si="116"/>
        <v>OK</v>
      </c>
      <c r="E7394" s="2" t="s">
        <v>78</v>
      </c>
    </row>
    <row r="7395" spans="1:5">
      <c r="A7395" s="126">
        <f t="shared" si="117"/>
        <v>7334</v>
      </c>
      <c r="B7395" s="1726"/>
      <c r="D7395" s="2" t="str">
        <f t="shared" si="116"/>
        <v>OK</v>
      </c>
      <c r="E7395" s="2" t="s">
        <v>78</v>
      </c>
    </row>
    <row r="7396" spans="1:5">
      <c r="A7396" s="126">
        <f t="shared" si="117"/>
        <v>7335</v>
      </c>
      <c r="B7396" s="1726"/>
      <c r="D7396" s="2" t="str">
        <f t="shared" si="116"/>
        <v>OK</v>
      </c>
      <c r="E7396" s="2" t="s">
        <v>78</v>
      </c>
    </row>
    <row r="7397" spans="1:5">
      <c r="A7397" s="126">
        <f t="shared" si="117"/>
        <v>7336</v>
      </c>
      <c r="B7397" s="1726"/>
      <c r="D7397" s="2" t="str">
        <f t="shared" si="116"/>
        <v>OK</v>
      </c>
      <c r="E7397" s="2" t="s">
        <v>78</v>
      </c>
    </row>
    <row r="7398" spans="1:5">
      <c r="A7398" s="126">
        <f t="shared" si="117"/>
        <v>7337</v>
      </c>
      <c r="B7398" s="1726"/>
      <c r="D7398" s="2" t="str">
        <f t="shared" si="116"/>
        <v>OK</v>
      </c>
      <c r="E7398" s="2" t="s">
        <v>78</v>
      </c>
    </row>
    <row r="7399" spans="1:5">
      <c r="A7399" s="126">
        <f t="shared" si="117"/>
        <v>7338</v>
      </c>
      <c r="B7399" s="1726"/>
      <c r="D7399" s="2" t="str">
        <f t="shared" si="116"/>
        <v>OK</v>
      </c>
      <c r="E7399" s="2" t="s">
        <v>78</v>
      </c>
    </row>
    <row r="7400" spans="1:5">
      <c r="A7400" s="126">
        <f t="shared" si="117"/>
        <v>7339</v>
      </c>
      <c r="B7400" s="1726"/>
      <c r="D7400" s="2" t="str">
        <f t="shared" si="116"/>
        <v>OK</v>
      </c>
      <c r="E7400" s="2" t="s">
        <v>78</v>
      </c>
    </row>
    <row r="7401" spans="1:5">
      <c r="A7401" s="126">
        <f t="shared" si="117"/>
        <v>7340</v>
      </c>
      <c r="B7401" s="1726"/>
      <c r="D7401" s="2" t="str">
        <f t="shared" si="116"/>
        <v>OK</v>
      </c>
      <c r="E7401" s="2" t="s">
        <v>78</v>
      </c>
    </row>
    <row r="7402" spans="1:5">
      <c r="A7402" s="126">
        <f t="shared" si="117"/>
        <v>7341</v>
      </c>
      <c r="B7402" s="1726"/>
      <c r="D7402" s="2" t="str">
        <f t="shared" si="116"/>
        <v>OK</v>
      </c>
      <c r="E7402" s="2" t="s">
        <v>78</v>
      </c>
    </row>
    <row r="7403" spans="1:5">
      <c r="A7403" s="126">
        <f t="shared" si="117"/>
        <v>7342</v>
      </c>
      <c r="B7403" s="1726"/>
      <c r="D7403" s="2" t="str">
        <f t="shared" si="116"/>
        <v>OK</v>
      </c>
      <c r="E7403" s="2" t="s">
        <v>78</v>
      </c>
    </row>
    <row r="7404" spans="1:5">
      <c r="A7404" s="126">
        <f t="shared" si="117"/>
        <v>7343</v>
      </c>
      <c r="B7404" s="1726"/>
      <c r="D7404" s="2" t="str">
        <f t="shared" si="116"/>
        <v>OK</v>
      </c>
      <c r="E7404" s="2" t="s">
        <v>78</v>
      </c>
    </row>
    <row r="7405" spans="1:5">
      <c r="A7405" s="126">
        <f t="shared" si="117"/>
        <v>7344</v>
      </c>
      <c r="B7405" s="1726"/>
      <c r="D7405" s="2" t="str">
        <f t="shared" si="116"/>
        <v>OK</v>
      </c>
      <c r="E7405" s="2" t="s">
        <v>78</v>
      </c>
    </row>
    <row r="7406" spans="1:5">
      <c r="A7406" s="126">
        <f t="shared" si="117"/>
        <v>7345</v>
      </c>
      <c r="B7406" s="1726"/>
      <c r="D7406" s="2" t="str">
        <f t="shared" si="116"/>
        <v>OK</v>
      </c>
      <c r="E7406" s="2" t="s">
        <v>78</v>
      </c>
    </row>
    <row r="7407" spans="1:5">
      <c r="A7407" s="126">
        <f t="shared" si="117"/>
        <v>7346</v>
      </c>
      <c r="B7407" s="1726"/>
      <c r="D7407" s="2" t="str">
        <f t="shared" si="116"/>
        <v>OK</v>
      </c>
      <c r="E7407" s="2" t="s">
        <v>78</v>
      </c>
    </row>
    <row r="7408" spans="1:5">
      <c r="A7408" s="126">
        <f t="shared" si="117"/>
        <v>7347</v>
      </c>
      <c r="B7408" s="1726"/>
      <c r="D7408" s="2" t="str">
        <f t="shared" si="116"/>
        <v>OK</v>
      </c>
      <c r="E7408" s="2" t="s">
        <v>78</v>
      </c>
    </row>
    <row r="7409" spans="1:5">
      <c r="A7409" s="126">
        <f t="shared" si="117"/>
        <v>7348</v>
      </c>
      <c r="B7409" s="1726"/>
      <c r="D7409" s="2" t="str">
        <f t="shared" si="116"/>
        <v>OK</v>
      </c>
      <c r="E7409" s="2" t="s">
        <v>78</v>
      </c>
    </row>
    <row r="7410" spans="1:5">
      <c r="A7410" s="126">
        <f t="shared" si="117"/>
        <v>7349</v>
      </c>
      <c r="B7410" s="1726"/>
      <c r="D7410" s="2" t="str">
        <f t="shared" si="116"/>
        <v>OK</v>
      </c>
      <c r="E7410" s="2" t="s">
        <v>78</v>
      </c>
    </row>
    <row r="7411" spans="1:5">
      <c r="A7411" s="126">
        <f t="shared" si="117"/>
        <v>7350</v>
      </c>
      <c r="B7411" s="1726"/>
      <c r="D7411" s="2" t="str">
        <f t="shared" si="116"/>
        <v>OK</v>
      </c>
      <c r="E7411" s="2" t="s">
        <v>78</v>
      </c>
    </row>
    <row r="7412" spans="1:5">
      <c r="A7412" s="126">
        <f t="shared" si="117"/>
        <v>7351</v>
      </c>
      <c r="B7412" s="1726"/>
      <c r="D7412" s="2" t="str">
        <f t="shared" si="116"/>
        <v>OK</v>
      </c>
      <c r="E7412" s="2" t="s">
        <v>78</v>
      </c>
    </row>
    <row r="7413" spans="1:5">
      <c r="A7413" s="126">
        <f t="shared" si="117"/>
        <v>7352</v>
      </c>
      <c r="B7413" s="1726"/>
      <c r="D7413" s="2" t="str">
        <f t="shared" si="116"/>
        <v>OK</v>
      </c>
      <c r="E7413" s="2" t="s">
        <v>78</v>
      </c>
    </row>
    <row r="7414" spans="1:5">
      <c r="A7414" s="126">
        <f t="shared" si="117"/>
        <v>7353</v>
      </c>
      <c r="B7414" s="1726"/>
      <c r="D7414" s="2" t="str">
        <f t="shared" si="116"/>
        <v>OK</v>
      </c>
      <c r="E7414" s="2" t="s">
        <v>78</v>
      </c>
    </row>
    <row r="7415" spans="1:5">
      <c r="A7415" s="126">
        <f t="shared" si="117"/>
        <v>7354</v>
      </c>
      <c r="B7415" s="1726"/>
      <c r="D7415" s="2" t="str">
        <f t="shared" si="116"/>
        <v>OK</v>
      </c>
      <c r="E7415" s="2" t="s">
        <v>78</v>
      </c>
    </row>
    <row r="7416" spans="1:5">
      <c r="A7416" s="126">
        <f t="shared" si="117"/>
        <v>7355</v>
      </c>
      <c r="B7416" s="1726"/>
      <c r="D7416" s="2" t="str">
        <f t="shared" si="116"/>
        <v>OK</v>
      </c>
      <c r="E7416" s="2" t="s">
        <v>78</v>
      </c>
    </row>
    <row r="7417" spans="1:5">
      <c r="A7417" s="126">
        <f t="shared" si="117"/>
        <v>7356</v>
      </c>
      <c r="B7417" s="1726"/>
      <c r="D7417" s="2" t="str">
        <f t="shared" si="116"/>
        <v>OK</v>
      </c>
      <c r="E7417" s="2" t="s">
        <v>78</v>
      </c>
    </row>
    <row r="7418" spans="1:5">
      <c r="A7418" s="126">
        <f t="shared" si="117"/>
        <v>7357</v>
      </c>
      <c r="B7418" s="1726"/>
      <c r="D7418" s="2" t="str">
        <f t="shared" si="116"/>
        <v>OK</v>
      </c>
      <c r="E7418" s="2" t="s">
        <v>78</v>
      </c>
    </row>
    <row r="7419" spans="1:5">
      <c r="A7419" s="126">
        <f t="shared" si="117"/>
        <v>7358</v>
      </c>
      <c r="B7419" s="1726"/>
      <c r="D7419" s="2" t="str">
        <f t="shared" si="116"/>
        <v>OK</v>
      </c>
      <c r="E7419" s="2" t="s">
        <v>78</v>
      </c>
    </row>
    <row r="7420" spans="1:5">
      <c r="A7420" s="126">
        <f t="shared" si="117"/>
        <v>7359</v>
      </c>
      <c r="B7420" s="1726"/>
      <c r="D7420" s="2" t="str">
        <f t="shared" si="116"/>
        <v>OK</v>
      </c>
      <c r="E7420" s="2" t="s">
        <v>78</v>
      </c>
    </row>
    <row r="7421" spans="1:5">
      <c r="A7421" s="126">
        <f t="shared" si="117"/>
        <v>7360</v>
      </c>
      <c r="B7421" s="1726"/>
      <c r="D7421" s="2" t="str">
        <f t="shared" si="116"/>
        <v>OK</v>
      </c>
      <c r="E7421" s="2" t="s">
        <v>78</v>
      </c>
    </row>
    <row r="7422" spans="1:5">
      <c r="A7422" s="126">
        <f t="shared" si="117"/>
        <v>7361</v>
      </c>
      <c r="B7422" s="1726"/>
      <c r="D7422" s="2" t="str">
        <f t="shared" si="116"/>
        <v>OK</v>
      </c>
      <c r="E7422" s="2" t="s">
        <v>78</v>
      </c>
    </row>
    <row r="7423" spans="1:5">
      <c r="A7423" s="126">
        <f t="shared" si="117"/>
        <v>7362</v>
      </c>
      <c r="B7423" s="1726"/>
      <c r="D7423" s="2" t="str">
        <f t="shared" ref="D7423:D7486" si="118">IF(ISBLANK(B7423),"OK",IF(A7423-B7423=0,"OK","Error?"))</f>
        <v>OK</v>
      </c>
      <c r="E7423" s="2" t="s">
        <v>78</v>
      </c>
    </row>
    <row r="7424" spans="1:5">
      <c r="A7424" s="126">
        <f t="shared" si="117"/>
        <v>7363</v>
      </c>
      <c r="B7424" s="1726"/>
      <c r="D7424" s="2" t="str">
        <f t="shared" si="118"/>
        <v>OK</v>
      </c>
      <c r="E7424" s="2" t="s">
        <v>78</v>
      </c>
    </row>
    <row r="7425" spans="1:5">
      <c r="A7425" s="126">
        <f t="shared" si="117"/>
        <v>7364</v>
      </c>
      <c r="B7425" s="1726"/>
      <c r="D7425" s="2" t="str">
        <f t="shared" si="118"/>
        <v>OK</v>
      </c>
      <c r="E7425" s="2" t="s">
        <v>78</v>
      </c>
    </row>
    <row r="7426" spans="1:5">
      <c r="A7426" s="126">
        <f t="shared" si="117"/>
        <v>7365</v>
      </c>
      <c r="B7426" s="1726"/>
      <c r="D7426" s="2" t="str">
        <f t="shared" si="118"/>
        <v>OK</v>
      </c>
      <c r="E7426" s="2" t="s">
        <v>78</v>
      </c>
    </row>
    <row r="7427" spans="1:5">
      <c r="A7427" s="126">
        <f t="shared" si="117"/>
        <v>7366</v>
      </c>
      <c r="B7427" s="1726"/>
      <c r="D7427" s="2" t="str">
        <f t="shared" si="118"/>
        <v>OK</v>
      </c>
      <c r="E7427" s="2" t="s">
        <v>78</v>
      </c>
    </row>
    <row r="7428" spans="1:5">
      <c r="A7428" s="126">
        <f t="shared" si="117"/>
        <v>7367</v>
      </c>
      <c r="B7428" s="1726"/>
      <c r="D7428" s="2" t="str">
        <f t="shared" si="118"/>
        <v>OK</v>
      </c>
      <c r="E7428" s="2" t="s">
        <v>78</v>
      </c>
    </row>
    <row r="7429" spans="1:5">
      <c r="A7429" s="126">
        <f t="shared" si="117"/>
        <v>7368</v>
      </c>
      <c r="B7429" s="1726"/>
      <c r="D7429" s="2" t="str">
        <f t="shared" si="118"/>
        <v>OK</v>
      </c>
      <c r="E7429" s="2" t="s">
        <v>78</v>
      </c>
    </row>
    <row r="7430" spans="1:5">
      <c r="A7430" s="126">
        <f t="shared" si="117"/>
        <v>7369</v>
      </c>
      <c r="B7430" s="1726"/>
      <c r="D7430" s="2" t="str">
        <f t="shared" si="118"/>
        <v>OK</v>
      </c>
      <c r="E7430" s="2" t="s">
        <v>78</v>
      </c>
    </row>
    <row r="7431" spans="1:5">
      <c r="A7431" s="126">
        <f t="shared" si="117"/>
        <v>7370</v>
      </c>
      <c r="B7431" s="1726"/>
      <c r="D7431" s="2" t="str">
        <f t="shared" si="118"/>
        <v>OK</v>
      </c>
      <c r="E7431" s="2" t="s">
        <v>78</v>
      </c>
    </row>
    <row r="7432" spans="1:5">
      <c r="A7432" s="126">
        <f t="shared" si="117"/>
        <v>7371</v>
      </c>
      <c r="B7432" s="1726"/>
      <c r="D7432" s="2" t="str">
        <f t="shared" si="118"/>
        <v>OK</v>
      </c>
      <c r="E7432" s="2" t="s">
        <v>78</v>
      </c>
    </row>
    <row r="7433" spans="1:5">
      <c r="A7433" s="126">
        <f t="shared" si="117"/>
        <v>7372</v>
      </c>
      <c r="B7433" s="1726"/>
      <c r="D7433" s="2" t="str">
        <f t="shared" si="118"/>
        <v>OK</v>
      </c>
      <c r="E7433" s="2" t="s">
        <v>78</v>
      </c>
    </row>
    <row r="7434" spans="1:5">
      <c r="A7434" s="126">
        <f t="shared" si="117"/>
        <v>7373</v>
      </c>
      <c r="B7434" s="1726"/>
      <c r="D7434" s="2" t="str">
        <f t="shared" si="118"/>
        <v>OK</v>
      </c>
      <c r="E7434" s="2" t="s">
        <v>78</v>
      </c>
    </row>
    <row r="7435" spans="1:5">
      <c r="A7435" s="126">
        <f t="shared" si="117"/>
        <v>7374</v>
      </c>
      <c r="B7435" s="1726"/>
      <c r="D7435" s="2" t="str">
        <f t="shared" si="118"/>
        <v>OK</v>
      </c>
      <c r="E7435" s="2" t="s">
        <v>78</v>
      </c>
    </row>
    <row r="7436" spans="1:5">
      <c r="A7436" s="126">
        <f t="shared" si="117"/>
        <v>7375</v>
      </c>
      <c r="B7436" s="1726"/>
      <c r="D7436" s="2" t="str">
        <f t="shared" si="118"/>
        <v>OK</v>
      </c>
      <c r="E7436" s="2" t="s">
        <v>78</v>
      </c>
    </row>
    <row r="7437" spans="1:5">
      <c r="A7437" s="126">
        <f t="shared" si="117"/>
        <v>7376</v>
      </c>
      <c r="B7437" s="1726"/>
      <c r="D7437" s="2" t="str">
        <f t="shared" si="118"/>
        <v>OK</v>
      </c>
      <c r="E7437" s="2" t="s">
        <v>78</v>
      </c>
    </row>
    <row r="7438" spans="1:5">
      <c r="A7438" s="126">
        <f t="shared" ref="A7438:A7501" si="119">A7437+1</f>
        <v>7377</v>
      </c>
      <c r="B7438" s="1726"/>
      <c r="D7438" s="2" t="str">
        <f t="shared" si="118"/>
        <v>OK</v>
      </c>
      <c r="E7438" s="2" t="s">
        <v>78</v>
      </c>
    </row>
    <row r="7439" spans="1:5">
      <c r="A7439" s="126">
        <f t="shared" si="119"/>
        <v>7378</v>
      </c>
      <c r="B7439" s="1726"/>
      <c r="D7439" s="2" t="str">
        <f t="shared" si="118"/>
        <v>OK</v>
      </c>
      <c r="E7439" s="2" t="s">
        <v>78</v>
      </c>
    </row>
    <row r="7440" spans="1:5">
      <c r="A7440" s="126">
        <f t="shared" si="119"/>
        <v>7379</v>
      </c>
      <c r="B7440" s="1726"/>
      <c r="D7440" s="2" t="str">
        <f t="shared" si="118"/>
        <v>OK</v>
      </c>
      <c r="E7440" s="2" t="s">
        <v>78</v>
      </c>
    </row>
    <row r="7441" spans="1:5">
      <c r="A7441" s="126">
        <f t="shared" si="119"/>
        <v>7380</v>
      </c>
      <c r="B7441" s="1726"/>
      <c r="D7441" s="2" t="str">
        <f t="shared" si="118"/>
        <v>OK</v>
      </c>
      <c r="E7441" s="2" t="s">
        <v>78</v>
      </c>
    </row>
    <row r="7442" spans="1:5">
      <c r="A7442" s="126">
        <f t="shared" si="119"/>
        <v>7381</v>
      </c>
      <c r="B7442" s="1726"/>
      <c r="D7442" s="2" t="str">
        <f t="shared" si="118"/>
        <v>OK</v>
      </c>
      <c r="E7442" s="2" t="s">
        <v>78</v>
      </c>
    </row>
    <row r="7443" spans="1:5">
      <c r="A7443" s="126">
        <f t="shared" si="119"/>
        <v>7382</v>
      </c>
      <c r="B7443" s="1726"/>
      <c r="D7443" s="2" t="str">
        <f t="shared" si="118"/>
        <v>OK</v>
      </c>
      <c r="E7443" s="2" t="s">
        <v>78</v>
      </c>
    </row>
    <row r="7444" spans="1:5">
      <c r="A7444" s="126">
        <f t="shared" si="119"/>
        <v>7383</v>
      </c>
      <c r="B7444" s="1726"/>
      <c r="D7444" s="2" t="str">
        <f t="shared" si="118"/>
        <v>OK</v>
      </c>
      <c r="E7444" s="2" t="s">
        <v>78</v>
      </c>
    </row>
    <row r="7445" spans="1:5">
      <c r="A7445" s="126">
        <f t="shared" si="119"/>
        <v>7384</v>
      </c>
      <c r="B7445" s="1726"/>
      <c r="D7445" s="2" t="str">
        <f t="shared" si="118"/>
        <v>OK</v>
      </c>
      <c r="E7445" s="2" t="s">
        <v>78</v>
      </c>
    </row>
    <row r="7446" spans="1:5">
      <c r="A7446" s="126">
        <f t="shared" si="119"/>
        <v>7385</v>
      </c>
      <c r="B7446" s="1726"/>
      <c r="D7446" s="2" t="str">
        <f t="shared" si="118"/>
        <v>OK</v>
      </c>
      <c r="E7446" s="2" t="s">
        <v>78</v>
      </c>
    </row>
    <row r="7447" spans="1:5">
      <c r="A7447" s="126">
        <f t="shared" si="119"/>
        <v>7386</v>
      </c>
      <c r="B7447" s="1726"/>
      <c r="D7447" s="2" t="str">
        <f t="shared" si="118"/>
        <v>OK</v>
      </c>
      <c r="E7447" s="2" t="s">
        <v>78</v>
      </c>
    </row>
    <row r="7448" spans="1:5">
      <c r="A7448" s="126">
        <f t="shared" si="119"/>
        <v>7387</v>
      </c>
      <c r="B7448" s="1726"/>
      <c r="D7448" s="2" t="str">
        <f t="shared" si="118"/>
        <v>OK</v>
      </c>
      <c r="E7448" s="2" t="s">
        <v>78</v>
      </c>
    </row>
    <row r="7449" spans="1:5">
      <c r="A7449" s="126">
        <f t="shared" si="119"/>
        <v>7388</v>
      </c>
      <c r="B7449" s="1726"/>
      <c r="D7449" s="2" t="str">
        <f t="shared" si="118"/>
        <v>OK</v>
      </c>
      <c r="E7449" s="2" t="s">
        <v>78</v>
      </c>
    </row>
    <row r="7450" spans="1:5">
      <c r="A7450" s="126">
        <f t="shared" si="119"/>
        <v>7389</v>
      </c>
      <c r="B7450" s="1726"/>
      <c r="D7450" s="2" t="str">
        <f t="shared" si="118"/>
        <v>OK</v>
      </c>
      <c r="E7450" s="2" t="s">
        <v>78</v>
      </c>
    </row>
    <row r="7451" spans="1:5">
      <c r="A7451" s="126">
        <f t="shared" si="119"/>
        <v>7390</v>
      </c>
      <c r="B7451" s="1726"/>
      <c r="D7451" s="2" t="str">
        <f t="shared" si="118"/>
        <v>OK</v>
      </c>
      <c r="E7451" s="2" t="s">
        <v>78</v>
      </c>
    </row>
    <row r="7452" spans="1:5">
      <c r="A7452" s="126">
        <f t="shared" si="119"/>
        <v>7391</v>
      </c>
      <c r="B7452" s="1726"/>
      <c r="D7452" s="2" t="str">
        <f t="shared" si="118"/>
        <v>OK</v>
      </c>
      <c r="E7452" s="2" t="s">
        <v>78</v>
      </c>
    </row>
    <row r="7453" spans="1:5">
      <c r="A7453" s="126">
        <f t="shared" si="119"/>
        <v>7392</v>
      </c>
      <c r="B7453" s="1726"/>
      <c r="D7453" s="2" t="str">
        <f t="shared" si="118"/>
        <v>OK</v>
      </c>
      <c r="E7453" s="2" t="s">
        <v>78</v>
      </c>
    </row>
    <row r="7454" spans="1:5">
      <c r="A7454" s="126">
        <f t="shared" si="119"/>
        <v>7393</v>
      </c>
      <c r="B7454" s="1726"/>
      <c r="D7454" s="2" t="str">
        <f t="shared" si="118"/>
        <v>OK</v>
      </c>
      <c r="E7454" s="2" t="s">
        <v>78</v>
      </c>
    </row>
    <row r="7455" spans="1:5">
      <c r="A7455" s="126">
        <f t="shared" si="119"/>
        <v>7394</v>
      </c>
      <c r="B7455" s="1726"/>
      <c r="D7455" s="2" t="str">
        <f t="shared" si="118"/>
        <v>OK</v>
      </c>
      <c r="E7455" s="2" t="s">
        <v>78</v>
      </c>
    </row>
    <row r="7456" spans="1:5">
      <c r="A7456" s="126">
        <f t="shared" si="119"/>
        <v>7395</v>
      </c>
      <c r="B7456" s="1726"/>
      <c r="D7456" s="2" t="str">
        <f t="shared" si="118"/>
        <v>OK</v>
      </c>
      <c r="E7456" s="2" t="s">
        <v>78</v>
      </c>
    </row>
    <row r="7457" spans="1:5">
      <c r="A7457" s="126">
        <f t="shared" si="119"/>
        <v>7396</v>
      </c>
      <c r="B7457" s="1726"/>
      <c r="D7457" s="2" t="str">
        <f t="shared" si="118"/>
        <v>OK</v>
      </c>
      <c r="E7457" s="2" t="s">
        <v>78</v>
      </c>
    </row>
    <row r="7458" spans="1:5">
      <c r="A7458" s="126">
        <f t="shared" si="119"/>
        <v>7397</v>
      </c>
      <c r="B7458" s="1726"/>
      <c r="D7458" s="2" t="str">
        <f t="shared" si="118"/>
        <v>OK</v>
      </c>
      <c r="E7458" s="2" t="s">
        <v>78</v>
      </c>
    </row>
    <row r="7459" spans="1:5">
      <c r="A7459" s="126">
        <f t="shared" si="119"/>
        <v>7398</v>
      </c>
      <c r="B7459" s="1726"/>
      <c r="D7459" s="2" t="str">
        <f t="shared" si="118"/>
        <v>OK</v>
      </c>
      <c r="E7459" s="2" t="s">
        <v>78</v>
      </c>
    </row>
    <row r="7460" spans="1:5">
      <c r="A7460" s="126">
        <f t="shared" si="119"/>
        <v>7399</v>
      </c>
      <c r="B7460" s="1726"/>
      <c r="D7460" s="2" t="str">
        <f t="shared" si="118"/>
        <v>OK</v>
      </c>
      <c r="E7460" s="2" t="s">
        <v>78</v>
      </c>
    </row>
    <row r="7461" spans="1:5">
      <c r="A7461" s="126">
        <f t="shared" si="119"/>
        <v>7400</v>
      </c>
      <c r="B7461" s="1726"/>
      <c r="D7461" s="2" t="str">
        <f t="shared" si="118"/>
        <v>OK</v>
      </c>
      <c r="E7461" s="2" t="s">
        <v>78</v>
      </c>
    </row>
    <row r="7462" spans="1:5">
      <c r="A7462" s="126">
        <f t="shared" si="119"/>
        <v>7401</v>
      </c>
      <c r="B7462" s="1726"/>
      <c r="D7462" s="2" t="str">
        <f t="shared" si="118"/>
        <v>OK</v>
      </c>
      <c r="E7462" s="2" t="s">
        <v>78</v>
      </c>
    </row>
    <row r="7463" spans="1:5">
      <c r="A7463" s="126">
        <f t="shared" si="119"/>
        <v>7402</v>
      </c>
      <c r="B7463" s="1726"/>
      <c r="D7463" s="2" t="str">
        <f t="shared" si="118"/>
        <v>OK</v>
      </c>
      <c r="E7463" s="2" t="s">
        <v>78</v>
      </c>
    </row>
    <row r="7464" spans="1:5">
      <c r="A7464" s="126">
        <f t="shared" si="119"/>
        <v>7403</v>
      </c>
      <c r="B7464" s="1726"/>
      <c r="D7464" s="2" t="str">
        <f t="shared" si="118"/>
        <v>OK</v>
      </c>
      <c r="E7464" s="2" t="s">
        <v>78</v>
      </c>
    </row>
    <row r="7465" spans="1:5">
      <c r="A7465" s="126">
        <f t="shared" si="119"/>
        <v>7404</v>
      </c>
      <c r="B7465" s="1726"/>
      <c r="D7465" s="2" t="str">
        <f t="shared" si="118"/>
        <v>OK</v>
      </c>
      <c r="E7465" s="2" t="s">
        <v>78</v>
      </c>
    </row>
    <row r="7466" spans="1:5">
      <c r="A7466" s="126">
        <f t="shared" si="119"/>
        <v>7405</v>
      </c>
      <c r="B7466" s="1726"/>
      <c r="D7466" s="2" t="str">
        <f t="shared" si="118"/>
        <v>OK</v>
      </c>
      <c r="E7466" s="2" t="s">
        <v>78</v>
      </c>
    </row>
    <row r="7467" spans="1:5">
      <c r="A7467" s="126">
        <f t="shared" si="119"/>
        <v>7406</v>
      </c>
      <c r="B7467" s="1726"/>
      <c r="D7467" s="2" t="str">
        <f t="shared" si="118"/>
        <v>OK</v>
      </c>
      <c r="E7467" s="2" t="s">
        <v>78</v>
      </c>
    </row>
    <row r="7468" spans="1:5">
      <c r="A7468" s="126">
        <f t="shared" si="119"/>
        <v>7407</v>
      </c>
      <c r="B7468" s="1726"/>
      <c r="D7468" s="2" t="str">
        <f t="shared" si="118"/>
        <v>OK</v>
      </c>
      <c r="E7468" s="2" t="s">
        <v>78</v>
      </c>
    </row>
    <row r="7469" spans="1:5">
      <c r="A7469" s="126">
        <f t="shared" si="119"/>
        <v>7408</v>
      </c>
      <c r="B7469" s="1726"/>
      <c r="D7469" s="2" t="str">
        <f t="shared" si="118"/>
        <v>OK</v>
      </c>
      <c r="E7469" s="2" t="s">
        <v>78</v>
      </c>
    </row>
    <row r="7470" spans="1:5">
      <c r="A7470" s="126">
        <f t="shared" si="119"/>
        <v>7409</v>
      </c>
      <c r="B7470" s="1726"/>
      <c r="D7470" s="2" t="str">
        <f t="shared" si="118"/>
        <v>OK</v>
      </c>
      <c r="E7470" s="2" t="s">
        <v>78</v>
      </c>
    </row>
    <row r="7471" spans="1:5">
      <c r="A7471" s="126">
        <f t="shared" si="119"/>
        <v>7410</v>
      </c>
      <c r="B7471" s="1726"/>
      <c r="D7471" s="2" t="str">
        <f t="shared" si="118"/>
        <v>OK</v>
      </c>
      <c r="E7471" s="2" t="s">
        <v>78</v>
      </c>
    </row>
    <row r="7472" spans="1:5">
      <c r="A7472" s="126">
        <f t="shared" si="119"/>
        <v>7411</v>
      </c>
      <c r="B7472" s="1726"/>
      <c r="D7472" s="2" t="str">
        <f t="shared" si="118"/>
        <v>OK</v>
      </c>
      <c r="E7472" s="2" t="s">
        <v>78</v>
      </c>
    </row>
    <row r="7473" spans="1:5">
      <c r="A7473" s="126">
        <f t="shared" si="119"/>
        <v>7412</v>
      </c>
      <c r="B7473" s="1726"/>
      <c r="D7473" s="2" t="str">
        <f t="shared" si="118"/>
        <v>OK</v>
      </c>
      <c r="E7473" s="2" t="s">
        <v>78</v>
      </c>
    </row>
    <row r="7474" spans="1:5">
      <c r="A7474" s="126">
        <f t="shared" si="119"/>
        <v>7413</v>
      </c>
      <c r="B7474" s="1726"/>
      <c r="D7474" s="2" t="str">
        <f t="shared" si="118"/>
        <v>OK</v>
      </c>
      <c r="E7474" s="2" t="s">
        <v>78</v>
      </c>
    </row>
    <row r="7475" spans="1:5">
      <c r="A7475" s="126">
        <f t="shared" si="119"/>
        <v>7414</v>
      </c>
      <c r="B7475" s="1726"/>
      <c r="D7475" s="2" t="str">
        <f t="shared" si="118"/>
        <v>OK</v>
      </c>
      <c r="E7475" s="2" t="s">
        <v>78</v>
      </c>
    </row>
    <row r="7476" spans="1:5">
      <c r="A7476" s="126">
        <f t="shared" si="119"/>
        <v>7415</v>
      </c>
      <c r="B7476" s="1726"/>
      <c r="D7476" s="2" t="str">
        <f t="shared" si="118"/>
        <v>OK</v>
      </c>
      <c r="E7476" s="2" t="s">
        <v>78</v>
      </c>
    </row>
    <row r="7477" spans="1:5">
      <c r="A7477" s="126">
        <f t="shared" si="119"/>
        <v>7416</v>
      </c>
      <c r="B7477" s="1726"/>
      <c r="D7477" s="2" t="str">
        <f t="shared" si="118"/>
        <v>OK</v>
      </c>
      <c r="E7477" s="2" t="s">
        <v>78</v>
      </c>
    </row>
    <row r="7478" spans="1:5">
      <c r="A7478" s="126">
        <f t="shared" si="119"/>
        <v>7417</v>
      </c>
      <c r="B7478" s="1726"/>
      <c r="D7478" s="2" t="str">
        <f t="shared" si="118"/>
        <v>OK</v>
      </c>
      <c r="E7478" s="2" t="s">
        <v>78</v>
      </c>
    </row>
    <row r="7479" spans="1:5">
      <c r="A7479" s="126">
        <f t="shared" si="119"/>
        <v>7418</v>
      </c>
      <c r="B7479" s="1726"/>
      <c r="D7479" s="2" t="str">
        <f t="shared" si="118"/>
        <v>OK</v>
      </c>
      <c r="E7479" s="2" t="s">
        <v>78</v>
      </c>
    </row>
    <row r="7480" spans="1:5">
      <c r="A7480" s="126">
        <f t="shared" si="119"/>
        <v>7419</v>
      </c>
      <c r="B7480" s="1726"/>
      <c r="D7480" s="2" t="str">
        <f t="shared" si="118"/>
        <v>OK</v>
      </c>
      <c r="E7480" s="2" t="s">
        <v>78</v>
      </c>
    </row>
    <row r="7481" spans="1:5">
      <c r="A7481" s="126">
        <f t="shared" si="119"/>
        <v>7420</v>
      </c>
      <c r="B7481" s="1726"/>
      <c r="D7481" s="2" t="str">
        <f t="shared" si="118"/>
        <v>OK</v>
      </c>
      <c r="E7481" s="2" t="s">
        <v>78</v>
      </c>
    </row>
    <row r="7482" spans="1:5">
      <c r="A7482" s="126">
        <f t="shared" si="119"/>
        <v>7421</v>
      </c>
      <c r="B7482" s="1726"/>
      <c r="D7482" s="2" t="str">
        <f t="shared" si="118"/>
        <v>OK</v>
      </c>
      <c r="E7482" s="2" t="s">
        <v>78</v>
      </c>
    </row>
    <row r="7483" spans="1:5">
      <c r="A7483" s="126">
        <f t="shared" si="119"/>
        <v>7422</v>
      </c>
      <c r="B7483" s="1726"/>
      <c r="D7483" s="2" t="str">
        <f t="shared" si="118"/>
        <v>OK</v>
      </c>
      <c r="E7483" s="2" t="s">
        <v>78</v>
      </c>
    </row>
    <row r="7484" spans="1:5">
      <c r="A7484" s="126">
        <f t="shared" si="119"/>
        <v>7423</v>
      </c>
      <c r="B7484" s="1726"/>
      <c r="D7484" s="2" t="str">
        <f t="shared" si="118"/>
        <v>OK</v>
      </c>
      <c r="E7484" s="2" t="s">
        <v>78</v>
      </c>
    </row>
    <row r="7485" spans="1:5">
      <c r="A7485" s="126">
        <f t="shared" si="119"/>
        <v>7424</v>
      </c>
      <c r="B7485" s="1726"/>
      <c r="D7485" s="2" t="str">
        <f t="shared" si="118"/>
        <v>OK</v>
      </c>
      <c r="E7485" s="2" t="s">
        <v>78</v>
      </c>
    </row>
    <row r="7486" spans="1:5">
      <c r="A7486" s="126">
        <f t="shared" si="119"/>
        <v>7425</v>
      </c>
      <c r="B7486" s="1726"/>
      <c r="D7486" s="2" t="str">
        <f t="shared" si="118"/>
        <v>OK</v>
      </c>
      <c r="E7486" s="2" t="s">
        <v>78</v>
      </c>
    </row>
    <row r="7487" spans="1:5">
      <c r="A7487" s="126">
        <f t="shared" si="119"/>
        <v>7426</v>
      </c>
      <c r="B7487" s="1726"/>
      <c r="D7487" s="2" t="str">
        <f t="shared" ref="D7487:D7550" si="120">IF(ISBLANK(B7487),"OK",IF(A7487-B7487=0,"OK","Error?"))</f>
        <v>OK</v>
      </c>
      <c r="E7487" s="2" t="s">
        <v>78</v>
      </c>
    </row>
    <row r="7488" spans="1:5">
      <c r="A7488" s="126">
        <f t="shared" si="119"/>
        <v>7427</v>
      </c>
      <c r="B7488" s="1726"/>
      <c r="D7488" s="2" t="str">
        <f t="shared" si="120"/>
        <v>OK</v>
      </c>
      <c r="E7488" s="2" t="s">
        <v>78</v>
      </c>
    </row>
    <row r="7489" spans="1:5">
      <c r="A7489" s="126">
        <f t="shared" si="119"/>
        <v>7428</v>
      </c>
      <c r="B7489" s="1726"/>
      <c r="D7489" s="2" t="str">
        <f t="shared" si="120"/>
        <v>OK</v>
      </c>
      <c r="E7489" s="2" t="s">
        <v>78</v>
      </c>
    </row>
    <row r="7490" spans="1:5">
      <c r="A7490" s="126">
        <f t="shared" si="119"/>
        <v>7429</v>
      </c>
      <c r="B7490" s="1726"/>
      <c r="D7490" s="2" t="str">
        <f t="shared" si="120"/>
        <v>OK</v>
      </c>
      <c r="E7490" s="2" t="s">
        <v>78</v>
      </c>
    </row>
    <row r="7491" spans="1:5">
      <c r="A7491" s="126">
        <f t="shared" si="119"/>
        <v>7430</v>
      </c>
      <c r="B7491" s="1726"/>
      <c r="D7491" s="2" t="str">
        <f t="shared" si="120"/>
        <v>OK</v>
      </c>
      <c r="E7491" s="2" t="s">
        <v>78</v>
      </c>
    </row>
    <row r="7492" spans="1:5">
      <c r="A7492" s="126">
        <f t="shared" si="119"/>
        <v>7431</v>
      </c>
      <c r="B7492" s="1726"/>
      <c r="D7492" s="2" t="str">
        <f t="shared" si="120"/>
        <v>OK</v>
      </c>
      <c r="E7492" s="2" t="s">
        <v>78</v>
      </c>
    </row>
    <row r="7493" spans="1:5">
      <c r="A7493" s="126">
        <f t="shared" si="119"/>
        <v>7432</v>
      </c>
      <c r="B7493" s="1726"/>
      <c r="D7493" s="2" t="str">
        <f t="shared" si="120"/>
        <v>OK</v>
      </c>
      <c r="E7493" s="2" t="s">
        <v>78</v>
      </c>
    </row>
    <row r="7494" spans="1:5">
      <c r="A7494" s="126">
        <f t="shared" si="119"/>
        <v>7433</v>
      </c>
      <c r="B7494" s="1726"/>
      <c r="D7494" s="2" t="str">
        <f t="shared" si="120"/>
        <v>OK</v>
      </c>
      <c r="E7494" s="2" t="s">
        <v>78</v>
      </c>
    </row>
    <row r="7495" spans="1:5">
      <c r="A7495" s="126">
        <f t="shared" si="119"/>
        <v>7434</v>
      </c>
      <c r="B7495" s="1726"/>
      <c r="D7495" s="2" t="str">
        <f t="shared" si="120"/>
        <v>OK</v>
      </c>
      <c r="E7495" s="2" t="s">
        <v>78</v>
      </c>
    </row>
    <row r="7496" spans="1:5">
      <c r="A7496" s="126">
        <f t="shared" si="119"/>
        <v>7435</v>
      </c>
      <c r="B7496" s="1726"/>
      <c r="D7496" s="2" t="str">
        <f t="shared" si="120"/>
        <v>OK</v>
      </c>
      <c r="E7496" s="2" t="s">
        <v>78</v>
      </c>
    </row>
    <row r="7497" spans="1:5">
      <c r="A7497" s="126">
        <f t="shared" si="119"/>
        <v>7436</v>
      </c>
      <c r="B7497" s="1726"/>
      <c r="D7497" s="2" t="str">
        <f t="shared" si="120"/>
        <v>OK</v>
      </c>
      <c r="E7497" s="2" t="s">
        <v>78</v>
      </c>
    </row>
    <row r="7498" spans="1:5">
      <c r="A7498" s="126">
        <f t="shared" si="119"/>
        <v>7437</v>
      </c>
      <c r="B7498" s="1726"/>
      <c r="D7498" s="2" t="str">
        <f t="shared" si="120"/>
        <v>OK</v>
      </c>
      <c r="E7498" s="2" t="s">
        <v>78</v>
      </c>
    </row>
    <row r="7499" spans="1:5">
      <c r="A7499" s="126">
        <f t="shared" si="119"/>
        <v>7438</v>
      </c>
      <c r="B7499" s="1726"/>
      <c r="D7499" s="2" t="str">
        <f t="shared" si="120"/>
        <v>OK</v>
      </c>
      <c r="E7499" s="2" t="s">
        <v>78</v>
      </c>
    </row>
    <row r="7500" spans="1:5">
      <c r="A7500" s="126">
        <f t="shared" si="119"/>
        <v>7439</v>
      </c>
      <c r="B7500" s="1726"/>
      <c r="D7500" s="2" t="str">
        <f t="shared" si="120"/>
        <v>OK</v>
      </c>
      <c r="E7500" s="2" t="s">
        <v>78</v>
      </c>
    </row>
    <row r="7501" spans="1:5">
      <c r="A7501" s="126">
        <f t="shared" si="119"/>
        <v>7440</v>
      </c>
      <c r="B7501" s="1726"/>
      <c r="D7501" s="2" t="str">
        <f t="shared" si="120"/>
        <v>OK</v>
      </c>
      <c r="E7501" s="2" t="s">
        <v>78</v>
      </c>
    </row>
    <row r="7502" spans="1:5">
      <c r="A7502" s="126">
        <f t="shared" ref="A7502:A7565" si="121">A7501+1</f>
        <v>7441</v>
      </c>
      <c r="B7502" s="1726"/>
      <c r="D7502" s="2" t="str">
        <f t="shared" si="120"/>
        <v>OK</v>
      </c>
      <c r="E7502" s="2" t="s">
        <v>78</v>
      </c>
    </row>
    <row r="7503" spans="1:5">
      <c r="A7503" s="126">
        <f t="shared" si="121"/>
        <v>7442</v>
      </c>
      <c r="B7503" s="1726"/>
      <c r="D7503" s="2" t="str">
        <f t="shared" si="120"/>
        <v>OK</v>
      </c>
      <c r="E7503" s="2" t="s">
        <v>78</v>
      </c>
    </row>
    <row r="7504" spans="1:5">
      <c r="A7504" s="126">
        <f t="shared" si="121"/>
        <v>7443</v>
      </c>
      <c r="B7504" s="1726"/>
      <c r="D7504" s="2" t="str">
        <f t="shared" si="120"/>
        <v>OK</v>
      </c>
      <c r="E7504" s="2" t="s">
        <v>78</v>
      </c>
    </row>
    <row r="7505" spans="1:5">
      <c r="A7505" s="126">
        <f t="shared" si="121"/>
        <v>7444</v>
      </c>
      <c r="B7505" s="1726"/>
      <c r="D7505" s="2" t="str">
        <f t="shared" si="120"/>
        <v>OK</v>
      </c>
      <c r="E7505" s="2" t="s">
        <v>78</v>
      </c>
    </row>
    <row r="7506" spans="1:5">
      <c r="A7506" s="126">
        <f t="shared" si="121"/>
        <v>7445</v>
      </c>
      <c r="B7506" s="1726"/>
      <c r="D7506" s="2" t="str">
        <f t="shared" si="120"/>
        <v>OK</v>
      </c>
      <c r="E7506" s="2" t="s">
        <v>78</v>
      </c>
    </row>
    <row r="7507" spans="1:5">
      <c r="A7507" s="126">
        <f t="shared" si="121"/>
        <v>7446</v>
      </c>
      <c r="B7507" s="1726"/>
      <c r="D7507" s="2" t="str">
        <f t="shared" si="120"/>
        <v>OK</v>
      </c>
      <c r="E7507" s="2" t="s">
        <v>78</v>
      </c>
    </row>
    <row r="7508" spans="1:5">
      <c r="A7508" s="126">
        <f t="shared" si="121"/>
        <v>7447</v>
      </c>
      <c r="B7508" s="1726"/>
      <c r="D7508" s="2" t="str">
        <f t="shared" si="120"/>
        <v>OK</v>
      </c>
      <c r="E7508" s="2" t="s">
        <v>78</v>
      </c>
    </row>
    <row r="7509" spans="1:5">
      <c r="A7509" s="126">
        <f t="shared" si="121"/>
        <v>7448</v>
      </c>
      <c r="B7509" s="1726"/>
      <c r="D7509" s="2" t="str">
        <f t="shared" si="120"/>
        <v>OK</v>
      </c>
      <c r="E7509" s="2" t="s">
        <v>78</v>
      </c>
    </row>
    <row r="7510" spans="1:5">
      <c r="A7510" s="126">
        <f t="shared" si="121"/>
        <v>7449</v>
      </c>
      <c r="B7510" s="1726"/>
      <c r="D7510" s="2" t="str">
        <f t="shared" si="120"/>
        <v>OK</v>
      </c>
      <c r="E7510" s="2" t="s">
        <v>78</v>
      </c>
    </row>
    <row r="7511" spans="1:5">
      <c r="A7511" s="126">
        <f t="shared" si="121"/>
        <v>7450</v>
      </c>
      <c r="B7511" s="1726"/>
      <c r="D7511" s="2" t="str">
        <f t="shared" si="120"/>
        <v>OK</v>
      </c>
      <c r="E7511" s="2" t="s">
        <v>78</v>
      </c>
    </row>
    <row r="7512" spans="1:5">
      <c r="A7512" s="126">
        <f t="shared" si="121"/>
        <v>7451</v>
      </c>
      <c r="B7512" s="1726"/>
      <c r="D7512" s="2" t="str">
        <f t="shared" si="120"/>
        <v>OK</v>
      </c>
      <c r="E7512" s="2" t="s">
        <v>78</v>
      </c>
    </row>
    <row r="7513" spans="1:5">
      <c r="A7513" s="126">
        <f t="shared" si="121"/>
        <v>7452</v>
      </c>
      <c r="B7513" s="1726"/>
      <c r="D7513" s="2" t="str">
        <f t="shared" si="120"/>
        <v>OK</v>
      </c>
      <c r="E7513" s="2" t="s">
        <v>78</v>
      </c>
    </row>
    <row r="7514" spans="1:5">
      <c r="A7514" s="126">
        <f t="shared" si="121"/>
        <v>7453</v>
      </c>
      <c r="B7514" s="1726"/>
      <c r="D7514" s="2" t="str">
        <f t="shared" si="120"/>
        <v>OK</v>
      </c>
      <c r="E7514" s="2" t="s">
        <v>78</v>
      </c>
    </row>
    <row r="7515" spans="1:5">
      <c r="A7515" s="126">
        <f t="shared" si="121"/>
        <v>7454</v>
      </c>
      <c r="B7515" s="1726"/>
      <c r="D7515" s="2" t="str">
        <f t="shared" si="120"/>
        <v>OK</v>
      </c>
      <c r="E7515" s="2" t="s">
        <v>78</v>
      </c>
    </row>
    <row r="7516" spans="1:5">
      <c r="A7516" s="126">
        <f t="shared" si="121"/>
        <v>7455</v>
      </c>
      <c r="B7516" s="1726"/>
      <c r="D7516" s="2" t="str">
        <f t="shared" si="120"/>
        <v>OK</v>
      </c>
      <c r="E7516" s="2" t="s">
        <v>78</v>
      </c>
    </row>
    <row r="7517" spans="1:5">
      <c r="A7517" s="126">
        <f t="shared" si="121"/>
        <v>7456</v>
      </c>
      <c r="B7517" s="1726"/>
      <c r="D7517" s="2" t="str">
        <f t="shared" si="120"/>
        <v>OK</v>
      </c>
      <c r="E7517" s="2" t="s">
        <v>78</v>
      </c>
    </row>
    <row r="7518" spans="1:5">
      <c r="A7518" s="126">
        <f t="shared" si="121"/>
        <v>7457</v>
      </c>
      <c r="B7518" s="1726"/>
      <c r="D7518" s="2" t="str">
        <f t="shared" si="120"/>
        <v>OK</v>
      </c>
      <c r="E7518" s="2" t="s">
        <v>78</v>
      </c>
    </row>
    <row r="7519" spans="1:5">
      <c r="A7519" s="126">
        <f t="shared" si="121"/>
        <v>7458</v>
      </c>
      <c r="B7519" s="1726"/>
      <c r="D7519" s="2" t="str">
        <f t="shared" si="120"/>
        <v>OK</v>
      </c>
      <c r="E7519" s="2" t="s">
        <v>78</v>
      </c>
    </row>
    <row r="7520" spans="1:5">
      <c r="A7520" s="126">
        <f t="shared" si="121"/>
        <v>7459</v>
      </c>
      <c r="B7520" s="1726"/>
      <c r="D7520" s="2" t="str">
        <f t="shared" si="120"/>
        <v>OK</v>
      </c>
      <c r="E7520" s="2" t="s">
        <v>78</v>
      </c>
    </row>
    <row r="7521" spans="1:5">
      <c r="A7521" s="126">
        <f t="shared" si="121"/>
        <v>7460</v>
      </c>
      <c r="B7521" s="1726"/>
      <c r="D7521" s="2" t="str">
        <f t="shared" si="120"/>
        <v>OK</v>
      </c>
      <c r="E7521" s="2" t="s">
        <v>78</v>
      </c>
    </row>
    <row r="7522" spans="1:5">
      <c r="A7522" s="126">
        <f t="shared" si="121"/>
        <v>7461</v>
      </c>
      <c r="B7522" s="1726"/>
      <c r="D7522" s="2" t="str">
        <f t="shared" si="120"/>
        <v>OK</v>
      </c>
      <c r="E7522" s="2" t="s">
        <v>78</v>
      </c>
    </row>
    <row r="7523" spans="1:5">
      <c r="A7523" s="126">
        <f t="shared" si="121"/>
        <v>7462</v>
      </c>
      <c r="B7523" s="1726"/>
      <c r="D7523" s="2" t="str">
        <f t="shared" si="120"/>
        <v>OK</v>
      </c>
      <c r="E7523" s="2" t="s">
        <v>78</v>
      </c>
    </row>
    <row r="7524" spans="1:5">
      <c r="A7524" s="126">
        <f t="shared" si="121"/>
        <v>7463</v>
      </c>
      <c r="B7524" s="1726"/>
      <c r="D7524" s="2" t="str">
        <f t="shared" si="120"/>
        <v>OK</v>
      </c>
      <c r="E7524" s="2" t="s">
        <v>78</v>
      </c>
    </row>
    <row r="7525" spans="1:5">
      <c r="A7525" s="126">
        <f t="shared" si="121"/>
        <v>7464</v>
      </c>
      <c r="B7525" s="1726"/>
      <c r="D7525" s="2" t="str">
        <f t="shared" si="120"/>
        <v>OK</v>
      </c>
      <c r="E7525" s="2" t="s">
        <v>78</v>
      </c>
    </row>
    <row r="7526" spans="1:5">
      <c r="A7526" s="126">
        <f t="shared" si="121"/>
        <v>7465</v>
      </c>
      <c r="B7526" s="1726"/>
      <c r="D7526" s="2" t="str">
        <f t="shared" si="120"/>
        <v>OK</v>
      </c>
      <c r="E7526" s="2" t="s">
        <v>78</v>
      </c>
    </row>
    <row r="7527" spans="1:5">
      <c r="A7527" s="126">
        <f t="shared" si="121"/>
        <v>7466</v>
      </c>
      <c r="B7527" s="1726"/>
      <c r="D7527" s="2" t="str">
        <f t="shared" si="120"/>
        <v>OK</v>
      </c>
      <c r="E7527" s="2" t="s">
        <v>78</v>
      </c>
    </row>
    <row r="7528" spans="1:5">
      <c r="A7528" s="126">
        <f t="shared" si="121"/>
        <v>7467</v>
      </c>
      <c r="B7528" s="1726"/>
      <c r="D7528" s="2" t="str">
        <f t="shared" si="120"/>
        <v>OK</v>
      </c>
      <c r="E7528" s="2" t="s">
        <v>78</v>
      </c>
    </row>
    <row r="7529" spans="1:5">
      <c r="A7529" s="126">
        <f t="shared" si="121"/>
        <v>7468</v>
      </c>
      <c r="B7529" s="1726"/>
      <c r="D7529" s="2" t="str">
        <f t="shared" si="120"/>
        <v>OK</v>
      </c>
      <c r="E7529" s="2" t="s">
        <v>78</v>
      </c>
    </row>
    <row r="7530" spans="1:5">
      <c r="A7530" s="126">
        <f t="shared" si="121"/>
        <v>7469</v>
      </c>
      <c r="B7530" s="1726"/>
      <c r="D7530" s="2" t="str">
        <f t="shared" si="120"/>
        <v>OK</v>
      </c>
      <c r="E7530" s="2" t="s">
        <v>78</v>
      </c>
    </row>
    <row r="7531" spans="1:5">
      <c r="A7531" s="126">
        <f t="shared" si="121"/>
        <v>7470</v>
      </c>
      <c r="B7531" s="1726"/>
      <c r="D7531" s="2" t="str">
        <f t="shared" si="120"/>
        <v>OK</v>
      </c>
      <c r="E7531" s="2" t="s">
        <v>78</v>
      </c>
    </row>
    <row r="7532" spans="1:5">
      <c r="A7532" s="126">
        <f t="shared" si="121"/>
        <v>7471</v>
      </c>
      <c r="B7532" s="1726"/>
      <c r="D7532" s="2" t="str">
        <f t="shared" si="120"/>
        <v>OK</v>
      </c>
      <c r="E7532" s="2" t="s">
        <v>78</v>
      </c>
    </row>
    <row r="7533" spans="1:5">
      <c r="A7533" s="126">
        <f t="shared" si="121"/>
        <v>7472</v>
      </c>
      <c r="B7533" s="1726"/>
      <c r="D7533" s="2" t="str">
        <f t="shared" si="120"/>
        <v>OK</v>
      </c>
      <c r="E7533" s="2" t="s">
        <v>78</v>
      </c>
    </row>
    <row r="7534" spans="1:5">
      <c r="A7534" s="126">
        <f t="shared" si="121"/>
        <v>7473</v>
      </c>
      <c r="B7534" s="1726"/>
      <c r="D7534" s="2" t="str">
        <f t="shared" si="120"/>
        <v>OK</v>
      </c>
      <c r="E7534" s="2" t="s">
        <v>78</v>
      </c>
    </row>
    <row r="7535" spans="1:5">
      <c r="A7535" s="126">
        <f t="shared" si="121"/>
        <v>7474</v>
      </c>
      <c r="B7535" s="1726"/>
      <c r="D7535" s="2" t="str">
        <f t="shared" si="120"/>
        <v>OK</v>
      </c>
      <c r="E7535" s="2" t="s">
        <v>78</v>
      </c>
    </row>
    <row r="7536" spans="1:5">
      <c r="A7536" s="126">
        <f t="shared" si="121"/>
        <v>7475</v>
      </c>
      <c r="B7536" s="1726"/>
      <c r="D7536" s="2" t="str">
        <f t="shared" si="120"/>
        <v>OK</v>
      </c>
      <c r="E7536" s="2" t="s">
        <v>78</v>
      </c>
    </row>
    <row r="7537" spans="1:5">
      <c r="A7537" s="126">
        <f t="shared" si="121"/>
        <v>7476</v>
      </c>
      <c r="B7537" s="1726"/>
      <c r="D7537" s="2" t="str">
        <f t="shared" si="120"/>
        <v>OK</v>
      </c>
      <c r="E7537" s="2" t="s">
        <v>78</v>
      </c>
    </row>
    <row r="7538" spans="1:5">
      <c r="A7538" s="126">
        <f t="shared" si="121"/>
        <v>7477</v>
      </c>
      <c r="B7538" s="1726"/>
      <c r="D7538" s="2" t="str">
        <f t="shared" si="120"/>
        <v>OK</v>
      </c>
      <c r="E7538" s="2" t="s">
        <v>78</v>
      </c>
    </row>
    <row r="7539" spans="1:5">
      <c r="A7539" s="126">
        <f t="shared" si="121"/>
        <v>7478</v>
      </c>
      <c r="B7539" s="1726"/>
      <c r="D7539" s="2" t="str">
        <f t="shared" si="120"/>
        <v>OK</v>
      </c>
      <c r="E7539" s="2" t="s">
        <v>78</v>
      </c>
    </row>
    <row r="7540" spans="1:5">
      <c r="A7540" s="126">
        <f t="shared" si="121"/>
        <v>7479</v>
      </c>
      <c r="B7540" s="1726"/>
      <c r="D7540" s="2" t="str">
        <f t="shared" si="120"/>
        <v>OK</v>
      </c>
      <c r="E7540" s="2" t="s">
        <v>78</v>
      </c>
    </row>
    <row r="7541" spans="1:5">
      <c r="A7541" s="126">
        <f t="shared" si="121"/>
        <v>7480</v>
      </c>
      <c r="B7541" s="1726"/>
      <c r="D7541" s="2" t="str">
        <f t="shared" si="120"/>
        <v>OK</v>
      </c>
      <c r="E7541" s="2" t="s">
        <v>78</v>
      </c>
    </row>
    <row r="7542" spans="1:5">
      <c r="A7542" s="126">
        <f t="shared" si="121"/>
        <v>7481</v>
      </c>
      <c r="B7542" s="1726"/>
      <c r="D7542" s="2" t="str">
        <f t="shared" si="120"/>
        <v>OK</v>
      </c>
      <c r="E7542" s="2" t="s">
        <v>78</v>
      </c>
    </row>
    <row r="7543" spans="1:5">
      <c r="A7543" s="126">
        <f t="shared" si="121"/>
        <v>7482</v>
      </c>
      <c r="B7543" s="1726"/>
      <c r="D7543" s="2" t="str">
        <f t="shared" si="120"/>
        <v>OK</v>
      </c>
      <c r="E7543" s="2" t="s">
        <v>78</v>
      </c>
    </row>
    <row r="7544" spans="1:5">
      <c r="A7544" s="126">
        <f t="shared" si="121"/>
        <v>7483</v>
      </c>
      <c r="B7544" s="1726"/>
      <c r="D7544" s="2" t="str">
        <f t="shared" si="120"/>
        <v>OK</v>
      </c>
      <c r="E7544" s="2" t="s">
        <v>78</v>
      </c>
    </row>
    <row r="7545" spans="1:5">
      <c r="A7545" s="126">
        <f t="shared" si="121"/>
        <v>7484</v>
      </c>
      <c r="B7545" s="1726"/>
      <c r="D7545" s="2" t="str">
        <f t="shared" si="120"/>
        <v>OK</v>
      </c>
      <c r="E7545" s="2" t="s">
        <v>78</v>
      </c>
    </row>
    <row r="7546" spans="1:5">
      <c r="A7546" s="126">
        <f t="shared" si="121"/>
        <v>7485</v>
      </c>
      <c r="B7546" s="1726"/>
      <c r="D7546" s="2" t="str">
        <f t="shared" si="120"/>
        <v>OK</v>
      </c>
      <c r="E7546" s="2" t="s">
        <v>78</v>
      </c>
    </row>
    <row r="7547" spans="1:5">
      <c r="A7547" s="126">
        <f t="shared" si="121"/>
        <v>7486</v>
      </c>
      <c r="B7547" s="1726"/>
      <c r="D7547" s="2" t="str">
        <f t="shared" si="120"/>
        <v>OK</v>
      </c>
      <c r="E7547" s="2" t="s">
        <v>78</v>
      </c>
    </row>
    <row r="7548" spans="1:5">
      <c r="A7548" s="126">
        <f t="shared" si="121"/>
        <v>7487</v>
      </c>
      <c r="B7548" s="1726"/>
      <c r="D7548" s="2" t="str">
        <f t="shared" si="120"/>
        <v>OK</v>
      </c>
      <c r="E7548" s="2" t="s">
        <v>78</v>
      </c>
    </row>
    <row r="7549" spans="1:5">
      <c r="A7549" s="126">
        <f t="shared" si="121"/>
        <v>7488</v>
      </c>
      <c r="B7549" s="1726"/>
      <c r="D7549" s="2" t="str">
        <f t="shared" si="120"/>
        <v>OK</v>
      </c>
      <c r="E7549" s="2" t="s">
        <v>78</v>
      </c>
    </row>
    <row r="7550" spans="1:5">
      <c r="A7550" s="126">
        <f t="shared" si="121"/>
        <v>7489</v>
      </c>
      <c r="B7550" s="1726"/>
      <c r="D7550" s="2" t="str">
        <f t="shared" si="120"/>
        <v>OK</v>
      </c>
      <c r="E7550" s="2" t="s">
        <v>78</v>
      </c>
    </row>
    <row r="7551" spans="1:5">
      <c r="A7551" s="126">
        <f t="shared" si="121"/>
        <v>7490</v>
      </c>
      <c r="B7551" s="1726"/>
      <c r="D7551" s="2" t="str">
        <f t="shared" ref="D7551:D7614" si="122">IF(ISBLANK(B7551),"OK",IF(A7551-B7551=0,"OK","Error?"))</f>
        <v>OK</v>
      </c>
      <c r="E7551" s="2" t="s">
        <v>78</v>
      </c>
    </row>
    <row r="7552" spans="1:5">
      <c r="A7552" s="126">
        <f t="shared" si="121"/>
        <v>7491</v>
      </c>
      <c r="B7552" s="1726"/>
      <c r="D7552" s="2" t="str">
        <f t="shared" si="122"/>
        <v>OK</v>
      </c>
      <c r="E7552" s="2" t="s">
        <v>78</v>
      </c>
    </row>
    <row r="7553" spans="1:5">
      <c r="A7553" s="126">
        <f t="shared" si="121"/>
        <v>7492</v>
      </c>
      <c r="B7553" s="1726"/>
      <c r="D7553" s="2" t="str">
        <f t="shared" si="122"/>
        <v>OK</v>
      </c>
      <c r="E7553" s="2" t="s">
        <v>78</v>
      </c>
    </row>
    <row r="7554" spans="1:5">
      <c r="A7554" s="126">
        <f t="shared" si="121"/>
        <v>7493</v>
      </c>
      <c r="B7554" s="1726"/>
      <c r="D7554" s="2" t="str">
        <f t="shared" si="122"/>
        <v>OK</v>
      </c>
      <c r="E7554" s="2" t="s">
        <v>78</v>
      </c>
    </row>
    <row r="7555" spans="1:5">
      <c r="A7555" s="126">
        <f t="shared" si="121"/>
        <v>7494</v>
      </c>
      <c r="B7555" s="1726"/>
      <c r="D7555" s="2" t="str">
        <f t="shared" si="122"/>
        <v>OK</v>
      </c>
      <c r="E7555" s="2" t="s">
        <v>78</v>
      </c>
    </row>
    <row r="7556" spans="1:5">
      <c r="A7556" s="126">
        <f t="shared" si="121"/>
        <v>7495</v>
      </c>
      <c r="B7556" s="1726"/>
      <c r="D7556" s="2" t="str">
        <f t="shared" si="122"/>
        <v>OK</v>
      </c>
      <c r="E7556" s="2" t="s">
        <v>78</v>
      </c>
    </row>
    <row r="7557" spans="1:5">
      <c r="A7557" s="126">
        <f t="shared" si="121"/>
        <v>7496</v>
      </c>
      <c r="B7557" s="1726"/>
      <c r="D7557" s="2" t="str">
        <f t="shared" si="122"/>
        <v>OK</v>
      </c>
      <c r="E7557" s="2" t="s">
        <v>78</v>
      </c>
    </row>
    <row r="7558" spans="1:5">
      <c r="A7558" s="126">
        <f t="shared" si="121"/>
        <v>7497</v>
      </c>
      <c r="B7558" s="1726"/>
      <c r="D7558" s="2" t="str">
        <f t="shared" si="122"/>
        <v>OK</v>
      </c>
      <c r="E7558" s="2" t="s">
        <v>78</v>
      </c>
    </row>
    <row r="7559" spans="1:5">
      <c r="A7559" s="126">
        <f t="shared" si="121"/>
        <v>7498</v>
      </c>
      <c r="B7559" s="1726"/>
      <c r="D7559" s="2" t="str">
        <f t="shared" si="122"/>
        <v>OK</v>
      </c>
      <c r="E7559" s="2" t="s">
        <v>78</v>
      </c>
    </row>
    <row r="7560" spans="1:5">
      <c r="A7560" s="126">
        <f t="shared" si="121"/>
        <v>7499</v>
      </c>
      <c r="B7560" s="1726"/>
      <c r="D7560" s="2" t="str">
        <f t="shared" si="122"/>
        <v>OK</v>
      </c>
      <c r="E7560" s="2" t="s">
        <v>78</v>
      </c>
    </row>
    <row r="7561" spans="1:5">
      <c r="A7561" s="126">
        <f t="shared" si="121"/>
        <v>7500</v>
      </c>
      <c r="B7561" s="1726"/>
      <c r="D7561" s="2" t="str">
        <f t="shared" si="122"/>
        <v>OK</v>
      </c>
      <c r="E7561" s="2" t="s">
        <v>78</v>
      </c>
    </row>
    <row r="7562" spans="1:5">
      <c r="A7562" s="126">
        <f t="shared" si="121"/>
        <v>7501</v>
      </c>
      <c r="B7562" s="1726"/>
      <c r="D7562" s="2" t="str">
        <f t="shared" si="122"/>
        <v>OK</v>
      </c>
      <c r="E7562" s="2" t="s">
        <v>78</v>
      </c>
    </row>
    <row r="7563" spans="1:5">
      <c r="A7563" s="126">
        <f t="shared" si="121"/>
        <v>7502</v>
      </c>
      <c r="B7563" s="1726"/>
      <c r="D7563" s="2" t="str">
        <f t="shared" si="122"/>
        <v>OK</v>
      </c>
      <c r="E7563" s="2" t="s">
        <v>78</v>
      </c>
    </row>
    <row r="7564" spans="1:5">
      <c r="A7564" s="126">
        <f t="shared" si="121"/>
        <v>7503</v>
      </c>
      <c r="B7564" s="1726"/>
      <c r="D7564" s="2" t="str">
        <f t="shared" si="122"/>
        <v>OK</v>
      </c>
      <c r="E7564" s="2" t="s">
        <v>78</v>
      </c>
    </row>
    <row r="7565" spans="1:5">
      <c r="A7565" s="126">
        <f t="shared" si="121"/>
        <v>7504</v>
      </c>
      <c r="B7565" s="1726"/>
      <c r="D7565" s="2" t="str">
        <f t="shared" si="122"/>
        <v>OK</v>
      </c>
      <c r="E7565" s="2" t="s">
        <v>78</v>
      </c>
    </row>
    <row r="7566" spans="1:5">
      <c r="A7566" s="126">
        <f t="shared" ref="A7566:A7629" si="123">A7565+1</f>
        <v>7505</v>
      </c>
      <c r="B7566" s="1726"/>
      <c r="D7566" s="2" t="str">
        <f t="shared" si="122"/>
        <v>OK</v>
      </c>
      <c r="E7566" s="2" t="s">
        <v>78</v>
      </c>
    </row>
    <row r="7567" spans="1:5">
      <c r="A7567" s="126">
        <f t="shared" si="123"/>
        <v>7506</v>
      </c>
      <c r="B7567" s="1726"/>
      <c r="D7567" s="2" t="str">
        <f t="shared" si="122"/>
        <v>OK</v>
      </c>
      <c r="E7567" s="2" t="s">
        <v>78</v>
      </c>
    </row>
    <row r="7568" spans="1:5">
      <c r="A7568" s="126">
        <f t="shared" si="123"/>
        <v>7507</v>
      </c>
      <c r="B7568" s="1726"/>
      <c r="D7568" s="2" t="str">
        <f t="shared" si="122"/>
        <v>OK</v>
      </c>
      <c r="E7568" s="2" t="s">
        <v>78</v>
      </c>
    </row>
    <row r="7569" spans="1:5">
      <c r="A7569" s="126">
        <f t="shared" si="123"/>
        <v>7508</v>
      </c>
      <c r="B7569" s="1726"/>
      <c r="D7569" s="2" t="str">
        <f t="shared" si="122"/>
        <v>OK</v>
      </c>
      <c r="E7569" s="2" t="s">
        <v>78</v>
      </c>
    </row>
    <row r="7570" spans="1:5">
      <c r="A7570" s="126">
        <f t="shared" si="123"/>
        <v>7509</v>
      </c>
      <c r="B7570" s="1726"/>
      <c r="D7570" s="2" t="str">
        <f t="shared" si="122"/>
        <v>OK</v>
      </c>
      <c r="E7570" s="2" t="s">
        <v>78</v>
      </c>
    </row>
    <row r="7571" spans="1:5">
      <c r="A7571" s="126">
        <f t="shared" si="123"/>
        <v>7510</v>
      </c>
      <c r="B7571" s="1726"/>
      <c r="D7571" s="2" t="str">
        <f t="shared" si="122"/>
        <v>OK</v>
      </c>
      <c r="E7571" s="2" t="s">
        <v>78</v>
      </c>
    </row>
    <row r="7572" spans="1:5">
      <c r="A7572" s="126">
        <f t="shared" si="123"/>
        <v>7511</v>
      </c>
      <c r="B7572" s="1726"/>
      <c r="D7572" s="2" t="str">
        <f t="shared" si="122"/>
        <v>OK</v>
      </c>
      <c r="E7572" s="2" t="s">
        <v>78</v>
      </c>
    </row>
    <row r="7573" spans="1:5">
      <c r="A7573" s="126">
        <f t="shared" si="123"/>
        <v>7512</v>
      </c>
      <c r="B7573" s="1726"/>
      <c r="D7573" s="2" t="str">
        <f t="shared" si="122"/>
        <v>OK</v>
      </c>
      <c r="E7573" s="2" t="s">
        <v>78</v>
      </c>
    </row>
    <row r="7574" spans="1:5">
      <c r="A7574" s="126">
        <f t="shared" si="123"/>
        <v>7513</v>
      </c>
      <c r="B7574" s="1726"/>
      <c r="D7574" s="2" t="str">
        <f t="shared" si="122"/>
        <v>OK</v>
      </c>
      <c r="E7574" s="2" t="s">
        <v>78</v>
      </c>
    </row>
    <row r="7575" spans="1:5">
      <c r="A7575" s="126">
        <f t="shared" si="123"/>
        <v>7514</v>
      </c>
      <c r="B7575" s="1726"/>
      <c r="D7575" s="2" t="str">
        <f t="shared" si="122"/>
        <v>OK</v>
      </c>
      <c r="E7575" s="2" t="s">
        <v>78</v>
      </c>
    </row>
    <row r="7576" spans="1:5">
      <c r="A7576" s="126">
        <f t="shared" si="123"/>
        <v>7515</v>
      </c>
      <c r="B7576" s="1726"/>
      <c r="D7576" s="2" t="str">
        <f t="shared" si="122"/>
        <v>OK</v>
      </c>
      <c r="E7576" s="2" t="s">
        <v>78</v>
      </c>
    </row>
    <row r="7577" spans="1:5">
      <c r="A7577" s="126">
        <f t="shared" si="123"/>
        <v>7516</v>
      </c>
      <c r="B7577" s="1726"/>
      <c r="D7577" s="2" t="str">
        <f t="shared" si="122"/>
        <v>OK</v>
      </c>
      <c r="E7577" s="2" t="s">
        <v>78</v>
      </c>
    </row>
    <row r="7578" spans="1:5">
      <c r="A7578" s="126">
        <f t="shared" si="123"/>
        <v>7517</v>
      </c>
      <c r="B7578" s="1726"/>
      <c r="D7578" s="2" t="str">
        <f t="shared" si="122"/>
        <v>OK</v>
      </c>
      <c r="E7578" s="2" t="s">
        <v>78</v>
      </c>
    </row>
    <row r="7579" spans="1:5">
      <c r="A7579" s="126">
        <f t="shared" si="123"/>
        <v>7518</v>
      </c>
      <c r="B7579" s="1726"/>
      <c r="D7579" s="2" t="str">
        <f t="shared" si="122"/>
        <v>OK</v>
      </c>
      <c r="E7579" s="2" t="s">
        <v>78</v>
      </c>
    </row>
    <row r="7580" spans="1:5">
      <c r="A7580" s="126">
        <f t="shared" si="123"/>
        <v>7519</v>
      </c>
      <c r="B7580" s="1726"/>
      <c r="D7580" s="2" t="str">
        <f t="shared" si="122"/>
        <v>OK</v>
      </c>
      <c r="E7580" s="2" t="s">
        <v>78</v>
      </c>
    </row>
    <row r="7581" spans="1:5">
      <c r="A7581" s="126">
        <f t="shared" si="123"/>
        <v>7520</v>
      </c>
      <c r="B7581" s="1726"/>
      <c r="D7581" s="2" t="str">
        <f t="shared" si="122"/>
        <v>OK</v>
      </c>
      <c r="E7581" s="2" t="s">
        <v>78</v>
      </c>
    </row>
    <row r="7582" spans="1:5">
      <c r="A7582" s="126">
        <f t="shared" si="123"/>
        <v>7521</v>
      </c>
      <c r="B7582" s="1726"/>
      <c r="D7582" s="2" t="str">
        <f t="shared" si="122"/>
        <v>OK</v>
      </c>
      <c r="E7582" s="2" t="s">
        <v>78</v>
      </c>
    </row>
    <row r="7583" spans="1:5">
      <c r="A7583" s="126">
        <f t="shared" si="123"/>
        <v>7522</v>
      </c>
      <c r="B7583" s="1726"/>
      <c r="D7583" s="2" t="str">
        <f t="shared" si="122"/>
        <v>OK</v>
      </c>
      <c r="E7583" s="2" t="s">
        <v>78</v>
      </c>
    </row>
    <row r="7584" spans="1:5">
      <c r="A7584" s="126">
        <f t="shared" si="123"/>
        <v>7523</v>
      </c>
      <c r="B7584" s="1726"/>
      <c r="D7584" s="2" t="str">
        <f t="shared" si="122"/>
        <v>OK</v>
      </c>
      <c r="E7584" s="2" t="s">
        <v>78</v>
      </c>
    </row>
    <row r="7585" spans="1:5">
      <c r="A7585" s="126">
        <f t="shared" si="123"/>
        <v>7524</v>
      </c>
      <c r="B7585" s="1726"/>
      <c r="D7585" s="2" t="str">
        <f t="shared" si="122"/>
        <v>OK</v>
      </c>
      <c r="E7585" s="2" t="s">
        <v>78</v>
      </c>
    </row>
    <row r="7586" spans="1:5">
      <c r="A7586" s="126">
        <f t="shared" si="123"/>
        <v>7525</v>
      </c>
      <c r="B7586" s="1726"/>
      <c r="D7586" s="2" t="str">
        <f t="shared" si="122"/>
        <v>OK</v>
      </c>
      <c r="E7586" s="2" t="s">
        <v>78</v>
      </c>
    </row>
    <row r="7587" spans="1:5">
      <c r="A7587" s="126">
        <f t="shared" si="123"/>
        <v>7526</v>
      </c>
      <c r="B7587" s="1726"/>
      <c r="D7587" s="2" t="str">
        <f t="shared" si="122"/>
        <v>OK</v>
      </c>
      <c r="E7587" s="2" t="s">
        <v>78</v>
      </c>
    </row>
    <row r="7588" spans="1:5">
      <c r="A7588" s="126">
        <f t="shared" si="123"/>
        <v>7527</v>
      </c>
      <c r="B7588" s="1726"/>
      <c r="D7588" s="2" t="str">
        <f t="shared" si="122"/>
        <v>OK</v>
      </c>
      <c r="E7588" s="2" t="s">
        <v>78</v>
      </c>
    </row>
    <row r="7589" spans="1:5">
      <c r="A7589" s="126">
        <f t="shared" si="123"/>
        <v>7528</v>
      </c>
      <c r="B7589" s="1726"/>
      <c r="D7589" s="2" t="str">
        <f t="shared" si="122"/>
        <v>OK</v>
      </c>
      <c r="E7589" s="2" t="s">
        <v>78</v>
      </c>
    </row>
    <row r="7590" spans="1:5">
      <c r="A7590">
        <f t="shared" si="123"/>
        <v>7529</v>
      </c>
      <c r="B7590" s="1725">
        <f>'Cap Outlay Deprec 26'!E3</f>
        <v>0</v>
      </c>
      <c r="D7590" s="2" t="str">
        <f t="shared" si="122"/>
        <v>Error?</v>
      </c>
      <c r="E7590" s="2" t="s">
        <v>19</v>
      </c>
    </row>
    <row r="7591" spans="1:5">
      <c r="A7591">
        <f t="shared" si="123"/>
        <v>7530</v>
      </c>
      <c r="B7591" s="1725">
        <f>'Cap Outlay Deprec 26'!F3</f>
        <v>0</v>
      </c>
      <c r="D7591" s="2" t="str">
        <f t="shared" si="122"/>
        <v>Error?</v>
      </c>
      <c r="E7591" s="2" t="s">
        <v>19</v>
      </c>
    </row>
    <row r="7592" spans="1:5">
      <c r="A7592">
        <f t="shared" si="123"/>
        <v>7531</v>
      </c>
      <c r="B7592" s="1725">
        <f>'Cap Outlay Deprec 26'!H3</f>
        <v>0</v>
      </c>
      <c r="D7592" s="2" t="str">
        <f t="shared" si="122"/>
        <v>Error?</v>
      </c>
      <c r="E7592" s="2" t="s">
        <v>19</v>
      </c>
    </row>
    <row r="7593" spans="1:5">
      <c r="A7593">
        <f t="shared" si="123"/>
        <v>7532</v>
      </c>
      <c r="B7593" s="1725">
        <f>'Cap Outlay Deprec 26'!I3</f>
        <v>0</v>
      </c>
      <c r="D7593" s="2" t="str">
        <f t="shared" si="122"/>
        <v>Error?</v>
      </c>
      <c r="E7593" s="2" t="s">
        <v>19</v>
      </c>
    </row>
    <row r="7594" spans="1:5">
      <c r="A7594">
        <f t="shared" si="123"/>
        <v>7533</v>
      </c>
      <c r="B7594" s="1725">
        <f>'Cap Outlay Deprec 26'!J3</f>
        <v>0</v>
      </c>
      <c r="D7594" s="2" t="str">
        <f t="shared" si="122"/>
        <v>Error?</v>
      </c>
      <c r="E7594" s="2" t="s">
        <v>19</v>
      </c>
    </row>
    <row r="7595" spans="1:5">
      <c r="A7595">
        <f t="shared" si="123"/>
        <v>7534</v>
      </c>
      <c r="B7595" s="1725">
        <f>'Cap Outlay Deprec 26'!K3</f>
        <v>0</v>
      </c>
      <c r="D7595" s="2" t="str">
        <f t="shared" si="122"/>
        <v>Error?</v>
      </c>
      <c r="E7595" s="2" t="s">
        <v>19</v>
      </c>
    </row>
    <row r="7596" spans="1:5">
      <c r="A7596">
        <f t="shared" si="123"/>
        <v>7535</v>
      </c>
      <c r="B7596" s="1725">
        <f>'Cap Outlay Deprec 26'!L3</f>
        <v>0</v>
      </c>
      <c r="D7596" s="2" t="str">
        <f t="shared" si="122"/>
        <v>Error?</v>
      </c>
      <c r="E7596" s="2" t="s">
        <v>19</v>
      </c>
    </row>
    <row r="7597" spans="1:5">
      <c r="A7597">
        <f t="shared" si="123"/>
        <v>7536</v>
      </c>
      <c r="B7597" s="1725">
        <f>'Cap Outlay Deprec 26'!C6</f>
        <v>0</v>
      </c>
      <c r="D7597" s="2" t="str">
        <f t="shared" si="122"/>
        <v>Error?</v>
      </c>
      <c r="E7597" s="2" t="s">
        <v>19</v>
      </c>
    </row>
    <row r="7598" spans="1:5">
      <c r="A7598">
        <f t="shared" si="123"/>
        <v>7537</v>
      </c>
      <c r="B7598" s="1725">
        <f>'Cap Outlay Deprec 26'!D6</f>
        <v>0</v>
      </c>
      <c r="D7598" s="2" t="str">
        <f t="shared" si="122"/>
        <v>Error?</v>
      </c>
      <c r="E7598" s="2" t="s">
        <v>19</v>
      </c>
    </row>
    <row r="7599" spans="1:5">
      <c r="A7599">
        <f t="shared" si="123"/>
        <v>7538</v>
      </c>
      <c r="B7599" s="1725">
        <f>'Cap Outlay Deprec 26'!E6</f>
        <v>0</v>
      </c>
      <c r="D7599" s="2" t="str">
        <f t="shared" si="122"/>
        <v>Error?</v>
      </c>
      <c r="E7599" s="2" t="s">
        <v>19</v>
      </c>
    </row>
    <row r="7600" spans="1:5">
      <c r="A7600">
        <f t="shared" si="123"/>
        <v>7539</v>
      </c>
      <c r="B7600" s="1725">
        <f>'Cap Outlay Deprec 26'!F6</f>
        <v>0</v>
      </c>
      <c r="D7600" s="2" t="str">
        <f t="shared" si="122"/>
        <v>Error?</v>
      </c>
      <c r="E7600" s="2" t="s">
        <v>19</v>
      </c>
    </row>
    <row r="7601" spans="1:5">
      <c r="A7601">
        <f t="shared" si="123"/>
        <v>7540</v>
      </c>
      <c r="B7601" s="1725">
        <f>'Cap Outlay Deprec 26'!H6</f>
        <v>0</v>
      </c>
      <c r="D7601" s="2" t="str">
        <f t="shared" si="122"/>
        <v>Error?</v>
      </c>
      <c r="E7601" s="2" t="s">
        <v>19</v>
      </c>
    </row>
    <row r="7602" spans="1:5">
      <c r="A7602">
        <f t="shared" si="123"/>
        <v>7541</v>
      </c>
      <c r="B7602" s="1725">
        <f>'Cap Outlay Deprec 26'!I6</f>
        <v>0</v>
      </c>
      <c r="D7602" s="2" t="str">
        <f t="shared" si="122"/>
        <v>Error?</v>
      </c>
      <c r="E7602" s="2" t="s">
        <v>19</v>
      </c>
    </row>
    <row r="7603" spans="1:5">
      <c r="A7603">
        <f t="shared" si="123"/>
        <v>7542</v>
      </c>
      <c r="B7603" s="1725">
        <f>'Cap Outlay Deprec 26'!J6</f>
        <v>0</v>
      </c>
      <c r="D7603" s="2" t="str">
        <f t="shared" si="122"/>
        <v>Error?</v>
      </c>
      <c r="E7603" s="2" t="s">
        <v>19</v>
      </c>
    </row>
    <row r="7604" spans="1:5">
      <c r="A7604">
        <f t="shared" si="123"/>
        <v>7543</v>
      </c>
      <c r="B7604" s="1725">
        <f>'Cap Outlay Deprec 26'!K6</f>
        <v>0</v>
      </c>
      <c r="D7604" s="2" t="str">
        <f t="shared" si="122"/>
        <v>Error?</v>
      </c>
      <c r="E7604" s="2" t="s">
        <v>19</v>
      </c>
    </row>
    <row r="7605" spans="1:5">
      <c r="A7605">
        <f t="shared" si="123"/>
        <v>7544</v>
      </c>
      <c r="B7605" s="1725">
        <f>'Cap Outlay Deprec 26'!L6</f>
        <v>0</v>
      </c>
      <c r="D7605" s="2" t="str">
        <f t="shared" si="122"/>
        <v>Error?</v>
      </c>
      <c r="E7605" s="2" t="s">
        <v>19</v>
      </c>
    </row>
    <row r="7606" spans="1:5">
      <c r="A7606">
        <f t="shared" si="123"/>
        <v>7545</v>
      </c>
      <c r="B7606" s="1725">
        <f>'Cap Outlay Deprec 26'!C9</f>
        <v>0</v>
      </c>
      <c r="D7606" s="2" t="str">
        <f t="shared" si="122"/>
        <v>Error?</v>
      </c>
      <c r="E7606" s="2" t="s">
        <v>19</v>
      </c>
    </row>
    <row r="7607" spans="1:5">
      <c r="A7607">
        <f t="shared" si="123"/>
        <v>7546</v>
      </c>
      <c r="B7607" s="1725">
        <f>'Cap Outlay Deprec 26'!D9</f>
        <v>0</v>
      </c>
      <c r="D7607" s="2" t="str">
        <f t="shared" si="122"/>
        <v>Error?</v>
      </c>
      <c r="E7607" s="2" t="s">
        <v>19</v>
      </c>
    </row>
    <row r="7608" spans="1:5">
      <c r="A7608">
        <f t="shared" si="123"/>
        <v>7547</v>
      </c>
      <c r="B7608" s="1725">
        <f>'Cap Outlay Deprec 26'!E9</f>
        <v>0</v>
      </c>
      <c r="D7608" s="2" t="str">
        <f t="shared" si="122"/>
        <v>Error?</v>
      </c>
      <c r="E7608" s="2" t="s">
        <v>19</v>
      </c>
    </row>
    <row r="7609" spans="1:5">
      <c r="A7609">
        <f t="shared" si="123"/>
        <v>7548</v>
      </c>
      <c r="B7609" s="1725">
        <f>'Cap Outlay Deprec 26'!F9</f>
        <v>0</v>
      </c>
      <c r="D7609" s="2" t="str">
        <f t="shared" si="122"/>
        <v>Error?</v>
      </c>
      <c r="E7609" s="2" t="s">
        <v>19</v>
      </c>
    </row>
    <row r="7610" spans="1:5">
      <c r="A7610">
        <f t="shared" si="123"/>
        <v>7549</v>
      </c>
      <c r="B7610" s="1725">
        <f>'Cap Outlay Deprec 26'!H9</f>
        <v>0</v>
      </c>
      <c r="D7610" s="2" t="str">
        <f t="shared" si="122"/>
        <v>Error?</v>
      </c>
      <c r="E7610" s="2" t="s">
        <v>19</v>
      </c>
    </row>
    <row r="7611" spans="1:5">
      <c r="A7611">
        <f t="shared" si="123"/>
        <v>7550</v>
      </c>
      <c r="B7611" s="1725">
        <f>'Cap Outlay Deprec 26'!I9</f>
        <v>0</v>
      </c>
      <c r="D7611" s="2" t="str">
        <f t="shared" si="122"/>
        <v>Error?</v>
      </c>
      <c r="E7611" s="2" t="s">
        <v>19</v>
      </c>
    </row>
    <row r="7612" spans="1:5">
      <c r="A7612">
        <f t="shared" si="123"/>
        <v>7551</v>
      </c>
      <c r="B7612" s="1725">
        <f>'Cap Outlay Deprec 26'!J9</f>
        <v>0</v>
      </c>
      <c r="D7612" s="2" t="str">
        <f t="shared" si="122"/>
        <v>Error?</v>
      </c>
      <c r="E7612" s="2" t="s">
        <v>19</v>
      </c>
    </row>
    <row r="7613" spans="1:5">
      <c r="A7613">
        <f t="shared" si="123"/>
        <v>7552</v>
      </c>
      <c r="B7613" s="1725">
        <f>'Cap Outlay Deprec 26'!K9</f>
        <v>0</v>
      </c>
      <c r="D7613" s="2" t="str">
        <f t="shared" si="122"/>
        <v>Error?</v>
      </c>
      <c r="E7613" s="2" t="s">
        <v>19</v>
      </c>
    </row>
    <row r="7614" spans="1:5">
      <c r="A7614">
        <f t="shared" si="123"/>
        <v>7553</v>
      </c>
      <c r="B7614" s="1725">
        <f>'Cap Outlay Deprec 26'!L9</f>
        <v>0</v>
      </c>
      <c r="D7614" s="2" t="str">
        <f t="shared" si="122"/>
        <v>Error?</v>
      </c>
      <c r="E7614" s="2" t="s">
        <v>19</v>
      </c>
    </row>
    <row r="7615" spans="1:5">
      <c r="A7615">
        <f t="shared" si="123"/>
        <v>7554</v>
      </c>
      <c r="B7615" s="1725">
        <f>'Cap Outlay Deprec 26'!C14</f>
        <v>659653</v>
      </c>
      <c r="D7615" s="2" t="str">
        <f t="shared" ref="D7615:D7678" si="124">IF(ISBLANK(B7615),"OK",IF(A7615-B7615=0,"OK","Error?"))</f>
        <v>Error?</v>
      </c>
      <c r="E7615" s="2" t="s">
        <v>19</v>
      </c>
    </row>
    <row r="7616" spans="1:5">
      <c r="A7616">
        <f t="shared" si="123"/>
        <v>7555</v>
      </c>
      <c r="B7616" s="1725">
        <f>'Cap Outlay Deprec 26'!D14</f>
        <v>0</v>
      </c>
      <c r="D7616" s="2" t="str">
        <f t="shared" si="124"/>
        <v>Error?</v>
      </c>
      <c r="E7616" s="2" t="s">
        <v>19</v>
      </c>
    </row>
    <row r="7617" spans="1:5">
      <c r="A7617">
        <f t="shared" si="123"/>
        <v>7556</v>
      </c>
      <c r="B7617" s="1725">
        <f>'Cap Outlay Deprec 26'!E14</f>
        <v>0</v>
      </c>
      <c r="D7617" s="2" t="str">
        <f t="shared" si="124"/>
        <v>Error?</v>
      </c>
      <c r="E7617" s="2" t="s">
        <v>19</v>
      </c>
    </row>
    <row r="7618" spans="1:5">
      <c r="A7618">
        <f t="shared" si="123"/>
        <v>7557</v>
      </c>
      <c r="B7618" s="1725">
        <f>'Cap Outlay Deprec 26'!F14</f>
        <v>659653</v>
      </c>
      <c r="D7618" s="2" t="str">
        <f t="shared" si="124"/>
        <v>Error?</v>
      </c>
      <c r="E7618" s="2" t="s">
        <v>19</v>
      </c>
    </row>
    <row r="7619" spans="1:5">
      <c r="A7619">
        <f t="shared" si="123"/>
        <v>7558</v>
      </c>
      <c r="B7619" s="1725">
        <f>'Cap Outlay Deprec 26'!H14</f>
        <v>659653</v>
      </c>
      <c r="D7619" s="2" t="str">
        <f t="shared" si="124"/>
        <v>Error?</v>
      </c>
      <c r="E7619" s="2" t="s">
        <v>19</v>
      </c>
    </row>
    <row r="7620" spans="1:5">
      <c r="A7620">
        <f t="shared" si="123"/>
        <v>7559</v>
      </c>
      <c r="B7620" s="1725">
        <f>'Cap Outlay Deprec 26'!I14</f>
        <v>0</v>
      </c>
      <c r="D7620" s="2" t="str">
        <f t="shared" si="124"/>
        <v>Error?</v>
      </c>
      <c r="E7620" s="2" t="s">
        <v>19</v>
      </c>
    </row>
    <row r="7621" spans="1:5">
      <c r="A7621">
        <f t="shared" si="123"/>
        <v>7560</v>
      </c>
      <c r="B7621" s="1725">
        <f>'Cap Outlay Deprec 26'!J14</f>
        <v>0</v>
      </c>
      <c r="D7621" s="2" t="str">
        <f t="shared" si="124"/>
        <v>Error?</v>
      </c>
      <c r="E7621" s="2" t="s">
        <v>19</v>
      </c>
    </row>
    <row r="7622" spans="1:5">
      <c r="A7622">
        <f t="shared" si="123"/>
        <v>7561</v>
      </c>
      <c r="B7622" s="1725">
        <f>'Cap Outlay Deprec 26'!K14</f>
        <v>659653</v>
      </c>
      <c r="D7622" s="2" t="str">
        <f t="shared" si="124"/>
        <v>Error?</v>
      </c>
      <c r="E7622" s="2" t="s">
        <v>19</v>
      </c>
    </row>
    <row r="7623" spans="1:5">
      <c r="A7623">
        <f t="shared" si="123"/>
        <v>7562</v>
      </c>
      <c r="B7623" s="1725">
        <f>'Cap Outlay Deprec 26'!L14</f>
        <v>0</v>
      </c>
      <c r="D7623" s="2" t="str">
        <f t="shared" si="124"/>
        <v>Error?</v>
      </c>
      <c r="E7623" s="2" t="s">
        <v>19</v>
      </c>
    </row>
    <row r="7624" spans="1:5">
      <c r="A7624">
        <f t="shared" si="123"/>
        <v>7563</v>
      </c>
      <c r="B7624" s="1725">
        <f>'Cap Outlay Deprec 26'!F17</f>
        <v>1786641</v>
      </c>
      <c r="D7624" s="2" t="str">
        <f t="shared" si="124"/>
        <v>Error?</v>
      </c>
      <c r="E7624" s="2" t="s">
        <v>19</v>
      </c>
    </row>
    <row r="7625" spans="1:5">
      <c r="A7625">
        <f t="shared" si="123"/>
        <v>7564</v>
      </c>
      <c r="B7625" s="1725">
        <f>'Cap Outlay Deprec 26'!I17</f>
        <v>178664.1</v>
      </c>
      <c r="D7625" s="2" t="str">
        <f t="shared" si="124"/>
        <v>Error?</v>
      </c>
      <c r="E7625" s="2" t="s">
        <v>19</v>
      </c>
    </row>
    <row r="7626" spans="1:5">
      <c r="A7626" s="126">
        <f t="shared" si="123"/>
        <v>7565</v>
      </c>
      <c r="B7626" s="1725"/>
      <c r="D7626" s="2" t="str">
        <f t="shared" si="124"/>
        <v>OK</v>
      </c>
      <c r="E7626" s="4" t="s">
        <v>1320</v>
      </c>
    </row>
    <row r="7627" spans="1:5">
      <c r="A7627" s="126">
        <f t="shared" si="123"/>
        <v>7566</v>
      </c>
      <c r="B7627" s="1725"/>
      <c r="D7627" s="2" t="str">
        <f t="shared" si="124"/>
        <v>OK</v>
      </c>
      <c r="E7627" s="4" t="s">
        <v>1320</v>
      </c>
    </row>
    <row r="7628" spans="1:5">
      <c r="A7628">
        <f t="shared" si="123"/>
        <v>7567</v>
      </c>
      <c r="B7628" s="1725"/>
      <c r="D7628" s="2" t="str">
        <f t="shared" si="124"/>
        <v>OK</v>
      </c>
      <c r="E7628" s="2" t="s">
        <v>19</v>
      </c>
    </row>
    <row r="7629" spans="1:5">
      <c r="A7629" s="126">
        <f t="shared" si="123"/>
        <v>7568</v>
      </c>
      <c r="B7629" s="1725"/>
      <c r="D7629" s="2" t="str">
        <f t="shared" si="124"/>
        <v>OK</v>
      </c>
      <c r="E7629" s="4" t="s">
        <v>1320</v>
      </c>
    </row>
    <row r="7630" spans="1:5">
      <c r="A7630" s="126">
        <f t="shared" ref="A7630:A7650" si="125">A7629+1</f>
        <v>7569</v>
      </c>
      <c r="B7630" s="1725"/>
      <c r="D7630" s="2" t="str">
        <f t="shared" si="124"/>
        <v>OK</v>
      </c>
      <c r="E7630" s="4" t="s">
        <v>1320</v>
      </c>
    </row>
    <row r="7631" spans="1:5">
      <c r="A7631">
        <f t="shared" si="125"/>
        <v>7570</v>
      </c>
      <c r="B7631" s="1725">
        <f>'Cap Outlay Deprec 26'!I18</f>
        <v>13754188.1</v>
      </c>
      <c r="D7631" s="2" t="str">
        <f t="shared" si="124"/>
        <v>Error?</v>
      </c>
      <c r="E7631" s="2" t="s">
        <v>19</v>
      </c>
    </row>
    <row r="7632" spans="1:5">
      <c r="A7632" s="126">
        <f t="shared" si="125"/>
        <v>7571</v>
      </c>
      <c r="B7632" s="1725"/>
      <c r="D7632" s="2" t="str">
        <f t="shared" si="124"/>
        <v>OK</v>
      </c>
      <c r="E7632" s="2" t="s">
        <v>19</v>
      </c>
    </row>
    <row r="7633" spans="1:6">
      <c r="A7633" s="126">
        <f t="shared" si="125"/>
        <v>7572</v>
      </c>
      <c r="B7633" s="1725"/>
      <c r="D7633" s="2" t="str">
        <f t="shared" si="124"/>
        <v>OK</v>
      </c>
      <c r="E7633" s="4" t="s">
        <v>1320</v>
      </c>
    </row>
    <row r="7634" spans="1:6">
      <c r="A7634" s="126">
        <f t="shared" si="125"/>
        <v>7573</v>
      </c>
      <c r="B7634" s="1725"/>
      <c r="D7634" s="2" t="str">
        <f t="shared" si="124"/>
        <v>OK</v>
      </c>
      <c r="E7634" s="4" t="s">
        <v>1320</v>
      </c>
    </row>
    <row r="7635" spans="1:6">
      <c r="A7635" s="126">
        <f t="shared" si="125"/>
        <v>7574</v>
      </c>
      <c r="B7635" s="1726"/>
      <c r="D7635" s="2" t="str">
        <f t="shared" si="124"/>
        <v>OK</v>
      </c>
      <c r="E7635" s="4" t="s">
        <v>1972</v>
      </c>
    </row>
    <row r="7636" spans="1:6">
      <c r="A7636">
        <f t="shared" si="125"/>
        <v>7575</v>
      </c>
      <c r="B7636" s="1725">
        <f>'Revenues 9-14'!G106</f>
        <v>0</v>
      </c>
      <c r="D7636" s="2" t="str">
        <f t="shared" si="124"/>
        <v>Error?</v>
      </c>
      <c r="E7636" s="2" t="s">
        <v>79</v>
      </c>
    </row>
    <row r="7637" spans="1:6">
      <c r="A7637">
        <f t="shared" si="125"/>
        <v>7576</v>
      </c>
      <c r="B7637" s="1725">
        <f>'Revenues 9-14'!H106</f>
        <v>0</v>
      </c>
      <c r="D7637" s="2" t="str">
        <f t="shared" si="124"/>
        <v>Error?</v>
      </c>
      <c r="E7637" s="2" t="s">
        <v>79</v>
      </c>
    </row>
    <row r="7638" spans="1:6">
      <c r="A7638">
        <f t="shared" si="125"/>
        <v>7577</v>
      </c>
      <c r="B7638" s="1725">
        <f>'Revenues 9-14'!J106</f>
        <v>0</v>
      </c>
      <c r="D7638" s="2" t="str">
        <f t="shared" si="124"/>
        <v>Error?</v>
      </c>
      <c r="E7638" s="2" t="s">
        <v>79</v>
      </c>
    </row>
    <row r="7639" spans="1:6">
      <c r="A7639">
        <f t="shared" si="125"/>
        <v>7578</v>
      </c>
      <c r="B7639" s="1725">
        <f>'Revenues 9-14'!K106</f>
        <v>0</v>
      </c>
      <c r="D7639" s="2" t="str">
        <f t="shared" si="124"/>
        <v>Error?</v>
      </c>
      <c r="E7639" s="2" t="s">
        <v>79</v>
      </c>
      <c r="F7639" s="2"/>
    </row>
    <row r="7640" spans="1:6">
      <c r="A7640" s="126">
        <f t="shared" si="125"/>
        <v>7579</v>
      </c>
      <c r="B7640" s="1726"/>
      <c r="D7640" s="2" t="str">
        <f t="shared" si="124"/>
        <v>OK</v>
      </c>
      <c r="E7640" s="4" t="s">
        <v>1972</v>
      </c>
    </row>
    <row r="7641" spans="1:6">
      <c r="A7641" s="126">
        <f t="shared" si="125"/>
        <v>7580</v>
      </c>
      <c r="B7641" s="1726"/>
      <c r="D7641" s="2" t="str">
        <f t="shared" si="124"/>
        <v>OK</v>
      </c>
      <c r="E7641" s="4" t="s">
        <v>1972</v>
      </c>
    </row>
    <row r="7642" spans="1:6">
      <c r="A7642" s="126">
        <f t="shared" si="125"/>
        <v>7581</v>
      </c>
      <c r="B7642" s="1726"/>
      <c r="D7642" s="2" t="str">
        <f t="shared" si="124"/>
        <v>OK</v>
      </c>
      <c r="E7642" s="4" t="s">
        <v>1972</v>
      </c>
    </row>
    <row r="7643" spans="1:6">
      <c r="A7643" s="126">
        <f t="shared" si="125"/>
        <v>7582</v>
      </c>
      <c r="B7643" s="1726"/>
      <c r="D7643" s="2" t="str">
        <f t="shared" si="124"/>
        <v>OK</v>
      </c>
      <c r="E7643" s="4" t="s">
        <v>1972</v>
      </c>
    </row>
    <row r="7644" spans="1:6">
      <c r="A7644" s="126">
        <f t="shared" si="125"/>
        <v>7583</v>
      </c>
      <c r="B7644" s="1726"/>
      <c r="D7644" s="2" t="str">
        <f t="shared" si="124"/>
        <v>OK</v>
      </c>
      <c r="E7644" s="4" t="s">
        <v>1972</v>
      </c>
    </row>
    <row r="7645" spans="1:6">
      <c r="A7645" s="126">
        <f t="shared" si="125"/>
        <v>7584</v>
      </c>
      <c r="B7645" s="1726"/>
      <c r="D7645" s="2" t="str">
        <f t="shared" si="124"/>
        <v>OK</v>
      </c>
      <c r="E7645" s="4" t="s">
        <v>1972</v>
      </c>
    </row>
    <row r="7646" spans="1:6">
      <c r="A7646" s="126">
        <f t="shared" si="125"/>
        <v>7585</v>
      </c>
      <c r="B7646" s="1726"/>
      <c r="D7646" s="2" t="str">
        <f t="shared" si="124"/>
        <v>OK</v>
      </c>
      <c r="E7646" s="4" t="s">
        <v>1972</v>
      </c>
    </row>
    <row r="7647" spans="1:6">
      <c r="A7647" s="126">
        <f t="shared" si="125"/>
        <v>7586</v>
      </c>
      <c r="B7647" s="1726"/>
      <c r="D7647" s="2" t="str">
        <f t="shared" si="124"/>
        <v>OK</v>
      </c>
      <c r="E7647" s="4" t="s">
        <v>1972</v>
      </c>
    </row>
    <row r="7648" spans="1:6">
      <c r="A7648" s="126">
        <f t="shared" si="125"/>
        <v>7587</v>
      </c>
      <c r="B7648" s="1726"/>
      <c r="D7648" s="2" t="str">
        <f t="shared" si="124"/>
        <v>OK</v>
      </c>
      <c r="E7648" s="4" t="s">
        <v>1972</v>
      </c>
    </row>
    <row r="7649" spans="1:5">
      <c r="A7649" s="126">
        <f t="shared" si="125"/>
        <v>7588</v>
      </c>
      <c r="B7649" s="1726"/>
      <c r="D7649" s="2" t="str">
        <f t="shared" si="124"/>
        <v>OK</v>
      </c>
      <c r="E7649" s="4" t="s">
        <v>1972</v>
      </c>
    </row>
    <row r="7650" spans="1:5">
      <c r="A7650" s="126">
        <f t="shared" si="125"/>
        <v>7589</v>
      </c>
      <c r="B7650" s="1726"/>
      <c r="D7650" s="2" t="str">
        <f t="shared" si="124"/>
        <v>OK</v>
      </c>
      <c r="E7650" s="4" t="s">
        <v>1972</v>
      </c>
    </row>
    <row r="7651" spans="1:5">
      <c r="A7651">
        <v>7590</v>
      </c>
      <c r="B7651" s="1725">
        <f>'Acct Summary 7-8'!C55</f>
        <v>0</v>
      </c>
      <c r="D7651" s="2" t="str">
        <f t="shared" si="124"/>
        <v>Error?</v>
      </c>
      <c r="E7651" s="2" t="s">
        <v>819</v>
      </c>
    </row>
    <row r="7652" spans="1:5">
      <c r="A7652">
        <v>7591</v>
      </c>
      <c r="B7652" s="1725">
        <f>'Acct Summary 7-8'!D55</f>
        <v>0</v>
      </c>
      <c r="D7652" s="2" t="str">
        <f t="shared" si="124"/>
        <v>Error?</v>
      </c>
      <c r="E7652" s="2" t="s">
        <v>819</v>
      </c>
    </row>
    <row r="7653" spans="1:5">
      <c r="A7653">
        <v>7592</v>
      </c>
      <c r="B7653" s="1725">
        <f>'Acct Summary 7-8'!H55</f>
        <v>0</v>
      </c>
      <c r="D7653" s="2" t="str">
        <f t="shared" si="124"/>
        <v>Error?</v>
      </c>
      <c r="E7653" s="2" t="s">
        <v>819</v>
      </c>
    </row>
    <row r="7654" spans="1:5">
      <c r="A7654">
        <v>7593</v>
      </c>
      <c r="B7654" s="1725">
        <f>'Acct Summary 7-8'!C56</f>
        <v>0</v>
      </c>
      <c r="D7654" s="2" t="str">
        <f t="shared" si="124"/>
        <v>Error?</v>
      </c>
      <c r="E7654" s="2" t="s">
        <v>819</v>
      </c>
    </row>
    <row r="7655" spans="1:5">
      <c r="A7655">
        <v>7594</v>
      </c>
      <c r="B7655" s="1725">
        <f>'Acct Summary 7-8'!D56</f>
        <v>0</v>
      </c>
      <c r="D7655" s="2" t="str">
        <f t="shared" si="124"/>
        <v>Error?</v>
      </c>
      <c r="E7655" s="2" t="s">
        <v>819</v>
      </c>
    </row>
    <row r="7656" spans="1:5">
      <c r="A7656">
        <v>7595</v>
      </c>
      <c r="B7656" s="1725">
        <f>'Acct Summary 7-8'!H56</f>
        <v>0</v>
      </c>
      <c r="D7656" s="2" t="str">
        <f t="shared" si="124"/>
        <v>Error?</v>
      </c>
      <c r="E7656" s="2" t="s">
        <v>819</v>
      </c>
    </row>
    <row r="7657" spans="1:5">
      <c r="A7657">
        <v>7596</v>
      </c>
      <c r="B7657" s="1725">
        <f>'Acct Summary 7-8'!C57</f>
        <v>0</v>
      </c>
      <c r="D7657" s="2" t="str">
        <f t="shared" si="124"/>
        <v>Error?</v>
      </c>
      <c r="E7657" s="2" t="s">
        <v>819</v>
      </c>
    </row>
    <row r="7658" spans="1:5">
      <c r="A7658">
        <v>7597</v>
      </c>
      <c r="B7658" s="1725">
        <f>'Acct Summary 7-8'!D57</f>
        <v>0</v>
      </c>
      <c r="D7658" s="2" t="str">
        <f t="shared" si="124"/>
        <v>Error?</v>
      </c>
      <c r="E7658" s="2" t="s">
        <v>819</v>
      </c>
    </row>
    <row r="7659" spans="1:5">
      <c r="A7659">
        <v>7598</v>
      </c>
      <c r="B7659" s="1725">
        <f>'Acct Summary 7-8'!H57</f>
        <v>0</v>
      </c>
      <c r="D7659" s="2" t="str">
        <f t="shared" si="124"/>
        <v>Error?</v>
      </c>
      <c r="E7659" s="2" t="s">
        <v>819</v>
      </c>
    </row>
    <row r="7660" spans="1:5">
      <c r="A7660">
        <v>7599</v>
      </c>
      <c r="B7660" s="1725">
        <f>'Acct Summary 7-8'!C59</f>
        <v>0</v>
      </c>
      <c r="D7660" s="2" t="str">
        <f t="shared" si="124"/>
        <v>Error?</v>
      </c>
      <c r="E7660" s="2" t="s">
        <v>819</v>
      </c>
    </row>
    <row r="7661" spans="1:5">
      <c r="A7661">
        <v>7600</v>
      </c>
      <c r="B7661" s="1725">
        <f>'Acct Summary 7-8'!D59</f>
        <v>0</v>
      </c>
      <c r="D7661" s="2" t="str">
        <f t="shared" si="124"/>
        <v>Error?</v>
      </c>
      <c r="E7661" s="2" t="s">
        <v>819</v>
      </c>
    </row>
    <row r="7662" spans="1:5">
      <c r="A7662">
        <v>7601</v>
      </c>
      <c r="B7662" s="1725">
        <f>'Acct Summary 7-8'!H59</f>
        <v>0</v>
      </c>
      <c r="D7662" s="2" t="str">
        <f t="shared" si="124"/>
        <v>Error?</v>
      </c>
      <c r="E7662" s="2" t="s">
        <v>819</v>
      </c>
    </row>
    <row r="7663" spans="1:5">
      <c r="A7663">
        <v>7602</v>
      </c>
      <c r="B7663" s="1725">
        <f>'Acct Summary 7-8'!C60</f>
        <v>0</v>
      </c>
      <c r="D7663" s="2" t="str">
        <f t="shared" si="124"/>
        <v>Error?</v>
      </c>
      <c r="E7663" s="2" t="s">
        <v>819</v>
      </c>
    </row>
    <row r="7664" spans="1:5">
      <c r="A7664">
        <v>7603</v>
      </c>
      <c r="B7664" s="1725">
        <f>'Acct Summary 7-8'!D60</f>
        <v>0</v>
      </c>
      <c r="D7664" s="2" t="str">
        <f t="shared" si="124"/>
        <v>Error?</v>
      </c>
      <c r="E7664" s="2" t="s">
        <v>819</v>
      </c>
    </row>
    <row r="7665" spans="1:5">
      <c r="A7665">
        <v>7604</v>
      </c>
      <c r="B7665" s="1725">
        <f>'Acct Summary 7-8'!H60</f>
        <v>0</v>
      </c>
      <c r="D7665" s="2" t="str">
        <f t="shared" si="124"/>
        <v>Error?</v>
      </c>
      <c r="E7665" s="2" t="s">
        <v>819</v>
      </c>
    </row>
    <row r="7666" spans="1:5">
      <c r="A7666">
        <v>7605</v>
      </c>
      <c r="B7666" s="1725">
        <f>'Acct Summary 7-8'!C61</f>
        <v>0</v>
      </c>
      <c r="D7666" s="2" t="str">
        <f t="shared" si="124"/>
        <v>Error?</v>
      </c>
      <c r="E7666" s="2" t="s">
        <v>819</v>
      </c>
    </row>
    <row r="7667" spans="1:5">
      <c r="A7667">
        <v>7606</v>
      </c>
      <c r="B7667" s="1725">
        <f>'Acct Summary 7-8'!D61</f>
        <v>0</v>
      </c>
      <c r="D7667" s="2" t="str">
        <f t="shared" si="124"/>
        <v>Error?</v>
      </c>
      <c r="E7667" s="2" t="s">
        <v>819</v>
      </c>
    </row>
    <row r="7668" spans="1:5">
      <c r="A7668">
        <v>7607</v>
      </c>
      <c r="B7668" s="1725">
        <f>'Acct Summary 7-8'!H61</f>
        <v>0</v>
      </c>
      <c r="D7668" s="2" t="str">
        <f t="shared" si="124"/>
        <v>Error?</v>
      </c>
      <c r="E7668" s="2" t="s">
        <v>819</v>
      </c>
    </row>
    <row r="7669" spans="1:5">
      <c r="A7669">
        <v>7608</v>
      </c>
      <c r="B7669" s="1725">
        <f>'Acct Summary 7-8'!C63</f>
        <v>0</v>
      </c>
      <c r="D7669" s="2" t="str">
        <f t="shared" si="124"/>
        <v>Error?</v>
      </c>
      <c r="E7669" s="2" t="s">
        <v>819</v>
      </c>
    </row>
    <row r="7670" spans="1:5">
      <c r="A7670">
        <v>7609</v>
      </c>
      <c r="B7670" s="1725">
        <f>'Acct Summary 7-8'!D63</f>
        <v>0</v>
      </c>
      <c r="D7670" s="2" t="str">
        <f t="shared" si="124"/>
        <v>Error?</v>
      </c>
      <c r="E7670" s="2" t="s">
        <v>819</v>
      </c>
    </row>
    <row r="7671" spans="1:5">
      <c r="A7671">
        <v>7610</v>
      </c>
      <c r="B7671" s="1725">
        <f>'Acct Summary 7-8'!C64</f>
        <v>0</v>
      </c>
      <c r="D7671" s="2" t="str">
        <f t="shared" si="124"/>
        <v>Error?</v>
      </c>
      <c r="E7671" s="2" t="s">
        <v>819</v>
      </c>
    </row>
    <row r="7672" spans="1:5">
      <c r="A7672">
        <v>7611</v>
      </c>
      <c r="B7672" s="1725">
        <f>'Acct Summary 7-8'!D64</f>
        <v>0</v>
      </c>
      <c r="D7672" s="2" t="str">
        <f t="shared" si="124"/>
        <v>Error?</v>
      </c>
      <c r="E7672" s="2" t="s">
        <v>819</v>
      </c>
    </row>
    <row r="7673" spans="1:5">
      <c r="A7673">
        <v>7612</v>
      </c>
      <c r="B7673" s="1725">
        <f>'Acct Summary 7-8'!C65</f>
        <v>0</v>
      </c>
      <c r="D7673" s="2" t="str">
        <f t="shared" si="124"/>
        <v>Error?</v>
      </c>
      <c r="E7673" s="2" t="s">
        <v>819</v>
      </c>
    </row>
    <row r="7674" spans="1:5">
      <c r="A7674">
        <v>7613</v>
      </c>
      <c r="B7674" s="1725">
        <f>'Acct Summary 7-8'!D65</f>
        <v>0</v>
      </c>
      <c r="D7674" s="2" t="str">
        <f t="shared" si="124"/>
        <v>Error?</v>
      </c>
      <c r="E7674" s="2" t="s">
        <v>819</v>
      </c>
    </row>
    <row r="7675" spans="1:5">
      <c r="A7675">
        <v>7614</v>
      </c>
      <c r="B7675" s="1725">
        <f>'Acct Summary 7-8'!C67</f>
        <v>0</v>
      </c>
      <c r="D7675" s="2" t="str">
        <f t="shared" si="124"/>
        <v>Error?</v>
      </c>
      <c r="E7675" s="2" t="s">
        <v>819</v>
      </c>
    </row>
    <row r="7676" spans="1:5">
      <c r="A7676">
        <v>7615</v>
      </c>
      <c r="B7676" s="1725">
        <f>'Acct Summary 7-8'!D67</f>
        <v>0</v>
      </c>
      <c r="D7676" s="2" t="str">
        <f t="shared" si="124"/>
        <v>Error?</v>
      </c>
      <c r="E7676" s="2" t="s">
        <v>819</v>
      </c>
    </row>
    <row r="7677" spans="1:5">
      <c r="A7677">
        <v>7616</v>
      </c>
      <c r="B7677" s="1725">
        <f>'Acct Summary 7-8'!C68</f>
        <v>0</v>
      </c>
      <c r="D7677" s="2" t="str">
        <f t="shared" si="124"/>
        <v>Error?</v>
      </c>
      <c r="E7677" s="2" t="s">
        <v>819</v>
      </c>
    </row>
    <row r="7678" spans="1:5">
      <c r="A7678">
        <v>7617</v>
      </c>
      <c r="B7678" s="1725">
        <f>'Acct Summary 7-8'!D68</f>
        <v>0</v>
      </c>
      <c r="D7678" s="2" t="str">
        <f t="shared" si="124"/>
        <v>Error?</v>
      </c>
      <c r="E7678" s="2" t="s">
        <v>819</v>
      </c>
    </row>
    <row r="7679" spans="1:5">
      <c r="A7679">
        <v>7618</v>
      </c>
      <c r="B7679" s="1725">
        <f>'Acct Summary 7-8'!C69</f>
        <v>0</v>
      </c>
      <c r="D7679" s="2" t="str">
        <f t="shared" ref="D7679:D7742" si="126">IF(ISBLANK(B7679),"OK",IF(A7679-B7679=0,"OK","Error?"))</f>
        <v>Error?</v>
      </c>
      <c r="E7679" s="2" t="s">
        <v>819</v>
      </c>
    </row>
    <row r="7680" spans="1:5">
      <c r="A7680">
        <v>7619</v>
      </c>
      <c r="B7680" s="1725">
        <f>'Acct Summary 7-8'!D69</f>
        <v>0</v>
      </c>
      <c r="D7680" s="2" t="str">
        <f t="shared" si="126"/>
        <v>Error?</v>
      </c>
      <c r="E7680" s="2" t="s">
        <v>819</v>
      </c>
    </row>
    <row r="7681" spans="1:5">
      <c r="A7681">
        <v>7620</v>
      </c>
      <c r="B7681" s="1725">
        <f>'Acct Summary 7-8'!C71</f>
        <v>0</v>
      </c>
      <c r="D7681" s="2" t="str">
        <f t="shared" si="126"/>
        <v>Error?</v>
      </c>
      <c r="E7681" s="2" t="s">
        <v>819</v>
      </c>
    </row>
    <row r="7682" spans="1:5">
      <c r="A7682">
        <v>7621</v>
      </c>
      <c r="B7682" s="1725">
        <f>'Acct Summary 7-8'!D71</f>
        <v>0</v>
      </c>
      <c r="D7682" s="2" t="str">
        <f t="shared" si="126"/>
        <v>Error?</v>
      </c>
      <c r="E7682" s="2" t="s">
        <v>819</v>
      </c>
    </row>
    <row r="7683" spans="1:5">
      <c r="A7683">
        <v>7622</v>
      </c>
      <c r="B7683" s="1725">
        <f>'Acct Summary 7-8'!C72</f>
        <v>0</v>
      </c>
      <c r="D7683" s="2" t="str">
        <f t="shared" si="126"/>
        <v>Error?</v>
      </c>
      <c r="E7683" s="2" t="s">
        <v>819</v>
      </c>
    </row>
    <row r="7684" spans="1:5">
      <c r="A7684">
        <v>7623</v>
      </c>
      <c r="B7684" s="1725">
        <f>'Acct Summary 7-8'!D72</f>
        <v>0</v>
      </c>
      <c r="D7684" s="2" t="str">
        <f t="shared" si="126"/>
        <v>Error?</v>
      </c>
      <c r="E7684" s="2" t="s">
        <v>819</v>
      </c>
    </row>
    <row r="7685" spans="1:5">
      <c r="A7685">
        <v>7624</v>
      </c>
      <c r="B7685" s="1725">
        <f>'Acct Summary 7-8'!C73</f>
        <v>0</v>
      </c>
      <c r="D7685" s="2" t="str">
        <f t="shared" si="126"/>
        <v>Error?</v>
      </c>
      <c r="E7685" s="2" t="s">
        <v>819</v>
      </c>
    </row>
    <row r="7686" spans="1:5">
      <c r="A7686">
        <v>7625</v>
      </c>
      <c r="B7686" s="1725">
        <f>'Acct Summary 7-8'!D73</f>
        <v>0</v>
      </c>
      <c r="D7686" s="2" t="str">
        <f t="shared" si="126"/>
        <v>Error?</v>
      </c>
      <c r="E7686" s="2" t="s">
        <v>819</v>
      </c>
    </row>
    <row r="7687" spans="1:5">
      <c r="A7687">
        <v>7626</v>
      </c>
      <c r="B7687" s="1725">
        <f>'Revenues 9-14'!C196</f>
        <v>0</v>
      </c>
      <c r="D7687" s="2" t="str">
        <f t="shared" si="126"/>
        <v>Error?</v>
      </c>
      <c r="E7687" s="2" t="s">
        <v>819</v>
      </c>
    </row>
    <row r="7688" spans="1:5">
      <c r="A7688">
        <v>7627</v>
      </c>
      <c r="B7688" s="1725">
        <f>'Expenditures 15-22'!C328</f>
        <v>0</v>
      </c>
      <c r="D7688" s="2" t="str">
        <f t="shared" si="126"/>
        <v>Error?</v>
      </c>
      <c r="E7688" s="2" t="s">
        <v>819</v>
      </c>
    </row>
    <row r="7689" spans="1:5">
      <c r="A7689">
        <v>7628</v>
      </c>
      <c r="B7689" s="1725">
        <f>'Expenditures 15-22'!D328</f>
        <v>0</v>
      </c>
      <c r="D7689" s="2" t="str">
        <f t="shared" si="126"/>
        <v>Error?</v>
      </c>
      <c r="E7689" s="2" t="s">
        <v>819</v>
      </c>
    </row>
    <row r="7690" spans="1:5">
      <c r="A7690">
        <v>7629</v>
      </c>
      <c r="B7690" s="1725">
        <f>'Expenditures 15-22'!E328</f>
        <v>944455</v>
      </c>
      <c r="D7690" s="2" t="str">
        <f t="shared" si="126"/>
        <v>Error?</v>
      </c>
      <c r="E7690" s="2" t="s">
        <v>819</v>
      </c>
    </row>
    <row r="7691" spans="1:5">
      <c r="A7691">
        <v>7630</v>
      </c>
      <c r="B7691" s="1725">
        <f>'Expenditures 15-22'!F328</f>
        <v>0</v>
      </c>
      <c r="D7691" s="2" t="str">
        <f t="shared" si="126"/>
        <v>Error?</v>
      </c>
      <c r="E7691" s="2" t="s">
        <v>819</v>
      </c>
    </row>
    <row r="7692" spans="1:5">
      <c r="A7692">
        <v>7631</v>
      </c>
      <c r="B7692" s="1725">
        <f>'Expenditures 15-22'!G328</f>
        <v>0</v>
      </c>
      <c r="D7692" s="2" t="str">
        <f t="shared" si="126"/>
        <v>Error?</v>
      </c>
      <c r="E7692" s="2" t="s">
        <v>819</v>
      </c>
    </row>
    <row r="7693" spans="1:5">
      <c r="A7693">
        <v>7632</v>
      </c>
      <c r="B7693" s="1725">
        <f>'Expenditures 15-22'!H328</f>
        <v>0</v>
      </c>
      <c r="D7693" s="2" t="str">
        <f t="shared" si="126"/>
        <v>Error?</v>
      </c>
      <c r="E7693" s="2" t="s">
        <v>819</v>
      </c>
    </row>
    <row r="7694" spans="1:5">
      <c r="A7694">
        <v>7633</v>
      </c>
      <c r="B7694" s="1725">
        <f>'Expenditures 15-22'!I328</f>
        <v>0</v>
      </c>
      <c r="D7694" s="2" t="str">
        <f t="shared" si="126"/>
        <v>Error?</v>
      </c>
      <c r="E7694" s="2" t="s">
        <v>819</v>
      </c>
    </row>
    <row r="7695" spans="1:5">
      <c r="A7695">
        <v>7634</v>
      </c>
      <c r="B7695" s="1725">
        <f>'Expenditures 15-22'!J328</f>
        <v>0</v>
      </c>
      <c r="D7695" s="2" t="str">
        <f t="shared" si="126"/>
        <v>Error?</v>
      </c>
      <c r="E7695" s="2" t="s">
        <v>819</v>
      </c>
    </row>
    <row r="7696" spans="1:5">
      <c r="A7696">
        <v>7635</v>
      </c>
      <c r="B7696" s="1725">
        <f>'Expenditures 15-22'!K328</f>
        <v>944455</v>
      </c>
      <c r="D7696" s="2" t="str">
        <f t="shared" si="126"/>
        <v>Error?</v>
      </c>
      <c r="E7696" s="2" t="s">
        <v>819</v>
      </c>
    </row>
    <row r="7697" spans="1:5">
      <c r="A7697">
        <v>7636</v>
      </c>
      <c r="B7697" s="1725">
        <f>'Expenditures 15-22'!C329</f>
        <v>0</v>
      </c>
      <c r="D7697" s="2" t="str">
        <f t="shared" si="126"/>
        <v>Error?</v>
      </c>
      <c r="E7697" s="2" t="s">
        <v>819</v>
      </c>
    </row>
    <row r="7698" spans="1:5">
      <c r="A7698">
        <v>7637</v>
      </c>
      <c r="B7698" s="1725">
        <f>'Expenditures 15-22'!D329</f>
        <v>0</v>
      </c>
      <c r="D7698" s="2" t="str">
        <f t="shared" si="126"/>
        <v>Error?</v>
      </c>
      <c r="E7698" s="2" t="s">
        <v>819</v>
      </c>
    </row>
    <row r="7699" spans="1:5">
      <c r="A7699">
        <v>7638</v>
      </c>
      <c r="B7699" s="1725">
        <f>'Expenditures 15-22'!E329</f>
        <v>0</v>
      </c>
      <c r="D7699" s="2" t="str">
        <f t="shared" si="126"/>
        <v>Error?</v>
      </c>
      <c r="E7699" s="2" t="s">
        <v>819</v>
      </c>
    </row>
    <row r="7700" spans="1:5">
      <c r="A7700">
        <v>7639</v>
      </c>
      <c r="B7700" s="1725">
        <f>'Expenditures 15-22'!F329</f>
        <v>0</v>
      </c>
      <c r="D7700" s="2" t="str">
        <f t="shared" si="126"/>
        <v>Error?</v>
      </c>
      <c r="E7700" s="2" t="s">
        <v>819</v>
      </c>
    </row>
    <row r="7701" spans="1:5">
      <c r="A7701">
        <v>7640</v>
      </c>
      <c r="B7701" s="1725">
        <f>'Expenditures 15-22'!G329</f>
        <v>0</v>
      </c>
      <c r="D7701" s="2" t="str">
        <f t="shared" si="126"/>
        <v>Error?</v>
      </c>
      <c r="E7701" s="2" t="s">
        <v>819</v>
      </c>
    </row>
    <row r="7702" spans="1:5">
      <c r="A7702">
        <v>7641</v>
      </c>
      <c r="B7702" s="1725">
        <f>'Expenditures 15-22'!H329</f>
        <v>0</v>
      </c>
      <c r="D7702" s="2" t="str">
        <f t="shared" si="126"/>
        <v>Error?</v>
      </c>
      <c r="E7702" s="2" t="s">
        <v>819</v>
      </c>
    </row>
    <row r="7703" spans="1:5">
      <c r="A7703">
        <v>7642</v>
      </c>
      <c r="B7703" s="1725">
        <f>'Expenditures 15-22'!I329</f>
        <v>0</v>
      </c>
      <c r="D7703" s="2" t="str">
        <f t="shared" si="126"/>
        <v>Error?</v>
      </c>
      <c r="E7703" s="2" t="s">
        <v>819</v>
      </c>
    </row>
    <row r="7704" spans="1:5">
      <c r="A7704">
        <v>7643</v>
      </c>
      <c r="B7704" s="1725">
        <f>'Expenditures 15-22'!J329</f>
        <v>0</v>
      </c>
      <c r="D7704" s="2" t="str">
        <f t="shared" si="126"/>
        <v>Error?</v>
      </c>
      <c r="E7704" s="2" t="s">
        <v>819</v>
      </c>
    </row>
    <row r="7705" spans="1:5">
      <c r="A7705">
        <v>7644</v>
      </c>
      <c r="B7705" s="1725">
        <f>'Expenditures 15-22'!K329</f>
        <v>0</v>
      </c>
      <c r="D7705" s="2" t="str">
        <f t="shared" si="126"/>
        <v>Error?</v>
      </c>
      <c r="E7705" s="2" t="s">
        <v>819</v>
      </c>
    </row>
    <row r="7706" spans="1:5">
      <c r="A7706">
        <v>7645</v>
      </c>
      <c r="B7706" s="1725">
        <f>'Revenues 9-14'!H167</f>
        <v>0</v>
      </c>
      <c r="D7706" s="2" t="str">
        <f t="shared" si="126"/>
        <v>Error?</v>
      </c>
      <c r="E7706" s="2" t="s">
        <v>819</v>
      </c>
    </row>
    <row r="7707" spans="1:5">
      <c r="A7707">
        <v>7646</v>
      </c>
      <c r="B7707" s="1725">
        <f>'Expenditures 15-22'!I64</f>
        <v>0</v>
      </c>
      <c r="D7707" s="2" t="str">
        <f t="shared" si="126"/>
        <v>Error?</v>
      </c>
      <c r="E7707" s="2" t="s">
        <v>819</v>
      </c>
    </row>
    <row r="7708" spans="1:5">
      <c r="A7708">
        <v>7647</v>
      </c>
      <c r="B7708" s="1725">
        <f>'Rest Tax Levies-Tort Im 25'!J3</f>
        <v>0</v>
      </c>
      <c r="D7708" s="2" t="str">
        <f t="shared" si="126"/>
        <v>Error?</v>
      </c>
      <c r="E7708" s="2" t="s">
        <v>819</v>
      </c>
    </row>
    <row r="7709" spans="1:5">
      <c r="A7709">
        <v>7648</v>
      </c>
      <c r="B7709" s="1725">
        <f>'Rest Tax Levies-Tort Im 25'!K3</f>
        <v>0</v>
      </c>
      <c r="D7709" s="2" t="str">
        <f t="shared" si="126"/>
        <v>Error?</v>
      </c>
      <c r="E7709" s="2" t="s">
        <v>819</v>
      </c>
    </row>
    <row r="7710" spans="1:5">
      <c r="A7710">
        <v>7649</v>
      </c>
      <c r="B7710" s="1725">
        <f>'Rest Tax Levies-Tort Im 25'!J6</f>
        <v>0</v>
      </c>
      <c r="D7710" s="2" t="str">
        <f t="shared" si="126"/>
        <v>Error?</v>
      </c>
      <c r="E7710" s="2" t="s">
        <v>819</v>
      </c>
    </row>
    <row r="7711" spans="1:5">
      <c r="A7711">
        <v>7650</v>
      </c>
      <c r="B7711" s="1725">
        <f>'Rest Tax Levies-Tort Im 25'!K6</f>
        <v>0</v>
      </c>
      <c r="D7711" s="2" t="str">
        <f t="shared" si="126"/>
        <v>Error?</v>
      </c>
      <c r="E7711" s="2" t="s">
        <v>819</v>
      </c>
    </row>
    <row r="7712" spans="1:5">
      <c r="A7712">
        <v>7651</v>
      </c>
      <c r="B7712" s="1725">
        <f>'Rest Tax Levies-Tort Im 25'!K7</f>
        <v>20849</v>
      </c>
      <c r="D7712" s="2" t="str">
        <f t="shared" si="126"/>
        <v>Error?</v>
      </c>
      <c r="E7712" s="2" t="s">
        <v>819</v>
      </c>
    </row>
    <row r="7713" spans="1:6">
      <c r="A7713">
        <v>7652</v>
      </c>
      <c r="B7713" s="1725">
        <f>'Rest Tax Levies-Tort Im 25'!J8</f>
        <v>0</v>
      </c>
      <c r="D7713" s="2" t="str">
        <f t="shared" si="126"/>
        <v>Error?</v>
      </c>
      <c r="E7713" s="2" t="s">
        <v>819</v>
      </c>
    </row>
    <row r="7714" spans="1:6">
      <c r="A7714">
        <v>7653</v>
      </c>
      <c r="B7714" s="1725">
        <f>'Rest Tax Levies-Tort Im 25'!K9</f>
        <v>157017</v>
      </c>
      <c r="D7714" s="2" t="str">
        <f t="shared" si="126"/>
        <v>Error?</v>
      </c>
      <c r="E7714" s="2" t="s">
        <v>819</v>
      </c>
    </row>
    <row r="7715" spans="1:6">
      <c r="A7715">
        <v>7654</v>
      </c>
      <c r="B7715" s="1725">
        <f>'Rest Tax Levies-Tort Im 25'!J10</f>
        <v>0</v>
      </c>
      <c r="D7715" s="2" t="str">
        <f t="shared" si="126"/>
        <v>Error?</v>
      </c>
      <c r="E7715" s="2" t="s">
        <v>819</v>
      </c>
    </row>
    <row r="7716" spans="1:6">
      <c r="A7716">
        <v>7655</v>
      </c>
      <c r="B7716" s="1725">
        <f>'Rest Tax Levies-Tort Im 25'!K10</f>
        <v>0</v>
      </c>
      <c r="D7716" s="2" t="str">
        <f t="shared" si="126"/>
        <v>Error?</v>
      </c>
      <c r="E7716" s="2" t="s">
        <v>819</v>
      </c>
    </row>
    <row r="7717" spans="1:6">
      <c r="A7717">
        <v>7656</v>
      </c>
      <c r="B7717" s="1725">
        <f>'Rest Tax Levies-Tort Im 25'!J11</f>
        <v>0</v>
      </c>
      <c r="D7717" s="2" t="str">
        <f t="shared" si="126"/>
        <v>Error?</v>
      </c>
      <c r="E7717" s="2" t="s">
        <v>819</v>
      </c>
    </row>
    <row r="7718" spans="1:6">
      <c r="A7718">
        <v>7657</v>
      </c>
      <c r="B7718" s="1725">
        <f>'Rest Tax Levies-Tort Im 25'!J12</f>
        <v>0</v>
      </c>
      <c r="D7718" s="2" t="str">
        <f t="shared" si="126"/>
        <v>Error?</v>
      </c>
      <c r="E7718" s="2" t="s">
        <v>819</v>
      </c>
    </row>
    <row r="7719" spans="1:6">
      <c r="A7719">
        <v>7658</v>
      </c>
      <c r="B7719" s="1725">
        <f>'Rest Tax Levies-Tort Im 25'!K12</f>
        <v>177866</v>
      </c>
      <c r="D7719" s="2" t="str">
        <f t="shared" si="126"/>
        <v>Error?</v>
      </c>
      <c r="E7719" s="2" t="s">
        <v>819</v>
      </c>
    </row>
    <row r="7720" spans="1:6">
      <c r="A7720">
        <v>7659</v>
      </c>
      <c r="B7720" s="1725">
        <f>'Rest Tax Levies-Tort Im 25'!H14</f>
        <v>15478461</v>
      </c>
      <c r="D7720" s="2" t="str">
        <f t="shared" si="126"/>
        <v>Error?</v>
      </c>
      <c r="E7720" s="2" t="s">
        <v>819</v>
      </c>
    </row>
    <row r="7721" spans="1:6">
      <c r="A7721">
        <v>7660</v>
      </c>
      <c r="B7721" s="1725">
        <f>'Rest Tax Levies-Tort Im 25'!K14</f>
        <v>177866</v>
      </c>
      <c r="D7721" s="2" t="str">
        <f t="shared" si="126"/>
        <v>Error?</v>
      </c>
      <c r="E7721" s="2" t="s">
        <v>819</v>
      </c>
    </row>
    <row r="7722" spans="1:6">
      <c r="A7722">
        <v>7661</v>
      </c>
      <c r="B7722" s="1725">
        <f>'Rest Tax Levies-Tort Im 25'!J15</f>
        <v>0</v>
      </c>
      <c r="D7722" s="2" t="str">
        <f t="shared" si="126"/>
        <v>Error?</v>
      </c>
      <c r="E7722" s="2" t="s">
        <v>819</v>
      </c>
    </row>
    <row r="7723" spans="1:6">
      <c r="A7723">
        <v>7662</v>
      </c>
      <c r="B7723" s="1725">
        <f>'Rest Tax Levies-Tort Im 25'!K15</f>
        <v>0</v>
      </c>
      <c r="D7723" s="2" t="str">
        <f t="shared" si="126"/>
        <v>Error?</v>
      </c>
      <c r="E7723" s="2" t="s">
        <v>819</v>
      </c>
    </row>
    <row r="7724" spans="1:6">
      <c r="A7724">
        <v>7663</v>
      </c>
      <c r="B7724" s="1725">
        <f>'Rest Tax Levies-Tort Im 25'!J18</f>
        <v>0</v>
      </c>
      <c r="D7724" s="2" t="str">
        <f t="shared" si="126"/>
        <v>Error?</v>
      </c>
      <c r="E7724" s="2" t="s">
        <v>819</v>
      </c>
      <c r="F7724" s="2"/>
    </row>
    <row r="7725" spans="1:6">
      <c r="A7725">
        <v>7664</v>
      </c>
      <c r="B7725" s="1725">
        <f>'Rest Tax Levies-Tort Im 25'!J19</f>
        <v>0</v>
      </c>
      <c r="D7725" s="2" t="str">
        <f t="shared" si="126"/>
        <v>Error?</v>
      </c>
      <c r="E7725" s="2" t="s">
        <v>819</v>
      </c>
    </row>
    <row r="7726" spans="1:6">
      <c r="A7726">
        <v>7665</v>
      </c>
      <c r="B7726" s="1725">
        <f>'Rest Tax Levies-Tort Im 25'!J20</f>
        <v>0</v>
      </c>
      <c r="D7726" s="2" t="str">
        <f t="shared" si="126"/>
        <v>Error?</v>
      </c>
      <c r="E7726" s="2" t="s">
        <v>819</v>
      </c>
    </row>
    <row r="7727" spans="1:6">
      <c r="A7727">
        <v>7666</v>
      </c>
      <c r="B7727" s="1725">
        <f>'Rest Tax Levies-Tort Im 25'!J21</f>
        <v>0</v>
      </c>
      <c r="D7727" s="2" t="str">
        <f t="shared" si="126"/>
        <v>Error?</v>
      </c>
      <c r="E7727" s="2" t="s">
        <v>819</v>
      </c>
    </row>
    <row r="7728" spans="1:6">
      <c r="A7728">
        <v>7667</v>
      </c>
      <c r="B7728" s="1725">
        <f>'Revenues 9-14'!E103</f>
        <v>0</v>
      </c>
      <c r="D7728" s="2" t="str">
        <f t="shared" si="126"/>
        <v>Error?</v>
      </c>
      <c r="E7728" s="2" t="s">
        <v>819</v>
      </c>
    </row>
    <row r="7729" spans="1:6">
      <c r="A7729">
        <v>7668</v>
      </c>
      <c r="B7729" s="1725">
        <f>'Rest Tax Levies-Tort Im 25'!K22</f>
        <v>0</v>
      </c>
      <c r="D7729" s="2" t="str">
        <f t="shared" si="126"/>
        <v>Error?</v>
      </c>
      <c r="E7729" s="2" t="s">
        <v>819</v>
      </c>
    </row>
    <row r="7730" spans="1:6">
      <c r="A7730">
        <v>7669</v>
      </c>
      <c r="B7730" s="1725">
        <f>'Rest Tax Levies-Tort Im 25'!J23</f>
        <v>0</v>
      </c>
      <c r="D7730" s="2" t="str">
        <f t="shared" si="126"/>
        <v>Error?</v>
      </c>
      <c r="E7730" s="2" t="s">
        <v>819</v>
      </c>
    </row>
    <row r="7731" spans="1:6">
      <c r="A7731">
        <v>7670</v>
      </c>
      <c r="B7731" s="1725">
        <f>'Revenues 9-14'!H103</f>
        <v>0</v>
      </c>
      <c r="D7731" s="2" t="str">
        <f t="shared" si="126"/>
        <v>Error?</v>
      </c>
      <c r="E7731" s="2" t="s">
        <v>819</v>
      </c>
    </row>
    <row r="7732" spans="1:6">
      <c r="A7732">
        <v>7671</v>
      </c>
      <c r="B7732" s="1725">
        <f>'Rest Tax Levies-Tort Im 25'!J24</f>
        <v>0</v>
      </c>
      <c r="D7732" s="2" t="str">
        <f t="shared" si="126"/>
        <v>Error?</v>
      </c>
      <c r="E7732" s="2" t="s">
        <v>819</v>
      </c>
    </row>
    <row r="7733" spans="1:6">
      <c r="A7733">
        <v>7672</v>
      </c>
      <c r="B7733" s="1725">
        <f>'Rest Tax Levies-Tort Im 25'!K24</f>
        <v>0</v>
      </c>
      <c r="D7733" s="2" t="str">
        <f t="shared" si="126"/>
        <v>Error?</v>
      </c>
      <c r="E7733" s="2" t="s">
        <v>819</v>
      </c>
    </row>
    <row r="7734" spans="1:6">
      <c r="A7734">
        <v>7673</v>
      </c>
      <c r="B7734" s="1725">
        <f>'Rest Tax Levies-Tort Im 25'!G25</f>
        <v>0</v>
      </c>
      <c r="D7734" s="2" t="str">
        <f t="shared" si="126"/>
        <v>Error?</v>
      </c>
      <c r="E7734" s="2" t="s">
        <v>819</v>
      </c>
    </row>
    <row r="7735" spans="1:6">
      <c r="A7735">
        <v>7674</v>
      </c>
      <c r="B7735" s="1725">
        <f>'Rest Tax Levies-Tort Im 25'!H25</f>
        <v>0</v>
      </c>
      <c r="D7735" s="2" t="str">
        <f t="shared" si="126"/>
        <v>Error?</v>
      </c>
      <c r="E7735" s="2" t="s">
        <v>819</v>
      </c>
    </row>
    <row r="7736" spans="1:6">
      <c r="A7736">
        <v>7675</v>
      </c>
      <c r="B7736" s="1725">
        <f>'Rest Tax Levies-Tort Im 25'!I25</f>
        <v>0</v>
      </c>
      <c r="D7736" s="2" t="str">
        <f t="shared" si="126"/>
        <v>Error?</v>
      </c>
      <c r="E7736" s="2" t="s">
        <v>819</v>
      </c>
    </row>
    <row r="7737" spans="1:6">
      <c r="A7737">
        <v>7676</v>
      </c>
      <c r="B7737" s="1725">
        <f>'Rest Tax Levies-Tort Im 25'!J25</f>
        <v>0</v>
      </c>
      <c r="D7737" s="2" t="str">
        <f t="shared" si="126"/>
        <v>Error?</v>
      </c>
      <c r="E7737" s="2" t="s">
        <v>819</v>
      </c>
    </row>
    <row r="7738" spans="1:6">
      <c r="A7738">
        <v>7677</v>
      </c>
      <c r="B7738" s="1725">
        <f>'Rest Tax Levies-Tort Im 25'!K25</f>
        <v>0</v>
      </c>
      <c r="D7738" s="2" t="str">
        <f t="shared" si="126"/>
        <v>Error?</v>
      </c>
      <c r="E7738" s="2" t="s">
        <v>819</v>
      </c>
    </row>
    <row r="7739" spans="1:6">
      <c r="A7739">
        <v>7678</v>
      </c>
      <c r="B7739" s="1725">
        <f>'Rest Tax Levies-Tort Im 25'!G26</f>
        <v>0</v>
      </c>
      <c r="D7739" s="2" t="str">
        <f t="shared" si="126"/>
        <v>Error?</v>
      </c>
      <c r="E7739" s="2" t="s">
        <v>819</v>
      </c>
    </row>
    <row r="7740" spans="1:6">
      <c r="A7740">
        <v>7679</v>
      </c>
      <c r="B7740" s="1725">
        <f>'Rest Tax Levies-Tort Im 25'!H26</f>
        <v>0</v>
      </c>
      <c r="D7740" s="2" t="str">
        <f t="shared" si="126"/>
        <v>Error?</v>
      </c>
      <c r="E7740" s="2" t="s">
        <v>819</v>
      </c>
    </row>
    <row r="7741" spans="1:6">
      <c r="A7741">
        <v>7680</v>
      </c>
      <c r="B7741" s="1725">
        <f>'Rest Tax Levies-Tort Im 25'!I26</f>
        <v>0</v>
      </c>
      <c r="D7741" s="2" t="str">
        <f t="shared" si="126"/>
        <v>Error?</v>
      </c>
      <c r="E7741" s="2" t="s">
        <v>819</v>
      </c>
    </row>
    <row r="7742" spans="1:6">
      <c r="A7742">
        <v>7681</v>
      </c>
      <c r="B7742" s="1725">
        <f>'Rest Tax Levies-Tort Im 25'!J26</f>
        <v>0</v>
      </c>
      <c r="D7742" s="2" t="str">
        <f t="shared" si="126"/>
        <v>Error?</v>
      </c>
      <c r="E7742" s="2" t="s">
        <v>819</v>
      </c>
    </row>
    <row r="7743" spans="1:6">
      <c r="A7743">
        <v>7682</v>
      </c>
      <c r="B7743" s="1725">
        <f>'Rest Tax Levies-Tort Im 25'!K26</f>
        <v>0</v>
      </c>
      <c r="D7743" s="2" t="str">
        <f t="shared" ref="D7743:D7806" si="127">IF(ISBLANK(B7743),"OK",IF(A7743-B7743=0,"OK","Error?"))</f>
        <v>Error?</v>
      </c>
      <c r="E7743" s="2" t="s">
        <v>819</v>
      </c>
    </row>
    <row r="7744" spans="1:6">
      <c r="A7744" s="126">
        <v>7683</v>
      </c>
      <c r="B7744" s="1725"/>
      <c r="D7744" s="2" t="str">
        <f t="shared" si="127"/>
        <v>OK</v>
      </c>
      <c r="E7744" s="4" t="s">
        <v>1320</v>
      </c>
      <c r="F7744" s="1"/>
    </row>
    <row r="7745" spans="1:6">
      <c r="A7745">
        <v>7684</v>
      </c>
      <c r="B7745" s="1725">
        <f>'Expenditures 15-22'!H364</f>
        <v>0</v>
      </c>
      <c r="D7745" s="2" t="str">
        <f t="shared" si="127"/>
        <v>Error?</v>
      </c>
      <c r="E7745" s="2" t="s">
        <v>819</v>
      </c>
    </row>
    <row r="7746" spans="1:6">
      <c r="A7746">
        <v>7685</v>
      </c>
      <c r="B7746" s="1725">
        <f>'Expenditures 15-22'!K364</f>
        <v>0</v>
      </c>
      <c r="D7746" s="2" t="str">
        <f t="shared" si="127"/>
        <v>Error?</v>
      </c>
      <c r="E7746" s="2" t="s">
        <v>819</v>
      </c>
    </row>
    <row r="7747" spans="1:6">
      <c r="A7747">
        <v>7686</v>
      </c>
      <c r="B7747" s="1725">
        <f>'Revenues 9-14'!E266</f>
        <v>1061993</v>
      </c>
      <c r="D7747" s="2" t="str">
        <f t="shared" si="127"/>
        <v>Error?</v>
      </c>
      <c r="E7747" s="2" t="s">
        <v>819</v>
      </c>
      <c r="F7747" s="2" t="s">
        <v>820</v>
      </c>
    </row>
    <row r="7748" spans="1:6">
      <c r="A7748">
        <v>7687</v>
      </c>
      <c r="B7748" s="1725">
        <f>'Acct Summary 7-8'!C25</f>
        <v>0</v>
      </c>
      <c r="D7748" s="2" t="str">
        <f t="shared" si="127"/>
        <v>Error?</v>
      </c>
      <c r="E7748" s="4" t="s">
        <v>1319</v>
      </c>
    </row>
    <row r="7749" spans="1:6">
      <c r="A7749">
        <v>7688</v>
      </c>
      <c r="B7749" s="1725">
        <f>'Acct Summary 7-8'!D25</f>
        <v>0</v>
      </c>
      <c r="D7749" s="2" t="str">
        <f t="shared" si="127"/>
        <v>Error?</v>
      </c>
      <c r="E7749" s="4" t="s">
        <v>1319</v>
      </c>
    </row>
    <row r="7750" spans="1:6">
      <c r="A7750">
        <v>7689</v>
      </c>
      <c r="B7750" s="1725">
        <f>'Acct Summary 7-8'!E25</f>
        <v>0</v>
      </c>
      <c r="D7750" s="2" t="str">
        <f t="shared" si="127"/>
        <v>Error?</v>
      </c>
      <c r="E7750" s="4" t="s">
        <v>1319</v>
      </c>
    </row>
    <row r="7751" spans="1:6">
      <c r="A7751">
        <v>7690</v>
      </c>
      <c r="B7751" s="1725">
        <f>'Acct Summary 7-8'!F25</f>
        <v>0</v>
      </c>
      <c r="D7751" s="2" t="str">
        <f t="shared" si="127"/>
        <v>Error?</v>
      </c>
      <c r="E7751" s="4" t="s">
        <v>1319</v>
      </c>
    </row>
    <row r="7752" spans="1:6">
      <c r="A7752">
        <v>7691</v>
      </c>
      <c r="B7752" s="1725">
        <f>'Acct Summary 7-8'!G25</f>
        <v>0</v>
      </c>
      <c r="D7752" s="2" t="str">
        <f t="shared" si="127"/>
        <v>Error?</v>
      </c>
      <c r="E7752" s="4" t="s">
        <v>1319</v>
      </c>
    </row>
    <row r="7753" spans="1:6">
      <c r="A7753">
        <v>7692</v>
      </c>
      <c r="B7753" s="1725">
        <f>'Acct Summary 7-8'!H25</f>
        <v>0</v>
      </c>
      <c r="D7753" s="2" t="str">
        <f t="shared" si="127"/>
        <v>Error?</v>
      </c>
      <c r="E7753" s="4" t="s">
        <v>1319</v>
      </c>
    </row>
    <row r="7754" spans="1:6">
      <c r="A7754">
        <v>7693</v>
      </c>
      <c r="B7754" s="1725">
        <f>'Acct Summary 7-8'!J25</f>
        <v>0</v>
      </c>
      <c r="D7754" s="2" t="str">
        <f t="shared" si="127"/>
        <v>Error?</v>
      </c>
      <c r="E7754" s="4" t="s">
        <v>1319</v>
      </c>
    </row>
    <row r="7755" spans="1:6">
      <c r="A7755">
        <v>7694</v>
      </c>
      <c r="B7755" s="1725">
        <f>'Acct Summary 7-8'!K25</f>
        <v>0</v>
      </c>
      <c r="D7755" s="2" t="str">
        <f t="shared" si="127"/>
        <v>Error?</v>
      </c>
      <c r="E7755" s="4" t="s">
        <v>1319</v>
      </c>
    </row>
    <row r="7756" spans="1:6">
      <c r="A7756" s="126">
        <v>7695</v>
      </c>
      <c r="B7756" s="1725"/>
      <c r="D7756" s="2" t="str">
        <f t="shared" si="127"/>
        <v>OK</v>
      </c>
      <c r="E7756" s="4" t="s">
        <v>1319</v>
      </c>
      <c r="F7756" t="s">
        <v>1422</v>
      </c>
    </row>
    <row r="7757" spans="1:6">
      <c r="A7757" s="126">
        <v>7696</v>
      </c>
      <c r="B7757" s="1725"/>
      <c r="D7757" s="2" t="str">
        <f t="shared" si="127"/>
        <v>OK</v>
      </c>
      <c r="E7757" s="4" t="s">
        <v>1319</v>
      </c>
      <c r="F7757" t="s">
        <v>1422</v>
      </c>
    </row>
    <row r="7758" spans="1:6">
      <c r="A7758">
        <v>7697</v>
      </c>
      <c r="B7758" s="1725">
        <f>'Aud Quest 2'!J85</f>
        <v>1056737</v>
      </c>
      <c r="D7758" s="2" t="str">
        <f t="shared" si="127"/>
        <v>Error?</v>
      </c>
      <c r="E7758" s="4" t="s">
        <v>1319</v>
      </c>
    </row>
    <row r="7759" spans="1:6">
      <c r="A7759">
        <v>7698</v>
      </c>
      <c r="B7759" s="1725">
        <f>'Aud Quest 2'!J88</f>
        <v>4938076</v>
      </c>
      <c r="D7759" s="2" t="str">
        <f t="shared" si="127"/>
        <v>Error?</v>
      </c>
      <c r="E7759" s="4" t="s">
        <v>1319</v>
      </c>
    </row>
    <row r="7760" spans="1:6">
      <c r="A7760">
        <v>7699</v>
      </c>
      <c r="B7760" s="1725">
        <f>'Aud Quest 2'!J90</f>
        <v>5994813</v>
      </c>
      <c r="D7760" s="2" t="str">
        <f t="shared" si="127"/>
        <v>Error?</v>
      </c>
      <c r="E7760" s="4" t="s">
        <v>1319</v>
      </c>
    </row>
    <row r="7761" spans="1:5">
      <c r="A7761">
        <v>7700</v>
      </c>
      <c r="B7761" s="1725">
        <f>'Revenues 9-14'!C253</f>
        <v>0</v>
      </c>
      <c r="D7761" s="2" t="str">
        <f t="shared" si="127"/>
        <v>Error?</v>
      </c>
      <c r="E7761" s="4" t="s">
        <v>1400</v>
      </c>
    </row>
    <row r="7762" spans="1:5">
      <c r="A7762">
        <v>7701</v>
      </c>
      <c r="B7762" s="1725">
        <f>'Expenditures 15-22'!E6</f>
        <v>9594944</v>
      </c>
      <c r="D7762" s="2" t="str">
        <f t="shared" si="127"/>
        <v>Error?</v>
      </c>
      <c r="E7762" s="4" t="s">
        <v>1409</v>
      </c>
    </row>
    <row r="7763" spans="1:5">
      <c r="A7763">
        <v>7702</v>
      </c>
      <c r="B7763" s="1725">
        <f>'Expenditures 15-22'!K6</f>
        <v>9594944</v>
      </c>
      <c r="D7763" s="2" t="str">
        <f t="shared" si="127"/>
        <v>Error?</v>
      </c>
      <c r="E7763" s="4"/>
    </row>
    <row r="7764" spans="1:5">
      <c r="A7764">
        <v>7703</v>
      </c>
      <c r="B7764" s="1725">
        <f>'Revenues 9-14'!F58</f>
        <v>0</v>
      </c>
      <c r="D7764" s="2" t="str">
        <f t="shared" si="127"/>
        <v>Error?</v>
      </c>
      <c r="E7764" s="4" t="s">
        <v>1437</v>
      </c>
    </row>
    <row r="7765" spans="1:5">
      <c r="A7765">
        <v>7704</v>
      </c>
      <c r="B7765" s="1725">
        <f>'Revenues 9-14'!C254</f>
        <v>49818</v>
      </c>
      <c r="D7765" s="2" t="str">
        <f t="shared" si="127"/>
        <v>Error?</v>
      </c>
      <c r="E7765" s="4" t="s">
        <v>1441</v>
      </c>
    </row>
    <row r="7766" spans="1:5">
      <c r="A7766">
        <v>7705</v>
      </c>
      <c r="B7766" s="1725">
        <f>'Revenues 9-14'!D254</f>
        <v>0</v>
      </c>
      <c r="D7766" s="2" t="str">
        <f t="shared" si="127"/>
        <v>Error?</v>
      </c>
      <c r="E7766" s="4" t="s">
        <v>1441</v>
      </c>
    </row>
    <row r="7767" spans="1:5">
      <c r="A7767" s="126">
        <v>7706</v>
      </c>
      <c r="B7767" s="1725"/>
      <c r="D7767" s="4" t="s">
        <v>1974</v>
      </c>
      <c r="E7767" s="4"/>
    </row>
    <row r="7768" spans="1:5">
      <c r="A7768">
        <v>7707</v>
      </c>
      <c r="B7768" s="1725">
        <f>'Revenues 9-14'!F254</f>
        <v>0</v>
      </c>
      <c r="D7768" s="2" t="str">
        <f t="shared" si="127"/>
        <v>Error?</v>
      </c>
      <c r="E7768" s="4" t="s">
        <v>1441</v>
      </c>
    </row>
    <row r="7769" spans="1:5">
      <c r="A7769">
        <v>7708</v>
      </c>
      <c r="B7769" s="1725">
        <f>'Revenues 9-14'!G254</f>
        <v>0</v>
      </c>
      <c r="D7769" s="2" t="str">
        <f t="shared" si="127"/>
        <v>Error?</v>
      </c>
      <c r="E7769" s="4" t="s">
        <v>1441</v>
      </c>
    </row>
    <row r="7770" spans="1:5">
      <c r="A7770" s="126">
        <v>7709</v>
      </c>
      <c r="B7770" s="1725"/>
      <c r="D7770" s="2" t="str">
        <f t="shared" si="127"/>
        <v>OK</v>
      </c>
      <c r="E7770" s="4"/>
    </row>
    <row r="7771" spans="1:5">
      <c r="A7771" s="126">
        <v>7710</v>
      </c>
      <c r="B7771" s="1725"/>
      <c r="D7771" s="2" t="str">
        <f t="shared" si="127"/>
        <v>OK</v>
      </c>
      <c r="E7771" s="4"/>
    </row>
    <row r="7772" spans="1:5">
      <c r="A7772" s="126">
        <v>7711</v>
      </c>
      <c r="B7772" s="1725"/>
      <c r="D7772" s="2" t="str">
        <f t="shared" si="127"/>
        <v>OK</v>
      </c>
      <c r="E7772" s="4" t="s">
        <v>1442</v>
      </c>
    </row>
    <row r="7773" spans="1:5">
      <c r="A7773">
        <v>7712</v>
      </c>
      <c r="B7773" s="1725">
        <f>'Rest Tax Levies-Tort Im 25'!J22</f>
        <v>0</v>
      </c>
      <c r="D7773" s="2" t="str">
        <f t="shared" si="127"/>
        <v>Error?</v>
      </c>
      <c r="E7773" s="4" t="s">
        <v>1530</v>
      </c>
    </row>
    <row r="7774" spans="1:5">
      <c r="A7774">
        <v>7713</v>
      </c>
      <c r="B7774" s="1725">
        <f>'Expenditures 15-22'!E133</f>
        <v>0</v>
      </c>
      <c r="D7774" s="2" t="str">
        <f t="shared" si="127"/>
        <v>Error?</v>
      </c>
      <c r="E7774" s="4" t="s">
        <v>1803</v>
      </c>
    </row>
    <row r="7775" spans="1:5">
      <c r="A7775">
        <v>7714</v>
      </c>
      <c r="B7775" s="1725">
        <f>'Expenditures 15-22'!H133</f>
        <v>0</v>
      </c>
      <c r="D7775" s="2" t="str">
        <f t="shared" si="127"/>
        <v>Error?</v>
      </c>
      <c r="E7775" s="4" t="s">
        <v>1803</v>
      </c>
    </row>
    <row r="7776" spans="1:5">
      <c r="A7776">
        <v>7715</v>
      </c>
      <c r="B7776" s="1725">
        <f>'Expenditures 15-22'!K133</f>
        <v>0</v>
      </c>
      <c r="D7776" s="2" t="str">
        <f t="shared" si="127"/>
        <v>Error?</v>
      </c>
      <c r="E7776" s="4" t="s">
        <v>1803</v>
      </c>
    </row>
    <row r="7777" spans="1:5">
      <c r="A7777">
        <v>7716</v>
      </c>
      <c r="B7777" s="1725">
        <f>'Expenditures 15-22'!H157</f>
        <v>0</v>
      </c>
      <c r="D7777" s="2" t="str">
        <f t="shared" si="127"/>
        <v>Error?</v>
      </c>
      <c r="E7777" s="4" t="s">
        <v>1803</v>
      </c>
    </row>
    <row r="7778" spans="1:5">
      <c r="A7778">
        <v>7717</v>
      </c>
      <c r="B7778" s="1725">
        <f>'Expenditures 15-22'!K157</f>
        <v>0</v>
      </c>
      <c r="D7778" s="2" t="str">
        <f t="shared" si="127"/>
        <v>Error?</v>
      </c>
      <c r="E7778" s="4" t="s">
        <v>1803</v>
      </c>
    </row>
    <row r="7779" spans="1:5">
      <c r="A7779">
        <v>7718</v>
      </c>
      <c r="B7779" s="1725">
        <f>'Expenditures 15-22'!H158</f>
        <v>0</v>
      </c>
      <c r="D7779" s="2" t="str">
        <f t="shared" si="127"/>
        <v>Error?</v>
      </c>
      <c r="E7779" s="4" t="s">
        <v>1803</v>
      </c>
    </row>
    <row r="7780" spans="1:5">
      <c r="A7780">
        <v>7719</v>
      </c>
      <c r="B7780" s="1725">
        <f>'Expenditures 15-22'!K158</f>
        <v>0</v>
      </c>
      <c r="D7780" s="2" t="str">
        <f t="shared" si="127"/>
        <v>Error?</v>
      </c>
      <c r="E7780" s="4" t="s">
        <v>1803</v>
      </c>
    </row>
    <row r="7781" spans="1:5">
      <c r="A7781">
        <v>7720</v>
      </c>
      <c r="B7781" s="1725">
        <f>'Expenditures 15-22'!H159</f>
        <v>0</v>
      </c>
      <c r="D7781" s="2" t="str">
        <f t="shared" si="127"/>
        <v>Error?</v>
      </c>
      <c r="E7781" s="4" t="s">
        <v>1803</v>
      </c>
    </row>
    <row r="7782" spans="1:5">
      <c r="A7782">
        <v>7721</v>
      </c>
      <c r="B7782" s="1725">
        <f>'Expenditures 15-22'!K159</f>
        <v>0</v>
      </c>
      <c r="D7782" s="2" t="str">
        <f t="shared" si="127"/>
        <v>Error?</v>
      </c>
      <c r="E7782" s="4" t="s">
        <v>1803</v>
      </c>
    </row>
    <row r="7783" spans="1:5">
      <c r="A7783">
        <v>7722</v>
      </c>
      <c r="B7783" s="1725">
        <f>'Expenditures 15-22'!D282</f>
        <v>0</v>
      </c>
      <c r="D7783" s="2" t="str">
        <f t="shared" si="127"/>
        <v>Error?</v>
      </c>
      <c r="E7783" s="4" t="s">
        <v>1803</v>
      </c>
    </row>
    <row r="7784" spans="1:5">
      <c r="A7784">
        <v>7723</v>
      </c>
      <c r="B7784" s="1725">
        <f>'Expenditures 15-22'!K282</f>
        <v>0</v>
      </c>
      <c r="D7784" s="2" t="str">
        <f t="shared" si="127"/>
        <v>Error?</v>
      </c>
      <c r="E7784" s="4" t="s">
        <v>1803</v>
      </c>
    </row>
    <row r="7785" spans="1:5">
      <c r="A7785">
        <v>7724</v>
      </c>
      <c r="B7785" s="1725">
        <f>'Expenditures 15-22'!H332</f>
        <v>0</v>
      </c>
      <c r="D7785" s="2" t="str">
        <f t="shared" si="127"/>
        <v>Error?</v>
      </c>
      <c r="E7785" s="4" t="s">
        <v>1803</v>
      </c>
    </row>
    <row r="7786" spans="1:5">
      <c r="A7786">
        <v>7725</v>
      </c>
      <c r="B7786" s="1725">
        <f>'Expenditures 15-22'!K332</f>
        <v>0</v>
      </c>
      <c r="D7786" s="2" t="str">
        <f t="shared" si="127"/>
        <v>Error?</v>
      </c>
      <c r="E7786" s="4" t="s">
        <v>1803</v>
      </c>
    </row>
    <row r="7787" spans="1:5">
      <c r="A7787">
        <v>7726</v>
      </c>
      <c r="B7787" s="1725">
        <f>'Expenditures 15-22'!H333</f>
        <v>0</v>
      </c>
      <c r="D7787" s="2" t="str">
        <f t="shared" si="127"/>
        <v>Error?</v>
      </c>
      <c r="E7787" s="4" t="s">
        <v>1803</v>
      </c>
    </row>
    <row r="7788" spans="1:5">
      <c r="A7788">
        <v>7727</v>
      </c>
      <c r="B7788" s="1725">
        <f>'Expenditures 15-22'!K333</f>
        <v>0</v>
      </c>
      <c r="D7788" s="2" t="str">
        <f t="shared" si="127"/>
        <v>Error?</v>
      </c>
      <c r="E7788" s="4" t="s">
        <v>1803</v>
      </c>
    </row>
    <row r="7789" spans="1:5">
      <c r="A7789">
        <v>7728</v>
      </c>
      <c r="B7789" s="1725">
        <f>'Expenditures 15-22'!H334</f>
        <v>0</v>
      </c>
      <c r="D7789" s="2" t="str">
        <f t="shared" si="127"/>
        <v>Error?</v>
      </c>
      <c r="E7789" s="4" t="s">
        <v>1803</v>
      </c>
    </row>
    <row r="7790" spans="1:5">
      <c r="A7790">
        <v>7729</v>
      </c>
      <c r="B7790" s="1725">
        <f>'Expenditures 15-22'!K334</f>
        <v>0</v>
      </c>
      <c r="D7790" s="2" t="str">
        <f t="shared" si="127"/>
        <v>Error?</v>
      </c>
      <c r="E7790" s="4" t="s">
        <v>1803</v>
      </c>
    </row>
    <row r="7791" spans="1:5">
      <c r="A7791">
        <v>7730</v>
      </c>
      <c r="B7791" s="1725">
        <f>'Expenditures 15-22'!H354</f>
        <v>0</v>
      </c>
      <c r="D7791" s="2" t="str">
        <f t="shared" si="127"/>
        <v>Error?</v>
      </c>
      <c r="E7791" s="4" t="s">
        <v>1803</v>
      </c>
    </row>
    <row r="7792" spans="1:5">
      <c r="A7792">
        <v>7731</v>
      </c>
      <c r="B7792" s="1725">
        <f>'Expenditures 15-22'!K354</f>
        <v>0</v>
      </c>
      <c r="D7792" s="2" t="str">
        <f t="shared" si="127"/>
        <v>Error?</v>
      </c>
      <c r="E7792" s="4" t="s">
        <v>1803</v>
      </c>
    </row>
    <row r="7793" spans="1:5">
      <c r="A7793">
        <v>7732</v>
      </c>
      <c r="B7793" s="1725">
        <f>'Expenditures 15-22'!H355</f>
        <v>0</v>
      </c>
      <c r="D7793" s="2" t="str">
        <f t="shared" si="127"/>
        <v>Error?</v>
      </c>
      <c r="E7793" s="4" t="s">
        <v>1803</v>
      </c>
    </row>
    <row r="7794" spans="1:5">
      <c r="A7794">
        <v>7733</v>
      </c>
      <c r="B7794" s="1725">
        <f>'Expenditures 15-22'!K355</f>
        <v>0</v>
      </c>
      <c r="D7794" s="2" t="str">
        <f t="shared" si="127"/>
        <v>Error?</v>
      </c>
      <c r="E7794" s="4" t="s">
        <v>1803</v>
      </c>
    </row>
    <row r="7795" spans="1:5">
      <c r="A7795">
        <v>7734</v>
      </c>
      <c r="B7795" s="1725">
        <f>'Expenditures 15-22'!E138</f>
        <v>0</v>
      </c>
      <c r="D7795" s="2" t="str">
        <f t="shared" si="127"/>
        <v>Error?</v>
      </c>
      <c r="E7795" s="4" t="s">
        <v>1803</v>
      </c>
    </row>
    <row r="7796" spans="1:5">
      <c r="A7796">
        <v>7735</v>
      </c>
      <c r="B7796" s="1725">
        <f>'Acct Summary 7-8'!J15</f>
        <v>0</v>
      </c>
      <c r="D7796" s="2" t="str">
        <f t="shared" si="127"/>
        <v>Error?</v>
      </c>
      <c r="E7796" s="4" t="s">
        <v>1803</v>
      </c>
    </row>
    <row r="7797" spans="1:5">
      <c r="A7797" s="126">
        <v>7736</v>
      </c>
      <c r="B7797" s="1725"/>
      <c r="D7797" s="2" t="str">
        <f t="shared" si="127"/>
        <v>OK</v>
      </c>
      <c r="E7797" s="4" t="s">
        <v>1956</v>
      </c>
    </row>
    <row r="7798" spans="1:5">
      <c r="A7798" s="126">
        <v>7737</v>
      </c>
      <c r="B7798" s="1725"/>
      <c r="D7798" s="2" t="str">
        <f t="shared" si="127"/>
        <v>OK</v>
      </c>
      <c r="E7798" s="4" t="s">
        <v>1956</v>
      </c>
    </row>
    <row r="7799" spans="1:5">
      <c r="A7799" s="126">
        <v>7738</v>
      </c>
      <c r="B7799" s="1725"/>
      <c r="D7799" s="2" t="str">
        <f t="shared" si="127"/>
        <v>OK</v>
      </c>
      <c r="E7799" s="4" t="s">
        <v>1956</v>
      </c>
    </row>
    <row r="7800" spans="1:5">
      <c r="A7800">
        <v>7739</v>
      </c>
      <c r="B7800" s="1725">
        <f>'Rest Tax Levies-Tort Im 25'!K23</f>
        <v>177866</v>
      </c>
      <c r="D7800" s="2" t="str">
        <f t="shared" si="127"/>
        <v>Error?</v>
      </c>
      <c r="E7800" s="4" t="s">
        <v>1943</v>
      </c>
    </row>
    <row r="7801" spans="1:5">
      <c r="A7801">
        <v>7740</v>
      </c>
      <c r="B7801" s="1725">
        <f>'Revenues 9-14'!C120</f>
        <v>0</v>
      </c>
      <c r="D7801" s="2" t="str">
        <f t="shared" si="127"/>
        <v>Error?</v>
      </c>
      <c r="E7801" s="4" t="s">
        <v>1877</v>
      </c>
    </row>
    <row r="7802" spans="1:5">
      <c r="A7802">
        <v>7741</v>
      </c>
      <c r="B7802" s="1725">
        <f>'Revenues 9-14'!D120</f>
        <v>0</v>
      </c>
      <c r="D7802" s="2" t="str">
        <f t="shared" si="127"/>
        <v>Error?</v>
      </c>
      <c r="E7802" s="4" t="s">
        <v>1877</v>
      </c>
    </row>
    <row r="7803" spans="1:5">
      <c r="A7803">
        <v>7742</v>
      </c>
      <c r="B7803" s="1725">
        <f>'Revenues 9-14'!E120</f>
        <v>0</v>
      </c>
      <c r="D7803" s="2" t="str">
        <f t="shared" si="127"/>
        <v>Error?</v>
      </c>
      <c r="E7803" s="4" t="s">
        <v>1877</v>
      </c>
    </row>
    <row r="7804" spans="1:5">
      <c r="A7804">
        <v>7743</v>
      </c>
      <c r="B7804" s="1725">
        <f>'Revenues 9-14'!F120</f>
        <v>0</v>
      </c>
      <c r="D7804" s="2" t="str">
        <f t="shared" si="127"/>
        <v>Error?</v>
      </c>
      <c r="E7804" s="4" t="s">
        <v>1877</v>
      </c>
    </row>
    <row r="7805" spans="1:5">
      <c r="A7805">
        <v>7744</v>
      </c>
      <c r="B7805" s="1725">
        <f>'Revenues 9-14'!G120</f>
        <v>0</v>
      </c>
      <c r="D7805" s="2" t="str">
        <f t="shared" si="127"/>
        <v>Error?</v>
      </c>
      <c r="E7805" s="4" t="s">
        <v>1877</v>
      </c>
    </row>
    <row r="7806" spans="1:5">
      <c r="A7806">
        <v>7745</v>
      </c>
      <c r="B7806" s="1725">
        <f>'Revenues 9-14'!H120</f>
        <v>0</v>
      </c>
      <c r="D7806" s="2" t="str">
        <f t="shared" si="127"/>
        <v>Error?</v>
      </c>
      <c r="E7806" s="4" t="s">
        <v>1877</v>
      </c>
    </row>
    <row r="7807" spans="1:5">
      <c r="A7807">
        <v>7746</v>
      </c>
      <c r="B7807" s="1725">
        <f>'Revenues 9-14'!J120</f>
        <v>0</v>
      </c>
      <c r="D7807" s="2" t="str">
        <f t="shared" ref="D7807:D7821" si="128">IF(ISBLANK(B7807),"OK",IF(A7807-B7807=0,"OK","Error?"))</f>
        <v>Error?</v>
      </c>
      <c r="E7807" s="4" t="s">
        <v>1877</v>
      </c>
    </row>
    <row r="7808" spans="1:5">
      <c r="A7808">
        <v>7747</v>
      </c>
      <c r="B7808" s="1725">
        <f>'Revenues 9-14'!K120</f>
        <v>0</v>
      </c>
      <c r="D7808" s="2" t="str">
        <f t="shared" si="128"/>
        <v>Error?</v>
      </c>
      <c r="E7808" s="4" t="s">
        <v>1877</v>
      </c>
    </row>
    <row r="7809" spans="1:5">
      <c r="A7809">
        <v>7748</v>
      </c>
      <c r="B7809" s="1725">
        <f>'Revenues 9-14'!C261</f>
        <v>0</v>
      </c>
      <c r="D7809" s="2" t="str">
        <f t="shared" si="128"/>
        <v>Error?</v>
      </c>
      <c r="E7809" s="4" t="s">
        <v>1878</v>
      </c>
    </row>
    <row r="7810" spans="1:5">
      <c r="A7810">
        <v>7749</v>
      </c>
      <c r="B7810" s="1725">
        <f>'Revenues 9-14'!D261</f>
        <v>0</v>
      </c>
      <c r="D7810" s="2" t="str">
        <f t="shared" si="128"/>
        <v>Error?</v>
      </c>
      <c r="E7810" s="4" t="s">
        <v>1878</v>
      </c>
    </row>
    <row r="7811" spans="1:5">
      <c r="A7811">
        <v>7750</v>
      </c>
      <c r="B7811" s="1725">
        <f>'Revenues 9-14'!F261</f>
        <v>0</v>
      </c>
      <c r="D7811" s="2" t="str">
        <f t="shared" si="128"/>
        <v>Error?</v>
      </c>
      <c r="E7811" s="4" t="s">
        <v>1878</v>
      </c>
    </row>
    <row r="7812" spans="1:5">
      <c r="A7812">
        <v>7751</v>
      </c>
      <c r="B7812" s="1725">
        <f>'Revenues 9-14'!G261</f>
        <v>0</v>
      </c>
      <c r="D7812" s="2" t="str">
        <f t="shared" si="128"/>
        <v>Error?</v>
      </c>
      <c r="E7812" s="4" t="s">
        <v>1878</v>
      </c>
    </row>
    <row r="7813" spans="1:5">
      <c r="A7813">
        <v>7752</v>
      </c>
      <c r="B7813" s="1725">
        <f>'Revenues 9-14'!C262</f>
        <v>0</v>
      </c>
      <c r="D7813" s="2" t="str">
        <f t="shared" si="128"/>
        <v>Error?</v>
      </c>
      <c r="E7813" s="4" t="s">
        <v>1879</v>
      </c>
    </row>
    <row r="7814" spans="1:5">
      <c r="A7814">
        <v>7753</v>
      </c>
      <c r="B7814" s="1725">
        <f>'Revenues 9-14'!D262</f>
        <v>0</v>
      </c>
      <c r="D7814" s="2" t="str">
        <f t="shared" si="128"/>
        <v>Error?</v>
      </c>
      <c r="E7814" s="4" t="s">
        <v>1879</v>
      </c>
    </row>
    <row r="7815" spans="1:5">
      <c r="A7815">
        <v>7754</v>
      </c>
      <c r="B7815" s="1725">
        <f>'Revenues 9-14'!F262</f>
        <v>0</v>
      </c>
      <c r="D7815" s="2" t="str">
        <f t="shared" si="128"/>
        <v>Error?</v>
      </c>
      <c r="E7815" s="4" t="s">
        <v>1879</v>
      </c>
    </row>
    <row r="7816" spans="1:5">
      <c r="A7816">
        <v>7755</v>
      </c>
      <c r="B7816" s="1725">
        <f>'Revenues 9-14'!G262</f>
        <v>0</v>
      </c>
      <c r="D7816" s="2" t="str">
        <f t="shared" si="128"/>
        <v>Error?</v>
      </c>
      <c r="E7816" s="4" t="s">
        <v>1879</v>
      </c>
    </row>
    <row r="7817" spans="1:5">
      <c r="A7817">
        <v>7756</v>
      </c>
      <c r="B7817" s="1725">
        <f>'Short-Term Long-Term Debt 24'!C49</f>
        <v>208073872</v>
      </c>
      <c r="D7817" s="2" t="str">
        <f t="shared" si="128"/>
        <v>Error?</v>
      </c>
      <c r="E7817" s="4" t="s">
        <v>1943</v>
      </c>
    </row>
    <row r="7818" spans="1:5">
      <c r="A7818">
        <v>7757</v>
      </c>
      <c r="B7818" s="1725">
        <f>'PCTC-OEPP 27-28'!F172</f>
        <v>11265477</v>
      </c>
      <c r="D7818" s="2" t="str">
        <f t="shared" si="128"/>
        <v>Error?</v>
      </c>
      <c r="E7818" s="4" t="s">
        <v>1957</v>
      </c>
    </row>
    <row r="7819" spans="1:5">
      <c r="A7819">
        <v>7758</v>
      </c>
      <c r="B7819" s="1725">
        <f>'PCTC-OEPP 27-28'!F173</f>
        <v>2392055</v>
      </c>
      <c r="D7819" s="2" t="str">
        <f t="shared" si="128"/>
        <v>Error?</v>
      </c>
      <c r="E7819" s="4" t="s">
        <v>1957</v>
      </c>
    </row>
    <row r="7820" spans="1:5">
      <c r="A7820">
        <v>7759</v>
      </c>
      <c r="B7820" s="1725">
        <f>'ICR Computation 30'!E40</f>
        <v>-21030342</v>
      </c>
      <c r="D7820" s="2" t="str">
        <f t="shared" si="128"/>
        <v>Error?</v>
      </c>
    </row>
    <row r="7821" spans="1:5">
      <c r="A7821">
        <v>7760</v>
      </c>
      <c r="B7821" s="1725">
        <f>'ICR Computation 30'!G40</f>
        <v>-21030342</v>
      </c>
      <c r="D7821" s="2" t="str">
        <f t="shared" si="128"/>
        <v>Error?</v>
      </c>
    </row>
    <row r="7822" spans="1:5">
      <c r="A7822" s="1">
        <v>7761</v>
      </c>
      <c r="B7822" s="1725">
        <f>'PCTC-OEPP 27-28'!F14</f>
        <v>389684007</v>
      </c>
      <c r="D7822" s="4" t="s">
        <v>1974</v>
      </c>
      <c r="E7822" s="4" t="s">
        <v>1975</v>
      </c>
    </row>
    <row r="7823" spans="1:5">
      <c r="A7823" s="1">
        <v>7762</v>
      </c>
      <c r="B7823" s="1725">
        <f>'PCTC-OEPP 27-28'!F30</f>
        <v>0</v>
      </c>
      <c r="D7823" s="4" t="s">
        <v>1974</v>
      </c>
      <c r="E7823" s="4" t="s">
        <v>1975</v>
      </c>
    </row>
    <row r="7824" spans="1:5">
      <c r="A7824" s="1">
        <v>7763</v>
      </c>
      <c r="B7824" s="1725">
        <f>'PCTC-OEPP 27-28'!F31</f>
        <v>0</v>
      </c>
      <c r="D7824" s="4" t="s">
        <v>1974</v>
      </c>
      <c r="E7824" s="4" t="s">
        <v>1975</v>
      </c>
    </row>
    <row r="7825" spans="1:5">
      <c r="A7825" s="1">
        <v>7764</v>
      </c>
      <c r="B7825" s="1725">
        <f>'PCTC-OEPP 27-28'!F32</f>
        <v>0</v>
      </c>
      <c r="D7825" s="2" t="str">
        <f t="shared" ref="D7825:D7887" si="129">IF(ISBLANK(B7825),"OK",IF(A7825-B7825=0,"OK","Error?"))</f>
        <v>Error?</v>
      </c>
      <c r="E7825" s="4" t="s">
        <v>1975</v>
      </c>
    </row>
    <row r="7826" spans="1:5">
      <c r="A7826">
        <v>7765</v>
      </c>
      <c r="B7826" s="1725">
        <f>'PCTC-OEPP 27-28'!F34</f>
        <v>9068273</v>
      </c>
      <c r="D7826" s="2" t="str">
        <f t="shared" si="129"/>
        <v>Error?</v>
      </c>
      <c r="E7826" s="4" t="s">
        <v>1975</v>
      </c>
    </row>
    <row r="7827" spans="1:5">
      <c r="A7827">
        <v>7766</v>
      </c>
      <c r="B7827" s="1725">
        <f>'PCTC-OEPP 27-28'!F35</f>
        <v>3271296</v>
      </c>
      <c r="D7827" s="2" t="str">
        <f t="shared" si="129"/>
        <v>Error?</v>
      </c>
      <c r="E7827" s="4" t="s">
        <v>1975</v>
      </c>
    </row>
    <row r="7828" spans="1:5">
      <c r="A7828">
        <v>7767</v>
      </c>
      <c r="B7828" s="1725">
        <f>'PCTC-OEPP 27-28'!F36</f>
        <v>0</v>
      </c>
      <c r="D7828" s="2" t="str">
        <f t="shared" si="129"/>
        <v>Error?</v>
      </c>
      <c r="E7828" s="4" t="s">
        <v>1975</v>
      </c>
    </row>
    <row r="7829" spans="1:5">
      <c r="A7829">
        <v>7768</v>
      </c>
      <c r="B7829" s="1725">
        <f>'PCTC-OEPP 27-28'!F37</f>
        <v>240482</v>
      </c>
      <c r="D7829" s="2" t="str">
        <f t="shared" si="129"/>
        <v>Error?</v>
      </c>
      <c r="E7829" s="4" t="s">
        <v>1975</v>
      </c>
    </row>
    <row r="7830" spans="1:5">
      <c r="A7830">
        <v>7769</v>
      </c>
      <c r="B7830" s="1725">
        <f>'PCTC-OEPP 27-28'!F38</f>
        <v>1487386</v>
      </c>
      <c r="D7830" s="2" t="str">
        <f t="shared" si="129"/>
        <v>Error?</v>
      </c>
      <c r="E7830" s="4" t="s">
        <v>1975</v>
      </c>
    </row>
    <row r="7831" spans="1:5">
      <c r="A7831">
        <v>7770</v>
      </c>
      <c r="B7831" s="1725">
        <f>'PCTC-OEPP 27-28'!F52</f>
        <v>5929065</v>
      </c>
      <c r="D7831" s="2" t="str">
        <f t="shared" si="129"/>
        <v>Error?</v>
      </c>
      <c r="E7831" s="4" t="s">
        <v>1975</v>
      </c>
    </row>
    <row r="7832" spans="1:5">
      <c r="A7832">
        <v>7771</v>
      </c>
      <c r="B7832" s="1725">
        <f>'PCTC-OEPP 27-28'!F56</f>
        <v>0</v>
      </c>
      <c r="D7832" s="2" t="str">
        <f t="shared" si="129"/>
        <v>Error?</v>
      </c>
      <c r="E7832" s="4" t="s">
        <v>1975</v>
      </c>
    </row>
    <row r="7833" spans="1:5">
      <c r="A7833">
        <v>7772</v>
      </c>
      <c r="B7833" s="1725">
        <f>'PCTC-OEPP 27-28'!F62</f>
        <v>0</v>
      </c>
      <c r="D7833" s="2" t="str">
        <f t="shared" si="129"/>
        <v>Error?</v>
      </c>
      <c r="E7833" s="4" t="s">
        <v>1975</v>
      </c>
    </row>
    <row r="7834" spans="1:5">
      <c r="A7834">
        <v>7773</v>
      </c>
      <c r="B7834" s="1725">
        <f>'PCTC-OEPP 27-28'!F77</f>
        <v>38661835</v>
      </c>
      <c r="D7834" s="2" t="str">
        <f t="shared" si="129"/>
        <v>Error?</v>
      </c>
      <c r="E7834" s="4" t="s">
        <v>1975</v>
      </c>
    </row>
    <row r="7835" spans="1:5">
      <c r="A7835">
        <v>7774</v>
      </c>
      <c r="B7835" s="1725">
        <f>'PCTC-OEPP 27-28'!F78</f>
        <v>351022172</v>
      </c>
      <c r="D7835" s="2" t="str">
        <f t="shared" si="129"/>
        <v>Error?</v>
      </c>
      <c r="E7835" s="4" t="s">
        <v>1975</v>
      </c>
    </row>
    <row r="7836" spans="1:5">
      <c r="A7836" s="126">
        <v>7775</v>
      </c>
      <c r="B7836" s="1725"/>
      <c r="D7836" s="2" t="str">
        <f t="shared" si="129"/>
        <v>OK</v>
      </c>
      <c r="E7836" s="4" t="s">
        <v>1977</v>
      </c>
    </row>
    <row r="7837" spans="1:5">
      <c r="A7837">
        <v>7776</v>
      </c>
      <c r="B7837" s="1725">
        <f>'PCTC-OEPP 27-28'!F80</f>
        <v>13717.697917073743</v>
      </c>
      <c r="D7837" s="2" t="str">
        <f t="shared" si="129"/>
        <v>Error?</v>
      </c>
      <c r="E7837" s="4" t="s">
        <v>1975</v>
      </c>
    </row>
    <row r="7838" spans="1:5">
      <c r="A7838">
        <v>7777</v>
      </c>
      <c r="B7838" s="1725">
        <f>'PCTC-OEPP 27-28'!F96</f>
        <v>71636</v>
      </c>
      <c r="D7838" s="2" t="str">
        <f t="shared" si="129"/>
        <v>Error?</v>
      </c>
      <c r="E7838" s="4" t="s">
        <v>1975</v>
      </c>
    </row>
    <row r="7839" spans="1:5">
      <c r="A7839">
        <v>7778</v>
      </c>
      <c r="B7839" s="1725">
        <f>'PCTC-OEPP 27-28'!F102</f>
        <v>861657</v>
      </c>
      <c r="D7839" s="2" t="str">
        <f t="shared" si="129"/>
        <v>Error?</v>
      </c>
      <c r="E7839" s="4" t="s">
        <v>1975</v>
      </c>
    </row>
    <row r="7840" spans="1:5">
      <c r="A7840">
        <v>7779</v>
      </c>
      <c r="B7840" s="1725">
        <f>'PCTC-OEPP 27-28'!F103</f>
        <v>0</v>
      </c>
      <c r="D7840" s="2" t="str">
        <f t="shared" si="129"/>
        <v>Error?</v>
      </c>
      <c r="E7840" s="4" t="s">
        <v>1975</v>
      </c>
    </row>
    <row r="7841" spans="1:5">
      <c r="A7841">
        <v>7780</v>
      </c>
      <c r="B7841" s="1725">
        <f>'PCTC-OEPP 27-28'!F104</f>
        <v>0</v>
      </c>
      <c r="D7841" s="2" t="str">
        <f t="shared" si="129"/>
        <v>Error?</v>
      </c>
      <c r="E7841" s="4" t="s">
        <v>1975</v>
      </c>
    </row>
    <row r="7842" spans="1:5">
      <c r="A7842">
        <v>7781</v>
      </c>
      <c r="B7842" s="1725">
        <f>'PCTC-OEPP 27-28'!F106</f>
        <v>3657529</v>
      </c>
      <c r="D7842" s="2" t="str">
        <f t="shared" si="129"/>
        <v>Error?</v>
      </c>
      <c r="E7842" s="4" t="s">
        <v>1975</v>
      </c>
    </row>
    <row r="7843" spans="1:5">
      <c r="A7843">
        <v>7782</v>
      </c>
      <c r="B7843" s="1725">
        <f>'PCTC-OEPP 27-28'!F107</f>
        <v>0</v>
      </c>
      <c r="D7843" s="2" t="str">
        <f t="shared" si="129"/>
        <v>Error?</v>
      </c>
      <c r="E7843" s="4" t="s">
        <v>1975</v>
      </c>
    </row>
    <row r="7844" spans="1:5">
      <c r="A7844">
        <v>7783</v>
      </c>
      <c r="B7844" s="1725">
        <f>'PCTC-OEPP 27-28'!F108</f>
        <v>0</v>
      </c>
      <c r="D7844" s="2" t="str">
        <f t="shared" si="129"/>
        <v>Error?</v>
      </c>
      <c r="E7844" s="4" t="s">
        <v>1975</v>
      </c>
    </row>
    <row r="7845" spans="1:5">
      <c r="A7845">
        <v>7784</v>
      </c>
      <c r="B7845" s="1725">
        <f>'PCTC-OEPP 27-28'!F110</f>
        <v>0</v>
      </c>
      <c r="D7845" s="2" t="str">
        <f t="shared" si="129"/>
        <v>Error?</v>
      </c>
      <c r="E7845" s="4" t="s">
        <v>1975</v>
      </c>
    </row>
    <row r="7846" spans="1:5">
      <c r="A7846">
        <v>7785</v>
      </c>
      <c r="B7846" s="1725">
        <f>'PCTC-OEPP 27-28'!F111</f>
        <v>157017</v>
      </c>
      <c r="D7846" s="2" t="str">
        <f t="shared" si="129"/>
        <v>Error?</v>
      </c>
      <c r="E7846" s="4" t="s">
        <v>1975</v>
      </c>
    </row>
    <row r="7847" spans="1:5">
      <c r="A7847">
        <v>7786</v>
      </c>
      <c r="B7847" s="1725">
        <f>'PCTC-OEPP 27-28'!F112</f>
        <v>16962923</v>
      </c>
      <c r="D7847" s="2" t="str">
        <f t="shared" si="129"/>
        <v>Error?</v>
      </c>
      <c r="E7847" s="4" t="s">
        <v>1975</v>
      </c>
    </row>
    <row r="7848" spans="1:5">
      <c r="A7848">
        <v>7787</v>
      </c>
      <c r="B7848" s="1725">
        <f>'PCTC-OEPP 27-28'!F114</f>
        <v>0</v>
      </c>
      <c r="D7848" s="2" t="str">
        <f t="shared" si="129"/>
        <v>Error?</v>
      </c>
      <c r="E7848" s="4" t="s">
        <v>1975</v>
      </c>
    </row>
    <row r="7849" spans="1:5">
      <c r="A7849">
        <v>7788</v>
      </c>
      <c r="B7849" s="1725">
        <f>'PCTC-OEPP 27-28'!F115</f>
        <v>169408</v>
      </c>
      <c r="D7849" s="2" t="str">
        <f t="shared" si="129"/>
        <v>Error?</v>
      </c>
      <c r="E7849" s="4" t="s">
        <v>1975</v>
      </c>
    </row>
    <row r="7850" spans="1:5">
      <c r="A7850">
        <v>7789</v>
      </c>
      <c r="B7850" s="1725">
        <f>'PCTC-OEPP 27-28'!F116</f>
        <v>0</v>
      </c>
      <c r="D7850" s="2" t="str">
        <f t="shared" si="129"/>
        <v>Error?</v>
      </c>
      <c r="E7850" s="4" t="s">
        <v>1975</v>
      </c>
    </row>
    <row r="7851" spans="1:5">
      <c r="A7851">
        <v>7790</v>
      </c>
      <c r="B7851" s="1725">
        <f>'PCTC-OEPP 27-28'!F117</f>
        <v>0</v>
      </c>
      <c r="D7851" s="2" t="str">
        <f t="shared" si="129"/>
        <v>Error?</v>
      </c>
      <c r="E7851" s="4" t="s">
        <v>1975</v>
      </c>
    </row>
    <row r="7852" spans="1:5">
      <c r="A7852">
        <v>7791</v>
      </c>
      <c r="B7852" s="1725">
        <f>'PCTC-OEPP 27-28'!F118</f>
        <v>0</v>
      </c>
      <c r="D7852" s="2" t="str">
        <f t="shared" si="129"/>
        <v>Error?</v>
      </c>
      <c r="E7852" s="4" t="s">
        <v>1975</v>
      </c>
    </row>
    <row r="7853" spans="1:5">
      <c r="A7853">
        <v>7792</v>
      </c>
      <c r="B7853" s="1725">
        <f>'PCTC-OEPP 27-28'!F119</f>
        <v>0</v>
      </c>
      <c r="D7853" s="2" t="str">
        <f t="shared" si="129"/>
        <v>Error?</v>
      </c>
      <c r="E7853" s="4" t="s">
        <v>1975</v>
      </c>
    </row>
    <row r="7854" spans="1:5">
      <c r="A7854">
        <v>7793</v>
      </c>
      <c r="B7854" s="1725">
        <f>'PCTC-OEPP 27-28'!F120</f>
        <v>0</v>
      </c>
      <c r="D7854" s="2" t="str">
        <f t="shared" si="129"/>
        <v>Error?</v>
      </c>
      <c r="E7854" s="4" t="s">
        <v>1975</v>
      </c>
    </row>
    <row r="7855" spans="1:5">
      <c r="A7855">
        <v>7794</v>
      </c>
      <c r="B7855" s="1725">
        <f>'PCTC-OEPP 27-28'!F122</f>
        <v>831271</v>
      </c>
      <c r="D7855" s="2" t="str">
        <f t="shared" si="129"/>
        <v>Error?</v>
      </c>
      <c r="E7855" s="4" t="s">
        <v>1975</v>
      </c>
    </row>
    <row r="7856" spans="1:5">
      <c r="A7856">
        <v>7795</v>
      </c>
      <c r="B7856" s="1725">
        <f>'PCTC-OEPP 27-28'!F124</f>
        <v>97410</v>
      </c>
      <c r="D7856" s="2" t="str">
        <f t="shared" si="129"/>
        <v>Error?</v>
      </c>
      <c r="E7856" s="4" t="s">
        <v>1975</v>
      </c>
    </row>
    <row r="7857" spans="1:5">
      <c r="A7857">
        <v>7796</v>
      </c>
      <c r="B7857" s="1725">
        <f>'PCTC-OEPP 27-28'!F125</f>
        <v>183329</v>
      </c>
      <c r="D7857" s="2" t="str">
        <f t="shared" si="129"/>
        <v>Error?</v>
      </c>
      <c r="E7857" s="4" t="s">
        <v>1975</v>
      </c>
    </row>
    <row r="7858" spans="1:5">
      <c r="A7858">
        <v>7797</v>
      </c>
      <c r="B7858" s="1725">
        <f>'PCTC-OEPP 27-28'!F126</f>
        <v>12393821</v>
      </c>
      <c r="D7858" s="2" t="str">
        <f t="shared" si="129"/>
        <v>Error?</v>
      </c>
      <c r="E7858" s="4" t="s">
        <v>1975</v>
      </c>
    </row>
    <row r="7859" spans="1:5">
      <c r="A7859">
        <v>7798</v>
      </c>
      <c r="B7859" s="1725">
        <f>'PCTC-OEPP 27-28'!F127</f>
        <v>19017433</v>
      </c>
      <c r="D7859" s="2" t="str">
        <f t="shared" si="129"/>
        <v>Error?</v>
      </c>
      <c r="E7859" s="4" t="s">
        <v>1975</v>
      </c>
    </row>
    <row r="7860" spans="1:5">
      <c r="A7860">
        <v>7799</v>
      </c>
      <c r="B7860" s="1725">
        <f>'PCTC-OEPP 27-28'!F128</f>
        <v>2050700</v>
      </c>
      <c r="D7860" s="2" t="str">
        <f t="shared" si="129"/>
        <v>Error?</v>
      </c>
      <c r="E7860" s="4" t="s">
        <v>1975</v>
      </c>
    </row>
    <row r="7861" spans="1:5">
      <c r="A7861">
        <v>7800</v>
      </c>
      <c r="B7861" s="1725">
        <f>'PCTC-OEPP 27-28'!F129</f>
        <v>6904482</v>
      </c>
      <c r="D7861" s="2" t="str">
        <f t="shared" si="129"/>
        <v>Error?</v>
      </c>
      <c r="E7861" s="4" t="s">
        <v>1975</v>
      </c>
    </row>
    <row r="7862" spans="1:5">
      <c r="A7862">
        <v>7801</v>
      </c>
      <c r="B7862" s="1725">
        <f>'PCTC-OEPP 27-28'!F130</f>
        <v>357401</v>
      </c>
      <c r="D7862" s="2" t="str">
        <f t="shared" si="129"/>
        <v>Error?</v>
      </c>
      <c r="E7862" s="4" t="s">
        <v>1975</v>
      </c>
    </row>
    <row r="7863" spans="1:5">
      <c r="A7863">
        <v>7802</v>
      </c>
      <c r="B7863" s="1725">
        <f>'PCTC-OEPP 27-28'!F131</f>
        <v>0</v>
      </c>
      <c r="D7863" s="2" t="str">
        <f t="shared" si="129"/>
        <v>Error?</v>
      </c>
      <c r="E7863" s="4" t="s">
        <v>1975</v>
      </c>
    </row>
    <row r="7864" spans="1:5">
      <c r="A7864">
        <v>7803</v>
      </c>
      <c r="B7864" s="1725">
        <f>'PCTC-OEPP 27-28'!F132</f>
        <v>0</v>
      </c>
      <c r="D7864" s="2" t="str">
        <f t="shared" si="129"/>
        <v>Error?</v>
      </c>
      <c r="E7864" s="4" t="s">
        <v>1975</v>
      </c>
    </row>
    <row r="7865" spans="1:5">
      <c r="A7865">
        <v>7804</v>
      </c>
      <c r="B7865" s="1725">
        <f>'PCTC-OEPP 27-28'!F133</f>
        <v>0</v>
      </c>
      <c r="D7865" s="2" t="str">
        <f t="shared" si="129"/>
        <v>Error?</v>
      </c>
      <c r="E7865" s="4" t="s">
        <v>1975</v>
      </c>
    </row>
    <row r="7866" spans="1:5">
      <c r="A7866">
        <v>7805</v>
      </c>
      <c r="B7866" s="1725">
        <f>'PCTC-OEPP 27-28'!F158</f>
        <v>1061993</v>
      </c>
      <c r="D7866" s="2" t="str">
        <f t="shared" si="129"/>
        <v>Error?</v>
      </c>
      <c r="E7866" s="4" t="s">
        <v>1975</v>
      </c>
    </row>
    <row r="7867" spans="1:5">
      <c r="A7867">
        <v>7806</v>
      </c>
      <c r="B7867" s="1725">
        <f>'PCTC-OEPP 27-28'!F160</f>
        <v>49818</v>
      </c>
      <c r="D7867" s="2" t="str">
        <f t="shared" si="129"/>
        <v>Error?</v>
      </c>
      <c r="E7867" s="4" t="s">
        <v>1975</v>
      </c>
    </row>
    <row r="7868" spans="1:5">
      <c r="A7868">
        <v>7807</v>
      </c>
      <c r="B7868" s="1725">
        <f>'PCTC-OEPP 27-28'!F161</f>
        <v>23070</v>
      </c>
      <c r="D7868" s="2" t="str">
        <f t="shared" si="129"/>
        <v>Error?</v>
      </c>
      <c r="E7868" s="4" t="s">
        <v>1975</v>
      </c>
    </row>
    <row r="7869" spans="1:5">
      <c r="A7869">
        <v>7808</v>
      </c>
      <c r="B7869" s="1725">
        <f>'PCTC-OEPP 27-28'!F162</f>
        <v>717415</v>
      </c>
      <c r="D7869" s="2" t="str">
        <f t="shared" si="129"/>
        <v>Error?</v>
      </c>
      <c r="E7869" s="4" t="s">
        <v>1975</v>
      </c>
    </row>
    <row r="7870" spans="1:5">
      <c r="A7870">
        <v>7809</v>
      </c>
      <c r="B7870" s="1725">
        <f>'PCTC-OEPP 27-28'!F163</f>
        <v>57071</v>
      </c>
      <c r="D7870" s="2" t="str">
        <f t="shared" si="129"/>
        <v>Error?</v>
      </c>
      <c r="E7870" s="4" t="s">
        <v>1975</v>
      </c>
    </row>
    <row r="7871" spans="1:5">
      <c r="A7871">
        <v>7810</v>
      </c>
      <c r="B7871" s="1725">
        <f>'PCTC-OEPP 27-28'!F164</f>
        <v>0</v>
      </c>
      <c r="D7871" s="2" t="str">
        <f t="shared" si="129"/>
        <v>Error?</v>
      </c>
      <c r="E7871" s="4" t="s">
        <v>1975</v>
      </c>
    </row>
    <row r="7872" spans="1:5">
      <c r="A7872">
        <v>7811</v>
      </c>
      <c r="B7872" s="1725">
        <f>'PCTC-OEPP 27-28'!F165</f>
        <v>1235875</v>
      </c>
      <c r="D7872" s="2" t="str">
        <f t="shared" si="129"/>
        <v>Error?</v>
      </c>
      <c r="E7872" s="4" t="s">
        <v>1975</v>
      </c>
    </row>
    <row r="7873" spans="1:5">
      <c r="A7873">
        <v>7812</v>
      </c>
      <c r="B7873" s="1725">
        <f>'PCTC-OEPP 27-28'!F166</f>
        <v>0</v>
      </c>
      <c r="D7873" s="2" t="str">
        <f t="shared" si="129"/>
        <v>Error?</v>
      </c>
      <c r="E7873" s="4" t="s">
        <v>1975</v>
      </c>
    </row>
    <row r="7874" spans="1:5">
      <c r="A7874">
        <v>7813</v>
      </c>
      <c r="B7874" s="1725">
        <f>'PCTC-OEPP 27-28'!F169</f>
        <v>1081062</v>
      </c>
      <c r="D7874" s="2" t="str">
        <f t="shared" si="129"/>
        <v>Error?</v>
      </c>
      <c r="E7874" s="4" t="s">
        <v>1975</v>
      </c>
    </row>
    <row r="7875" spans="1:5">
      <c r="A7875">
        <v>7814</v>
      </c>
      <c r="B7875" s="1725">
        <f>'PCTC-OEPP 27-28'!F170</f>
        <v>2436541</v>
      </c>
      <c r="D7875" s="2" t="str">
        <f t="shared" si="129"/>
        <v>Error?</v>
      </c>
      <c r="E7875" s="4" t="s">
        <v>1975</v>
      </c>
    </row>
    <row r="7876" spans="1:5">
      <c r="A7876">
        <v>7815</v>
      </c>
      <c r="B7876" s="1725">
        <f>'PCTC-OEPP 27-28'!F171</f>
        <v>7888887</v>
      </c>
      <c r="D7876" s="2" t="str">
        <f t="shared" si="129"/>
        <v>Error?</v>
      </c>
      <c r="E7876" s="4" t="s">
        <v>1975</v>
      </c>
    </row>
    <row r="7877" spans="1:5">
      <c r="A7877">
        <v>7816</v>
      </c>
      <c r="B7877" s="1725">
        <f>'PCTC-OEPP 27-28'!F175</f>
        <v>92936594</v>
      </c>
      <c r="D7877" s="2" t="str">
        <f t="shared" si="129"/>
        <v>Error?</v>
      </c>
      <c r="E7877" s="4" t="s">
        <v>1975</v>
      </c>
    </row>
    <row r="7878" spans="1:5">
      <c r="A7878">
        <v>7817</v>
      </c>
      <c r="B7878" s="1725">
        <f>'PCTC-OEPP 27-28'!F176</f>
        <v>258085578</v>
      </c>
      <c r="D7878" s="2" t="str">
        <f t="shared" si="129"/>
        <v>Error?</v>
      </c>
      <c r="E7878" s="4" t="s">
        <v>1975</v>
      </c>
    </row>
    <row r="7879" spans="1:5">
      <c r="A7879">
        <v>7818</v>
      </c>
      <c r="B7879" s="1725">
        <f>'PCTC-OEPP 27-28'!F178</f>
        <v>271839766.10000002</v>
      </c>
      <c r="D7879" s="2" t="str">
        <f t="shared" si="129"/>
        <v>Error?</v>
      </c>
      <c r="E7879" s="4" t="s">
        <v>1975</v>
      </c>
    </row>
    <row r="7880" spans="1:5">
      <c r="A7880">
        <v>7819</v>
      </c>
      <c r="B7880" s="1725">
        <f>'PCTC-OEPP 27-28'!F180</f>
        <v>10623.305564891165</v>
      </c>
      <c r="D7880" s="2" t="str">
        <f t="shared" si="129"/>
        <v>Error?</v>
      </c>
      <c r="E7880" s="4" t="s">
        <v>1975</v>
      </c>
    </row>
    <row r="7881" spans="1:5">
      <c r="A7881">
        <v>7820</v>
      </c>
      <c r="B7881" s="135">
        <f>'PCTC-OEPP 27-28'!F29</f>
        <v>0</v>
      </c>
      <c r="D7881" s="2" t="str">
        <f t="shared" si="129"/>
        <v>Error?</v>
      </c>
      <c r="E7881" s="4" t="s">
        <v>1975</v>
      </c>
    </row>
    <row r="7882" spans="1:5">
      <c r="A7882">
        <v>7821</v>
      </c>
      <c r="B7882" s="135">
        <f>'Revenues 9-14'!H117</f>
        <v>2500000</v>
      </c>
      <c r="D7882" s="2" t="str">
        <f t="shared" si="129"/>
        <v>Error?</v>
      </c>
      <c r="E7882" s="4" t="s">
        <v>1976</v>
      </c>
    </row>
    <row r="7883" spans="1:5">
      <c r="A7883">
        <v>7822</v>
      </c>
      <c r="B7883" s="135">
        <f>'Revenues 9-14'!H118</f>
        <v>0</v>
      </c>
      <c r="D7883" s="2" t="str">
        <f t="shared" si="129"/>
        <v>Error?</v>
      </c>
      <c r="E7883" s="4" t="s">
        <v>1976</v>
      </c>
    </row>
    <row r="7884" spans="1:5">
      <c r="A7884">
        <v>7823</v>
      </c>
      <c r="B7884" s="135">
        <f>'Revenues 9-14'!H119</f>
        <v>0</v>
      </c>
      <c r="D7884" s="2" t="str">
        <f t="shared" si="129"/>
        <v>Error?</v>
      </c>
      <c r="E7884" s="4" t="s">
        <v>1976</v>
      </c>
    </row>
    <row r="7885" spans="1:5">
      <c r="A7885">
        <v>7824</v>
      </c>
      <c r="B7885" s="135">
        <f>'Revenues 9-14'!H121</f>
        <v>0</v>
      </c>
      <c r="D7885" s="2" t="str">
        <f t="shared" si="129"/>
        <v>Error?</v>
      </c>
      <c r="E7885" s="4" t="s">
        <v>1976</v>
      </c>
    </row>
    <row r="7886" spans="1:5">
      <c r="A7886">
        <v>7825</v>
      </c>
      <c r="B7886" s="135">
        <f>'PCTC-OEPP 27-28'!F75</f>
        <v>0</v>
      </c>
      <c r="D7886" s="2" t="str">
        <f t="shared" si="129"/>
        <v>Error?</v>
      </c>
      <c r="E7886" s="4" t="s">
        <v>1975</v>
      </c>
    </row>
    <row r="7887" spans="1:5">
      <c r="A7887">
        <v>7826</v>
      </c>
      <c r="B7887" s="135">
        <f>'PCTC-OEPP 27-28'!F76</f>
        <v>0</v>
      </c>
      <c r="D7887" s="2" t="str">
        <f t="shared" si="129"/>
        <v>Error?</v>
      </c>
      <c r="E7887" s="4" t="s">
        <v>1975</v>
      </c>
    </row>
    <row r="7888" spans="1:5">
      <c r="A7888">
        <v>7827</v>
      </c>
    </row>
    <row r="7889" spans="1:1">
      <c r="A7889">
        <v>7828</v>
      </c>
    </row>
    <row r="7890" spans="1:1">
      <c r="A7890">
        <v>7829</v>
      </c>
    </row>
    <row r="7891" spans="1:1">
      <c r="A7891">
        <v>7830</v>
      </c>
    </row>
    <row r="7892" spans="1:1">
      <c r="A7892">
        <v>7831</v>
      </c>
    </row>
    <row r="7893" spans="1:1">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9"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13" zoomScale="110" zoomScaleNormal="110" workbookViewId="0">
      <selection activeCell="A7" sqref="A7:D7"/>
    </sheetView>
  </sheetViews>
  <sheetFormatPr defaultColWidth="9.140625" defaultRowHeight="12.75"/>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c r="A1" s="946"/>
      <c r="C1" s="946"/>
      <c r="D1" s="946"/>
      <c r="E1" s="946"/>
      <c r="F1" s="948"/>
      <c r="G1" s="948"/>
      <c r="H1" s="946"/>
      <c r="I1" s="946"/>
      <c r="J1" s="946"/>
      <c r="K1" s="946"/>
      <c r="L1" s="949"/>
      <c r="M1" s="950"/>
    </row>
    <row r="2" spans="1:29" ht="13.5" customHeight="1">
      <c r="A2" s="2558" t="s">
        <v>1178</v>
      </c>
      <c r="B2" s="2558"/>
      <c r="C2" s="2558"/>
      <c r="D2" s="2558"/>
      <c r="E2" s="2558"/>
      <c r="F2" s="2558"/>
      <c r="G2" s="2558"/>
      <c r="H2" s="2558"/>
      <c r="I2" s="2558"/>
      <c r="J2" s="2558"/>
      <c r="K2" s="2558"/>
      <c r="L2" s="2558"/>
    </row>
    <row r="3" spans="1:29" ht="13.5" customHeight="1">
      <c r="A3" s="2592" t="s">
        <v>1177</v>
      </c>
      <c r="B3" s="2592"/>
      <c r="C3" s="2592"/>
      <c r="D3" s="2592"/>
      <c r="E3" s="2592"/>
      <c r="F3" s="2592"/>
      <c r="G3" s="2592"/>
      <c r="H3" s="2592"/>
      <c r="I3" s="2592"/>
      <c r="J3" s="2592"/>
      <c r="K3" s="2592"/>
      <c r="L3" s="2592"/>
    </row>
    <row r="4" spans="1:29" ht="13.5" customHeight="1">
      <c r="A4" s="2579" t="str">
        <f>"Year Ending June 30, "&amp;'AFR20'!E2</f>
        <v>Year Ending June 30, 2020</v>
      </c>
      <c r="B4" s="2580"/>
      <c r="C4" s="2580"/>
      <c r="D4" s="2580"/>
      <c r="E4" s="2580"/>
      <c r="F4" s="2580"/>
      <c r="G4" s="2580"/>
      <c r="H4" s="2580"/>
      <c r="I4" s="2580"/>
      <c r="J4" s="2580"/>
      <c r="K4" s="2580"/>
      <c r="L4" s="2580"/>
    </row>
    <row r="5" spans="1:29" ht="29.85" customHeight="1">
      <c r="A5" s="952"/>
      <c r="B5" s="953"/>
      <c r="C5" s="952"/>
      <c r="D5" s="952"/>
      <c r="E5" s="952"/>
      <c r="F5" s="952"/>
      <c r="G5" s="952"/>
      <c r="H5" s="952"/>
      <c r="I5" s="952"/>
      <c r="J5" s="952"/>
      <c r="K5" s="952"/>
      <c r="L5" s="952"/>
      <c r="V5" s="954"/>
      <c r="W5" s="954"/>
      <c r="X5" s="954"/>
      <c r="Y5" s="954"/>
      <c r="Z5" s="954"/>
      <c r="AA5" s="954"/>
      <c r="AB5" s="954"/>
      <c r="AC5" s="954"/>
    </row>
    <row r="6" spans="1:29" ht="13.5" customHeight="1">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27" customHeight="1">
      <c r="A7" s="2581" t="str">
        <f>COVER!A17</f>
        <v>Rockford SD 205</v>
      </c>
      <c r="B7" s="2582"/>
      <c r="C7" s="2582"/>
      <c r="D7" s="2583"/>
      <c r="E7" s="2584">
        <f>COVER!A13</f>
        <v>4101205025</v>
      </c>
      <c r="F7" s="2585"/>
      <c r="G7" s="2593" t="str">
        <f>COVER!T23</f>
        <v>066-004260</v>
      </c>
      <c r="H7" s="2594"/>
      <c r="I7" s="2594"/>
      <c r="J7" s="2594"/>
      <c r="K7" s="2594"/>
      <c r="L7" s="2595"/>
    </row>
    <row r="8" spans="1:29" ht="13.5" customHeight="1">
      <c r="A8" s="955" t="s">
        <v>1494</v>
      </c>
      <c r="B8" s="956"/>
      <c r="C8" s="957"/>
      <c r="D8" s="957"/>
      <c r="E8" s="962"/>
      <c r="F8" s="961"/>
      <c r="G8" s="963" t="s">
        <v>1173</v>
      </c>
      <c r="H8" s="964"/>
      <c r="I8" s="964"/>
      <c r="J8" s="964"/>
      <c r="K8" s="964"/>
      <c r="L8" s="965"/>
    </row>
    <row r="9" spans="1:29" ht="13.5" customHeight="1">
      <c r="A9" s="2596"/>
      <c r="B9" s="2597"/>
      <c r="C9" s="2597"/>
      <c r="D9" s="2597"/>
      <c r="E9" s="2597"/>
      <c r="F9" s="2598"/>
      <c r="G9" s="2564" t="str">
        <f>COVER!T13</f>
        <v>Baker Tilly US, LLP</v>
      </c>
      <c r="H9" s="2599"/>
      <c r="I9" s="2599"/>
      <c r="J9" s="2599"/>
      <c r="K9" s="2599"/>
      <c r="L9" s="2600"/>
    </row>
    <row r="10" spans="1:29" ht="13.5" customHeight="1">
      <c r="A10" s="2570" t="str">
        <f>COVER!A38</f>
        <v>Dr. Ehren Jarrett</v>
      </c>
      <c r="B10" s="2571"/>
      <c r="C10" s="2571"/>
      <c r="D10" s="2571"/>
      <c r="E10" s="2571"/>
      <c r="F10" s="2572"/>
      <c r="G10" s="2564" t="str">
        <f>COVER!T17</f>
        <v>1301 West 22nd Street, Suite 400</v>
      </c>
      <c r="H10" s="2565"/>
      <c r="I10" s="2565"/>
      <c r="J10" s="2565"/>
      <c r="K10" s="2565"/>
      <c r="L10" s="2566"/>
    </row>
    <row r="11" spans="1:29" ht="13.5" customHeight="1">
      <c r="A11" s="955" t="s">
        <v>1496</v>
      </c>
      <c r="B11" s="956"/>
      <c r="C11" s="957"/>
      <c r="D11" s="962"/>
      <c r="E11" s="957"/>
      <c r="F11" s="961"/>
      <c r="G11" s="2564" t="str">
        <f>COVER!T19</f>
        <v>Oak Brook</v>
      </c>
      <c r="H11" s="2565"/>
      <c r="I11" s="2565"/>
      <c r="J11" s="2565"/>
      <c r="K11" s="2565"/>
      <c r="L11" s="2566"/>
    </row>
    <row r="12" spans="1:29" ht="13.5" customHeight="1">
      <c r="A12" s="2573" t="s">
        <v>1495</v>
      </c>
      <c r="B12" s="2574"/>
      <c r="C12" s="2574"/>
      <c r="D12" s="2574"/>
      <c r="E12" s="2574"/>
      <c r="F12" s="2575"/>
      <c r="G12" s="2567"/>
      <c r="H12" s="2568"/>
      <c r="I12" s="2568"/>
      <c r="J12" s="2568"/>
      <c r="K12" s="2568"/>
      <c r="L12" s="2569"/>
    </row>
    <row r="13" spans="1:29" ht="13.5" customHeight="1">
      <c r="A13" s="2564"/>
      <c r="B13" s="2565"/>
      <c r="C13" s="2565"/>
      <c r="D13" s="2565"/>
      <c r="E13" s="2565"/>
      <c r="F13" s="2566"/>
      <c r="G13" s="2559" t="s">
        <v>1497</v>
      </c>
      <c r="H13" s="2560"/>
      <c r="I13" s="2576" t="str">
        <f>COVER!T25</f>
        <v>n.cavaliere@bakertilly.com</v>
      </c>
      <c r="J13" s="2577"/>
      <c r="K13" s="2577"/>
      <c r="L13" s="2578"/>
    </row>
    <row r="14" spans="1:29" ht="13.5" customHeight="1">
      <c r="A14" s="2564" t="str">
        <f>COVER!A19</f>
        <v>501 7th Street</v>
      </c>
      <c r="B14" s="2565"/>
      <c r="C14" s="2565"/>
      <c r="D14" s="2565"/>
      <c r="E14" s="2565"/>
      <c r="F14" s="2566"/>
      <c r="G14" s="966" t="s">
        <v>1172</v>
      </c>
      <c r="H14" s="964"/>
      <c r="I14" s="964"/>
      <c r="J14" s="964"/>
      <c r="K14" s="964"/>
      <c r="L14" s="965"/>
    </row>
    <row r="15" spans="1:29" ht="13.5" customHeight="1">
      <c r="A15" s="2564" t="str">
        <f>COVER!A21</f>
        <v>Rockford</v>
      </c>
      <c r="B15" s="2565"/>
      <c r="C15" s="2565"/>
      <c r="D15" s="2565"/>
      <c r="E15" s="2565"/>
      <c r="F15" s="2566"/>
      <c r="G15" s="2561" t="str">
        <f>COVER!T15</f>
        <v>Nicholus Cavaliere, CPA CFE</v>
      </c>
      <c r="H15" s="2562"/>
      <c r="I15" s="2562"/>
      <c r="J15" s="2562"/>
      <c r="K15" s="2562"/>
      <c r="L15" s="2563"/>
    </row>
    <row r="16" spans="1:29" ht="12.2" customHeight="1">
      <c r="A16" s="2589">
        <f>COVER!A25</f>
        <v>61104</v>
      </c>
      <c r="B16" s="2590"/>
      <c r="C16" s="2590"/>
      <c r="D16" s="2590"/>
      <c r="E16" s="2590"/>
      <c r="F16" s="2591"/>
      <c r="G16" s="2601"/>
      <c r="H16" s="2602"/>
      <c r="I16" s="2602"/>
      <c r="J16" s="2602"/>
      <c r="K16" s="2602"/>
      <c r="L16" s="2603"/>
    </row>
    <row r="17" spans="1:13" ht="12.2" customHeight="1">
      <c r="A17" s="2604"/>
      <c r="B17" s="2590"/>
      <c r="C17" s="2590"/>
      <c r="D17" s="2590"/>
      <c r="E17" s="2590"/>
      <c r="F17" s="2591"/>
      <c r="G17" s="966" t="s">
        <v>1171</v>
      </c>
      <c r="H17" s="964"/>
      <c r="I17" s="964"/>
      <c r="J17" s="964"/>
      <c r="K17" s="968" t="s">
        <v>1170</v>
      </c>
      <c r="L17" s="961"/>
      <c r="M17" s="954"/>
    </row>
    <row r="18" spans="1:13" ht="12.2" customHeight="1">
      <c r="A18" s="2570"/>
      <c r="B18" s="2571"/>
      <c r="C18" s="2571"/>
      <c r="D18" s="2571"/>
      <c r="E18" s="2571"/>
      <c r="F18" s="2572"/>
      <c r="G18" s="2586" t="str">
        <f>COVER!T21</f>
        <v>(630) 990-3131</v>
      </c>
      <c r="H18" s="2587"/>
      <c r="I18" s="2587"/>
      <c r="J18" s="2587"/>
      <c r="K18" s="2586" t="str">
        <f>COVER!X21</f>
        <v>(630) 990-0039</v>
      </c>
      <c r="L18" s="2588"/>
    </row>
    <row r="19" spans="1:13" ht="12.2" customHeight="1">
      <c r="A19" s="969"/>
      <c r="C19" s="969"/>
      <c r="D19" s="969"/>
      <c r="E19" s="969"/>
      <c r="F19" s="969"/>
      <c r="G19" s="969"/>
      <c r="H19" s="969"/>
      <c r="I19" s="969"/>
      <c r="J19" s="969"/>
      <c r="K19" s="969"/>
      <c r="L19" s="969"/>
    </row>
    <row r="20" spans="1:13" ht="12.2" customHeight="1">
      <c r="A20" s="969"/>
      <c r="C20" s="969"/>
      <c r="D20" s="969"/>
      <c r="E20" s="969"/>
      <c r="F20" s="969"/>
      <c r="G20" s="969"/>
      <c r="H20" s="969"/>
      <c r="I20" s="969"/>
      <c r="J20" s="969" t="s">
        <v>1156</v>
      </c>
      <c r="K20" s="947" t="s">
        <v>1156</v>
      </c>
    </row>
    <row r="21" spans="1:13" ht="12.2" customHeight="1">
      <c r="A21" s="970" t="s">
        <v>1665</v>
      </c>
    </row>
    <row r="22" spans="1:13" ht="12.2" customHeight="1">
      <c r="A22" s="971"/>
    </row>
    <row r="23" spans="1:13" ht="12.2" customHeight="1">
      <c r="A23" s="971"/>
      <c r="B23" s="972" t="s">
        <v>2042</v>
      </c>
      <c r="C23" s="973" t="s">
        <v>1169</v>
      </c>
    </row>
    <row r="24" spans="1:13" ht="10.15" customHeight="1">
      <c r="A24" s="971"/>
      <c r="C24" s="973" t="s">
        <v>1168</v>
      </c>
    </row>
    <row r="25" spans="1:13" ht="9" customHeight="1">
      <c r="B25" s="974" t="s">
        <v>1156</v>
      </c>
      <c r="C25" s="975"/>
    </row>
    <row r="26" spans="1:13" s="969" customFormat="1" ht="12.2" customHeight="1">
      <c r="B26" s="972" t="s">
        <v>2042</v>
      </c>
      <c r="C26" s="973" t="s">
        <v>1666</v>
      </c>
    </row>
    <row r="27" spans="1:13" s="969" customFormat="1" ht="9" customHeight="1">
      <c r="B27" s="974"/>
      <c r="C27" s="973"/>
    </row>
    <row r="28" spans="1:13" s="969" customFormat="1" ht="12.2" customHeight="1">
      <c r="A28" s="976"/>
      <c r="B28" s="972" t="s">
        <v>2042</v>
      </c>
      <c r="C28" s="973" t="s">
        <v>1667</v>
      </c>
    </row>
    <row r="29" spans="1:13" s="969" customFormat="1" ht="9" customHeight="1">
      <c r="A29" s="976"/>
      <c r="B29" s="974"/>
      <c r="C29" s="973"/>
    </row>
    <row r="30" spans="1:13" s="969" customFormat="1" ht="12.2" customHeight="1">
      <c r="B30" s="972" t="s">
        <v>2042</v>
      </c>
      <c r="C30" s="973" t="s">
        <v>1539</v>
      </c>
      <c r="D30" s="967"/>
      <c r="E30" s="967"/>
    </row>
    <row r="31" spans="1:13" s="969" customFormat="1" ht="9" customHeight="1">
      <c r="B31" s="974"/>
      <c r="C31" s="973"/>
      <c r="D31" s="967"/>
      <c r="E31" s="967"/>
    </row>
    <row r="32" spans="1:13" s="969" customFormat="1" ht="12.2" customHeight="1">
      <c r="B32" s="972" t="s">
        <v>2042</v>
      </c>
      <c r="C32" s="973" t="s">
        <v>1540</v>
      </c>
      <c r="D32" s="967"/>
      <c r="E32" s="967"/>
    </row>
    <row r="33" spans="1:8" s="969" customFormat="1" ht="10.9" customHeight="1">
      <c r="B33" s="974"/>
      <c r="C33" s="977" t="s">
        <v>1668</v>
      </c>
      <c r="D33" s="967"/>
      <c r="E33" s="967"/>
    </row>
    <row r="34" spans="1:8" ht="9" customHeight="1">
      <c r="B34" s="974"/>
      <c r="C34" s="977"/>
    </row>
    <row r="35" spans="1:8" s="969" customFormat="1" ht="13.5" customHeight="1">
      <c r="B35" s="972" t="s">
        <v>2042</v>
      </c>
      <c r="C35" s="973" t="s">
        <v>1541</v>
      </c>
    </row>
    <row r="36" spans="1:8" s="969" customFormat="1" ht="10.9" customHeight="1">
      <c r="B36" s="974"/>
      <c r="C36" s="977" t="s">
        <v>1542</v>
      </c>
    </row>
    <row r="37" spans="1:8" ht="9" customHeight="1">
      <c r="B37" s="974"/>
      <c r="C37" s="977"/>
    </row>
    <row r="38" spans="1:8" s="969" customFormat="1" ht="12.2" customHeight="1">
      <c r="B38" s="972" t="s">
        <v>2042</v>
      </c>
      <c r="C38" s="973" t="s">
        <v>1543</v>
      </c>
    </row>
    <row r="39" spans="1:8" ht="9" customHeight="1">
      <c r="B39" s="974"/>
      <c r="C39" s="977"/>
    </row>
    <row r="40" spans="1:8" s="969" customFormat="1" ht="13.5" customHeight="1">
      <c r="B40" s="972" t="s">
        <v>2042</v>
      </c>
      <c r="C40" s="973" t="s">
        <v>1544</v>
      </c>
    </row>
    <row r="41" spans="1:8" ht="9" customHeight="1">
      <c r="A41" s="978"/>
      <c r="B41" s="974"/>
      <c r="C41" s="977"/>
    </row>
    <row r="42" spans="1:8" s="969" customFormat="1" ht="13.5" customHeight="1">
      <c r="B42" s="972" t="s">
        <v>2042</v>
      </c>
      <c r="C42" s="973" t="s">
        <v>1787</v>
      </c>
      <c r="D42" s="967"/>
      <c r="E42" s="967"/>
      <c r="F42" s="967"/>
      <c r="G42" s="967"/>
      <c r="H42" s="967"/>
    </row>
    <row r="43" spans="1:8" s="969" customFormat="1" ht="12.95" customHeight="1">
      <c r="B43" s="974"/>
      <c r="C43" s="964"/>
      <c r="D43" s="967"/>
      <c r="E43" s="967"/>
      <c r="F43" s="967"/>
      <c r="G43" s="967"/>
      <c r="H43" s="967"/>
    </row>
    <row r="44" spans="1:8" s="969" customFormat="1" ht="13.5" customHeight="1">
      <c r="A44" s="970" t="s">
        <v>1167</v>
      </c>
      <c r="B44" s="974"/>
      <c r="D44" s="967"/>
      <c r="E44" s="967"/>
      <c r="F44" s="967"/>
      <c r="G44" s="967"/>
      <c r="H44" s="967"/>
    </row>
    <row r="45" spans="1:8" ht="12" customHeight="1">
      <c r="B45" s="974"/>
      <c r="D45" s="979"/>
      <c r="E45" s="979"/>
      <c r="F45" s="979"/>
      <c r="G45" s="979"/>
      <c r="H45" s="979"/>
    </row>
    <row r="46" spans="1:8" s="969" customFormat="1" ht="12.2" customHeight="1">
      <c r="B46" s="972" t="s">
        <v>2042</v>
      </c>
      <c r="C46" s="980" t="s">
        <v>1545</v>
      </c>
      <c r="D46" s="967"/>
      <c r="E46" s="967"/>
      <c r="F46" s="967"/>
      <c r="G46" s="967"/>
      <c r="H46" s="967"/>
    </row>
    <row r="47" spans="1:8" ht="9" customHeight="1"/>
    <row r="48" spans="1:8" ht="12.2" customHeight="1">
      <c r="B48" s="1469" t="s">
        <v>2042</v>
      </c>
      <c r="C48" s="981" t="s">
        <v>1546</v>
      </c>
    </row>
    <row r="49" spans="1:12" ht="9" customHeight="1"/>
    <row r="50" spans="1:12" ht="6" customHeight="1">
      <c r="C50" s="981"/>
    </row>
    <row r="51" spans="1:12" ht="12.2" customHeight="1">
      <c r="A51" s="979"/>
    </row>
    <row r="52" spans="1:12" ht="12.2" customHeight="1"/>
    <row r="53" spans="1:12" ht="12.2" customHeight="1"/>
    <row r="54" spans="1:12" ht="12.2" customHeight="1"/>
    <row r="55" spans="1:12" ht="12.2" customHeight="1">
      <c r="A55" s="982"/>
    </row>
    <row r="58" spans="1:12" ht="12.75" customHeight="1"/>
    <row r="59" spans="1:12" ht="36" customHeight="1">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sqref="A1:D1"/>
    </sheetView>
  </sheetViews>
  <sheetFormatPr defaultColWidth="10.7109375" defaultRowHeight="11.25"/>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c r="A1" s="2605" t="str">
        <f>'Single Audit Cover'!A7</f>
        <v>Rockford SD 205</v>
      </c>
      <c r="B1" s="2606"/>
      <c r="C1" s="2606"/>
      <c r="D1" s="2606"/>
    </row>
    <row r="2" spans="1:11" s="983" customFormat="1" ht="12.75">
      <c r="A2" s="2607">
        <f>'Single Audit Cover'!E7</f>
        <v>4101205025</v>
      </c>
      <c r="B2" s="2608"/>
      <c r="C2" s="2608"/>
      <c r="D2" s="2608"/>
    </row>
    <row r="3" spans="1:11" s="983" customFormat="1" ht="12.75">
      <c r="A3" s="2605" t="s">
        <v>1490</v>
      </c>
      <c r="B3" s="2606"/>
      <c r="C3" s="2606"/>
      <c r="D3" s="2606"/>
    </row>
    <row r="4" spans="1:11" s="983" customFormat="1" ht="4.5" customHeight="1">
      <c r="A4" s="984"/>
      <c r="B4" s="985"/>
      <c r="C4" s="985"/>
      <c r="D4" s="985"/>
    </row>
    <row r="5" spans="1:11">
      <c r="B5" s="987" t="s">
        <v>1491</v>
      </c>
      <c r="C5" s="988"/>
      <c r="D5" s="989"/>
    </row>
    <row r="6" spans="1:11">
      <c r="B6" s="987" t="s">
        <v>1211</v>
      </c>
      <c r="C6" s="988"/>
      <c r="D6" s="989"/>
    </row>
    <row r="7" spans="1:11">
      <c r="B7" s="987" t="s">
        <v>1492</v>
      </c>
      <c r="C7" s="988"/>
      <c r="D7" s="989"/>
    </row>
    <row r="8" spans="1:11" ht="4.5" customHeight="1">
      <c r="B8" s="987"/>
      <c r="C8" s="988"/>
      <c r="D8" s="989"/>
    </row>
    <row r="9" spans="1:11">
      <c r="B9" s="991" t="s">
        <v>1210</v>
      </c>
      <c r="C9" s="992"/>
      <c r="D9" s="989"/>
    </row>
    <row r="10" spans="1:11" ht="4.5" customHeight="1">
      <c r="B10" s="991"/>
      <c r="C10" s="992"/>
      <c r="D10" s="989"/>
    </row>
    <row r="11" spans="1:11">
      <c r="B11" s="993"/>
      <c r="C11" s="994">
        <v>1</v>
      </c>
      <c r="D11" s="995" t="s">
        <v>1669</v>
      </c>
      <c r="E11" s="996"/>
      <c r="F11" s="996"/>
      <c r="G11" s="996"/>
      <c r="H11" s="996"/>
      <c r="I11" s="996"/>
      <c r="J11" s="996"/>
      <c r="K11" s="996"/>
    </row>
    <row r="12" spans="1:11" ht="3" customHeight="1">
      <c r="B12" s="997"/>
      <c r="C12" s="994"/>
      <c r="D12" s="995"/>
      <c r="E12" s="996"/>
      <c r="F12" s="996"/>
      <c r="G12" s="996"/>
      <c r="H12" s="996"/>
      <c r="I12" s="996"/>
      <c r="J12" s="996"/>
      <c r="K12" s="996"/>
    </row>
    <row r="13" spans="1:11">
      <c r="B13" s="993"/>
      <c r="C13" s="994">
        <f>C11+1</f>
        <v>2</v>
      </c>
      <c r="D13" s="998" t="s">
        <v>1670</v>
      </c>
      <c r="E13" s="996"/>
      <c r="F13" s="996"/>
      <c r="G13" s="996"/>
      <c r="H13" s="996"/>
      <c r="I13" s="996"/>
      <c r="J13" s="996"/>
      <c r="K13" s="996"/>
    </row>
    <row r="14" spans="1:11" ht="3" customHeight="1">
      <c r="B14" s="997"/>
      <c r="C14" s="994"/>
      <c r="D14" s="998"/>
      <c r="E14" s="996"/>
      <c r="F14" s="996"/>
      <c r="G14" s="996"/>
      <c r="H14" s="996"/>
      <c r="I14" s="996"/>
      <c r="J14" s="996"/>
      <c r="K14" s="996"/>
    </row>
    <row r="15" spans="1:11">
      <c r="B15" s="993"/>
      <c r="C15" s="994">
        <f>C13+1</f>
        <v>3</v>
      </c>
      <c r="D15" s="995" t="s">
        <v>1671</v>
      </c>
      <c r="E15" s="996"/>
      <c r="F15" s="996"/>
      <c r="G15" s="996"/>
      <c r="H15" s="996"/>
      <c r="I15" s="996"/>
      <c r="J15" s="996"/>
      <c r="K15" s="996"/>
    </row>
    <row r="16" spans="1:11" ht="10.5" customHeight="1">
      <c r="B16" s="999"/>
      <c r="D16" s="998" t="s">
        <v>1209</v>
      </c>
      <c r="E16" s="996"/>
      <c r="F16" s="996"/>
      <c r="G16" s="996"/>
      <c r="H16" s="996"/>
      <c r="I16" s="996"/>
      <c r="J16" s="996"/>
      <c r="K16" s="996"/>
    </row>
    <row r="17" spans="1:11" ht="3" customHeight="1">
      <c r="B17" s="999"/>
      <c r="D17" s="998"/>
      <c r="E17" s="996"/>
      <c r="F17" s="996"/>
      <c r="G17" s="996"/>
      <c r="H17" s="996"/>
      <c r="I17" s="996"/>
      <c r="J17" s="996"/>
      <c r="K17" s="996"/>
    </row>
    <row r="18" spans="1:11">
      <c r="B18" s="993"/>
      <c r="C18" s="994">
        <f>C15+1</f>
        <v>4</v>
      </c>
      <c r="D18" s="1001" t="s">
        <v>1672</v>
      </c>
      <c r="E18" s="996"/>
      <c r="F18" s="996"/>
      <c r="G18" s="996"/>
      <c r="H18" s="996"/>
      <c r="I18" s="996"/>
      <c r="J18" s="996"/>
      <c r="K18" s="996"/>
    </row>
    <row r="19" spans="1:11" ht="9.75" customHeight="1">
      <c r="A19" s="990"/>
      <c r="B19" s="999"/>
      <c r="D19" s="998" t="s">
        <v>1208</v>
      </c>
      <c r="E19" s="996"/>
      <c r="F19" s="996"/>
      <c r="G19" s="996"/>
      <c r="H19" s="996"/>
      <c r="I19" s="996"/>
      <c r="J19" s="996"/>
      <c r="K19" s="996"/>
    </row>
    <row r="20" spans="1:11" ht="3" customHeight="1">
      <c r="A20" s="990"/>
      <c r="B20" s="999"/>
      <c r="D20" s="998"/>
      <c r="E20" s="996"/>
      <c r="F20" s="996"/>
      <c r="G20" s="996"/>
      <c r="H20" s="996"/>
      <c r="I20" s="996"/>
      <c r="J20" s="996"/>
      <c r="K20" s="996"/>
    </row>
    <row r="21" spans="1:11">
      <c r="A21" s="990"/>
      <c r="B21" s="993"/>
      <c r="C21" s="994">
        <f>C18+1</f>
        <v>5</v>
      </c>
      <c r="D21" s="998" t="s">
        <v>1207</v>
      </c>
      <c r="E21" s="996"/>
      <c r="F21" s="996"/>
      <c r="G21" s="996"/>
      <c r="H21" s="996"/>
      <c r="I21" s="996"/>
      <c r="J21" s="996"/>
      <c r="K21" s="996"/>
    </row>
    <row r="22" spans="1:11" ht="10.5" customHeight="1">
      <c r="A22" s="990"/>
      <c r="B22" s="999"/>
      <c r="D22" s="998" t="s">
        <v>1206</v>
      </c>
      <c r="E22" s="996"/>
      <c r="F22" s="996"/>
      <c r="G22" s="996"/>
      <c r="H22" s="996"/>
      <c r="I22" s="996"/>
      <c r="J22" s="996"/>
      <c r="K22" s="996"/>
    </row>
    <row r="23" spans="1:11" ht="3" customHeight="1">
      <c r="A23" s="990"/>
      <c r="B23" s="999"/>
      <c r="D23" s="998"/>
      <c r="E23" s="996"/>
      <c r="F23" s="996"/>
      <c r="G23" s="996"/>
      <c r="H23" s="996"/>
      <c r="I23" s="996"/>
      <c r="J23" s="996"/>
      <c r="K23" s="996"/>
    </row>
    <row r="24" spans="1:11">
      <c r="A24" s="990"/>
      <c r="B24" s="993"/>
      <c r="C24" s="994">
        <f>C21+1</f>
        <v>6</v>
      </c>
      <c r="D24" s="1002" t="s">
        <v>1693</v>
      </c>
      <c r="E24" s="996"/>
      <c r="F24" s="996"/>
      <c r="G24" s="996"/>
      <c r="H24" s="996"/>
      <c r="I24" s="996"/>
      <c r="J24" s="996"/>
      <c r="K24" s="996"/>
    </row>
    <row r="25" spans="1:11">
      <c r="A25" s="990"/>
      <c r="B25" s="999"/>
      <c r="D25" s="998" t="s">
        <v>1673</v>
      </c>
      <c r="E25" s="996"/>
      <c r="F25" s="996"/>
      <c r="G25" s="996"/>
      <c r="H25" s="996"/>
      <c r="I25" s="996"/>
      <c r="J25" s="996"/>
      <c r="K25" s="996"/>
    </row>
    <row r="26" spans="1:11">
      <c r="A26" s="990"/>
      <c r="B26" s="999"/>
      <c r="D26" s="1003" t="s">
        <v>1674</v>
      </c>
      <c r="E26" s="996"/>
      <c r="F26" s="996"/>
      <c r="G26" s="996"/>
      <c r="H26" s="996"/>
      <c r="I26" s="996"/>
      <c r="J26" s="996"/>
      <c r="K26" s="996"/>
    </row>
    <row r="27" spans="1:11" ht="3" customHeight="1">
      <c r="A27" s="990"/>
      <c r="B27" s="999"/>
      <c r="D27" s="1003"/>
      <c r="E27" s="996"/>
      <c r="F27" s="996"/>
      <c r="G27" s="996"/>
      <c r="H27" s="996"/>
      <c r="I27" s="996"/>
      <c r="J27" s="996"/>
      <c r="K27" s="996"/>
    </row>
    <row r="28" spans="1:11">
      <c r="A28" s="990"/>
      <c r="B28" s="993"/>
      <c r="C28" s="1000">
        <f>C24+1</f>
        <v>7</v>
      </c>
      <c r="D28" s="1003" t="s">
        <v>1547</v>
      </c>
      <c r="E28" s="996"/>
      <c r="F28" s="996"/>
      <c r="G28" s="996"/>
      <c r="H28" s="996"/>
      <c r="I28" s="996"/>
      <c r="J28" s="996"/>
      <c r="K28" s="996"/>
    </row>
    <row r="29" spans="1:11" ht="10.5" customHeight="1">
      <c r="A29" s="990"/>
      <c r="D29" s="1004" t="s">
        <v>1548</v>
      </c>
    </row>
    <row r="30" spans="1:11" ht="6" customHeight="1">
      <c r="A30" s="990"/>
      <c r="D30" s="989"/>
    </row>
    <row r="31" spans="1:11">
      <c r="A31" s="990"/>
      <c r="B31" s="991" t="s">
        <v>1205</v>
      </c>
      <c r="C31" s="992"/>
      <c r="D31" s="989"/>
    </row>
    <row r="32" spans="1:11" ht="4.5" customHeight="1">
      <c r="A32" s="990"/>
      <c r="B32" s="991"/>
      <c r="C32" s="992"/>
      <c r="D32" s="989"/>
    </row>
    <row r="33" spans="1:5">
      <c r="A33" s="990"/>
      <c r="B33" s="993"/>
      <c r="C33" s="994">
        <v>8</v>
      </c>
      <c r="D33" s="1005" t="s">
        <v>1204</v>
      </c>
    </row>
    <row r="34" spans="1:5" ht="10.5" customHeight="1">
      <c r="A34" s="990"/>
      <c r="B34" s="1006"/>
      <c r="C34" s="994"/>
      <c r="D34" s="1005" t="s">
        <v>1549</v>
      </c>
    </row>
    <row r="35" spans="1:5" ht="3" customHeight="1">
      <c r="A35" s="990"/>
      <c r="B35" s="999"/>
      <c r="D35" s="989"/>
    </row>
    <row r="36" spans="1:5">
      <c r="A36" s="990"/>
      <c r="B36" s="993"/>
      <c r="C36" s="994">
        <f>C33+1</f>
        <v>9</v>
      </c>
      <c r="D36" s="1005" t="s">
        <v>1203</v>
      </c>
    </row>
    <row r="37" spans="1:5" ht="10.5" customHeight="1">
      <c r="A37" s="990"/>
      <c r="B37" s="999"/>
      <c r="D37" s="1005" t="s">
        <v>1549</v>
      </c>
    </row>
    <row r="38" spans="1:5" ht="3" customHeight="1">
      <c r="A38" s="990"/>
      <c r="B38" s="1007"/>
      <c r="C38" s="1008"/>
      <c r="D38" s="989"/>
    </row>
    <row r="39" spans="1:5">
      <c r="A39" s="990"/>
      <c r="B39" s="1009"/>
      <c r="C39" s="1000">
        <f>C36+1</f>
        <v>10</v>
      </c>
      <c r="D39" s="989" t="s">
        <v>1202</v>
      </c>
    </row>
    <row r="40" spans="1:5" ht="10.5" customHeight="1">
      <c r="A40" s="990"/>
      <c r="B40" s="1010"/>
      <c r="C40" s="1008"/>
      <c r="D40" s="989" t="s">
        <v>1550</v>
      </c>
    </row>
    <row r="41" spans="1:5" ht="3" customHeight="1">
      <c r="A41" s="990"/>
      <c r="B41" s="1007"/>
      <c r="C41" s="1008"/>
      <c r="D41" s="989"/>
    </row>
    <row r="42" spans="1:5" ht="10.5" customHeight="1">
      <c r="A42" s="990"/>
      <c r="B42" s="1009"/>
      <c r="C42" s="1000">
        <v>11</v>
      </c>
      <c r="D42" s="1011" t="s">
        <v>1551</v>
      </c>
      <c r="E42" s="290"/>
    </row>
    <row r="43" spans="1:5" ht="3" customHeight="1">
      <c r="A43" s="990"/>
      <c r="B43" s="1007"/>
      <c r="C43" s="1008"/>
      <c r="D43" s="989"/>
    </row>
    <row r="44" spans="1:5">
      <c r="A44" s="990"/>
      <c r="B44" s="993"/>
      <c r="C44" s="994">
        <f>C42+1</f>
        <v>12</v>
      </c>
      <c r="D44" s="1005" t="s">
        <v>1201</v>
      </c>
    </row>
    <row r="45" spans="1:5" ht="10.5" customHeight="1">
      <c r="A45" s="990"/>
      <c r="B45" s="1006"/>
      <c r="C45" s="994"/>
      <c r="D45" s="1005" t="s">
        <v>1946</v>
      </c>
    </row>
    <row r="46" spans="1:5" ht="10.5" customHeight="1">
      <c r="A46" s="990"/>
      <c r="B46" s="1007"/>
      <c r="C46" s="1008"/>
      <c r="D46" s="1005" t="s">
        <v>1200</v>
      </c>
    </row>
    <row r="47" spans="1:5" ht="3" customHeight="1">
      <c r="A47" s="990"/>
      <c r="B47" s="1007"/>
      <c r="C47" s="1008"/>
      <c r="D47" s="1005"/>
    </row>
    <row r="48" spans="1:5">
      <c r="A48" s="990"/>
      <c r="B48" s="993"/>
      <c r="C48" s="994">
        <f>C44+1</f>
        <v>13</v>
      </c>
      <c r="D48" s="1005" t="s">
        <v>1552</v>
      </c>
    </row>
    <row r="49" spans="1:4" ht="3" customHeight="1">
      <c r="A49" s="990"/>
      <c r="B49" s="997"/>
      <c r="C49" s="994"/>
      <c r="D49" s="1005"/>
    </row>
    <row r="50" spans="1:4">
      <c r="A50" s="990"/>
      <c r="B50" s="993"/>
      <c r="C50" s="994">
        <f>C48+1</f>
        <v>14</v>
      </c>
      <c r="D50" s="1005" t="s">
        <v>1199</v>
      </c>
    </row>
    <row r="51" spans="1:4" ht="3" customHeight="1">
      <c r="A51" s="990"/>
      <c r="B51" s="997"/>
      <c r="C51" s="994"/>
      <c r="D51" s="1005"/>
    </row>
    <row r="52" spans="1:4">
      <c r="A52" s="990"/>
      <c r="B52" s="993"/>
      <c r="C52" s="994">
        <f>C50+1</f>
        <v>15</v>
      </c>
      <c r="D52" s="1005" t="s">
        <v>1198</v>
      </c>
    </row>
    <row r="53" spans="1:4" ht="3" customHeight="1">
      <c r="A53" s="990"/>
      <c r="B53" s="997"/>
      <c r="C53" s="994"/>
      <c r="D53" s="1005"/>
    </row>
    <row r="54" spans="1:4">
      <c r="A54" s="990"/>
      <c r="B54" s="993"/>
      <c r="C54" s="994">
        <f>C52+1</f>
        <v>16</v>
      </c>
      <c r="D54" s="1005" t="s">
        <v>1197</v>
      </c>
    </row>
    <row r="55" spans="1:4" ht="3" customHeight="1">
      <c r="A55" s="990"/>
      <c r="B55" s="997"/>
      <c r="C55" s="994"/>
      <c r="D55" s="1005"/>
    </row>
    <row r="56" spans="1:4">
      <c r="A56" s="990"/>
      <c r="B56" s="993"/>
      <c r="C56" s="994">
        <f>C54+1</f>
        <v>17</v>
      </c>
      <c r="D56" s="989" t="s">
        <v>1675</v>
      </c>
    </row>
    <row r="57" spans="1:4" ht="10.5" customHeight="1">
      <c r="A57" s="990"/>
      <c r="D57" s="1005" t="s">
        <v>1676</v>
      </c>
    </row>
    <row r="58" spans="1:4">
      <c r="A58" s="990"/>
      <c r="C58" s="1012"/>
      <c r="D58" s="1005" t="s">
        <v>1677</v>
      </c>
    </row>
    <row r="59" spans="1:4" ht="10.5" customHeight="1">
      <c r="A59" s="990"/>
      <c r="D59" s="989" t="s">
        <v>1196</v>
      </c>
    </row>
    <row r="60" spans="1:4" ht="10.5" customHeight="1">
      <c r="A60" s="990"/>
      <c r="D60" s="1013" t="s">
        <v>1571</v>
      </c>
    </row>
    <row r="61" spans="1:4" ht="10.5" customHeight="1">
      <c r="A61" s="990"/>
      <c r="C61" s="1012"/>
      <c r="D61" s="1005" t="s">
        <v>1678</v>
      </c>
    </row>
    <row r="62" spans="1:4" ht="10.5" customHeight="1">
      <c r="A62" s="990"/>
      <c r="D62" s="1014" t="s">
        <v>1195</v>
      </c>
    </row>
    <row r="63" spans="1:4" ht="10.5" customHeight="1">
      <c r="A63" s="990"/>
      <c r="D63" s="989" t="s">
        <v>1553</v>
      </c>
    </row>
    <row r="64" spans="1:4" ht="10.5" customHeight="1">
      <c r="A64" s="990"/>
      <c r="D64" s="1013" t="s">
        <v>1570</v>
      </c>
    </row>
    <row r="65" spans="1:4">
      <c r="A65" s="990"/>
      <c r="C65" s="1012"/>
      <c r="D65" s="1005" t="s">
        <v>1679</v>
      </c>
    </row>
    <row r="66" spans="1:4" ht="10.5" customHeight="1">
      <c r="A66" s="990"/>
      <c r="D66" s="1015" t="s">
        <v>1194</v>
      </c>
    </row>
    <row r="67" spans="1:4" ht="10.5" customHeight="1">
      <c r="A67" s="990"/>
      <c r="D67" s="989" t="s">
        <v>1554</v>
      </c>
    </row>
    <row r="68" spans="1:4" ht="10.5" customHeight="1">
      <c r="A68" s="990"/>
      <c r="D68" s="1013" t="s">
        <v>1570</v>
      </c>
    </row>
    <row r="69" spans="1:4" ht="10.5" customHeight="1">
      <c r="A69" s="990"/>
      <c r="C69" s="1012"/>
      <c r="D69" s="1005" t="s">
        <v>1680</v>
      </c>
    </row>
    <row r="70" spans="1:4">
      <c r="A70" s="990"/>
      <c r="D70" s="1014" t="s">
        <v>1193</v>
      </c>
    </row>
    <row r="71" spans="1:4" ht="3" customHeight="1">
      <c r="A71" s="990"/>
      <c r="D71" s="989"/>
    </row>
    <row r="72" spans="1:4">
      <c r="A72" s="990"/>
      <c r="B72" s="993"/>
      <c r="C72" s="994">
        <f>C56+1</f>
        <v>18</v>
      </c>
      <c r="D72" s="1015" t="s">
        <v>1681</v>
      </c>
    </row>
    <row r="73" spans="1:4" ht="3" customHeight="1">
      <c r="A73" s="990"/>
      <c r="B73" s="997"/>
      <c r="C73" s="994"/>
      <c r="D73" s="1015"/>
    </row>
    <row r="74" spans="1:4">
      <c r="A74" s="990"/>
      <c r="B74" s="993"/>
      <c r="C74" s="994">
        <f>C72+1</f>
        <v>19</v>
      </c>
      <c r="D74" s="1005" t="s">
        <v>1192</v>
      </c>
    </row>
    <row r="75" spans="1:4" ht="3" customHeight="1">
      <c r="A75" s="990"/>
      <c r="B75" s="997"/>
      <c r="C75" s="994"/>
      <c r="D75" s="1005"/>
    </row>
    <row r="76" spans="1:4">
      <c r="A76" s="990"/>
      <c r="B76" s="993"/>
      <c r="C76" s="994">
        <f>C74+1</f>
        <v>20</v>
      </c>
      <c r="D76" s="1016" t="s">
        <v>1682</v>
      </c>
    </row>
    <row r="77" spans="1:4" ht="3" customHeight="1">
      <c r="A77" s="990"/>
      <c r="B77" s="997"/>
      <c r="C77" s="994"/>
      <c r="D77" s="1016"/>
    </row>
    <row r="78" spans="1:4">
      <c r="A78" s="990"/>
      <c r="B78" s="993"/>
      <c r="C78" s="994">
        <f>C76+1</f>
        <v>21</v>
      </c>
      <c r="D78" s="989" t="s">
        <v>1683</v>
      </c>
    </row>
    <row r="79" spans="1:4" ht="3" customHeight="1">
      <c r="A79" s="990"/>
      <c r="B79" s="997"/>
      <c r="C79" s="994"/>
      <c r="D79" s="989"/>
    </row>
    <row r="80" spans="1:4">
      <c r="A80" s="990"/>
      <c r="B80" s="993"/>
      <c r="C80" s="994">
        <f>C78+1</f>
        <v>22</v>
      </c>
      <c r="D80" s="1017" t="s">
        <v>1684</v>
      </c>
    </row>
    <row r="81" spans="1:4" ht="3" customHeight="1">
      <c r="A81" s="990"/>
      <c r="B81" s="997"/>
      <c r="C81" s="994"/>
      <c r="D81" s="1017"/>
    </row>
    <row r="82" spans="1:4">
      <c r="A82" s="990"/>
      <c r="B82" s="993"/>
      <c r="C82" s="994">
        <f>C80+1</f>
        <v>23</v>
      </c>
      <c r="D82" s="1016" t="s">
        <v>1685</v>
      </c>
    </row>
    <row r="83" spans="1:4" ht="10.5" customHeight="1">
      <c r="A83" s="990"/>
      <c r="B83" s="999"/>
      <c r="D83" s="1005" t="s">
        <v>1191</v>
      </c>
    </row>
    <row r="84" spans="1:4" ht="3" customHeight="1">
      <c r="A84" s="990"/>
      <c r="B84" s="999"/>
      <c r="D84" s="1005"/>
    </row>
    <row r="85" spans="1:4">
      <c r="A85" s="990"/>
      <c r="B85" s="993"/>
      <c r="C85" s="994">
        <f>C82+1</f>
        <v>24</v>
      </c>
      <c r="D85" s="1005" t="s">
        <v>1190</v>
      </c>
    </row>
    <row r="86" spans="1:4" ht="3" customHeight="1">
      <c r="A86" s="990"/>
      <c r="B86" s="997"/>
      <c r="C86" s="994"/>
      <c r="D86" s="1005"/>
    </row>
    <row r="87" spans="1:4">
      <c r="A87" s="990"/>
      <c r="B87" s="993"/>
      <c r="C87" s="994">
        <f>C85+1</f>
        <v>25</v>
      </c>
      <c r="D87" s="1005" t="s">
        <v>1189</v>
      </c>
    </row>
    <row r="88" spans="1:4" ht="3" customHeight="1">
      <c r="A88" s="990"/>
      <c r="B88" s="997"/>
      <c r="C88" s="994"/>
      <c r="D88" s="1005"/>
    </row>
    <row r="89" spans="1:4">
      <c r="A89" s="990"/>
      <c r="B89" s="993"/>
      <c r="C89" s="994">
        <f>C87+1</f>
        <v>26</v>
      </c>
      <c r="D89" s="1005" t="s">
        <v>1188</v>
      </c>
    </row>
    <row r="90" spans="1:4" ht="3" customHeight="1">
      <c r="A90" s="990"/>
      <c r="B90" s="997"/>
      <c r="C90" s="994"/>
      <c r="D90" s="1005"/>
    </row>
    <row r="91" spans="1:4">
      <c r="A91" s="990"/>
      <c r="B91" s="993"/>
      <c r="C91" s="994">
        <f>C89+1</f>
        <v>27</v>
      </c>
      <c r="D91" s="1005" t="s">
        <v>1686</v>
      </c>
    </row>
    <row r="92" spans="1:4">
      <c r="A92" s="990"/>
      <c r="B92" s="1018"/>
      <c r="C92" s="1012"/>
      <c r="D92" s="1005" t="s">
        <v>1187</v>
      </c>
    </row>
    <row r="93" spans="1:4" ht="4.5" customHeight="1">
      <c r="A93" s="990"/>
      <c r="D93" s="989"/>
    </row>
    <row r="94" spans="1:4">
      <c r="A94" s="990"/>
      <c r="B94" s="991" t="s">
        <v>1555</v>
      </c>
      <c r="C94" s="992"/>
      <c r="D94" s="989"/>
    </row>
    <row r="95" spans="1:4" ht="4.5" customHeight="1">
      <c r="A95" s="990"/>
      <c r="B95" s="991"/>
      <c r="C95" s="992"/>
      <c r="D95" s="989"/>
    </row>
    <row r="96" spans="1:4">
      <c r="A96" s="990"/>
      <c r="B96" s="993"/>
      <c r="C96" s="994">
        <f>C91+1</f>
        <v>28</v>
      </c>
      <c r="D96" s="1005" t="s">
        <v>1687</v>
      </c>
    </row>
    <row r="97" spans="1:4" ht="3" customHeight="1">
      <c r="A97" s="990"/>
      <c r="B97" s="997"/>
      <c r="C97" s="994"/>
      <c r="D97" s="1005"/>
    </row>
    <row r="98" spans="1:4">
      <c r="A98" s="990"/>
      <c r="B98" s="993"/>
      <c r="C98" s="994">
        <f>C96+1</f>
        <v>29</v>
      </c>
      <c r="D98" s="1019" t="s">
        <v>1688</v>
      </c>
    </row>
    <row r="99" spans="1:4" ht="3" customHeight="1">
      <c r="A99" s="990"/>
      <c r="B99" s="997"/>
      <c r="C99" s="994"/>
      <c r="D99" s="1019"/>
    </row>
    <row r="100" spans="1:4">
      <c r="A100" s="990"/>
      <c r="B100" s="993"/>
      <c r="C100" s="994">
        <f>C98+1</f>
        <v>30</v>
      </c>
      <c r="D100" s="1005" t="s">
        <v>1689</v>
      </c>
    </row>
    <row r="101" spans="1:4" ht="3" customHeight="1">
      <c r="A101" s="990"/>
      <c r="B101" s="997"/>
      <c r="C101" s="994"/>
      <c r="D101" s="1020"/>
    </row>
    <row r="102" spans="1:4">
      <c r="A102" s="990"/>
      <c r="B102" s="993"/>
      <c r="C102" s="994">
        <f>C100+1</f>
        <v>31</v>
      </c>
      <c r="D102" s="1005" t="s">
        <v>1556</v>
      </c>
    </row>
    <row r="103" spans="1:4" ht="4.5" customHeight="1">
      <c r="A103" s="990"/>
      <c r="B103" s="290"/>
      <c r="C103" s="994"/>
      <c r="D103" s="1005"/>
    </row>
    <row r="104" spans="1:4" ht="14.1" customHeight="1">
      <c r="A104" s="990"/>
      <c r="B104" s="1021" t="s">
        <v>1186</v>
      </c>
    </row>
    <row r="105" spans="1:4" ht="4.5" customHeight="1">
      <c r="A105" s="990"/>
      <c r="B105" s="1021"/>
    </row>
    <row r="106" spans="1:4">
      <c r="A106" s="990"/>
      <c r="B106" s="993"/>
      <c r="C106" s="994">
        <f>C102+1</f>
        <v>32</v>
      </c>
      <c r="D106" s="989" t="s">
        <v>1557</v>
      </c>
    </row>
    <row r="107" spans="1:4" ht="3" customHeight="1">
      <c r="A107" s="990"/>
      <c r="B107" s="997"/>
      <c r="C107" s="994"/>
      <c r="D107" s="989"/>
    </row>
    <row r="108" spans="1:4">
      <c r="A108" s="990"/>
      <c r="B108" s="993"/>
      <c r="C108" s="994">
        <v>33</v>
      </c>
      <c r="D108" s="989" t="s">
        <v>1690</v>
      </c>
    </row>
    <row r="109" spans="1:4" ht="3" customHeight="1">
      <c r="A109" s="990"/>
      <c r="B109" s="997"/>
      <c r="C109" s="994"/>
      <c r="D109" s="989"/>
    </row>
    <row r="110" spans="1:4">
      <c r="A110" s="990"/>
      <c r="B110" s="993"/>
      <c r="C110" s="994">
        <f>C108+1</f>
        <v>34</v>
      </c>
      <c r="D110" s="989" t="s">
        <v>1185</v>
      </c>
    </row>
    <row r="111" spans="1:4" ht="3" customHeight="1">
      <c r="A111" s="990"/>
      <c r="B111" s="997"/>
      <c r="C111" s="994"/>
      <c r="D111" s="989"/>
    </row>
    <row r="112" spans="1:4">
      <c r="A112" s="990"/>
      <c r="B112" s="993"/>
      <c r="C112" s="994">
        <f>C110+1</f>
        <v>35</v>
      </c>
      <c r="D112" s="989" t="s">
        <v>1184</v>
      </c>
    </row>
    <row r="113" spans="1:4" ht="11.25" customHeight="1">
      <c r="A113" s="990"/>
      <c r="B113" s="1022"/>
      <c r="C113" s="994"/>
      <c r="D113" s="1023" t="s">
        <v>1183</v>
      </c>
    </row>
    <row r="114" spans="1:4" ht="3" customHeight="1">
      <c r="A114" s="990"/>
      <c r="B114" s="1024"/>
      <c r="C114" s="994"/>
      <c r="D114" s="1023"/>
    </row>
    <row r="115" spans="1:4">
      <c r="A115" s="990"/>
      <c r="B115" s="993"/>
      <c r="C115" s="994">
        <f>C112+1</f>
        <v>36</v>
      </c>
      <c r="D115" s="1005" t="s">
        <v>1182</v>
      </c>
    </row>
    <row r="116" spans="1:4" ht="3" customHeight="1">
      <c r="A116" s="990"/>
      <c r="B116" s="997"/>
      <c r="C116" s="994"/>
      <c r="D116" s="1005"/>
    </row>
    <row r="117" spans="1:4">
      <c r="A117" s="990"/>
      <c r="B117" s="993"/>
      <c r="C117" s="994">
        <f>C115+1</f>
        <v>37</v>
      </c>
      <c r="D117" s="1005" t="s">
        <v>1691</v>
      </c>
    </row>
    <row r="118" spans="1:4" ht="3" customHeight="1">
      <c r="A118" s="990"/>
      <c r="B118" s="997"/>
      <c r="C118" s="994"/>
      <c r="D118" s="1005"/>
    </row>
    <row r="119" spans="1:4">
      <c r="A119" s="990"/>
      <c r="B119" s="993"/>
      <c r="C119" s="994">
        <f>C117+1</f>
        <v>38</v>
      </c>
      <c r="D119" s="1005" t="s">
        <v>1692</v>
      </c>
    </row>
    <row r="120" spans="1:4" ht="10.5" customHeight="1">
      <c r="A120" s="990"/>
      <c r="B120" s="1018"/>
      <c r="C120" s="994"/>
      <c r="D120" s="1005" t="s">
        <v>1181</v>
      </c>
    </row>
    <row r="121" spans="1:4" ht="10.5" customHeight="1">
      <c r="A121" s="990"/>
      <c r="B121" s="1018"/>
      <c r="C121" s="994"/>
      <c r="D121" s="1005" t="s">
        <v>1180</v>
      </c>
    </row>
    <row r="122" spans="1:4" ht="3" customHeight="1">
      <c r="A122" s="990"/>
      <c r="B122" s="1018"/>
      <c r="C122" s="994"/>
      <c r="D122" s="1005"/>
    </row>
    <row r="123" spans="1:4">
      <c r="A123" s="990"/>
      <c r="B123" s="993"/>
      <c r="C123" s="994">
        <f>C119+1</f>
        <v>39</v>
      </c>
      <c r="D123" s="1015" t="s">
        <v>1788</v>
      </c>
    </row>
    <row r="124" spans="1:4">
      <c r="A124" s="990"/>
      <c r="B124" s="290"/>
      <c r="C124" s="994"/>
      <c r="D124" s="1005" t="s">
        <v>1179</v>
      </c>
    </row>
    <row r="125" spans="1:4" ht="4.5" customHeight="1">
      <c r="A125" s="990"/>
      <c r="D125" s="989"/>
    </row>
    <row r="126" spans="1:4">
      <c r="A126" s="990"/>
      <c r="B126" s="1025"/>
      <c r="C126" s="994"/>
      <c r="D126" s="1005"/>
    </row>
    <row r="127" spans="1:4">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85" zoomScaleNormal="85" zoomScaleSheetLayoutView="100" workbookViewId="0">
      <selection activeCell="D27" sqref="D27"/>
    </sheetView>
  </sheetViews>
  <sheetFormatPr defaultColWidth="15.7109375" defaultRowHeight="12.75"/>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c r="A1" s="2610" t="str">
        <f>'Single Audit Cover'!A7</f>
        <v>Rockford SD 205</v>
      </c>
      <c r="B1" s="2610"/>
      <c r="C1" s="2610"/>
      <c r="D1" s="2610"/>
      <c r="E1" s="2610"/>
    </row>
    <row r="2" spans="1:5">
      <c r="A2" s="2611">
        <f>'Single Audit Cover'!E7</f>
        <v>4101205025</v>
      </c>
      <c r="B2" s="2611"/>
      <c r="C2" s="2611"/>
      <c r="D2" s="2611"/>
      <c r="E2" s="2611"/>
    </row>
    <row r="3" spans="1:5" ht="4.5" customHeight="1"/>
    <row r="4" spans="1:5">
      <c r="A4" s="2610" t="s">
        <v>1231</v>
      </c>
      <c r="B4" s="2610"/>
      <c r="C4" s="2610"/>
      <c r="D4" s="2610"/>
      <c r="E4" s="2610"/>
    </row>
    <row r="5" spans="1:5">
      <c r="A5" s="2613" t="str">
        <f>'Single Audit Cover'!A4</f>
        <v>Year Ending June 30, 2020</v>
      </c>
      <c r="B5" s="2613"/>
      <c r="C5" s="2613"/>
      <c r="D5" s="2613"/>
      <c r="E5" s="2613"/>
    </row>
    <row r="6" spans="1:5">
      <c r="A6" s="2610" t="s">
        <v>1230</v>
      </c>
      <c r="B6" s="2610"/>
      <c r="C6" s="2610"/>
      <c r="D6" s="2610"/>
      <c r="E6" s="2610"/>
    </row>
    <row r="8" spans="1:5">
      <c r="A8" s="1028" t="s">
        <v>1229</v>
      </c>
    </row>
    <row r="10" spans="1:5">
      <c r="A10" s="1029" t="s">
        <v>1228</v>
      </c>
      <c r="B10" s="1030" t="s">
        <v>1227</v>
      </c>
      <c r="C10" s="1030"/>
      <c r="D10" s="1031">
        <f>SUM('Acct Summary 7-8'!C7:K7)</f>
        <v>56066359</v>
      </c>
    </row>
    <row r="11" spans="1:5" ht="18" customHeight="1">
      <c r="A11" s="1029" t="s">
        <v>1226</v>
      </c>
      <c r="B11" s="1030"/>
      <c r="C11" s="1030"/>
    </row>
    <row r="12" spans="1:5">
      <c r="A12" s="1029" t="s">
        <v>1225</v>
      </c>
      <c r="B12" s="1030" t="s">
        <v>1224</v>
      </c>
      <c r="C12" s="1030"/>
      <c r="D12" s="1032">
        <f>SUM('Revenues 9-14'!C112:D112,'Revenues 9-14'!F112:G112)</f>
        <v>0</v>
      </c>
    </row>
    <row r="13" spans="1:5">
      <c r="A13" s="1029" t="s">
        <v>1223</v>
      </c>
      <c r="B13" s="1030"/>
      <c r="C13" s="1030"/>
    </row>
    <row r="14" spans="1:5">
      <c r="A14" s="1029" t="s">
        <v>1981</v>
      </c>
      <c r="B14" s="1030"/>
      <c r="C14" s="1030"/>
      <c r="D14" s="1032">
        <f>'ICR Computation 30'!E11</f>
        <v>821166</v>
      </c>
    </row>
    <row r="15" spans="1:5">
      <c r="A15" s="1029"/>
      <c r="B15" s="1030"/>
      <c r="C15" s="1030"/>
    </row>
    <row r="16" spans="1:5">
      <c r="A16" s="1029" t="s">
        <v>1792</v>
      </c>
      <c r="B16" s="1030"/>
      <c r="C16" s="1030"/>
    </row>
    <row r="17" spans="1:4">
      <c r="A17" s="1029" t="s">
        <v>1941</v>
      </c>
      <c r="B17" s="1030" t="s">
        <v>1222</v>
      </c>
      <c r="C17" s="1030"/>
      <c r="D17" s="1032">
        <f>-SUM('Revenues 9-14'!C264:D264,'Revenues 9-14'!F264:G264)</f>
        <v>-2436541</v>
      </c>
    </row>
    <row r="19" spans="1:4" ht="13.5" thickBot="1">
      <c r="A19" s="1033" t="s">
        <v>1221</v>
      </c>
      <c r="D19" s="1034">
        <f>SUM(D10:D17)</f>
        <v>54450984</v>
      </c>
    </row>
    <row r="20" spans="1:4" ht="21.75" customHeight="1" thickTop="1"/>
    <row r="21" spans="1:4">
      <c r="A21" s="1028" t="s">
        <v>1220</v>
      </c>
    </row>
    <row r="22" spans="1:4" ht="8.25" customHeight="1"/>
    <row r="23" spans="1:4">
      <c r="A23" s="1035" t="s">
        <v>1214</v>
      </c>
    </row>
    <row r="24" spans="1:4">
      <c r="A24" s="2612" t="s">
        <v>2201</v>
      </c>
      <c r="B24" s="2612"/>
      <c r="D24" s="1036">
        <v>-821166</v>
      </c>
    </row>
    <row r="25" spans="1:4">
      <c r="A25" s="2609" t="s">
        <v>2398</v>
      </c>
      <c r="B25" s="2609"/>
      <c r="D25" s="1036">
        <v>-1061993</v>
      </c>
    </row>
    <row r="26" spans="1:4">
      <c r="A26" s="2609" t="s">
        <v>2397</v>
      </c>
      <c r="B26" s="2609"/>
      <c r="D26" s="1036">
        <v>-97410</v>
      </c>
    </row>
    <row r="27" spans="1:4">
      <c r="A27" s="2609"/>
      <c r="B27" s="2609"/>
      <c r="D27" s="1036"/>
    </row>
    <row r="28" spans="1:4">
      <c r="A28" s="2609"/>
      <c r="B28" s="2609"/>
      <c r="D28" s="1036"/>
    </row>
    <row r="29" spans="1:4">
      <c r="A29" s="2609"/>
      <c r="B29" s="2609"/>
      <c r="D29" s="1036"/>
    </row>
    <row r="30" spans="1:4">
      <c r="A30" s="2609"/>
      <c r="B30" s="2609"/>
      <c r="D30" s="1036"/>
    </row>
    <row r="32" spans="1:4">
      <c r="A32" s="1028" t="s">
        <v>1219</v>
      </c>
      <c r="D32" s="1031">
        <f>SUM(D19:D30)</f>
        <v>52470415</v>
      </c>
    </row>
    <row r="33" spans="1:4">
      <c r="D33" s="1037"/>
    </row>
    <row r="34" spans="1:4">
      <c r="A34" s="295" t="s">
        <v>1218</v>
      </c>
    </row>
    <row r="35" spans="1:4">
      <c r="A35" s="295" t="s">
        <v>1217</v>
      </c>
      <c r="B35" s="1026" t="s">
        <v>1216</v>
      </c>
      <c r="D35" s="1038">
        <v>52470413</v>
      </c>
    </row>
    <row r="37" spans="1:4">
      <c r="A37" s="1028" t="s">
        <v>1215</v>
      </c>
    </row>
    <row r="39" spans="1:4" ht="13.35" customHeight="1">
      <c r="A39" s="1035" t="s">
        <v>1214</v>
      </c>
    </row>
    <row r="40" spans="1:4">
      <c r="A40" s="2609" t="s">
        <v>2395</v>
      </c>
      <c r="B40" s="2609"/>
      <c r="D40" s="1036">
        <v>2</v>
      </c>
    </row>
    <row r="41" spans="1:4">
      <c r="A41" s="2609"/>
      <c r="B41" s="2609"/>
      <c r="D41" s="1039"/>
    </row>
    <row r="42" spans="1:4">
      <c r="A42" s="2609"/>
      <c r="B42" s="2609"/>
      <c r="D42" s="1039"/>
    </row>
    <row r="43" spans="1:4">
      <c r="A43" s="2609"/>
      <c r="B43" s="2609"/>
      <c r="D43" s="1039"/>
    </row>
    <row r="44" spans="1:4">
      <c r="A44" s="2609"/>
      <c r="B44" s="2609"/>
      <c r="D44" s="1039"/>
    </row>
    <row r="45" spans="1:4">
      <c r="A45" s="2609"/>
      <c r="B45" s="2609"/>
      <c r="D45" s="1039"/>
    </row>
    <row r="47" spans="1:4">
      <c r="B47" s="1040" t="s">
        <v>1213</v>
      </c>
      <c r="C47" s="1040"/>
      <c r="D47" s="1041">
        <f>SUM(D35:D45)</f>
        <v>52470415</v>
      </c>
    </row>
    <row r="49" spans="2:4">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XBZ297"/>
  <sheetViews>
    <sheetView showGridLines="0" view="pageBreakPreview" zoomScale="85" zoomScaleNormal="100" zoomScaleSheetLayoutView="85" workbookViewId="0">
      <pane xSplit="1" ySplit="10" topLeftCell="B11" activePane="bottomRight" state="frozen"/>
      <selection pane="topRight" activeCell="B1" sqref="B1"/>
      <selection pane="bottomLeft" activeCell="A10" sqref="A10"/>
      <selection pane="bottomRight" activeCell="I26" sqref="I26"/>
    </sheetView>
  </sheetViews>
  <sheetFormatPr defaultColWidth="33.5703125" defaultRowHeight="12.75"/>
  <cols>
    <col min="1" max="1" width="0.140625" style="1974" customWidth="1"/>
    <col min="2" max="2" width="52" style="1974" customWidth="1"/>
    <col min="3" max="3" width="9.42578125" style="1977" customWidth="1"/>
    <col min="4" max="4" width="16.28515625" style="1978" customWidth="1"/>
    <col min="5" max="5" width="13.7109375" style="1974" customWidth="1"/>
    <col min="6" max="6" width="15.42578125" style="2047" customWidth="1"/>
    <col min="7" max="7" width="15" style="1980" bestFit="1" customWidth="1"/>
    <col min="8" max="8" width="15" style="1980" customWidth="1"/>
    <col min="9" max="9" width="18.42578125" style="1981" bestFit="1" customWidth="1"/>
    <col min="10" max="10" width="18.42578125" style="1982" customWidth="1"/>
    <col min="11" max="12" width="13.7109375" style="1980" customWidth="1"/>
    <col min="13" max="13" width="13.7109375" style="1984" customWidth="1"/>
    <col min="14" max="14" width="33.5703125" style="1975"/>
    <col min="15" max="16384" width="33.5703125" style="1976"/>
  </cols>
  <sheetData>
    <row r="1" spans="1:14" ht="11.85" customHeight="1">
      <c r="B1" s="2614" t="s">
        <v>2275</v>
      </c>
      <c r="C1" s="2614"/>
      <c r="D1" s="2614"/>
      <c r="E1" s="2614"/>
      <c r="F1" s="2614"/>
      <c r="G1" s="2614"/>
      <c r="H1" s="2614"/>
      <c r="I1" s="2614"/>
      <c r="J1" s="2614"/>
      <c r="K1" s="2614"/>
      <c r="L1" s="2614"/>
      <c r="M1" s="2614"/>
    </row>
    <row r="2" spans="1:14">
      <c r="B2" s="2615" t="s">
        <v>2043</v>
      </c>
      <c r="C2" s="2615"/>
      <c r="D2" s="2615"/>
      <c r="E2" s="2615"/>
      <c r="F2" s="2615"/>
      <c r="G2" s="2615"/>
      <c r="H2" s="2615"/>
      <c r="I2" s="2615"/>
      <c r="J2" s="2615"/>
      <c r="K2" s="2615"/>
      <c r="L2" s="2615"/>
      <c r="M2" s="2615"/>
    </row>
    <row r="3" spans="1:14">
      <c r="B3" s="2616" t="s">
        <v>1205</v>
      </c>
      <c r="C3" s="2616"/>
      <c r="D3" s="2616"/>
      <c r="E3" s="2616"/>
      <c r="F3" s="2616"/>
      <c r="G3" s="2616"/>
      <c r="H3" s="2616"/>
      <c r="I3" s="2616"/>
      <c r="J3" s="2616"/>
      <c r="K3" s="2616"/>
      <c r="L3" s="2616"/>
      <c r="M3" s="2616"/>
    </row>
    <row r="4" spans="1:14">
      <c r="B4" s="2617" t="s">
        <v>2276</v>
      </c>
      <c r="C4" s="2617"/>
      <c r="D4" s="2617"/>
      <c r="E4" s="2617"/>
      <c r="F4" s="2617"/>
      <c r="G4" s="2617"/>
      <c r="H4" s="2617"/>
      <c r="I4" s="2617"/>
      <c r="J4" s="2617"/>
      <c r="K4" s="2617"/>
      <c r="L4" s="2617"/>
      <c r="M4" s="2617"/>
    </row>
    <row r="5" spans="1:14">
      <c r="F5" s="1979"/>
      <c r="L5" s="1983"/>
    </row>
    <row r="6" spans="1:14" ht="11.85" customHeight="1">
      <c r="B6" s="1985"/>
      <c r="C6" s="1986"/>
      <c r="D6" s="1987" t="s">
        <v>1251</v>
      </c>
      <c r="E6" s="2618" t="s">
        <v>522</v>
      </c>
      <c r="F6" s="2619"/>
      <c r="G6" s="2620" t="s">
        <v>2277</v>
      </c>
      <c r="H6" s="2620"/>
      <c r="I6" s="2620"/>
      <c r="J6" s="1988"/>
      <c r="K6" s="1989"/>
      <c r="L6" s="1989"/>
      <c r="M6" s="1990"/>
    </row>
    <row r="7" spans="1:14" ht="11.85" customHeight="1">
      <c r="B7" s="1991"/>
      <c r="C7" s="1992"/>
      <c r="D7" s="1993"/>
      <c r="E7" s="1994"/>
      <c r="F7" s="1995"/>
      <c r="G7" s="1996"/>
      <c r="H7" s="1996" t="s">
        <v>1248</v>
      </c>
      <c r="I7" s="1995"/>
      <c r="J7" s="1996" t="s">
        <v>1248</v>
      </c>
      <c r="K7" s="1996"/>
      <c r="L7" s="1996"/>
      <c r="M7" s="1997"/>
    </row>
    <row r="8" spans="1:14" ht="11.85" customHeight="1">
      <c r="B8" s="1998" t="s">
        <v>2278</v>
      </c>
      <c r="C8" s="1992" t="s">
        <v>1250</v>
      </c>
      <c r="D8" s="1993" t="s">
        <v>1249</v>
      </c>
      <c r="E8" s="1999" t="s">
        <v>1248</v>
      </c>
      <c r="F8" s="2000" t="s">
        <v>1248</v>
      </c>
      <c r="G8" s="2001" t="s">
        <v>1248</v>
      </c>
      <c r="H8" s="1997" t="str">
        <f>G9</f>
        <v>7/1/18-6/30/19</v>
      </c>
      <c r="I8" s="2002" t="s">
        <v>1248</v>
      </c>
      <c r="J8" s="1997" t="str">
        <f>I9</f>
        <v>7/1/2019 - 6/30/2020</v>
      </c>
      <c r="K8" s="2003" t="s">
        <v>1247</v>
      </c>
      <c r="L8" s="2003" t="s">
        <v>1246</v>
      </c>
      <c r="M8" s="1997" t="s">
        <v>29</v>
      </c>
    </row>
    <row r="9" spans="1:14" ht="11.85" customHeight="1">
      <c r="B9" s="2004" t="s">
        <v>1245</v>
      </c>
      <c r="C9" s="1992" t="s">
        <v>2279</v>
      </c>
      <c r="D9" s="1993" t="s">
        <v>2280</v>
      </c>
      <c r="E9" s="2005" t="s">
        <v>2281</v>
      </c>
      <c r="F9" s="1995" t="s">
        <v>2282</v>
      </c>
      <c r="G9" s="1997" t="str">
        <f>E9</f>
        <v>7/1/18-6/30/19</v>
      </c>
      <c r="H9" s="1996" t="s">
        <v>1558</v>
      </c>
      <c r="I9" s="1995" t="str">
        <f>F9</f>
        <v>7/1/2019 - 6/30/2020</v>
      </c>
      <c r="J9" s="1996" t="s">
        <v>1558</v>
      </c>
      <c r="K9" s="2003" t="s">
        <v>1244</v>
      </c>
      <c r="L9" s="2003" t="s">
        <v>1243</v>
      </c>
      <c r="M9" s="1997"/>
    </row>
    <row r="10" spans="1:14" ht="11.85" customHeight="1">
      <c r="B10" s="2006" t="s">
        <v>1242</v>
      </c>
      <c r="C10" s="2007" t="s">
        <v>1241</v>
      </c>
      <c r="D10" s="2008" t="s">
        <v>1240</v>
      </c>
      <c r="E10" s="2009" t="s">
        <v>1239</v>
      </c>
      <c r="F10" s="2010" t="s">
        <v>1238</v>
      </c>
      <c r="G10" s="2001" t="s">
        <v>1237</v>
      </c>
      <c r="H10" s="1996" t="s">
        <v>1252</v>
      </c>
      <c r="I10" s="2002" t="s">
        <v>1236</v>
      </c>
      <c r="J10" s="1996" t="s">
        <v>1252</v>
      </c>
      <c r="K10" s="2011" t="s">
        <v>1235</v>
      </c>
      <c r="L10" s="2011" t="s">
        <v>1234</v>
      </c>
      <c r="M10" s="2012" t="s">
        <v>1233</v>
      </c>
    </row>
    <row r="11" spans="1:14" s="2021" customFormat="1">
      <c r="A11" s="2013"/>
      <c r="B11" s="2014" t="s">
        <v>2283</v>
      </c>
      <c r="C11" s="2015"/>
      <c r="D11" s="2016"/>
      <c r="E11" s="2017"/>
      <c r="F11" s="2018"/>
      <c r="G11" s="2017"/>
      <c r="H11" s="2019"/>
      <c r="I11" s="2018"/>
      <c r="J11" s="2019"/>
      <c r="K11" s="2019"/>
      <c r="L11" s="2019"/>
      <c r="M11" s="2020"/>
      <c r="N11" s="1984"/>
    </row>
    <row r="12" spans="1:14" s="2021" customFormat="1">
      <c r="A12" s="2013"/>
      <c r="B12" s="2014"/>
      <c r="C12" s="2015"/>
      <c r="D12" s="2016"/>
      <c r="E12" s="2017"/>
      <c r="F12" s="2018"/>
      <c r="G12" s="2017"/>
      <c r="H12" s="2019"/>
      <c r="I12" s="2018"/>
      <c r="J12" s="2019"/>
      <c r="K12" s="2019"/>
      <c r="L12" s="2019"/>
      <c r="M12" s="2020"/>
      <c r="N12" s="1984"/>
    </row>
    <row r="13" spans="1:14" s="2021" customFormat="1">
      <c r="A13" s="2013"/>
      <c r="B13" s="2014" t="s">
        <v>2202</v>
      </c>
      <c r="C13" s="2015"/>
      <c r="D13" s="2016"/>
      <c r="E13" s="2017"/>
      <c r="F13" s="2018"/>
      <c r="G13" s="2017"/>
      <c r="H13" s="2019"/>
      <c r="I13" s="2018"/>
      <c r="J13" s="2019"/>
      <c r="K13" s="2019"/>
      <c r="L13" s="2019"/>
      <c r="M13" s="2020"/>
      <c r="N13" s="1984"/>
    </row>
    <row r="14" spans="1:14" s="2021" customFormat="1">
      <c r="A14" s="2022"/>
      <c r="B14" s="2023" t="s">
        <v>2284</v>
      </c>
      <c r="C14" s="2024">
        <v>84.040999999999997</v>
      </c>
      <c r="D14" s="2025" t="s">
        <v>2203</v>
      </c>
      <c r="E14" s="2020">
        <v>0</v>
      </c>
      <c r="F14" s="2020">
        <v>15793.42</v>
      </c>
      <c r="G14" s="2020">
        <v>0</v>
      </c>
      <c r="H14" s="2020">
        <v>0</v>
      </c>
      <c r="I14" s="2020">
        <v>15793</v>
      </c>
      <c r="J14" s="2020">
        <v>0</v>
      </c>
      <c r="K14" s="2020">
        <v>0</v>
      </c>
      <c r="L14" s="2020">
        <f>+G14+I14</f>
        <v>15793</v>
      </c>
      <c r="M14" s="2020" t="s">
        <v>2197</v>
      </c>
      <c r="N14" s="1984"/>
    </row>
    <row r="15" spans="1:14" s="2021" customFormat="1">
      <c r="A15" s="2022"/>
      <c r="B15" s="2023" t="s">
        <v>2284</v>
      </c>
      <c r="C15" s="2024">
        <v>84.040999999999997</v>
      </c>
      <c r="D15" s="2025" t="s">
        <v>2204</v>
      </c>
      <c r="E15" s="2020">
        <v>11277</v>
      </c>
      <c r="F15" s="2020">
        <v>0</v>
      </c>
      <c r="G15" s="2020">
        <v>11277</v>
      </c>
      <c r="H15" s="2020">
        <v>0</v>
      </c>
      <c r="I15" s="2020">
        <v>0</v>
      </c>
      <c r="J15" s="2020">
        <v>0</v>
      </c>
      <c r="K15" s="2020">
        <v>0</v>
      </c>
      <c r="L15" s="2020">
        <f>+G15+I15</f>
        <v>11277</v>
      </c>
      <c r="M15" s="2020" t="s">
        <v>2197</v>
      </c>
      <c r="N15" s="1984"/>
    </row>
    <row r="16" spans="1:14" s="2021" customFormat="1">
      <c r="A16" s="2022"/>
      <c r="B16" s="2014" t="s">
        <v>2285</v>
      </c>
      <c r="C16" s="2024"/>
      <c r="D16" s="2025"/>
      <c r="E16" s="2020">
        <f>SUM(E14:E15)</f>
        <v>11277</v>
      </c>
      <c r="F16" s="2020">
        <f t="shared" ref="F16:M16" si="0">SUM(F14:F15)</f>
        <v>15793.42</v>
      </c>
      <c r="G16" s="2020">
        <f t="shared" si="0"/>
        <v>11277</v>
      </c>
      <c r="H16" s="2020">
        <f t="shared" si="0"/>
        <v>0</v>
      </c>
      <c r="I16" s="2020">
        <f t="shared" si="0"/>
        <v>15793</v>
      </c>
      <c r="J16" s="2020">
        <f t="shared" si="0"/>
        <v>0</v>
      </c>
      <c r="K16" s="2020">
        <f t="shared" si="0"/>
        <v>0</v>
      </c>
      <c r="L16" s="2020">
        <f t="shared" si="0"/>
        <v>27070</v>
      </c>
      <c r="M16" s="2020">
        <f t="shared" si="0"/>
        <v>0</v>
      </c>
      <c r="N16" s="1984"/>
    </row>
    <row r="17" spans="1:14" s="2021" customFormat="1">
      <c r="A17" s="2022"/>
      <c r="B17" s="2023"/>
      <c r="C17" s="2024"/>
      <c r="D17" s="2025"/>
      <c r="E17" s="2020"/>
      <c r="F17" s="2020"/>
      <c r="G17" s="2020"/>
      <c r="H17" s="2020"/>
      <c r="I17" s="2020"/>
      <c r="J17" s="2020"/>
      <c r="K17" s="2020"/>
      <c r="L17" s="2020"/>
      <c r="M17" s="2020"/>
      <c r="N17" s="1984"/>
    </row>
    <row r="18" spans="1:14" s="2021" customFormat="1">
      <c r="A18" s="2022"/>
      <c r="B18" s="2023" t="s">
        <v>2205</v>
      </c>
      <c r="C18" s="2024">
        <v>84.350999999999999</v>
      </c>
      <c r="D18" s="2025" t="s">
        <v>2206</v>
      </c>
      <c r="E18" s="2020">
        <v>19700</v>
      </c>
      <c r="F18" s="2020">
        <v>0</v>
      </c>
      <c r="G18" s="2020">
        <v>19700</v>
      </c>
      <c r="H18" s="2020">
        <v>0</v>
      </c>
      <c r="I18" s="2020">
        <v>0</v>
      </c>
      <c r="J18" s="2020">
        <v>0</v>
      </c>
      <c r="K18" s="2020">
        <v>0</v>
      </c>
      <c r="L18" s="2020">
        <f>+G18+I18</f>
        <v>19700</v>
      </c>
      <c r="M18" s="2020">
        <v>265000</v>
      </c>
      <c r="N18" s="1984"/>
    </row>
    <row r="19" spans="1:14" s="2021" customFormat="1">
      <c r="A19" s="2022"/>
      <c r="B19" s="2023" t="s">
        <v>2205</v>
      </c>
      <c r="C19" s="2024">
        <v>84.350999999999999</v>
      </c>
      <c r="D19" s="2025" t="s">
        <v>2207</v>
      </c>
      <c r="E19" s="2020">
        <v>9979</v>
      </c>
      <c r="F19" s="2020">
        <v>0</v>
      </c>
      <c r="G19" s="2020">
        <v>9979</v>
      </c>
      <c r="H19" s="2020">
        <v>0</v>
      </c>
      <c r="I19" s="2020">
        <v>0</v>
      </c>
      <c r="J19" s="2020">
        <v>0</v>
      </c>
      <c r="K19" s="2020">
        <v>0</v>
      </c>
      <c r="L19" s="2020">
        <f>+G19+I19</f>
        <v>9979</v>
      </c>
      <c r="M19" s="2020">
        <v>315567</v>
      </c>
      <c r="N19" s="1984"/>
    </row>
    <row r="20" spans="1:14" s="2021" customFormat="1">
      <c r="A20" s="2022"/>
      <c r="B20" s="2014" t="s">
        <v>2286</v>
      </c>
      <c r="C20" s="2024"/>
      <c r="D20" s="2025"/>
      <c r="E20" s="2020">
        <f>SUM(E18:E19)</f>
        <v>29679</v>
      </c>
      <c r="F20" s="2020">
        <f t="shared" ref="F20:M20" si="1">SUM(F18:F19)</f>
        <v>0</v>
      </c>
      <c r="G20" s="2020">
        <f t="shared" si="1"/>
        <v>29679</v>
      </c>
      <c r="H20" s="2020">
        <f t="shared" si="1"/>
        <v>0</v>
      </c>
      <c r="I20" s="2020">
        <f t="shared" si="1"/>
        <v>0</v>
      </c>
      <c r="J20" s="2020">
        <f t="shared" si="1"/>
        <v>0</v>
      </c>
      <c r="K20" s="2020">
        <f t="shared" si="1"/>
        <v>0</v>
      </c>
      <c r="L20" s="2020">
        <f t="shared" si="1"/>
        <v>29679</v>
      </c>
      <c r="M20" s="2020">
        <f t="shared" si="1"/>
        <v>580567</v>
      </c>
      <c r="N20" s="1984"/>
    </row>
    <row r="21" spans="1:14" s="2021" customFormat="1">
      <c r="A21" s="2022"/>
      <c r="B21" s="2023"/>
      <c r="C21" s="2024"/>
      <c r="D21" s="2025"/>
      <c r="E21" s="2020"/>
      <c r="F21" s="2020"/>
      <c r="G21" s="2020"/>
      <c r="H21" s="2020"/>
      <c r="I21" s="2020"/>
      <c r="J21" s="2020"/>
      <c r="K21" s="2020"/>
      <c r="L21" s="2020"/>
      <c r="M21" s="2020"/>
      <c r="N21" s="1984"/>
    </row>
    <row r="22" spans="1:14" s="2021" customFormat="1">
      <c r="A22" s="2022"/>
      <c r="B22" s="2014" t="s">
        <v>2287</v>
      </c>
      <c r="C22" s="2024"/>
      <c r="D22" s="2025"/>
      <c r="E22" s="2020">
        <f>E20+E16</f>
        <v>40956</v>
      </c>
      <c r="F22" s="2020">
        <f t="shared" ref="F22:M22" si="2">F20+F16</f>
        <v>15793.42</v>
      </c>
      <c r="G22" s="2020">
        <f t="shared" si="2"/>
        <v>40956</v>
      </c>
      <c r="H22" s="2020">
        <f t="shared" si="2"/>
        <v>0</v>
      </c>
      <c r="I22" s="2020">
        <f t="shared" si="2"/>
        <v>15793</v>
      </c>
      <c r="J22" s="2020">
        <f t="shared" si="2"/>
        <v>0</v>
      </c>
      <c r="K22" s="2020">
        <f t="shared" si="2"/>
        <v>0</v>
      </c>
      <c r="L22" s="2020">
        <f t="shared" si="2"/>
        <v>56749</v>
      </c>
      <c r="M22" s="2020">
        <f t="shared" si="2"/>
        <v>580567</v>
      </c>
      <c r="N22" s="1984"/>
    </row>
    <row r="23" spans="1:14" s="2021" customFormat="1">
      <c r="A23" s="2022"/>
      <c r="B23" s="2023"/>
      <c r="C23" s="2024"/>
      <c r="D23" s="2025"/>
      <c r="E23" s="2020"/>
      <c r="F23" s="2020"/>
      <c r="G23" s="2020"/>
      <c r="H23" s="2020"/>
      <c r="I23" s="2020"/>
      <c r="J23" s="2020"/>
      <c r="K23" s="2020"/>
      <c r="L23" s="2020"/>
      <c r="M23" s="2020"/>
      <c r="N23" s="1984"/>
    </row>
    <row r="24" spans="1:14" s="2021" customFormat="1" ht="25.5">
      <c r="A24" s="2022"/>
      <c r="B24" s="2014" t="s">
        <v>2288</v>
      </c>
      <c r="C24" s="2024"/>
      <c r="D24" s="2025"/>
      <c r="E24" s="2020"/>
      <c r="F24" s="2020"/>
      <c r="G24" s="2020"/>
      <c r="H24" s="2020"/>
      <c r="I24" s="2020"/>
      <c r="J24" s="2020"/>
      <c r="K24" s="2020"/>
      <c r="L24" s="2020"/>
      <c r="M24" s="2020"/>
      <c r="N24" s="1984"/>
    </row>
    <row r="25" spans="1:14" s="2021" customFormat="1">
      <c r="A25" s="2022"/>
      <c r="B25" s="2014" t="s">
        <v>2289</v>
      </c>
      <c r="C25" s="2024"/>
      <c r="D25" s="2025"/>
      <c r="E25" s="2020"/>
      <c r="F25" s="2020"/>
      <c r="G25" s="2020"/>
      <c r="H25" s="2020"/>
      <c r="I25" s="2020"/>
      <c r="J25" s="2020"/>
      <c r="K25" s="2020"/>
      <c r="L25" s="2020"/>
      <c r="M25" s="2020"/>
      <c r="N25" s="1984"/>
    </row>
    <row r="26" spans="1:14" s="2021" customFormat="1">
      <c r="A26" s="2022"/>
      <c r="B26" s="2023" t="s">
        <v>2290</v>
      </c>
      <c r="C26" s="2024" t="s">
        <v>2208</v>
      </c>
      <c r="D26" s="2025" t="s">
        <v>2209</v>
      </c>
      <c r="E26" s="2020">
        <v>1406232</v>
      </c>
      <c r="F26" s="2020">
        <v>49818</v>
      </c>
      <c r="G26" s="2020">
        <v>1406232</v>
      </c>
      <c r="H26" s="2020">
        <v>0</v>
      </c>
      <c r="I26" s="2020">
        <v>49818</v>
      </c>
      <c r="J26" s="2020">
        <v>0</v>
      </c>
      <c r="K26" s="2020">
        <v>0</v>
      </c>
      <c r="L26" s="2020">
        <f>+G26+I26</f>
        <v>1456050</v>
      </c>
      <c r="M26" s="2020">
        <v>1516214</v>
      </c>
      <c r="N26" s="1984"/>
    </row>
    <row r="27" spans="1:14" s="2021" customFormat="1">
      <c r="A27" s="2022"/>
      <c r="B27" s="2014" t="s">
        <v>2291</v>
      </c>
      <c r="C27" s="2024"/>
      <c r="D27" s="2025"/>
      <c r="E27" s="2020">
        <f>SUM(E26)</f>
        <v>1406232</v>
      </c>
      <c r="F27" s="2020">
        <f t="shared" ref="F27:M27" si="3">SUM(F26)</f>
        <v>49818</v>
      </c>
      <c r="G27" s="2020">
        <f t="shared" si="3"/>
        <v>1406232</v>
      </c>
      <c r="H27" s="2020">
        <f t="shared" si="3"/>
        <v>0</v>
      </c>
      <c r="I27" s="2020">
        <f t="shared" si="3"/>
        <v>49818</v>
      </c>
      <c r="J27" s="2020">
        <f t="shared" si="3"/>
        <v>0</v>
      </c>
      <c r="K27" s="2020">
        <f t="shared" si="3"/>
        <v>0</v>
      </c>
      <c r="L27" s="2020">
        <f t="shared" si="3"/>
        <v>1456050</v>
      </c>
      <c r="M27" s="2020">
        <f t="shared" si="3"/>
        <v>1516214</v>
      </c>
      <c r="N27" s="1984"/>
    </row>
    <row r="28" spans="1:14" s="2021" customFormat="1">
      <c r="A28" s="2022"/>
      <c r="B28" s="2023"/>
      <c r="C28" s="2024"/>
      <c r="D28" s="2025"/>
      <c r="E28" s="2020"/>
      <c r="F28" s="2020"/>
      <c r="G28" s="2020"/>
      <c r="H28" s="2020"/>
      <c r="I28" s="2020"/>
      <c r="J28" s="2020"/>
      <c r="K28" s="2020"/>
      <c r="L28" s="2020"/>
      <c r="M28" s="2020"/>
      <c r="N28" s="1984"/>
    </row>
    <row r="29" spans="1:14" s="2021" customFormat="1">
      <c r="A29" s="2022"/>
      <c r="B29" s="2014" t="s">
        <v>2292</v>
      </c>
      <c r="C29" s="2024"/>
      <c r="D29" s="2025"/>
      <c r="E29" s="2020"/>
      <c r="F29" s="2020"/>
      <c r="G29" s="2020"/>
      <c r="H29" s="2020"/>
      <c r="I29" s="2020"/>
      <c r="J29" s="2020"/>
      <c r="K29" s="2020"/>
      <c r="L29" s="2020"/>
      <c r="M29" s="2020"/>
      <c r="N29" s="1984"/>
    </row>
    <row r="30" spans="1:14" s="2021" customFormat="1">
      <c r="A30" s="2022"/>
      <c r="B30" s="2023" t="s">
        <v>2293</v>
      </c>
      <c r="C30" s="2024">
        <v>84.01</v>
      </c>
      <c r="D30" s="2025" t="s">
        <v>2210</v>
      </c>
      <c r="E30" s="2020">
        <v>11935875</v>
      </c>
      <c r="F30" s="2020">
        <v>770372</v>
      </c>
      <c r="G30" s="2020">
        <v>11935875</v>
      </c>
      <c r="H30" s="2020">
        <v>0</v>
      </c>
      <c r="I30" s="2020">
        <v>770372</v>
      </c>
      <c r="J30" s="2020">
        <v>0</v>
      </c>
      <c r="K30" s="2020">
        <v>0</v>
      </c>
      <c r="L30" s="2020">
        <f t="shared" ref="L30:L35" si="4">+G30+I30</f>
        <v>12706247</v>
      </c>
      <c r="M30" s="2020">
        <v>17634162</v>
      </c>
    </row>
    <row r="31" spans="1:14" s="2021" customFormat="1">
      <c r="A31" s="2022"/>
      <c r="B31" s="2023" t="s">
        <v>2294</v>
      </c>
      <c r="C31" s="2024">
        <v>84.01</v>
      </c>
      <c r="D31" s="2025" t="s">
        <v>2211</v>
      </c>
      <c r="E31" s="2020">
        <v>0</v>
      </c>
      <c r="F31" s="2020">
        <v>14704761</v>
      </c>
      <c r="G31" s="2020">
        <v>0</v>
      </c>
      <c r="H31" s="2020">
        <v>0</v>
      </c>
      <c r="I31" s="2020">
        <v>14704761</v>
      </c>
      <c r="J31" s="2020">
        <v>0</v>
      </c>
      <c r="K31" s="2020">
        <v>0</v>
      </c>
      <c r="L31" s="2020">
        <f t="shared" si="4"/>
        <v>14704761</v>
      </c>
      <c r="M31" s="2020">
        <v>18961569</v>
      </c>
    </row>
    <row r="32" spans="1:14" s="2021" customFormat="1">
      <c r="A32" s="2022"/>
      <c r="B32" s="2023" t="s">
        <v>2295</v>
      </c>
      <c r="C32" s="2024" t="s">
        <v>2212</v>
      </c>
      <c r="D32" s="2025" t="s">
        <v>2213</v>
      </c>
      <c r="E32" s="2020">
        <v>5192</v>
      </c>
      <c r="F32" s="2020">
        <v>19301</v>
      </c>
      <c r="G32" s="2020">
        <v>5192</v>
      </c>
      <c r="H32" s="2020">
        <v>0</v>
      </c>
      <c r="I32" s="2020">
        <v>19301</v>
      </c>
      <c r="J32" s="2020">
        <v>0</v>
      </c>
      <c r="K32" s="2020">
        <v>0</v>
      </c>
      <c r="L32" s="2020">
        <f t="shared" si="4"/>
        <v>24493</v>
      </c>
      <c r="M32" s="2020">
        <v>24493</v>
      </c>
    </row>
    <row r="33" spans="1:16302" s="2021" customFormat="1">
      <c r="A33" s="2026"/>
      <c r="B33" s="2023" t="s">
        <v>2296</v>
      </c>
      <c r="C33" s="2024" t="s">
        <v>2212</v>
      </c>
      <c r="D33" s="2025" t="s">
        <v>2214</v>
      </c>
      <c r="E33" s="2020">
        <v>0</v>
      </c>
      <c r="F33" s="2020">
        <v>67503</v>
      </c>
      <c r="G33" s="2020">
        <v>0</v>
      </c>
      <c r="H33" s="2020">
        <v>0</v>
      </c>
      <c r="I33" s="2020">
        <v>67503</v>
      </c>
      <c r="J33" s="2020">
        <v>0</v>
      </c>
      <c r="K33" s="2020">
        <v>0</v>
      </c>
      <c r="L33" s="2020">
        <f t="shared" si="4"/>
        <v>67503</v>
      </c>
      <c r="M33" s="2020">
        <v>183168</v>
      </c>
      <c r="N33" s="2027"/>
      <c r="O33" s="2027"/>
      <c r="P33" s="2027"/>
      <c r="Q33" s="2027"/>
      <c r="R33" s="2027"/>
      <c r="S33" s="2027"/>
      <c r="T33" s="2027"/>
      <c r="U33" s="2027"/>
      <c r="V33" s="2027"/>
      <c r="W33" s="2027"/>
      <c r="X33" s="2027"/>
      <c r="Y33" s="2027"/>
      <c r="Z33" s="2027"/>
      <c r="AA33" s="2027"/>
      <c r="AB33" s="2027"/>
      <c r="AC33" s="2027"/>
      <c r="AD33" s="2027"/>
      <c r="AE33" s="2027"/>
      <c r="AF33" s="2027"/>
      <c r="AG33" s="2027"/>
      <c r="AH33" s="2027"/>
      <c r="AI33" s="2027"/>
      <c r="AJ33" s="2027"/>
      <c r="AK33" s="2027"/>
      <c r="AL33" s="2027"/>
      <c r="AM33" s="2027"/>
      <c r="AN33" s="2027"/>
      <c r="AO33" s="2027"/>
      <c r="AP33" s="2027"/>
      <c r="AQ33" s="2027"/>
      <c r="AR33" s="2027"/>
      <c r="AS33" s="2027"/>
      <c r="AT33" s="2027"/>
      <c r="AU33" s="2027"/>
      <c r="AV33" s="2027"/>
      <c r="AW33" s="2027"/>
      <c r="AX33" s="2027"/>
      <c r="AY33" s="2027"/>
      <c r="AZ33" s="2027"/>
      <c r="BA33" s="2027"/>
      <c r="BB33" s="2027"/>
      <c r="BC33" s="2027"/>
      <c r="BD33" s="2027"/>
      <c r="BE33" s="2027"/>
      <c r="BF33" s="2027"/>
      <c r="BG33" s="2027"/>
      <c r="BH33" s="2027"/>
      <c r="BI33" s="2027"/>
      <c r="BJ33" s="2027"/>
      <c r="BK33" s="2027"/>
      <c r="BL33" s="2027"/>
      <c r="BM33" s="2027"/>
      <c r="BN33" s="2027"/>
      <c r="BO33" s="2027"/>
      <c r="BP33" s="2027"/>
      <c r="BQ33" s="2027"/>
      <c r="BR33" s="2027"/>
      <c r="BS33" s="2027"/>
      <c r="BT33" s="2027"/>
      <c r="BU33" s="2027"/>
      <c r="BV33" s="2027"/>
      <c r="BW33" s="2027"/>
      <c r="BX33" s="2027"/>
      <c r="BY33" s="2027"/>
      <c r="BZ33" s="2027"/>
      <c r="CA33" s="2027"/>
      <c r="CB33" s="2027"/>
      <c r="CC33" s="2027"/>
      <c r="CD33" s="2027"/>
      <c r="CE33" s="2027"/>
      <c r="CF33" s="2027"/>
      <c r="CG33" s="2027"/>
      <c r="CH33" s="2027"/>
      <c r="CI33" s="2027"/>
      <c r="CJ33" s="2027"/>
      <c r="CK33" s="2027"/>
      <c r="CL33" s="2027"/>
      <c r="CM33" s="2027"/>
      <c r="CN33" s="2027"/>
      <c r="CO33" s="2027"/>
      <c r="CP33" s="2027"/>
      <c r="CQ33" s="2027"/>
      <c r="CR33" s="2027"/>
      <c r="CS33" s="2027"/>
      <c r="CT33" s="2027"/>
      <c r="CU33" s="2027"/>
      <c r="CV33" s="2027"/>
      <c r="CW33" s="2027"/>
      <c r="CX33" s="2027"/>
      <c r="CY33" s="2027"/>
      <c r="CZ33" s="2027"/>
      <c r="DA33" s="2027"/>
      <c r="DB33" s="2027"/>
      <c r="DC33" s="2027"/>
      <c r="DD33" s="2027"/>
      <c r="DE33" s="2027"/>
      <c r="DF33" s="2027"/>
      <c r="DG33" s="2027"/>
      <c r="DH33" s="2027"/>
      <c r="DI33" s="2027"/>
      <c r="DJ33" s="2027"/>
      <c r="DK33" s="2027"/>
      <c r="DL33" s="2027"/>
      <c r="DM33" s="2027"/>
      <c r="DN33" s="2027"/>
      <c r="DO33" s="2027"/>
      <c r="DP33" s="2027"/>
      <c r="DQ33" s="2027"/>
      <c r="DR33" s="2027"/>
      <c r="DS33" s="2027"/>
      <c r="DT33" s="2027"/>
      <c r="DU33" s="2027"/>
      <c r="DV33" s="2027"/>
      <c r="DW33" s="2027"/>
      <c r="DX33" s="2027"/>
      <c r="DY33" s="2027"/>
      <c r="DZ33" s="2027"/>
      <c r="EA33" s="2027"/>
      <c r="EB33" s="2027"/>
      <c r="EC33" s="2027"/>
      <c r="ED33" s="2027"/>
      <c r="EE33" s="2027"/>
      <c r="EF33" s="2027"/>
      <c r="EG33" s="2027"/>
      <c r="EH33" s="2027"/>
      <c r="EI33" s="2027"/>
      <c r="EJ33" s="2027"/>
      <c r="EK33" s="2027"/>
      <c r="EL33" s="2027"/>
      <c r="EM33" s="2027"/>
      <c r="EN33" s="2027"/>
      <c r="EO33" s="2027"/>
      <c r="EP33" s="2027"/>
      <c r="EQ33" s="2027"/>
      <c r="ER33" s="2027"/>
      <c r="ES33" s="2027"/>
      <c r="ET33" s="2027"/>
      <c r="EU33" s="2027"/>
      <c r="EV33" s="2027"/>
      <c r="EW33" s="2027"/>
      <c r="EX33" s="2027"/>
      <c r="EY33" s="2027"/>
      <c r="EZ33" s="2027"/>
      <c r="FA33" s="2027"/>
      <c r="FB33" s="2027"/>
      <c r="FC33" s="2027"/>
      <c r="FD33" s="2027"/>
      <c r="FE33" s="2027"/>
      <c r="FF33" s="2027"/>
      <c r="FG33" s="2027"/>
      <c r="FH33" s="2027"/>
      <c r="FI33" s="2027"/>
      <c r="FJ33" s="2027"/>
      <c r="FK33" s="2027"/>
      <c r="FL33" s="2027"/>
      <c r="FM33" s="2027"/>
      <c r="FN33" s="2027"/>
      <c r="FO33" s="2027"/>
      <c r="FP33" s="2027"/>
      <c r="FQ33" s="2027"/>
      <c r="FR33" s="2027"/>
      <c r="FS33" s="2027"/>
      <c r="FT33" s="2027"/>
      <c r="FU33" s="2027"/>
      <c r="FV33" s="2027"/>
      <c r="FW33" s="2027"/>
      <c r="FX33" s="2027"/>
      <c r="FY33" s="2027"/>
      <c r="FZ33" s="2027"/>
      <c r="GA33" s="2027"/>
      <c r="GB33" s="2027"/>
      <c r="GC33" s="2027"/>
      <c r="GD33" s="2027"/>
      <c r="GE33" s="2027"/>
      <c r="GF33" s="2027"/>
      <c r="GG33" s="2027"/>
      <c r="GH33" s="2027"/>
      <c r="GI33" s="2027"/>
      <c r="GJ33" s="2027"/>
      <c r="GK33" s="2027"/>
      <c r="GL33" s="2027"/>
      <c r="GM33" s="2027"/>
      <c r="GN33" s="2027"/>
      <c r="GO33" s="2027"/>
      <c r="GP33" s="2027"/>
      <c r="GQ33" s="2027"/>
      <c r="GR33" s="2027"/>
      <c r="GS33" s="2027"/>
      <c r="GT33" s="2027"/>
      <c r="GU33" s="2027"/>
      <c r="GV33" s="2027"/>
      <c r="GW33" s="2027"/>
      <c r="GX33" s="2027"/>
      <c r="GY33" s="2027"/>
      <c r="GZ33" s="2027"/>
      <c r="HA33" s="2027"/>
      <c r="HB33" s="2027"/>
      <c r="HC33" s="2027"/>
      <c r="HD33" s="2027"/>
      <c r="HE33" s="2027"/>
      <c r="HF33" s="2027"/>
      <c r="HG33" s="2027"/>
      <c r="HH33" s="2027"/>
      <c r="HI33" s="2027"/>
      <c r="HJ33" s="2027"/>
      <c r="HK33" s="2027"/>
      <c r="HL33" s="2027"/>
      <c r="HM33" s="2027"/>
      <c r="HN33" s="2027"/>
      <c r="HO33" s="2027"/>
      <c r="HP33" s="2027"/>
      <c r="HQ33" s="2027"/>
      <c r="HR33" s="2027"/>
      <c r="HS33" s="2027"/>
      <c r="HT33" s="2027"/>
      <c r="HU33" s="2027"/>
      <c r="HV33" s="2027"/>
      <c r="HW33" s="2027"/>
      <c r="HX33" s="2027"/>
      <c r="HY33" s="2027"/>
      <c r="HZ33" s="2027"/>
      <c r="IA33" s="2027"/>
      <c r="IB33" s="2027"/>
      <c r="IC33" s="2027"/>
      <c r="ID33" s="2027"/>
      <c r="IE33" s="2027"/>
      <c r="IF33" s="2027"/>
      <c r="IG33" s="2027"/>
      <c r="IH33" s="2027"/>
      <c r="II33" s="2027"/>
      <c r="IJ33" s="2027"/>
      <c r="IK33" s="2027"/>
      <c r="IL33" s="2027"/>
      <c r="IM33" s="2027"/>
      <c r="IN33" s="2027"/>
      <c r="IO33" s="2027"/>
      <c r="IP33" s="2027"/>
      <c r="IQ33" s="2027"/>
      <c r="IR33" s="2027"/>
      <c r="IS33" s="2027"/>
      <c r="IT33" s="2027"/>
      <c r="IU33" s="2027"/>
      <c r="IV33" s="2027"/>
      <c r="IW33" s="2027"/>
      <c r="IX33" s="2027"/>
      <c r="IY33" s="2027"/>
      <c r="IZ33" s="2027"/>
      <c r="JA33" s="2027"/>
      <c r="JB33" s="2027"/>
      <c r="JC33" s="2027"/>
      <c r="JD33" s="2027"/>
      <c r="JE33" s="2027"/>
      <c r="JF33" s="2027"/>
      <c r="JG33" s="2027"/>
      <c r="JH33" s="2027"/>
      <c r="JI33" s="2027"/>
      <c r="JJ33" s="2027"/>
      <c r="JK33" s="2027"/>
      <c r="JL33" s="2027"/>
      <c r="JM33" s="2027"/>
      <c r="JN33" s="2027"/>
      <c r="JO33" s="2027"/>
      <c r="JP33" s="2027"/>
      <c r="JQ33" s="2027"/>
      <c r="JR33" s="2027"/>
      <c r="JS33" s="2027"/>
      <c r="JT33" s="2027"/>
      <c r="JU33" s="2027"/>
      <c r="JV33" s="2027"/>
      <c r="JW33" s="2027"/>
      <c r="JX33" s="2027"/>
      <c r="JY33" s="2027"/>
      <c r="JZ33" s="2027"/>
      <c r="KA33" s="2027"/>
      <c r="KB33" s="2027"/>
      <c r="KC33" s="2027"/>
      <c r="KD33" s="2027"/>
      <c r="KE33" s="2027"/>
      <c r="KF33" s="2027"/>
      <c r="KG33" s="2027"/>
      <c r="KH33" s="2027"/>
      <c r="KI33" s="2027"/>
      <c r="KJ33" s="2027"/>
      <c r="KK33" s="2027"/>
      <c r="KL33" s="2027"/>
      <c r="KM33" s="2027"/>
      <c r="KN33" s="2027"/>
      <c r="KO33" s="2027"/>
      <c r="KP33" s="2027"/>
      <c r="KQ33" s="2027"/>
      <c r="KR33" s="2027"/>
      <c r="KS33" s="2027"/>
      <c r="KT33" s="2027"/>
      <c r="KU33" s="2027"/>
      <c r="KV33" s="2027"/>
      <c r="KW33" s="2027"/>
      <c r="KX33" s="2027"/>
      <c r="KY33" s="2027"/>
      <c r="KZ33" s="2027"/>
      <c r="LA33" s="2027"/>
      <c r="LB33" s="2027"/>
      <c r="LC33" s="2027"/>
      <c r="LD33" s="2027"/>
      <c r="LE33" s="2027"/>
      <c r="LF33" s="2027"/>
      <c r="LG33" s="2027"/>
      <c r="LH33" s="2027"/>
      <c r="LI33" s="2027"/>
      <c r="LJ33" s="2027"/>
      <c r="LK33" s="2027"/>
      <c r="LL33" s="2027"/>
      <c r="LM33" s="2027"/>
      <c r="LN33" s="2027"/>
      <c r="LO33" s="2027"/>
      <c r="LP33" s="2027"/>
      <c r="LQ33" s="2027"/>
      <c r="LR33" s="2027"/>
      <c r="LS33" s="2027"/>
      <c r="LT33" s="2027"/>
      <c r="LU33" s="2027"/>
      <c r="LV33" s="2027"/>
      <c r="LW33" s="2027"/>
      <c r="LX33" s="2027"/>
      <c r="LY33" s="2027"/>
      <c r="LZ33" s="2027"/>
      <c r="MA33" s="2027"/>
      <c r="MB33" s="2027"/>
      <c r="MC33" s="2027"/>
      <c r="MD33" s="2027"/>
      <c r="ME33" s="2027"/>
      <c r="MF33" s="2027"/>
      <c r="MG33" s="2027"/>
      <c r="MH33" s="2027"/>
      <c r="MI33" s="2027"/>
      <c r="MJ33" s="2027"/>
      <c r="MK33" s="2027"/>
      <c r="ML33" s="2027"/>
      <c r="MM33" s="2027"/>
      <c r="MN33" s="2027"/>
      <c r="MO33" s="2027"/>
      <c r="MP33" s="2027"/>
      <c r="MQ33" s="2027"/>
      <c r="MR33" s="2027"/>
      <c r="MS33" s="2027"/>
      <c r="MT33" s="2027"/>
      <c r="MU33" s="2027"/>
      <c r="MV33" s="2027"/>
      <c r="MW33" s="2027"/>
      <c r="MX33" s="2027"/>
      <c r="MY33" s="2027"/>
      <c r="MZ33" s="2027"/>
      <c r="NA33" s="2027"/>
      <c r="NB33" s="2027"/>
      <c r="NC33" s="2027"/>
      <c r="ND33" s="2027"/>
      <c r="NE33" s="2027"/>
      <c r="NF33" s="2027"/>
      <c r="NG33" s="2027"/>
      <c r="NH33" s="2027"/>
      <c r="NI33" s="2027"/>
      <c r="NJ33" s="2027"/>
      <c r="NK33" s="2027"/>
      <c r="NL33" s="2027"/>
      <c r="NM33" s="2027"/>
      <c r="NN33" s="2027"/>
      <c r="NO33" s="2027"/>
      <c r="NP33" s="2027"/>
      <c r="NQ33" s="2027"/>
      <c r="NR33" s="2027"/>
      <c r="NS33" s="2027"/>
      <c r="NT33" s="2027"/>
      <c r="NU33" s="2027"/>
      <c r="NV33" s="2027"/>
      <c r="NW33" s="2027"/>
      <c r="NX33" s="2027"/>
      <c r="NY33" s="2027"/>
      <c r="NZ33" s="2027"/>
      <c r="OA33" s="2027"/>
      <c r="OB33" s="2027"/>
      <c r="OC33" s="2027"/>
      <c r="OD33" s="2027"/>
      <c r="OE33" s="2027"/>
      <c r="OF33" s="2027"/>
      <c r="OG33" s="2027"/>
      <c r="OH33" s="2027"/>
      <c r="OI33" s="2027"/>
      <c r="OJ33" s="2027"/>
      <c r="OK33" s="2027"/>
      <c r="OL33" s="2027"/>
      <c r="OM33" s="2027"/>
      <c r="ON33" s="2027"/>
      <c r="OO33" s="2027"/>
      <c r="OP33" s="2027"/>
      <c r="OQ33" s="2027"/>
      <c r="OR33" s="2027"/>
      <c r="OS33" s="2027"/>
      <c r="OT33" s="2027"/>
      <c r="OU33" s="2027"/>
      <c r="OV33" s="2027"/>
      <c r="OW33" s="2027"/>
      <c r="OX33" s="2027"/>
      <c r="OY33" s="2027"/>
      <c r="OZ33" s="2027"/>
      <c r="PA33" s="2027"/>
      <c r="PB33" s="2027"/>
      <c r="PC33" s="2027"/>
      <c r="PD33" s="2027"/>
      <c r="PE33" s="2027"/>
      <c r="PF33" s="2027"/>
      <c r="PG33" s="2027"/>
      <c r="PH33" s="2027"/>
      <c r="PI33" s="2027"/>
      <c r="PJ33" s="2027"/>
      <c r="PK33" s="2027"/>
      <c r="PL33" s="2027"/>
      <c r="PM33" s="2027"/>
      <c r="PN33" s="2027"/>
      <c r="PO33" s="2027"/>
      <c r="PP33" s="2027"/>
      <c r="PQ33" s="2027"/>
      <c r="PR33" s="2027"/>
      <c r="PS33" s="2027"/>
      <c r="PT33" s="2027"/>
      <c r="PU33" s="2027"/>
      <c r="PV33" s="2027"/>
      <c r="PW33" s="2027"/>
      <c r="PX33" s="2027"/>
      <c r="PY33" s="2027"/>
      <c r="PZ33" s="2027"/>
      <c r="QA33" s="2027"/>
      <c r="QB33" s="2027"/>
      <c r="QC33" s="2027"/>
      <c r="QD33" s="2027"/>
      <c r="QE33" s="2027"/>
      <c r="QF33" s="2027"/>
      <c r="QG33" s="2027"/>
      <c r="QH33" s="2027"/>
      <c r="QI33" s="2027"/>
      <c r="QJ33" s="2027"/>
      <c r="QK33" s="2027"/>
      <c r="QL33" s="2027"/>
      <c r="QM33" s="2027"/>
      <c r="QN33" s="2027"/>
      <c r="QO33" s="2027"/>
      <c r="QP33" s="2027"/>
      <c r="QQ33" s="2027"/>
      <c r="QR33" s="2027"/>
      <c r="QS33" s="2027"/>
      <c r="QT33" s="2027"/>
      <c r="QU33" s="2027"/>
      <c r="QV33" s="2027"/>
      <c r="QW33" s="2027"/>
      <c r="QX33" s="2027"/>
      <c r="QY33" s="2027"/>
      <c r="QZ33" s="2027"/>
      <c r="RA33" s="2027"/>
      <c r="RB33" s="2027"/>
      <c r="RC33" s="2027"/>
      <c r="RD33" s="2027"/>
      <c r="RE33" s="2027"/>
      <c r="RF33" s="2027"/>
      <c r="RG33" s="2027"/>
      <c r="RH33" s="2027"/>
      <c r="RI33" s="2027"/>
      <c r="RJ33" s="2027"/>
      <c r="RK33" s="2027"/>
      <c r="RL33" s="2027"/>
      <c r="RM33" s="2027"/>
      <c r="RN33" s="2027"/>
      <c r="RO33" s="2027"/>
      <c r="RP33" s="2027"/>
      <c r="RQ33" s="2027"/>
      <c r="RR33" s="2027"/>
      <c r="RS33" s="2027"/>
      <c r="RT33" s="2027"/>
      <c r="RU33" s="2027"/>
      <c r="RV33" s="2027"/>
      <c r="RW33" s="2027"/>
      <c r="RX33" s="2027"/>
      <c r="RY33" s="2027"/>
      <c r="RZ33" s="2027"/>
      <c r="SA33" s="2027"/>
      <c r="SB33" s="2027"/>
      <c r="SC33" s="2027"/>
      <c r="SD33" s="2027"/>
      <c r="SE33" s="2027"/>
      <c r="SF33" s="2027"/>
      <c r="SG33" s="2027"/>
      <c r="SH33" s="2027"/>
      <c r="SI33" s="2027"/>
      <c r="SJ33" s="2027"/>
      <c r="SK33" s="2027"/>
      <c r="SL33" s="2027"/>
      <c r="SM33" s="2027"/>
      <c r="SN33" s="2027"/>
      <c r="SO33" s="2027"/>
      <c r="SP33" s="2027"/>
      <c r="SQ33" s="2027"/>
      <c r="SR33" s="2027"/>
      <c r="SS33" s="2027"/>
      <c r="ST33" s="2027"/>
      <c r="SU33" s="2027"/>
      <c r="SV33" s="2027"/>
      <c r="SW33" s="2027"/>
      <c r="SX33" s="2027"/>
      <c r="SY33" s="2027"/>
      <c r="SZ33" s="2027"/>
      <c r="TA33" s="2027"/>
      <c r="TB33" s="2027"/>
      <c r="TC33" s="2027"/>
      <c r="TD33" s="2027"/>
      <c r="TE33" s="2027"/>
      <c r="TF33" s="2027"/>
      <c r="TG33" s="2027"/>
      <c r="TH33" s="2027"/>
      <c r="TI33" s="2027"/>
      <c r="TJ33" s="2027"/>
      <c r="TK33" s="2027"/>
      <c r="TL33" s="2027"/>
      <c r="TM33" s="2027"/>
      <c r="TN33" s="2027"/>
      <c r="TO33" s="2027"/>
      <c r="TP33" s="2027"/>
      <c r="TQ33" s="2027"/>
      <c r="TR33" s="2027"/>
      <c r="TS33" s="2027"/>
      <c r="TT33" s="2027"/>
      <c r="TU33" s="2027"/>
      <c r="TV33" s="2027"/>
      <c r="TW33" s="2027"/>
      <c r="TX33" s="2027"/>
      <c r="TY33" s="2027"/>
      <c r="TZ33" s="2027"/>
      <c r="UA33" s="2027"/>
      <c r="UB33" s="2027"/>
      <c r="UC33" s="2027"/>
      <c r="UD33" s="2027"/>
      <c r="UE33" s="2027"/>
      <c r="UF33" s="2027"/>
      <c r="UG33" s="2027"/>
      <c r="UH33" s="2027"/>
      <c r="UI33" s="2027"/>
      <c r="UJ33" s="2027"/>
      <c r="UK33" s="2027"/>
      <c r="UL33" s="2027"/>
      <c r="UM33" s="2027"/>
      <c r="UN33" s="2027"/>
      <c r="UO33" s="2027"/>
      <c r="UP33" s="2027"/>
      <c r="UQ33" s="2027"/>
      <c r="UR33" s="2027"/>
      <c r="US33" s="2027"/>
      <c r="UT33" s="2027"/>
      <c r="UU33" s="2027"/>
      <c r="UV33" s="2027"/>
      <c r="UW33" s="2027"/>
      <c r="UX33" s="2027"/>
      <c r="UY33" s="2027"/>
      <c r="UZ33" s="2027"/>
      <c r="VA33" s="2027"/>
      <c r="VB33" s="2027"/>
      <c r="VC33" s="2027"/>
      <c r="VD33" s="2027"/>
      <c r="VE33" s="2027"/>
      <c r="VF33" s="2027"/>
      <c r="VG33" s="2027"/>
      <c r="VH33" s="2027"/>
      <c r="VI33" s="2027"/>
      <c r="VJ33" s="2027"/>
      <c r="VK33" s="2027"/>
      <c r="VL33" s="2027"/>
      <c r="VM33" s="2027"/>
      <c r="VN33" s="2027"/>
      <c r="VO33" s="2027"/>
      <c r="VP33" s="2027"/>
      <c r="VQ33" s="2027"/>
      <c r="VR33" s="2027"/>
      <c r="VS33" s="2027"/>
      <c r="VT33" s="2027"/>
      <c r="VU33" s="2027"/>
      <c r="VV33" s="2027"/>
      <c r="VW33" s="2027"/>
      <c r="VX33" s="2027"/>
      <c r="VY33" s="2027"/>
      <c r="VZ33" s="2027"/>
      <c r="WA33" s="2027"/>
      <c r="WB33" s="2027"/>
      <c r="WC33" s="2027"/>
      <c r="WD33" s="2027"/>
      <c r="WE33" s="2027"/>
      <c r="WF33" s="2027"/>
      <c r="WG33" s="2027"/>
      <c r="WH33" s="2027"/>
      <c r="WI33" s="2027"/>
      <c r="WJ33" s="2027"/>
      <c r="WK33" s="2027"/>
      <c r="WL33" s="2027"/>
      <c r="WM33" s="2027"/>
      <c r="WN33" s="2027"/>
      <c r="WO33" s="2027"/>
      <c r="WP33" s="2027"/>
      <c r="WQ33" s="2027"/>
      <c r="WR33" s="2027"/>
      <c r="WS33" s="2027"/>
      <c r="WT33" s="2027"/>
      <c r="WU33" s="2027"/>
      <c r="WV33" s="2027"/>
      <c r="WW33" s="2027"/>
      <c r="WX33" s="2027"/>
      <c r="WY33" s="2027"/>
      <c r="WZ33" s="2027"/>
      <c r="XA33" s="2027"/>
      <c r="XB33" s="2027"/>
      <c r="XC33" s="2027"/>
      <c r="XD33" s="2027"/>
      <c r="XE33" s="2027"/>
      <c r="XF33" s="2027"/>
      <c r="XG33" s="2027"/>
      <c r="XH33" s="2027"/>
      <c r="XI33" s="2027"/>
      <c r="XJ33" s="2027"/>
      <c r="XK33" s="2027"/>
      <c r="XL33" s="2027"/>
      <c r="XM33" s="2027"/>
      <c r="XN33" s="2027"/>
      <c r="XO33" s="2027"/>
      <c r="XP33" s="2027"/>
      <c r="XQ33" s="2027"/>
      <c r="XR33" s="2027"/>
      <c r="XS33" s="2027"/>
      <c r="XT33" s="2027"/>
      <c r="XU33" s="2027"/>
      <c r="XV33" s="2027"/>
      <c r="XW33" s="2027"/>
      <c r="XX33" s="2027"/>
      <c r="XY33" s="2027"/>
      <c r="XZ33" s="2027"/>
      <c r="YA33" s="2027"/>
      <c r="YB33" s="2027"/>
      <c r="YC33" s="2027"/>
      <c r="YD33" s="2027"/>
      <c r="YE33" s="2027"/>
      <c r="YF33" s="2027"/>
      <c r="YG33" s="2027"/>
      <c r="YH33" s="2027"/>
      <c r="YI33" s="2027"/>
      <c r="YJ33" s="2027"/>
      <c r="YK33" s="2027"/>
      <c r="YL33" s="2027"/>
      <c r="YM33" s="2027"/>
      <c r="YN33" s="2027"/>
      <c r="YO33" s="2027"/>
      <c r="YP33" s="2027"/>
      <c r="YQ33" s="2027"/>
      <c r="YR33" s="2027"/>
      <c r="YS33" s="2027"/>
      <c r="YT33" s="2027"/>
      <c r="YU33" s="2027"/>
      <c r="YV33" s="2027"/>
      <c r="YW33" s="2027"/>
      <c r="YX33" s="2027"/>
      <c r="YY33" s="2027"/>
      <c r="YZ33" s="2027"/>
      <c r="ZA33" s="2027"/>
      <c r="ZB33" s="2027"/>
      <c r="ZC33" s="2027"/>
      <c r="ZD33" s="2027"/>
      <c r="ZE33" s="2027"/>
      <c r="ZF33" s="2027"/>
      <c r="ZG33" s="2027"/>
      <c r="ZH33" s="2027"/>
      <c r="ZI33" s="2027"/>
      <c r="ZJ33" s="2027"/>
      <c r="ZK33" s="2027"/>
      <c r="ZL33" s="2027"/>
      <c r="ZM33" s="2027"/>
      <c r="ZN33" s="2027"/>
      <c r="ZO33" s="2027"/>
      <c r="ZP33" s="2027"/>
      <c r="ZQ33" s="2027"/>
      <c r="ZR33" s="2027"/>
      <c r="ZS33" s="2027"/>
      <c r="ZT33" s="2027"/>
      <c r="ZU33" s="2027"/>
      <c r="ZV33" s="2027"/>
      <c r="ZW33" s="2027"/>
      <c r="ZX33" s="2027"/>
      <c r="ZY33" s="2027"/>
      <c r="ZZ33" s="2027"/>
      <c r="AAA33" s="2027"/>
      <c r="AAB33" s="2027"/>
      <c r="AAC33" s="2027"/>
      <c r="AAD33" s="2027"/>
      <c r="AAE33" s="2027"/>
      <c r="AAF33" s="2027"/>
      <c r="AAG33" s="2027"/>
      <c r="AAH33" s="2027"/>
      <c r="AAI33" s="2027"/>
      <c r="AAJ33" s="2027"/>
      <c r="AAK33" s="2027"/>
      <c r="AAL33" s="2027"/>
      <c r="AAM33" s="2027"/>
      <c r="AAN33" s="2027"/>
      <c r="AAO33" s="2027"/>
      <c r="AAP33" s="2027"/>
      <c r="AAQ33" s="2027"/>
      <c r="AAR33" s="2027"/>
      <c r="AAS33" s="2027"/>
      <c r="AAT33" s="2027"/>
      <c r="AAU33" s="2027"/>
      <c r="AAV33" s="2027"/>
      <c r="AAW33" s="2027"/>
      <c r="AAX33" s="2027"/>
      <c r="AAY33" s="2027"/>
      <c r="AAZ33" s="2027"/>
      <c r="ABA33" s="2027"/>
      <c r="ABB33" s="2027"/>
      <c r="ABC33" s="2027"/>
      <c r="ABD33" s="2027"/>
      <c r="ABE33" s="2027"/>
      <c r="ABF33" s="2027"/>
      <c r="ABG33" s="2027"/>
      <c r="ABH33" s="2027"/>
      <c r="ABI33" s="2027"/>
      <c r="ABJ33" s="2027"/>
      <c r="ABK33" s="2027"/>
      <c r="ABL33" s="2027"/>
      <c r="ABM33" s="2027"/>
      <c r="ABN33" s="2027"/>
      <c r="ABO33" s="2027"/>
      <c r="ABP33" s="2027"/>
      <c r="ABQ33" s="2027"/>
      <c r="ABR33" s="2027"/>
      <c r="ABS33" s="2027"/>
      <c r="ABT33" s="2027"/>
      <c r="ABU33" s="2027"/>
      <c r="ABV33" s="2027"/>
      <c r="ABW33" s="2027"/>
      <c r="ABX33" s="2027"/>
      <c r="ABY33" s="2027"/>
      <c r="ABZ33" s="2027"/>
      <c r="ACA33" s="2027"/>
      <c r="ACB33" s="2027"/>
      <c r="ACC33" s="2027"/>
      <c r="ACD33" s="2027"/>
      <c r="ACE33" s="2027"/>
      <c r="ACF33" s="2027"/>
      <c r="ACG33" s="2027"/>
      <c r="ACH33" s="2027"/>
      <c r="ACI33" s="2027"/>
      <c r="ACJ33" s="2027"/>
      <c r="ACK33" s="2027"/>
      <c r="ACL33" s="2027"/>
      <c r="ACM33" s="2027"/>
      <c r="ACN33" s="2027"/>
      <c r="ACO33" s="2027"/>
      <c r="ACP33" s="2027"/>
      <c r="ACQ33" s="2027"/>
      <c r="ACR33" s="2027"/>
      <c r="ACS33" s="2027"/>
      <c r="ACT33" s="2027"/>
      <c r="ACU33" s="2027"/>
      <c r="ACV33" s="2027"/>
      <c r="ACW33" s="2027"/>
      <c r="ACX33" s="2027"/>
      <c r="ACY33" s="2027"/>
      <c r="ACZ33" s="2027"/>
      <c r="ADA33" s="2027"/>
      <c r="ADB33" s="2027"/>
      <c r="ADC33" s="2027"/>
      <c r="ADD33" s="2027"/>
      <c r="ADE33" s="2027"/>
      <c r="ADF33" s="2027"/>
      <c r="ADG33" s="2027"/>
      <c r="ADH33" s="2027"/>
      <c r="ADI33" s="2027"/>
      <c r="ADJ33" s="2027"/>
      <c r="ADK33" s="2027"/>
      <c r="ADL33" s="2027"/>
      <c r="ADM33" s="2027"/>
      <c r="ADN33" s="2027"/>
      <c r="ADO33" s="2027"/>
      <c r="ADP33" s="2027"/>
      <c r="ADQ33" s="2027"/>
      <c r="ADR33" s="2027"/>
      <c r="ADS33" s="2027"/>
      <c r="ADT33" s="2027"/>
      <c r="ADU33" s="2027"/>
      <c r="ADV33" s="2027"/>
      <c r="ADW33" s="2027"/>
      <c r="ADX33" s="2027"/>
      <c r="ADY33" s="2027"/>
      <c r="ADZ33" s="2027"/>
      <c r="AEA33" s="2027"/>
      <c r="AEB33" s="2027"/>
      <c r="AEC33" s="2027"/>
      <c r="AED33" s="2027"/>
      <c r="AEE33" s="2027"/>
      <c r="AEF33" s="2027"/>
      <c r="AEG33" s="2027"/>
      <c r="AEH33" s="2027"/>
      <c r="AEI33" s="2027"/>
      <c r="AEJ33" s="2027"/>
      <c r="AEK33" s="2027"/>
      <c r="AEL33" s="2027"/>
      <c r="AEM33" s="2027"/>
      <c r="AEN33" s="2027"/>
      <c r="AEO33" s="2027"/>
      <c r="AEP33" s="2027"/>
      <c r="AEQ33" s="2027"/>
      <c r="AER33" s="2027"/>
      <c r="AES33" s="2027"/>
      <c r="AET33" s="2027"/>
      <c r="AEU33" s="2027"/>
      <c r="AEV33" s="2027"/>
      <c r="AEW33" s="2027"/>
      <c r="AEX33" s="2027"/>
      <c r="AEY33" s="2027"/>
      <c r="AEZ33" s="2027"/>
      <c r="AFA33" s="2027"/>
      <c r="AFB33" s="2027"/>
      <c r="AFC33" s="2027"/>
      <c r="AFD33" s="2027"/>
      <c r="AFE33" s="2027"/>
      <c r="AFF33" s="2027"/>
      <c r="AFG33" s="2027"/>
      <c r="AFH33" s="2027"/>
      <c r="AFI33" s="2027"/>
      <c r="AFJ33" s="2027"/>
      <c r="AFK33" s="2027"/>
      <c r="AFL33" s="2027"/>
      <c r="AFM33" s="2027"/>
      <c r="AFN33" s="2027"/>
      <c r="AFO33" s="2027"/>
      <c r="AFP33" s="2027"/>
      <c r="AFQ33" s="2027"/>
      <c r="AFR33" s="2027"/>
      <c r="AFS33" s="2027"/>
      <c r="AFT33" s="2027"/>
      <c r="AFU33" s="2027"/>
      <c r="AFV33" s="2027"/>
      <c r="AFW33" s="2027"/>
      <c r="AFX33" s="2027"/>
      <c r="AFY33" s="2027"/>
      <c r="AFZ33" s="2027"/>
      <c r="AGA33" s="2027"/>
      <c r="AGB33" s="2027"/>
      <c r="AGC33" s="2027"/>
      <c r="AGD33" s="2027"/>
      <c r="AGE33" s="2027"/>
      <c r="AGF33" s="2027"/>
      <c r="AGG33" s="2027"/>
      <c r="AGH33" s="2027"/>
      <c r="AGI33" s="2027"/>
      <c r="AGJ33" s="2027"/>
      <c r="AGK33" s="2027"/>
      <c r="AGL33" s="2027"/>
      <c r="AGM33" s="2027"/>
      <c r="AGN33" s="2027"/>
      <c r="AGO33" s="2027"/>
      <c r="AGP33" s="2027"/>
      <c r="AGQ33" s="2027"/>
      <c r="AGR33" s="2027"/>
      <c r="AGS33" s="2027"/>
      <c r="AGT33" s="2027"/>
      <c r="AGU33" s="2027"/>
      <c r="AGV33" s="2027"/>
      <c r="AGW33" s="2027"/>
      <c r="AGX33" s="2027"/>
      <c r="AGY33" s="2027"/>
      <c r="AGZ33" s="2027"/>
      <c r="AHA33" s="2027"/>
      <c r="AHB33" s="2027"/>
      <c r="AHC33" s="2027"/>
      <c r="AHD33" s="2027"/>
      <c r="AHE33" s="2027"/>
      <c r="AHF33" s="2027"/>
      <c r="AHG33" s="2027"/>
      <c r="AHH33" s="2027"/>
      <c r="AHI33" s="2027"/>
      <c r="AHJ33" s="2027"/>
      <c r="AHK33" s="2027"/>
      <c r="AHL33" s="2027"/>
      <c r="AHM33" s="2027"/>
      <c r="AHN33" s="2027"/>
      <c r="AHO33" s="2027"/>
      <c r="AHP33" s="2027"/>
      <c r="AHQ33" s="2027"/>
      <c r="AHR33" s="2027"/>
      <c r="AHS33" s="2027"/>
      <c r="AHT33" s="2027"/>
      <c r="AHU33" s="2027"/>
      <c r="AHV33" s="2027"/>
      <c r="AHW33" s="2027"/>
      <c r="AHX33" s="2027"/>
      <c r="AHY33" s="2027"/>
      <c r="AHZ33" s="2027"/>
      <c r="AIA33" s="2027"/>
      <c r="AIB33" s="2027"/>
      <c r="AIC33" s="2027"/>
      <c r="AID33" s="2027"/>
      <c r="AIE33" s="2027"/>
      <c r="AIF33" s="2027"/>
      <c r="AIG33" s="2027"/>
      <c r="AIH33" s="2027"/>
      <c r="AII33" s="2027"/>
      <c r="AIJ33" s="2027"/>
      <c r="AIK33" s="2027"/>
      <c r="AIL33" s="2027"/>
      <c r="AIM33" s="2027"/>
      <c r="AIN33" s="2027"/>
      <c r="AIO33" s="2027"/>
      <c r="AIP33" s="2027"/>
      <c r="AIQ33" s="2027"/>
      <c r="AIR33" s="2027"/>
      <c r="AIS33" s="2027"/>
      <c r="AIT33" s="2027"/>
      <c r="AIU33" s="2027"/>
      <c r="AIV33" s="2027"/>
      <c r="AIW33" s="2027"/>
      <c r="AIX33" s="2027"/>
      <c r="AIY33" s="2027"/>
      <c r="AIZ33" s="2027"/>
      <c r="AJA33" s="2027"/>
      <c r="AJB33" s="2027"/>
      <c r="AJC33" s="2027"/>
      <c r="AJD33" s="2027"/>
      <c r="AJE33" s="2027"/>
      <c r="AJF33" s="2027"/>
      <c r="AJG33" s="2027"/>
      <c r="AJH33" s="2027"/>
      <c r="AJI33" s="2027"/>
      <c r="AJJ33" s="2027"/>
      <c r="AJK33" s="2027"/>
      <c r="AJL33" s="2027"/>
      <c r="AJM33" s="2027"/>
      <c r="AJN33" s="2027"/>
      <c r="AJO33" s="2027"/>
      <c r="AJP33" s="2027"/>
      <c r="AJQ33" s="2027"/>
      <c r="AJR33" s="2027"/>
      <c r="AJS33" s="2027"/>
      <c r="AJT33" s="2027"/>
      <c r="AJU33" s="2027"/>
      <c r="AJV33" s="2027"/>
      <c r="AJW33" s="2027"/>
      <c r="AJX33" s="2027"/>
      <c r="AJY33" s="2027"/>
      <c r="AJZ33" s="2027"/>
      <c r="AKA33" s="2027"/>
      <c r="AKB33" s="2027"/>
      <c r="AKC33" s="2027"/>
      <c r="AKD33" s="2027"/>
      <c r="AKE33" s="2027"/>
      <c r="AKF33" s="2027"/>
      <c r="AKG33" s="2027"/>
      <c r="AKH33" s="2027"/>
      <c r="AKI33" s="2027"/>
      <c r="AKJ33" s="2027"/>
      <c r="AKK33" s="2027"/>
      <c r="AKL33" s="2027"/>
      <c r="AKM33" s="2027"/>
      <c r="AKN33" s="2027"/>
      <c r="AKO33" s="2027"/>
      <c r="AKP33" s="2027"/>
      <c r="AKQ33" s="2027"/>
      <c r="AKR33" s="2027"/>
      <c r="AKS33" s="2027"/>
      <c r="AKT33" s="2027"/>
      <c r="AKU33" s="2027"/>
      <c r="AKV33" s="2027"/>
      <c r="AKW33" s="2027"/>
      <c r="AKX33" s="2027"/>
      <c r="AKY33" s="2027"/>
      <c r="AKZ33" s="2027"/>
      <c r="ALA33" s="2027"/>
      <c r="ALB33" s="2027"/>
      <c r="ALC33" s="2027"/>
      <c r="ALD33" s="2027"/>
      <c r="ALE33" s="2027"/>
      <c r="ALF33" s="2027"/>
      <c r="ALG33" s="2027"/>
      <c r="ALH33" s="2027"/>
      <c r="ALI33" s="2027"/>
      <c r="ALJ33" s="2027"/>
      <c r="ALK33" s="2027"/>
      <c r="ALL33" s="2027"/>
      <c r="ALM33" s="2027"/>
      <c r="ALN33" s="2027"/>
      <c r="ALO33" s="2027"/>
      <c r="ALP33" s="2027"/>
      <c r="ALQ33" s="2027"/>
      <c r="ALR33" s="2027"/>
      <c r="ALS33" s="2027"/>
      <c r="ALT33" s="2027"/>
      <c r="ALU33" s="2027"/>
      <c r="ALV33" s="2027"/>
      <c r="ALW33" s="2027"/>
      <c r="ALX33" s="2027"/>
      <c r="ALY33" s="2027"/>
      <c r="ALZ33" s="2027"/>
      <c r="AMA33" s="2027"/>
      <c r="AMB33" s="2027"/>
      <c r="AMC33" s="2027"/>
      <c r="AMD33" s="2027"/>
      <c r="AME33" s="2027"/>
      <c r="AMF33" s="2027"/>
      <c r="AMG33" s="2027"/>
      <c r="AMH33" s="2027"/>
      <c r="AMI33" s="2027"/>
      <c r="AMJ33" s="2027"/>
      <c r="AMK33" s="2027"/>
      <c r="AML33" s="2027"/>
      <c r="AMM33" s="2027"/>
      <c r="AMN33" s="2027"/>
      <c r="AMO33" s="2027"/>
      <c r="AMP33" s="2027"/>
      <c r="AMQ33" s="2027"/>
      <c r="AMR33" s="2027"/>
      <c r="AMS33" s="2027"/>
      <c r="AMT33" s="2027"/>
      <c r="AMU33" s="2027"/>
      <c r="AMV33" s="2027"/>
      <c r="AMW33" s="2027"/>
      <c r="AMX33" s="2027"/>
      <c r="AMY33" s="2027"/>
      <c r="AMZ33" s="2027"/>
      <c r="ANA33" s="2027"/>
      <c r="ANB33" s="2027"/>
      <c r="ANC33" s="2027"/>
      <c r="AND33" s="2027"/>
      <c r="ANE33" s="2027"/>
      <c r="ANF33" s="2027"/>
      <c r="ANG33" s="2027"/>
      <c r="ANH33" s="2027"/>
      <c r="ANI33" s="2027"/>
      <c r="ANJ33" s="2027"/>
      <c r="ANK33" s="2027"/>
      <c r="ANL33" s="2027"/>
      <c r="ANM33" s="2027"/>
      <c r="ANN33" s="2027"/>
      <c r="ANO33" s="2027"/>
      <c r="ANP33" s="2027"/>
      <c r="ANQ33" s="2027"/>
      <c r="ANR33" s="2027"/>
      <c r="ANS33" s="2027"/>
      <c r="ANT33" s="2027"/>
      <c r="ANU33" s="2027"/>
      <c r="ANV33" s="2027"/>
      <c r="ANW33" s="2027"/>
      <c r="ANX33" s="2027"/>
      <c r="ANY33" s="2027"/>
      <c r="ANZ33" s="2027"/>
      <c r="AOA33" s="2027"/>
      <c r="AOB33" s="2027"/>
      <c r="AOC33" s="2027"/>
      <c r="AOD33" s="2027"/>
      <c r="AOE33" s="2027"/>
      <c r="AOF33" s="2027"/>
      <c r="AOG33" s="2027"/>
      <c r="AOH33" s="2027"/>
      <c r="AOI33" s="2027"/>
      <c r="AOJ33" s="2027"/>
      <c r="AOK33" s="2027"/>
      <c r="AOL33" s="2027"/>
      <c r="AOM33" s="2027"/>
      <c r="AON33" s="2027"/>
      <c r="AOO33" s="2027"/>
      <c r="AOP33" s="2027"/>
      <c r="AOQ33" s="2027"/>
      <c r="AOR33" s="2027"/>
      <c r="AOS33" s="2027"/>
      <c r="AOT33" s="2027"/>
      <c r="AOU33" s="2027"/>
      <c r="AOV33" s="2027"/>
      <c r="AOW33" s="2027"/>
      <c r="AOX33" s="2027"/>
      <c r="AOY33" s="2027"/>
      <c r="AOZ33" s="2027"/>
      <c r="APA33" s="2027"/>
      <c r="APB33" s="2027"/>
      <c r="APC33" s="2027"/>
      <c r="APD33" s="2027"/>
      <c r="APE33" s="2027"/>
      <c r="APF33" s="2027"/>
      <c r="APG33" s="2027"/>
      <c r="APH33" s="2027"/>
      <c r="API33" s="2027"/>
      <c r="APJ33" s="2027"/>
      <c r="APK33" s="2027"/>
      <c r="APL33" s="2027"/>
      <c r="APM33" s="2027"/>
      <c r="APN33" s="2027"/>
      <c r="APO33" s="2027"/>
      <c r="APP33" s="2027"/>
      <c r="APQ33" s="2027"/>
      <c r="APR33" s="2027"/>
      <c r="APS33" s="2027"/>
      <c r="APT33" s="2027"/>
      <c r="APU33" s="2027"/>
      <c r="APV33" s="2027"/>
      <c r="APW33" s="2027"/>
      <c r="APX33" s="2027"/>
      <c r="APY33" s="2027"/>
      <c r="APZ33" s="2027"/>
      <c r="AQA33" s="2027"/>
      <c r="AQB33" s="2027"/>
      <c r="AQC33" s="2027"/>
      <c r="AQD33" s="2027"/>
      <c r="AQE33" s="2027"/>
      <c r="AQF33" s="2027"/>
      <c r="AQG33" s="2027"/>
      <c r="AQH33" s="2027"/>
      <c r="AQI33" s="2027"/>
      <c r="AQJ33" s="2027"/>
      <c r="AQK33" s="2027"/>
      <c r="AQL33" s="2027"/>
      <c r="AQM33" s="2027"/>
      <c r="AQN33" s="2027"/>
      <c r="AQO33" s="2027"/>
      <c r="AQP33" s="2027"/>
      <c r="AQQ33" s="2027"/>
      <c r="AQR33" s="2027"/>
      <c r="AQS33" s="2027"/>
      <c r="AQT33" s="2027"/>
      <c r="AQU33" s="2027"/>
      <c r="AQV33" s="2027"/>
      <c r="AQW33" s="2027"/>
      <c r="AQX33" s="2027"/>
      <c r="AQY33" s="2027"/>
      <c r="AQZ33" s="2027"/>
      <c r="ARA33" s="2027"/>
      <c r="ARB33" s="2027"/>
      <c r="ARC33" s="2027"/>
      <c r="ARD33" s="2027"/>
      <c r="ARE33" s="2027"/>
      <c r="ARF33" s="2027"/>
      <c r="ARG33" s="2027"/>
      <c r="ARH33" s="2027"/>
      <c r="ARI33" s="2027"/>
      <c r="ARJ33" s="2027"/>
      <c r="ARK33" s="2027"/>
      <c r="ARL33" s="2027"/>
      <c r="ARM33" s="2027"/>
      <c r="ARN33" s="2027"/>
      <c r="ARO33" s="2027"/>
      <c r="ARP33" s="2027"/>
      <c r="ARQ33" s="2027"/>
      <c r="ARR33" s="2027"/>
      <c r="ARS33" s="2027"/>
      <c r="ART33" s="2027"/>
      <c r="ARU33" s="2027"/>
      <c r="ARV33" s="2027"/>
      <c r="ARW33" s="2027"/>
      <c r="ARX33" s="2027"/>
      <c r="ARY33" s="2027"/>
      <c r="ARZ33" s="2027"/>
      <c r="ASA33" s="2027"/>
      <c r="ASB33" s="2027"/>
      <c r="ASC33" s="2027"/>
      <c r="ASD33" s="2027"/>
      <c r="ASE33" s="2027"/>
      <c r="ASF33" s="2027"/>
      <c r="ASG33" s="2027"/>
      <c r="ASH33" s="2027"/>
      <c r="ASI33" s="2027"/>
      <c r="ASJ33" s="2027"/>
      <c r="ASK33" s="2027"/>
      <c r="ASL33" s="2027"/>
      <c r="ASM33" s="2027"/>
      <c r="ASN33" s="2027"/>
      <c r="ASO33" s="2027"/>
      <c r="ASP33" s="2027"/>
      <c r="ASQ33" s="2027"/>
      <c r="ASR33" s="2027"/>
      <c r="ASS33" s="2027"/>
      <c r="AST33" s="2027"/>
      <c r="ASU33" s="2027"/>
      <c r="ASV33" s="2027"/>
      <c r="ASW33" s="2027"/>
      <c r="ASX33" s="2027"/>
      <c r="ASY33" s="2027"/>
      <c r="ASZ33" s="2027"/>
      <c r="ATA33" s="2027"/>
      <c r="ATB33" s="2027"/>
      <c r="ATC33" s="2027"/>
      <c r="ATD33" s="2027"/>
      <c r="ATE33" s="2027"/>
      <c r="ATF33" s="2027"/>
      <c r="ATG33" s="2027"/>
      <c r="ATH33" s="2027"/>
      <c r="ATI33" s="2027"/>
      <c r="ATJ33" s="2027"/>
      <c r="ATK33" s="2027"/>
      <c r="ATL33" s="2027"/>
      <c r="ATM33" s="2027"/>
      <c r="ATN33" s="2027"/>
      <c r="ATO33" s="2027"/>
      <c r="ATP33" s="2027"/>
      <c r="ATQ33" s="2027"/>
      <c r="ATR33" s="2027"/>
      <c r="ATS33" s="2027"/>
      <c r="ATT33" s="2027"/>
      <c r="ATU33" s="2027"/>
      <c r="ATV33" s="2027"/>
      <c r="ATW33" s="2027"/>
      <c r="ATX33" s="2027"/>
      <c r="ATY33" s="2027"/>
      <c r="ATZ33" s="2027"/>
      <c r="AUA33" s="2027"/>
      <c r="AUB33" s="2027"/>
      <c r="AUC33" s="2027"/>
      <c r="AUD33" s="2027"/>
      <c r="AUE33" s="2027"/>
      <c r="AUF33" s="2027"/>
      <c r="AUG33" s="2027"/>
      <c r="AUH33" s="2027"/>
      <c r="AUI33" s="2027"/>
      <c r="AUJ33" s="2027"/>
      <c r="AUK33" s="2027"/>
      <c r="AUL33" s="2027"/>
      <c r="AUM33" s="2027"/>
      <c r="AUN33" s="2027"/>
      <c r="AUO33" s="2027"/>
      <c r="AUP33" s="2027"/>
      <c r="AUQ33" s="2027"/>
      <c r="AUR33" s="2027"/>
      <c r="AUS33" s="2027"/>
      <c r="AUT33" s="2027"/>
      <c r="AUU33" s="2027"/>
      <c r="AUV33" s="2027"/>
      <c r="AUW33" s="2027"/>
      <c r="AUX33" s="2027"/>
      <c r="AUY33" s="2027"/>
      <c r="AUZ33" s="2027"/>
      <c r="AVA33" s="2027"/>
      <c r="AVB33" s="2027"/>
      <c r="AVC33" s="2027"/>
      <c r="AVD33" s="2027"/>
      <c r="AVE33" s="2027"/>
      <c r="AVF33" s="2027"/>
      <c r="AVG33" s="2027"/>
      <c r="AVH33" s="2027"/>
      <c r="AVI33" s="2027"/>
      <c r="AVJ33" s="2027"/>
      <c r="AVK33" s="2027"/>
      <c r="AVL33" s="2027"/>
      <c r="AVM33" s="2027"/>
      <c r="AVN33" s="2027"/>
      <c r="AVO33" s="2027"/>
      <c r="AVP33" s="2027"/>
      <c r="AVQ33" s="2027"/>
      <c r="AVR33" s="2027"/>
      <c r="AVS33" s="2027"/>
      <c r="AVT33" s="2027"/>
      <c r="AVU33" s="2027"/>
      <c r="AVV33" s="2027"/>
      <c r="AVW33" s="2027"/>
      <c r="AVX33" s="2027"/>
      <c r="AVY33" s="2027"/>
      <c r="AVZ33" s="2027"/>
      <c r="AWA33" s="2027"/>
      <c r="AWB33" s="2027"/>
      <c r="AWC33" s="2027"/>
      <c r="AWD33" s="2027"/>
      <c r="AWE33" s="2027"/>
      <c r="AWF33" s="2027"/>
      <c r="AWG33" s="2027"/>
      <c r="AWH33" s="2027"/>
      <c r="AWI33" s="2027"/>
      <c r="AWJ33" s="2027"/>
      <c r="AWK33" s="2027"/>
      <c r="AWL33" s="2027"/>
      <c r="AWM33" s="2027"/>
      <c r="AWN33" s="2027"/>
      <c r="AWO33" s="2027"/>
      <c r="AWP33" s="2027"/>
      <c r="AWQ33" s="2027"/>
      <c r="AWR33" s="2027"/>
      <c r="AWS33" s="2027"/>
      <c r="AWT33" s="2027"/>
      <c r="AWU33" s="2027"/>
      <c r="AWV33" s="2027"/>
      <c r="AWW33" s="2027"/>
      <c r="AWX33" s="2027"/>
      <c r="AWY33" s="2027"/>
      <c r="AWZ33" s="2027"/>
      <c r="AXA33" s="2027"/>
      <c r="AXB33" s="2027"/>
      <c r="AXC33" s="2027"/>
      <c r="AXD33" s="2027"/>
      <c r="AXE33" s="2027"/>
      <c r="AXF33" s="2027"/>
      <c r="AXG33" s="2027"/>
      <c r="AXH33" s="2027"/>
      <c r="AXI33" s="2027"/>
      <c r="AXJ33" s="2027"/>
      <c r="AXK33" s="2027"/>
      <c r="AXL33" s="2027"/>
      <c r="AXM33" s="2027"/>
      <c r="AXN33" s="2027"/>
      <c r="AXO33" s="2027"/>
      <c r="AXP33" s="2027"/>
      <c r="AXQ33" s="2027"/>
      <c r="AXR33" s="2027"/>
      <c r="AXS33" s="2027"/>
      <c r="AXT33" s="2027"/>
      <c r="AXU33" s="2027"/>
      <c r="AXV33" s="2027"/>
      <c r="AXW33" s="2027"/>
      <c r="AXX33" s="2027"/>
      <c r="AXY33" s="2027"/>
      <c r="AXZ33" s="2027"/>
      <c r="AYA33" s="2027"/>
      <c r="AYB33" s="2027"/>
      <c r="AYC33" s="2027"/>
      <c r="AYD33" s="2027"/>
      <c r="AYE33" s="2027"/>
      <c r="AYF33" s="2027"/>
      <c r="AYG33" s="2027"/>
      <c r="AYH33" s="2027"/>
      <c r="AYI33" s="2027"/>
      <c r="AYJ33" s="2027"/>
      <c r="AYK33" s="2027"/>
      <c r="AYL33" s="2027"/>
      <c r="AYM33" s="2027"/>
      <c r="AYN33" s="2027"/>
      <c r="AYO33" s="2027"/>
      <c r="AYP33" s="2027"/>
      <c r="AYQ33" s="2027"/>
      <c r="AYR33" s="2027"/>
      <c r="AYS33" s="2027"/>
      <c r="AYT33" s="2027"/>
      <c r="AYU33" s="2027"/>
      <c r="AYV33" s="2027"/>
      <c r="AYW33" s="2027"/>
      <c r="AYX33" s="2027"/>
      <c r="AYY33" s="2027"/>
      <c r="AYZ33" s="2027"/>
      <c r="AZA33" s="2027"/>
      <c r="AZB33" s="2027"/>
      <c r="AZC33" s="2027"/>
      <c r="AZD33" s="2027"/>
      <c r="AZE33" s="2027"/>
      <c r="AZF33" s="2027"/>
      <c r="AZG33" s="2027"/>
      <c r="AZH33" s="2027"/>
      <c r="AZI33" s="2027"/>
      <c r="AZJ33" s="2027"/>
      <c r="AZK33" s="2027"/>
      <c r="AZL33" s="2027"/>
      <c r="AZM33" s="2027"/>
      <c r="AZN33" s="2027"/>
      <c r="AZO33" s="2027"/>
      <c r="AZP33" s="2027"/>
      <c r="AZQ33" s="2027"/>
      <c r="AZR33" s="2027"/>
      <c r="AZS33" s="2027"/>
      <c r="AZT33" s="2027"/>
      <c r="AZU33" s="2027"/>
      <c r="AZV33" s="2027"/>
      <c r="AZW33" s="2027"/>
      <c r="AZX33" s="2027"/>
      <c r="AZY33" s="2027"/>
      <c r="AZZ33" s="2027"/>
      <c r="BAA33" s="2027"/>
      <c r="BAB33" s="2027"/>
      <c r="BAC33" s="2027"/>
      <c r="BAD33" s="2027"/>
      <c r="BAE33" s="2027"/>
      <c r="BAF33" s="2027"/>
      <c r="BAG33" s="2027"/>
      <c r="BAH33" s="2027"/>
      <c r="BAI33" s="2027"/>
      <c r="BAJ33" s="2027"/>
      <c r="BAK33" s="2027"/>
      <c r="BAL33" s="2027"/>
      <c r="BAM33" s="2027"/>
      <c r="BAN33" s="2027"/>
      <c r="BAO33" s="2027"/>
      <c r="BAP33" s="2027"/>
      <c r="BAQ33" s="2027"/>
      <c r="BAR33" s="2027"/>
      <c r="BAS33" s="2027"/>
      <c r="BAT33" s="2027"/>
      <c r="BAU33" s="2027"/>
      <c r="BAV33" s="2027"/>
      <c r="BAW33" s="2027"/>
      <c r="BAX33" s="2027"/>
      <c r="BAY33" s="2027"/>
      <c r="BAZ33" s="2027"/>
      <c r="BBA33" s="2027"/>
      <c r="BBB33" s="2027"/>
      <c r="BBC33" s="2027"/>
      <c r="BBD33" s="2027"/>
      <c r="BBE33" s="2027"/>
      <c r="BBF33" s="2027"/>
      <c r="BBG33" s="2027"/>
      <c r="BBH33" s="2027"/>
      <c r="BBI33" s="2027"/>
      <c r="BBJ33" s="2027"/>
      <c r="BBK33" s="2027"/>
      <c r="BBL33" s="2027"/>
      <c r="BBM33" s="2027"/>
      <c r="BBN33" s="2027"/>
      <c r="BBO33" s="2027"/>
      <c r="BBP33" s="2027"/>
      <c r="BBQ33" s="2027"/>
      <c r="BBR33" s="2027"/>
      <c r="BBS33" s="2027"/>
      <c r="BBT33" s="2027"/>
      <c r="BBU33" s="2027"/>
      <c r="BBV33" s="2027"/>
      <c r="BBW33" s="2027"/>
      <c r="BBX33" s="2027"/>
      <c r="BBY33" s="2027"/>
      <c r="BBZ33" s="2027"/>
      <c r="BCA33" s="2027"/>
      <c r="BCB33" s="2027"/>
      <c r="BCC33" s="2027"/>
      <c r="BCD33" s="2027"/>
      <c r="BCE33" s="2027"/>
      <c r="BCF33" s="2027"/>
      <c r="BCG33" s="2027"/>
      <c r="BCH33" s="2027"/>
      <c r="BCI33" s="2027"/>
      <c r="BCJ33" s="2027"/>
      <c r="BCK33" s="2027"/>
      <c r="BCL33" s="2027"/>
      <c r="BCM33" s="2027"/>
      <c r="BCN33" s="2027"/>
      <c r="BCO33" s="2027"/>
      <c r="BCP33" s="2027"/>
      <c r="BCQ33" s="2027"/>
      <c r="BCR33" s="2027"/>
      <c r="BCS33" s="2027"/>
      <c r="BCT33" s="2027"/>
      <c r="BCU33" s="2027"/>
      <c r="BCV33" s="2027"/>
      <c r="BCW33" s="2027"/>
      <c r="BCX33" s="2027"/>
      <c r="BCY33" s="2027"/>
      <c r="BCZ33" s="2027"/>
      <c r="BDA33" s="2027"/>
      <c r="BDB33" s="2027"/>
      <c r="BDC33" s="2027"/>
      <c r="BDD33" s="2027"/>
      <c r="BDE33" s="2027"/>
      <c r="BDF33" s="2027"/>
      <c r="BDG33" s="2027"/>
      <c r="BDH33" s="2027"/>
      <c r="BDI33" s="2027"/>
      <c r="BDJ33" s="2027"/>
      <c r="BDK33" s="2027"/>
      <c r="BDL33" s="2027"/>
      <c r="BDM33" s="2027"/>
      <c r="BDN33" s="2027"/>
      <c r="BDO33" s="2027"/>
      <c r="BDP33" s="2027"/>
      <c r="BDQ33" s="2027"/>
      <c r="BDR33" s="2027"/>
      <c r="BDS33" s="2027"/>
      <c r="BDT33" s="2027"/>
      <c r="BDU33" s="2027"/>
      <c r="BDV33" s="2027"/>
      <c r="BDW33" s="2027"/>
      <c r="BDX33" s="2027"/>
      <c r="BDY33" s="2027"/>
      <c r="BDZ33" s="2027"/>
      <c r="BEA33" s="2027"/>
      <c r="BEB33" s="2027"/>
      <c r="BEC33" s="2027"/>
      <c r="BED33" s="2027"/>
      <c r="BEE33" s="2027"/>
      <c r="BEF33" s="2027"/>
      <c r="BEG33" s="2027"/>
      <c r="BEH33" s="2027"/>
      <c r="BEI33" s="2027"/>
      <c r="BEJ33" s="2027"/>
      <c r="BEK33" s="2027"/>
      <c r="BEL33" s="2027"/>
      <c r="BEM33" s="2027"/>
      <c r="BEN33" s="2027"/>
      <c r="BEO33" s="2027"/>
      <c r="BEP33" s="2027"/>
      <c r="BEQ33" s="2027"/>
      <c r="BER33" s="2027"/>
      <c r="BES33" s="2027"/>
      <c r="BET33" s="2027"/>
      <c r="BEU33" s="2027"/>
      <c r="BEV33" s="2027"/>
      <c r="BEW33" s="2027"/>
      <c r="BEX33" s="2027"/>
      <c r="BEY33" s="2027"/>
      <c r="BEZ33" s="2027"/>
      <c r="BFA33" s="2027"/>
      <c r="BFB33" s="2027"/>
      <c r="BFC33" s="2027"/>
      <c r="BFD33" s="2027"/>
      <c r="BFE33" s="2027"/>
      <c r="BFF33" s="2027"/>
      <c r="BFG33" s="2027"/>
      <c r="BFH33" s="2027"/>
      <c r="BFI33" s="2027"/>
      <c r="BFJ33" s="2027"/>
      <c r="BFK33" s="2027"/>
      <c r="BFL33" s="2027"/>
      <c r="BFM33" s="2027"/>
      <c r="BFN33" s="2027"/>
      <c r="BFO33" s="2027"/>
      <c r="BFP33" s="2027"/>
      <c r="BFQ33" s="2027"/>
      <c r="BFR33" s="2027"/>
      <c r="BFS33" s="2027"/>
      <c r="BFT33" s="2027"/>
      <c r="BFU33" s="2027"/>
      <c r="BFV33" s="2027"/>
      <c r="BFW33" s="2027"/>
      <c r="BFX33" s="2027"/>
      <c r="BFY33" s="2027"/>
      <c r="BFZ33" s="2027"/>
      <c r="BGA33" s="2027"/>
      <c r="BGB33" s="2027"/>
      <c r="BGC33" s="2027"/>
      <c r="BGD33" s="2027"/>
      <c r="BGE33" s="2027"/>
      <c r="BGF33" s="2027"/>
      <c r="BGG33" s="2027"/>
      <c r="BGH33" s="2027"/>
      <c r="BGI33" s="2027"/>
      <c r="BGJ33" s="2027"/>
      <c r="BGK33" s="2027"/>
      <c r="BGL33" s="2027"/>
      <c r="BGM33" s="2027"/>
      <c r="BGN33" s="2027"/>
      <c r="BGO33" s="2027"/>
      <c r="BGP33" s="2027"/>
      <c r="BGQ33" s="2027"/>
      <c r="BGR33" s="2027"/>
      <c r="BGS33" s="2027"/>
      <c r="BGT33" s="2027"/>
      <c r="BGU33" s="2027"/>
      <c r="BGV33" s="2027"/>
      <c r="BGW33" s="2027"/>
      <c r="BGX33" s="2027"/>
      <c r="BGY33" s="2027"/>
      <c r="BGZ33" s="2027"/>
      <c r="BHA33" s="2027"/>
      <c r="BHB33" s="2027"/>
      <c r="BHC33" s="2027"/>
      <c r="BHD33" s="2027"/>
      <c r="BHE33" s="2027"/>
      <c r="BHF33" s="2027"/>
      <c r="BHG33" s="2027"/>
      <c r="BHH33" s="2027"/>
      <c r="BHI33" s="2027"/>
      <c r="BHJ33" s="2027"/>
      <c r="BHK33" s="2027"/>
      <c r="BHL33" s="2027"/>
      <c r="BHM33" s="2027"/>
      <c r="BHN33" s="2027"/>
      <c r="BHO33" s="2027"/>
      <c r="BHP33" s="2027"/>
      <c r="BHQ33" s="2027"/>
      <c r="BHR33" s="2027"/>
      <c r="BHS33" s="2027"/>
      <c r="BHT33" s="2027"/>
      <c r="BHU33" s="2027"/>
      <c r="BHV33" s="2027"/>
      <c r="BHW33" s="2027"/>
      <c r="BHX33" s="2027"/>
      <c r="BHY33" s="2027"/>
      <c r="BHZ33" s="2027"/>
      <c r="BIA33" s="2027"/>
      <c r="BIB33" s="2027"/>
      <c r="BIC33" s="2027"/>
      <c r="BID33" s="2027"/>
      <c r="BIE33" s="2027"/>
      <c r="BIF33" s="2027"/>
      <c r="BIG33" s="2027"/>
      <c r="BIH33" s="2027"/>
      <c r="BII33" s="2027"/>
      <c r="BIJ33" s="2027"/>
      <c r="BIK33" s="2027"/>
      <c r="BIL33" s="2027"/>
      <c r="BIM33" s="2027"/>
      <c r="BIN33" s="2027"/>
      <c r="BIO33" s="2027"/>
      <c r="BIP33" s="2027"/>
      <c r="BIQ33" s="2027"/>
      <c r="BIR33" s="2027"/>
      <c r="BIS33" s="2027"/>
      <c r="BIT33" s="2027"/>
      <c r="BIU33" s="2027"/>
      <c r="BIV33" s="2027"/>
      <c r="BIW33" s="2027"/>
      <c r="BIX33" s="2027"/>
      <c r="BIY33" s="2027"/>
      <c r="BIZ33" s="2027"/>
      <c r="BJA33" s="2027"/>
      <c r="BJB33" s="2027"/>
      <c r="BJC33" s="2027"/>
      <c r="BJD33" s="2027"/>
      <c r="BJE33" s="2027"/>
      <c r="BJF33" s="2027"/>
      <c r="BJG33" s="2027"/>
      <c r="BJH33" s="2027"/>
      <c r="BJI33" s="2027"/>
      <c r="BJJ33" s="2027"/>
      <c r="BJK33" s="2027"/>
      <c r="BJL33" s="2027"/>
      <c r="BJM33" s="2027"/>
      <c r="BJN33" s="2027"/>
      <c r="BJO33" s="2027"/>
      <c r="BJP33" s="2027"/>
      <c r="BJQ33" s="2027"/>
      <c r="BJR33" s="2027"/>
      <c r="BJS33" s="2027"/>
      <c r="BJT33" s="2027"/>
      <c r="BJU33" s="2027"/>
      <c r="BJV33" s="2027"/>
      <c r="BJW33" s="2027"/>
      <c r="BJX33" s="2027"/>
      <c r="BJY33" s="2027"/>
      <c r="BJZ33" s="2027"/>
      <c r="BKA33" s="2027"/>
      <c r="BKB33" s="2027"/>
      <c r="BKC33" s="2027"/>
      <c r="BKD33" s="2027"/>
      <c r="BKE33" s="2027"/>
      <c r="BKF33" s="2027"/>
      <c r="BKG33" s="2027"/>
      <c r="BKH33" s="2027"/>
      <c r="BKI33" s="2027"/>
      <c r="BKJ33" s="2027"/>
      <c r="BKK33" s="2027"/>
      <c r="BKL33" s="2027"/>
      <c r="BKM33" s="2027"/>
      <c r="BKN33" s="2027"/>
      <c r="BKO33" s="2027"/>
      <c r="BKP33" s="2027"/>
      <c r="BKQ33" s="2027"/>
      <c r="BKR33" s="2027"/>
      <c r="BKS33" s="2027"/>
      <c r="BKT33" s="2027"/>
      <c r="BKU33" s="2027"/>
      <c r="BKV33" s="2027"/>
      <c r="BKW33" s="2027"/>
      <c r="BKX33" s="2027"/>
      <c r="BKY33" s="2027"/>
      <c r="BKZ33" s="2027"/>
      <c r="BLA33" s="2027"/>
      <c r="BLB33" s="2027"/>
      <c r="BLC33" s="2027"/>
      <c r="BLD33" s="2027"/>
      <c r="BLE33" s="2027"/>
      <c r="BLF33" s="2027"/>
      <c r="BLG33" s="2027"/>
      <c r="BLH33" s="2027"/>
      <c r="BLI33" s="2027"/>
      <c r="BLJ33" s="2027"/>
      <c r="BLK33" s="2027"/>
      <c r="BLL33" s="2027"/>
      <c r="BLM33" s="2027"/>
      <c r="BLN33" s="2027"/>
      <c r="BLO33" s="2027"/>
      <c r="BLP33" s="2027"/>
      <c r="BLQ33" s="2027"/>
      <c r="BLR33" s="2027"/>
      <c r="BLS33" s="2027"/>
      <c r="BLT33" s="2027"/>
      <c r="BLU33" s="2027"/>
      <c r="BLV33" s="2027"/>
      <c r="BLW33" s="2027"/>
      <c r="BLX33" s="2027"/>
      <c r="BLY33" s="2027"/>
      <c r="BLZ33" s="2027"/>
      <c r="BMA33" s="2027"/>
      <c r="BMB33" s="2027"/>
      <c r="BMC33" s="2027"/>
      <c r="BMD33" s="2027"/>
      <c r="BME33" s="2027"/>
      <c r="BMF33" s="2027"/>
      <c r="BMG33" s="2027"/>
      <c r="BMH33" s="2027"/>
      <c r="BMI33" s="2027"/>
      <c r="BMJ33" s="2027"/>
      <c r="BMK33" s="2027"/>
      <c r="BML33" s="2027"/>
      <c r="BMM33" s="2027"/>
      <c r="BMN33" s="2027"/>
      <c r="BMO33" s="2027"/>
      <c r="BMP33" s="2027"/>
      <c r="BMQ33" s="2027"/>
      <c r="BMR33" s="2027"/>
      <c r="BMS33" s="2027"/>
      <c r="BMT33" s="2027"/>
      <c r="BMU33" s="2027"/>
      <c r="BMV33" s="2027"/>
      <c r="BMW33" s="2027"/>
      <c r="BMX33" s="2027"/>
      <c r="BMY33" s="2027"/>
      <c r="BMZ33" s="2027"/>
      <c r="BNA33" s="2027"/>
      <c r="BNB33" s="2027"/>
      <c r="BNC33" s="2027"/>
      <c r="BND33" s="2027"/>
      <c r="BNE33" s="2027"/>
      <c r="BNF33" s="2027"/>
      <c r="BNG33" s="2027"/>
      <c r="BNH33" s="2027"/>
      <c r="BNI33" s="2027"/>
      <c r="BNJ33" s="2027"/>
      <c r="BNK33" s="2027"/>
      <c r="BNL33" s="2027"/>
      <c r="BNM33" s="2027"/>
      <c r="BNN33" s="2027"/>
      <c r="BNO33" s="2027"/>
      <c r="BNP33" s="2027"/>
      <c r="BNQ33" s="2027"/>
      <c r="BNR33" s="2027"/>
      <c r="BNS33" s="2027"/>
      <c r="BNT33" s="2027"/>
      <c r="BNU33" s="2027"/>
      <c r="BNV33" s="2027"/>
      <c r="BNW33" s="2027"/>
      <c r="BNX33" s="2027"/>
      <c r="BNY33" s="2027"/>
      <c r="BNZ33" s="2027"/>
      <c r="BOA33" s="2027"/>
      <c r="BOB33" s="2027"/>
      <c r="BOC33" s="2027"/>
      <c r="BOD33" s="2027"/>
      <c r="BOE33" s="2027"/>
      <c r="BOF33" s="2027"/>
      <c r="BOG33" s="2027"/>
      <c r="BOH33" s="2027"/>
      <c r="BOI33" s="2027"/>
      <c r="BOJ33" s="2027"/>
      <c r="BOK33" s="2027"/>
      <c r="BOL33" s="2027"/>
      <c r="BOM33" s="2027"/>
      <c r="BON33" s="2027"/>
      <c r="BOO33" s="2027"/>
      <c r="BOP33" s="2027"/>
      <c r="BOQ33" s="2027"/>
      <c r="BOR33" s="2027"/>
      <c r="BOS33" s="2027"/>
      <c r="BOT33" s="2027"/>
      <c r="BOU33" s="2027"/>
      <c r="BOV33" s="2027"/>
      <c r="BOW33" s="2027"/>
      <c r="BOX33" s="2027"/>
      <c r="BOY33" s="2027"/>
      <c r="BOZ33" s="2027"/>
      <c r="BPA33" s="2027"/>
      <c r="BPB33" s="2027"/>
      <c r="BPC33" s="2027"/>
      <c r="BPD33" s="2027"/>
      <c r="BPE33" s="2027"/>
      <c r="BPF33" s="2027"/>
      <c r="BPG33" s="2027"/>
      <c r="BPH33" s="2027"/>
      <c r="BPI33" s="2027"/>
      <c r="BPJ33" s="2027"/>
      <c r="BPK33" s="2027"/>
      <c r="BPL33" s="2027"/>
      <c r="BPM33" s="2027"/>
      <c r="BPN33" s="2027"/>
      <c r="BPO33" s="2027"/>
      <c r="BPP33" s="2027"/>
      <c r="BPQ33" s="2027"/>
      <c r="BPR33" s="2027"/>
      <c r="BPS33" s="2027"/>
      <c r="BPT33" s="2027"/>
      <c r="BPU33" s="2027"/>
      <c r="BPV33" s="2027"/>
      <c r="BPW33" s="2027"/>
      <c r="BPX33" s="2027"/>
      <c r="BPY33" s="2027"/>
      <c r="BPZ33" s="2027"/>
      <c r="BQA33" s="2027"/>
      <c r="BQB33" s="2027"/>
      <c r="BQC33" s="2027"/>
      <c r="BQD33" s="2027"/>
      <c r="BQE33" s="2027"/>
      <c r="BQF33" s="2027"/>
      <c r="BQG33" s="2027"/>
      <c r="BQH33" s="2027"/>
      <c r="BQI33" s="2027"/>
      <c r="BQJ33" s="2027"/>
      <c r="BQK33" s="2027"/>
      <c r="BQL33" s="2027"/>
      <c r="BQM33" s="2027"/>
      <c r="BQN33" s="2027"/>
      <c r="BQO33" s="2027"/>
      <c r="BQP33" s="2027"/>
      <c r="BQQ33" s="2027"/>
      <c r="BQR33" s="2027"/>
      <c r="BQS33" s="2027"/>
      <c r="BQT33" s="2027"/>
      <c r="BQU33" s="2027"/>
      <c r="BQV33" s="2027"/>
      <c r="BQW33" s="2027"/>
      <c r="BQX33" s="2027"/>
      <c r="BQY33" s="2027"/>
      <c r="BQZ33" s="2027"/>
      <c r="BRA33" s="2027"/>
      <c r="BRB33" s="2027"/>
      <c r="BRC33" s="2027"/>
      <c r="BRD33" s="2027"/>
      <c r="BRE33" s="2027"/>
      <c r="BRF33" s="2027"/>
      <c r="BRG33" s="2027"/>
      <c r="BRH33" s="2027"/>
      <c r="BRI33" s="2027"/>
      <c r="BRJ33" s="2027"/>
      <c r="BRK33" s="2027"/>
      <c r="BRL33" s="2027"/>
      <c r="BRM33" s="2027"/>
      <c r="BRN33" s="2027"/>
      <c r="BRO33" s="2027"/>
      <c r="BRP33" s="2027"/>
      <c r="BRQ33" s="2027"/>
      <c r="BRR33" s="2027"/>
      <c r="BRS33" s="2027"/>
      <c r="BRT33" s="2027"/>
      <c r="BRU33" s="2027"/>
      <c r="BRV33" s="2027"/>
      <c r="BRW33" s="2027"/>
      <c r="BRX33" s="2027"/>
      <c r="BRY33" s="2027"/>
      <c r="BRZ33" s="2027"/>
      <c r="BSA33" s="2027"/>
      <c r="BSB33" s="2027"/>
      <c r="BSC33" s="2027"/>
      <c r="BSD33" s="2027"/>
      <c r="BSE33" s="2027"/>
      <c r="BSF33" s="2027"/>
      <c r="BSG33" s="2027"/>
      <c r="BSH33" s="2027"/>
      <c r="BSI33" s="2027"/>
      <c r="BSJ33" s="2027"/>
      <c r="BSK33" s="2027"/>
      <c r="BSL33" s="2027"/>
      <c r="BSM33" s="2027"/>
      <c r="BSN33" s="2027"/>
      <c r="BSO33" s="2027"/>
      <c r="BSP33" s="2027"/>
      <c r="BSQ33" s="2027"/>
      <c r="BSR33" s="2027"/>
      <c r="BSS33" s="2027"/>
      <c r="BST33" s="2027"/>
      <c r="BSU33" s="2027"/>
      <c r="BSV33" s="2027"/>
      <c r="BSW33" s="2027"/>
      <c r="BSX33" s="2027"/>
      <c r="BSY33" s="2027"/>
      <c r="BSZ33" s="2027"/>
      <c r="BTA33" s="2027"/>
      <c r="BTB33" s="2027"/>
      <c r="BTC33" s="2027"/>
      <c r="BTD33" s="2027"/>
      <c r="BTE33" s="2027"/>
      <c r="BTF33" s="2027"/>
      <c r="BTG33" s="2027"/>
      <c r="BTH33" s="2027"/>
      <c r="BTI33" s="2027"/>
      <c r="BTJ33" s="2027"/>
      <c r="BTK33" s="2027"/>
      <c r="BTL33" s="2027"/>
      <c r="BTM33" s="2027"/>
      <c r="BTN33" s="2027"/>
      <c r="BTO33" s="2027"/>
      <c r="BTP33" s="2027"/>
      <c r="BTQ33" s="2027"/>
      <c r="BTR33" s="2027"/>
      <c r="BTS33" s="2027"/>
      <c r="BTT33" s="2027"/>
      <c r="BTU33" s="2027"/>
      <c r="BTV33" s="2027"/>
      <c r="BTW33" s="2027"/>
      <c r="BTX33" s="2027"/>
      <c r="BTY33" s="2027"/>
      <c r="BTZ33" s="2027"/>
      <c r="BUA33" s="2027"/>
      <c r="BUB33" s="2027"/>
      <c r="BUC33" s="2027"/>
      <c r="BUD33" s="2027"/>
      <c r="BUE33" s="2027"/>
      <c r="BUF33" s="2027"/>
      <c r="BUG33" s="2027"/>
      <c r="BUH33" s="2027"/>
      <c r="BUI33" s="2027"/>
      <c r="BUJ33" s="2027"/>
      <c r="BUK33" s="2027"/>
      <c r="BUL33" s="2027"/>
      <c r="BUM33" s="2027"/>
      <c r="BUN33" s="2027"/>
      <c r="BUO33" s="2027"/>
      <c r="BUP33" s="2027"/>
      <c r="BUQ33" s="2027"/>
      <c r="BUR33" s="2027"/>
      <c r="BUS33" s="2027"/>
      <c r="BUT33" s="2027"/>
      <c r="BUU33" s="2027"/>
      <c r="BUV33" s="2027"/>
      <c r="BUW33" s="2027"/>
      <c r="BUX33" s="2027"/>
      <c r="BUY33" s="2027"/>
      <c r="BUZ33" s="2027"/>
      <c r="BVA33" s="2027"/>
      <c r="BVB33" s="2027"/>
      <c r="BVC33" s="2027"/>
      <c r="BVD33" s="2027"/>
      <c r="BVE33" s="2027"/>
      <c r="BVF33" s="2027"/>
      <c r="BVG33" s="2027"/>
      <c r="BVH33" s="2027"/>
      <c r="BVI33" s="2027"/>
      <c r="BVJ33" s="2027"/>
      <c r="BVK33" s="2027"/>
      <c r="BVL33" s="2027"/>
      <c r="BVM33" s="2027"/>
      <c r="BVN33" s="2027"/>
      <c r="BVO33" s="2027"/>
      <c r="BVP33" s="2027"/>
      <c r="BVQ33" s="2027"/>
      <c r="BVR33" s="2027"/>
      <c r="BVS33" s="2027"/>
      <c r="BVT33" s="2027"/>
      <c r="BVU33" s="2027"/>
      <c r="BVV33" s="2027"/>
      <c r="BVW33" s="2027"/>
      <c r="BVX33" s="2027"/>
      <c r="BVY33" s="2027"/>
      <c r="BVZ33" s="2027"/>
      <c r="BWA33" s="2027"/>
      <c r="BWB33" s="2027"/>
      <c r="BWC33" s="2027"/>
      <c r="BWD33" s="2027"/>
      <c r="BWE33" s="2027"/>
      <c r="BWF33" s="2027"/>
      <c r="BWG33" s="2027"/>
      <c r="BWH33" s="2027"/>
      <c r="BWI33" s="2027"/>
      <c r="BWJ33" s="2027"/>
      <c r="BWK33" s="2027"/>
      <c r="BWL33" s="2027"/>
      <c r="BWM33" s="2027"/>
      <c r="BWN33" s="2027"/>
      <c r="BWO33" s="2027"/>
      <c r="BWP33" s="2027"/>
      <c r="BWQ33" s="2027"/>
      <c r="BWR33" s="2027"/>
      <c r="BWS33" s="2027"/>
      <c r="BWT33" s="2027"/>
      <c r="BWU33" s="2027"/>
      <c r="BWV33" s="2027"/>
      <c r="BWW33" s="2027"/>
      <c r="BWX33" s="2027"/>
      <c r="BWY33" s="2027"/>
      <c r="BWZ33" s="2027"/>
      <c r="BXA33" s="2027"/>
      <c r="BXB33" s="2027"/>
      <c r="BXC33" s="2027"/>
      <c r="BXD33" s="2027"/>
      <c r="BXE33" s="2027"/>
      <c r="BXF33" s="2027"/>
      <c r="BXG33" s="2027"/>
      <c r="BXH33" s="2027"/>
      <c r="BXI33" s="2027"/>
      <c r="BXJ33" s="2027"/>
      <c r="BXK33" s="2027"/>
      <c r="BXL33" s="2027"/>
      <c r="BXM33" s="2027"/>
      <c r="BXN33" s="2027"/>
      <c r="BXO33" s="2027"/>
      <c r="BXP33" s="2027"/>
      <c r="BXQ33" s="2027"/>
      <c r="BXR33" s="2027"/>
      <c r="BXS33" s="2027"/>
      <c r="BXT33" s="2027"/>
      <c r="BXU33" s="2027"/>
      <c r="BXV33" s="2027"/>
      <c r="BXW33" s="2027"/>
      <c r="BXX33" s="2027"/>
      <c r="BXY33" s="2027"/>
      <c r="BXZ33" s="2027"/>
      <c r="BYA33" s="2027"/>
      <c r="BYB33" s="2027"/>
      <c r="BYC33" s="2027"/>
      <c r="BYD33" s="2027"/>
      <c r="BYE33" s="2027"/>
      <c r="BYF33" s="2027"/>
      <c r="BYG33" s="2027"/>
      <c r="BYH33" s="2027"/>
      <c r="BYI33" s="2027"/>
      <c r="BYJ33" s="2027"/>
      <c r="BYK33" s="2027"/>
      <c r="BYL33" s="2027"/>
      <c r="BYM33" s="2027"/>
      <c r="BYN33" s="2027"/>
      <c r="BYO33" s="2027"/>
      <c r="BYP33" s="2027"/>
      <c r="BYQ33" s="2027"/>
      <c r="BYR33" s="2027"/>
      <c r="BYS33" s="2027"/>
      <c r="BYT33" s="2027"/>
      <c r="BYU33" s="2027"/>
      <c r="BYV33" s="2027"/>
      <c r="BYW33" s="2027"/>
      <c r="BYX33" s="2027"/>
      <c r="BYY33" s="2027"/>
      <c r="BYZ33" s="2027"/>
      <c r="BZA33" s="2027"/>
      <c r="BZB33" s="2027"/>
      <c r="BZC33" s="2027"/>
      <c r="BZD33" s="2027"/>
      <c r="BZE33" s="2027"/>
      <c r="BZF33" s="2027"/>
      <c r="BZG33" s="2027"/>
      <c r="BZH33" s="2027"/>
      <c r="BZI33" s="2027"/>
      <c r="BZJ33" s="2027"/>
      <c r="BZK33" s="2027"/>
      <c r="BZL33" s="2027"/>
      <c r="BZM33" s="2027"/>
      <c r="BZN33" s="2027"/>
      <c r="BZO33" s="2027"/>
      <c r="BZP33" s="2027"/>
      <c r="BZQ33" s="2027"/>
      <c r="BZR33" s="2027"/>
      <c r="BZS33" s="2027"/>
      <c r="BZT33" s="2027"/>
      <c r="BZU33" s="2027"/>
      <c r="BZV33" s="2027"/>
      <c r="BZW33" s="2027"/>
      <c r="BZX33" s="2027"/>
      <c r="BZY33" s="2027"/>
      <c r="BZZ33" s="2027"/>
      <c r="CAA33" s="2027"/>
      <c r="CAB33" s="2027"/>
      <c r="CAC33" s="2027"/>
      <c r="CAD33" s="2027"/>
      <c r="CAE33" s="2027"/>
      <c r="CAF33" s="2027"/>
      <c r="CAG33" s="2027"/>
      <c r="CAH33" s="2027"/>
      <c r="CAI33" s="2027"/>
      <c r="CAJ33" s="2027"/>
      <c r="CAK33" s="2027"/>
      <c r="CAL33" s="2027"/>
      <c r="CAM33" s="2027"/>
      <c r="CAN33" s="2027"/>
      <c r="CAO33" s="2027"/>
      <c r="CAP33" s="2027"/>
      <c r="CAQ33" s="2027"/>
      <c r="CAR33" s="2027"/>
      <c r="CAS33" s="2027"/>
      <c r="CAT33" s="2027"/>
      <c r="CAU33" s="2027"/>
      <c r="CAV33" s="2027"/>
      <c r="CAW33" s="2027"/>
      <c r="CAX33" s="2027"/>
      <c r="CAY33" s="2027"/>
      <c r="CAZ33" s="2027"/>
      <c r="CBA33" s="2027"/>
      <c r="CBB33" s="2027"/>
      <c r="CBC33" s="2027"/>
      <c r="CBD33" s="2027"/>
      <c r="CBE33" s="2027"/>
      <c r="CBF33" s="2027"/>
      <c r="CBG33" s="2027"/>
      <c r="CBH33" s="2027"/>
      <c r="CBI33" s="2027"/>
      <c r="CBJ33" s="2027"/>
      <c r="CBK33" s="2027"/>
      <c r="CBL33" s="2027"/>
      <c r="CBM33" s="2027"/>
      <c r="CBN33" s="2027"/>
      <c r="CBO33" s="2027"/>
      <c r="CBP33" s="2027"/>
      <c r="CBQ33" s="2027"/>
      <c r="CBR33" s="2027"/>
      <c r="CBS33" s="2027"/>
      <c r="CBT33" s="2027"/>
      <c r="CBU33" s="2027"/>
      <c r="CBV33" s="2027"/>
      <c r="CBW33" s="2027"/>
      <c r="CBX33" s="2027"/>
      <c r="CBY33" s="2027"/>
      <c r="CBZ33" s="2027"/>
      <c r="CCA33" s="2027"/>
      <c r="CCB33" s="2027"/>
      <c r="CCC33" s="2027"/>
      <c r="CCD33" s="2027"/>
      <c r="CCE33" s="2027"/>
      <c r="CCF33" s="2027"/>
      <c r="CCG33" s="2027"/>
      <c r="CCH33" s="2027"/>
      <c r="CCI33" s="2027"/>
      <c r="CCJ33" s="2027"/>
      <c r="CCK33" s="2027"/>
      <c r="CCL33" s="2027"/>
      <c r="CCM33" s="2027"/>
      <c r="CCN33" s="2027"/>
      <c r="CCO33" s="2027"/>
      <c r="CCP33" s="2027"/>
      <c r="CCQ33" s="2027"/>
      <c r="CCR33" s="2027"/>
      <c r="CCS33" s="2027"/>
      <c r="CCT33" s="2027"/>
      <c r="CCU33" s="2027"/>
      <c r="CCV33" s="2027"/>
      <c r="CCW33" s="2027"/>
      <c r="CCX33" s="2027"/>
      <c r="CCY33" s="2027"/>
      <c r="CCZ33" s="2027"/>
      <c r="CDA33" s="2027"/>
      <c r="CDB33" s="2027"/>
      <c r="CDC33" s="2027"/>
      <c r="CDD33" s="2027"/>
      <c r="CDE33" s="2027"/>
      <c r="CDF33" s="2027"/>
      <c r="CDG33" s="2027"/>
      <c r="CDH33" s="2027"/>
      <c r="CDI33" s="2027"/>
      <c r="CDJ33" s="2027"/>
      <c r="CDK33" s="2027"/>
      <c r="CDL33" s="2027"/>
      <c r="CDM33" s="2027"/>
      <c r="CDN33" s="2027"/>
      <c r="CDO33" s="2027"/>
      <c r="CDP33" s="2027"/>
      <c r="CDQ33" s="2027"/>
      <c r="CDR33" s="2027"/>
      <c r="CDS33" s="2027"/>
      <c r="CDT33" s="2027"/>
      <c r="CDU33" s="2027"/>
      <c r="CDV33" s="2027"/>
      <c r="CDW33" s="2027"/>
      <c r="CDX33" s="2027"/>
      <c r="CDY33" s="2027"/>
      <c r="CDZ33" s="2027"/>
      <c r="CEA33" s="2027"/>
      <c r="CEB33" s="2027"/>
      <c r="CEC33" s="2027"/>
      <c r="CED33" s="2027"/>
      <c r="CEE33" s="2027"/>
      <c r="CEF33" s="2027"/>
      <c r="CEG33" s="2027"/>
      <c r="CEH33" s="2027"/>
      <c r="CEI33" s="2027"/>
      <c r="CEJ33" s="2027"/>
      <c r="CEK33" s="2027"/>
      <c r="CEL33" s="2027"/>
      <c r="CEM33" s="2027"/>
      <c r="CEN33" s="2027"/>
      <c r="CEO33" s="2027"/>
      <c r="CEP33" s="2027"/>
      <c r="CEQ33" s="2027"/>
      <c r="CER33" s="2027"/>
      <c r="CES33" s="2027"/>
      <c r="CET33" s="2027"/>
      <c r="CEU33" s="2027"/>
      <c r="CEV33" s="2027"/>
      <c r="CEW33" s="2027"/>
      <c r="CEX33" s="2027"/>
      <c r="CEY33" s="2027"/>
      <c r="CEZ33" s="2027"/>
      <c r="CFA33" s="2027"/>
      <c r="CFB33" s="2027"/>
      <c r="CFC33" s="2027"/>
      <c r="CFD33" s="2027"/>
      <c r="CFE33" s="2027"/>
      <c r="CFF33" s="2027"/>
      <c r="CFG33" s="2027"/>
      <c r="CFH33" s="2027"/>
      <c r="CFI33" s="2027"/>
      <c r="CFJ33" s="2027"/>
      <c r="CFK33" s="2027"/>
      <c r="CFL33" s="2027"/>
      <c r="CFM33" s="2027"/>
      <c r="CFN33" s="2027"/>
      <c r="CFO33" s="2027"/>
      <c r="CFP33" s="2027"/>
      <c r="CFQ33" s="2027"/>
      <c r="CFR33" s="2027"/>
      <c r="CFS33" s="2027"/>
      <c r="CFT33" s="2027"/>
      <c r="CFU33" s="2027"/>
      <c r="CFV33" s="2027"/>
      <c r="CFW33" s="2027"/>
      <c r="CFX33" s="2027"/>
      <c r="CFY33" s="2027"/>
      <c r="CFZ33" s="2027"/>
      <c r="CGA33" s="2027"/>
      <c r="CGB33" s="2027"/>
      <c r="CGC33" s="2027"/>
      <c r="CGD33" s="2027"/>
      <c r="CGE33" s="2027"/>
      <c r="CGF33" s="2027"/>
      <c r="CGG33" s="2027"/>
      <c r="CGH33" s="2027"/>
      <c r="CGI33" s="2027"/>
      <c r="CGJ33" s="2027"/>
      <c r="CGK33" s="2027"/>
      <c r="CGL33" s="2027"/>
      <c r="CGM33" s="2027"/>
      <c r="CGN33" s="2027"/>
      <c r="CGO33" s="2027"/>
      <c r="CGP33" s="2027"/>
      <c r="CGQ33" s="2027"/>
      <c r="CGR33" s="2027"/>
      <c r="CGS33" s="2027"/>
      <c r="CGT33" s="2027"/>
      <c r="CGU33" s="2027"/>
      <c r="CGV33" s="2027"/>
      <c r="CGW33" s="2027"/>
      <c r="CGX33" s="2027"/>
      <c r="CGY33" s="2027"/>
      <c r="CGZ33" s="2027"/>
      <c r="CHA33" s="2027"/>
      <c r="CHB33" s="2027"/>
      <c r="CHC33" s="2027"/>
      <c r="CHD33" s="2027"/>
      <c r="CHE33" s="2027"/>
      <c r="CHF33" s="2027"/>
      <c r="CHG33" s="2027"/>
      <c r="CHH33" s="2027"/>
      <c r="CHI33" s="2027"/>
      <c r="CHJ33" s="2027"/>
      <c r="CHK33" s="2027"/>
      <c r="CHL33" s="2027"/>
      <c r="CHM33" s="2027"/>
      <c r="CHN33" s="2027"/>
      <c r="CHO33" s="2027"/>
      <c r="CHP33" s="2027"/>
      <c r="CHQ33" s="2027"/>
      <c r="CHR33" s="2027"/>
      <c r="CHS33" s="2027"/>
      <c r="CHT33" s="2027"/>
      <c r="CHU33" s="2027"/>
      <c r="CHV33" s="2027"/>
      <c r="CHW33" s="2027"/>
      <c r="CHX33" s="2027"/>
      <c r="CHY33" s="2027"/>
      <c r="CHZ33" s="2027"/>
      <c r="CIA33" s="2027"/>
      <c r="CIB33" s="2027"/>
      <c r="CIC33" s="2027"/>
      <c r="CID33" s="2027"/>
      <c r="CIE33" s="2027"/>
      <c r="CIF33" s="2027"/>
      <c r="CIG33" s="2027"/>
      <c r="CIH33" s="2027"/>
      <c r="CII33" s="2027"/>
      <c r="CIJ33" s="2027"/>
      <c r="CIK33" s="2027"/>
      <c r="CIL33" s="2027"/>
      <c r="CIM33" s="2027"/>
      <c r="CIN33" s="2027"/>
      <c r="CIO33" s="2027"/>
      <c r="CIP33" s="2027"/>
      <c r="CIQ33" s="2027"/>
      <c r="CIR33" s="2027"/>
      <c r="CIS33" s="2027"/>
      <c r="CIT33" s="2027"/>
      <c r="CIU33" s="2027"/>
      <c r="CIV33" s="2027"/>
      <c r="CIW33" s="2027"/>
      <c r="CIX33" s="2027"/>
      <c r="CIY33" s="2027"/>
      <c r="CIZ33" s="2027"/>
      <c r="CJA33" s="2027"/>
      <c r="CJB33" s="2027"/>
      <c r="CJC33" s="2027"/>
      <c r="CJD33" s="2027"/>
      <c r="CJE33" s="2027"/>
      <c r="CJF33" s="2027"/>
      <c r="CJG33" s="2027"/>
      <c r="CJH33" s="2027"/>
      <c r="CJI33" s="2027"/>
      <c r="CJJ33" s="2027"/>
      <c r="CJK33" s="2027"/>
      <c r="CJL33" s="2027"/>
      <c r="CJM33" s="2027"/>
      <c r="CJN33" s="2027"/>
      <c r="CJO33" s="2027"/>
      <c r="CJP33" s="2027"/>
      <c r="CJQ33" s="2027"/>
      <c r="CJR33" s="2027"/>
      <c r="CJS33" s="2027"/>
      <c r="CJT33" s="2027"/>
      <c r="CJU33" s="2027"/>
      <c r="CJV33" s="2027"/>
      <c r="CJW33" s="2027"/>
      <c r="CJX33" s="2027"/>
      <c r="CJY33" s="2027"/>
      <c r="CJZ33" s="2027"/>
      <c r="CKA33" s="2027"/>
      <c r="CKB33" s="2027"/>
      <c r="CKC33" s="2027"/>
      <c r="CKD33" s="2027"/>
      <c r="CKE33" s="2027"/>
      <c r="CKF33" s="2027"/>
      <c r="CKG33" s="2027"/>
      <c r="CKH33" s="2027"/>
      <c r="CKI33" s="2027"/>
      <c r="CKJ33" s="2027"/>
      <c r="CKK33" s="2027"/>
      <c r="CKL33" s="2027"/>
      <c r="CKM33" s="2027"/>
      <c r="CKN33" s="2027"/>
      <c r="CKO33" s="2027"/>
      <c r="CKP33" s="2027"/>
      <c r="CKQ33" s="2027"/>
      <c r="CKR33" s="2027"/>
      <c r="CKS33" s="2027"/>
      <c r="CKT33" s="2027"/>
      <c r="CKU33" s="2027"/>
      <c r="CKV33" s="2027"/>
      <c r="CKW33" s="2027"/>
      <c r="CKX33" s="2027"/>
      <c r="CKY33" s="2027"/>
      <c r="CKZ33" s="2027"/>
      <c r="CLA33" s="2027"/>
      <c r="CLB33" s="2027"/>
      <c r="CLC33" s="2027"/>
      <c r="CLD33" s="2027"/>
      <c r="CLE33" s="2027"/>
      <c r="CLF33" s="2027"/>
      <c r="CLG33" s="2027"/>
      <c r="CLH33" s="2027"/>
      <c r="CLI33" s="2027"/>
      <c r="CLJ33" s="2027"/>
      <c r="CLK33" s="2027"/>
      <c r="CLL33" s="2027"/>
      <c r="CLM33" s="2027"/>
      <c r="CLN33" s="2027"/>
      <c r="CLO33" s="2027"/>
      <c r="CLP33" s="2027"/>
      <c r="CLQ33" s="2027"/>
      <c r="CLR33" s="2027"/>
      <c r="CLS33" s="2027"/>
      <c r="CLT33" s="2027"/>
      <c r="CLU33" s="2027"/>
      <c r="CLV33" s="2027"/>
      <c r="CLW33" s="2027"/>
      <c r="CLX33" s="2027"/>
      <c r="CLY33" s="2027"/>
      <c r="CLZ33" s="2027"/>
      <c r="CMA33" s="2027"/>
      <c r="CMB33" s="2027"/>
      <c r="CMC33" s="2027"/>
      <c r="CMD33" s="2027"/>
      <c r="CME33" s="2027"/>
      <c r="CMF33" s="2027"/>
      <c r="CMG33" s="2027"/>
      <c r="CMH33" s="2027"/>
      <c r="CMI33" s="2027"/>
      <c r="CMJ33" s="2027"/>
      <c r="CMK33" s="2027"/>
      <c r="CML33" s="2027"/>
      <c r="CMM33" s="2027"/>
      <c r="CMN33" s="2027"/>
      <c r="CMO33" s="2027"/>
      <c r="CMP33" s="2027"/>
      <c r="CMQ33" s="2027"/>
      <c r="CMR33" s="2027"/>
      <c r="CMS33" s="2027"/>
      <c r="CMT33" s="2027"/>
      <c r="CMU33" s="2027"/>
      <c r="CMV33" s="2027"/>
      <c r="CMW33" s="2027"/>
      <c r="CMX33" s="2027"/>
      <c r="CMY33" s="2027"/>
      <c r="CMZ33" s="2027"/>
      <c r="CNA33" s="2027"/>
      <c r="CNB33" s="2027"/>
      <c r="CNC33" s="2027"/>
      <c r="CND33" s="2027"/>
      <c r="CNE33" s="2027"/>
      <c r="CNF33" s="2027"/>
      <c r="CNG33" s="2027"/>
      <c r="CNH33" s="2027"/>
      <c r="CNI33" s="2027"/>
      <c r="CNJ33" s="2027"/>
      <c r="CNK33" s="2027"/>
      <c r="CNL33" s="2027"/>
      <c r="CNM33" s="2027"/>
      <c r="CNN33" s="2027"/>
      <c r="CNO33" s="2027"/>
      <c r="CNP33" s="2027"/>
      <c r="CNQ33" s="2027"/>
      <c r="CNR33" s="2027"/>
      <c r="CNS33" s="2027"/>
      <c r="CNT33" s="2027"/>
      <c r="CNU33" s="2027"/>
      <c r="CNV33" s="2027"/>
      <c r="CNW33" s="2027"/>
      <c r="CNX33" s="2027"/>
      <c r="CNY33" s="2027"/>
      <c r="CNZ33" s="2027"/>
      <c r="COA33" s="2027"/>
      <c r="COB33" s="2027"/>
      <c r="COC33" s="2027"/>
      <c r="COD33" s="2027"/>
      <c r="COE33" s="2027"/>
      <c r="COF33" s="2027"/>
      <c r="COG33" s="2027"/>
      <c r="COH33" s="2027"/>
      <c r="COI33" s="2027"/>
      <c r="COJ33" s="2027"/>
      <c r="COK33" s="2027"/>
      <c r="COL33" s="2027"/>
      <c r="COM33" s="2027"/>
      <c r="CON33" s="2027"/>
      <c r="COO33" s="2027"/>
      <c r="COP33" s="2027"/>
      <c r="COQ33" s="2027"/>
      <c r="COR33" s="2027"/>
      <c r="COS33" s="2027"/>
      <c r="COT33" s="2027"/>
      <c r="COU33" s="2027"/>
      <c r="COV33" s="2027"/>
      <c r="COW33" s="2027"/>
      <c r="COX33" s="2027"/>
      <c r="COY33" s="2027"/>
      <c r="COZ33" s="2027"/>
      <c r="CPA33" s="2027"/>
      <c r="CPB33" s="2027"/>
      <c r="CPC33" s="2027"/>
      <c r="CPD33" s="2027"/>
      <c r="CPE33" s="2027"/>
      <c r="CPF33" s="2027"/>
      <c r="CPG33" s="2027"/>
      <c r="CPH33" s="2027"/>
      <c r="CPI33" s="2027"/>
      <c r="CPJ33" s="2027"/>
      <c r="CPK33" s="2027"/>
      <c r="CPL33" s="2027"/>
      <c r="CPM33" s="2027"/>
      <c r="CPN33" s="2027"/>
      <c r="CPO33" s="2027"/>
      <c r="CPP33" s="2027"/>
      <c r="CPQ33" s="2027"/>
      <c r="CPR33" s="2027"/>
      <c r="CPS33" s="2027"/>
      <c r="CPT33" s="2027"/>
      <c r="CPU33" s="2027"/>
      <c r="CPV33" s="2027"/>
      <c r="CPW33" s="2027"/>
      <c r="CPX33" s="2027"/>
      <c r="CPY33" s="2027"/>
      <c r="CPZ33" s="2027"/>
      <c r="CQA33" s="2027"/>
      <c r="CQB33" s="2027"/>
      <c r="CQC33" s="2027"/>
      <c r="CQD33" s="2027"/>
      <c r="CQE33" s="2027"/>
      <c r="CQF33" s="2027"/>
      <c r="CQG33" s="2027"/>
      <c r="CQH33" s="2027"/>
      <c r="CQI33" s="2027"/>
      <c r="CQJ33" s="2027"/>
      <c r="CQK33" s="2027"/>
      <c r="CQL33" s="2027"/>
      <c r="CQM33" s="2027"/>
      <c r="CQN33" s="2027"/>
      <c r="CQO33" s="2027"/>
      <c r="CQP33" s="2027"/>
      <c r="CQQ33" s="2027"/>
      <c r="CQR33" s="2027"/>
      <c r="CQS33" s="2027"/>
      <c r="CQT33" s="2027"/>
      <c r="CQU33" s="2027"/>
      <c r="CQV33" s="2027"/>
      <c r="CQW33" s="2027"/>
      <c r="CQX33" s="2027"/>
      <c r="CQY33" s="2027"/>
      <c r="CQZ33" s="2027"/>
      <c r="CRA33" s="2027"/>
      <c r="CRB33" s="2027"/>
      <c r="CRC33" s="2027"/>
      <c r="CRD33" s="2027"/>
      <c r="CRE33" s="2027"/>
      <c r="CRF33" s="2027"/>
      <c r="CRG33" s="2027"/>
      <c r="CRH33" s="2027"/>
      <c r="CRI33" s="2027"/>
      <c r="CRJ33" s="2027"/>
      <c r="CRK33" s="2027"/>
      <c r="CRL33" s="2027"/>
      <c r="CRM33" s="2027"/>
      <c r="CRN33" s="2027"/>
      <c r="CRO33" s="2027"/>
      <c r="CRP33" s="2027"/>
      <c r="CRQ33" s="2027"/>
      <c r="CRR33" s="2027"/>
      <c r="CRS33" s="2027"/>
      <c r="CRT33" s="2027"/>
      <c r="CRU33" s="2027"/>
      <c r="CRV33" s="2027"/>
      <c r="CRW33" s="2027"/>
      <c r="CRX33" s="2027"/>
      <c r="CRY33" s="2027"/>
      <c r="CRZ33" s="2027"/>
      <c r="CSA33" s="2027"/>
      <c r="CSB33" s="2027"/>
      <c r="CSC33" s="2027"/>
      <c r="CSD33" s="2027"/>
      <c r="CSE33" s="2027"/>
      <c r="CSF33" s="2027"/>
      <c r="CSG33" s="2027"/>
      <c r="CSH33" s="2027"/>
      <c r="CSI33" s="2027"/>
      <c r="CSJ33" s="2027"/>
      <c r="CSK33" s="2027"/>
      <c r="CSL33" s="2027"/>
      <c r="CSM33" s="2027"/>
      <c r="CSN33" s="2027"/>
      <c r="CSO33" s="2027"/>
      <c r="CSP33" s="2027"/>
      <c r="CSQ33" s="2027"/>
      <c r="CSR33" s="2027"/>
      <c r="CSS33" s="2027"/>
      <c r="CST33" s="2027"/>
      <c r="CSU33" s="2027"/>
      <c r="CSV33" s="2027"/>
      <c r="CSW33" s="2027"/>
      <c r="CSX33" s="2027"/>
      <c r="CSY33" s="2027"/>
      <c r="CSZ33" s="2027"/>
      <c r="CTA33" s="2027"/>
      <c r="CTB33" s="2027"/>
      <c r="CTC33" s="2027"/>
      <c r="CTD33" s="2027"/>
      <c r="CTE33" s="2027"/>
      <c r="CTF33" s="2027"/>
      <c r="CTG33" s="2027"/>
      <c r="CTH33" s="2027"/>
      <c r="CTI33" s="2027"/>
      <c r="CTJ33" s="2027"/>
      <c r="CTK33" s="2027"/>
      <c r="CTL33" s="2027"/>
      <c r="CTM33" s="2027"/>
      <c r="CTN33" s="2027"/>
      <c r="CTO33" s="2027"/>
      <c r="CTP33" s="2027"/>
      <c r="CTQ33" s="2027"/>
      <c r="CTR33" s="2027"/>
      <c r="CTS33" s="2027"/>
      <c r="CTT33" s="2027"/>
      <c r="CTU33" s="2027"/>
      <c r="CTV33" s="2027"/>
      <c r="CTW33" s="2027"/>
      <c r="CTX33" s="2027"/>
      <c r="CTY33" s="2027"/>
      <c r="CTZ33" s="2027"/>
      <c r="CUA33" s="2027"/>
      <c r="CUB33" s="2027"/>
      <c r="CUC33" s="2027"/>
      <c r="CUD33" s="2027"/>
      <c r="CUE33" s="2027"/>
      <c r="CUF33" s="2027"/>
      <c r="CUG33" s="2027"/>
      <c r="CUH33" s="2027"/>
      <c r="CUI33" s="2027"/>
      <c r="CUJ33" s="2027"/>
      <c r="CUK33" s="2027"/>
      <c r="CUL33" s="2027"/>
      <c r="CUM33" s="2027"/>
      <c r="CUN33" s="2027"/>
      <c r="CUO33" s="2027"/>
      <c r="CUP33" s="2027"/>
      <c r="CUQ33" s="2027"/>
      <c r="CUR33" s="2027"/>
      <c r="CUS33" s="2027"/>
      <c r="CUT33" s="2027"/>
      <c r="CUU33" s="2027"/>
      <c r="CUV33" s="2027"/>
      <c r="CUW33" s="2027"/>
      <c r="CUX33" s="2027"/>
      <c r="CUY33" s="2027"/>
      <c r="CUZ33" s="2027"/>
      <c r="CVA33" s="2027"/>
      <c r="CVB33" s="2027"/>
      <c r="CVC33" s="2027"/>
      <c r="CVD33" s="2027"/>
      <c r="CVE33" s="2027"/>
      <c r="CVF33" s="2027"/>
      <c r="CVG33" s="2027"/>
      <c r="CVH33" s="2027"/>
      <c r="CVI33" s="2027"/>
      <c r="CVJ33" s="2027"/>
      <c r="CVK33" s="2027"/>
      <c r="CVL33" s="2027"/>
      <c r="CVM33" s="2027"/>
      <c r="CVN33" s="2027"/>
      <c r="CVO33" s="2027"/>
      <c r="CVP33" s="2027"/>
      <c r="CVQ33" s="2027"/>
      <c r="CVR33" s="2027"/>
      <c r="CVS33" s="2027"/>
      <c r="CVT33" s="2027"/>
      <c r="CVU33" s="2027"/>
      <c r="CVV33" s="2027"/>
      <c r="CVW33" s="2027"/>
      <c r="CVX33" s="2027"/>
      <c r="CVY33" s="2027"/>
      <c r="CVZ33" s="2027"/>
      <c r="CWA33" s="2027"/>
      <c r="CWB33" s="2027"/>
      <c r="CWC33" s="2027"/>
      <c r="CWD33" s="2027"/>
      <c r="CWE33" s="2027"/>
      <c r="CWF33" s="2027"/>
      <c r="CWG33" s="2027"/>
      <c r="CWH33" s="2027"/>
      <c r="CWI33" s="2027"/>
      <c r="CWJ33" s="2027"/>
      <c r="CWK33" s="2027"/>
      <c r="CWL33" s="2027"/>
      <c r="CWM33" s="2027"/>
      <c r="CWN33" s="2027"/>
      <c r="CWO33" s="2027"/>
      <c r="CWP33" s="2027"/>
      <c r="CWQ33" s="2027"/>
      <c r="CWR33" s="2027"/>
      <c r="CWS33" s="2027"/>
      <c r="CWT33" s="2027"/>
      <c r="CWU33" s="2027"/>
      <c r="CWV33" s="2027"/>
      <c r="CWW33" s="2027"/>
      <c r="CWX33" s="2027"/>
      <c r="CWY33" s="2027"/>
      <c r="CWZ33" s="2027"/>
      <c r="CXA33" s="2027"/>
      <c r="CXB33" s="2027"/>
      <c r="CXC33" s="2027"/>
      <c r="CXD33" s="2027"/>
      <c r="CXE33" s="2027"/>
      <c r="CXF33" s="2027"/>
      <c r="CXG33" s="2027"/>
      <c r="CXH33" s="2027"/>
      <c r="CXI33" s="2027"/>
      <c r="CXJ33" s="2027"/>
      <c r="CXK33" s="2027"/>
      <c r="CXL33" s="2027"/>
      <c r="CXM33" s="2027"/>
      <c r="CXN33" s="2027"/>
      <c r="CXO33" s="2027"/>
      <c r="CXP33" s="2027"/>
      <c r="CXQ33" s="2027"/>
      <c r="CXR33" s="2027"/>
      <c r="CXS33" s="2027"/>
      <c r="CXT33" s="2027"/>
      <c r="CXU33" s="2027"/>
      <c r="CXV33" s="2027"/>
      <c r="CXW33" s="2027"/>
      <c r="CXX33" s="2027"/>
      <c r="CXY33" s="2027"/>
      <c r="CXZ33" s="2027"/>
      <c r="CYA33" s="2027"/>
      <c r="CYB33" s="2027"/>
      <c r="CYC33" s="2027"/>
      <c r="CYD33" s="2027"/>
      <c r="CYE33" s="2027"/>
      <c r="CYF33" s="2027"/>
      <c r="CYG33" s="2027"/>
      <c r="CYH33" s="2027"/>
      <c r="CYI33" s="2027"/>
      <c r="CYJ33" s="2027"/>
      <c r="CYK33" s="2027"/>
      <c r="CYL33" s="2027"/>
      <c r="CYM33" s="2027"/>
      <c r="CYN33" s="2027"/>
      <c r="CYO33" s="2027"/>
      <c r="CYP33" s="2027"/>
      <c r="CYQ33" s="2027"/>
      <c r="CYR33" s="2027"/>
      <c r="CYS33" s="2027"/>
      <c r="CYT33" s="2027"/>
      <c r="CYU33" s="2027"/>
      <c r="CYV33" s="2027"/>
      <c r="CYW33" s="2027"/>
      <c r="CYX33" s="2027"/>
      <c r="CYY33" s="2027"/>
      <c r="CYZ33" s="2027"/>
      <c r="CZA33" s="2027"/>
      <c r="CZB33" s="2027"/>
      <c r="CZC33" s="2027"/>
      <c r="CZD33" s="2027"/>
      <c r="CZE33" s="2027"/>
      <c r="CZF33" s="2027"/>
      <c r="CZG33" s="2027"/>
      <c r="CZH33" s="2027"/>
      <c r="CZI33" s="2027"/>
      <c r="CZJ33" s="2027"/>
      <c r="CZK33" s="2027"/>
      <c r="CZL33" s="2027"/>
      <c r="CZM33" s="2027"/>
      <c r="CZN33" s="2027"/>
      <c r="CZO33" s="2027"/>
      <c r="CZP33" s="2027"/>
      <c r="CZQ33" s="2027"/>
      <c r="CZR33" s="2027"/>
      <c r="CZS33" s="2027"/>
      <c r="CZT33" s="2027"/>
      <c r="CZU33" s="2027"/>
      <c r="CZV33" s="2027"/>
      <c r="CZW33" s="2027"/>
      <c r="CZX33" s="2027"/>
      <c r="CZY33" s="2027"/>
      <c r="CZZ33" s="2027"/>
      <c r="DAA33" s="2027"/>
      <c r="DAB33" s="2027"/>
      <c r="DAC33" s="2027"/>
      <c r="DAD33" s="2027"/>
      <c r="DAE33" s="2027"/>
      <c r="DAF33" s="2027"/>
      <c r="DAG33" s="2027"/>
      <c r="DAH33" s="2027"/>
      <c r="DAI33" s="2027"/>
      <c r="DAJ33" s="2027"/>
      <c r="DAK33" s="2027"/>
      <c r="DAL33" s="2027"/>
      <c r="DAM33" s="2027"/>
      <c r="DAN33" s="2027"/>
      <c r="DAO33" s="2027"/>
      <c r="DAP33" s="2027"/>
      <c r="DAQ33" s="2027"/>
      <c r="DAR33" s="2027"/>
      <c r="DAS33" s="2027"/>
      <c r="DAT33" s="2027"/>
      <c r="DAU33" s="2027"/>
      <c r="DAV33" s="2027"/>
      <c r="DAW33" s="2027"/>
      <c r="DAX33" s="2027"/>
      <c r="DAY33" s="2027"/>
      <c r="DAZ33" s="2027"/>
      <c r="DBA33" s="2027"/>
      <c r="DBB33" s="2027"/>
      <c r="DBC33" s="2027"/>
      <c r="DBD33" s="2027"/>
      <c r="DBE33" s="2027"/>
      <c r="DBF33" s="2027"/>
      <c r="DBG33" s="2027"/>
      <c r="DBH33" s="2027"/>
      <c r="DBI33" s="2027"/>
      <c r="DBJ33" s="2027"/>
      <c r="DBK33" s="2027"/>
      <c r="DBL33" s="2027"/>
      <c r="DBM33" s="2027"/>
      <c r="DBN33" s="2027"/>
      <c r="DBO33" s="2027"/>
      <c r="DBP33" s="2027"/>
      <c r="DBQ33" s="2027"/>
      <c r="DBR33" s="2027"/>
      <c r="DBS33" s="2027"/>
      <c r="DBT33" s="2027"/>
      <c r="DBU33" s="2027"/>
      <c r="DBV33" s="2027"/>
      <c r="DBW33" s="2027"/>
      <c r="DBX33" s="2027"/>
      <c r="DBY33" s="2027"/>
      <c r="DBZ33" s="2027"/>
      <c r="DCA33" s="2027"/>
      <c r="DCB33" s="2027"/>
      <c r="DCC33" s="2027"/>
      <c r="DCD33" s="2027"/>
      <c r="DCE33" s="2027"/>
      <c r="DCF33" s="2027"/>
      <c r="DCG33" s="2027"/>
      <c r="DCH33" s="2027"/>
      <c r="DCI33" s="2027"/>
      <c r="DCJ33" s="2027"/>
      <c r="DCK33" s="2027"/>
      <c r="DCL33" s="2027"/>
      <c r="DCM33" s="2027"/>
      <c r="DCN33" s="2027"/>
      <c r="DCO33" s="2027"/>
      <c r="DCP33" s="2027"/>
      <c r="DCQ33" s="2027"/>
      <c r="DCR33" s="2027"/>
      <c r="DCS33" s="2027"/>
      <c r="DCT33" s="2027"/>
      <c r="DCU33" s="2027"/>
      <c r="DCV33" s="2027"/>
      <c r="DCW33" s="2027"/>
      <c r="DCX33" s="2027"/>
      <c r="DCY33" s="2027"/>
      <c r="DCZ33" s="2027"/>
      <c r="DDA33" s="2027"/>
      <c r="DDB33" s="2027"/>
      <c r="DDC33" s="2027"/>
      <c r="DDD33" s="2027"/>
      <c r="DDE33" s="2027"/>
      <c r="DDF33" s="2027"/>
      <c r="DDG33" s="2027"/>
      <c r="DDH33" s="2027"/>
      <c r="DDI33" s="2027"/>
      <c r="DDJ33" s="2027"/>
      <c r="DDK33" s="2027"/>
      <c r="DDL33" s="2027"/>
      <c r="DDM33" s="2027"/>
      <c r="DDN33" s="2027"/>
      <c r="DDO33" s="2027"/>
      <c r="DDP33" s="2027"/>
      <c r="DDQ33" s="2027"/>
      <c r="DDR33" s="2027"/>
      <c r="DDS33" s="2027"/>
      <c r="DDT33" s="2027"/>
      <c r="DDU33" s="2027"/>
      <c r="DDV33" s="2027"/>
      <c r="DDW33" s="2027"/>
      <c r="DDX33" s="2027"/>
      <c r="DDY33" s="2027"/>
      <c r="DDZ33" s="2027"/>
      <c r="DEA33" s="2027"/>
      <c r="DEB33" s="2027"/>
      <c r="DEC33" s="2027"/>
      <c r="DED33" s="2027"/>
      <c r="DEE33" s="2027"/>
      <c r="DEF33" s="2027"/>
      <c r="DEG33" s="2027"/>
      <c r="DEH33" s="2027"/>
      <c r="DEI33" s="2027"/>
      <c r="DEJ33" s="2027"/>
      <c r="DEK33" s="2027"/>
      <c r="DEL33" s="2027"/>
      <c r="DEM33" s="2027"/>
      <c r="DEN33" s="2027"/>
      <c r="DEO33" s="2027"/>
      <c r="DEP33" s="2027"/>
      <c r="DEQ33" s="2027"/>
      <c r="DER33" s="2027"/>
      <c r="DES33" s="2027"/>
      <c r="DET33" s="2027"/>
      <c r="DEU33" s="2027"/>
      <c r="DEV33" s="2027"/>
      <c r="DEW33" s="2027"/>
      <c r="DEX33" s="2027"/>
      <c r="DEY33" s="2027"/>
      <c r="DEZ33" s="2027"/>
      <c r="DFA33" s="2027"/>
      <c r="DFB33" s="2027"/>
      <c r="DFC33" s="2027"/>
      <c r="DFD33" s="2027"/>
      <c r="DFE33" s="2027"/>
      <c r="DFF33" s="2027"/>
      <c r="DFG33" s="2027"/>
      <c r="DFH33" s="2027"/>
      <c r="DFI33" s="2027"/>
      <c r="DFJ33" s="2027"/>
      <c r="DFK33" s="2027"/>
      <c r="DFL33" s="2027"/>
      <c r="DFM33" s="2027"/>
      <c r="DFN33" s="2027"/>
      <c r="DFO33" s="2027"/>
      <c r="DFP33" s="2027"/>
      <c r="DFQ33" s="2027"/>
      <c r="DFR33" s="2027"/>
      <c r="DFS33" s="2027"/>
      <c r="DFT33" s="2027"/>
      <c r="DFU33" s="2027"/>
      <c r="DFV33" s="2027"/>
      <c r="DFW33" s="2027"/>
      <c r="DFX33" s="2027"/>
      <c r="DFY33" s="2027"/>
      <c r="DFZ33" s="2027"/>
      <c r="DGA33" s="2027"/>
      <c r="DGB33" s="2027"/>
      <c r="DGC33" s="2027"/>
      <c r="DGD33" s="2027"/>
      <c r="DGE33" s="2027"/>
      <c r="DGF33" s="2027"/>
      <c r="DGG33" s="2027"/>
      <c r="DGH33" s="2027"/>
      <c r="DGI33" s="2027"/>
      <c r="DGJ33" s="2027"/>
      <c r="DGK33" s="2027"/>
      <c r="DGL33" s="2027"/>
      <c r="DGM33" s="2027"/>
      <c r="DGN33" s="2027"/>
      <c r="DGO33" s="2027"/>
      <c r="DGP33" s="2027"/>
      <c r="DGQ33" s="2027"/>
      <c r="DGR33" s="2027"/>
      <c r="DGS33" s="2027"/>
      <c r="DGT33" s="2027"/>
      <c r="DGU33" s="2027"/>
      <c r="DGV33" s="2027"/>
      <c r="DGW33" s="2027"/>
      <c r="DGX33" s="2027"/>
      <c r="DGY33" s="2027"/>
      <c r="DGZ33" s="2027"/>
      <c r="DHA33" s="2027"/>
      <c r="DHB33" s="2027"/>
      <c r="DHC33" s="2027"/>
      <c r="DHD33" s="2027"/>
      <c r="DHE33" s="2027"/>
      <c r="DHF33" s="2027"/>
      <c r="DHG33" s="2027"/>
      <c r="DHH33" s="2027"/>
      <c r="DHI33" s="2027"/>
      <c r="DHJ33" s="2027"/>
      <c r="DHK33" s="2027"/>
      <c r="DHL33" s="2027"/>
      <c r="DHM33" s="2027"/>
      <c r="DHN33" s="2027"/>
      <c r="DHO33" s="2027"/>
      <c r="DHP33" s="2027"/>
      <c r="DHQ33" s="2027"/>
      <c r="DHR33" s="2027"/>
      <c r="DHS33" s="2027"/>
      <c r="DHT33" s="2027"/>
      <c r="DHU33" s="2027"/>
      <c r="DHV33" s="2027"/>
      <c r="DHW33" s="2027"/>
      <c r="DHX33" s="2027"/>
      <c r="DHY33" s="2027"/>
      <c r="DHZ33" s="2027"/>
      <c r="DIA33" s="2027"/>
      <c r="DIB33" s="2027"/>
      <c r="DIC33" s="2027"/>
      <c r="DID33" s="2027"/>
      <c r="DIE33" s="2027"/>
      <c r="DIF33" s="2027"/>
      <c r="DIG33" s="2027"/>
      <c r="DIH33" s="2027"/>
      <c r="DII33" s="2027"/>
      <c r="DIJ33" s="2027"/>
      <c r="DIK33" s="2027"/>
      <c r="DIL33" s="2027"/>
      <c r="DIM33" s="2027"/>
      <c r="DIN33" s="2027"/>
      <c r="DIO33" s="2027"/>
      <c r="DIP33" s="2027"/>
      <c r="DIQ33" s="2027"/>
      <c r="DIR33" s="2027"/>
      <c r="DIS33" s="2027"/>
      <c r="DIT33" s="2027"/>
      <c r="DIU33" s="2027"/>
      <c r="DIV33" s="2027"/>
      <c r="DIW33" s="2027"/>
      <c r="DIX33" s="2027"/>
      <c r="DIY33" s="2027"/>
      <c r="DIZ33" s="2027"/>
      <c r="DJA33" s="2027"/>
      <c r="DJB33" s="2027"/>
      <c r="DJC33" s="2027"/>
      <c r="DJD33" s="2027"/>
      <c r="DJE33" s="2027"/>
      <c r="DJF33" s="2027"/>
      <c r="DJG33" s="2027"/>
      <c r="DJH33" s="2027"/>
      <c r="DJI33" s="2027"/>
      <c r="DJJ33" s="2027"/>
      <c r="DJK33" s="2027"/>
      <c r="DJL33" s="2027"/>
      <c r="DJM33" s="2027"/>
      <c r="DJN33" s="2027"/>
      <c r="DJO33" s="2027"/>
      <c r="DJP33" s="2027"/>
      <c r="DJQ33" s="2027"/>
      <c r="DJR33" s="2027"/>
      <c r="DJS33" s="2027"/>
      <c r="DJT33" s="2027"/>
      <c r="DJU33" s="2027"/>
      <c r="DJV33" s="2027"/>
      <c r="DJW33" s="2027"/>
      <c r="DJX33" s="2027"/>
      <c r="DJY33" s="2027"/>
      <c r="DJZ33" s="2027"/>
      <c r="DKA33" s="2027"/>
      <c r="DKB33" s="2027"/>
      <c r="DKC33" s="2027"/>
      <c r="DKD33" s="2027"/>
      <c r="DKE33" s="2027"/>
      <c r="DKF33" s="2027"/>
      <c r="DKG33" s="2027"/>
      <c r="DKH33" s="2027"/>
      <c r="DKI33" s="2027"/>
      <c r="DKJ33" s="2027"/>
      <c r="DKK33" s="2027"/>
      <c r="DKL33" s="2027"/>
      <c r="DKM33" s="2027"/>
      <c r="DKN33" s="2027"/>
      <c r="DKO33" s="2027"/>
      <c r="DKP33" s="2027"/>
      <c r="DKQ33" s="2027"/>
      <c r="DKR33" s="2027"/>
      <c r="DKS33" s="2027"/>
      <c r="DKT33" s="2027"/>
      <c r="DKU33" s="2027"/>
      <c r="DKV33" s="2027"/>
      <c r="DKW33" s="2027"/>
      <c r="DKX33" s="2027"/>
      <c r="DKY33" s="2027"/>
      <c r="DKZ33" s="2027"/>
      <c r="DLA33" s="2027"/>
      <c r="DLB33" s="2027"/>
      <c r="DLC33" s="2027"/>
      <c r="DLD33" s="2027"/>
      <c r="DLE33" s="2027"/>
      <c r="DLF33" s="2027"/>
      <c r="DLG33" s="2027"/>
      <c r="DLH33" s="2027"/>
      <c r="DLI33" s="2027"/>
      <c r="DLJ33" s="2027"/>
      <c r="DLK33" s="2027"/>
      <c r="DLL33" s="2027"/>
      <c r="DLM33" s="2027"/>
      <c r="DLN33" s="2027"/>
      <c r="DLO33" s="2027"/>
      <c r="DLP33" s="2027"/>
      <c r="DLQ33" s="2027"/>
      <c r="DLR33" s="2027"/>
      <c r="DLS33" s="2027"/>
      <c r="DLT33" s="2027"/>
      <c r="DLU33" s="2027"/>
      <c r="DLV33" s="2027"/>
      <c r="DLW33" s="2027"/>
      <c r="DLX33" s="2027"/>
      <c r="DLY33" s="2027"/>
      <c r="DLZ33" s="2027"/>
      <c r="DMA33" s="2027"/>
      <c r="DMB33" s="2027"/>
      <c r="DMC33" s="2027"/>
      <c r="DMD33" s="2027"/>
      <c r="DME33" s="2027"/>
      <c r="DMF33" s="2027"/>
      <c r="DMG33" s="2027"/>
      <c r="DMH33" s="2027"/>
      <c r="DMI33" s="2027"/>
      <c r="DMJ33" s="2027"/>
      <c r="DMK33" s="2027"/>
      <c r="DML33" s="2027"/>
      <c r="DMM33" s="2027"/>
      <c r="DMN33" s="2027"/>
      <c r="DMO33" s="2027"/>
      <c r="DMP33" s="2027"/>
      <c r="DMQ33" s="2027"/>
      <c r="DMR33" s="2027"/>
      <c r="DMS33" s="2027"/>
      <c r="DMT33" s="2027"/>
      <c r="DMU33" s="2027"/>
      <c r="DMV33" s="2027"/>
      <c r="DMW33" s="2027"/>
      <c r="DMX33" s="2027"/>
      <c r="DMY33" s="2027"/>
      <c r="DMZ33" s="2027"/>
      <c r="DNA33" s="2027"/>
      <c r="DNB33" s="2027"/>
      <c r="DNC33" s="2027"/>
      <c r="DND33" s="2027"/>
      <c r="DNE33" s="2027"/>
      <c r="DNF33" s="2027"/>
      <c r="DNG33" s="2027"/>
      <c r="DNH33" s="2027"/>
      <c r="DNI33" s="2027"/>
      <c r="DNJ33" s="2027"/>
      <c r="DNK33" s="2027"/>
      <c r="DNL33" s="2027"/>
      <c r="DNM33" s="2027"/>
      <c r="DNN33" s="2027"/>
      <c r="DNO33" s="2027"/>
      <c r="DNP33" s="2027"/>
      <c r="DNQ33" s="2027"/>
      <c r="DNR33" s="2027"/>
      <c r="DNS33" s="2027"/>
      <c r="DNT33" s="2027"/>
      <c r="DNU33" s="2027"/>
      <c r="DNV33" s="2027"/>
      <c r="DNW33" s="2027"/>
      <c r="DNX33" s="2027"/>
      <c r="DNY33" s="2027"/>
      <c r="DNZ33" s="2027"/>
      <c r="DOA33" s="2027"/>
      <c r="DOB33" s="2027"/>
      <c r="DOC33" s="2027"/>
      <c r="DOD33" s="2027"/>
      <c r="DOE33" s="2027"/>
      <c r="DOF33" s="2027"/>
      <c r="DOG33" s="2027"/>
      <c r="DOH33" s="2027"/>
      <c r="DOI33" s="2027"/>
      <c r="DOJ33" s="2027"/>
      <c r="DOK33" s="2027"/>
      <c r="DOL33" s="2027"/>
      <c r="DOM33" s="2027"/>
      <c r="DON33" s="2027"/>
      <c r="DOO33" s="2027"/>
      <c r="DOP33" s="2027"/>
      <c r="DOQ33" s="2027"/>
      <c r="DOR33" s="2027"/>
      <c r="DOS33" s="2027"/>
      <c r="DOT33" s="2027"/>
      <c r="DOU33" s="2027"/>
      <c r="DOV33" s="2027"/>
      <c r="DOW33" s="2027"/>
      <c r="DOX33" s="2027"/>
      <c r="DOY33" s="2027"/>
      <c r="DOZ33" s="2027"/>
      <c r="DPA33" s="2027"/>
      <c r="DPB33" s="2027"/>
      <c r="DPC33" s="2027"/>
      <c r="DPD33" s="2027"/>
      <c r="DPE33" s="2027"/>
      <c r="DPF33" s="2027"/>
      <c r="DPG33" s="2027"/>
      <c r="DPH33" s="2027"/>
      <c r="DPI33" s="2027"/>
      <c r="DPJ33" s="2027"/>
      <c r="DPK33" s="2027"/>
      <c r="DPL33" s="2027"/>
      <c r="DPM33" s="2027"/>
      <c r="DPN33" s="2027"/>
      <c r="DPO33" s="2027"/>
      <c r="DPP33" s="2027"/>
      <c r="DPQ33" s="2027"/>
      <c r="DPR33" s="2027"/>
      <c r="DPS33" s="2027"/>
      <c r="DPT33" s="2027"/>
      <c r="DPU33" s="2027"/>
      <c r="DPV33" s="2027"/>
      <c r="DPW33" s="2027"/>
      <c r="DPX33" s="2027"/>
      <c r="DPY33" s="2027"/>
      <c r="DPZ33" s="2027"/>
      <c r="DQA33" s="2027"/>
      <c r="DQB33" s="2027"/>
      <c r="DQC33" s="2027"/>
      <c r="DQD33" s="2027"/>
      <c r="DQE33" s="2027"/>
      <c r="DQF33" s="2027"/>
      <c r="DQG33" s="2027"/>
      <c r="DQH33" s="2027"/>
      <c r="DQI33" s="2027"/>
      <c r="DQJ33" s="2027"/>
      <c r="DQK33" s="2027"/>
      <c r="DQL33" s="2027"/>
      <c r="DQM33" s="2027"/>
      <c r="DQN33" s="2027"/>
      <c r="DQO33" s="2027"/>
      <c r="DQP33" s="2027"/>
      <c r="DQQ33" s="2027"/>
      <c r="DQR33" s="2027"/>
      <c r="DQS33" s="2027"/>
      <c r="DQT33" s="2027"/>
      <c r="DQU33" s="2027"/>
      <c r="DQV33" s="2027"/>
      <c r="DQW33" s="2027"/>
      <c r="DQX33" s="2027"/>
      <c r="DQY33" s="2027"/>
      <c r="DQZ33" s="2027"/>
      <c r="DRA33" s="2027"/>
      <c r="DRB33" s="2027"/>
      <c r="DRC33" s="2027"/>
      <c r="DRD33" s="2027"/>
      <c r="DRE33" s="2027"/>
      <c r="DRF33" s="2027"/>
      <c r="DRG33" s="2027"/>
      <c r="DRH33" s="2027"/>
      <c r="DRI33" s="2027"/>
      <c r="DRJ33" s="2027"/>
      <c r="DRK33" s="2027"/>
      <c r="DRL33" s="2027"/>
      <c r="DRM33" s="2027"/>
      <c r="DRN33" s="2027"/>
      <c r="DRO33" s="2027"/>
      <c r="DRP33" s="2027"/>
      <c r="DRQ33" s="2027"/>
      <c r="DRR33" s="2027"/>
      <c r="DRS33" s="2027"/>
      <c r="DRT33" s="2027"/>
      <c r="DRU33" s="2027"/>
      <c r="DRV33" s="2027"/>
      <c r="DRW33" s="2027"/>
      <c r="DRX33" s="2027"/>
      <c r="DRY33" s="2027"/>
      <c r="DRZ33" s="2027"/>
      <c r="DSA33" s="2027"/>
      <c r="DSB33" s="2027"/>
      <c r="DSC33" s="2027"/>
      <c r="DSD33" s="2027"/>
      <c r="DSE33" s="2027"/>
      <c r="DSF33" s="2027"/>
      <c r="DSG33" s="2027"/>
      <c r="DSH33" s="2027"/>
      <c r="DSI33" s="2027"/>
      <c r="DSJ33" s="2027"/>
      <c r="DSK33" s="2027"/>
      <c r="DSL33" s="2027"/>
      <c r="DSM33" s="2027"/>
      <c r="DSN33" s="2027"/>
      <c r="DSO33" s="2027"/>
      <c r="DSP33" s="2027"/>
      <c r="DSQ33" s="2027"/>
      <c r="DSR33" s="2027"/>
      <c r="DSS33" s="2027"/>
      <c r="DST33" s="2027"/>
      <c r="DSU33" s="2027"/>
      <c r="DSV33" s="2027"/>
      <c r="DSW33" s="2027"/>
      <c r="DSX33" s="2027"/>
      <c r="DSY33" s="2027"/>
      <c r="DSZ33" s="2027"/>
      <c r="DTA33" s="2027"/>
      <c r="DTB33" s="2027"/>
      <c r="DTC33" s="2027"/>
      <c r="DTD33" s="2027"/>
      <c r="DTE33" s="2027"/>
      <c r="DTF33" s="2027"/>
      <c r="DTG33" s="2027"/>
      <c r="DTH33" s="2027"/>
      <c r="DTI33" s="2027"/>
      <c r="DTJ33" s="2027"/>
      <c r="DTK33" s="2027"/>
      <c r="DTL33" s="2027"/>
      <c r="DTM33" s="2027"/>
      <c r="DTN33" s="2027"/>
      <c r="DTO33" s="2027"/>
      <c r="DTP33" s="2027"/>
      <c r="DTQ33" s="2027"/>
      <c r="DTR33" s="2027"/>
      <c r="DTS33" s="2027"/>
      <c r="DTT33" s="2027"/>
      <c r="DTU33" s="2027"/>
      <c r="DTV33" s="2027"/>
      <c r="DTW33" s="2027"/>
      <c r="DTX33" s="2027"/>
      <c r="DTY33" s="2027"/>
      <c r="DTZ33" s="2027"/>
      <c r="DUA33" s="2027"/>
      <c r="DUB33" s="2027"/>
      <c r="DUC33" s="2027"/>
      <c r="DUD33" s="2027"/>
      <c r="DUE33" s="2027"/>
      <c r="DUF33" s="2027"/>
      <c r="DUG33" s="2027"/>
      <c r="DUH33" s="2027"/>
      <c r="DUI33" s="2027"/>
      <c r="DUJ33" s="2027"/>
      <c r="DUK33" s="2027"/>
      <c r="DUL33" s="2027"/>
      <c r="DUM33" s="2027"/>
      <c r="DUN33" s="2027"/>
      <c r="DUO33" s="2027"/>
      <c r="DUP33" s="2027"/>
      <c r="DUQ33" s="2027"/>
      <c r="DUR33" s="2027"/>
      <c r="DUS33" s="2027"/>
      <c r="DUT33" s="2027"/>
      <c r="DUU33" s="2027"/>
      <c r="DUV33" s="2027"/>
      <c r="DUW33" s="2027"/>
      <c r="DUX33" s="2027"/>
      <c r="DUY33" s="2027"/>
      <c r="DUZ33" s="2027"/>
      <c r="DVA33" s="2027"/>
      <c r="DVB33" s="2027"/>
      <c r="DVC33" s="2027"/>
      <c r="DVD33" s="2027"/>
      <c r="DVE33" s="2027"/>
      <c r="DVF33" s="2027"/>
      <c r="DVG33" s="2027"/>
      <c r="DVH33" s="2027"/>
      <c r="DVI33" s="2027"/>
      <c r="DVJ33" s="2027"/>
      <c r="DVK33" s="2027"/>
      <c r="DVL33" s="2027"/>
      <c r="DVM33" s="2027"/>
      <c r="DVN33" s="2027"/>
      <c r="DVO33" s="2027"/>
      <c r="DVP33" s="2027"/>
      <c r="DVQ33" s="2027"/>
      <c r="DVR33" s="2027"/>
      <c r="DVS33" s="2027"/>
      <c r="DVT33" s="2027"/>
      <c r="DVU33" s="2027"/>
      <c r="DVV33" s="2027"/>
      <c r="DVW33" s="2027"/>
      <c r="DVX33" s="2027"/>
      <c r="DVY33" s="2027"/>
      <c r="DVZ33" s="2027"/>
      <c r="DWA33" s="2027"/>
      <c r="DWB33" s="2027"/>
      <c r="DWC33" s="2027"/>
      <c r="DWD33" s="2027"/>
      <c r="DWE33" s="2027"/>
      <c r="DWF33" s="2027"/>
      <c r="DWG33" s="2027"/>
      <c r="DWH33" s="2027"/>
      <c r="DWI33" s="2027"/>
      <c r="DWJ33" s="2027"/>
      <c r="DWK33" s="2027"/>
      <c r="DWL33" s="2027"/>
      <c r="DWM33" s="2027"/>
      <c r="DWN33" s="2027"/>
      <c r="DWO33" s="2027"/>
      <c r="DWP33" s="2027"/>
      <c r="DWQ33" s="2027"/>
      <c r="DWR33" s="2027"/>
      <c r="DWS33" s="2027"/>
      <c r="DWT33" s="2027"/>
      <c r="DWU33" s="2027"/>
      <c r="DWV33" s="2027"/>
      <c r="DWW33" s="2027"/>
      <c r="DWX33" s="2027"/>
      <c r="DWY33" s="2027"/>
      <c r="DWZ33" s="2027"/>
      <c r="DXA33" s="2027"/>
      <c r="DXB33" s="2027"/>
      <c r="DXC33" s="2027"/>
      <c r="DXD33" s="2027"/>
      <c r="DXE33" s="2027"/>
      <c r="DXF33" s="2027"/>
      <c r="DXG33" s="2027"/>
      <c r="DXH33" s="2027"/>
      <c r="DXI33" s="2027"/>
      <c r="DXJ33" s="2027"/>
      <c r="DXK33" s="2027"/>
      <c r="DXL33" s="2027"/>
      <c r="DXM33" s="2027"/>
      <c r="DXN33" s="2027"/>
      <c r="DXO33" s="2027"/>
      <c r="DXP33" s="2027"/>
      <c r="DXQ33" s="2027"/>
      <c r="DXR33" s="2027"/>
      <c r="DXS33" s="2027"/>
      <c r="DXT33" s="2027"/>
      <c r="DXU33" s="2027"/>
      <c r="DXV33" s="2027"/>
      <c r="DXW33" s="2027"/>
      <c r="DXX33" s="2027"/>
      <c r="DXY33" s="2027"/>
      <c r="DXZ33" s="2027"/>
      <c r="DYA33" s="2027"/>
      <c r="DYB33" s="2027"/>
      <c r="DYC33" s="2027"/>
      <c r="DYD33" s="2027"/>
      <c r="DYE33" s="2027"/>
      <c r="DYF33" s="2027"/>
      <c r="DYG33" s="2027"/>
      <c r="DYH33" s="2027"/>
      <c r="DYI33" s="2027"/>
      <c r="DYJ33" s="2027"/>
      <c r="DYK33" s="2027"/>
      <c r="DYL33" s="2027"/>
      <c r="DYM33" s="2027"/>
      <c r="DYN33" s="2027"/>
      <c r="DYO33" s="2027"/>
      <c r="DYP33" s="2027"/>
      <c r="DYQ33" s="2027"/>
      <c r="DYR33" s="2027"/>
      <c r="DYS33" s="2027"/>
      <c r="DYT33" s="2027"/>
      <c r="DYU33" s="2027"/>
      <c r="DYV33" s="2027"/>
      <c r="DYW33" s="2027"/>
      <c r="DYX33" s="2027"/>
      <c r="DYY33" s="2027"/>
      <c r="DYZ33" s="2027"/>
      <c r="DZA33" s="2027"/>
      <c r="DZB33" s="2027"/>
      <c r="DZC33" s="2027"/>
      <c r="DZD33" s="2027"/>
      <c r="DZE33" s="2027"/>
      <c r="DZF33" s="2027"/>
      <c r="DZG33" s="2027"/>
      <c r="DZH33" s="2027"/>
      <c r="DZI33" s="2027"/>
      <c r="DZJ33" s="2027"/>
      <c r="DZK33" s="2027"/>
      <c r="DZL33" s="2027"/>
      <c r="DZM33" s="2027"/>
      <c r="DZN33" s="2027"/>
      <c r="DZO33" s="2027"/>
      <c r="DZP33" s="2027"/>
      <c r="DZQ33" s="2027"/>
      <c r="DZR33" s="2027"/>
      <c r="DZS33" s="2027"/>
      <c r="DZT33" s="2027"/>
      <c r="DZU33" s="2027"/>
      <c r="DZV33" s="2027"/>
      <c r="DZW33" s="2027"/>
      <c r="DZX33" s="2027"/>
      <c r="DZY33" s="2027"/>
      <c r="DZZ33" s="2027"/>
      <c r="EAA33" s="2027"/>
      <c r="EAB33" s="2027"/>
      <c r="EAC33" s="2027"/>
      <c r="EAD33" s="2027"/>
      <c r="EAE33" s="2027"/>
      <c r="EAF33" s="2027"/>
      <c r="EAG33" s="2027"/>
      <c r="EAH33" s="2027"/>
      <c r="EAI33" s="2027"/>
      <c r="EAJ33" s="2027"/>
      <c r="EAK33" s="2027"/>
      <c r="EAL33" s="2027"/>
      <c r="EAM33" s="2027"/>
      <c r="EAN33" s="2027"/>
      <c r="EAO33" s="2027"/>
      <c r="EAP33" s="2027"/>
      <c r="EAQ33" s="2027"/>
      <c r="EAR33" s="2027"/>
      <c r="EAS33" s="2027"/>
      <c r="EAT33" s="2027"/>
      <c r="EAU33" s="2027"/>
      <c r="EAV33" s="2027"/>
      <c r="EAW33" s="2027"/>
      <c r="EAX33" s="2027"/>
      <c r="EAY33" s="2027"/>
      <c r="EAZ33" s="2027"/>
      <c r="EBA33" s="2027"/>
      <c r="EBB33" s="2027"/>
      <c r="EBC33" s="2027"/>
      <c r="EBD33" s="2027"/>
      <c r="EBE33" s="2027"/>
      <c r="EBF33" s="2027"/>
      <c r="EBG33" s="2027"/>
      <c r="EBH33" s="2027"/>
      <c r="EBI33" s="2027"/>
      <c r="EBJ33" s="2027"/>
      <c r="EBK33" s="2027"/>
      <c r="EBL33" s="2027"/>
      <c r="EBM33" s="2027"/>
      <c r="EBN33" s="2027"/>
      <c r="EBO33" s="2027"/>
      <c r="EBP33" s="2027"/>
      <c r="EBQ33" s="2027"/>
      <c r="EBR33" s="2027"/>
      <c r="EBS33" s="2027"/>
      <c r="EBT33" s="2027"/>
      <c r="EBU33" s="2027"/>
      <c r="EBV33" s="2027"/>
      <c r="EBW33" s="2027"/>
      <c r="EBX33" s="2027"/>
      <c r="EBY33" s="2027"/>
      <c r="EBZ33" s="2027"/>
      <c r="ECA33" s="2027"/>
      <c r="ECB33" s="2027"/>
      <c r="ECC33" s="2027"/>
      <c r="ECD33" s="2027"/>
      <c r="ECE33" s="2027"/>
      <c r="ECF33" s="2027"/>
      <c r="ECG33" s="2027"/>
      <c r="ECH33" s="2027"/>
      <c r="ECI33" s="2027"/>
      <c r="ECJ33" s="2027"/>
      <c r="ECK33" s="2027"/>
      <c r="ECL33" s="2027"/>
      <c r="ECM33" s="2027"/>
      <c r="ECN33" s="2027"/>
      <c r="ECO33" s="2027"/>
      <c r="ECP33" s="2027"/>
      <c r="ECQ33" s="2027"/>
      <c r="ECR33" s="2027"/>
      <c r="ECS33" s="2027"/>
      <c r="ECT33" s="2027"/>
      <c r="ECU33" s="2027"/>
      <c r="ECV33" s="2027"/>
      <c r="ECW33" s="2027"/>
      <c r="ECX33" s="2027"/>
      <c r="ECY33" s="2027"/>
      <c r="ECZ33" s="2027"/>
      <c r="EDA33" s="2027"/>
      <c r="EDB33" s="2027"/>
      <c r="EDC33" s="2027"/>
      <c r="EDD33" s="2027"/>
      <c r="EDE33" s="2027"/>
      <c r="EDF33" s="2027"/>
      <c r="EDG33" s="2027"/>
      <c r="EDH33" s="2027"/>
      <c r="EDI33" s="2027"/>
      <c r="EDJ33" s="2027"/>
      <c r="EDK33" s="2027"/>
      <c r="EDL33" s="2027"/>
      <c r="EDM33" s="2027"/>
      <c r="EDN33" s="2027"/>
      <c r="EDO33" s="2027"/>
      <c r="EDP33" s="2027"/>
      <c r="EDQ33" s="2027"/>
      <c r="EDR33" s="2027"/>
      <c r="EDS33" s="2027"/>
      <c r="EDT33" s="2027"/>
      <c r="EDU33" s="2027"/>
      <c r="EDV33" s="2027"/>
      <c r="EDW33" s="2027"/>
      <c r="EDX33" s="2027"/>
      <c r="EDY33" s="2027"/>
      <c r="EDZ33" s="2027"/>
      <c r="EEA33" s="2027"/>
      <c r="EEB33" s="2027"/>
      <c r="EEC33" s="2027"/>
      <c r="EED33" s="2027"/>
      <c r="EEE33" s="2027"/>
      <c r="EEF33" s="2027"/>
      <c r="EEG33" s="2027"/>
      <c r="EEH33" s="2027"/>
      <c r="EEI33" s="2027"/>
      <c r="EEJ33" s="2027"/>
      <c r="EEK33" s="2027"/>
      <c r="EEL33" s="2027"/>
      <c r="EEM33" s="2027"/>
      <c r="EEN33" s="2027"/>
      <c r="EEO33" s="2027"/>
      <c r="EEP33" s="2027"/>
      <c r="EEQ33" s="2027"/>
      <c r="EER33" s="2027"/>
      <c r="EES33" s="2027"/>
      <c r="EET33" s="2027"/>
      <c r="EEU33" s="2027"/>
      <c r="EEV33" s="2027"/>
      <c r="EEW33" s="2027"/>
      <c r="EEX33" s="2027"/>
      <c r="EEY33" s="2027"/>
      <c r="EEZ33" s="2027"/>
      <c r="EFA33" s="2027"/>
      <c r="EFB33" s="2027"/>
      <c r="EFC33" s="2027"/>
      <c r="EFD33" s="2027"/>
      <c r="EFE33" s="2027"/>
      <c r="EFF33" s="2027"/>
      <c r="EFG33" s="2027"/>
      <c r="EFH33" s="2027"/>
      <c r="EFI33" s="2027"/>
      <c r="EFJ33" s="2027"/>
      <c r="EFK33" s="2027"/>
      <c r="EFL33" s="2027"/>
      <c r="EFM33" s="2027"/>
      <c r="EFN33" s="2027"/>
      <c r="EFO33" s="2027"/>
      <c r="EFP33" s="2027"/>
      <c r="EFQ33" s="2027"/>
      <c r="EFR33" s="2027"/>
      <c r="EFS33" s="2027"/>
      <c r="EFT33" s="2027"/>
      <c r="EFU33" s="2027"/>
      <c r="EFV33" s="2027"/>
      <c r="EFW33" s="2027"/>
      <c r="EFX33" s="2027"/>
      <c r="EFY33" s="2027"/>
      <c r="EFZ33" s="2027"/>
      <c r="EGA33" s="2027"/>
      <c r="EGB33" s="2027"/>
      <c r="EGC33" s="2027"/>
      <c r="EGD33" s="2027"/>
      <c r="EGE33" s="2027"/>
      <c r="EGF33" s="2027"/>
      <c r="EGG33" s="2027"/>
      <c r="EGH33" s="2027"/>
      <c r="EGI33" s="2027"/>
      <c r="EGJ33" s="2027"/>
      <c r="EGK33" s="2027"/>
      <c r="EGL33" s="2027"/>
      <c r="EGM33" s="2027"/>
      <c r="EGN33" s="2027"/>
      <c r="EGO33" s="2027"/>
      <c r="EGP33" s="2027"/>
      <c r="EGQ33" s="2027"/>
      <c r="EGR33" s="2027"/>
      <c r="EGS33" s="2027"/>
      <c r="EGT33" s="2027"/>
      <c r="EGU33" s="2027"/>
      <c r="EGV33" s="2027"/>
      <c r="EGW33" s="2027"/>
      <c r="EGX33" s="2027"/>
      <c r="EGY33" s="2027"/>
      <c r="EGZ33" s="2027"/>
      <c r="EHA33" s="2027"/>
      <c r="EHB33" s="2027"/>
      <c r="EHC33" s="2027"/>
      <c r="EHD33" s="2027"/>
      <c r="EHE33" s="2027"/>
      <c r="EHF33" s="2027"/>
      <c r="EHG33" s="2027"/>
      <c r="EHH33" s="2027"/>
      <c r="EHI33" s="2027"/>
      <c r="EHJ33" s="2027"/>
      <c r="EHK33" s="2027"/>
      <c r="EHL33" s="2027"/>
      <c r="EHM33" s="2027"/>
      <c r="EHN33" s="2027"/>
      <c r="EHO33" s="2027"/>
      <c r="EHP33" s="2027"/>
      <c r="EHQ33" s="2027"/>
      <c r="EHR33" s="2027"/>
      <c r="EHS33" s="2027"/>
      <c r="EHT33" s="2027"/>
      <c r="EHU33" s="2027"/>
      <c r="EHV33" s="2027"/>
      <c r="EHW33" s="2027"/>
      <c r="EHX33" s="2027"/>
      <c r="EHY33" s="2027"/>
      <c r="EHZ33" s="2027"/>
      <c r="EIA33" s="2027"/>
      <c r="EIB33" s="2027"/>
      <c r="EIC33" s="2027"/>
      <c r="EID33" s="2027"/>
      <c r="EIE33" s="2027"/>
      <c r="EIF33" s="2027"/>
      <c r="EIG33" s="2027"/>
      <c r="EIH33" s="2027"/>
      <c r="EII33" s="2027"/>
      <c r="EIJ33" s="2027"/>
      <c r="EIK33" s="2027"/>
      <c r="EIL33" s="2027"/>
      <c r="EIM33" s="2027"/>
      <c r="EIN33" s="2027"/>
      <c r="EIO33" s="2027"/>
      <c r="EIP33" s="2027"/>
      <c r="EIQ33" s="2027"/>
      <c r="EIR33" s="2027"/>
      <c r="EIS33" s="2027"/>
      <c r="EIT33" s="2027"/>
      <c r="EIU33" s="2027"/>
      <c r="EIV33" s="2027"/>
      <c r="EIW33" s="2027"/>
      <c r="EIX33" s="2027"/>
      <c r="EIY33" s="2027"/>
      <c r="EIZ33" s="2027"/>
      <c r="EJA33" s="2027"/>
      <c r="EJB33" s="2027"/>
      <c r="EJC33" s="2027"/>
      <c r="EJD33" s="2027"/>
      <c r="EJE33" s="2027"/>
      <c r="EJF33" s="2027"/>
      <c r="EJG33" s="2027"/>
      <c r="EJH33" s="2027"/>
      <c r="EJI33" s="2027"/>
      <c r="EJJ33" s="2027"/>
      <c r="EJK33" s="2027"/>
      <c r="EJL33" s="2027"/>
      <c r="EJM33" s="2027"/>
      <c r="EJN33" s="2027"/>
      <c r="EJO33" s="2027"/>
      <c r="EJP33" s="2027"/>
      <c r="EJQ33" s="2027"/>
      <c r="EJR33" s="2027"/>
      <c r="EJS33" s="2027"/>
      <c r="EJT33" s="2027"/>
      <c r="EJU33" s="2027"/>
      <c r="EJV33" s="2027"/>
      <c r="EJW33" s="2027"/>
      <c r="EJX33" s="2027"/>
      <c r="EJY33" s="2027"/>
      <c r="EJZ33" s="2027"/>
      <c r="EKA33" s="2027"/>
      <c r="EKB33" s="2027"/>
      <c r="EKC33" s="2027"/>
      <c r="EKD33" s="2027"/>
      <c r="EKE33" s="2027"/>
      <c r="EKF33" s="2027"/>
      <c r="EKG33" s="2027"/>
      <c r="EKH33" s="2027"/>
      <c r="EKI33" s="2027"/>
      <c r="EKJ33" s="2027"/>
      <c r="EKK33" s="2027"/>
      <c r="EKL33" s="2027"/>
      <c r="EKM33" s="2027"/>
      <c r="EKN33" s="2027"/>
      <c r="EKO33" s="2027"/>
      <c r="EKP33" s="2027"/>
      <c r="EKQ33" s="2027"/>
      <c r="EKR33" s="2027"/>
      <c r="EKS33" s="2027"/>
      <c r="EKT33" s="2027"/>
      <c r="EKU33" s="2027"/>
      <c r="EKV33" s="2027"/>
      <c r="EKW33" s="2027"/>
      <c r="EKX33" s="2027"/>
      <c r="EKY33" s="2027"/>
      <c r="EKZ33" s="2027"/>
      <c r="ELA33" s="2027"/>
      <c r="ELB33" s="2027"/>
      <c r="ELC33" s="2027"/>
      <c r="ELD33" s="2027"/>
      <c r="ELE33" s="2027"/>
      <c r="ELF33" s="2027"/>
      <c r="ELG33" s="2027"/>
      <c r="ELH33" s="2027"/>
      <c r="ELI33" s="2027"/>
      <c r="ELJ33" s="2027"/>
      <c r="ELK33" s="2027"/>
      <c r="ELL33" s="2027"/>
      <c r="ELM33" s="2027"/>
      <c r="ELN33" s="2027"/>
      <c r="ELO33" s="2027"/>
      <c r="ELP33" s="2027"/>
      <c r="ELQ33" s="2027"/>
      <c r="ELR33" s="2027"/>
      <c r="ELS33" s="2027"/>
      <c r="ELT33" s="2027"/>
      <c r="ELU33" s="2027"/>
      <c r="ELV33" s="2027"/>
      <c r="ELW33" s="2027"/>
      <c r="ELX33" s="2027"/>
      <c r="ELY33" s="2027"/>
      <c r="ELZ33" s="2027"/>
      <c r="EMA33" s="2027"/>
      <c r="EMB33" s="2027"/>
      <c r="EMC33" s="2027"/>
      <c r="EMD33" s="2027"/>
      <c r="EME33" s="2027"/>
      <c r="EMF33" s="2027"/>
      <c r="EMG33" s="2027"/>
      <c r="EMH33" s="2027"/>
      <c r="EMI33" s="2027"/>
      <c r="EMJ33" s="2027"/>
      <c r="EMK33" s="2027"/>
      <c r="EML33" s="2027"/>
      <c r="EMM33" s="2027"/>
      <c r="EMN33" s="2027"/>
      <c r="EMO33" s="2027"/>
      <c r="EMP33" s="2027"/>
      <c r="EMQ33" s="2027"/>
      <c r="EMR33" s="2027"/>
      <c r="EMS33" s="2027"/>
      <c r="EMT33" s="2027"/>
      <c r="EMU33" s="2027"/>
      <c r="EMV33" s="2027"/>
      <c r="EMW33" s="2027"/>
      <c r="EMX33" s="2027"/>
      <c r="EMY33" s="2027"/>
      <c r="EMZ33" s="2027"/>
      <c r="ENA33" s="2027"/>
      <c r="ENB33" s="2027"/>
      <c r="ENC33" s="2027"/>
      <c r="END33" s="2027"/>
      <c r="ENE33" s="2027"/>
      <c r="ENF33" s="2027"/>
      <c r="ENG33" s="2027"/>
      <c r="ENH33" s="2027"/>
      <c r="ENI33" s="2027"/>
      <c r="ENJ33" s="2027"/>
      <c r="ENK33" s="2027"/>
      <c r="ENL33" s="2027"/>
      <c r="ENM33" s="2027"/>
      <c r="ENN33" s="2027"/>
      <c r="ENO33" s="2027"/>
      <c r="ENP33" s="2027"/>
      <c r="ENQ33" s="2027"/>
      <c r="ENR33" s="2027"/>
      <c r="ENS33" s="2027"/>
      <c r="ENT33" s="2027"/>
      <c r="ENU33" s="2027"/>
      <c r="ENV33" s="2027"/>
      <c r="ENW33" s="2027"/>
      <c r="ENX33" s="2027"/>
      <c r="ENY33" s="2027"/>
      <c r="ENZ33" s="2027"/>
      <c r="EOA33" s="2027"/>
      <c r="EOB33" s="2027"/>
      <c r="EOC33" s="2027"/>
      <c r="EOD33" s="2027"/>
      <c r="EOE33" s="2027"/>
      <c r="EOF33" s="2027"/>
      <c r="EOG33" s="2027"/>
      <c r="EOH33" s="2027"/>
      <c r="EOI33" s="2027"/>
      <c r="EOJ33" s="2027"/>
      <c r="EOK33" s="2027"/>
      <c r="EOL33" s="2027"/>
      <c r="EOM33" s="2027"/>
      <c r="EON33" s="2027"/>
      <c r="EOO33" s="2027"/>
      <c r="EOP33" s="2027"/>
      <c r="EOQ33" s="2027"/>
      <c r="EOR33" s="2027"/>
      <c r="EOS33" s="2027"/>
      <c r="EOT33" s="2027"/>
      <c r="EOU33" s="2027"/>
      <c r="EOV33" s="2027"/>
      <c r="EOW33" s="2027"/>
      <c r="EOX33" s="2027"/>
      <c r="EOY33" s="2027"/>
      <c r="EOZ33" s="2027"/>
      <c r="EPA33" s="2027"/>
      <c r="EPB33" s="2027"/>
      <c r="EPC33" s="2027"/>
      <c r="EPD33" s="2027"/>
      <c r="EPE33" s="2027"/>
      <c r="EPF33" s="2027"/>
      <c r="EPG33" s="2027"/>
      <c r="EPH33" s="2027"/>
      <c r="EPI33" s="2027"/>
      <c r="EPJ33" s="2027"/>
      <c r="EPK33" s="2027"/>
      <c r="EPL33" s="2027"/>
      <c r="EPM33" s="2027"/>
      <c r="EPN33" s="2027"/>
      <c r="EPO33" s="2027"/>
      <c r="EPP33" s="2027"/>
      <c r="EPQ33" s="2027"/>
      <c r="EPR33" s="2027"/>
      <c r="EPS33" s="2027"/>
      <c r="EPT33" s="2027"/>
      <c r="EPU33" s="2027"/>
      <c r="EPV33" s="2027"/>
      <c r="EPW33" s="2027"/>
      <c r="EPX33" s="2027"/>
      <c r="EPY33" s="2027"/>
      <c r="EPZ33" s="2027"/>
      <c r="EQA33" s="2027"/>
      <c r="EQB33" s="2027"/>
      <c r="EQC33" s="2027"/>
      <c r="EQD33" s="2027"/>
      <c r="EQE33" s="2027"/>
      <c r="EQF33" s="2027"/>
      <c r="EQG33" s="2027"/>
      <c r="EQH33" s="2027"/>
      <c r="EQI33" s="2027"/>
      <c r="EQJ33" s="2027"/>
      <c r="EQK33" s="2027"/>
      <c r="EQL33" s="2027"/>
      <c r="EQM33" s="2027"/>
      <c r="EQN33" s="2027"/>
      <c r="EQO33" s="2027"/>
      <c r="EQP33" s="2027"/>
      <c r="EQQ33" s="2027"/>
      <c r="EQR33" s="2027"/>
      <c r="EQS33" s="2027"/>
      <c r="EQT33" s="2027"/>
      <c r="EQU33" s="2027"/>
      <c r="EQV33" s="2027"/>
      <c r="EQW33" s="2027"/>
      <c r="EQX33" s="2027"/>
      <c r="EQY33" s="2027"/>
      <c r="EQZ33" s="2027"/>
      <c r="ERA33" s="2027"/>
      <c r="ERB33" s="2027"/>
      <c r="ERC33" s="2027"/>
      <c r="ERD33" s="2027"/>
      <c r="ERE33" s="2027"/>
      <c r="ERF33" s="2027"/>
      <c r="ERG33" s="2027"/>
      <c r="ERH33" s="2027"/>
      <c r="ERI33" s="2027"/>
      <c r="ERJ33" s="2027"/>
      <c r="ERK33" s="2027"/>
      <c r="ERL33" s="2027"/>
      <c r="ERM33" s="2027"/>
      <c r="ERN33" s="2027"/>
      <c r="ERO33" s="2027"/>
      <c r="ERP33" s="2027"/>
      <c r="ERQ33" s="2027"/>
      <c r="ERR33" s="2027"/>
      <c r="ERS33" s="2027"/>
      <c r="ERT33" s="2027"/>
      <c r="ERU33" s="2027"/>
      <c r="ERV33" s="2027"/>
      <c r="ERW33" s="2027"/>
      <c r="ERX33" s="2027"/>
      <c r="ERY33" s="2027"/>
      <c r="ERZ33" s="2027"/>
      <c r="ESA33" s="2027"/>
      <c r="ESB33" s="2027"/>
      <c r="ESC33" s="2027"/>
      <c r="ESD33" s="2027"/>
      <c r="ESE33" s="2027"/>
      <c r="ESF33" s="2027"/>
      <c r="ESG33" s="2027"/>
      <c r="ESH33" s="2027"/>
      <c r="ESI33" s="2027"/>
      <c r="ESJ33" s="2027"/>
      <c r="ESK33" s="2027"/>
      <c r="ESL33" s="2027"/>
      <c r="ESM33" s="2027"/>
      <c r="ESN33" s="2027"/>
      <c r="ESO33" s="2027"/>
      <c r="ESP33" s="2027"/>
      <c r="ESQ33" s="2027"/>
      <c r="ESR33" s="2027"/>
      <c r="ESS33" s="2027"/>
      <c r="EST33" s="2027"/>
      <c r="ESU33" s="2027"/>
      <c r="ESV33" s="2027"/>
      <c r="ESW33" s="2027"/>
      <c r="ESX33" s="2027"/>
      <c r="ESY33" s="2027"/>
      <c r="ESZ33" s="2027"/>
      <c r="ETA33" s="2027"/>
      <c r="ETB33" s="2027"/>
      <c r="ETC33" s="2027"/>
      <c r="ETD33" s="2027"/>
      <c r="ETE33" s="2027"/>
      <c r="ETF33" s="2027"/>
      <c r="ETG33" s="2027"/>
      <c r="ETH33" s="2027"/>
      <c r="ETI33" s="2027"/>
      <c r="ETJ33" s="2027"/>
      <c r="ETK33" s="2027"/>
      <c r="ETL33" s="2027"/>
      <c r="ETM33" s="2027"/>
      <c r="ETN33" s="2027"/>
      <c r="ETO33" s="2027"/>
      <c r="ETP33" s="2027"/>
      <c r="ETQ33" s="2027"/>
      <c r="ETR33" s="2027"/>
      <c r="ETS33" s="2027"/>
      <c r="ETT33" s="2027"/>
      <c r="ETU33" s="2027"/>
      <c r="ETV33" s="2027"/>
      <c r="ETW33" s="2027"/>
      <c r="ETX33" s="2027"/>
      <c r="ETY33" s="2027"/>
      <c r="ETZ33" s="2027"/>
      <c r="EUA33" s="2027"/>
      <c r="EUB33" s="2027"/>
      <c r="EUC33" s="2027"/>
      <c r="EUD33" s="2027"/>
      <c r="EUE33" s="2027"/>
      <c r="EUF33" s="2027"/>
      <c r="EUG33" s="2027"/>
      <c r="EUH33" s="2027"/>
      <c r="EUI33" s="2027"/>
      <c r="EUJ33" s="2027"/>
      <c r="EUK33" s="2027"/>
      <c r="EUL33" s="2027"/>
      <c r="EUM33" s="2027"/>
      <c r="EUN33" s="2027"/>
      <c r="EUO33" s="2027"/>
      <c r="EUP33" s="2027"/>
      <c r="EUQ33" s="2027"/>
      <c r="EUR33" s="2027"/>
      <c r="EUS33" s="2027"/>
      <c r="EUT33" s="2027"/>
      <c r="EUU33" s="2027"/>
      <c r="EUV33" s="2027"/>
      <c r="EUW33" s="2027"/>
      <c r="EUX33" s="2027"/>
      <c r="EUY33" s="2027"/>
      <c r="EUZ33" s="2027"/>
      <c r="EVA33" s="2027"/>
      <c r="EVB33" s="2027"/>
      <c r="EVC33" s="2027"/>
      <c r="EVD33" s="2027"/>
      <c r="EVE33" s="2027"/>
      <c r="EVF33" s="2027"/>
      <c r="EVG33" s="2027"/>
      <c r="EVH33" s="2027"/>
      <c r="EVI33" s="2027"/>
      <c r="EVJ33" s="2027"/>
      <c r="EVK33" s="2027"/>
      <c r="EVL33" s="2027"/>
      <c r="EVM33" s="2027"/>
      <c r="EVN33" s="2027"/>
      <c r="EVO33" s="2027"/>
      <c r="EVP33" s="2027"/>
      <c r="EVQ33" s="2027"/>
      <c r="EVR33" s="2027"/>
      <c r="EVS33" s="2027"/>
      <c r="EVT33" s="2027"/>
      <c r="EVU33" s="2027"/>
      <c r="EVV33" s="2027"/>
      <c r="EVW33" s="2027"/>
      <c r="EVX33" s="2027"/>
      <c r="EVY33" s="2027"/>
      <c r="EVZ33" s="2027"/>
      <c r="EWA33" s="2027"/>
      <c r="EWB33" s="2027"/>
      <c r="EWC33" s="2027"/>
      <c r="EWD33" s="2027"/>
      <c r="EWE33" s="2027"/>
      <c r="EWF33" s="2027"/>
      <c r="EWG33" s="2027"/>
      <c r="EWH33" s="2027"/>
      <c r="EWI33" s="2027"/>
      <c r="EWJ33" s="2027"/>
      <c r="EWK33" s="2027"/>
      <c r="EWL33" s="2027"/>
      <c r="EWM33" s="2027"/>
      <c r="EWN33" s="2027"/>
      <c r="EWO33" s="2027"/>
      <c r="EWP33" s="2027"/>
      <c r="EWQ33" s="2027"/>
      <c r="EWR33" s="2027"/>
      <c r="EWS33" s="2027"/>
      <c r="EWT33" s="2027"/>
      <c r="EWU33" s="2027"/>
      <c r="EWV33" s="2027"/>
      <c r="EWW33" s="2027"/>
      <c r="EWX33" s="2027"/>
      <c r="EWY33" s="2027"/>
      <c r="EWZ33" s="2027"/>
      <c r="EXA33" s="2027"/>
      <c r="EXB33" s="2027"/>
      <c r="EXC33" s="2027"/>
      <c r="EXD33" s="2027"/>
      <c r="EXE33" s="2027"/>
      <c r="EXF33" s="2027"/>
      <c r="EXG33" s="2027"/>
      <c r="EXH33" s="2027"/>
      <c r="EXI33" s="2027"/>
      <c r="EXJ33" s="2027"/>
      <c r="EXK33" s="2027"/>
      <c r="EXL33" s="2027"/>
      <c r="EXM33" s="2027"/>
      <c r="EXN33" s="2027"/>
      <c r="EXO33" s="2027"/>
      <c r="EXP33" s="2027"/>
      <c r="EXQ33" s="2027"/>
      <c r="EXR33" s="2027"/>
      <c r="EXS33" s="2027"/>
      <c r="EXT33" s="2027"/>
      <c r="EXU33" s="2027"/>
      <c r="EXV33" s="2027"/>
      <c r="EXW33" s="2027"/>
      <c r="EXX33" s="2027"/>
      <c r="EXY33" s="2027"/>
      <c r="EXZ33" s="2027"/>
      <c r="EYA33" s="2027"/>
      <c r="EYB33" s="2027"/>
      <c r="EYC33" s="2027"/>
      <c r="EYD33" s="2027"/>
      <c r="EYE33" s="2027"/>
      <c r="EYF33" s="2027"/>
      <c r="EYG33" s="2027"/>
      <c r="EYH33" s="2027"/>
      <c r="EYI33" s="2027"/>
      <c r="EYJ33" s="2027"/>
      <c r="EYK33" s="2027"/>
      <c r="EYL33" s="2027"/>
      <c r="EYM33" s="2027"/>
      <c r="EYN33" s="2027"/>
      <c r="EYO33" s="2027"/>
      <c r="EYP33" s="2027"/>
      <c r="EYQ33" s="2027"/>
      <c r="EYR33" s="2027"/>
      <c r="EYS33" s="2027"/>
      <c r="EYT33" s="2027"/>
      <c r="EYU33" s="2027"/>
      <c r="EYV33" s="2027"/>
      <c r="EYW33" s="2027"/>
      <c r="EYX33" s="2027"/>
      <c r="EYY33" s="2027"/>
      <c r="EYZ33" s="2027"/>
      <c r="EZA33" s="2027"/>
      <c r="EZB33" s="2027"/>
      <c r="EZC33" s="2027"/>
      <c r="EZD33" s="2027"/>
      <c r="EZE33" s="2027"/>
      <c r="EZF33" s="2027"/>
      <c r="EZG33" s="2027"/>
      <c r="EZH33" s="2027"/>
      <c r="EZI33" s="2027"/>
      <c r="EZJ33" s="2027"/>
      <c r="EZK33" s="2027"/>
      <c r="EZL33" s="2027"/>
      <c r="EZM33" s="2027"/>
      <c r="EZN33" s="2027"/>
      <c r="EZO33" s="2027"/>
      <c r="EZP33" s="2027"/>
      <c r="EZQ33" s="2027"/>
      <c r="EZR33" s="2027"/>
      <c r="EZS33" s="2027"/>
      <c r="EZT33" s="2027"/>
      <c r="EZU33" s="2027"/>
      <c r="EZV33" s="2027"/>
      <c r="EZW33" s="2027"/>
      <c r="EZX33" s="2027"/>
      <c r="EZY33" s="2027"/>
      <c r="EZZ33" s="2027"/>
      <c r="FAA33" s="2027"/>
      <c r="FAB33" s="2027"/>
      <c r="FAC33" s="2027"/>
      <c r="FAD33" s="2027"/>
      <c r="FAE33" s="2027"/>
      <c r="FAF33" s="2027"/>
      <c r="FAG33" s="2027"/>
      <c r="FAH33" s="2027"/>
      <c r="FAI33" s="2027"/>
      <c r="FAJ33" s="2027"/>
      <c r="FAK33" s="2027"/>
      <c r="FAL33" s="2027"/>
      <c r="FAM33" s="2027"/>
      <c r="FAN33" s="2027"/>
      <c r="FAO33" s="2027"/>
      <c r="FAP33" s="2027"/>
      <c r="FAQ33" s="2027"/>
      <c r="FAR33" s="2027"/>
      <c r="FAS33" s="2027"/>
      <c r="FAT33" s="2027"/>
      <c r="FAU33" s="2027"/>
      <c r="FAV33" s="2027"/>
      <c r="FAW33" s="2027"/>
      <c r="FAX33" s="2027"/>
      <c r="FAY33" s="2027"/>
      <c r="FAZ33" s="2027"/>
      <c r="FBA33" s="2027"/>
      <c r="FBB33" s="2027"/>
      <c r="FBC33" s="2027"/>
      <c r="FBD33" s="2027"/>
      <c r="FBE33" s="2027"/>
      <c r="FBF33" s="2027"/>
      <c r="FBG33" s="2027"/>
      <c r="FBH33" s="2027"/>
      <c r="FBI33" s="2027"/>
      <c r="FBJ33" s="2027"/>
      <c r="FBK33" s="2027"/>
      <c r="FBL33" s="2027"/>
      <c r="FBM33" s="2027"/>
      <c r="FBN33" s="2027"/>
      <c r="FBO33" s="2027"/>
      <c r="FBP33" s="2027"/>
      <c r="FBQ33" s="2027"/>
      <c r="FBR33" s="2027"/>
      <c r="FBS33" s="2027"/>
      <c r="FBT33" s="2027"/>
      <c r="FBU33" s="2027"/>
      <c r="FBV33" s="2027"/>
      <c r="FBW33" s="2027"/>
      <c r="FBX33" s="2027"/>
      <c r="FBY33" s="2027"/>
      <c r="FBZ33" s="2027"/>
      <c r="FCA33" s="2027"/>
      <c r="FCB33" s="2027"/>
      <c r="FCC33" s="2027"/>
      <c r="FCD33" s="2027"/>
      <c r="FCE33" s="2027"/>
      <c r="FCF33" s="2027"/>
      <c r="FCG33" s="2027"/>
      <c r="FCH33" s="2027"/>
      <c r="FCI33" s="2027"/>
      <c r="FCJ33" s="2027"/>
      <c r="FCK33" s="2027"/>
      <c r="FCL33" s="2027"/>
      <c r="FCM33" s="2027"/>
      <c r="FCN33" s="2027"/>
      <c r="FCO33" s="2027"/>
      <c r="FCP33" s="2027"/>
      <c r="FCQ33" s="2027"/>
      <c r="FCR33" s="2027"/>
      <c r="FCS33" s="2027"/>
      <c r="FCT33" s="2027"/>
      <c r="FCU33" s="2027"/>
      <c r="FCV33" s="2027"/>
      <c r="FCW33" s="2027"/>
      <c r="FCX33" s="2027"/>
      <c r="FCY33" s="2027"/>
      <c r="FCZ33" s="2027"/>
      <c r="FDA33" s="2027"/>
      <c r="FDB33" s="2027"/>
      <c r="FDC33" s="2027"/>
      <c r="FDD33" s="2027"/>
      <c r="FDE33" s="2027"/>
      <c r="FDF33" s="2027"/>
      <c r="FDG33" s="2027"/>
      <c r="FDH33" s="2027"/>
      <c r="FDI33" s="2027"/>
      <c r="FDJ33" s="2027"/>
      <c r="FDK33" s="2027"/>
      <c r="FDL33" s="2027"/>
      <c r="FDM33" s="2027"/>
      <c r="FDN33" s="2027"/>
      <c r="FDO33" s="2027"/>
      <c r="FDP33" s="2027"/>
      <c r="FDQ33" s="2027"/>
      <c r="FDR33" s="2027"/>
      <c r="FDS33" s="2027"/>
      <c r="FDT33" s="2027"/>
      <c r="FDU33" s="2027"/>
      <c r="FDV33" s="2027"/>
      <c r="FDW33" s="2027"/>
      <c r="FDX33" s="2027"/>
      <c r="FDY33" s="2027"/>
      <c r="FDZ33" s="2027"/>
      <c r="FEA33" s="2027"/>
      <c r="FEB33" s="2027"/>
      <c r="FEC33" s="2027"/>
      <c r="FED33" s="2027"/>
      <c r="FEE33" s="2027"/>
      <c r="FEF33" s="2027"/>
      <c r="FEG33" s="2027"/>
      <c r="FEH33" s="2027"/>
      <c r="FEI33" s="2027"/>
      <c r="FEJ33" s="2027"/>
      <c r="FEK33" s="2027"/>
      <c r="FEL33" s="2027"/>
      <c r="FEM33" s="2027"/>
      <c r="FEN33" s="2027"/>
      <c r="FEO33" s="2027"/>
      <c r="FEP33" s="2027"/>
      <c r="FEQ33" s="2027"/>
      <c r="FER33" s="2027"/>
      <c r="FES33" s="2027"/>
      <c r="FET33" s="2027"/>
      <c r="FEU33" s="2027"/>
      <c r="FEV33" s="2027"/>
      <c r="FEW33" s="2027"/>
      <c r="FEX33" s="2027"/>
      <c r="FEY33" s="2027"/>
      <c r="FEZ33" s="2027"/>
      <c r="FFA33" s="2027"/>
      <c r="FFB33" s="2027"/>
      <c r="FFC33" s="2027"/>
      <c r="FFD33" s="2027"/>
      <c r="FFE33" s="2027"/>
      <c r="FFF33" s="2027"/>
      <c r="FFG33" s="2027"/>
      <c r="FFH33" s="2027"/>
      <c r="FFI33" s="2027"/>
      <c r="FFJ33" s="2027"/>
      <c r="FFK33" s="2027"/>
      <c r="FFL33" s="2027"/>
      <c r="FFM33" s="2027"/>
      <c r="FFN33" s="2027"/>
      <c r="FFO33" s="2027"/>
      <c r="FFP33" s="2027"/>
      <c r="FFQ33" s="2027"/>
      <c r="FFR33" s="2027"/>
      <c r="FFS33" s="2027"/>
      <c r="FFT33" s="2027"/>
      <c r="FFU33" s="2027"/>
      <c r="FFV33" s="2027"/>
      <c r="FFW33" s="2027"/>
      <c r="FFX33" s="2027"/>
      <c r="FFY33" s="2027"/>
      <c r="FFZ33" s="2027"/>
      <c r="FGA33" s="2027"/>
      <c r="FGB33" s="2027"/>
      <c r="FGC33" s="2027"/>
      <c r="FGD33" s="2027"/>
      <c r="FGE33" s="2027"/>
      <c r="FGF33" s="2027"/>
      <c r="FGG33" s="2027"/>
      <c r="FGH33" s="2027"/>
      <c r="FGI33" s="2027"/>
      <c r="FGJ33" s="2027"/>
      <c r="FGK33" s="2027"/>
      <c r="FGL33" s="2027"/>
      <c r="FGM33" s="2027"/>
      <c r="FGN33" s="2027"/>
      <c r="FGO33" s="2027"/>
      <c r="FGP33" s="2027"/>
      <c r="FGQ33" s="2027"/>
      <c r="FGR33" s="2027"/>
      <c r="FGS33" s="2027"/>
      <c r="FGT33" s="2027"/>
      <c r="FGU33" s="2027"/>
      <c r="FGV33" s="2027"/>
      <c r="FGW33" s="2027"/>
      <c r="FGX33" s="2027"/>
      <c r="FGY33" s="2027"/>
      <c r="FGZ33" s="2027"/>
      <c r="FHA33" s="2027"/>
      <c r="FHB33" s="2027"/>
      <c r="FHC33" s="2027"/>
      <c r="FHD33" s="2027"/>
      <c r="FHE33" s="2027"/>
      <c r="FHF33" s="2027"/>
      <c r="FHG33" s="2027"/>
      <c r="FHH33" s="2027"/>
      <c r="FHI33" s="2027"/>
      <c r="FHJ33" s="2027"/>
      <c r="FHK33" s="2027"/>
      <c r="FHL33" s="2027"/>
      <c r="FHM33" s="2027"/>
      <c r="FHN33" s="2027"/>
      <c r="FHO33" s="2027"/>
      <c r="FHP33" s="2027"/>
      <c r="FHQ33" s="2027"/>
      <c r="FHR33" s="2027"/>
      <c r="FHS33" s="2027"/>
      <c r="FHT33" s="2027"/>
      <c r="FHU33" s="2027"/>
      <c r="FHV33" s="2027"/>
      <c r="FHW33" s="2027"/>
      <c r="FHX33" s="2027"/>
      <c r="FHY33" s="2027"/>
      <c r="FHZ33" s="2027"/>
      <c r="FIA33" s="2027"/>
      <c r="FIB33" s="2027"/>
      <c r="FIC33" s="2027"/>
      <c r="FID33" s="2027"/>
      <c r="FIE33" s="2027"/>
      <c r="FIF33" s="2027"/>
      <c r="FIG33" s="2027"/>
      <c r="FIH33" s="2027"/>
      <c r="FII33" s="2027"/>
      <c r="FIJ33" s="2027"/>
      <c r="FIK33" s="2027"/>
      <c r="FIL33" s="2027"/>
      <c r="FIM33" s="2027"/>
      <c r="FIN33" s="2027"/>
      <c r="FIO33" s="2027"/>
      <c r="FIP33" s="2027"/>
      <c r="FIQ33" s="2027"/>
      <c r="FIR33" s="2027"/>
      <c r="FIS33" s="2027"/>
      <c r="FIT33" s="2027"/>
      <c r="FIU33" s="2027"/>
      <c r="FIV33" s="2027"/>
      <c r="FIW33" s="2027"/>
      <c r="FIX33" s="2027"/>
      <c r="FIY33" s="2027"/>
      <c r="FIZ33" s="2027"/>
      <c r="FJA33" s="2027"/>
      <c r="FJB33" s="2027"/>
      <c r="FJC33" s="2027"/>
      <c r="FJD33" s="2027"/>
      <c r="FJE33" s="2027"/>
      <c r="FJF33" s="2027"/>
      <c r="FJG33" s="2027"/>
      <c r="FJH33" s="2027"/>
      <c r="FJI33" s="2027"/>
      <c r="FJJ33" s="2027"/>
      <c r="FJK33" s="2027"/>
      <c r="FJL33" s="2027"/>
      <c r="FJM33" s="2027"/>
      <c r="FJN33" s="2027"/>
      <c r="FJO33" s="2027"/>
      <c r="FJP33" s="2027"/>
      <c r="FJQ33" s="2027"/>
      <c r="FJR33" s="2027"/>
      <c r="FJS33" s="2027"/>
      <c r="FJT33" s="2027"/>
      <c r="FJU33" s="2027"/>
      <c r="FJV33" s="2027"/>
      <c r="FJW33" s="2027"/>
      <c r="FJX33" s="2027"/>
      <c r="FJY33" s="2027"/>
      <c r="FJZ33" s="2027"/>
      <c r="FKA33" s="2027"/>
      <c r="FKB33" s="2027"/>
      <c r="FKC33" s="2027"/>
      <c r="FKD33" s="2027"/>
      <c r="FKE33" s="2027"/>
      <c r="FKF33" s="2027"/>
      <c r="FKG33" s="2027"/>
      <c r="FKH33" s="2027"/>
      <c r="FKI33" s="2027"/>
      <c r="FKJ33" s="2027"/>
      <c r="FKK33" s="2027"/>
      <c r="FKL33" s="2027"/>
      <c r="FKM33" s="2027"/>
      <c r="FKN33" s="2027"/>
      <c r="FKO33" s="2027"/>
      <c r="FKP33" s="2027"/>
      <c r="FKQ33" s="2027"/>
      <c r="FKR33" s="2027"/>
      <c r="FKS33" s="2027"/>
      <c r="FKT33" s="2027"/>
      <c r="FKU33" s="2027"/>
      <c r="FKV33" s="2027"/>
      <c r="FKW33" s="2027"/>
      <c r="FKX33" s="2027"/>
      <c r="FKY33" s="2027"/>
      <c r="FKZ33" s="2027"/>
      <c r="FLA33" s="2027"/>
      <c r="FLB33" s="2027"/>
      <c r="FLC33" s="2027"/>
      <c r="FLD33" s="2027"/>
      <c r="FLE33" s="2027"/>
      <c r="FLF33" s="2027"/>
      <c r="FLG33" s="2027"/>
      <c r="FLH33" s="2027"/>
      <c r="FLI33" s="2027"/>
      <c r="FLJ33" s="2027"/>
      <c r="FLK33" s="2027"/>
      <c r="FLL33" s="2027"/>
      <c r="FLM33" s="2027"/>
      <c r="FLN33" s="2027"/>
      <c r="FLO33" s="2027"/>
      <c r="FLP33" s="2027"/>
      <c r="FLQ33" s="2027"/>
      <c r="FLR33" s="2027"/>
      <c r="FLS33" s="2027"/>
      <c r="FLT33" s="2027"/>
      <c r="FLU33" s="2027"/>
      <c r="FLV33" s="2027"/>
      <c r="FLW33" s="2027"/>
      <c r="FLX33" s="2027"/>
      <c r="FLY33" s="2027"/>
      <c r="FLZ33" s="2027"/>
      <c r="FMA33" s="2027"/>
      <c r="FMB33" s="2027"/>
      <c r="FMC33" s="2027"/>
      <c r="FMD33" s="2027"/>
      <c r="FME33" s="2027"/>
      <c r="FMF33" s="2027"/>
      <c r="FMG33" s="2027"/>
      <c r="FMH33" s="2027"/>
      <c r="FMI33" s="2027"/>
      <c r="FMJ33" s="2027"/>
      <c r="FMK33" s="2027"/>
      <c r="FML33" s="2027"/>
      <c r="FMM33" s="2027"/>
      <c r="FMN33" s="2027"/>
      <c r="FMO33" s="2027"/>
      <c r="FMP33" s="2027"/>
      <c r="FMQ33" s="2027"/>
      <c r="FMR33" s="2027"/>
      <c r="FMS33" s="2027"/>
      <c r="FMT33" s="2027"/>
      <c r="FMU33" s="2027"/>
      <c r="FMV33" s="2027"/>
      <c r="FMW33" s="2027"/>
      <c r="FMX33" s="2027"/>
      <c r="FMY33" s="2027"/>
      <c r="FMZ33" s="2027"/>
      <c r="FNA33" s="2027"/>
      <c r="FNB33" s="2027"/>
      <c r="FNC33" s="2027"/>
      <c r="FND33" s="2027"/>
      <c r="FNE33" s="2027"/>
      <c r="FNF33" s="2027"/>
      <c r="FNG33" s="2027"/>
      <c r="FNH33" s="2027"/>
      <c r="FNI33" s="2027"/>
      <c r="FNJ33" s="2027"/>
      <c r="FNK33" s="2027"/>
      <c r="FNL33" s="2027"/>
      <c r="FNM33" s="2027"/>
      <c r="FNN33" s="2027"/>
      <c r="FNO33" s="2027"/>
      <c r="FNP33" s="2027"/>
      <c r="FNQ33" s="2027"/>
      <c r="FNR33" s="2027"/>
      <c r="FNS33" s="2027"/>
      <c r="FNT33" s="2027"/>
      <c r="FNU33" s="2027"/>
      <c r="FNV33" s="2027"/>
      <c r="FNW33" s="2027"/>
      <c r="FNX33" s="2027"/>
      <c r="FNY33" s="2027"/>
      <c r="FNZ33" s="2027"/>
      <c r="FOA33" s="2027"/>
      <c r="FOB33" s="2027"/>
      <c r="FOC33" s="2027"/>
      <c r="FOD33" s="2027"/>
      <c r="FOE33" s="2027"/>
      <c r="FOF33" s="2027"/>
      <c r="FOG33" s="2027"/>
      <c r="FOH33" s="2027"/>
      <c r="FOI33" s="2027"/>
      <c r="FOJ33" s="2027"/>
      <c r="FOK33" s="2027"/>
      <c r="FOL33" s="2027"/>
      <c r="FOM33" s="2027"/>
      <c r="FON33" s="2027"/>
      <c r="FOO33" s="2027"/>
      <c r="FOP33" s="2027"/>
      <c r="FOQ33" s="2027"/>
      <c r="FOR33" s="2027"/>
      <c r="FOS33" s="2027"/>
      <c r="FOT33" s="2027"/>
      <c r="FOU33" s="2027"/>
      <c r="FOV33" s="2027"/>
      <c r="FOW33" s="2027"/>
      <c r="FOX33" s="2027"/>
      <c r="FOY33" s="2027"/>
      <c r="FOZ33" s="2027"/>
      <c r="FPA33" s="2027"/>
      <c r="FPB33" s="2027"/>
      <c r="FPC33" s="2027"/>
      <c r="FPD33" s="2027"/>
      <c r="FPE33" s="2027"/>
      <c r="FPF33" s="2027"/>
      <c r="FPG33" s="2027"/>
      <c r="FPH33" s="2027"/>
      <c r="FPI33" s="2027"/>
      <c r="FPJ33" s="2027"/>
      <c r="FPK33" s="2027"/>
      <c r="FPL33" s="2027"/>
      <c r="FPM33" s="2027"/>
      <c r="FPN33" s="2027"/>
      <c r="FPO33" s="2027"/>
      <c r="FPP33" s="2027"/>
      <c r="FPQ33" s="2027"/>
      <c r="FPR33" s="2027"/>
      <c r="FPS33" s="2027"/>
      <c r="FPT33" s="2027"/>
      <c r="FPU33" s="2027"/>
      <c r="FPV33" s="2027"/>
      <c r="FPW33" s="2027"/>
      <c r="FPX33" s="2027"/>
      <c r="FPY33" s="2027"/>
      <c r="FPZ33" s="2027"/>
      <c r="FQA33" s="2027"/>
      <c r="FQB33" s="2027"/>
      <c r="FQC33" s="2027"/>
      <c r="FQD33" s="2027"/>
      <c r="FQE33" s="2027"/>
      <c r="FQF33" s="2027"/>
      <c r="FQG33" s="2027"/>
      <c r="FQH33" s="2027"/>
      <c r="FQI33" s="2027"/>
      <c r="FQJ33" s="2027"/>
      <c r="FQK33" s="2027"/>
      <c r="FQL33" s="2027"/>
      <c r="FQM33" s="2027"/>
      <c r="FQN33" s="2027"/>
      <c r="FQO33" s="2027"/>
      <c r="FQP33" s="2027"/>
      <c r="FQQ33" s="2027"/>
      <c r="FQR33" s="2027"/>
      <c r="FQS33" s="2027"/>
      <c r="FQT33" s="2027"/>
      <c r="FQU33" s="2027"/>
      <c r="FQV33" s="2027"/>
      <c r="FQW33" s="2027"/>
      <c r="FQX33" s="2027"/>
      <c r="FQY33" s="2027"/>
      <c r="FQZ33" s="2027"/>
      <c r="FRA33" s="2027"/>
      <c r="FRB33" s="2027"/>
      <c r="FRC33" s="2027"/>
      <c r="FRD33" s="2027"/>
      <c r="FRE33" s="2027"/>
      <c r="FRF33" s="2027"/>
      <c r="FRG33" s="2027"/>
      <c r="FRH33" s="2027"/>
      <c r="FRI33" s="2027"/>
      <c r="FRJ33" s="2027"/>
      <c r="FRK33" s="2027"/>
      <c r="FRL33" s="2027"/>
      <c r="FRM33" s="2027"/>
      <c r="FRN33" s="2027"/>
      <c r="FRO33" s="2027"/>
      <c r="FRP33" s="2027"/>
      <c r="FRQ33" s="2027"/>
      <c r="FRR33" s="2027"/>
      <c r="FRS33" s="2027"/>
      <c r="FRT33" s="2027"/>
      <c r="FRU33" s="2027"/>
      <c r="FRV33" s="2027"/>
      <c r="FRW33" s="2027"/>
      <c r="FRX33" s="2027"/>
      <c r="FRY33" s="2027"/>
      <c r="FRZ33" s="2027"/>
      <c r="FSA33" s="2027"/>
      <c r="FSB33" s="2027"/>
      <c r="FSC33" s="2027"/>
      <c r="FSD33" s="2027"/>
      <c r="FSE33" s="2027"/>
      <c r="FSF33" s="2027"/>
      <c r="FSG33" s="2027"/>
      <c r="FSH33" s="2027"/>
      <c r="FSI33" s="2027"/>
      <c r="FSJ33" s="2027"/>
      <c r="FSK33" s="2027"/>
      <c r="FSL33" s="2027"/>
      <c r="FSM33" s="2027"/>
      <c r="FSN33" s="2027"/>
      <c r="FSO33" s="2027"/>
      <c r="FSP33" s="2027"/>
      <c r="FSQ33" s="2027"/>
      <c r="FSR33" s="2027"/>
      <c r="FSS33" s="2027"/>
      <c r="FST33" s="2027"/>
      <c r="FSU33" s="2027"/>
      <c r="FSV33" s="2027"/>
      <c r="FSW33" s="2027"/>
      <c r="FSX33" s="2027"/>
      <c r="FSY33" s="2027"/>
      <c r="FSZ33" s="2027"/>
      <c r="FTA33" s="2027"/>
      <c r="FTB33" s="2027"/>
      <c r="FTC33" s="2027"/>
      <c r="FTD33" s="2027"/>
      <c r="FTE33" s="2027"/>
      <c r="FTF33" s="2027"/>
      <c r="FTG33" s="2027"/>
      <c r="FTH33" s="2027"/>
      <c r="FTI33" s="2027"/>
      <c r="FTJ33" s="2027"/>
      <c r="FTK33" s="2027"/>
      <c r="FTL33" s="2027"/>
      <c r="FTM33" s="2027"/>
      <c r="FTN33" s="2027"/>
      <c r="FTO33" s="2027"/>
      <c r="FTP33" s="2027"/>
      <c r="FTQ33" s="2027"/>
      <c r="FTR33" s="2027"/>
      <c r="FTS33" s="2027"/>
      <c r="FTT33" s="2027"/>
      <c r="FTU33" s="2027"/>
      <c r="FTV33" s="2027"/>
      <c r="FTW33" s="2027"/>
      <c r="FTX33" s="2027"/>
      <c r="FTY33" s="2027"/>
      <c r="FTZ33" s="2027"/>
      <c r="FUA33" s="2027"/>
      <c r="FUB33" s="2027"/>
      <c r="FUC33" s="2027"/>
      <c r="FUD33" s="2027"/>
      <c r="FUE33" s="2027"/>
      <c r="FUF33" s="2027"/>
      <c r="FUG33" s="2027"/>
      <c r="FUH33" s="2027"/>
      <c r="FUI33" s="2027"/>
      <c r="FUJ33" s="2027"/>
      <c r="FUK33" s="2027"/>
      <c r="FUL33" s="2027"/>
      <c r="FUM33" s="2027"/>
      <c r="FUN33" s="2027"/>
      <c r="FUO33" s="2027"/>
      <c r="FUP33" s="2027"/>
      <c r="FUQ33" s="2027"/>
      <c r="FUR33" s="2027"/>
      <c r="FUS33" s="2027"/>
      <c r="FUT33" s="2027"/>
      <c r="FUU33" s="2027"/>
      <c r="FUV33" s="2027"/>
      <c r="FUW33" s="2027"/>
      <c r="FUX33" s="2027"/>
      <c r="FUY33" s="2027"/>
      <c r="FUZ33" s="2027"/>
      <c r="FVA33" s="2027"/>
      <c r="FVB33" s="2027"/>
      <c r="FVC33" s="2027"/>
      <c r="FVD33" s="2027"/>
      <c r="FVE33" s="2027"/>
      <c r="FVF33" s="2027"/>
      <c r="FVG33" s="2027"/>
      <c r="FVH33" s="2027"/>
      <c r="FVI33" s="2027"/>
      <c r="FVJ33" s="2027"/>
      <c r="FVK33" s="2027"/>
      <c r="FVL33" s="2027"/>
      <c r="FVM33" s="2027"/>
      <c r="FVN33" s="2027"/>
      <c r="FVO33" s="2027"/>
      <c r="FVP33" s="2027"/>
      <c r="FVQ33" s="2027"/>
      <c r="FVR33" s="2027"/>
      <c r="FVS33" s="2027"/>
      <c r="FVT33" s="2027"/>
      <c r="FVU33" s="2027"/>
      <c r="FVV33" s="2027"/>
      <c r="FVW33" s="2027"/>
      <c r="FVX33" s="2027"/>
      <c r="FVY33" s="2027"/>
      <c r="FVZ33" s="2027"/>
      <c r="FWA33" s="2027"/>
      <c r="FWB33" s="2027"/>
      <c r="FWC33" s="2027"/>
      <c r="FWD33" s="2027"/>
      <c r="FWE33" s="2027"/>
      <c r="FWF33" s="2027"/>
      <c r="FWG33" s="2027"/>
      <c r="FWH33" s="2027"/>
      <c r="FWI33" s="2027"/>
      <c r="FWJ33" s="2027"/>
      <c r="FWK33" s="2027"/>
      <c r="FWL33" s="2027"/>
      <c r="FWM33" s="2027"/>
      <c r="FWN33" s="2027"/>
      <c r="FWO33" s="2027"/>
      <c r="FWP33" s="2027"/>
      <c r="FWQ33" s="2027"/>
      <c r="FWR33" s="2027"/>
      <c r="FWS33" s="2027"/>
      <c r="FWT33" s="2027"/>
      <c r="FWU33" s="2027"/>
      <c r="FWV33" s="2027"/>
      <c r="FWW33" s="2027"/>
      <c r="FWX33" s="2027"/>
      <c r="FWY33" s="2027"/>
      <c r="FWZ33" s="2027"/>
      <c r="FXA33" s="2027"/>
      <c r="FXB33" s="2027"/>
      <c r="FXC33" s="2027"/>
      <c r="FXD33" s="2027"/>
      <c r="FXE33" s="2027"/>
      <c r="FXF33" s="2027"/>
      <c r="FXG33" s="2027"/>
      <c r="FXH33" s="2027"/>
      <c r="FXI33" s="2027"/>
      <c r="FXJ33" s="2027"/>
      <c r="FXK33" s="2027"/>
      <c r="FXL33" s="2027"/>
      <c r="FXM33" s="2027"/>
      <c r="FXN33" s="2027"/>
      <c r="FXO33" s="2027"/>
      <c r="FXP33" s="2027"/>
      <c r="FXQ33" s="2027"/>
      <c r="FXR33" s="2027"/>
      <c r="FXS33" s="2027"/>
      <c r="FXT33" s="2027"/>
      <c r="FXU33" s="2027"/>
      <c r="FXV33" s="2027"/>
      <c r="FXW33" s="2027"/>
      <c r="FXX33" s="2027"/>
      <c r="FXY33" s="2027"/>
      <c r="FXZ33" s="2027"/>
      <c r="FYA33" s="2027"/>
      <c r="FYB33" s="2027"/>
      <c r="FYC33" s="2027"/>
      <c r="FYD33" s="2027"/>
      <c r="FYE33" s="2027"/>
      <c r="FYF33" s="2027"/>
      <c r="FYG33" s="2027"/>
      <c r="FYH33" s="2027"/>
      <c r="FYI33" s="2027"/>
      <c r="FYJ33" s="2027"/>
      <c r="FYK33" s="2027"/>
      <c r="FYL33" s="2027"/>
      <c r="FYM33" s="2027"/>
      <c r="FYN33" s="2027"/>
      <c r="FYO33" s="2027"/>
      <c r="FYP33" s="2027"/>
      <c r="FYQ33" s="2027"/>
      <c r="FYR33" s="2027"/>
      <c r="FYS33" s="2027"/>
      <c r="FYT33" s="2027"/>
      <c r="FYU33" s="2027"/>
      <c r="FYV33" s="2027"/>
      <c r="FYW33" s="2027"/>
      <c r="FYX33" s="2027"/>
      <c r="FYY33" s="2027"/>
      <c r="FYZ33" s="2027"/>
      <c r="FZA33" s="2027"/>
      <c r="FZB33" s="2027"/>
      <c r="FZC33" s="2027"/>
      <c r="FZD33" s="2027"/>
      <c r="FZE33" s="2027"/>
      <c r="FZF33" s="2027"/>
      <c r="FZG33" s="2027"/>
      <c r="FZH33" s="2027"/>
      <c r="FZI33" s="2027"/>
      <c r="FZJ33" s="2027"/>
      <c r="FZK33" s="2027"/>
      <c r="FZL33" s="2027"/>
      <c r="FZM33" s="2027"/>
      <c r="FZN33" s="2027"/>
      <c r="FZO33" s="2027"/>
      <c r="FZP33" s="2027"/>
      <c r="FZQ33" s="2027"/>
      <c r="FZR33" s="2027"/>
      <c r="FZS33" s="2027"/>
      <c r="FZT33" s="2027"/>
      <c r="FZU33" s="2027"/>
      <c r="FZV33" s="2027"/>
      <c r="FZW33" s="2027"/>
      <c r="FZX33" s="2027"/>
      <c r="FZY33" s="2027"/>
      <c r="FZZ33" s="2027"/>
      <c r="GAA33" s="2027"/>
      <c r="GAB33" s="2027"/>
      <c r="GAC33" s="2027"/>
      <c r="GAD33" s="2027"/>
      <c r="GAE33" s="2027"/>
      <c r="GAF33" s="2027"/>
      <c r="GAG33" s="2027"/>
      <c r="GAH33" s="2027"/>
      <c r="GAI33" s="2027"/>
      <c r="GAJ33" s="2027"/>
      <c r="GAK33" s="2027"/>
      <c r="GAL33" s="2027"/>
      <c r="GAM33" s="2027"/>
      <c r="GAN33" s="2027"/>
      <c r="GAO33" s="2027"/>
      <c r="GAP33" s="2027"/>
      <c r="GAQ33" s="2027"/>
      <c r="GAR33" s="2027"/>
      <c r="GAS33" s="2027"/>
      <c r="GAT33" s="2027"/>
      <c r="GAU33" s="2027"/>
      <c r="GAV33" s="2027"/>
      <c r="GAW33" s="2027"/>
      <c r="GAX33" s="2027"/>
      <c r="GAY33" s="2027"/>
      <c r="GAZ33" s="2027"/>
      <c r="GBA33" s="2027"/>
      <c r="GBB33" s="2027"/>
      <c r="GBC33" s="2027"/>
      <c r="GBD33" s="2027"/>
      <c r="GBE33" s="2027"/>
      <c r="GBF33" s="2027"/>
      <c r="GBG33" s="2027"/>
      <c r="GBH33" s="2027"/>
      <c r="GBI33" s="2027"/>
      <c r="GBJ33" s="2027"/>
      <c r="GBK33" s="2027"/>
      <c r="GBL33" s="2027"/>
      <c r="GBM33" s="2027"/>
      <c r="GBN33" s="2027"/>
      <c r="GBO33" s="2027"/>
      <c r="GBP33" s="2027"/>
      <c r="GBQ33" s="2027"/>
      <c r="GBR33" s="2027"/>
      <c r="GBS33" s="2027"/>
      <c r="GBT33" s="2027"/>
      <c r="GBU33" s="2027"/>
      <c r="GBV33" s="2027"/>
      <c r="GBW33" s="2027"/>
      <c r="GBX33" s="2027"/>
      <c r="GBY33" s="2027"/>
      <c r="GBZ33" s="2027"/>
      <c r="GCA33" s="2027"/>
      <c r="GCB33" s="2027"/>
      <c r="GCC33" s="2027"/>
      <c r="GCD33" s="2027"/>
      <c r="GCE33" s="2027"/>
      <c r="GCF33" s="2027"/>
      <c r="GCG33" s="2027"/>
      <c r="GCH33" s="2027"/>
      <c r="GCI33" s="2027"/>
      <c r="GCJ33" s="2027"/>
      <c r="GCK33" s="2027"/>
      <c r="GCL33" s="2027"/>
      <c r="GCM33" s="2027"/>
      <c r="GCN33" s="2027"/>
      <c r="GCO33" s="2027"/>
      <c r="GCP33" s="2027"/>
      <c r="GCQ33" s="2027"/>
      <c r="GCR33" s="2027"/>
      <c r="GCS33" s="2027"/>
      <c r="GCT33" s="2027"/>
      <c r="GCU33" s="2027"/>
      <c r="GCV33" s="2027"/>
      <c r="GCW33" s="2027"/>
      <c r="GCX33" s="2027"/>
      <c r="GCY33" s="2027"/>
      <c r="GCZ33" s="2027"/>
      <c r="GDA33" s="2027"/>
      <c r="GDB33" s="2027"/>
      <c r="GDC33" s="2027"/>
      <c r="GDD33" s="2027"/>
      <c r="GDE33" s="2027"/>
      <c r="GDF33" s="2027"/>
      <c r="GDG33" s="2027"/>
      <c r="GDH33" s="2027"/>
      <c r="GDI33" s="2027"/>
      <c r="GDJ33" s="2027"/>
      <c r="GDK33" s="2027"/>
      <c r="GDL33" s="2027"/>
      <c r="GDM33" s="2027"/>
      <c r="GDN33" s="2027"/>
      <c r="GDO33" s="2027"/>
      <c r="GDP33" s="2027"/>
      <c r="GDQ33" s="2027"/>
      <c r="GDR33" s="2027"/>
      <c r="GDS33" s="2027"/>
      <c r="GDT33" s="2027"/>
      <c r="GDU33" s="2027"/>
      <c r="GDV33" s="2027"/>
      <c r="GDW33" s="2027"/>
      <c r="GDX33" s="2027"/>
      <c r="GDY33" s="2027"/>
      <c r="GDZ33" s="2027"/>
      <c r="GEA33" s="2027"/>
      <c r="GEB33" s="2027"/>
      <c r="GEC33" s="2027"/>
      <c r="GED33" s="2027"/>
      <c r="GEE33" s="2027"/>
      <c r="GEF33" s="2027"/>
      <c r="GEG33" s="2027"/>
      <c r="GEH33" s="2027"/>
      <c r="GEI33" s="2027"/>
      <c r="GEJ33" s="2027"/>
      <c r="GEK33" s="2027"/>
      <c r="GEL33" s="2027"/>
      <c r="GEM33" s="2027"/>
      <c r="GEN33" s="2027"/>
      <c r="GEO33" s="2027"/>
      <c r="GEP33" s="2027"/>
      <c r="GEQ33" s="2027"/>
      <c r="GER33" s="2027"/>
      <c r="GES33" s="2027"/>
      <c r="GET33" s="2027"/>
      <c r="GEU33" s="2027"/>
      <c r="GEV33" s="2027"/>
      <c r="GEW33" s="2027"/>
      <c r="GEX33" s="2027"/>
      <c r="GEY33" s="2027"/>
      <c r="GEZ33" s="2027"/>
      <c r="GFA33" s="2027"/>
      <c r="GFB33" s="2027"/>
      <c r="GFC33" s="2027"/>
      <c r="GFD33" s="2027"/>
      <c r="GFE33" s="2027"/>
      <c r="GFF33" s="2027"/>
      <c r="GFG33" s="2027"/>
      <c r="GFH33" s="2027"/>
      <c r="GFI33" s="2027"/>
      <c r="GFJ33" s="2027"/>
      <c r="GFK33" s="2027"/>
      <c r="GFL33" s="2027"/>
      <c r="GFM33" s="2027"/>
      <c r="GFN33" s="2027"/>
      <c r="GFO33" s="2027"/>
      <c r="GFP33" s="2027"/>
      <c r="GFQ33" s="2027"/>
      <c r="GFR33" s="2027"/>
      <c r="GFS33" s="2027"/>
      <c r="GFT33" s="2027"/>
      <c r="GFU33" s="2027"/>
      <c r="GFV33" s="2027"/>
      <c r="GFW33" s="2027"/>
      <c r="GFX33" s="2027"/>
      <c r="GFY33" s="2027"/>
      <c r="GFZ33" s="2027"/>
      <c r="GGA33" s="2027"/>
      <c r="GGB33" s="2027"/>
      <c r="GGC33" s="2027"/>
      <c r="GGD33" s="2027"/>
      <c r="GGE33" s="2027"/>
      <c r="GGF33" s="2027"/>
      <c r="GGG33" s="2027"/>
      <c r="GGH33" s="2027"/>
      <c r="GGI33" s="2027"/>
      <c r="GGJ33" s="2027"/>
      <c r="GGK33" s="2027"/>
      <c r="GGL33" s="2027"/>
      <c r="GGM33" s="2027"/>
      <c r="GGN33" s="2027"/>
      <c r="GGO33" s="2027"/>
      <c r="GGP33" s="2027"/>
      <c r="GGQ33" s="2027"/>
      <c r="GGR33" s="2027"/>
      <c r="GGS33" s="2027"/>
      <c r="GGT33" s="2027"/>
      <c r="GGU33" s="2027"/>
      <c r="GGV33" s="2027"/>
      <c r="GGW33" s="2027"/>
      <c r="GGX33" s="2027"/>
      <c r="GGY33" s="2027"/>
      <c r="GGZ33" s="2027"/>
      <c r="GHA33" s="2027"/>
      <c r="GHB33" s="2027"/>
      <c r="GHC33" s="2027"/>
      <c r="GHD33" s="2027"/>
      <c r="GHE33" s="2027"/>
      <c r="GHF33" s="2027"/>
      <c r="GHG33" s="2027"/>
      <c r="GHH33" s="2027"/>
      <c r="GHI33" s="2027"/>
      <c r="GHJ33" s="2027"/>
      <c r="GHK33" s="2027"/>
      <c r="GHL33" s="2027"/>
      <c r="GHM33" s="2027"/>
      <c r="GHN33" s="2027"/>
      <c r="GHO33" s="2027"/>
      <c r="GHP33" s="2027"/>
      <c r="GHQ33" s="2027"/>
      <c r="GHR33" s="2027"/>
      <c r="GHS33" s="2027"/>
      <c r="GHT33" s="2027"/>
      <c r="GHU33" s="2027"/>
      <c r="GHV33" s="2027"/>
      <c r="GHW33" s="2027"/>
      <c r="GHX33" s="2027"/>
      <c r="GHY33" s="2027"/>
      <c r="GHZ33" s="2027"/>
      <c r="GIA33" s="2027"/>
      <c r="GIB33" s="2027"/>
      <c r="GIC33" s="2027"/>
      <c r="GID33" s="2027"/>
      <c r="GIE33" s="2027"/>
      <c r="GIF33" s="2027"/>
      <c r="GIG33" s="2027"/>
      <c r="GIH33" s="2027"/>
      <c r="GII33" s="2027"/>
      <c r="GIJ33" s="2027"/>
      <c r="GIK33" s="2027"/>
      <c r="GIL33" s="2027"/>
      <c r="GIM33" s="2027"/>
      <c r="GIN33" s="2027"/>
      <c r="GIO33" s="2027"/>
      <c r="GIP33" s="2027"/>
      <c r="GIQ33" s="2027"/>
      <c r="GIR33" s="2027"/>
      <c r="GIS33" s="2027"/>
      <c r="GIT33" s="2027"/>
      <c r="GIU33" s="2027"/>
      <c r="GIV33" s="2027"/>
      <c r="GIW33" s="2027"/>
      <c r="GIX33" s="2027"/>
      <c r="GIY33" s="2027"/>
      <c r="GIZ33" s="2027"/>
      <c r="GJA33" s="2027"/>
      <c r="GJB33" s="2027"/>
      <c r="GJC33" s="2027"/>
      <c r="GJD33" s="2027"/>
      <c r="GJE33" s="2027"/>
      <c r="GJF33" s="2027"/>
      <c r="GJG33" s="2027"/>
      <c r="GJH33" s="2027"/>
      <c r="GJI33" s="2027"/>
      <c r="GJJ33" s="2027"/>
      <c r="GJK33" s="2027"/>
      <c r="GJL33" s="2027"/>
      <c r="GJM33" s="2027"/>
      <c r="GJN33" s="2027"/>
      <c r="GJO33" s="2027"/>
      <c r="GJP33" s="2027"/>
      <c r="GJQ33" s="2027"/>
      <c r="GJR33" s="2027"/>
      <c r="GJS33" s="2027"/>
      <c r="GJT33" s="2027"/>
      <c r="GJU33" s="2027"/>
      <c r="GJV33" s="2027"/>
      <c r="GJW33" s="2027"/>
      <c r="GJX33" s="2027"/>
      <c r="GJY33" s="2027"/>
      <c r="GJZ33" s="2027"/>
      <c r="GKA33" s="2027"/>
      <c r="GKB33" s="2027"/>
      <c r="GKC33" s="2027"/>
      <c r="GKD33" s="2027"/>
      <c r="GKE33" s="2027"/>
      <c r="GKF33" s="2027"/>
      <c r="GKG33" s="2027"/>
      <c r="GKH33" s="2027"/>
      <c r="GKI33" s="2027"/>
      <c r="GKJ33" s="2027"/>
      <c r="GKK33" s="2027"/>
      <c r="GKL33" s="2027"/>
      <c r="GKM33" s="2027"/>
      <c r="GKN33" s="2027"/>
      <c r="GKO33" s="2027"/>
      <c r="GKP33" s="2027"/>
      <c r="GKQ33" s="2027"/>
      <c r="GKR33" s="2027"/>
      <c r="GKS33" s="2027"/>
      <c r="GKT33" s="2027"/>
      <c r="GKU33" s="2027"/>
      <c r="GKV33" s="2027"/>
      <c r="GKW33" s="2027"/>
      <c r="GKX33" s="2027"/>
      <c r="GKY33" s="2027"/>
      <c r="GKZ33" s="2027"/>
      <c r="GLA33" s="2027"/>
      <c r="GLB33" s="2027"/>
      <c r="GLC33" s="2027"/>
      <c r="GLD33" s="2027"/>
      <c r="GLE33" s="2027"/>
      <c r="GLF33" s="2027"/>
      <c r="GLG33" s="2027"/>
      <c r="GLH33" s="2027"/>
      <c r="GLI33" s="2027"/>
      <c r="GLJ33" s="2027"/>
      <c r="GLK33" s="2027"/>
      <c r="GLL33" s="2027"/>
      <c r="GLM33" s="2027"/>
      <c r="GLN33" s="2027"/>
      <c r="GLO33" s="2027"/>
      <c r="GLP33" s="2027"/>
      <c r="GLQ33" s="2027"/>
      <c r="GLR33" s="2027"/>
      <c r="GLS33" s="2027"/>
      <c r="GLT33" s="2027"/>
      <c r="GLU33" s="2027"/>
      <c r="GLV33" s="2027"/>
      <c r="GLW33" s="2027"/>
      <c r="GLX33" s="2027"/>
      <c r="GLY33" s="2027"/>
      <c r="GLZ33" s="2027"/>
      <c r="GMA33" s="2027"/>
      <c r="GMB33" s="2027"/>
      <c r="GMC33" s="2027"/>
      <c r="GMD33" s="2027"/>
      <c r="GME33" s="2027"/>
      <c r="GMF33" s="2027"/>
      <c r="GMG33" s="2027"/>
      <c r="GMH33" s="2027"/>
      <c r="GMI33" s="2027"/>
      <c r="GMJ33" s="2027"/>
      <c r="GMK33" s="2027"/>
      <c r="GML33" s="2027"/>
      <c r="GMM33" s="2027"/>
      <c r="GMN33" s="2027"/>
      <c r="GMO33" s="2027"/>
      <c r="GMP33" s="2027"/>
      <c r="GMQ33" s="2027"/>
      <c r="GMR33" s="2027"/>
      <c r="GMS33" s="2027"/>
      <c r="GMT33" s="2027"/>
      <c r="GMU33" s="2027"/>
      <c r="GMV33" s="2027"/>
      <c r="GMW33" s="2027"/>
      <c r="GMX33" s="2027"/>
      <c r="GMY33" s="2027"/>
      <c r="GMZ33" s="2027"/>
      <c r="GNA33" s="2027"/>
      <c r="GNB33" s="2027"/>
      <c r="GNC33" s="2027"/>
      <c r="GND33" s="2027"/>
      <c r="GNE33" s="2027"/>
      <c r="GNF33" s="2027"/>
      <c r="GNG33" s="2027"/>
      <c r="GNH33" s="2027"/>
      <c r="GNI33" s="2027"/>
      <c r="GNJ33" s="2027"/>
      <c r="GNK33" s="2027"/>
      <c r="GNL33" s="2027"/>
      <c r="GNM33" s="2027"/>
      <c r="GNN33" s="2027"/>
      <c r="GNO33" s="2027"/>
      <c r="GNP33" s="2027"/>
      <c r="GNQ33" s="2027"/>
      <c r="GNR33" s="2027"/>
      <c r="GNS33" s="2027"/>
      <c r="GNT33" s="2027"/>
      <c r="GNU33" s="2027"/>
      <c r="GNV33" s="2027"/>
      <c r="GNW33" s="2027"/>
      <c r="GNX33" s="2027"/>
      <c r="GNY33" s="2027"/>
      <c r="GNZ33" s="2027"/>
      <c r="GOA33" s="2027"/>
      <c r="GOB33" s="2027"/>
      <c r="GOC33" s="2027"/>
      <c r="GOD33" s="2027"/>
      <c r="GOE33" s="2027"/>
      <c r="GOF33" s="2027"/>
      <c r="GOG33" s="2027"/>
      <c r="GOH33" s="2027"/>
      <c r="GOI33" s="2027"/>
      <c r="GOJ33" s="2027"/>
      <c r="GOK33" s="2027"/>
      <c r="GOL33" s="2027"/>
      <c r="GOM33" s="2027"/>
      <c r="GON33" s="2027"/>
      <c r="GOO33" s="2027"/>
      <c r="GOP33" s="2027"/>
      <c r="GOQ33" s="2027"/>
      <c r="GOR33" s="2027"/>
      <c r="GOS33" s="2027"/>
      <c r="GOT33" s="2027"/>
      <c r="GOU33" s="2027"/>
      <c r="GOV33" s="2027"/>
      <c r="GOW33" s="2027"/>
      <c r="GOX33" s="2027"/>
      <c r="GOY33" s="2027"/>
      <c r="GOZ33" s="2027"/>
      <c r="GPA33" s="2027"/>
      <c r="GPB33" s="2027"/>
      <c r="GPC33" s="2027"/>
      <c r="GPD33" s="2027"/>
      <c r="GPE33" s="2027"/>
      <c r="GPF33" s="2027"/>
      <c r="GPG33" s="2027"/>
      <c r="GPH33" s="2027"/>
      <c r="GPI33" s="2027"/>
      <c r="GPJ33" s="2027"/>
      <c r="GPK33" s="2027"/>
      <c r="GPL33" s="2027"/>
      <c r="GPM33" s="2027"/>
      <c r="GPN33" s="2027"/>
      <c r="GPO33" s="2027"/>
      <c r="GPP33" s="2027"/>
      <c r="GPQ33" s="2027"/>
      <c r="GPR33" s="2027"/>
      <c r="GPS33" s="2027"/>
      <c r="GPT33" s="2027"/>
      <c r="GPU33" s="2027"/>
      <c r="GPV33" s="2027"/>
      <c r="GPW33" s="2027"/>
      <c r="GPX33" s="2027"/>
      <c r="GPY33" s="2027"/>
      <c r="GPZ33" s="2027"/>
      <c r="GQA33" s="2027"/>
      <c r="GQB33" s="2027"/>
      <c r="GQC33" s="2027"/>
      <c r="GQD33" s="2027"/>
      <c r="GQE33" s="2027"/>
      <c r="GQF33" s="2027"/>
      <c r="GQG33" s="2027"/>
      <c r="GQH33" s="2027"/>
      <c r="GQI33" s="2027"/>
      <c r="GQJ33" s="2027"/>
      <c r="GQK33" s="2027"/>
      <c r="GQL33" s="2027"/>
      <c r="GQM33" s="2027"/>
      <c r="GQN33" s="2027"/>
      <c r="GQO33" s="2027"/>
      <c r="GQP33" s="2027"/>
      <c r="GQQ33" s="2027"/>
      <c r="GQR33" s="2027"/>
      <c r="GQS33" s="2027"/>
      <c r="GQT33" s="2027"/>
      <c r="GQU33" s="2027"/>
      <c r="GQV33" s="2027"/>
      <c r="GQW33" s="2027"/>
      <c r="GQX33" s="2027"/>
      <c r="GQY33" s="2027"/>
      <c r="GQZ33" s="2027"/>
      <c r="GRA33" s="2027"/>
      <c r="GRB33" s="2027"/>
      <c r="GRC33" s="2027"/>
      <c r="GRD33" s="2027"/>
      <c r="GRE33" s="2027"/>
      <c r="GRF33" s="2027"/>
      <c r="GRG33" s="2027"/>
      <c r="GRH33" s="2027"/>
      <c r="GRI33" s="2027"/>
      <c r="GRJ33" s="2027"/>
      <c r="GRK33" s="2027"/>
      <c r="GRL33" s="2027"/>
      <c r="GRM33" s="2027"/>
      <c r="GRN33" s="2027"/>
      <c r="GRO33" s="2027"/>
      <c r="GRP33" s="2027"/>
      <c r="GRQ33" s="2027"/>
      <c r="GRR33" s="2027"/>
      <c r="GRS33" s="2027"/>
      <c r="GRT33" s="2027"/>
      <c r="GRU33" s="2027"/>
      <c r="GRV33" s="2027"/>
      <c r="GRW33" s="2027"/>
      <c r="GRX33" s="2027"/>
      <c r="GRY33" s="2027"/>
      <c r="GRZ33" s="2027"/>
      <c r="GSA33" s="2027"/>
      <c r="GSB33" s="2027"/>
      <c r="GSC33" s="2027"/>
      <c r="GSD33" s="2027"/>
      <c r="GSE33" s="2027"/>
      <c r="GSF33" s="2027"/>
      <c r="GSG33" s="2027"/>
      <c r="GSH33" s="2027"/>
      <c r="GSI33" s="2027"/>
      <c r="GSJ33" s="2027"/>
      <c r="GSK33" s="2027"/>
      <c r="GSL33" s="2027"/>
      <c r="GSM33" s="2027"/>
      <c r="GSN33" s="2027"/>
      <c r="GSO33" s="2027"/>
      <c r="GSP33" s="2027"/>
      <c r="GSQ33" s="2027"/>
      <c r="GSR33" s="2027"/>
      <c r="GSS33" s="2027"/>
      <c r="GST33" s="2027"/>
      <c r="GSU33" s="2027"/>
      <c r="GSV33" s="2027"/>
      <c r="GSW33" s="2027"/>
      <c r="GSX33" s="2027"/>
      <c r="GSY33" s="2027"/>
      <c r="GSZ33" s="2027"/>
      <c r="GTA33" s="2027"/>
      <c r="GTB33" s="2027"/>
      <c r="GTC33" s="2027"/>
      <c r="GTD33" s="2027"/>
      <c r="GTE33" s="2027"/>
      <c r="GTF33" s="2027"/>
      <c r="GTG33" s="2027"/>
      <c r="GTH33" s="2027"/>
      <c r="GTI33" s="2027"/>
      <c r="GTJ33" s="2027"/>
      <c r="GTK33" s="2027"/>
      <c r="GTL33" s="2027"/>
      <c r="GTM33" s="2027"/>
      <c r="GTN33" s="2027"/>
      <c r="GTO33" s="2027"/>
      <c r="GTP33" s="2027"/>
      <c r="GTQ33" s="2027"/>
      <c r="GTR33" s="2027"/>
      <c r="GTS33" s="2027"/>
      <c r="GTT33" s="2027"/>
      <c r="GTU33" s="2027"/>
      <c r="GTV33" s="2027"/>
      <c r="GTW33" s="2027"/>
      <c r="GTX33" s="2027"/>
      <c r="GTY33" s="2027"/>
      <c r="GTZ33" s="2027"/>
      <c r="GUA33" s="2027"/>
      <c r="GUB33" s="2027"/>
      <c r="GUC33" s="2027"/>
      <c r="GUD33" s="2027"/>
      <c r="GUE33" s="2027"/>
      <c r="GUF33" s="2027"/>
      <c r="GUG33" s="2027"/>
      <c r="GUH33" s="2027"/>
      <c r="GUI33" s="2027"/>
      <c r="GUJ33" s="2027"/>
      <c r="GUK33" s="2027"/>
      <c r="GUL33" s="2027"/>
      <c r="GUM33" s="2027"/>
      <c r="GUN33" s="2027"/>
      <c r="GUO33" s="2027"/>
      <c r="GUP33" s="2027"/>
      <c r="GUQ33" s="2027"/>
      <c r="GUR33" s="2027"/>
      <c r="GUS33" s="2027"/>
      <c r="GUT33" s="2027"/>
      <c r="GUU33" s="2027"/>
      <c r="GUV33" s="2027"/>
      <c r="GUW33" s="2027"/>
      <c r="GUX33" s="2027"/>
      <c r="GUY33" s="2027"/>
      <c r="GUZ33" s="2027"/>
      <c r="GVA33" s="2027"/>
      <c r="GVB33" s="2027"/>
      <c r="GVC33" s="2027"/>
      <c r="GVD33" s="2027"/>
      <c r="GVE33" s="2027"/>
      <c r="GVF33" s="2027"/>
      <c r="GVG33" s="2027"/>
      <c r="GVH33" s="2027"/>
      <c r="GVI33" s="2027"/>
      <c r="GVJ33" s="2027"/>
      <c r="GVK33" s="2027"/>
      <c r="GVL33" s="2027"/>
      <c r="GVM33" s="2027"/>
      <c r="GVN33" s="2027"/>
      <c r="GVO33" s="2027"/>
      <c r="GVP33" s="2027"/>
      <c r="GVQ33" s="2027"/>
      <c r="GVR33" s="2027"/>
      <c r="GVS33" s="2027"/>
      <c r="GVT33" s="2027"/>
      <c r="GVU33" s="2027"/>
      <c r="GVV33" s="2027"/>
      <c r="GVW33" s="2027"/>
      <c r="GVX33" s="2027"/>
      <c r="GVY33" s="2027"/>
      <c r="GVZ33" s="2027"/>
      <c r="GWA33" s="2027"/>
      <c r="GWB33" s="2027"/>
      <c r="GWC33" s="2027"/>
      <c r="GWD33" s="2027"/>
      <c r="GWE33" s="2027"/>
      <c r="GWF33" s="2027"/>
      <c r="GWG33" s="2027"/>
      <c r="GWH33" s="2027"/>
      <c r="GWI33" s="2027"/>
      <c r="GWJ33" s="2027"/>
      <c r="GWK33" s="2027"/>
      <c r="GWL33" s="2027"/>
      <c r="GWM33" s="2027"/>
      <c r="GWN33" s="2027"/>
      <c r="GWO33" s="2027"/>
      <c r="GWP33" s="2027"/>
      <c r="GWQ33" s="2027"/>
      <c r="GWR33" s="2027"/>
      <c r="GWS33" s="2027"/>
      <c r="GWT33" s="2027"/>
      <c r="GWU33" s="2027"/>
      <c r="GWV33" s="2027"/>
      <c r="GWW33" s="2027"/>
      <c r="GWX33" s="2027"/>
      <c r="GWY33" s="2027"/>
      <c r="GWZ33" s="2027"/>
      <c r="GXA33" s="2027"/>
      <c r="GXB33" s="2027"/>
      <c r="GXC33" s="2027"/>
      <c r="GXD33" s="2027"/>
      <c r="GXE33" s="2027"/>
      <c r="GXF33" s="2027"/>
      <c r="GXG33" s="2027"/>
      <c r="GXH33" s="2027"/>
      <c r="GXI33" s="2027"/>
      <c r="GXJ33" s="2027"/>
      <c r="GXK33" s="2027"/>
      <c r="GXL33" s="2027"/>
      <c r="GXM33" s="2027"/>
      <c r="GXN33" s="2027"/>
      <c r="GXO33" s="2027"/>
      <c r="GXP33" s="2027"/>
      <c r="GXQ33" s="2027"/>
      <c r="GXR33" s="2027"/>
      <c r="GXS33" s="2027"/>
      <c r="GXT33" s="2027"/>
      <c r="GXU33" s="2027"/>
      <c r="GXV33" s="2027"/>
      <c r="GXW33" s="2027"/>
      <c r="GXX33" s="2027"/>
      <c r="GXY33" s="2027"/>
      <c r="GXZ33" s="2027"/>
      <c r="GYA33" s="2027"/>
      <c r="GYB33" s="2027"/>
      <c r="GYC33" s="2027"/>
      <c r="GYD33" s="2027"/>
      <c r="GYE33" s="2027"/>
      <c r="GYF33" s="2027"/>
      <c r="GYG33" s="2027"/>
      <c r="GYH33" s="2027"/>
      <c r="GYI33" s="2027"/>
      <c r="GYJ33" s="2027"/>
      <c r="GYK33" s="2027"/>
      <c r="GYL33" s="2027"/>
      <c r="GYM33" s="2027"/>
      <c r="GYN33" s="2027"/>
      <c r="GYO33" s="2027"/>
      <c r="GYP33" s="2027"/>
      <c r="GYQ33" s="2027"/>
      <c r="GYR33" s="2027"/>
      <c r="GYS33" s="2027"/>
      <c r="GYT33" s="2027"/>
      <c r="GYU33" s="2027"/>
      <c r="GYV33" s="2027"/>
      <c r="GYW33" s="2027"/>
      <c r="GYX33" s="2027"/>
      <c r="GYY33" s="2027"/>
      <c r="GYZ33" s="2027"/>
      <c r="GZA33" s="2027"/>
      <c r="GZB33" s="2027"/>
      <c r="GZC33" s="2027"/>
      <c r="GZD33" s="2027"/>
      <c r="GZE33" s="2027"/>
      <c r="GZF33" s="2027"/>
      <c r="GZG33" s="2027"/>
      <c r="GZH33" s="2027"/>
      <c r="GZI33" s="2027"/>
      <c r="GZJ33" s="2027"/>
      <c r="GZK33" s="2027"/>
      <c r="GZL33" s="2027"/>
      <c r="GZM33" s="2027"/>
      <c r="GZN33" s="2027"/>
      <c r="GZO33" s="2027"/>
      <c r="GZP33" s="2027"/>
      <c r="GZQ33" s="2027"/>
      <c r="GZR33" s="2027"/>
      <c r="GZS33" s="2027"/>
      <c r="GZT33" s="2027"/>
      <c r="GZU33" s="2027"/>
      <c r="GZV33" s="2027"/>
      <c r="GZW33" s="2027"/>
      <c r="GZX33" s="2027"/>
      <c r="GZY33" s="2027"/>
      <c r="GZZ33" s="2027"/>
      <c r="HAA33" s="2027"/>
      <c r="HAB33" s="2027"/>
      <c r="HAC33" s="2027"/>
      <c r="HAD33" s="2027"/>
      <c r="HAE33" s="2027"/>
      <c r="HAF33" s="2027"/>
      <c r="HAG33" s="2027"/>
      <c r="HAH33" s="2027"/>
      <c r="HAI33" s="2027"/>
      <c r="HAJ33" s="2027"/>
      <c r="HAK33" s="2027"/>
      <c r="HAL33" s="2027"/>
      <c r="HAM33" s="2027"/>
      <c r="HAN33" s="2027"/>
      <c r="HAO33" s="2027"/>
      <c r="HAP33" s="2027"/>
      <c r="HAQ33" s="2027"/>
      <c r="HAR33" s="2027"/>
      <c r="HAS33" s="2027"/>
      <c r="HAT33" s="2027"/>
      <c r="HAU33" s="2027"/>
      <c r="HAV33" s="2027"/>
      <c r="HAW33" s="2027"/>
      <c r="HAX33" s="2027"/>
      <c r="HAY33" s="2027"/>
      <c r="HAZ33" s="2027"/>
      <c r="HBA33" s="2027"/>
      <c r="HBB33" s="2027"/>
      <c r="HBC33" s="2027"/>
      <c r="HBD33" s="2027"/>
      <c r="HBE33" s="2027"/>
      <c r="HBF33" s="2027"/>
      <c r="HBG33" s="2027"/>
      <c r="HBH33" s="2027"/>
      <c r="HBI33" s="2027"/>
      <c r="HBJ33" s="2027"/>
      <c r="HBK33" s="2027"/>
      <c r="HBL33" s="2027"/>
      <c r="HBM33" s="2027"/>
      <c r="HBN33" s="2027"/>
      <c r="HBO33" s="2027"/>
      <c r="HBP33" s="2027"/>
      <c r="HBQ33" s="2027"/>
      <c r="HBR33" s="2027"/>
      <c r="HBS33" s="2027"/>
      <c r="HBT33" s="2027"/>
      <c r="HBU33" s="2027"/>
      <c r="HBV33" s="2027"/>
      <c r="HBW33" s="2027"/>
      <c r="HBX33" s="2027"/>
      <c r="HBY33" s="2027"/>
      <c r="HBZ33" s="2027"/>
      <c r="HCA33" s="2027"/>
      <c r="HCB33" s="2027"/>
      <c r="HCC33" s="2027"/>
      <c r="HCD33" s="2027"/>
      <c r="HCE33" s="2027"/>
      <c r="HCF33" s="2027"/>
      <c r="HCG33" s="2027"/>
      <c r="HCH33" s="2027"/>
      <c r="HCI33" s="2027"/>
      <c r="HCJ33" s="2027"/>
      <c r="HCK33" s="2027"/>
      <c r="HCL33" s="2027"/>
      <c r="HCM33" s="2027"/>
      <c r="HCN33" s="2027"/>
      <c r="HCO33" s="2027"/>
      <c r="HCP33" s="2027"/>
      <c r="HCQ33" s="2027"/>
      <c r="HCR33" s="2027"/>
      <c r="HCS33" s="2027"/>
      <c r="HCT33" s="2027"/>
      <c r="HCU33" s="2027"/>
      <c r="HCV33" s="2027"/>
      <c r="HCW33" s="2027"/>
      <c r="HCX33" s="2027"/>
      <c r="HCY33" s="2027"/>
      <c r="HCZ33" s="2027"/>
      <c r="HDA33" s="2027"/>
      <c r="HDB33" s="2027"/>
      <c r="HDC33" s="2027"/>
      <c r="HDD33" s="2027"/>
      <c r="HDE33" s="2027"/>
      <c r="HDF33" s="2027"/>
      <c r="HDG33" s="2027"/>
      <c r="HDH33" s="2027"/>
      <c r="HDI33" s="2027"/>
      <c r="HDJ33" s="2027"/>
      <c r="HDK33" s="2027"/>
      <c r="HDL33" s="2027"/>
      <c r="HDM33" s="2027"/>
      <c r="HDN33" s="2027"/>
      <c r="HDO33" s="2027"/>
      <c r="HDP33" s="2027"/>
      <c r="HDQ33" s="2027"/>
      <c r="HDR33" s="2027"/>
      <c r="HDS33" s="2027"/>
      <c r="HDT33" s="2027"/>
      <c r="HDU33" s="2027"/>
      <c r="HDV33" s="2027"/>
      <c r="HDW33" s="2027"/>
      <c r="HDX33" s="2027"/>
      <c r="HDY33" s="2027"/>
      <c r="HDZ33" s="2027"/>
      <c r="HEA33" s="2027"/>
      <c r="HEB33" s="2027"/>
      <c r="HEC33" s="2027"/>
      <c r="HED33" s="2027"/>
      <c r="HEE33" s="2027"/>
      <c r="HEF33" s="2027"/>
      <c r="HEG33" s="2027"/>
      <c r="HEH33" s="2027"/>
      <c r="HEI33" s="2027"/>
      <c r="HEJ33" s="2027"/>
      <c r="HEK33" s="2027"/>
      <c r="HEL33" s="2027"/>
      <c r="HEM33" s="2027"/>
      <c r="HEN33" s="2027"/>
      <c r="HEO33" s="2027"/>
      <c r="HEP33" s="2027"/>
      <c r="HEQ33" s="2027"/>
      <c r="HER33" s="2027"/>
      <c r="HES33" s="2027"/>
      <c r="HET33" s="2027"/>
      <c r="HEU33" s="2027"/>
      <c r="HEV33" s="2027"/>
      <c r="HEW33" s="2027"/>
      <c r="HEX33" s="2027"/>
      <c r="HEY33" s="2027"/>
      <c r="HEZ33" s="2027"/>
      <c r="HFA33" s="2027"/>
      <c r="HFB33" s="2027"/>
      <c r="HFC33" s="2027"/>
      <c r="HFD33" s="2027"/>
      <c r="HFE33" s="2027"/>
      <c r="HFF33" s="2027"/>
      <c r="HFG33" s="2027"/>
      <c r="HFH33" s="2027"/>
      <c r="HFI33" s="2027"/>
      <c r="HFJ33" s="2027"/>
      <c r="HFK33" s="2027"/>
      <c r="HFL33" s="2027"/>
      <c r="HFM33" s="2027"/>
      <c r="HFN33" s="2027"/>
      <c r="HFO33" s="2027"/>
      <c r="HFP33" s="2027"/>
      <c r="HFQ33" s="2027"/>
      <c r="HFR33" s="2027"/>
      <c r="HFS33" s="2027"/>
      <c r="HFT33" s="2027"/>
      <c r="HFU33" s="2027"/>
      <c r="HFV33" s="2027"/>
      <c r="HFW33" s="2027"/>
      <c r="HFX33" s="2027"/>
      <c r="HFY33" s="2027"/>
      <c r="HFZ33" s="2027"/>
      <c r="HGA33" s="2027"/>
      <c r="HGB33" s="2027"/>
      <c r="HGC33" s="2027"/>
      <c r="HGD33" s="2027"/>
      <c r="HGE33" s="2027"/>
      <c r="HGF33" s="2027"/>
      <c r="HGG33" s="2027"/>
      <c r="HGH33" s="2027"/>
      <c r="HGI33" s="2027"/>
      <c r="HGJ33" s="2027"/>
      <c r="HGK33" s="2027"/>
      <c r="HGL33" s="2027"/>
      <c r="HGM33" s="2027"/>
      <c r="HGN33" s="2027"/>
      <c r="HGO33" s="2027"/>
      <c r="HGP33" s="2027"/>
      <c r="HGQ33" s="2027"/>
      <c r="HGR33" s="2027"/>
      <c r="HGS33" s="2027"/>
      <c r="HGT33" s="2027"/>
      <c r="HGU33" s="2027"/>
      <c r="HGV33" s="2027"/>
      <c r="HGW33" s="2027"/>
      <c r="HGX33" s="2027"/>
      <c r="HGY33" s="2027"/>
      <c r="HGZ33" s="2027"/>
      <c r="HHA33" s="2027"/>
      <c r="HHB33" s="2027"/>
      <c r="HHC33" s="2027"/>
      <c r="HHD33" s="2027"/>
      <c r="HHE33" s="2027"/>
      <c r="HHF33" s="2027"/>
      <c r="HHG33" s="2027"/>
      <c r="HHH33" s="2027"/>
      <c r="HHI33" s="2027"/>
      <c r="HHJ33" s="2027"/>
      <c r="HHK33" s="2027"/>
      <c r="HHL33" s="2027"/>
      <c r="HHM33" s="2027"/>
      <c r="HHN33" s="2027"/>
      <c r="HHO33" s="2027"/>
      <c r="HHP33" s="2027"/>
      <c r="HHQ33" s="2027"/>
      <c r="HHR33" s="2027"/>
      <c r="HHS33" s="2027"/>
      <c r="HHT33" s="2027"/>
      <c r="HHU33" s="2027"/>
      <c r="HHV33" s="2027"/>
      <c r="HHW33" s="2027"/>
      <c r="HHX33" s="2027"/>
      <c r="HHY33" s="2027"/>
      <c r="HHZ33" s="2027"/>
      <c r="HIA33" s="2027"/>
      <c r="HIB33" s="2027"/>
      <c r="HIC33" s="2027"/>
      <c r="HID33" s="2027"/>
      <c r="HIE33" s="2027"/>
      <c r="HIF33" s="2027"/>
      <c r="HIG33" s="2027"/>
      <c r="HIH33" s="2027"/>
      <c r="HII33" s="2027"/>
      <c r="HIJ33" s="2027"/>
      <c r="HIK33" s="2027"/>
      <c r="HIL33" s="2027"/>
      <c r="HIM33" s="2027"/>
      <c r="HIN33" s="2027"/>
      <c r="HIO33" s="2027"/>
      <c r="HIP33" s="2027"/>
      <c r="HIQ33" s="2027"/>
      <c r="HIR33" s="2027"/>
      <c r="HIS33" s="2027"/>
      <c r="HIT33" s="2027"/>
      <c r="HIU33" s="2027"/>
      <c r="HIV33" s="2027"/>
      <c r="HIW33" s="2027"/>
      <c r="HIX33" s="2027"/>
      <c r="HIY33" s="2027"/>
      <c r="HIZ33" s="2027"/>
      <c r="HJA33" s="2027"/>
      <c r="HJB33" s="2027"/>
      <c r="HJC33" s="2027"/>
      <c r="HJD33" s="2027"/>
      <c r="HJE33" s="2027"/>
      <c r="HJF33" s="2027"/>
      <c r="HJG33" s="2027"/>
      <c r="HJH33" s="2027"/>
      <c r="HJI33" s="2027"/>
      <c r="HJJ33" s="2027"/>
      <c r="HJK33" s="2027"/>
      <c r="HJL33" s="2027"/>
      <c r="HJM33" s="2027"/>
      <c r="HJN33" s="2027"/>
      <c r="HJO33" s="2027"/>
      <c r="HJP33" s="2027"/>
      <c r="HJQ33" s="2027"/>
      <c r="HJR33" s="2027"/>
      <c r="HJS33" s="2027"/>
      <c r="HJT33" s="2027"/>
      <c r="HJU33" s="2027"/>
      <c r="HJV33" s="2027"/>
      <c r="HJW33" s="2027"/>
      <c r="HJX33" s="2027"/>
      <c r="HJY33" s="2027"/>
      <c r="HJZ33" s="2027"/>
      <c r="HKA33" s="2027"/>
      <c r="HKB33" s="2027"/>
      <c r="HKC33" s="2027"/>
      <c r="HKD33" s="2027"/>
      <c r="HKE33" s="2027"/>
      <c r="HKF33" s="2027"/>
      <c r="HKG33" s="2027"/>
      <c r="HKH33" s="2027"/>
      <c r="HKI33" s="2027"/>
      <c r="HKJ33" s="2027"/>
      <c r="HKK33" s="2027"/>
      <c r="HKL33" s="2027"/>
      <c r="HKM33" s="2027"/>
      <c r="HKN33" s="2027"/>
      <c r="HKO33" s="2027"/>
      <c r="HKP33" s="2027"/>
      <c r="HKQ33" s="2027"/>
      <c r="HKR33" s="2027"/>
      <c r="HKS33" s="2027"/>
      <c r="HKT33" s="2027"/>
      <c r="HKU33" s="2027"/>
      <c r="HKV33" s="2027"/>
      <c r="HKW33" s="2027"/>
      <c r="HKX33" s="2027"/>
      <c r="HKY33" s="2027"/>
      <c r="HKZ33" s="2027"/>
      <c r="HLA33" s="2027"/>
      <c r="HLB33" s="2027"/>
      <c r="HLC33" s="2027"/>
      <c r="HLD33" s="2027"/>
      <c r="HLE33" s="2027"/>
      <c r="HLF33" s="2027"/>
      <c r="HLG33" s="2027"/>
      <c r="HLH33" s="2027"/>
      <c r="HLI33" s="2027"/>
      <c r="HLJ33" s="2027"/>
      <c r="HLK33" s="2027"/>
      <c r="HLL33" s="2027"/>
      <c r="HLM33" s="2027"/>
      <c r="HLN33" s="2027"/>
      <c r="HLO33" s="2027"/>
      <c r="HLP33" s="2027"/>
      <c r="HLQ33" s="2027"/>
      <c r="HLR33" s="2027"/>
      <c r="HLS33" s="2027"/>
      <c r="HLT33" s="2027"/>
      <c r="HLU33" s="2027"/>
      <c r="HLV33" s="2027"/>
      <c r="HLW33" s="2027"/>
      <c r="HLX33" s="2027"/>
      <c r="HLY33" s="2027"/>
      <c r="HLZ33" s="2027"/>
      <c r="HMA33" s="2027"/>
      <c r="HMB33" s="2027"/>
      <c r="HMC33" s="2027"/>
      <c r="HMD33" s="2027"/>
      <c r="HME33" s="2027"/>
      <c r="HMF33" s="2027"/>
      <c r="HMG33" s="2027"/>
      <c r="HMH33" s="2027"/>
      <c r="HMI33" s="2027"/>
      <c r="HMJ33" s="2027"/>
      <c r="HMK33" s="2027"/>
      <c r="HML33" s="2027"/>
      <c r="HMM33" s="2027"/>
      <c r="HMN33" s="2027"/>
      <c r="HMO33" s="2027"/>
      <c r="HMP33" s="2027"/>
      <c r="HMQ33" s="2027"/>
      <c r="HMR33" s="2027"/>
      <c r="HMS33" s="2027"/>
      <c r="HMT33" s="2027"/>
      <c r="HMU33" s="2027"/>
      <c r="HMV33" s="2027"/>
      <c r="HMW33" s="2027"/>
      <c r="HMX33" s="2027"/>
      <c r="HMY33" s="2027"/>
      <c r="HMZ33" s="2027"/>
      <c r="HNA33" s="2027"/>
      <c r="HNB33" s="2027"/>
      <c r="HNC33" s="2027"/>
      <c r="HND33" s="2027"/>
      <c r="HNE33" s="2027"/>
      <c r="HNF33" s="2027"/>
      <c r="HNG33" s="2027"/>
      <c r="HNH33" s="2027"/>
      <c r="HNI33" s="2027"/>
      <c r="HNJ33" s="2027"/>
      <c r="HNK33" s="2027"/>
      <c r="HNL33" s="2027"/>
      <c r="HNM33" s="2027"/>
      <c r="HNN33" s="2027"/>
      <c r="HNO33" s="2027"/>
      <c r="HNP33" s="2027"/>
      <c r="HNQ33" s="2027"/>
      <c r="HNR33" s="2027"/>
      <c r="HNS33" s="2027"/>
      <c r="HNT33" s="2027"/>
      <c r="HNU33" s="2027"/>
      <c r="HNV33" s="2027"/>
      <c r="HNW33" s="2027"/>
      <c r="HNX33" s="2027"/>
      <c r="HNY33" s="2027"/>
      <c r="HNZ33" s="2027"/>
      <c r="HOA33" s="2027"/>
      <c r="HOB33" s="2027"/>
      <c r="HOC33" s="2027"/>
      <c r="HOD33" s="2027"/>
      <c r="HOE33" s="2027"/>
      <c r="HOF33" s="2027"/>
      <c r="HOG33" s="2027"/>
      <c r="HOH33" s="2027"/>
      <c r="HOI33" s="2027"/>
      <c r="HOJ33" s="2027"/>
      <c r="HOK33" s="2027"/>
      <c r="HOL33" s="2027"/>
      <c r="HOM33" s="2027"/>
      <c r="HON33" s="2027"/>
      <c r="HOO33" s="2027"/>
      <c r="HOP33" s="2027"/>
      <c r="HOQ33" s="2027"/>
      <c r="HOR33" s="2027"/>
      <c r="HOS33" s="2027"/>
      <c r="HOT33" s="2027"/>
      <c r="HOU33" s="2027"/>
      <c r="HOV33" s="2027"/>
      <c r="HOW33" s="2027"/>
      <c r="HOX33" s="2027"/>
      <c r="HOY33" s="2027"/>
      <c r="HOZ33" s="2027"/>
      <c r="HPA33" s="2027"/>
      <c r="HPB33" s="2027"/>
      <c r="HPC33" s="2027"/>
      <c r="HPD33" s="2027"/>
      <c r="HPE33" s="2027"/>
      <c r="HPF33" s="2027"/>
      <c r="HPG33" s="2027"/>
      <c r="HPH33" s="2027"/>
      <c r="HPI33" s="2027"/>
      <c r="HPJ33" s="2027"/>
      <c r="HPK33" s="2027"/>
      <c r="HPL33" s="2027"/>
      <c r="HPM33" s="2027"/>
      <c r="HPN33" s="2027"/>
      <c r="HPO33" s="2027"/>
      <c r="HPP33" s="2027"/>
      <c r="HPQ33" s="2027"/>
      <c r="HPR33" s="2027"/>
      <c r="HPS33" s="2027"/>
      <c r="HPT33" s="2027"/>
      <c r="HPU33" s="2027"/>
      <c r="HPV33" s="2027"/>
      <c r="HPW33" s="2027"/>
      <c r="HPX33" s="2027"/>
      <c r="HPY33" s="2027"/>
      <c r="HPZ33" s="2027"/>
      <c r="HQA33" s="2027"/>
      <c r="HQB33" s="2027"/>
      <c r="HQC33" s="2027"/>
      <c r="HQD33" s="2027"/>
      <c r="HQE33" s="2027"/>
      <c r="HQF33" s="2027"/>
      <c r="HQG33" s="2027"/>
      <c r="HQH33" s="2027"/>
      <c r="HQI33" s="2027"/>
      <c r="HQJ33" s="2027"/>
      <c r="HQK33" s="2027"/>
      <c r="HQL33" s="2027"/>
      <c r="HQM33" s="2027"/>
      <c r="HQN33" s="2027"/>
      <c r="HQO33" s="2027"/>
      <c r="HQP33" s="2027"/>
      <c r="HQQ33" s="2027"/>
      <c r="HQR33" s="2027"/>
      <c r="HQS33" s="2027"/>
      <c r="HQT33" s="2027"/>
      <c r="HQU33" s="2027"/>
      <c r="HQV33" s="2027"/>
      <c r="HQW33" s="2027"/>
      <c r="HQX33" s="2027"/>
      <c r="HQY33" s="2027"/>
      <c r="HQZ33" s="2027"/>
      <c r="HRA33" s="2027"/>
      <c r="HRB33" s="2027"/>
      <c r="HRC33" s="2027"/>
      <c r="HRD33" s="2027"/>
      <c r="HRE33" s="2027"/>
      <c r="HRF33" s="2027"/>
      <c r="HRG33" s="2027"/>
      <c r="HRH33" s="2027"/>
      <c r="HRI33" s="2027"/>
      <c r="HRJ33" s="2027"/>
      <c r="HRK33" s="2027"/>
      <c r="HRL33" s="2027"/>
      <c r="HRM33" s="2027"/>
      <c r="HRN33" s="2027"/>
      <c r="HRO33" s="2027"/>
      <c r="HRP33" s="2027"/>
      <c r="HRQ33" s="2027"/>
      <c r="HRR33" s="2027"/>
      <c r="HRS33" s="2027"/>
      <c r="HRT33" s="2027"/>
      <c r="HRU33" s="2027"/>
      <c r="HRV33" s="2027"/>
      <c r="HRW33" s="2027"/>
      <c r="HRX33" s="2027"/>
      <c r="HRY33" s="2027"/>
      <c r="HRZ33" s="2027"/>
      <c r="HSA33" s="2027"/>
      <c r="HSB33" s="2027"/>
      <c r="HSC33" s="2027"/>
      <c r="HSD33" s="2027"/>
      <c r="HSE33" s="2027"/>
      <c r="HSF33" s="2027"/>
      <c r="HSG33" s="2027"/>
      <c r="HSH33" s="2027"/>
      <c r="HSI33" s="2027"/>
      <c r="HSJ33" s="2027"/>
      <c r="HSK33" s="2027"/>
      <c r="HSL33" s="2027"/>
      <c r="HSM33" s="2027"/>
      <c r="HSN33" s="2027"/>
      <c r="HSO33" s="2027"/>
      <c r="HSP33" s="2027"/>
      <c r="HSQ33" s="2027"/>
      <c r="HSR33" s="2027"/>
      <c r="HSS33" s="2027"/>
      <c r="HST33" s="2027"/>
      <c r="HSU33" s="2027"/>
      <c r="HSV33" s="2027"/>
      <c r="HSW33" s="2027"/>
      <c r="HSX33" s="2027"/>
      <c r="HSY33" s="2027"/>
      <c r="HSZ33" s="2027"/>
      <c r="HTA33" s="2027"/>
      <c r="HTB33" s="2027"/>
      <c r="HTC33" s="2027"/>
      <c r="HTD33" s="2027"/>
      <c r="HTE33" s="2027"/>
      <c r="HTF33" s="2027"/>
      <c r="HTG33" s="2027"/>
      <c r="HTH33" s="2027"/>
      <c r="HTI33" s="2027"/>
      <c r="HTJ33" s="2027"/>
      <c r="HTK33" s="2027"/>
      <c r="HTL33" s="2027"/>
      <c r="HTM33" s="2027"/>
      <c r="HTN33" s="2027"/>
      <c r="HTO33" s="2027"/>
      <c r="HTP33" s="2027"/>
      <c r="HTQ33" s="2027"/>
      <c r="HTR33" s="2027"/>
      <c r="HTS33" s="2027"/>
      <c r="HTT33" s="2027"/>
      <c r="HTU33" s="2027"/>
      <c r="HTV33" s="2027"/>
      <c r="HTW33" s="2027"/>
      <c r="HTX33" s="2027"/>
      <c r="HTY33" s="2027"/>
      <c r="HTZ33" s="2027"/>
      <c r="HUA33" s="2027"/>
      <c r="HUB33" s="2027"/>
      <c r="HUC33" s="2027"/>
      <c r="HUD33" s="2027"/>
      <c r="HUE33" s="2027"/>
      <c r="HUF33" s="2027"/>
      <c r="HUG33" s="2027"/>
      <c r="HUH33" s="2027"/>
      <c r="HUI33" s="2027"/>
      <c r="HUJ33" s="2027"/>
      <c r="HUK33" s="2027"/>
      <c r="HUL33" s="2027"/>
      <c r="HUM33" s="2027"/>
      <c r="HUN33" s="2027"/>
      <c r="HUO33" s="2027"/>
      <c r="HUP33" s="2027"/>
      <c r="HUQ33" s="2027"/>
      <c r="HUR33" s="2027"/>
      <c r="HUS33" s="2027"/>
      <c r="HUT33" s="2027"/>
      <c r="HUU33" s="2027"/>
      <c r="HUV33" s="2027"/>
      <c r="HUW33" s="2027"/>
      <c r="HUX33" s="2027"/>
      <c r="HUY33" s="2027"/>
      <c r="HUZ33" s="2027"/>
      <c r="HVA33" s="2027"/>
      <c r="HVB33" s="2027"/>
      <c r="HVC33" s="2027"/>
      <c r="HVD33" s="2027"/>
      <c r="HVE33" s="2027"/>
      <c r="HVF33" s="2027"/>
      <c r="HVG33" s="2027"/>
      <c r="HVH33" s="2027"/>
      <c r="HVI33" s="2027"/>
      <c r="HVJ33" s="2027"/>
      <c r="HVK33" s="2027"/>
      <c r="HVL33" s="2027"/>
      <c r="HVM33" s="2027"/>
      <c r="HVN33" s="2027"/>
      <c r="HVO33" s="2027"/>
      <c r="HVP33" s="2027"/>
      <c r="HVQ33" s="2027"/>
      <c r="HVR33" s="2027"/>
      <c r="HVS33" s="2027"/>
      <c r="HVT33" s="2027"/>
      <c r="HVU33" s="2027"/>
      <c r="HVV33" s="2027"/>
      <c r="HVW33" s="2027"/>
      <c r="HVX33" s="2027"/>
      <c r="HVY33" s="2027"/>
      <c r="HVZ33" s="2027"/>
      <c r="HWA33" s="2027"/>
      <c r="HWB33" s="2027"/>
      <c r="HWC33" s="2027"/>
      <c r="HWD33" s="2027"/>
      <c r="HWE33" s="2027"/>
      <c r="HWF33" s="2027"/>
      <c r="HWG33" s="2027"/>
      <c r="HWH33" s="2027"/>
      <c r="HWI33" s="2027"/>
      <c r="HWJ33" s="2027"/>
      <c r="HWK33" s="2027"/>
      <c r="HWL33" s="2027"/>
      <c r="HWM33" s="2027"/>
      <c r="HWN33" s="2027"/>
      <c r="HWO33" s="2027"/>
      <c r="HWP33" s="2027"/>
      <c r="HWQ33" s="2027"/>
      <c r="HWR33" s="2027"/>
      <c r="HWS33" s="2027"/>
      <c r="HWT33" s="2027"/>
      <c r="HWU33" s="2027"/>
      <c r="HWV33" s="2027"/>
      <c r="HWW33" s="2027"/>
      <c r="HWX33" s="2027"/>
      <c r="HWY33" s="2027"/>
      <c r="HWZ33" s="2027"/>
      <c r="HXA33" s="2027"/>
      <c r="HXB33" s="2027"/>
      <c r="HXC33" s="2027"/>
      <c r="HXD33" s="2027"/>
      <c r="HXE33" s="2027"/>
      <c r="HXF33" s="2027"/>
      <c r="HXG33" s="2027"/>
      <c r="HXH33" s="2027"/>
      <c r="HXI33" s="2027"/>
      <c r="HXJ33" s="2027"/>
      <c r="HXK33" s="2027"/>
      <c r="HXL33" s="2027"/>
      <c r="HXM33" s="2027"/>
      <c r="HXN33" s="2027"/>
      <c r="HXO33" s="2027"/>
      <c r="HXP33" s="2027"/>
      <c r="HXQ33" s="2027"/>
      <c r="HXR33" s="2027"/>
      <c r="HXS33" s="2027"/>
      <c r="HXT33" s="2027"/>
      <c r="HXU33" s="2027"/>
      <c r="HXV33" s="2027"/>
      <c r="HXW33" s="2027"/>
      <c r="HXX33" s="2027"/>
      <c r="HXY33" s="2027"/>
      <c r="HXZ33" s="2027"/>
      <c r="HYA33" s="2027"/>
      <c r="HYB33" s="2027"/>
      <c r="HYC33" s="2027"/>
      <c r="HYD33" s="2027"/>
      <c r="HYE33" s="2027"/>
      <c r="HYF33" s="2027"/>
      <c r="HYG33" s="2027"/>
      <c r="HYH33" s="2027"/>
      <c r="HYI33" s="2027"/>
      <c r="HYJ33" s="2027"/>
      <c r="HYK33" s="2027"/>
      <c r="HYL33" s="2027"/>
      <c r="HYM33" s="2027"/>
      <c r="HYN33" s="2027"/>
      <c r="HYO33" s="2027"/>
      <c r="HYP33" s="2027"/>
      <c r="HYQ33" s="2027"/>
      <c r="HYR33" s="2027"/>
      <c r="HYS33" s="2027"/>
      <c r="HYT33" s="2027"/>
      <c r="HYU33" s="2027"/>
      <c r="HYV33" s="2027"/>
      <c r="HYW33" s="2027"/>
      <c r="HYX33" s="2027"/>
      <c r="HYY33" s="2027"/>
      <c r="HYZ33" s="2027"/>
      <c r="HZA33" s="2027"/>
      <c r="HZB33" s="2027"/>
      <c r="HZC33" s="2027"/>
      <c r="HZD33" s="2027"/>
      <c r="HZE33" s="2027"/>
      <c r="HZF33" s="2027"/>
      <c r="HZG33" s="2027"/>
      <c r="HZH33" s="2027"/>
      <c r="HZI33" s="2027"/>
      <c r="HZJ33" s="2027"/>
      <c r="HZK33" s="2027"/>
      <c r="HZL33" s="2027"/>
      <c r="HZM33" s="2027"/>
      <c r="HZN33" s="2027"/>
      <c r="HZO33" s="2027"/>
      <c r="HZP33" s="2027"/>
      <c r="HZQ33" s="2027"/>
      <c r="HZR33" s="2027"/>
      <c r="HZS33" s="2027"/>
      <c r="HZT33" s="2027"/>
      <c r="HZU33" s="2027"/>
      <c r="HZV33" s="2027"/>
      <c r="HZW33" s="2027"/>
      <c r="HZX33" s="2027"/>
      <c r="HZY33" s="2027"/>
      <c r="HZZ33" s="2027"/>
      <c r="IAA33" s="2027"/>
      <c r="IAB33" s="2027"/>
      <c r="IAC33" s="2027"/>
      <c r="IAD33" s="2027"/>
      <c r="IAE33" s="2027"/>
      <c r="IAF33" s="2027"/>
      <c r="IAG33" s="2027"/>
      <c r="IAH33" s="2027"/>
      <c r="IAI33" s="2027"/>
      <c r="IAJ33" s="2027"/>
      <c r="IAK33" s="2027"/>
      <c r="IAL33" s="2027"/>
      <c r="IAM33" s="2027"/>
      <c r="IAN33" s="2027"/>
      <c r="IAO33" s="2027"/>
      <c r="IAP33" s="2027"/>
      <c r="IAQ33" s="2027"/>
      <c r="IAR33" s="2027"/>
      <c r="IAS33" s="2027"/>
      <c r="IAT33" s="2027"/>
      <c r="IAU33" s="2027"/>
      <c r="IAV33" s="2027"/>
      <c r="IAW33" s="2027"/>
      <c r="IAX33" s="2027"/>
      <c r="IAY33" s="2027"/>
      <c r="IAZ33" s="2027"/>
      <c r="IBA33" s="2027"/>
      <c r="IBB33" s="2027"/>
      <c r="IBC33" s="2027"/>
      <c r="IBD33" s="2027"/>
      <c r="IBE33" s="2027"/>
      <c r="IBF33" s="2027"/>
      <c r="IBG33" s="2027"/>
      <c r="IBH33" s="2027"/>
      <c r="IBI33" s="2027"/>
      <c r="IBJ33" s="2027"/>
      <c r="IBK33" s="2027"/>
      <c r="IBL33" s="2027"/>
      <c r="IBM33" s="2027"/>
      <c r="IBN33" s="2027"/>
      <c r="IBO33" s="2027"/>
      <c r="IBP33" s="2027"/>
      <c r="IBQ33" s="2027"/>
      <c r="IBR33" s="2027"/>
      <c r="IBS33" s="2027"/>
      <c r="IBT33" s="2027"/>
      <c r="IBU33" s="2027"/>
      <c r="IBV33" s="2027"/>
      <c r="IBW33" s="2027"/>
      <c r="IBX33" s="2027"/>
      <c r="IBY33" s="2027"/>
      <c r="IBZ33" s="2027"/>
      <c r="ICA33" s="2027"/>
      <c r="ICB33" s="2027"/>
      <c r="ICC33" s="2027"/>
      <c r="ICD33" s="2027"/>
      <c r="ICE33" s="2027"/>
      <c r="ICF33" s="2027"/>
      <c r="ICG33" s="2027"/>
      <c r="ICH33" s="2027"/>
      <c r="ICI33" s="2027"/>
      <c r="ICJ33" s="2027"/>
      <c r="ICK33" s="2027"/>
      <c r="ICL33" s="2027"/>
      <c r="ICM33" s="2027"/>
      <c r="ICN33" s="2027"/>
      <c r="ICO33" s="2027"/>
      <c r="ICP33" s="2027"/>
      <c r="ICQ33" s="2027"/>
      <c r="ICR33" s="2027"/>
      <c r="ICS33" s="2027"/>
      <c r="ICT33" s="2027"/>
      <c r="ICU33" s="2027"/>
      <c r="ICV33" s="2027"/>
      <c r="ICW33" s="2027"/>
      <c r="ICX33" s="2027"/>
      <c r="ICY33" s="2027"/>
      <c r="ICZ33" s="2027"/>
      <c r="IDA33" s="2027"/>
      <c r="IDB33" s="2027"/>
      <c r="IDC33" s="2027"/>
      <c r="IDD33" s="2027"/>
      <c r="IDE33" s="2027"/>
      <c r="IDF33" s="2027"/>
      <c r="IDG33" s="2027"/>
      <c r="IDH33" s="2027"/>
      <c r="IDI33" s="2027"/>
      <c r="IDJ33" s="2027"/>
      <c r="IDK33" s="2027"/>
      <c r="IDL33" s="2027"/>
      <c r="IDM33" s="2027"/>
      <c r="IDN33" s="2027"/>
      <c r="IDO33" s="2027"/>
      <c r="IDP33" s="2027"/>
      <c r="IDQ33" s="2027"/>
      <c r="IDR33" s="2027"/>
      <c r="IDS33" s="2027"/>
      <c r="IDT33" s="2027"/>
      <c r="IDU33" s="2027"/>
      <c r="IDV33" s="2027"/>
      <c r="IDW33" s="2027"/>
      <c r="IDX33" s="2027"/>
      <c r="IDY33" s="2027"/>
      <c r="IDZ33" s="2027"/>
      <c r="IEA33" s="2027"/>
      <c r="IEB33" s="2027"/>
      <c r="IEC33" s="2027"/>
      <c r="IED33" s="2027"/>
      <c r="IEE33" s="2027"/>
      <c r="IEF33" s="2027"/>
      <c r="IEG33" s="2027"/>
      <c r="IEH33" s="2027"/>
      <c r="IEI33" s="2027"/>
      <c r="IEJ33" s="2027"/>
      <c r="IEK33" s="2027"/>
      <c r="IEL33" s="2027"/>
      <c r="IEM33" s="2027"/>
      <c r="IEN33" s="2027"/>
      <c r="IEO33" s="2027"/>
      <c r="IEP33" s="2027"/>
      <c r="IEQ33" s="2027"/>
      <c r="IER33" s="2027"/>
      <c r="IES33" s="2027"/>
      <c r="IET33" s="2027"/>
      <c r="IEU33" s="2027"/>
      <c r="IEV33" s="2027"/>
      <c r="IEW33" s="2027"/>
      <c r="IEX33" s="2027"/>
      <c r="IEY33" s="2027"/>
      <c r="IEZ33" s="2027"/>
      <c r="IFA33" s="2027"/>
      <c r="IFB33" s="2027"/>
      <c r="IFC33" s="2027"/>
      <c r="IFD33" s="2027"/>
      <c r="IFE33" s="2027"/>
      <c r="IFF33" s="2027"/>
      <c r="IFG33" s="2027"/>
      <c r="IFH33" s="2027"/>
      <c r="IFI33" s="2027"/>
      <c r="IFJ33" s="2027"/>
      <c r="IFK33" s="2027"/>
      <c r="IFL33" s="2027"/>
      <c r="IFM33" s="2027"/>
      <c r="IFN33" s="2027"/>
      <c r="IFO33" s="2027"/>
      <c r="IFP33" s="2027"/>
      <c r="IFQ33" s="2027"/>
      <c r="IFR33" s="2027"/>
      <c r="IFS33" s="2027"/>
      <c r="IFT33" s="2027"/>
      <c r="IFU33" s="2027"/>
      <c r="IFV33" s="2027"/>
      <c r="IFW33" s="2027"/>
      <c r="IFX33" s="2027"/>
      <c r="IFY33" s="2027"/>
      <c r="IFZ33" s="2027"/>
      <c r="IGA33" s="2027"/>
      <c r="IGB33" s="2027"/>
      <c r="IGC33" s="2027"/>
      <c r="IGD33" s="2027"/>
      <c r="IGE33" s="2027"/>
      <c r="IGF33" s="2027"/>
      <c r="IGG33" s="2027"/>
      <c r="IGH33" s="2027"/>
      <c r="IGI33" s="2027"/>
      <c r="IGJ33" s="2027"/>
      <c r="IGK33" s="2027"/>
      <c r="IGL33" s="2027"/>
      <c r="IGM33" s="2027"/>
      <c r="IGN33" s="2027"/>
      <c r="IGO33" s="2027"/>
      <c r="IGP33" s="2027"/>
      <c r="IGQ33" s="2027"/>
      <c r="IGR33" s="2027"/>
      <c r="IGS33" s="2027"/>
      <c r="IGT33" s="2027"/>
      <c r="IGU33" s="2027"/>
      <c r="IGV33" s="2027"/>
      <c r="IGW33" s="2027"/>
      <c r="IGX33" s="2027"/>
      <c r="IGY33" s="2027"/>
      <c r="IGZ33" s="2027"/>
      <c r="IHA33" s="2027"/>
      <c r="IHB33" s="2027"/>
      <c r="IHC33" s="2027"/>
      <c r="IHD33" s="2027"/>
      <c r="IHE33" s="2027"/>
      <c r="IHF33" s="2027"/>
      <c r="IHG33" s="2027"/>
      <c r="IHH33" s="2027"/>
      <c r="IHI33" s="2027"/>
      <c r="IHJ33" s="2027"/>
      <c r="IHK33" s="2027"/>
      <c r="IHL33" s="2027"/>
      <c r="IHM33" s="2027"/>
      <c r="IHN33" s="2027"/>
      <c r="IHO33" s="2027"/>
      <c r="IHP33" s="2027"/>
      <c r="IHQ33" s="2027"/>
      <c r="IHR33" s="2027"/>
      <c r="IHS33" s="2027"/>
      <c r="IHT33" s="2027"/>
      <c r="IHU33" s="2027"/>
      <c r="IHV33" s="2027"/>
      <c r="IHW33" s="2027"/>
      <c r="IHX33" s="2027"/>
      <c r="IHY33" s="2027"/>
      <c r="IHZ33" s="2027"/>
      <c r="IIA33" s="2027"/>
      <c r="IIB33" s="2027"/>
      <c r="IIC33" s="2027"/>
      <c r="IID33" s="2027"/>
      <c r="IIE33" s="2027"/>
      <c r="IIF33" s="2027"/>
      <c r="IIG33" s="2027"/>
      <c r="IIH33" s="2027"/>
      <c r="III33" s="2027"/>
      <c r="IIJ33" s="2027"/>
      <c r="IIK33" s="2027"/>
      <c r="IIL33" s="2027"/>
      <c r="IIM33" s="2027"/>
      <c r="IIN33" s="2027"/>
      <c r="IIO33" s="2027"/>
      <c r="IIP33" s="2027"/>
      <c r="IIQ33" s="2027"/>
      <c r="IIR33" s="2027"/>
      <c r="IIS33" s="2027"/>
      <c r="IIT33" s="2027"/>
      <c r="IIU33" s="2027"/>
      <c r="IIV33" s="2027"/>
      <c r="IIW33" s="2027"/>
      <c r="IIX33" s="2027"/>
      <c r="IIY33" s="2027"/>
      <c r="IIZ33" s="2027"/>
      <c r="IJA33" s="2027"/>
      <c r="IJB33" s="2027"/>
      <c r="IJC33" s="2027"/>
      <c r="IJD33" s="2027"/>
      <c r="IJE33" s="2027"/>
      <c r="IJF33" s="2027"/>
      <c r="IJG33" s="2027"/>
      <c r="IJH33" s="2027"/>
      <c r="IJI33" s="2027"/>
      <c r="IJJ33" s="2027"/>
      <c r="IJK33" s="2027"/>
      <c r="IJL33" s="2027"/>
      <c r="IJM33" s="2027"/>
      <c r="IJN33" s="2027"/>
      <c r="IJO33" s="2027"/>
      <c r="IJP33" s="2027"/>
      <c r="IJQ33" s="2027"/>
      <c r="IJR33" s="2027"/>
      <c r="IJS33" s="2027"/>
      <c r="IJT33" s="2027"/>
      <c r="IJU33" s="2027"/>
      <c r="IJV33" s="2027"/>
      <c r="IJW33" s="2027"/>
      <c r="IJX33" s="2027"/>
      <c r="IJY33" s="2027"/>
      <c r="IJZ33" s="2027"/>
      <c r="IKA33" s="2027"/>
      <c r="IKB33" s="2027"/>
      <c r="IKC33" s="2027"/>
      <c r="IKD33" s="2027"/>
      <c r="IKE33" s="2027"/>
      <c r="IKF33" s="2027"/>
      <c r="IKG33" s="2027"/>
      <c r="IKH33" s="2027"/>
      <c r="IKI33" s="2027"/>
      <c r="IKJ33" s="2027"/>
      <c r="IKK33" s="2027"/>
      <c r="IKL33" s="2027"/>
      <c r="IKM33" s="2027"/>
      <c r="IKN33" s="2027"/>
      <c r="IKO33" s="2027"/>
      <c r="IKP33" s="2027"/>
      <c r="IKQ33" s="2027"/>
      <c r="IKR33" s="2027"/>
      <c r="IKS33" s="2027"/>
      <c r="IKT33" s="2027"/>
      <c r="IKU33" s="2027"/>
      <c r="IKV33" s="2027"/>
      <c r="IKW33" s="2027"/>
      <c r="IKX33" s="2027"/>
      <c r="IKY33" s="2027"/>
      <c r="IKZ33" s="2027"/>
      <c r="ILA33" s="2027"/>
      <c r="ILB33" s="2027"/>
      <c r="ILC33" s="2027"/>
      <c r="ILD33" s="2027"/>
      <c r="ILE33" s="2027"/>
      <c r="ILF33" s="2027"/>
      <c r="ILG33" s="2027"/>
      <c r="ILH33" s="2027"/>
      <c r="ILI33" s="2027"/>
      <c r="ILJ33" s="2027"/>
      <c r="ILK33" s="2027"/>
      <c r="ILL33" s="2027"/>
      <c r="ILM33" s="2027"/>
      <c r="ILN33" s="2027"/>
      <c r="ILO33" s="2027"/>
      <c r="ILP33" s="2027"/>
      <c r="ILQ33" s="2027"/>
      <c r="ILR33" s="2027"/>
      <c r="ILS33" s="2027"/>
      <c r="ILT33" s="2027"/>
      <c r="ILU33" s="2027"/>
      <c r="ILV33" s="2027"/>
      <c r="ILW33" s="2027"/>
      <c r="ILX33" s="2027"/>
      <c r="ILY33" s="2027"/>
      <c r="ILZ33" s="2027"/>
      <c r="IMA33" s="2027"/>
      <c r="IMB33" s="2027"/>
      <c r="IMC33" s="2027"/>
      <c r="IMD33" s="2027"/>
      <c r="IME33" s="2027"/>
      <c r="IMF33" s="2027"/>
      <c r="IMG33" s="2027"/>
      <c r="IMH33" s="2027"/>
      <c r="IMI33" s="2027"/>
      <c r="IMJ33" s="2027"/>
      <c r="IMK33" s="2027"/>
      <c r="IML33" s="2027"/>
      <c r="IMM33" s="2027"/>
      <c r="IMN33" s="2027"/>
      <c r="IMO33" s="2027"/>
      <c r="IMP33" s="2027"/>
      <c r="IMQ33" s="2027"/>
      <c r="IMR33" s="2027"/>
      <c r="IMS33" s="2027"/>
      <c r="IMT33" s="2027"/>
      <c r="IMU33" s="2027"/>
      <c r="IMV33" s="2027"/>
      <c r="IMW33" s="2027"/>
      <c r="IMX33" s="2027"/>
      <c r="IMY33" s="2027"/>
      <c r="IMZ33" s="2027"/>
      <c r="INA33" s="2027"/>
      <c r="INB33" s="2027"/>
      <c r="INC33" s="2027"/>
      <c r="IND33" s="2027"/>
      <c r="INE33" s="2027"/>
      <c r="INF33" s="2027"/>
      <c r="ING33" s="2027"/>
      <c r="INH33" s="2027"/>
      <c r="INI33" s="2027"/>
      <c r="INJ33" s="2027"/>
      <c r="INK33" s="2027"/>
      <c r="INL33" s="2027"/>
      <c r="INM33" s="2027"/>
      <c r="INN33" s="2027"/>
      <c r="INO33" s="2027"/>
      <c r="INP33" s="2027"/>
      <c r="INQ33" s="2027"/>
      <c r="INR33" s="2027"/>
      <c r="INS33" s="2027"/>
      <c r="INT33" s="2027"/>
      <c r="INU33" s="2027"/>
      <c r="INV33" s="2027"/>
      <c r="INW33" s="2027"/>
      <c r="INX33" s="2027"/>
      <c r="INY33" s="2027"/>
      <c r="INZ33" s="2027"/>
      <c r="IOA33" s="2027"/>
      <c r="IOB33" s="2027"/>
      <c r="IOC33" s="2027"/>
      <c r="IOD33" s="2027"/>
      <c r="IOE33" s="2027"/>
      <c r="IOF33" s="2027"/>
      <c r="IOG33" s="2027"/>
      <c r="IOH33" s="2027"/>
      <c r="IOI33" s="2027"/>
      <c r="IOJ33" s="2027"/>
      <c r="IOK33" s="2027"/>
      <c r="IOL33" s="2027"/>
      <c r="IOM33" s="2027"/>
      <c r="ION33" s="2027"/>
      <c r="IOO33" s="2027"/>
      <c r="IOP33" s="2027"/>
      <c r="IOQ33" s="2027"/>
      <c r="IOR33" s="2027"/>
      <c r="IOS33" s="2027"/>
      <c r="IOT33" s="2027"/>
      <c r="IOU33" s="2027"/>
      <c r="IOV33" s="2027"/>
      <c r="IOW33" s="2027"/>
      <c r="IOX33" s="2027"/>
      <c r="IOY33" s="2027"/>
      <c r="IOZ33" s="2027"/>
      <c r="IPA33" s="2027"/>
      <c r="IPB33" s="2027"/>
      <c r="IPC33" s="2027"/>
      <c r="IPD33" s="2027"/>
      <c r="IPE33" s="2027"/>
      <c r="IPF33" s="2027"/>
      <c r="IPG33" s="2027"/>
      <c r="IPH33" s="2027"/>
      <c r="IPI33" s="2027"/>
      <c r="IPJ33" s="2027"/>
      <c r="IPK33" s="2027"/>
      <c r="IPL33" s="2027"/>
      <c r="IPM33" s="2027"/>
      <c r="IPN33" s="2027"/>
      <c r="IPO33" s="2027"/>
      <c r="IPP33" s="2027"/>
      <c r="IPQ33" s="2027"/>
      <c r="IPR33" s="2027"/>
      <c r="IPS33" s="2027"/>
      <c r="IPT33" s="2027"/>
      <c r="IPU33" s="2027"/>
      <c r="IPV33" s="2027"/>
      <c r="IPW33" s="2027"/>
      <c r="IPX33" s="2027"/>
      <c r="IPY33" s="2027"/>
      <c r="IPZ33" s="2027"/>
      <c r="IQA33" s="2027"/>
      <c r="IQB33" s="2027"/>
      <c r="IQC33" s="2027"/>
      <c r="IQD33" s="2027"/>
      <c r="IQE33" s="2027"/>
      <c r="IQF33" s="2027"/>
      <c r="IQG33" s="2027"/>
      <c r="IQH33" s="2027"/>
      <c r="IQI33" s="2027"/>
      <c r="IQJ33" s="2027"/>
      <c r="IQK33" s="2027"/>
      <c r="IQL33" s="2027"/>
      <c r="IQM33" s="2027"/>
      <c r="IQN33" s="2027"/>
      <c r="IQO33" s="2027"/>
      <c r="IQP33" s="2027"/>
      <c r="IQQ33" s="2027"/>
      <c r="IQR33" s="2027"/>
      <c r="IQS33" s="2027"/>
      <c r="IQT33" s="2027"/>
      <c r="IQU33" s="2027"/>
      <c r="IQV33" s="2027"/>
      <c r="IQW33" s="2027"/>
      <c r="IQX33" s="2027"/>
      <c r="IQY33" s="2027"/>
      <c r="IQZ33" s="2027"/>
      <c r="IRA33" s="2027"/>
      <c r="IRB33" s="2027"/>
      <c r="IRC33" s="2027"/>
      <c r="IRD33" s="2027"/>
      <c r="IRE33" s="2027"/>
      <c r="IRF33" s="2027"/>
      <c r="IRG33" s="2027"/>
      <c r="IRH33" s="2027"/>
      <c r="IRI33" s="2027"/>
      <c r="IRJ33" s="2027"/>
      <c r="IRK33" s="2027"/>
      <c r="IRL33" s="2027"/>
      <c r="IRM33" s="2027"/>
      <c r="IRN33" s="2027"/>
      <c r="IRO33" s="2027"/>
      <c r="IRP33" s="2027"/>
      <c r="IRQ33" s="2027"/>
      <c r="IRR33" s="2027"/>
      <c r="IRS33" s="2027"/>
      <c r="IRT33" s="2027"/>
      <c r="IRU33" s="2027"/>
      <c r="IRV33" s="2027"/>
      <c r="IRW33" s="2027"/>
      <c r="IRX33" s="2027"/>
      <c r="IRY33" s="2027"/>
      <c r="IRZ33" s="2027"/>
      <c r="ISA33" s="2027"/>
      <c r="ISB33" s="2027"/>
      <c r="ISC33" s="2027"/>
      <c r="ISD33" s="2027"/>
      <c r="ISE33" s="2027"/>
      <c r="ISF33" s="2027"/>
      <c r="ISG33" s="2027"/>
      <c r="ISH33" s="2027"/>
      <c r="ISI33" s="2027"/>
      <c r="ISJ33" s="2027"/>
      <c r="ISK33" s="2027"/>
      <c r="ISL33" s="2027"/>
      <c r="ISM33" s="2027"/>
      <c r="ISN33" s="2027"/>
      <c r="ISO33" s="2027"/>
      <c r="ISP33" s="2027"/>
      <c r="ISQ33" s="2027"/>
      <c r="ISR33" s="2027"/>
      <c r="ISS33" s="2027"/>
      <c r="IST33" s="2027"/>
      <c r="ISU33" s="2027"/>
      <c r="ISV33" s="2027"/>
      <c r="ISW33" s="2027"/>
      <c r="ISX33" s="2027"/>
      <c r="ISY33" s="2027"/>
      <c r="ISZ33" s="2027"/>
      <c r="ITA33" s="2027"/>
      <c r="ITB33" s="2027"/>
      <c r="ITC33" s="2027"/>
      <c r="ITD33" s="2027"/>
      <c r="ITE33" s="2027"/>
      <c r="ITF33" s="2027"/>
      <c r="ITG33" s="2027"/>
      <c r="ITH33" s="2027"/>
      <c r="ITI33" s="2027"/>
      <c r="ITJ33" s="2027"/>
      <c r="ITK33" s="2027"/>
      <c r="ITL33" s="2027"/>
      <c r="ITM33" s="2027"/>
      <c r="ITN33" s="2027"/>
      <c r="ITO33" s="2027"/>
      <c r="ITP33" s="2027"/>
      <c r="ITQ33" s="2027"/>
      <c r="ITR33" s="2027"/>
      <c r="ITS33" s="2027"/>
      <c r="ITT33" s="2027"/>
      <c r="ITU33" s="2027"/>
      <c r="ITV33" s="2027"/>
      <c r="ITW33" s="2027"/>
      <c r="ITX33" s="2027"/>
      <c r="ITY33" s="2027"/>
      <c r="ITZ33" s="2027"/>
      <c r="IUA33" s="2027"/>
      <c r="IUB33" s="2027"/>
      <c r="IUC33" s="2027"/>
      <c r="IUD33" s="2027"/>
      <c r="IUE33" s="2027"/>
      <c r="IUF33" s="2027"/>
      <c r="IUG33" s="2027"/>
      <c r="IUH33" s="2027"/>
      <c r="IUI33" s="2027"/>
      <c r="IUJ33" s="2027"/>
      <c r="IUK33" s="2027"/>
      <c r="IUL33" s="2027"/>
      <c r="IUM33" s="2027"/>
      <c r="IUN33" s="2027"/>
      <c r="IUO33" s="2027"/>
      <c r="IUP33" s="2027"/>
      <c r="IUQ33" s="2027"/>
      <c r="IUR33" s="2027"/>
      <c r="IUS33" s="2027"/>
      <c r="IUT33" s="2027"/>
      <c r="IUU33" s="2027"/>
      <c r="IUV33" s="2027"/>
      <c r="IUW33" s="2027"/>
      <c r="IUX33" s="2027"/>
      <c r="IUY33" s="2027"/>
      <c r="IUZ33" s="2027"/>
      <c r="IVA33" s="2027"/>
      <c r="IVB33" s="2027"/>
      <c r="IVC33" s="2027"/>
      <c r="IVD33" s="2027"/>
      <c r="IVE33" s="2027"/>
      <c r="IVF33" s="2027"/>
      <c r="IVG33" s="2027"/>
      <c r="IVH33" s="2027"/>
      <c r="IVI33" s="2027"/>
      <c r="IVJ33" s="2027"/>
      <c r="IVK33" s="2027"/>
      <c r="IVL33" s="2027"/>
      <c r="IVM33" s="2027"/>
      <c r="IVN33" s="2027"/>
      <c r="IVO33" s="2027"/>
      <c r="IVP33" s="2027"/>
      <c r="IVQ33" s="2027"/>
      <c r="IVR33" s="2027"/>
      <c r="IVS33" s="2027"/>
      <c r="IVT33" s="2027"/>
      <c r="IVU33" s="2027"/>
      <c r="IVV33" s="2027"/>
      <c r="IVW33" s="2027"/>
      <c r="IVX33" s="2027"/>
      <c r="IVY33" s="2027"/>
      <c r="IVZ33" s="2027"/>
      <c r="IWA33" s="2027"/>
      <c r="IWB33" s="2027"/>
      <c r="IWC33" s="2027"/>
      <c r="IWD33" s="2027"/>
      <c r="IWE33" s="2027"/>
      <c r="IWF33" s="2027"/>
      <c r="IWG33" s="2027"/>
      <c r="IWH33" s="2027"/>
      <c r="IWI33" s="2027"/>
      <c r="IWJ33" s="2027"/>
      <c r="IWK33" s="2027"/>
      <c r="IWL33" s="2027"/>
      <c r="IWM33" s="2027"/>
      <c r="IWN33" s="2027"/>
      <c r="IWO33" s="2027"/>
      <c r="IWP33" s="2027"/>
      <c r="IWQ33" s="2027"/>
      <c r="IWR33" s="2027"/>
      <c r="IWS33" s="2027"/>
      <c r="IWT33" s="2027"/>
      <c r="IWU33" s="2027"/>
      <c r="IWV33" s="2027"/>
      <c r="IWW33" s="2027"/>
      <c r="IWX33" s="2027"/>
      <c r="IWY33" s="2027"/>
      <c r="IWZ33" s="2027"/>
      <c r="IXA33" s="2027"/>
      <c r="IXB33" s="2027"/>
      <c r="IXC33" s="2027"/>
      <c r="IXD33" s="2027"/>
      <c r="IXE33" s="2027"/>
      <c r="IXF33" s="2027"/>
      <c r="IXG33" s="2027"/>
      <c r="IXH33" s="2027"/>
      <c r="IXI33" s="2027"/>
      <c r="IXJ33" s="2027"/>
      <c r="IXK33" s="2027"/>
      <c r="IXL33" s="2027"/>
      <c r="IXM33" s="2027"/>
      <c r="IXN33" s="2027"/>
      <c r="IXO33" s="2027"/>
      <c r="IXP33" s="2027"/>
      <c r="IXQ33" s="2027"/>
      <c r="IXR33" s="2027"/>
      <c r="IXS33" s="2027"/>
      <c r="IXT33" s="2027"/>
      <c r="IXU33" s="2027"/>
      <c r="IXV33" s="2027"/>
      <c r="IXW33" s="2027"/>
      <c r="IXX33" s="2027"/>
      <c r="IXY33" s="2027"/>
      <c r="IXZ33" s="2027"/>
      <c r="IYA33" s="2027"/>
      <c r="IYB33" s="2027"/>
      <c r="IYC33" s="2027"/>
      <c r="IYD33" s="2027"/>
      <c r="IYE33" s="2027"/>
      <c r="IYF33" s="2027"/>
      <c r="IYG33" s="2027"/>
      <c r="IYH33" s="2027"/>
      <c r="IYI33" s="2027"/>
      <c r="IYJ33" s="2027"/>
      <c r="IYK33" s="2027"/>
      <c r="IYL33" s="2027"/>
      <c r="IYM33" s="2027"/>
      <c r="IYN33" s="2027"/>
      <c r="IYO33" s="2027"/>
      <c r="IYP33" s="2027"/>
      <c r="IYQ33" s="2027"/>
      <c r="IYR33" s="2027"/>
      <c r="IYS33" s="2027"/>
      <c r="IYT33" s="2027"/>
      <c r="IYU33" s="2027"/>
      <c r="IYV33" s="2027"/>
      <c r="IYW33" s="2027"/>
      <c r="IYX33" s="2027"/>
      <c r="IYY33" s="2027"/>
      <c r="IYZ33" s="2027"/>
      <c r="IZA33" s="2027"/>
      <c r="IZB33" s="2027"/>
      <c r="IZC33" s="2027"/>
      <c r="IZD33" s="2027"/>
      <c r="IZE33" s="2027"/>
      <c r="IZF33" s="2027"/>
      <c r="IZG33" s="2027"/>
      <c r="IZH33" s="2027"/>
      <c r="IZI33" s="2027"/>
      <c r="IZJ33" s="2027"/>
      <c r="IZK33" s="2027"/>
      <c r="IZL33" s="2027"/>
      <c r="IZM33" s="2027"/>
      <c r="IZN33" s="2027"/>
      <c r="IZO33" s="2027"/>
      <c r="IZP33" s="2027"/>
      <c r="IZQ33" s="2027"/>
      <c r="IZR33" s="2027"/>
      <c r="IZS33" s="2027"/>
      <c r="IZT33" s="2027"/>
      <c r="IZU33" s="2027"/>
      <c r="IZV33" s="2027"/>
      <c r="IZW33" s="2027"/>
      <c r="IZX33" s="2027"/>
      <c r="IZY33" s="2027"/>
      <c r="IZZ33" s="2027"/>
      <c r="JAA33" s="2027"/>
      <c r="JAB33" s="2027"/>
      <c r="JAC33" s="2027"/>
      <c r="JAD33" s="2027"/>
      <c r="JAE33" s="2027"/>
      <c r="JAF33" s="2027"/>
      <c r="JAG33" s="2027"/>
      <c r="JAH33" s="2027"/>
      <c r="JAI33" s="2027"/>
      <c r="JAJ33" s="2027"/>
      <c r="JAK33" s="2027"/>
      <c r="JAL33" s="2027"/>
      <c r="JAM33" s="2027"/>
      <c r="JAN33" s="2027"/>
      <c r="JAO33" s="2027"/>
      <c r="JAP33" s="2027"/>
      <c r="JAQ33" s="2027"/>
      <c r="JAR33" s="2027"/>
      <c r="JAS33" s="2027"/>
      <c r="JAT33" s="2027"/>
      <c r="JAU33" s="2027"/>
      <c r="JAV33" s="2027"/>
      <c r="JAW33" s="2027"/>
      <c r="JAX33" s="2027"/>
      <c r="JAY33" s="2027"/>
      <c r="JAZ33" s="2027"/>
      <c r="JBA33" s="2027"/>
      <c r="JBB33" s="2027"/>
      <c r="JBC33" s="2027"/>
      <c r="JBD33" s="2027"/>
      <c r="JBE33" s="2027"/>
      <c r="JBF33" s="2027"/>
      <c r="JBG33" s="2027"/>
      <c r="JBH33" s="2027"/>
      <c r="JBI33" s="2027"/>
      <c r="JBJ33" s="2027"/>
      <c r="JBK33" s="2027"/>
      <c r="JBL33" s="2027"/>
      <c r="JBM33" s="2027"/>
      <c r="JBN33" s="2027"/>
      <c r="JBO33" s="2027"/>
      <c r="JBP33" s="2027"/>
      <c r="JBQ33" s="2027"/>
      <c r="JBR33" s="2027"/>
      <c r="JBS33" s="2027"/>
      <c r="JBT33" s="2027"/>
      <c r="JBU33" s="2027"/>
      <c r="JBV33" s="2027"/>
      <c r="JBW33" s="2027"/>
      <c r="JBX33" s="2027"/>
      <c r="JBY33" s="2027"/>
      <c r="JBZ33" s="2027"/>
      <c r="JCA33" s="2027"/>
      <c r="JCB33" s="2027"/>
      <c r="JCC33" s="2027"/>
      <c r="JCD33" s="2027"/>
      <c r="JCE33" s="2027"/>
      <c r="JCF33" s="2027"/>
      <c r="JCG33" s="2027"/>
      <c r="JCH33" s="2027"/>
      <c r="JCI33" s="2027"/>
      <c r="JCJ33" s="2027"/>
      <c r="JCK33" s="2027"/>
      <c r="JCL33" s="2027"/>
      <c r="JCM33" s="2027"/>
      <c r="JCN33" s="2027"/>
      <c r="JCO33" s="2027"/>
      <c r="JCP33" s="2027"/>
      <c r="JCQ33" s="2027"/>
      <c r="JCR33" s="2027"/>
      <c r="JCS33" s="2027"/>
      <c r="JCT33" s="2027"/>
      <c r="JCU33" s="2027"/>
      <c r="JCV33" s="2027"/>
      <c r="JCW33" s="2027"/>
      <c r="JCX33" s="2027"/>
      <c r="JCY33" s="2027"/>
      <c r="JCZ33" s="2027"/>
      <c r="JDA33" s="2027"/>
      <c r="JDB33" s="2027"/>
      <c r="JDC33" s="2027"/>
      <c r="JDD33" s="2027"/>
      <c r="JDE33" s="2027"/>
      <c r="JDF33" s="2027"/>
      <c r="JDG33" s="2027"/>
      <c r="JDH33" s="2027"/>
      <c r="JDI33" s="2027"/>
      <c r="JDJ33" s="2027"/>
      <c r="JDK33" s="2027"/>
      <c r="JDL33" s="2027"/>
      <c r="JDM33" s="2027"/>
      <c r="JDN33" s="2027"/>
      <c r="JDO33" s="2027"/>
      <c r="JDP33" s="2027"/>
      <c r="JDQ33" s="2027"/>
      <c r="JDR33" s="2027"/>
      <c r="JDS33" s="2027"/>
      <c r="JDT33" s="2027"/>
      <c r="JDU33" s="2027"/>
      <c r="JDV33" s="2027"/>
      <c r="JDW33" s="2027"/>
      <c r="JDX33" s="2027"/>
      <c r="JDY33" s="2027"/>
      <c r="JDZ33" s="2027"/>
      <c r="JEA33" s="2027"/>
      <c r="JEB33" s="2027"/>
      <c r="JEC33" s="2027"/>
      <c r="JED33" s="2027"/>
      <c r="JEE33" s="2027"/>
      <c r="JEF33" s="2027"/>
      <c r="JEG33" s="2027"/>
      <c r="JEH33" s="2027"/>
      <c r="JEI33" s="2027"/>
      <c r="JEJ33" s="2027"/>
      <c r="JEK33" s="2027"/>
      <c r="JEL33" s="2027"/>
      <c r="JEM33" s="2027"/>
      <c r="JEN33" s="2027"/>
      <c r="JEO33" s="2027"/>
      <c r="JEP33" s="2027"/>
      <c r="JEQ33" s="2027"/>
      <c r="JER33" s="2027"/>
      <c r="JES33" s="2027"/>
      <c r="JET33" s="2027"/>
      <c r="JEU33" s="2027"/>
      <c r="JEV33" s="2027"/>
      <c r="JEW33" s="2027"/>
      <c r="JEX33" s="2027"/>
      <c r="JEY33" s="2027"/>
      <c r="JEZ33" s="2027"/>
      <c r="JFA33" s="2027"/>
      <c r="JFB33" s="2027"/>
      <c r="JFC33" s="2027"/>
      <c r="JFD33" s="2027"/>
      <c r="JFE33" s="2027"/>
      <c r="JFF33" s="2027"/>
      <c r="JFG33" s="2027"/>
      <c r="JFH33" s="2027"/>
      <c r="JFI33" s="2027"/>
      <c r="JFJ33" s="2027"/>
      <c r="JFK33" s="2027"/>
      <c r="JFL33" s="2027"/>
      <c r="JFM33" s="2027"/>
      <c r="JFN33" s="2027"/>
      <c r="JFO33" s="2027"/>
      <c r="JFP33" s="2027"/>
      <c r="JFQ33" s="2027"/>
      <c r="JFR33" s="2027"/>
      <c r="JFS33" s="2027"/>
      <c r="JFT33" s="2027"/>
      <c r="JFU33" s="2027"/>
      <c r="JFV33" s="2027"/>
      <c r="JFW33" s="2027"/>
      <c r="JFX33" s="2027"/>
      <c r="JFY33" s="2027"/>
      <c r="JFZ33" s="2027"/>
      <c r="JGA33" s="2027"/>
      <c r="JGB33" s="2027"/>
      <c r="JGC33" s="2027"/>
      <c r="JGD33" s="2027"/>
      <c r="JGE33" s="2027"/>
      <c r="JGF33" s="2027"/>
      <c r="JGG33" s="2027"/>
      <c r="JGH33" s="2027"/>
      <c r="JGI33" s="2027"/>
      <c r="JGJ33" s="2027"/>
      <c r="JGK33" s="2027"/>
      <c r="JGL33" s="2027"/>
      <c r="JGM33" s="2027"/>
      <c r="JGN33" s="2027"/>
      <c r="JGO33" s="2027"/>
      <c r="JGP33" s="2027"/>
      <c r="JGQ33" s="2027"/>
      <c r="JGR33" s="2027"/>
      <c r="JGS33" s="2027"/>
      <c r="JGT33" s="2027"/>
      <c r="JGU33" s="2027"/>
      <c r="JGV33" s="2027"/>
      <c r="JGW33" s="2027"/>
      <c r="JGX33" s="2027"/>
      <c r="JGY33" s="2027"/>
      <c r="JGZ33" s="2027"/>
      <c r="JHA33" s="2027"/>
      <c r="JHB33" s="2027"/>
      <c r="JHC33" s="2027"/>
      <c r="JHD33" s="2027"/>
      <c r="JHE33" s="2027"/>
      <c r="JHF33" s="2027"/>
      <c r="JHG33" s="2027"/>
      <c r="JHH33" s="2027"/>
      <c r="JHI33" s="2027"/>
      <c r="JHJ33" s="2027"/>
      <c r="JHK33" s="2027"/>
      <c r="JHL33" s="2027"/>
      <c r="JHM33" s="2027"/>
      <c r="JHN33" s="2027"/>
      <c r="JHO33" s="2027"/>
      <c r="JHP33" s="2027"/>
      <c r="JHQ33" s="2027"/>
      <c r="JHR33" s="2027"/>
      <c r="JHS33" s="2027"/>
      <c r="JHT33" s="2027"/>
      <c r="JHU33" s="2027"/>
      <c r="JHV33" s="2027"/>
      <c r="JHW33" s="2027"/>
      <c r="JHX33" s="2027"/>
      <c r="JHY33" s="2027"/>
      <c r="JHZ33" s="2027"/>
      <c r="JIA33" s="2027"/>
      <c r="JIB33" s="2027"/>
      <c r="JIC33" s="2027"/>
      <c r="JID33" s="2027"/>
      <c r="JIE33" s="2027"/>
      <c r="JIF33" s="2027"/>
      <c r="JIG33" s="2027"/>
      <c r="JIH33" s="2027"/>
      <c r="JII33" s="2027"/>
      <c r="JIJ33" s="2027"/>
      <c r="JIK33" s="2027"/>
      <c r="JIL33" s="2027"/>
      <c r="JIM33" s="2027"/>
      <c r="JIN33" s="2027"/>
      <c r="JIO33" s="2027"/>
      <c r="JIP33" s="2027"/>
      <c r="JIQ33" s="2027"/>
      <c r="JIR33" s="2027"/>
      <c r="JIS33" s="2027"/>
      <c r="JIT33" s="2027"/>
      <c r="JIU33" s="2027"/>
      <c r="JIV33" s="2027"/>
      <c r="JIW33" s="2027"/>
      <c r="JIX33" s="2027"/>
      <c r="JIY33" s="2027"/>
      <c r="JIZ33" s="2027"/>
      <c r="JJA33" s="2027"/>
      <c r="JJB33" s="2027"/>
      <c r="JJC33" s="2027"/>
      <c r="JJD33" s="2027"/>
      <c r="JJE33" s="2027"/>
      <c r="JJF33" s="2027"/>
      <c r="JJG33" s="2027"/>
      <c r="JJH33" s="2027"/>
      <c r="JJI33" s="2027"/>
      <c r="JJJ33" s="2027"/>
      <c r="JJK33" s="2027"/>
      <c r="JJL33" s="2027"/>
      <c r="JJM33" s="2027"/>
      <c r="JJN33" s="2027"/>
      <c r="JJO33" s="2027"/>
      <c r="JJP33" s="2027"/>
      <c r="JJQ33" s="2027"/>
      <c r="JJR33" s="2027"/>
      <c r="JJS33" s="2027"/>
      <c r="JJT33" s="2027"/>
      <c r="JJU33" s="2027"/>
      <c r="JJV33" s="2027"/>
      <c r="JJW33" s="2027"/>
      <c r="JJX33" s="2027"/>
      <c r="JJY33" s="2027"/>
      <c r="JJZ33" s="2027"/>
      <c r="JKA33" s="2027"/>
      <c r="JKB33" s="2027"/>
      <c r="JKC33" s="2027"/>
      <c r="JKD33" s="2027"/>
      <c r="JKE33" s="2027"/>
      <c r="JKF33" s="2027"/>
      <c r="JKG33" s="2027"/>
      <c r="JKH33" s="2027"/>
      <c r="JKI33" s="2027"/>
      <c r="JKJ33" s="2027"/>
      <c r="JKK33" s="2027"/>
      <c r="JKL33" s="2027"/>
      <c r="JKM33" s="2027"/>
      <c r="JKN33" s="2027"/>
      <c r="JKO33" s="2027"/>
      <c r="JKP33" s="2027"/>
      <c r="JKQ33" s="2027"/>
      <c r="JKR33" s="2027"/>
      <c r="JKS33" s="2027"/>
      <c r="JKT33" s="2027"/>
      <c r="JKU33" s="2027"/>
      <c r="JKV33" s="2027"/>
      <c r="JKW33" s="2027"/>
      <c r="JKX33" s="2027"/>
      <c r="JKY33" s="2027"/>
      <c r="JKZ33" s="2027"/>
      <c r="JLA33" s="2027"/>
      <c r="JLB33" s="2027"/>
      <c r="JLC33" s="2027"/>
      <c r="JLD33" s="2027"/>
      <c r="JLE33" s="2027"/>
      <c r="JLF33" s="2027"/>
      <c r="JLG33" s="2027"/>
      <c r="JLH33" s="2027"/>
      <c r="JLI33" s="2027"/>
      <c r="JLJ33" s="2027"/>
      <c r="JLK33" s="2027"/>
      <c r="JLL33" s="2027"/>
      <c r="JLM33" s="2027"/>
      <c r="JLN33" s="2027"/>
      <c r="JLO33" s="2027"/>
      <c r="JLP33" s="2027"/>
      <c r="JLQ33" s="2027"/>
      <c r="JLR33" s="2027"/>
      <c r="JLS33" s="2027"/>
      <c r="JLT33" s="2027"/>
      <c r="JLU33" s="2027"/>
      <c r="JLV33" s="2027"/>
      <c r="JLW33" s="2027"/>
      <c r="JLX33" s="2027"/>
      <c r="JLY33" s="2027"/>
      <c r="JLZ33" s="2027"/>
      <c r="JMA33" s="2027"/>
      <c r="JMB33" s="2027"/>
      <c r="JMC33" s="2027"/>
      <c r="JMD33" s="2027"/>
      <c r="JME33" s="2027"/>
      <c r="JMF33" s="2027"/>
      <c r="JMG33" s="2027"/>
      <c r="JMH33" s="2027"/>
      <c r="JMI33" s="2027"/>
      <c r="JMJ33" s="2027"/>
      <c r="JMK33" s="2027"/>
      <c r="JML33" s="2027"/>
      <c r="JMM33" s="2027"/>
      <c r="JMN33" s="2027"/>
      <c r="JMO33" s="2027"/>
      <c r="JMP33" s="2027"/>
      <c r="JMQ33" s="2027"/>
      <c r="JMR33" s="2027"/>
      <c r="JMS33" s="2027"/>
      <c r="JMT33" s="2027"/>
      <c r="JMU33" s="2027"/>
      <c r="JMV33" s="2027"/>
      <c r="JMW33" s="2027"/>
      <c r="JMX33" s="2027"/>
      <c r="JMY33" s="2027"/>
      <c r="JMZ33" s="2027"/>
      <c r="JNA33" s="2027"/>
      <c r="JNB33" s="2027"/>
      <c r="JNC33" s="2027"/>
      <c r="JND33" s="2027"/>
      <c r="JNE33" s="2027"/>
      <c r="JNF33" s="2027"/>
      <c r="JNG33" s="2027"/>
      <c r="JNH33" s="2027"/>
      <c r="JNI33" s="2027"/>
      <c r="JNJ33" s="2027"/>
      <c r="JNK33" s="2027"/>
      <c r="JNL33" s="2027"/>
      <c r="JNM33" s="2027"/>
      <c r="JNN33" s="2027"/>
      <c r="JNO33" s="2027"/>
      <c r="JNP33" s="2027"/>
      <c r="JNQ33" s="2027"/>
      <c r="JNR33" s="2027"/>
      <c r="JNS33" s="2027"/>
      <c r="JNT33" s="2027"/>
      <c r="JNU33" s="2027"/>
      <c r="JNV33" s="2027"/>
      <c r="JNW33" s="2027"/>
      <c r="JNX33" s="2027"/>
      <c r="JNY33" s="2027"/>
      <c r="JNZ33" s="2027"/>
      <c r="JOA33" s="2027"/>
      <c r="JOB33" s="2027"/>
      <c r="JOC33" s="2027"/>
      <c r="JOD33" s="2027"/>
      <c r="JOE33" s="2027"/>
      <c r="JOF33" s="2027"/>
      <c r="JOG33" s="2027"/>
      <c r="JOH33" s="2027"/>
      <c r="JOI33" s="2027"/>
      <c r="JOJ33" s="2027"/>
      <c r="JOK33" s="2027"/>
      <c r="JOL33" s="2027"/>
      <c r="JOM33" s="2027"/>
      <c r="JON33" s="2027"/>
      <c r="JOO33" s="2027"/>
      <c r="JOP33" s="2027"/>
      <c r="JOQ33" s="2027"/>
      <c r="JOR33" s="2027"/>
      <c r="JOS33" s="2027"/>
      <c r="JOT33" s="2027"/>
      <c r="JOU33" s="2027"/>
      <c r="JOV33" s="2027"/>
      <c r="JOW33" s="2027"/>
      <c r="JOX33" s="2027"/>
      <c r="JOY33" s="2027"/>
      <c r="JOZ33" s="2027"/>
      <c r="JPA33" s="2027"/>
      <c r="JPB33" s="2027"/>
      <c r="JPC33" s="2027"/>
      <c r="JPD33" s="2027"/>
      <c r="JPE33" s="2027"/>
      <c r="JPF33" s="2027"/>
      <c r="JPG33" s="2027"/>
      <c r="JPH33" s="2027"/>
      <c r="JPI33" s="2027"/>
      <c r="JPJ33" s="2027"/>
      <c r="JPK33" s="2027"/>
      <c r="JPL33" s="2027"/>
      <c r="JPM33" s="2027"/>
      <c r="JPN33" s="2027"/>
      <c r="JPO33" s="2027"/>
      <c r="JPP33" s="2027"/>
      <c r="JPQ33" s="2027"/>
      <c r="JPR33" s="2027"/>
      <c r="JPS33" s="2027"/>
      <c r="JPT33" s="2027"/>
      <c r="JPU33" s="2027"/>
      <c r="JPV33" s="2027"/>
      <c r="JPW33" s="2027"/>
      <c r="JPX33" s="2027"/>
      <c r="JPY33" s="2027"/>
      <c r="JPZ33" s="2027"/>
      <c r="JQA33" s="2027"/>
      <c r="JQB33" s="2027"/>
      <c r="JQC33" s="2027"/>
      <c r="JQD33" s="2027"/>
      <c r="JQE33" s="2027"/>
      <c r="JQF33" s="2027"/>
      <c r="JQG33" s="2027"/>
      <c r="JQH33" s="2027"/>
      <c r="JQI33" s="2027"/>
      <c r="JQJ33" s="2027"/>
      <c r="JQK33" s="2027"/>
      <c r="JQL33" s="2027"/>
      <c r="JQM33" s="2027"/>
      <c r="JQN33" s="2027"/>
      <c r="JQO33" s="2027"/>
      <c r="JQP33" s="2027"/>
      <c r="JQQ33" s="2027"/>
      <c r="JQR33" s="2027"/>
      <c r="JQS33" s="2027"/>
      <c r="JQT33" s="2027"/>
      <c r="JQU33" s="2027"/>
      <c r="JQV33" s="2027"/>
      <c r="JQW33" s="2027"/>
      <c r="JQX33" s="2027"/>
      <c r="JQY33" s="2027"/>
      <c r="JQZ33" s="2027"/>
      <c r="JRA33" s="2027"/>
      <c r="JRB33" s="2027"/>
      <c r="JRC33" s="2027"/>
      <c r="JRD33" s="2027"/>
      <c r="JRE33" s="2027"/>
      <c r="JRF33" s="2027"/>
      <c r="JRG33" s="2027"/>
      <c r="JRH33" s="2027"/>
      <c r="JRI33" s="2027"/>
      <c r="JRJ33" s="2027"/>
      <c r="JRK33" s="2027"/>
      <c r="JRL33" s="2027"/>
      <c r="JRM33" s="2027"/>
      <c r="JRN33" s="2027"/>
      <c r="JRO33" s="2027"/>
      <c r="JRP33" s="2027"/>
      <c r="JRQ33" s="2027"/>
      <c r="JRR33" s="2027"/>
      <c r="JRS33" s="2027"/>
      <c r="JRT33" s="2027"/>
      <c r="JRU33" s="2027"/>
      <c r="JRV33" s="2027"/>
      <c r="JRW33" s="2027"/>
      <c r="JRX33" s="2027"/>
      <c r="JRY33" s="2027"/>
      <c r="JRZ33" s="2027"/>
      <c r="JSA33" s="2027"/>
      <c r="JSB33" s="2027"/>
      <c r="JSC33" s="2027"/>
      <c r="JSD33" s="2027"/>
      <c r="JSE33" s="2027"/>
      <c r="JSF33" s="2027"/>
      <c r="JSG33" s="2027"/>
      <c r="JSH33" s="2027"/>
      <c r="JSI33" s="2027"/>
      <c r="JSJ33" s="2027"/>
      <c r="JSK33" s="2027"/>
      <c r="JSL33" s="2027"/>
      <c r="JSM33" s="2027"/>
      <c r="JSN33" s="2027"/>
      <c r="JSO33" s="2027"/>
      <c r="JSP33" s="2027"/>
      <c r="JSQ33" s="2027"/>
      <c r="JSR33" s="2027"/>
      <c r="JSS33" s="2027"/>
      <c r="JST33" s="2027"/>
      <c r="JSU33" s="2027"/>
      <c r="JSV33" s="2027"/>
      <c r="JSW33" s="2027"/>
      <c r="JSX33" s="2027"/>
      <c r="JSY33" s="2027"/>
      <c r="JSZ33" s="2027"/>
      <c r="JTA33" s="2027"/>
      <c r="JTB33" s="2027"/>
      <c r="JTC33" s="2027"/>
      <c r="JTD33" s="2027"/>
      <c r="JTE33" s="2027"/>
      <c r="JTF33" s="2027"/>
      <c r="JTG33" s="2027"/>
      <c r="JTH33" s="2027"/>
      <c r="JTI33" s="2027"/>
      <c r="JTJ33" s="2027"/>
      <c r="JTK33" s="2027"/>
      <c r="JTL33" s="2027"/>
      <c r="JTM33" s="2027"/>
      <c r="JTN33" s="2027"/>
      <c r="JTO33" s="2027"/>
      <c r="JTP33" s="2027"/>
      <c r="JTQ33" s="2027"/>
      <c r="JTR33" s="2027"/>
      <c r="JTS33" s="2027"/>
      <c r="JTT33" s="2027"/>
      <c r="JTU33" s="2027"/>
      <c r="JTV33" s="2027"/>
      <c r="JTW33" s="2027"/>
      <c r="JTX33" s="2027"/>
      <c r="JTY33" s="2027"/>
      <c r="JTZ33" s="2027"/>
      <c r="JUA33" s="2027"/>
      <c r="JUB33" s="2027"/>
      <c r="JUC33" s="2027"/>
      <c r="JUD33" s="2027"/>
      <c r="JUE33" s="2027"/>
      <c r="JUF33" s="2027"/>
      <c r="JUG33" s="2027"/>
      <c r="JUH33" s="2027"/>
      <c r="JUI33" s="2027"/>
      <c r="JUJ33" s="2027"/>
      <c r="JUK33" s="2027"/>
      <c r="JUL33" s="2027"/>
      <c r="JUM33" s="2027"/>
      <c r="JUN33" s="2027"/>
      <c r="JUO33" s="2027"/>
      <c r="JUP33" s="2027"/>
      <c r="JUQ33" s="2027"/>
      <c r="JUR33" s="2027"/>
      <c r="JUS33" s="2027"/>
      <c r="JUT33" s="2027"/>
      <c r="JUU33" s="2027"/>
      <c r="JUV33" s="2027"/>
      <c r="JUW33" s="2027"/>
      <c r="JUX33" s="2027"/>
      <c r="JUY33" s="2027"/>
      <c r="JUZ33" s="2027"/>
      <c r="JVA33" s="2027"/>
      <c r="JVB33" s="2027"/>
      <c r="JVC33" s="2027"/>
      <c r="JVD33" s="2027"/>
      <c r="JVE33" s="2027"/>
      <c r="JVF33" s="2027"/>
      <c r="JVG33" s="2027"/>
      <c r="JVH33" s="2027"/>
      <c r="JVI33" s="2027"/>
      <c r="JVJ33" s="2027"/>
      <c r="JVK33" s="2027"/>
      <c r="JVL33" s="2027"/>
      <c r="JVM33" s="2027"/>
      <c r="JVN33" s="2027"/>
      <c r="JVO33" s="2027"/>
      <c r="JVP33" s="2027"/>
      <c r="JVQ33" s="2027"/>
      <c r="JVR33" s="2027"/>
      <c r="JVS33" s="2027"/>
      <c r="JVT33" s="2027"/>
      <c r="JVU33" s="2027"/>
      <c r="JVV33" s="2027"/>
      <c r="JVW33" s="2027"/>
      <c r="JVX33" s="2027"/>
      <c r="JVY33" s="2027"/>
      <c r="JVZ33" s="2027"/>
      <c r="JWA33" s="2027"/>
      <c r="JWB33" s="2027"/>
      <c r="JWC33" s="2027"/>
      <c r="JWD33" s="2027"/>
      <c r="JWE33" s="2027"/>
      <c r="JWF33" s="2027"/>
      <c r="JWG33" s="2027"/>
      <c r="JWH33" s="2027"/>
      <c r="JWI33" s="2027"/>
      <c r="JWJ33" s="2027"/>
      <c r="JWK33" s="2027"/>
      <c r="JWL33" s="2027"/>
      <c r="JWM33" s="2027"/>
      <c r="JWN33" s="2027"/>
      <c r="JWO33" s="2027"/>
      <c r="JWP33" s="2027"/>
      <c r="JWQ33" s="2027"/>
      <c r="JWR33" s="2027"/>
      <c r="JWS33" s="2027"/>
      <c r="JWT33" s="2027"/>
      <c r="JWU33" s="2027"/>
      <c r="JWV33" s="2027"/>
      <c r="JWW33" s="2027"/>
      <c r="JWX33" s="2027"/>
      <c r="JWY33" s="2027"/>
      <c r="JWZ33" s="2027"/>
      <c r="JXA33" s="2027"/>
      <c r="JXB33" s="2027"/>
      <c r="JXC33" s="2027"/>
      <c r="JXD33" s="2027"/>
      <c r="JXE33" s="2027"/>
      <c r="JXF33" s="2027"/>
      <c r="JXG33" s="2027"/>
      <c r="JXH33" s="2027"/>
      <c r="JXI33" s="2027"/>
      <c r="JXJ33" s="2027"/>
      <c r="JXK33" s="2027"/>
      <c r="JXL33" s="2027"/>
      <c r="JXM33" s="2027"/>
      <c r="JXN33" s="2027"/>
      <c r="JXO33" s="2027"/>
      <c r="JXP33" s="2027"/>
      <c r="JXQ33" s="2027"/>
      <c r="JXR33" s="2027"/>
      <c r="JXS33" s="2027"/>
      <c r="JXT33" s="2027"/>
      <c r="JXU33" s="2027"/>
      <c r="JXV33" s="2027"/>
      <c r="JXW33" s="2027"/>
      <c r="JXX33" s="2027"/>
      <c r="JXY33" s="2027"/>
      <c r="JXZ33" s="2027"/>
      <c r="JYA33" s="2027"/>
      <c r="JYB33" s="2027"/>
      <c r="JYC33" s="2027"/>
      <c r="JYD33" s="2027"/>
      <c r="JYE33" s="2027"/>
      <c r="JYF33" s="2027"/>
      <c r="JYG33" s="2027"/>
      <c r="JYH33" s="2027"/>
      <c r="JYI33" s="2027"/>
      <c r="JYJ33" s="2027"/>
      <c r="JYK33" s="2027"/>
      <c r="JYL33" s="2027"/>
      <c r="JYM33" s="2027"/>
      <c r="JYN33" s="2027"/>
      <c r="JYO33" s="2027"/>
      <c r="JYP33" s="2027"/>
      <c r="JYQ33" s="2027"/>
      <c r="JYR33" s="2027"/>
      <c r="JYS33" s="2027"/>
      <c r="JYT33" s="2027"/>
      <c r="JYU33" s="2027"/>
      <c r="JYV33" s="2027"/>
      <c r="JYW33" s="2027"/>
      <c r="JYX33" s="2027"/>
      <c r="JYY33" s="2027"/>
      <c r="JYZ33" s="2027"/>
      <c r="JZA33" s="2027"/>
      <c r="JZB33" s="2027"/>
      <c r="JZC33" s="2027"/>
      <c r="JZD33" s="2027"/>
      <c r="JZE33" s="2027"/>
      <c r="JZF33" s="2027"/>
      <c r="JZG33" s="2027"/>
      <c r="JZH33" s="2027"/>
      <c r="JZI33" s="2027"/>
      <c r="JZJ33" s="2027"/>
      <c r="JZK33" s="2027"/>
      <c r="JZL33" s="2027"/>
      <c r="JZM33" s="2027"/>
      <c r="JZN33" s="2027"/>
      <c r="JZO33" s="2027"/>
      <c r="JZP33" s="2027"/>
      <c r="JZQ33" s="2027"/>
      <c r="JZR33" s="2027"/>
      <c r="JZS33" s="2027"/>
      <c r="JZT33" s="2027"/>
      <c r="JZU33" s="2027"/>
      <c r="JZV33" s="2027"/>
      <c r="JZW33" s="2027"/>
      <c r="JZX33" s="2027"/>
      <c r="JZY33" s="2027"/>
      <c r="JZZ33" s="2027"/>
      <c r="KAA33" s="2027"/>
      <c r="KAB33" s="2027"/>
      <c r="KAC33" s="2027"/>
      <c r="KAD33" s="2027"/>
      <c r="KAE33" s="2027"/>
      <c r="KAF33" s="2027"/>
      <c r="KAG33" s="2027"/>
      <c r="KAH33" s="2027"/>
      <c r="KAI33" s="2027"/>
      <c r="KAJ33" s="2027"/>
      <c r="KAK33" s="2027"/>
      <c r="KAL33" s="2027"/>
      <c r="KAM33" s="2027"/>
      <c r="KAN33" s="2027"/>
      <c r="KAO33" s="2027"/>
      <c r="KAP33" s="2027"/>
      <c r="KAQ33" s="2027"/>
      <c r="KAR33" s="2027"/>
      <c r="KAS33" s="2027"/>
      <c r="KAT33" s="2027"/>
      <c r="KAU33" s="2027"/>
      <c r="KAV33" s="2027"/>
      <c r="KAW33" s="2027"/>
      <c r="KAX33" s="2027"/>
      <c r="KAY33" s="2027"/>
      <c r="KAZ33" s="2027"/>
      <c r="KBA33" s="2027"/>
      <c r="KBB33" s="2027"/>
      <c r="KBC33" s="2027"/>
      <c r="KBD33" s="2027"/>
      <c r="KBE33" s="2027"/>
      <c r="KBF33" s="2027"/>
      <c r="KBG33" s="2027"/>
      <c r="KBH33" s="2027"/>
      <c r="KBI33" s="2027"/>
      <c r="KBJ33" s="2027"/>
      <c r="KBK33" s="2027"/>
      <c r="KBL33" s="2027"/>
      <c r="KBM33" s="2027"/>
      <c r="KBN33" s="2027"/>
      <c r="KBO33" s="2027"/>
      <c r="KBP33" s="2027"/>
      <c r="KBQ33" s="2027"/>
      <c r="KBR33" s="2027"/>
      <c r="KBS33" s="2027"/>
      <c r="KBT33" s="2027"/>
      <c r="KBU33" s="2027"/>
      <c r="KBV33" s="2027"/>
      <c r="KBW33" s="2027"/>
      <c r="KBX33" s="2027"/>
      <c r="KBY33" s="2027"/>
      <c r="KBZ33" s="2027"/>
      <c r="KCA33" s="2027"/>
      <c r="KCB33" s="2027"/>
      <c r="KCC33" s="2027"/>
      <c r="KCD33" s="2027"/>
      <c r="KCE33" s="2027"/>
      <c r="KCF33" s="2027"/>
      <c r="KCG33" s="2027"/>
      <c r="KCH33" s="2027"/>
      <c r="KCI33" s="2027"/>
      <c r="KCJ33" s="2027"/>
      <c r="KCK33" s="2027"/>
      <c r="KCL33" s="2027"/>
      <c r="KCM33" s="2027"/>
      <c r="KCN33" s="2027"/>
      <c r="KCO33" s="2027"/>
      <c r="KCP33" s="2027"/>
      <c r="KCQ33" s="2027"/>
      <c r="KCR33" s="2027"/>
      <c r="KCS33" s="2027"/>
      <c r="KCT33" s="2027"/>
      <c r="KCU33" s="2027"/>
      <c r="KCV33" s="2027"/>
      <c r="KCW33" s="2027"/>
      <c r="KCX33" s="2027"/>
      <c r="KCY33" s="2027"/>
      <c r="KCZ33" s="2027"/>
      <c r="KDA33" s="2027"/>
      <c r="KDB33" s="2027"/>
      <c r="KDC33" s="2027"/>
      <c r="KDD33" s="2027"/>
      <c r="KDE33" s="2027"/>
      <c r="KDF33" s="2027"/>
      <c r="KDG33" s="2027"/>
      <c r="KDH33" s="2027"/>
      <c r="KDI33" s="2027"/>
      <c r="KDJ33" s="2027"/>
      <c r="KDK33" s="2027"/>
      <c r="KDL33" s="2027"/>
      <c r="KDM33" s="2027"/>
      <c r="KDN33" s="2027"/>
      <c r="KDO33" s="2027"/>
      <c r="KDP33" s="2027"/>
      <c r="KDQ33" s="2027"/>
      <c r="KDR33" s="2027"/>
      <c r="KDS33" s="2027"/>
      <c r="KDT33" s="2027"/>
      <c r="KDU33" s="2027"/>
      <c r="KDV33" s="2027"/>
      <c r="KDW33" s="2027"/>
      <c r="KDX33" s="2027"/>
      <c r="KDY33" s="2027"/>
      <c r="KDZ33" s="2027"/>
      <c r="KEA33" s="2027"/>
      <c r="KEB33" s="2027"/>
      <c r="KEC33" s="2027"/>
      <c r="KED33" s="2027"/>
      <c r="KEE33" s="2027"/>
      <c r="KEF33" s="2027"/>
      <c r="KEG33" s="2027"/>
      <c r="KEH33" s="2027"/>
      <c r="KEI33" s="2027"/>
      <c r="KEJ33" s="2027"/>
      <c r="KEK33" s="2027"/>
      <c r="KEL33" s="2027"/>
      <c r="KEM33" s="2027"/>
      <c r="KEN33" s="2027"/>
      <c r="KEO33" s="2027"/>
      <c r="KEP33" s="2027"/>
      <c r="KEQ33" s="2027"/>
      <c r="KER33" s="2027"/>
      <c r="KES33" s="2027"/>
      <c r="KET33" s="2027"/>
      <c r="KEU33" s="2027"/>
      <c r="KEV33" s="2027"/>
      <c r="KEW33" s="2027"/>
      <c r="KEX33" s="2027"/>
      <c r="KEY33" s="2027"/>
      <c r="KEZ33" s="2027"/>
      <c r="KFA33" s="2027"/>
      <c r="KFB33" s="2027"/>
      <c r="KFC33" s="2027"/>
      <c r="KFD33" s="2027"/>
      <c r="KFE33" s="2027"/>
      <c r="KFF33" s="2027"/>
      <c r="KFG33" s="2027"/>
      <c r="KFH33" s="2027"/>
      <c r="KFI33" s="2027"/>
      <c r="KFJ33" s="2027"/>
      <c r="KFK33" s="2027"/>
      <c r="KFL33" s="2027"/>
      <c r="KFM33" s="2027"/>
      <c r="KFN33" s="2027"/>
      <c r="KFO33" s="2027"/>
      <c r="KFP33" s="2027"/>
      <c r="KFQ33" s="2027"/>
      <c r="KFR33" s="2027"/>
      <c r="KFS33" s="2027"/>
      <c r="KFT33" s="2027"/>
      <c r="KFU33" s="2027"/>
      <c r="KFV33" s="2027"/>
      <c r="KFW33" s="2027"/>
      <c r="KFX33" s="2027"/>
      <c r="KFY33" s="2027"/>
      <c r="KFZ33" s="2027"/>
      <c r="KGA33" s="2027"/>
      <c r="KGB33" s="2027"/>
      <c r="KGC33" s="2027"/>
      <c r="KGD33" s="2027"/>
      <c r="KGE33" s="2027"/>
      <c r="KGF33" s="2027"/>
      <c r="KGG33" s="2027"/>
      <c r="KGH33" s="2027"/>
      <c r="KGI33" s="2027"/>
      <c r="KGJ33" s="2027"/>
      <c r="KGK33" s="2027"/>
      <c r="KGL33" s="2027"/>
      <c r="KGM33" s="2027"/>
      <c r="KGN33" s="2027"/>
      <c r="KGO33" s="2027"/>
      <c r="KGP33" s="2027"/>
      <c r="KGQ33" s="2027"/>
      <c r="KGR33" s="2027"/>
      <c r="KGS33" s="2027"/>
      <c r="KGT33" s="2027"/>
      <c r="KGU33" s="2027"/>
      <c r="KGV33" s="2027"/>
      <c r="KGW33" s="2027"/>
      <c r="KGX33" s="2027"/>
      <c r="KGY33" s="2027"/>
      <c r="KGZ33" s="2027"/>
      <c r="KHA33" s="2027"/>
      <c r="KHB33" s="2027"/>
      <c r="KHC33" s="2027"/>
      <c r="KHD33" s="2027"/>
      <c r="KHE33" s="2027"/>
      <c r="KHF33" s="2027"/>
      <c r="KHG33" s="2027"/>
      <c r="KHH33" s="2027"/>
      <c r="KHI33" s="2027"/>
      <c r="KHJ33" s="2027"/>
      <c r="KHK33" s="2027"/>
      <c r="KHL33" s="2027"/>
      <c r="KHM33" s="2027"/>
      <c r="KHN33" s="2027"/>
      <c r="KHO33" s="2027"/>
      <c r="KHP33" s="2027"/>
      <c r="KHQ33" s="2027"/>
      <c r="KHR33" s="2027"/>
      <c r="KHS33" s="2027"/>
      <c r="KHT33" s="2027"/>
      <c r="KHU33" s="2027"/>
      <c r="KHV33" s="2027"/>
      <c r="KHW33" s="2027"/>
      <c r="KHX33" s="2027"/>
      <c r="KHY33" s="2027"/>
      <c r="KHZ33" s="2027"/>
      <c r="KIA33" s="2027"/>
      <c r="KIB33" s="2027"/>
      <c r="KIC33" s="2027"/>
      <c r="KID33" s="2027"/>
      <c r="KIE33" s="2027"/>
      <c r="KIF33" s="2027"/>
      <c r="KIG33" s="2027"/>
      <c r="KIH33" s="2027"/>
      <c r="KII33" s="2027"/>
      <c r="KIJ33" s="2027"/>
      <c r="KIK33" s="2027"/>
      <c r="KIL33" s="2027"/>
      <c r="KIM33" s="2027"/>
      <c r="KIN33" s="2027"/>
      <c r="KIO33" s="2027"/>
      <c r="KIP33" s="2027"/>
      <c r="KIQ33" s="2027"/>
      <c r="KIR33" s="2027"/>
      <c r="KIS33" s="2027"/>
      <c r="KIT33" s="2027"/>
      <c r="KIU33" s="2027"/>
      <c r="KIV33" s="2027"/>
      <c r="KIW33" s="2027"/>
      <c r="KIX33" s="2027"/>
      <c r="KIY33" s="2027"/>
      <c r="KIZ33" s="2027"/>
      <c r="KJA33" s="2027"/>
      <c r="KJB33" s="2027"/>
      <c r="KJC33" s="2027"/>
      <c r="KJD33" s="2027"/>
      <c r="KJE33" s="2027"/>
      <c r="KJF33" s="2027"/>
      <c r="KJG33" s="2027"/>
      <c r="KJH33" s="2027"/>
      <c r="KJI33" s="2027"/>
      <c r="KJJ33" s="2027"/>
      <c r="KJK33" s="2027"/>
      <c r="KJL33" s="2027"/>
      <c r="KJM33" s="2027"/>
      <c r="KJN33" s="2027"/>
      <c r="KJO33" s="2027"/>
      <c r="KJP33" s="2027"/>
      <c r="KJQ33" s="2027"/>
      <c r="KJR33" s="2027"/>
      <c r="KJS33" s="2027"/>
      <c r="KJT33" s="2027"/>
      <c r="KJU33" s="2027"/>
      <c r="KJV33" s="2027"/>
      <c r="KJW33" s="2027"/>
      <c r="KJX33" s="2027"/>
      <c r="KJY33" s="2027"/>
      <c r="KJZ33" s="2027"/>
      <c r="KKA33" s="2027"/>
      <c r="KKB33" s="2027"/>
      <c r="KKC33" s="2027"/>
      <c r="KKD33" s="2027"/>
      <c r="KKE33" s="2027"/>
      <c r="KKF33" s="2027"/>
      <c r="KKG33" s="2027"/>
      <c r="KKH33" s="2027"/>
      <c r="KKI33" s="2027"/>
      <c r="KKJ33" s="2027"/>
      <c r="KKK33" s="2027"/>
      <c r="KKL33" s="2027"/>
      <c r="KKM33" s="2027"/>
      <c r="KKN33" s="2027"/>
      <c r="KKO33" s="2027"/>
      <c r="KKP33" s="2027"/>
      <c r="KKQ33" s="2027"/>
      <c r="KKR33" s="2027"/>
      <c r="KKS33" s="2027"/>
      <c r="KKT33" s="2027"/>
      <c r="KKU33" s="2027"/>
      <c r="KKV33" s="2027"/>
      <c r="KKW33" s="2027"/>
      <c r="KKX33" s="2027"/>
      <c r="KKY33" s="2027"/>
      <c r="KKZ33" s="2027"/>
      <c r="KLA33" s="2027"/>
      <c r="KLB33" s="2027"/>
      <c r="KLC33" s="2027"/>
      <c r="KLD33" s="2027"/>
      <c r="KLE33" s="2027"/>
      <c r="KLF33" s="2027"/>
      <c r="KLG33" s="2027"/>
      <c r="KLH33" s="2027"/>
      <c r="KLI33" s="2027"/>
      <c r="KLJ33" s="2027"/>
      <c r="KLK33" s="2027"/>
      <c r="KLL33" s="2027"/>
      <c r="KLM33" s="2027"/>
      <c r="KLN33" s="2027"/>
      <c r="KLO33" s="2027"/>
      <c r="KLP33" s="2027"/>
      <c r="KLQ33" s="2027"/>
      <c r="KLR33" s="2027"/>
      <c r="KLS33" s="2027"/>
      <c r="KLT33" s="2027"/>
      <c r="KLU33" s="2027"/>
      <c r="KLV33" s="2027"/>
      <c r="KLW33" s="2027"/>
      <c r="KLX33" s="2027"/>
      <c r="KLY33" s="2027"/>
      <c r="KLZ33" s="2027"/>
      <c r="KMA33" s="2027"/>
      <c r="KMB33" s="2027"/>
      <c r="KMC33" s="2027"/>
      <c r="KMD33" s="2027"/>
      <c r="KME33" s="2027"/>
      <c r="KMF33" s="2027"/>
      <c r="KMG33" s="2027"/>
      <c r="KMH33" s="2027"/>
      <c r="KMI33" s="2027"/>
      <c r="KMJ33" s="2027"/>
      <c r="KMK33" s="2027"/>
      <c r="KML33" s="2027"/>
      <c r="KMM33" s="2027"/>
      <c r="KMN33" s="2027"/>
      <c r="KMO33" s="2027"/>
      <c r="KMP33" s="2027"/>
      <c r="KMQ33" s="2027"/>
      <c r="KMR33" s="2027"/>
      <c r="KMS33" s="2027"/>
      <c r="KMT33" s="2027"/>
      <c r="KMU33" s="2027"/>
      <c r="KMV33" s="2027"/>
      <c r="KMW33" s="2027"/>
      <c r="KMX33" s="2027"/>
      <c r="KMY33" s="2027"/>
      <c r="KMZ33" s="2027"/>
      <c r="KNA33" s="2027"/>
      <c r="KNB33" s="2027"/>
      <c r="KNC33" s="2027"/>
      <c r="KND33" s="2027"/>
      <c r="KNE33" s="2027"/>
      <c r="KNF33" s="2027"/>
      <c r="KNG33" s="2027"/>
      <c r="KNH33" s="2027"/>
      <c r="KNI33" s="2027"/>
      <c r="KNJ33" s="2027"/>
      <c r="KNK33" s="2027"/>
      <c r="KNL33" s="2027"/>
      <c r="KNM33" s="2027"/>
      <c r="KNN33" s="2027"/>
      <c r="KNO33" s="2027"/>
      <c r="KNP33" s="2027"/>
      <c r="KNQ33" s="2027"/>
      <c r="KNR33" s="2027"/>
      <c r="KNS33" s="2027"/>
      <c r="KNT33" s="2027"/>
      <c r="KNU33" s="2027"/>
      <c r="KNV33" s="2027"/>
      <c r="KNW33" s="2027"/>
      <c r="KNX33" s="2027"/>
      <c r="KNY33" s="2027"/>
      <c r="KNZ33" s="2027"/>
      <c r="KOA33" s="2027"/>
      <c r="KOB33" s="2027"/>
      <c r="KOC33" s="2027"/>
      <c r="KOD33" s="2027"/>
      <c r="KOE33" s="2027"/>
      <c r="KOF33" s="2027"/>
      <c r="KOG33" s="2027"/>
      <c r="KOH33" s="2027"/>
      <c r="KOI33" s="2027"/>
      <c r="KOJ33" s="2027"/>
      <c r="KOK33" s="2027"/>
      <c r="KOL33" s="2027"/>
      <c r="KOM33" s="2027"/>
      <c r="KON33" s="2027"/>
      <c r="KOO33" s="2027"/>
      <c r="KOP33" s="2027"/>
      <c r="KOQ33" s="2027"/>
      <c r="KOR33" s="2027"/>
      <c r="KOS33" s="2027"/>
      <c r="KOT33" s="2027"/>
      <c r="KOU33" s="2027"/>
      <c r="KOV33" s="2027"/>
      <c r="KOW33" s="2027"/>
      <c r="KOX33" s="2027"/>
      <c r="KOY33" s="2027"/>
      <c r="KOZ33" s="2027"/>
      <c r="KPA33" s="2027"/>
      <c r="KPB33" s="2027"/>
      <c r="KPC33" s="2027"/>
      <c r="KPD33" s="2027"/>
      <c r="KPE33" s="2027"/>
      <c r="KPF33" s="2027"/>
      <c r="KPG33" s="2027"/>
      <c r="KPH33" s="2027"/>
      <c r="KPI33" s="2027"/>
      <c r="KPJ33" s="2027"/>
      <c r="KPK33" s="2027"/>
      <c r="KPL33" s="2027"/>
      <c r="KPM33" s="2027"/>
      <c r="KPN33" s="2027"/>
      <c r="KPO33" s="2027"/>
      <c r="KPP33" s="2027"/>
      <c r="KPQ33" s="2027"/>
      <c r="KPR33" s="2027"/>
      <c r="KPS33" s="2027"/>
      <c r="KPT33" s="2027"/>
      <c r="KPU33" s="2027"/>
      <c r="KPV33" s="2027"/>
      <c r="KPW33" s="2027"/>
      <c r="KPX33" s="2027"/>
      <c r="KPY33" s="2027"/>
      <c r="KPZ33" s="2027"/>
      <c r="KQA33" s="2027"/>
      <c r="KQB33" s="2027"/>
      <c r="KQC33" s="2027"/>
      <c r="KQD33" s="2027"/>
      <c r="KQE33" s="2027"/>
      <c r="KQF33" s="2027"/>
      <c r="KQG33" s="2027"/>
      <c r="KQH33" s="2027"/>
      <c r="KQI33" s="2027"/>
      <c r="KQJ33" s="2027"/>
      <c r="KQK33" s="2027"/>
      <c r="KQL33" s="2027"/>
      <c r="KQM33" s="2027"/>
      <c r="KQN33" s="2027"/>
      <c r="KQO33" s="2027"/>
      <c r="KQP33" s="2027"/>
      <c r="KQQ33" s="2027"/>
      <c r="KQR33" s="2027"/>
      <c r="KQS33" s="2027"/>
      <c r="KQT33" s="2027"/>
      <c r="KQU33" s="2027"/>
      <c r="KQV33" s="2027"/>
      <c r="KQW33" s="2027"/>
      <c r="KQX33" s="2027"/>
      <c r="KQY33" s="2027"/>
      <c r="KQZ33" s="2027"/>
      <c r="KRA33" s="2027"/>
      <c r="KRB33" s="2027"/>
      <c r="KRC33" s="2027"/>
      <c r="KRD33" s="2027"/>
      <c r="KRE33" s="2027"/>
      <c r="KRF33" s="2027"/>
      <c r="KRG33" s="2027"/>
      <c r="KRH33" s="2027"/>
      <c r="KRI33" s="2027"/>
      <c r="KRJ33" s="2027"/>
      <c r="KRK33" s="2027"/>
      <c r="KRL33" s="2027"/>
      <c r="KRM33" s="2027"/>
      <c r="KRN33" s="2027"/>
      <c r="KRO33" s="2027"/>
      <c r="KRP33" s="2027"/>
      <c r="KRQ33" s="2027"/>
      <c r="KRR33" s="2027"/>
      <c r="KRS33" s="2027"/>
      <c r="KRT33" s="2027"/>
      <c r="KRU33" s="2027"/>
      <c r="KRV33" s="2027"/>
      <c r="KRW33" s="2027"/>
      <c r="KRX33" s="2027"/>
      <c r="KRY33" s="2027"/>
      <c r="KRZ33" s="2027"/>
      <c r="KSA33" s="2027"/>
      <c r="KSB33" s="2027"/>
      <c r="KSC33" s="2027"/>
      <c r="KSD33" s="2027"/>
      <c r="KSE33" s="2027"/>
      <c r="KSF33" s="2027"/>
      <c r="KSG33" s="2027"/>
      <c r="KSH33" s="2027"/>
      <c r="KSI33" s="2027"/>
      <c r="KSJ33" s="2027"/>
      <c r="KSK33" s="2027"/>
      <c r="KSL33" s="2027"/>
      <c r="KSM33" s="2027"/>
      <c r="KSN33" s="2027"/>
      <c r="KSO33" s="2027"/>
      <c r="KSP33" s="2027"/>
      <c r="KSQ33" s="2027"/>
      <c r="KSR33" s="2027"/>
      <c r="KSS33" s="2027"/>
      <c r="KST33" s="2027"/>
      <c r="KSU33" s="2027"/>
      <c r="KSV33" s="2027"/>
      <c r="KSW33" s="2027"/>
      <c r="KSX33" s="2027"/>
      <c r="KSY33" s="2027"/>
      <c r="KSZ33" s="2027"/>
      <c r="KTA33" s="2027"/>
      <c r="KTB33" s="2027"/>
      <c r="KTC33" s="2027"/>
      <c r="KTD33" s="2027"/>
      <c r="KTE33" s="2027"/>
      <c r="KTF33" s="2027"/>
      <c r="KTG33" s="2027"/>
      <c r="KTH33" s="2027"/>
      <c r="KTI33" s="2027"/>
      <c r="KTJ33" s="2027"/>
      <c r="KTK33" s="2027"/>
      <c r="KTL33" s="2027"/>
      <c r="KTM33" s="2027"/>
      <c r="KTN33" s="2027"/>
      <c r="KTO33" s="2027"/>
      <c r="KTP33" s="2027"/>
      <c r="KTQ33" s="2027"/>
      <c r="KTR33" s="2027"/>
      <c r="KTS33" s="2027"/>
      <c r="KTT33" s="2027"/>
      <c r="KTU33" s="2027"/>
      <c r="KTV33" s="2027"/>
      <c r="KTW33" s="2027"/>
      <c r="KTX33" s="2027"/>
      <c r="KTY33" s="2027"/>
      <c r="KTZ33" s="2027"/>
      <c r="KUA33" s="2027"/>
      <c r="KUB33" s="2027"/>
      <c r="KUC33" s="2027"/>
      <c r="KUD33" s="2027"/>
      <c r="KUE33" s="2027"/>
      <c r="KUF33" s="2027"/>
      <c r="KUG33" s="2027"/>
      <c r="KUH33" s="2027"/>
      <c r="KUI33" s="2027"/>
      <c r="KUJ33" s="2027"/>
      <c r="KUK33" s="2027"/>
      <c r="KUL33" s="2027"/>
      <c r="KUM33" s="2027"/>
      <c r="KUN33" s="2027"/>
      <c r="KUO33" s="2027"/>
      <c r="KUP33" s="2027"/>
      <c r="KUQ33" s="2027"/>
      <c r="KUR33" s="2027"/>
      <c r="KUS33" s="2027"/>
      <c r="KUT33" s="2027"/>
      <c r="KUU33" s="2027"/>
      <c r="KUV33" s="2027"/>
      <c r="KUW33" s="2027"/>
      <c r="KUX33" s="2027"/>
      <c r="KUY33" s="2027"/>
      <c r="KUZ33" s="2027"/>
      <c r="KVA33" s="2027"/>
      <c r="KVB33" s="2027"/>
      <c r="KVC33" s="2027"/>
      <c r="KVD33" s="2027"/>
      <c r="KVE33" s="2027"/>
      <c r="KVF33" s="2027"/>
      <c r="KVG33" s="2027"/>
      <c r="KVH33" s="2027"/>
      <c r="KVI33" s="2027"/>
      <c r="KVJ33" s="2027"/>
      <c r="KVK33" s="2027"/>
      <c r="KVL33" s="2027"/>
      <c r="KVM33" s="2027"/>
      <c r="KVN33" s="2027"/>
      <c r="KVO33" s="2027"/>
      <c r="KVP33" s="2027"/>
      <c r="KVQ33" s="2027"/>
      <c r="KVR33" s="2027"/>
      <c r="KVS33" s="2027"/>
      <c r="KVT33" s="2027"/>
      <c r="KVU33" s="2027"/>
      <c r="KVV33" s="2027"/>
      <c r="KVW33" s="2027"/>
      <c r="KVX33" s="2027"/>
      <c r="KVY33" s="2027"/>
      <c r="KVZ33" s="2027"/>
      <c r="KWA33" s="2027"/>
      <c r="KWB33" s="2027"/>
      <c r="KWC33" s="2027"/>
      <c r="KWD33" s="2027"/>
      <c r="KWE33" s="2027"/>
      <c r="KWF33" s="2027"/>
      <c r="KWG33" s="2027"/>
      <c r="KWH33" s="2027"/>
      <c r="KWI33" s="2027"/>
      <c r="KWJ33" s="2027"/>
      <c r="KWK33" s="2027"/>
      <c r="KWL33" s="2027"/>
      <c r="KWM33" s="2027"/>
      <c r="KWN33" s="2027"/>
      <c r="KWO33" s="2027"/>
      <c r="KWP33" s="2027"/>
      <c r="KWQ33" s="2027"/>
      <c r="KWR33" s="2027"/>
      <c r="KWS33" s="2027"/>
      <c r="KWT33" s="2027"/>
      <c r="KWU33" s="2027"/>
      <c r="KWV33" s="2027"/>
      <c r="KWW33" s="2027"/>
      <c r="KWX33" s="2027"/>
      <c r="KWY33" s="2027"/>
      <c r="KWZ33" s="2027"/>
      <c r="KXA33" s="2027"/>
      <c r="KXB33" s="2027"/>
      <c r="KXC33" s="2027"/>
      <c r="KXD33" s="2027"/>
      <c r="KXE33" s="2027"/>
      <c r="KXF33" s="2027"/>
      <c r="KXG33" s="2027"/>
      <c r="KXH33" s="2027"/>
      <c r="KXI33" s="2027"/>
      <c r="KXJ33" s="2027"/>
      <c r="KXK33" s="2027"/>
      <c r="KXL33" s="2027"/>
      <c r="KXM33" s="2027"/>
      <c r="KXN33" s="2027"/>
      <c r="KXO33" s="2027"/>
      <c r="KXP33" s="2027"/>
      <c r="KXQ33" s="2027"/>
      <c r="KXR33" s="2027"/>
      <c r="KXS33" s="2027"/>
      <c r="KXT33" s="2027"/>
      <c r="KXU33" s="2027"/>
      <c r="KXV33" s="2027"/>
      <c r="KXW33" s="2027"/>
      <c r="KXX33" s="2027"/>
      <c r="KXY33" s="2027"/>
      <c r="KXZ33" s="2027"/>
      <c r="KYA33" s="2027"/>
      <c r="KYB33" s="2027"/>
      <c r="KYC33" s="2027"/>
      <c r="KYD33" s="2027"/>
      <c r="KYE33" s="2027"/>
      <c r="KYF33" s="2027"/>
      <c r="KYG33" s="2027"/>
      <c r="KYH33" s="2027"/>
      <c r="KYI33" s="2027"/>
      <c r="KYJ33" s="2027"/>
      <c r="KYK33" s="2027"/>
      <c r="KYL33" s="2027"/>
      <c r="KYM33" s="2027"/>
      <c r="KYN33" s="2027"/>
      <c r="KYO33" s="2027"/>
      <c r="KYP33" s="2027"/>
      <c r="KYQ33" s="2027"/>
      <c r="KYR33" s="2027"/>
      <c r="KYS33" s="2027"/>
      <c r="KYT33" s="2027"/>
      <c r="KYU33" s="2027"/>
      <c r="KYV33" s="2027"/>
      <c r="KYW33" s="2027"/>
      <c r="KYX33" s="2027"/>
      <c r="KYY33" s="2027"/>
      <c r="KYZ33" s="2027"/>
      <c r="KZA33" s="2027"/>
      <c r="KZB33" s="2027"/>
      <c r="KZC33" s="2027"/>
      <c r="KZD33" s="2027"/>
      <c r="KZE33" s="2027"/>
      <c r="KZF33" s="2027"/>
      <c r="KZG33" s="2027"/>
      <c r="KZH33" s="2027"/>
      <c r="KZI33" s="2027"/>
      <c r="KZJ33" s="2027"/>
      <c r="KZK33" s="2027"/>
      <c r="KZL33" s="2027"/>
      <c r="KZM33" s="2027"/>
      <c r="KZN33" s="2027"/>
      <c r="KZO33" s="2027"/>
      <c r="KZP33" s="2027"/>
      <c r="KZQ33" s="2027"/>
      <c r="KZR33" s="2027"/>
      <c r="KZS33" s="2027"/>
      <c r="KZT33" s="2027"/>
      <c r="KZU33" s="2027"/>
      <c r="KZV33" s="2027"/>
      <c r="KZW33" s="2027"/>
      <c r="KZX33" s="2027"/>
      <c r="KZY33" s="2027"/>
      <c r="KZZ33" s="2027"/>
      <c r="LAA33" s="2027"/>
      <c r="LAB33" s="2027"/>
      <c r="LAC33" s="2027"/>
      <c r="LAD33" s="2027"/>
      <c r="LAE33" s="2027"/>
      <c r="LAF33" s="2027"/>
      <c r="LAG33" s="2027"/>
      <c r="LAH33" s="2027"/>
      <c r="LAI33" s="2027"/>
      <c r="LAJ33" s="2027"/>
      <c r="LAK33" s="2027"/>
      <c r="LAL33" s="2027"/>
      <c r="LAM33" s="2027"/>
      <c r="LAN33" s="2027"/>
      <c r="LAO33" s="2027"/>
      <c r="LAP33" s="2027"/>
      <c r="LAQ33" s="2027"/>
      <c r="LAR33" s="2027"/>
      <c r="LAS33" s="2027"/>
      <c r="LAT33" s="2027"/>
      <c r="LAU33" s="2027"/>
      <c r="LAV33" s="2027"/>
      <c r="LAW33" s="2027"/>
      <c r="LAX33" s="2027"/>
      <c r="LAY33" s="2027"/>
      <c r="LAZ33" s="2027"/>
      <c r="LBA33" s="2027"/>
      <c r="LBB33" s="2027"/>
      <c r="LBC33" s="2027"/>
      <c r="LBD33" s="2027"/>
      <c r="LBE33" s="2027"/>
      <c r="LBF33" s="2027"/>
      <c r="LBG33" s="2027"/>
      <c r="LBH33" s="2027"/>
      <c r="LBI33" s="2027"/>
      <c r="LBJ33" s="2027"/>
      <c r="LBK33" s="2027"/>
      <c r="LBL33" s="2027"/>
      <c r="LBM33" s="2027"/>
      <c r="LBN33" s="2027"/>
      <c r="LBO33" s="2027"/>
      <c r="LBP33" s="2027"/>
      <c r="LBQ33" s="2027"/>
      <c r="LBR33" s="2027"/>
      <c r="LBS33" s="2027"/>
      <c r="LBT33" s="2027"/>
      <c r="LBU33" s="2027"/>
      <c r="LBV33" s="2027"/>
      <c r="LBW33" s="2027"/>
      <c r="LBX33" s="2027"/>
      <c r="LBY33" s="2027"/>
      <c r="LBZ33" s="2027"/>
      <c r="LCA33" s="2027"/>
      <c r="LCB33" s="2027"/>
      <c r="LCC33" s="2027"/>
      <c r="LCD33" s="2027"/>
      <c r="LCE33" s="2027"/>
      <c r="LCF33" s="2027"/>
      <c r="LCG33" s="2027"/>
      <c r="LCH33" s="2027"/>
      <c r="LCI33" s="2027"/>
      <c r="LCJ33" s="2027"/>
      <c r="LCK33" s="2027"/>
      <c r="LCL33" s="2027"/>
      <c r="LCM33" s="2027"/>
      <c r="LCN33" s="2027"/>
      <c r="LCO33" s="2027"/>
      <c r="LCP33" s="2027"/>
      <c r="LCQ33" s="2027"/>
      <c r="LCR33" s="2027"/>
      <c r="LCS33" s="2027"/>
      <c r="LCT33" s="2027"/>
      <c r="LCU33" s="2027"/>
      <c r="LCV33" s="2027"/>
      <c r="LCW33" s="2027"/>
      <c r="LCX33" s="2027"/>
      <c r="LCY33" s="2027"/>
      <c r="LCZ33" s="2027"/>
      <c r="LDA33" s="2027"/>
      <c r="LDB33" s="2027"/>
      <c r="LDC33" s="2027"/>
      <c r="LDD33" s="2027"/>
      <c r="LDE33" s="2027"/>
      <c r="LDF33" s="2027"/>
      <c r="LDG33" s="2027"/>
      <c r="LDH33" s="2027"/>
      <c r="LDI33" s="2027"/>
      <c r="LDJ33" s="2027"/>
      <c r="LDK33" s="2027"/>
      <c r="LDL33" s="2027"/>
      <c r="LDM33" s="2027"/>
      <c r="LDN33" s="2027"/>
      <c r="LDO33" s="2027"/>
      <c r="LDP33" s="2027"/>
      <c r="LDQ33" s="2027"/>
      <c r="LDR33" s="2027"/>
      <c r="LDS33" s="2027"/>
      <c r="LDT33" s="2027"/>
      <c r="LDU33" s="2027"/>
      <c r="LDV33" s="2027"/>
      <c r="LDW33" s="2027"/>
      <c r="LDX33" s="2027"/>
      <c r="LDY33" s="2027"/>
      <c r="LDZ33" s="2027"/>
      <c r="LEA33" s="2027"/>
      <c r="LEB33" s="2027"/>
      <c r="LEC33" s="2027"/>
      <c r="LED33" s="2027"/>
      <c r="LEE33" s="2027"/>
      <c r="LEF33" s="2027"/>
      <c r="LEG33" s="2027"/>
      <c r="LEH33" s="2027"/>
      <c r="LEI33" s="2027"/>
      <c r="LEJ33" s="2027"/>
      <c r="LEK33" s="2027"/>
      <c r="LEL33" s="2027"/>
      <c r="LEM33" s="2027"/>
      <c r="LEN33" s="2027"/>
      <c r="LEO33" s="2027"/>
      <c r="LEP33" s="2027"/>
      <c r="LEQ33" s="2027"/>
      <c r="LER33" s="2027"/>
      <c r="LES33" s="2027"/>
      <c r="LET33" s="2027"/>
      <c r="LEU33" s="2027"/>
      <c r="LEV33" s="2027"/>
      <c r="LEW33" s="2027"/>
      <c r="LEX33" s="2027"/>
      <c r="LEY33" s="2027"/>
      <c r="LEZ33" s="2027"/>
      <c r="LFA33" s="2027"/>
      <c r="LFB33" s="2027"/>
      <c r="LFC33" s="2027"/>
      <c r="LFD33" s="2027"/>
      <c r="LFE33" s="2027"/>
      <c r="LFF33" s="2027"/>
      <c r="LFG33" s="2027"/>
      <c r="LFH33" s="2027"/>
      <c r="LFI33" s="2027"/>
      <c r="LFJ33" s="2027"/>
      <c r="LFK33" s="2027"/>
      <c r="LFL33" s="2027"/>
      <c r="LFM33" s="2027"/>
      <c r="LFN33" s="2027"/>
      <c r="LFO33" s="2027"/>
      <c r="LFP33" s="2027"/>
      <c r="LFQ33" s="2027"/>
      <c r="LFR33" s="2027"/>
      <c r="LFS33" s="2027"/>
      <c r="LFT33" s="2027"/>
      <c r="LFU33" s="2027"/>
      <c r="LFV33" s="2027"/>
      <c r="LFW33" s="2027"/>
      <c r="LFX33" s="2027"/>
      <c r="LFY33" s="2027"/>
      <c r="LFZ33" s="2027"/>
      <c r="LGA33" s="2027"/>
      <c r="LGB33" s="2027"/>
      <c r="LGC33" s="2027"/>
      <c r="LGD33" s="2027"/>
      <c r="LGE33" s="2027"/>
      <c r="LGF33" s="2027"/>
      <c r="LGG33" s="2027"/>
      <c r="LGH33" s="2027"/>
      <c r="LGI33" s="2027"/>
      <c r="LGJ33" s="2027"/>
      <c r="LGK33" s="2027"/>
      <c r="LGL33" s="2027"/>
      <c r="LGM33" s="2027"/>
      <c r="LGN33" s="2027"/>
      <c r="LGO33" s="2027"/>
      <c r="LGP33" s="2027"/>
      <c r="LGQ33" s="2027"/>
      <c r="LGR33" s="2027"/>
      <c r="LGS33" s="2027"/>
      <c r="LGT33" s="2027"/>
      <c r="LGU33" s="2027"/>
      <c r="LGV33" s="2027"/>
      <c r="LGW33" s="2027"/>
      <c r="LGX33" s="2027"/>
      <c r="LGY33" s="2027"/>
      <c r="LGZ33" s="2027"/>
      <c r="LHA33" s="2027"/>
      <c r="LHB33" s="2027"/>
      <c r="LHC33" s="2027"/>
      <c r="LHD33" s="2027"/>
      <c r="LHE33" s="2027"/>
      <c r="LHF33" s="2027"/>
      <c r="LHG33" s="2027"/>
      <c r="LHH33" s="2027"/>
      <c r="LHI33" s="2027"/>
      <c r="LHJ33" s="2027"/>
      <c r="LHK33" s="2027"/>
      <c r="LHL33" s="2027"/>
      <c r="LHM33" s="2027"/>
      <c r="LHN33" s="2027"/>
      <c r="LHO33" s="2027"/>
      <c r="LHP33" s="2027"/>
      <c r="LHQ33" s="2027"/>
      <c r="LHR33" s="2027"/>
      <c r="LHS33" s="2027"/>
      <c r="LHT33" s="2027"/>
      <c r="LHU33" s="2027"/>
      <c r="LHV33" s="2027"/>
      <c r="LHW33" s="2027"/>
      <c r="LHX33" s="2027"/>
      <c r="LHY33" s="2027"/>
      <c r="LHZ33" s="2027"/>
      <c r="LIA33" s="2027"/>
      <c r="LIB33" s="2027"/>
      <c r="LIC33" s="2027"/>
      <c r="LID33" s="2027"/>
      <c r="LIE33" s="2027"/>
      <c r="LIF33" s="2027"/>
      <c r="LIG33" s="2027"/>
      <c r="LIH33" s="2027"/>
      <c r="LII33" s="2027"/>
      <c r="LIJ33" s="2027"/>
      <c r="LIK33" s="2027"/>
      <c r="LIL33" s="2027"/>
      <c r="LIM33" s="2027"/>
      <c r="LIN33" s="2027"/>
      <c r="LIO33" s="2027"/>
      <c r="LIP33" s="2027"/>
      <c r="LIQ33" s="2027"/>
      <c r="LIR33" s="2027"/>
      <c r="LIS33" s="2027"/>
      <c r="LIT33" s="2027"/>
      <c r="LIU33" s="2027"/>
      <c r="LIV33" s="2027"/>
      <c r="LIW33" s="2027"/>
      <c r="LIX33" s="2027"/>
      <c r="LIY33" s="2027"/>
      <c r="LIZ33" s="2027"/>
      <c r="LJA33" s="2027"/>
      <c r="LJB33" s="2027"/>
      <c r="LJC33" s="2027"/>
      <c r="LJD33" s="2027"/>
      <c r="LJE33" s="2027"/>
      <c r="LJF33" s="2027"/>
      <c r="LJG33" s="2027"/>
      <c r="LJH33" s="2027"/>
      <c r="LJI33" s="2027"/>
      <c r="LJJ33" s="2027"/>
      <c r="LJK33" s="2027"/>
      <c r="LJL33" s="2027"/>
      <c r="LJM33" s="2027"/>
      <c r="LJN33" s="2027"/>
      <c r="LJO33" s="2027"/>
      <c r="LJP33" s="2027"/>
      <c r="LJQ33" s="2027"/>
      <c r="LJR33" s="2027"/>
      <c r="LJS33" s="2027"/>
      <c r="LJT33" s="2027"/>
      <c r="LJU33" s="2027"/>
      <c r="LJV33" s="2027"/>
      <c r="LJW33" s="2027"/>
      <c r="LJX33" s="2027"/>
      <c r="LJY33" s="2027"/>
      <c r="LJZ33" s="2027"/>
      <c r="LKA33" s="2027"/>
      <c r="LKB33" s="2027"/>
      <c r="LKC33" s="2027"/>
      <c r="LKD33" s="2027"/>
      <c r="LKE33" s="2027"/>
      <c r="LKF33" s="2027"/>
      <c r="LKG33" s="2027"/>
      <c r="LKH33" s="2027"/>
      <c r="LKI33" s="2027"/>
      <c r="LKJ33" s="2027"/>
      <c r="LKK33" s="2027"/>
      <c r="LKL33" s="2027"/>
      <c r="LKM33" s="2027"/>
      <c r="LKN33" s="2027"/>
      <c r="LKO33" s="2027"/>
      <c r="LKP33" s="2027"/>
      <c r="LKQ33" s="2027"/>
      <c r="LKR33" s="2027"/>
      <c r="LKS33" s="2027"/>
      <c r="LKT33" s="2027"/>
      <c r="LKU33" s="2027"/>
      <c r="LKV33" s="2027"/>
      <c r="LKW33" s="2027"/>
      <c r="LKX33" s="2027"/>
      <c r="LKY33" s="2027"/>
      <c r="LKZ33" s="2027"/>
      <c r="LLA33" s="2027"/>
      <c r="LLB33" s="2027"/>
      <c r="LLC33" s="2027"/>
      <c r="LLD33" s="2027"/>
      <c r="LLE33" s="2027"/>
      <c r="LLF33" s="2027"/>
      <c r="LLG33" s="2027"/>
      <c r="LLH33" s="2027"/>
      <c r="LLI33" s="2027"/>
      <c r="LLJ33" s="2027"/>
      <c r="LLK33" s="2027"/>
      <c r="LLL33" s="2027"/>
      <c r="LLM33" s="2027"/>
      <c r="LLN33" s="2027"/>
      <c r="LLO33" s="2027"/>
      <c r="LLP33" s="2027"/>
      <c r="LLQ33" s="2027"/>
      <c r="LLR33" s="2027"/>
      <c r="LLS33" s="2027"/>
      <c r="LLT33" s="2027"/>
      <c r="LLU33" s="2027"/>
      <c r="LLV33" s="2027"/>
      <c r="LLW33" s="2027"/>
      <c r="LLX33" s="2027"/>
      <c r="LLY33" s="2027"/>
      <c r="LLZ33" s="2027"/>
      <c r="LMA33" s="2027"/>
      <c r="LMB33" s="2027"/>
      <c r="LMC33" s="2027"/>
      <c r="LMD33" s="2027"/>
      <c r="LME33" s="2027"/>
      <c r="LMF33" s="2027"/>
      <c r="LMG33" s="2027"/>
      <c r="LMH33" s="2027"/>
      <c r="LMI33" s="2027"/>
      <c r="LMJ33" s="2027"/>
      <c r="LMK33" s="2027"/>
      <c r="LML33" s="2027"/>
      <c r="LMM33" s="2027"/>
      <c r="LMN33" s="2027"/>
      <c r="LMO33" s="2027"/>
      <c r="LMP33" s="2027"/>
      <c r="LMQ33" s="2027"/>
      <c r="LMR33" s="2027"/>
      <c r="LMS33" s="2027"/>
      <c r="LMT33" s="2027"/>
      <c r="LMU33" s="2027"/>
      <c r="LMV33" s="2027"/>
      <c r="LMW33" s="2027"/>
      <c r="LMX33" s="2027"/>
      <c r="LMY33" s="2027"/>
      <c r="LMZ33" s="2027"/>
      <c r="LNA33" s="2027"/>
      <c r="LNB33" s="2027"/>
      <c r="LNC33" s="2027"/>
      <c r="LND33" s="2027"/>
      <c r="LNE33" s="2027"/>
      <c r="LNF33" s="2027"/>
      <c r="LNG33" s="2027"/>
      <c r="LNH33" s="2027"/>
      <c r="LNI33" s="2027"/>
      <c r="LNJ33" s="2027"/>
      <c r="LNK33" s="2027"/>
      <c r="LNL33" s="2027"/>
      <c r="LNM33" s="2027"/>
      <c r="LNN33" s="2027"/>
      <c r="LNO33" s="2027"/>
      <c r="LNP33" s="2027"/>
      <c r="LNQ33" s="2027"/>
      <c r="LNR33" s="2027"/>
      <c r="LNS33" s="2027"/>
      <c r="LNT33" s="2027"/>
      <c r="LNU33" s="2027"/>
      <c r="LNV33" s="2027"/>
      <c r="LNW33" s="2027"/>
      <c r="LNX33" s="2027"/>
      <c r="LNY33" s="2027"/>
      <c r="LNZ33" s="2027"/>
      <c r="LOA33" s="2027"/>
      <c r="LOB33" s="2027"/>
      <c r="LOC33" s="2027"/>
      <c r="LOD33" s="2027"/>
      <c r="LOE33" s="2027"/>
      <c r="LOF33" s="2027"/>
      <c r="LOG33" s="2027"/>
      <c r="LOH33" s="2027"/>
      <c r="LOI33" s="2027"/>
      <c r="LOJ33" s="2027"/>
      <c r="LOK33" s="2027"/>
      <c r="LOL33" s="2027"/>
      <c r="LOM33" s="2027"/>
      <c r="LON33" s="2027"/>
      <c r="LOO33" s="2027"/>
      <c r="LOP33" s="2027"/>
      <c r="LOQ33" s="2027"/>
      <c r="LOR33" s="2027"/>
      <c r="LOS33" s="2027"/>
      <c r="LOT33" s="2027"/>
      <c r="LOU33" s="2027"/>
      <c r="LOV33" s="2027"/>
      <c r="LOW33" s="2027"/>
      <c r="LOX33" s="2027"/>
      <c r="LOY33" s="2027"/>
      <c r="LOZ33" s="2027"/>
      <c r="LPA33" s="2027"/>
      <c r="LPB33" s="2027"/>
      <c r="LPC33" s="2027"/>
      <c r="LPD33" s="2027"/>
      <c r="LPE33" s="2027"/>
      <c r="LPF33" s="2027"/>
      <c r="LPG33" s="2027"/>
      <c r="LPH33" s="2027"/>
      <c r="LPI33" s="2027"/>
      <c r="LPJ33" s="2027"/>
      <c r="LPK33" s="2027"/>
      <c r="LPL33" s="2027"/>
      <c r="LPM33" s="2027"/>
      <c r="LPN33" s="2027"/>
      <c r="LPO33" s="2027"/>
      <c r="LPP33" s="2027"/>
      <c r="LPQ33" s="2027"/>
      <c r="LPR33" s="2027"/>
      <c r="LPS33" s="2027"/>
      <c r="LPT33" s="2027"/>
      <c r="LPU33" s="2027"/>
      <c r="LPV33" s="2027"/>
      <c r="LPW33" s="2027"/>
      <c r="LPX33" s="2027"/>
      <c r="LPY33" s="2027"/>
      <c r="LPZ33" s="2027"/>
      <c r="LQA33" s="2027"/>
      <c r="LQB33" s="2027"/>
      <c r="LQC33" s="2027"/>
      <c r="LQD33" s="2027"/>
      <c r="LQE33" s="2027"/>
      <c r="LQF33" s="2027"/>
      <c r="LQG33" s="2027"/>
      <c r="LQH33" s="2027"/>
      <c r="LQI33" s="2027"/>
      <c r="LQJ33" s="2027"/>
      <c r="LQK33" s="2027"/>
      <c r="LQL33" s="2027"/>
      <c r="LQM33" s="2027"/>
      <c r="LQN33" s="2027"/>
      <c r="LQO33" s="2027"/>
      <c r="LQP33" s="2027"/>
      <c r="LQQ33" s="2027"/>
      <c r="LQR33" s="2027"/>
      <c r="LQS33" s="2027"/>
      <c r="LQT33" s="2027"/>
      <c r="LQU33" s="2027"/>
      <c r="LQV33" s="2027"/>
      <c r="LQW33" s="2027"/>
      <c r="LQX33" s="2027"/>
      <c r="LQY33" s="2027"/>
      <c r="LQZ33" s="2027"/>
      <c r="LRA33" s="2027"/>
      <c r="LRB33" s="2027"/>
      <c r="LRC33" s="2027"/>
      <c r="LRD33" s="2027"/>
      <c r="LRE33" s="2027"/>
      <c r="LRF33" s="2027"/>
      <c r="LRG33" s="2027"/>
      <c r="LRH33" s="2027"/>
      <c r="LRI33" s="2027"/>
      <c r="LRJ33" s="2027"/>
      <c r="LRK33" s="2027"/>
      <c r="LRL33" s="2027"/>
      <c r="LRM33" s="2027"/>
      <c r="LRN33" s="2027"/>
      <c r="LRO33" s="2027"/>
      <c r="LRP33" s="2027"/>
      <c r="LRQ33" s="2027"/>
      <c r="LRR33" s="2027"/>
      <c r="LRS33" s="2027"/>
      <c r="LRT33" s="2027"/>
      <c r="LRU33" s="2027"/>
      <c r="LRV33" s="2027"/>
      <c r="LRW33" s="2027"/>
      <c r="LRX33" s="2027"/>
      <c r="LRY33" s="2027"/>
      <c r="LRZ33" s="2027"/>
      <c r="LSA33" s="2027"/>
      <c r="LSB33" s="2027"/>
      <c r="LSC33" s="2027"/>
      <c r="LSD33" s="2027"/>
      <c r="LSE33" s="2027"/>
      <c r="LSF33" s="2027"/>
      <c r="LSG33" s="2027"/>
      <c r="LSH33" s="2027"/>
      <c r="LSI33" s="2027"/>
      <c r="LSJ33" s="2027"/>
      <c r="LSK33" s="2027"/>
      <c r="LSL33" s="2027"/>
      <c r="LSM33" s="2027"/>
      <c r="LSN33" s="2027"/>
      <c r="LSO33" s="2027"/>
      <c r="LSP33" s="2027"/>
      <c r="LSQ33" s="2027"/>
      <c r="LSR33" s="2027"/>
      <c r="LSS33" s="2027"/>
      <c r="LST33" s="2027"/>
      <c r="LSU33" s="2027"/>
      <c r="LSV33" s="2027"/>
      <c r="LSW33" s="2027"/>
      <c r="LSX33" s="2027"/>
      <c r="LSY33" s="2027"/>
      <c r="LSZ33" s="2027"/>
      <c r="LTA33" s="2027"/>
      <c r="LTB33" s="2027"/>
      <c r="LTC33" s="2027"/>
      <c r="LTD33" s="2027"/>
      <c r="LTE33" s="2027"/>
      <c r="LTF33" s="2027"/>
      <c r="LTG33" s="2027"/>
      <c r="LTH33" s="2027"/>
      <c r="LTI33" s="2027"/>
      <c r="LTJ33" s="2027"/>
      <c r="LTK33" s="2027"/>
      <c r="LTL33" s="2027"/>
      <c r="LTM33" s="2027"/>
      <c r="LTN33" s="2027"/>
      <c r="LTO33" s="2027"/>
      <c r="LTP33" s="2027"/>
      <c r="LTQ33" s="2027"/>
      <c r="LTR33" s="2027"/>
      <c r="LTS33" s="2027"/>
      <c r="LTT33" s="2027"/>
      <c r="LTU33" s="2027"/>
      <c r="LTV33" s="2027"/>
      <c r="LTW33" s="2027"/>
      <c r="LTX33" s="2027"/>
      <c r="LTY33" s="2027"/>
      <c r="LTZ33" s="2027"/>
      <c r="LUA33" s="2027"/>
      <c r="LUB33" s="2027"/>
      <c r="LUC33" s="2027"/>
      <c r="LUD33" s="2027"/>
      <c r="LUE33" s="2027"/>
      <c r="LUF33" s="2027"/>
      <c r="LUG33" s="2027"/>
      <c r="LUH33" s="2027"/>
      <c r="LUI33" s="2027"/>
      <c r="LUJ33" s="2027"/>
      <c r="LUK33" s="2027"/>
      <c r="LUL33" s="2027"/>
      <c r="LUM33" s="2027"/>
      <c r="LUN33" s="2027"/>
      <c r="LUO33" s="2027"/>
      <c r="LUP33" s="2027"/>
      <c r="LUQ33" s="2027"/>
      <c r="LUR33" s="2027"/>
      <c r="LUS33" s="2027"/>
      <c r="LUT33" s="2027"/>
      <c r="LUU33" s="2027"/>
      <c r="LUV33" s="2027"/>
      <c r="LUW33" s="2027"/>
      <c r="LUX33" s="2027"/>
      <c r="LUY33" s="2027"/>
      <c r="LUZ33" s="2027"/>
      <c r="LVA33" s="2027"/>
      <c r="LVB33" s="2027"/>
      <c r="LVC33" s="2027"/>
      <c r="LVD33" s="2027"/>
      <c r="LVE33" s="2027"/>
      <c r="LVF33" s="2027"/>
      <c r="LVG33" s="2027"/>
      <c r="LVH33" s="2027"/>
      <c r="LVI33" s="2027"/>
      <c r="LVJ33" s="2027"/>
      <c r="LVK33" s="2027"/>
      <c r="LVL33" s="2027"/>
      <c r="LVM33" s="2027"/>
      <c r="LVN33" s="2027"/>
      <c r="LVO33" s="2027"/>
      <c r="LVP33" s="2027"/>
      <c r="LVQ33" s="2027"/>
      <c r="LVR33" s="2027"/>
      <c r="LVS33" s="2027"/>
      <c r="LVT33" s="2027"/>
      <c r="LVU33" s="2027"/>
      <c r="LVV33" s="2027"/>
      <c r="LVW33" s="2027"/>
      <c r="LVX33" s="2027"/>
      <c r="LVY33" s="2027"/>
      <c r="LVZ33" s="2027"/>
      <c r="LWA33" s="2027"/>
      <c r="LWB33" s="2027"/>
      <c r="LWC33" s="2027"/>
      <c r="LWD33" s="2027"/>
      <c r="LWE33" s="2027"/>
      <c r="LWF33" s="2027"/>
      <c r="LWG33" s="2027"/>
      <c r="LWH33" s="2027"/>
      <c r="LWI33" s="2027"/>
      <c r="LWJ33" s="2027"/>
      <c r="LWK33" s="2027"/>
      <c r="LWL33" s="2027"/>
      <c r="LWM33" s="2027"/>
      <c r="LWN33" s="2027"/>
      <c r="LWO33" s="2027"/>
      <c r="LWP33" s="2027"/>
      <c r="LWQ33" s="2027"/>
      <c r="LWR33" s="2027"/>
      <c r="LWS33" s="2027"/>
      <c r="LWT33" s="2027"/>
      <c r="LWU33" s="2027"/>
      <c r="LWV33" s="2027"/>
      <c r="LWW33" s="2027"/>
      <c r="LWX33" s="2027"/>
      <c r="LWY33" s="2027"/>
      <c r="LWZ33" s="2027"/>
      <c r="LXA33" s="2027"/>
      <c r="LXB33" s="2027"/>
      <c r="LXC33" s="2027"/>
      <c r="LXD33" s="2027"/>
      <c r="LXE33" s="2027"/>
      <c r="LXF33" s="2027"/>
      <c r="LXG33" s="2027"/>
      <c r="LXH33" s="2027"/>
      <c r="LXI33" s="2027"/>
      <c r="LXJ33" s="2027"/>
      <c r="LXK33" s="2027"/>
      <c r="LXL33" s="2027"/>
      <c r="LXM33" s="2027"/>
      <c r="LXN33" s="2027"/>
      <c r="LXO33" s="2027"/>
      <c r="LXP33" s="2027"/>
      <c r="LXQ33" s="2027"/>
      <c r="LXR33" s="2027"/>
      <c r="LXS33" s="2027"/>
      <c r="LXT33" s="2027"/>
      <c r="LXU33" s="2027"/>
      <c r="LXV33" s="2027"/>
      <c r="LXW33" s="2027"/>
      <c r="LXX33" s="2027"/>
      <c r="LXY33" s="2027"/>
      <c r="LXZ33" s="2027"/>
      <c r="LYA33" s="2027"/>
      <c r="LYB33" s="2027"/>
      <c r="LYC33" s="2027"/>
      <c r="LYD33" s="2027"/>
      <c r="LYE33" s="2027"/>
      <c r="LYF33" s="2027"/>
      <c r="LYG33" s="2027"/>
      <c r="LYH33" s="2027"/>
      <c r="LYI33" s="2027"/>
      <c r="LYJ33" s="2027"/>
      <c r="LYK33" s="2027"/>
      <c r="LYL33" s="2027"/>
      <c r="LYM33" s="2027"/>
      <c r="LYN33" s="2027"/>
      <c r="LYO33" s="2027"/>
      <c r="LYP33" s="2027"/>
      <c r="LYQ33" s="2027"/>
      <c r="LYR33" s="2027"/>
      <c r="LYS33" s="2027"/>
      <c r="LYT33" s="2027"/>
      <c r="LYU33" s="2027"/>
      <c r="LYV33" s="2027"/>
      <c r="LYW33" s="2027"/>
      <c r="LYX33" s="2027"/>
      <c r="LYY33" s="2027"/>
      <c r="LYZ33" s="2027"/>
      <c r="LZA33" s="2027"/>
      <c r="LZB33" s="2027"/>
      <c r="LZC33" s="2027"/>
      <c r="LZD33" s="2027"/>
      <c r="LZE33" s="2027"/>
      <c r="LZF33" s="2027"/>
      <c r="LZG33" s="2027"/>
      <c r="LZH33" s="2027"/>
      <c r="LZI33" s="2027"/>
      <c r="LZJ33" s="2027"/>
      <c r="LZK33" s="2027"/>
      <c r="LZL33" s="2027"/>
      <c r="LZM33" s="2027"/>
      <c r="LZN33" s="2027"/>
      <c r="LZO33" s="2027"/>
      <c r="LZP33" s="2027"/>
      <c r="LZQ33" s="2027"/>
      <c r="LZR33" s="2027"/>
      <c r="LZS33" s="2027"/>
      <c r="LZT33" s="2027"/>
      <c r="LZU33" s="2027"/>
      <c r="LZV33" s="2027"/>
      <c r="LZW33" s="2027"/>
      <c r="LZX33" s="2027"/>
      <c r="LZY33" s="2027"/>
      <c r="LZZ33" s="2027"/>
      <c r="MAA33" s="2027"/>
      <c r="MAB33" s="2027"/>
      <c r="MAC33" s="2027"/>
      <c r="MAD33" s="2027"/>
      <c r="MAE33" s="2027"/>
      <c r="MAF33" s="2027"/>
      <c r="MAG33" s="2027"/>
      <c r="MAH33" s="2027"/>
      <c r="MAI33" s="2027"/>
      <c r="MAJ33" s="2027"/>
      <c r="MAK33" s="2027"/>
      <c r="MAL33" s="2027"/>
      <c r="MAM33" s="2027"/>
      <c r="MAN33" s="2027"/>
      <c r="MAO33" s="2027"/>
      <c r="MAP33" s="2027"/>
      <c r="MAQ33" s="2027"/>
      <c r="MAR33" s="2027"/>
      <c r="MAS33" s="2027"/>
      <c r="MAT33" s="2027"/>
      <c r="MAU33" s="2027"/>
      <c r="MAV33" s="2027"/>
      <c r="MAW33" s="2027"/>
      <c r="MAX33" s="2027"/>
      <c r="MAY33" s="2027"/>
      <c r="MAZ33" s="2027"/>
      <c r="MBA33" s="2027"/>
      <c r="MBB33" s="2027"/>
      <c r="MBC33" s="2027"/>
      <c r="MBD33" s="2027"/>
      <c r="MBE33" s="2027"/>
      <c r="MBF33" s="2027"/>
      <c r="MBG33" s="2027"/>
      <c r="MBH33" s="2027"/>
      <c r="MBI33" s="2027"/>
      <c r="MBJ33" s="2027"/>
      <c r="MBK33" s="2027"/>
      <c r="MBL33" s="2027"/>
      <c r="MBM33" s="2027"/>
      <c r="MBN33" s="2027"/>
      <c r="MBO33" s="2027"/>
      <c r="MBP33" s="2027"/>
      <c r="MBQ33" s="2027"/>
      <c r="MBR33" s="2027"/>
      <c r="MBS33" s="2027"/>
      <c r="MBT33" s="2027"/>
      <c r="MBU33" s="2027"/>
      <c r="MBV33" s="2027"/>
      <c r="MBW33" s="2027"/>
      <c r="MBX33" s="2027"/>
      <c r="MBY33" s="2027"/>
      <c r="MBZ33" s="2027"/>
      <c r="MCA33" s="2027"/>
      <c r="MCB33" s="2027"/>
      <c r="MCC33" s="2027"/>
      <c r="MCD33" s="2027"/>
      <c r="MCE33" s="2027"/>
      <c r="MCF33" s="2027"/>
      <c r="MCG33" s="2027"/>
      <c r="MCH33" s="2027"/>
      <c r="MCI33" s="2027"/>
      <c r="MCJ33" s="2027"/>
      <c r="MCK33" s="2027"/>
      <c r="MCL33" s="2027"/>
      <c r="MCM33" s="2027"/>
      <c r="MCN33" s="2027"/>
      <c r="MCO33" s="2027"/>
      <c r="MCP33" s="2027"/>
      <c r="MCQ33" s="2027"/>
      <c r="MCR33" s="2027"/>
      <c r="MCS33" s="2027"/>
      <c r="MCT33" s="2027"/>
      <c r="MCU33" s="2027"/>
      <c r="MCV33" s="2027"/>
      <c r="MCW33" s="2027"/>
      <c r="MCX33" s="2027"/>
      <c r="MCY33" s="2027"/>
      <c r="MCZ33" s="2027"/>
      <c r="MDA33" s="2027"/>
      <c r="MDB33" s="2027"/>
      <c r="MDC33" s="2027"/>
      <c r="MDD33" s="2027"/>
      <c r="MDE33" s="2027"/>
      <c r="MDF33" s="2027"/>
      <c r="MDG33" s="2027"/>
      <c r="MDH33" s="2027"/>
      <c r="MDI33" s="2027"/>
      <c r="MDJ33" s="2027"/>
      <c r="MDK33" s="2027"/>
      <c r="MDL33" s="2027"/>
      <c r="MDM33" s="2027"/>
      <c r="MDN33" s="2027"/>
      <c r="MDO33" s="2027"/>
      <c r="MDP33" s="2027"/>
      <c r="MDQ33" s="2027"/>
      <c r="MDR33" s="2027"/>
      <c r="MDS33" s="2027"/>
      <c r="MDT33" s="2027"/>
      <c r="MDU33" s="2027"/>
      <c r="MDV33" s="2027"/>
      <c r="MDW33" s="2027"/>
      <c r="MDX33" s="2027"/>
      <c r="MDY33" s="2027"/>
      <c r="MDZ33" s="2027"/>
      <c r="MEA33" s="2027"/>
      <c r="MEB33" s="2027"/>
      <c r="MEC33" s="2027"/>
      <c r="MED33" s="2027"/>
      <c r="MEE33" s="2027"/>
      <c r="MEF33" s="2027"/>
      <c r="MEG33" s="2027"/>
      <c r="MEH33" s="2027"/>
      <c r="MEI33" s="2027"/>
      <c r="MEJ33" s="2027"/>
      <c r="MEK33" s="2027"/>
      <c r="MEL33" s="2027"/>
      <c r="MEM33" s="2027"/>
      <c r="MEN33" s="2027"/>
      <c r="MEO33" s="2027"/>
      <c r="MEP33" s="2027"/>
      <c r="MEQ33" s="2027"/>
      <c r="MER33" s="2027"/>
      <c r="MES33" s="2027"/>
      <c r="MET33" s="2027"/>
      <c r="MEU33" s="2027"/>
      <c r="MEV33" s="2027"/>
      <c r="MEW33" s="2027"/>
      <c r="MEX33" s="2027"/>
      <c r="MEY33" s="2027"/>
      <c r="MEZ33" s="2027"/>
      <c r="MFA33" s="2027"/>
      <c r="MFB33" s="2027"/>
      <c r="MFC33" s="2027"/>
      <c r="MFD33" s="2027"/>
      <c r="MFE33" s="2027"/>
      <c r="MFF33" s="2027"/>
      <c r="MFG33" s="2027"/>
      <c r="MFH33" s="2027"/>
      <c r="MFI33" s="2027"/>
      <c r="MFJ33" s="2027"/>
      <c r="MFK33" s="2027"/>
      <c r="MFL33" s="2027"/>
      <c r="MFM33" s="2027"/>
      <c r="MFN33" s="2027"/>
      <c r="MFO33" s="2027"/>
      <c r="MFP33" s="2027"/>
      <c r="MFQ33" s="2027"/>
      <c r="MFR33" s="2027"/>
      <c r="MFS33" s="2027"/>
      <c r="MFT33" s="2027"/>
      <c r="MFU33" s="2027"/>
      <c r="MFV33" s="2027"/>
      <c r="MFW33" s="2027"/>
      <c r="MFX33" s="2027"/>
      <c r="MFY33" s="2027"/>
      <c r="MFZ33" s="2027"/>
      <c r="MGA33" s="2027"/>
      <c r="MGB33" s="2027"/>
      <c r="MGC33" s="2027"/>
      <c r="MGD33" s="2027"/>
      <c r="MGE33" s="2027"/>
      <c r="MGF33" s="2027"/>
      <c r="MGG33" s="2027"/>
      <c r="MGH33" s="2027"/>
      <c r="MGI33" s="2027"/>
      <c r="MGJ33" s="2027"/>
      <c r="MGK33" s="2027"/>
      <c r="MGL33" s="2027"/>
      <c r="MGM33" s="2027"/>
      <c r="MGN33" s="2027"/>
      <c r="MGO33" s="2027"/>
      <c r="MGP33" s="2027"/>
      <c r="MGQ33" s="2027"/>
      <c r="MGR33" s="2027"/>
      <c r="MGS33" s="2027"/>
      <c r="MGT33" s="2027"/>
      <c r="MGU33" s="2027"/>
      <c r="MGV33" s="2027"/>
      <c r="MGW33" s="2027"/>
      <c r="MGX33" s="2027"/>
      <c r="MGY33" s="2027"/>
      <c r="MGZ33" s="2027"/>
      <c r="MHA33" s="2027"/>
      <c r="MHB33" s="2027"/>
      <c r="MHC33" s="2027"/>
      <c r="MHD33" s="2027"/>
      <c r="MHE33" s="2027"/>
      <c r="MHF33" s="2027"/>
      <c r="MHG33" s="2027"/>
      <c r="MHH33" s="2027"/>
      <c r="MHI33" s="2027"/>
      <c r="MHJ33" s="2027"/>
      <c r="MHK33" s="2027"/>
      <c r="MHL33" s="2027"/>
      <c r="MHM33" s="2027"/>
      <c r="MHN33" s="2027"/>
      <c r="MHO33" s="2027"/>
      <c r="MHP33" s="2027"/>
      <c r="MHQ33" s="2027"/>
      <c r="MHR33" s="2027"/>
      <c r="MHS33" s="2027"/>
      <c r="MHT33" s="2027"/>
      <c r="MHU33" s="2027"/>
      <c r="MHV33" s="2027"/>
      <c r="MHW33" s="2027"/>
      <c r="MHX33" s="2027"/>
      <c r="MHY33" s="2027"/>
      <c r="MHZ33" s="2027"/>
      <c r="MIA33" s="2027"/>
      <c r="MIB33" s="2027"/>
      <c r="MIC33" s="2027"/>
      <c r="MID33" s="2027"/>
      <c r="MIE33" s="2027"/>
      <c r="MIF33" s="2027"/>
      <c r="MIG33" s="2027"/>
      <c r="MIH33" s="2027"/>
      <c r="MII33" s="2027"/>
      <c r="MIJ33" s="2027"/>
      <c r="MIK33" s="2027"/>
      <c r="MIL33" s="2027"/>
      <c r="MIM33" s="2027"/>
      <c r="MIN33" s="2027"/>
      <c r="MIO33" s="2027"/>
      <c r="MIP33" s="2027"/>
      <c r="MIQ33" s="2027"/>
      <c r="MIR33" s="2027"/>
      <c r="MIS33" s="2027"/>
      <c r="MIT33" s="2027"/>
      <c r="MIU33" s="2027"/>
      <c r="MIV33" s="2027"/>
      <c r="MIW33" s="2027"/>
      <c r="MIX33" s="2027"/>
      <c r="MIY33" s="2027"/>
      <c r="MIZ33" s="2027"/>
      <c r="MJA33" s="2027"/>
      <c r="MJB33" s="2027"/>
      <c r="MJC33" s="2027"/>
      <c r="MJD33" s="2027"/>
      <c r="MJE33" s="2027"/>
      <c r="MJF33" s="2027"/>
      <c r="MJG33" s="2027"/>
      <c r="MJH33" s="2027"/>
      <c r="MJI33" s="2027"/>
      <c r="MJJ33" s="2027"/>
      <c r="MJK33" s="2027"/>
      <c r="MJL33" s="2027"/>
      <c r="MJM33" s="2027"/>
      <c r="MJN33" s="2027"/>
      <c r="MJO33" s="2027"/>
      <c r="MJP33" s="2027"/>
      <c r="MJQ33" s="2027"/>
      <c r="MJR33" s="2027"/>
      <c r="MJS33" s="2027"/>
      <c r="MJT33" s="2027"/>
      <c r="MJU33" s="2027"/>
      <c r="MJV33" s="2027"/>
      <c r="MJW33" s="2027"/>
      <c r="MJX33" s="2027"/>
      <c r="MJY33" s="2027"/>
      <c r="MJZ33" s="2027"/>
      <c r="MKA33" s="2027"/>
      <c r="MKB33" s="2027"/>
      <c r="MKC33" s="2027"/>
      <c r="MKD33" s="2027"/>
      <c r="MKE33" s="2027"/>
      <c r="MKF33" s="2027"/>
      <c r="MKG33" s="2027"/>
      <c r="MKH33" s="2027"/>
      <c r="MKI33" s="2027"/>
      <c r="MKJ33" s="2027"/>
      <c r="MKK33" s="2027"/>
      <c r="MKL33" s="2027"/>
      <c r="MKM33" s="2027"/>
      <c r="MKN33" s="2027"/>
      <c r="MKO33" s="2027"/>
      <c r="MKP33" s="2027"/>
      <c r="MKQ33" s="2027"/>
      <c r="MKR33" s="2027"/>
      <c r="MKS33" s="2027"/>
      <c r="MKT33" s="2027"/>
      <c r="MKU33" s="2027"/>
      <c r="MKV33" s="2027"/>
      <c r="MKW33" s="2027"/>
      <c r="MKX33" s="2027"/>
      <c r="MKY33" s="2027"/>
      <c r="MKZ33" s="2027"/>
      <c r="MLA33" s="2027"/>
      <c r="MLB33" s="2027"/>
      <c r="MLC33" s="2027"/>
      <c r="MLD33" s="2027"/>
      <c r="MLE33" s="2027"/>
      <c r="MLF33" s="2027"/>
      <c r="MLG33" s="2027"/>
      <c r="MLH33" s="2027"/>
      <c r="MLI33" s="2027"/>
      <c r="MLJ33" s="2027"/>
      <c r="MLK33" s="2027"/>
      <c r="MLL33" s="2027"/>
      <c r="MLM33" s="2027"/>
      <c r="MLN33" s="2027"/>
      <c r="MLO33" s="2027"/>
      <c r="MLP33" s="2027"/>
      <c r="MLQ33" s="2027"/>
      <c r="MLR33" s="2027"/>
      <c r="MLS33" s="2027"/>
      <c r="MLT33" s="2027"/>
      <c r="MLU33" s="2027"/>
      <c r="MLV33" s="2027"/>
      <c r="MLW33" s="2027"/>
      <c r="MLX33" s="2027"/>
      <c r="MLY33" s="2027"/>
      <c r="MLZ33" s="2027"/>
      <c r="MMA33" s="2027"/>
      <c r="MMB33" s="2027"/>
      <c r="MMC33" s="2027"/>
      <c r="MMD33" s="2027"/>
      <c r="MME33" s="2027"/>
      <c r="MMF33" s="2027"/>
      <c r="MMG33" s="2027"/>
      <c r="MMH33" s="2027"/>
      <c r="MMI33" s="2027"/>
      <c r="MMJ33" s="2027"/>
      <c r="MMK33" s="2027"/>
      <c r="MML33" s="2027"/>
      <c r="MMM33" s="2027"/>
      <c r="MMN33" s="2027"/>
      <c r="MMO33" s="2027"/>
      <c r="MMP33" s="2027"/>
      <c r="MMQ33" s="2027"/>
      <c r="MMR33" s="2027"/>
      <c r="MMS33" s="2027"/>
      <c r="MMT33" s="2027"/>
      <c r="MMU33" s="2027"/>
      <c r="MMV33" s="2027"/>
      <c r="MMW33" s="2027"/>
      <c r="MMX33" s="2027"/>
      <c r="MMY33" s="2027"/>
      <c r="MMZ33" s="2027"/>
      <c r="MNA33" s="2027"/>
      <c r="MNB33" s="2027"/>
      <c r="MNC33" s="2027"/>
      <c r="MND33" s="2027"/>
      <c r="MNE33" s="2027"/>
      <c r="MNF33" s="2027"/>
      <c r="MNG33" s="2027"/>
      <c r="MNH33" s="2027"/>
      <c r="MNI33" s="2027"/>
      <c r="MNJ33" s="2027"/>
      <c r="MNK33" s="2027"/>
      <c r="MNL33" s="2027"/>
      <c r="MNM33" s="2027"/>
      <c r="MNN33" s="2027"/>
      <c r="MNO33" s="2027"/>
      <c r="MNP33" s="2027"/>
      <c r="MNQ33" s="2027"/>
      <c r="MNR33" s="2027"/>
      <c r="MNS33" s="2027"/>
      <c r="MNT33" s="2027"/>
      <c r="MNU33" s="2027"/>
      <c r="MNV33" s="2027"/>
      <c r="MNW33" s="2027"/>
      <c r="MNX33" s="2027"/>
      <c r="MNY33" s="2027"/>
      <c r="MNZ33" s="2027"/>
      <c r="MOA33" s="2027"/>
      <c r="MOB33" s="2027"/>
      <c r="MOC33" s="2027"/>
      <c r="MOD33" s="2027"/>
      <c r="MOE33" s="2027"/>
      <c r="MOF33" s="2027"/>
      <c r="MOG33" s="2027"/>
      <c r="MOH33" s="2027"/>
      <c r="MOI33" s="2027"/>
      <c r="MOJ33" s="2027"/>
      <c r="MOK33" s="2027"/>
      <c r="MOL33" s="2027"/>
      <c r="MOM33" s="2027"/>
      <c r="MON33" s="2027"/>
      <c r="MOO33" s="2027"/>
      <c r="MOP33" s="2027"/>
      <c r="MOQ33" s="2027"/>
      <c r="MOR33" s="2027"/>
      <c r="MOS33" s="2027"/>
      <c r="MOT33" s="2027"/>
      <c r="MOU33" s="2027"/>
      <c r="MOV33" s="2027"/>
      <c r="MOW33" s="2027"/>
      <c r="MOX33" s="2027"/>
      <c r="MOY33" s="2027"/>
      <c r="MOZ33" s="2027"/>
      <c r="MPA33" s="2027"/>
      <c r="MPB33" s="2027"/>
      <c r="MPC33" s="2027"/>
      <c r="MPD33" s="2027"/>
      <c r="MPE33" s="2027"/>
      <c r="MPF33" s="2027"/>
      <c r="MPG33" s="2027"/>
      <c r="MPH33" s="2027"/>
      <c r="MPI33" s="2027"/>
      <c r="MPJ33" s="2027"/>
      <c r="MPK33" s="2027"/>
      <c r="MPL33" s="2027"/>
      <c r="MPM33" s="2027"/>
      <c r="MPN33" s="2027"/>
      <c r="MPO33" s="2027"/>
      <c r="MPP33" s="2027"/>
      <c r="MPQ33" s="2027"/>
      <c r="MPR33" s="2027"/>
      <c r="MPS33" s="2027"/>
      <c r="MPT33" s="2027"/>
      <c r="MPU33" s="2027"/>
      <c r="MPV33" s="2027"/>
      <c r="MPW33" s="2027"/>
      <c r="MPX33" s="2027"/>
      <c r="MPY33" s="2027"/>
      <c r="MPZ33" s="2027"/>
      <c r="MQA33" s="2027"/>
      <c r="MQB33" s="2027"/>
      <c r="MQC33" s="2027"/>
      <c r="MQD33" s="2027"/>
      <c r="MQE33" s="2027"/>
      <c r="MQF33" s="2027"/>
      <c r="MQG33" s="2027"/>
      <c r="MQH33" s="2027"/>
      <c r="MQI33" s="2027"/>
      <c r="MQJ33" s="2027"/>
      <c r="MQK33" s="2027"/>
      <c r="MQL33" s="2027"/>
      <c r="MQM33" s="2027"/>
      <c r="MQN33" s="2027"/>
      <c r="MQO33" s="2027"/>
      <c r="MQP33" s="2027"/>
      <c r="MQQ33" s="2027"/>
      <c r="MQR33" s="2027"/>
      <c r="MQS33" s="2027"/>
      <c r="MQT33" s="2027"/>
      <c r="MQU33" s="2027"/>
      <c r="MQV33" s="2027"/>
      <c r="MQW33" s="2027"/>
      <c r="MQX33" s="2027"/>
      <c r="MQY33" s="2027"/>
      <c r="MQZ33" s="2027"/>
      <c r="MRA33" s="2027"/>
      <c r="MRB33" s="2027"/>
      <c r="MRC33" s="2027"/>
      <c r="MRD33" s="2027"/>
      <c r="MRE33" s="2027"/>
      <c r="MRF33" s="2027"/>
      <c r="MRG33" s="2027"/>
      <c r="MRH33" s="2027"/>
      <c r="MRI33" s="2027"/>
      <c r="MRJ33" s="2027"/>
      <c r="MRK33" s="2027"/>
      <c r="MRL33" s="2027"/>
      <c r="MRM33" s="2027"/>
      <c r="MRN33" s="2027"/>
      <c r="MRO33" s="2027"/>
      <c r="MRP33" s="2027"/>
      <c r="MRQ33" s="2027"/>
      <c r="MRR33" s="2027"/>
      <c r="MRS33" s="2027"/>
      <c r="MRT33" s="2027"/>
      <c r="MRU33" s="2027"/>
      <c r="MRV33" s="2027"/>
      <c r="MRW33" s="2027"/>
      <c r="MRX33" s="2027"/>
      <c r="MRY33" s="2027"/>
      <c r="MRZ33" s="2027"/>
      <c r="MSA33" s="2027"/>
      <c r="MSB33" s="2027"/>
      <c r="MSC33" s="2027"/>
      <c r="MSD33" s="2027"/>
      <c r="MSE33" s="2027"/>
      <c r="MSF33" s="2027"/>
      <c r="MSG33" s="2027"/>
      <c r="MSH33" s="2027"/>
      <c r="MSI33" s="2027"/>
      <c r="MSJ33" s="2027"/>
      <c r="MSK33" s="2027"/>
      <c r="MSL33" s="2027"/>
      <c r="MSM33" s="2027"/>
      <c r="MSN33" s="2027"/>
      <c r="MSO33" s="2027"/>
      <c r="MSP33" s="2027"/>
      <c r="MSQ33" s="2027"/>
      <c r="MSR33" s="2027"/>
      <c r="MSS33" s="2027"/>
      <c r="MST33" s="2027"/>
      <c r="MSU33" s="2027"/>
      <c r="MSV33" s="2027"/>
      <c r="MSW33" s="2027"/>
      <c r="MSX33" s="2027"/>
      <c r="MSY33" s="2027"/>
      <c r="MSZ33" s="2027"/>
      <c r="MTA33" s="2027"/>
      <c r="MTB33" s="2027"/>
      <c r="MTC33" s="2027"/>
      <c r="MTD33" s="2027"/>
      <c r="MTE33" s="2027"/>
      <c r="MTF33" s="2027"/>
      <c r="MTG33" s="2027"/>
      <c r="MTH33" s="2027"/>
      <c r="MTI33" s="2027"/>
      <c r="MTJ33" s="2027"/>
      <c r="MTK33" s="2027"/>
      <c r="MTL33" s="2027"/>
      <c r="MTM33" s="2027"/>
      <c r="MTN33" s="2027"/>
      <c r="MTO33" s="2027"/>
      <c r="MTP33" s="2027"/>
      <c r="MTQ33" s="2027"/>
      <c r="MTR33" s="2027"/>
      <c r="MTS33" s="2027"/>
      <c r="MTT33" s="2027"/>
      <c r="MTU33" s="2027"/>
      <c r="MTV33" s="2027"/>
      <c r="MTW33" s="2027"/>
      <c r="MTX33" s="2027"/>
      <c r="MTY33" s="2027"/>
      <c r="MTZ33" s="2027"/>
      <c r="MUA33" s="2027"/>
      <c r="MUB33" s="2027"/>
      <c r="MUC33" s="2027"/>
      <c r="MUD33" s="2027"/>
      <c r="MUE33" s="2027"/>
      <c r="MUF33" s="2027"/>
      <c r="MUG33" s="2027"/>
      <c r="MUH33" s="2027"/>
      <c r="MUI33" s="2027"/>
      <c r="MUJ33" s="2027"/>
      <c r="MUK33" s="2027"/>
      <c r="MUL33" s="2027"/>
      <c r="MUM33" s="2027"/>
      <c r="MUN33" s="2027"/>
      <c r="MUO33" s="2027"/>
      <c r="MUP33" s="2027"/>
      <c r="MUQ33" s="2027"/>
      <c r="MUR33" s="2027"/>
      <c r="MUS33" s="2027"/>
      <c r="MUT33" s="2027"/>
      <c r="MUU33" s="2027"/>
      <c r="MUV33" s="2027"/>
      <c r="MUW33" s="2027"/>
      <c r="MUX33" s="2027"/>
      <c r="MUY33" s="2027"/>
      <c r="MUZ33" s="2027"/>
      <c r="MVA33" s="2027"/>
      <c r="MVB33" s="2027"/>
      <c r="MVC33" s="2027"/>
      <c r="MVD33" s="2027"/>
      <c r="MVE33" s="2027"/>
      <c r="MVF33" s="2027"/>
      <c r="MVG33" s="2027"/>
      <c r="MVH33" s="2027"/>
      <c r="MVI33" s="2027"/>
      <c r="MVJ33" s="2027"/>
      <c r="MVK33" s="2027"/>
      <c r="MVL33" s="2027"/>
      <c r="MVM33" s="2027"/>
      <c r="MVN33" s="2027"/>
      <c r="MVO33" s="2027"/>
      <c r="MVP33" s="2027"/>
      <c r="MVQ33" s="2027"/>
      <c r="MVR33" s="2027"/>
      <c r="MVS33" s="2027"/>
      <c r="MVT33" s="2027"/>
      <c r="MVU33" s="2027"/>
      <c r="MVV33" s="2027"/>
      <c r="MVW33" s="2027"/>
      <c r="MVX33" s="2027"/>
      <c r="MVY33" s="2027"/>
      <c r="MVZ33" s="2027"/>
      <c r="MWA33" s="2027"/>
      <c r="MWB33" s="2027"/>
      <c r="MWC33" s="2027"/>
      <c r="MWD33" s="2027"/>
      <c r="MWE33" s="2027"/>
      <c r="MWF33" s="2027"/>
      <c r="MWG33" s="2027"/>
      <c r="MWH33" s="2027"/>
      <c r="MWI33" s="2027"/>
      <c r="MWJ33" s="2027"/>
      <c r="MWK33" s="2027"/>
      <c r="MWL33" s="2027"/>
      <c r="MWM33" s="2027"/>
      <c r="MWN33" s="2027"/>
      <c r="MWO33" s="2027"/>
      <c r="MWP33" s="2027"/>
      <c r="MWQ33" s="2027"/>
      <c r="MWR33" s="2027"/>
      <c r="MWS33" s="2027"/>
      <c r="MWT33" s="2027"/>
      <c r="MWU33" s="2027"/>
      <c r="MWV33" s="2027"/>
      <c r="MWW33" s="2027"/>
      <c r="MWX33" s="2027"/>
      <c r="MWY33" s="2027"/>
      <c r="MWZ33" s="2027"/>
      <c r="MXA33" s="2027"/>
      <c r="MXB33" s="2027"/>
      <c r="MXC33" s="2027"/>
      <c r="MXD33" s="2027"/>
      <c r="MXE33" s="2027"/>
      <c r="MXF33" s="2027"/>
      <c r="MXG33" s="2027"/>
      <c r="MXH33" s="2027"/>
      <c r="MXI33" s="2027"/>
      <c r="MXJ33" s="2027"/>
      <c r="MXK33" s="2027"/>
      <c r="MXL33" s="2027"/>
      <c r="MXM33" s="2027"/>
      <c r="MXN33" s="2027"/>
      <c r="MXO33" s="2027"/>
      <c r="MXP33" s="2027"/>
      <c r="MXQ33" s="2027"/>
      <c r="MXR33" s="2027"/>
      <c r="MXS33" s="2027"/>
      <c r="MXT33" s="2027"/>
      <c r="MXU33" s="2027"/>
      <c r="MXV33" s="2027"/>
      <c r="MXW33" s="2027"/>
      <c r="MXX33" s="2027"/>
      <c r="MXY33" s="2027"/>
      <c r="MXZ33" s="2027"/>
      <c r="MYA33" s="2027"/>
      <c r="MYB33" s="2027"/>
      <c r="MYC33" s="2027"/>
      <c r="MYD33" s="2027"/>
      <c r="MYE33" s="2027"/>
      <c r="MYF33" s="2027"/>
      <c r="MYG33" s="2027"/>
      <c r="MYH33" s="2027"/>
      <c r="MYI33" s="2027"/>
      <c r="MYJ33" s="2027"/>
      <c r="MYK33" s="2027"/>
      <c r="MYL33" s="2027"/>
      <c r="MYM33" s="2027"/>
      <c r="MYN33" s="2027"/>
      <c r="MYO33" s="2027"/>
      <c r="MYP33" s="2027"/>
      <c r="MYQ33" s="2027"/>
      <c r="MYR33" s="2027"/>
      <c r="MYS33" s="2027"/>
      <c r="MYT33" s="2027"/>
      <c r="MYU33" s="2027"/>
      <c r="MYV33" s="2027"/>
      <c r="MYW33" s="2027"/>
      <c r="MYX33" s="2027"/>
      <c r="MYY33" s="2027"/>
      <c r="MYZ33" s="2027"/>
      <c r="MZA33" s="2027"/>
      <c r="MZB33" s="2027"/>
      <c r="MZC33" s="2027"/>
      <c r="MZD33" s="2027"/>
      <c r="MZE33" s="2027"/>
      <c r="MZF33" s="2027"/>
      <c r="MZG33" s="2027"/>
      <c r="MZH33" s="2027"/>
      <c r="MZI33" s="2027"/>
      <c r="MZJ33" s="2027"/>
      <c r="MZK33" s="2027"/>
      <c r="MZL33" s="2027"/>
      <c r="MZM33" s="2027"/>
      <c r="MZN33" s="2027"/>
      <c r="MZO33" s="2027"/>
      <c r="MZP33" s="2027"/>
      <c r="MZQ33" s="2027"/>
      <c r="MZR33" s="2027"/>
      <c r="MZS33" s="2027"/>
      <c r="MZT33" s="2027"/>
      <c r="MZU33" s="2027"/>
      <c r="MZV33" s="2027"/>
      <c r="MZW33" s="2027"/>
      <c r="MZX33" s="2027"/>
      <c r="MZY33" s="2027"/>
      <c r="MZZ33" s="2027"/>
      <c r="NAA33" s="2027"/>
      <c r="NAB33" s="2027"/>
      <c r="NAC33" s="2027"/>
      <c r="NAD33" s="2027"/>
      <c r="NAE33" s="2027"/>
      <c r="NAF33" s="2027"/>
      <c r="NAG33" s="2027"/>
      <c r="NAH33" s="2027"/>
      <c r="NAI33" s="2027"/>
      <c r="NAJ33" s="2027"/>
      <c r="NAK33" s="2027"/>
      <c r="NAL33" s="2027"/>
      <c r="NAM33" s="2027"/>
      <c r="NAN33" s="2027"/>
      <c r="NAO33" s="2027"/>
      <c r="NAP33" s="2027"/>
      <c r="NAQ33" s="2027"/>
      <c r="NAR33" s="2027"/>
      <c r="NAS33" s="2027"/>
      <c r="NAT33" s="2027"/>
      <c r="NAU33" s="2027"/>
      <c r="NAV33" s="2027"/>
      <c r="NAW33" s="2027"/>
      <c r="NAX33" s="2027"/>
      <c r="NAY33" s="2027"/>
      <c r="NAZ33" s="2027"/>
      <c r="NBA33" s="2027"/>
      <c r="NBB33" s="2027"/>
      <c r="NBC33" s="2027"/>
      <c r="NBD33" s="2027"/>
      <c r="NBE33" s="2027"/>
      <c r="NBF33" s="2027"/>
      <c r="NBG33" s="2027"/>
      <c r="NBH33" s="2027"/>
      <c r="NBI33" s="2027"/>
      <c r="NBJ33" s="2027"/>
      <c r="NBK33" s="2027"/>
      <c r="NBL33" s="2027"/>
      <c r="NBM33" s="2027"/>
      <c r="NBN33" s="2027"/>
      <c r="NBO33" s="2027"/>
      <c r="NBP33" s="2027"/>
      <c r="NBQ33" s="2027"/>
      <c r="NBR33" s="2027"/>
      <c r="NBS33" s="2027"/>
      <c r="NBT33" s="2027"/>
      <c r="NBU33" s="2027"/>
      <c r="NBV33" s="2027"/>
      <c r="NBW33" s="2027"/>
      <c r="NBX33" s="2027"/>
      <c r="NBY33" s="2027"/>
      <c r="NBZ33" s="2027"/>
      <c r="NCA33" s="2027"/>
      <c r="NCB33" s="2027"/>
      <c r="NCC33" s="2027"/>
      <c r="NCD33" s="2027"/>
      <c r="NCE33" s="2027"/>
      <c r="NCF33" s="2027"/>
      <c r="NCG33" s="2027"/>
      <c r="NCH33" s="2027"/>
      <c r="NCI33" s="2027"/>
      <c r="NCJ33" s="2027"/>
      <c r="NCK33" s="2027"/>
      <c r="NCL33" s="2027"/>
      <c r="NCM33" s="2027"/>
      <c r="NCN33" s="2027"/>
      <c r="NCO33" s="2027"/>
      <c r="NCP33" s="2027"/>
      <c r="NCQ33" s="2027"/>
      <c r="NCR33" s="2027"/>
      <c r="NCS33" s="2027"/>
      <c r="NCT33" s="2027"/>
      <c r="NCU33" s="2027"/>
      <c r="NCV33" s="2027"/>
      <c r="NCW33" s="2027"/>
      <c r="NCX33" s="2027"/>
      <c r="NCY33" s="2027"/>
      <c r="NCZ33" s="2027"/>
      <c r="NDA33" s="2027"/>
      <c r="NDB33" s="2027"/>
      <c r="NDC33" s="2027"/>
      <c r="NDD33" s="2027"/>
      <c r="NDE33" s="2027"/>
      <c r="NDF33" s="2027"/>
      <c r="NDG33" s="2027"/>
      <c r="NDH33" s="2027"/>
      <c r="NDI33" s="2027"/>
      <c r="NDJ33" s="2027"/>
      <c r="NDK33" s="2027"/>
      <c r="NDL33" s="2027"/>
      <c r="NDM33" s="2027"/>
      <c r="NDN33" s="2027"/>
      <c r="NDO33" s="2027"/>
      <c r="NDP33" s="2027"/>
      <c r="NDQ33" s="2027"/>
      <c r="NDR33" s="2027"/>
      <c r="NDS33" s="2027"/>
      <c r="NDT33" s="2027"/>
      <c r="NDU33" s="2027"/>
      <c r="NDV33" s="2027"/>
      <c r="NDW33" s="2027"/>
      <c r="NDX33" s="2027"/>
      <c r="NDY33" s="2027"/>
      <c r="NDZ33" s="2027"/>
      <c r="NEA33" s="2027"/>
      <c r="NEB33" s="2027"/>
      <c r="NEC33" s="2027"/>
      <c r="NED33" s="2027"/>
      <c r="NEE33" s="2027"/>
      <c r="NEF33" s="2027"/>
      <c r="NEG33" s="2027"/>
      <c r="NEH33" s="2027"/>
      <c r="NEI33" s="2027"/>
      <c r="NEJ33" s="2027"/>
      <c r="NEK33" s="2027"/>
      <c r="NEL33" s="2027"/>
      <c r="NEM33" s="2027"/>
      <c r="NEN33" s="2027"/>
      <c r="NEO33" s="2027"/>
      <c r="NEP33" s="2027"/>
      <c r="NEQ33" s="2027"/>
      <c r="NER33" s="2027"/>
      <c r="NES33" s="2027"/>
      <c r="NET33" s="2027"/>
      <c r="NEU33" s="2027"/>
      <c r="NEV33" s="2027"/>
      <c r="NEW33" s="2027"/>
      <c r="NEX33" s="2027"/>
      <c r="NEY33" s="2027"/>
      <c r="NEZ33" s="2027"/>
      <c r="NFA33" s="2027"/>
      <c r="NFB33" s="2027"/>
      <c r="NFC33" s="2027"/>
      <c r="NFD33" s="2027"/>
      <c r="NFE33" s="2027"/>
      <c r="NFF33" s="2027"/>
      <c r="NFG33" s="2027"/>
      <c r="NFH33" s="2027"/>
      <c r="NFI33" s="2027"/>
      <c r="NFJ33" s="2027"/>
      <c r="NFK33" s="2027"/>
      <c r="NFL33" s="2027"/>
      <c r="NFM33" s="2027"/>
      <c r="NFN33" s="2027"/>
      <c r="NFO33" s="2027"/>
      <c r="NFP33" s="2027"/>
      <c r="NFQ33" s="2027"/>
      <c r="NFR33" s="2027"/>
      <c r="NFS33" s="2027"/>
      <c r="NFT33" s="2027"/>
      <c r="NFU33" s="2027"/>
      <c r="NFV33" s="2027"/>
      <c r="NFW33" s="2027"/>
      <c r="NFX33" s="2027"/>
      <c r="NFY33" s="2027"/>
      <c r="NFZ33" s="2027"/>
      <c r="NGA33" s="2027"/>
      <c r="NGB33" s="2027"/>
      <c r="NGC33" s="2027"/>
      <c r="NGD33" s="2027"/>
      <c r="NGE33" s="2027"/>
      <c r="NGF33" s="2027"/>
      <c r="NGG33" s="2027"/>
      <c r="NGH33" s="2027"/>
      <c r="NGI33" s="2027"/>
      <c r="NGJ33" s="2027"/>
      <c r="NGK33" s="2027"/>
      <c r="NGL33" s="2027"/>
      <c r="NGM33" s="2027"/>
      <c r="NGN33" s="2027"/>
      <c r="NGO33" s="2027"/>
      <c r="NGP33" s="2027"/>
      <c r="NGQ33" s="2027"/>
      <c r="NGR33" s="2027"/>
      <c r="NGS33" s="2027"/>
      <c r="NGT33" s="2027"/>
      <c r="NGU33" s="2027"/>
      <c r="NGV33" s="2027"/>
      <c r="NGW33" s="2027"/>
      <c r="NGX33" s="2027"/>
      <c r="NGY33" s="2027"/>
      <c r="NGZ33" s="2027"/>
      <c r="NHA33" s="2027"/>
      <c r="NHB33" s="2027"/>
      <c r="NHC33" s="2027"/>
      <c r="NHD33" s="2027"/>
      <c r="NHE33" s="2027"/>
      <c r="NHF33" s="2027"/>
      <c r="NHG33" s="2027"/>
      <c r="NHH33" s="2027"/>
      <c r="NHI33" s="2027"/>
      <c r="NHJ33" s="2027"/>
      <c r="NHK33" s="2027"/>
      <c r="NHL33" s="2027"/>
      <c r="NHM33" s="2027"/>
      <c r="NHN33" s="2027"/>
      <c r="NHO33" s="2027"/>
      <c r="NHP33" s="2027"/>
      <c r="NHQ33" s="2027"/>
      <c r="NHR33" s="2027"/>
      <c r="NHS33" s="2027"/>
      <c r="NHT33" s="2027"/>
      <c r="NHU33" s="2027"/>
      <c r="NHV33" s="2027"/>
      <c r="NHW33" s="2027"/>
      <c r="NHX33" s="2027"/>
      <c r="NHY33" s="2027"/>
      <c r="NHZ33" s="2027"/>
      <c r="NIA33" s="2027"/>
      <c r="NIB33" s="2027"/>
      <c r="NIC33" s="2027"/>
      <c r="NID33" s="2027"/>
      <c r="NIE33" s="2027"/>
      <c r="NIF33" s="2027"/>
      <c r="NIG33" s="2027"/>
      <c r="NIH33" s="2027"/>
      <c r="NII33" s="2027"/>
      <c r="NIJ33" s="2027"/>
      <c r="NIK33" s="2027"/>
      <c r="NIL33" s="2027"/>
      <c r="NIM33" s="2027"/>
      <c r="NIN33" s="2027"/>
      <c r="NIO33" s="2027"/>
      <c r="NIP33" s="2027"/>
      <c r="NIQ33" s="2027"/>
      <c r="NIR33" s="2027"/>
      <c r="NIS33" s="2027"/>
      <c r="NIT33" s="2027"/>
      <c r="NIU33" s="2027"/>
      <c r="NIV33" s="2027"/>
      <c r="NIW33" s="2027"/>
      <c r="NIX33" s="2027"/>
      <c r="NIY33" s="2027"/>
      <c r="NIZ33" s="2027"/>
      <c r="NJA33" s="2027"/>
      <c r="NJB33" s="2027"/>
      <c r="NJC33" s="2027"/>
      <c r="NJD33" s="2027"/>
      <c r="NJE33" s="2027"/>
      <c r="NJF33" s="2027"/>
      <c r="NJG33" s="2027"/>
      <c r="NJH33" s="2027"/>
      <c r="NJI33" s="2027"/>
      <c r="NJJ33" s="2027"/>
      <c r="NJK33" s="2027"/>
      <c r="NJL33" s="2027"/>
      <c r="NJM33" s="2027"/>
      <c r="NJN33" s="2027"/>
      <c r="NJO33" s="2027"/>
      <c r="NJP33" s="2027"/>
      <c r="NJQ33" s="2027"/>
      <c r="NJR33" s="2027"/>
      <c r="NJS33" s="2027"/>
      <c r="NJT33" s="2027"/>
      <c r="NJU33" s="2027"/>
      <c r="NJV33" s="2027"/>
      <c r="NJW33" s="2027"/>
      <c r="NJX33" s="2027"/>
      <c r="NJY33" s="2027"/>
      <c r="NJZ33" s="2027"/>
      <c r="NKA33" s="2027"/>
      <c r="NKB33" s="2027"/>
      <c r="NKC33" s="2027"/>
      <c r="NKD33" s="2027"/>
      <c r="NKE33" s="2027"/>
      <c r="NKF33" s="2027"/>
      <c r="NKG33" s="2027"/>
      <c r="NKH33" s="2027"/>
      <c r="NKI33" s="2027"/>
      <c r="NKJ33" s="2027"/>
      <c r="NKK33" s="2027"/>
      <c r="NKL33" s="2027"/>
      <c r="NKM33" s="2027"/>
      <c r="NKN33" s="2027"/>
      <c r="NKO33" s="2027"/>
      <c r="NKP33" s="2027"/>
      <c r="NKQ33" s="2027"/>
      <c r="NKR33" s="2027"/>
      <c r="NKS33" s="2027"/>
      <c r="NKT33" s="2027"/>
      <c r="NKU33" s="2027"/>
      <c r="NKV33" s="2027"/>
      <c r="NKW33" s="2027"/>
      <c r="NKX33" s="2027"/>
      <c r="NKY33" s="2027"/>
      <c r="NKZ33" s="2027"/>
      <c r="NLA33" s="2027"/>
      <c r="NLB33" s="2027"/>
      <c r="NLC33" s="2027"/>
      <c r="NLD33" s="2027"/>
      <c r="NLE33" s="2027"/>
      <c r="NLF33" s="2027"/>
      <c r="NLG33" s="2027"/>
      <c r="NLH33" s="2027"/>
      <c r="NLI33" s="2027"/>
      <c r="NLJ33" s="2027"/>
      <c r="NLK33" s="2027"/>
      <c r="NLL33" s="2027"/>
      <c r="NLM33" s="2027"/>
      <c r="NLN33" s="2027"/>
      <c r="NLO33" s="2027"/>
      <c r="NLP33" s="2027"/>
      <c r="NLQ33" s="2027"/>
      <c r="NLR33" s="2027"/>
      <c r="NLS33" s="2027"/>
      <c r="NLT33" s="2027"/>
      <c r="NLU33" s="2027"/>
      <c r="NLV33" s="2027"/>
      <c r="NLW33" s="2027"/>
      <c r="NLX33" s="2027"/>
      <c r="NLY33" s="2027"/>
      <c r="NLZ33" s="2027"/>
      <c r="NMA33" s="2027"/>
      <c r="NMB33" s="2027"/>
      <c r="NMC33" s="2027"/>
      <c r="NMD33" s="2027"/>
      <c r="NME33" s="2027"/>
      <c r="NMF33" s="2027"/>
      <c r="NMG33" s="2027"/>
      <c r="NMH33" s="2027"/>
      <c r="NMI33" s="2027"/>
      <c r="NMJ33" s="2027"/>
      <c r="NMK33" s="2027"/>
      <c r="NML33" s="2027"/>
      <c r="NMM33" s="2027"/>
      <c r="NMN33" s="2027"/>
      <c r="NMO33" s="2027"/>
      <c r="NMP33" s="2027"/>
      <c r="NMQ33" s="2027"/>
      <c r="NMR33" s="2027"/>
      <c r="NMS33" s="2027"/>
      <c r="NMT33" s="2027"/>
      <c r="NMU33" s="2027"/>
      <c r="NMV33" s="2027"/>
      <c r="NMW33" s="2027"/>
      <c r="NMX33" s="2027"/>
      <c r="NMY33" s="2027"/>
      <c r="NMZ33" s="2027"/>
      <c r="NNA33" s="2027"/>
      <c r="NNB33" s="2027"/>
      <c r="NNC33" s="2027"/>
      <c r="NND33" s="2027"/>
      <c r="NNE33" s="2027"/>
      <c r="NNF33" s="2027"/>
      <c r="NNG33" s="2027"/>
      <c r="NNH33" s="2027"/>
      <c r="NNI33" s="2027"/>
      <c r="NNJ33" s="2027"/>
      <c r="NNK33" s="2027"/>
      <c r="NNL33" s="2027"/>
      <c r="NNM33" s="2027"/>
      <c r="NNN33" s="2027"/>
      <c r="NNO33" s="2027"/>
      <c r="NNP33" s="2027"/>
      <c r="NNQ33" s="2027"/>
      <c r="NNR33" s="2027"/>
      <c r="NNS33" s="2027"/>
      <c r="NNT33" s="2027"/>
      <c r="NNU33" s="2027"/>
      <c r="NNV33" s="2027"/>
      <c r="NNW33" s="2027"/>
      <c r="NNX33" s="2027"/>
      <c r="NNY33" s="2027"/>
      <c r="NNZ33" s="2027"/>
      <c r="NOA33" s="2027"/>
      <c r="NOB33" s="2027"/>
      <c r="NOC33" s="2027"/>
      <c r="NOD33" s="2027"/>
      <c r="NOE33" s="2027"/>
      <c r="NOF33" s="2027"/>
      <c r="NOG33" s="2027"/>
      <c r="NOH33" s="2027"/>
      <c r="NOI33" s="2027"/>
      <c r="NOJ33" s="2027"/>
      <c r="NOK33" s="2027"/>
      <c r="NOL33" s="2027"/>
      <c r="NOM33" s="2027"/>
      <c r="NON33" s="2027"/>
      <c r="NOO33" s="2027"/>
      <c r="NOP33" s="2027"/>
      <c r="NOQ33" s="2027"/>
      <c r="NOR33" s="2027"/>
      <c r="NOS33" s="2027"/>
      <c r="NOT33" s="2027"/>
      <c r="NOU33" s="2027"/>
      <c r="NOV33" s="2027"/>
      <c r="NOW33" s="2027"/>
      <c r="NOX33" s="2027"/>
      <c r="NOY33" s="2027"/>
      <c r="NOZ33" s="2027"/>
      <c r="NPA33" s="2027"/>
      <c r="NPB33" s="2027"/>
      <c r="NPC33" s="2027"/>
      <c r="NPD33" s="2027"/>
      <c r="NPE33" s="2027"/>
      <c r="NPF33" s="2027"/>
      <c r="NPG33" s="2027"/>
      <c r="NPH33" s="2027"/>
      <c r="NPI33" s="2027"/>
      <c r="NPJ33" s="2027"/>
      <c r="NPK33" s="2027"/>
      <c r="NPL33" s="2027"/>
      <c r="NPM33" s="2027"/>
      <c r="NPN33" s="2027"/>
      <c r="NPO33" s="2027"/>
      <c r="NPP33" s="2027"/>
      <c r="NPQ33" s="2027"/>
      <c r="NPR33" s="2027"/>
      <c r="NPS33" s="2027"/>
      <c r="NPT33" s="2027"/>
      <c r="NPU33" s="2027"/>
      <c r="NPV33" s="2027"/>
      <c r="NPW33" s="2027"/>
      <c r="NPX33" s="2027"/>
      <c r="NPY33" s="2027"/>
      <c r="NPZ33" s="2027"/>
      <c r="NQA33" s="2027"/>
      <c r="NQB33" s="2027"/>
      <c r="NQC33" s="2027"/>
      <c r="NQD33" s="2027"/>
      <c r="NQE33" s="2027"/>
      <c r="NQF33" s="2027"/>
      <c r="NQG33" s="2027"/>
      <c r="NQH33" s="2027"/>
      <c r="NQI33" s="2027"/>
      <c r="NQJ33" s="2027"/>
      <c r="NQK33" s="2027"/>
      <c r="NQL33" s="2027"/>
      <c r="NQM33" s="2027"/>
      <c r="NQN33" s="2027"/>
      <c r="NQO33" s="2027"/>
      <c r="NQP33" s="2027"/>
      <c r="NQQ33" s="2027"/>
      <c r="NQR33" s="2027"/>
      <c r="NQS33" s="2027"/>
      <c r="NQT33" s="2027"/>
      <c r="NQU33" s="2027"/>
      <c r="NQV33" s="2027"/>
      <c r="NQW33" s="2027"/>
      <c r="NQX33" s="2027"/>
      <c r="NQY33" s="2027"/>
      <c r="NQZ33" s="2027"/>
      <c r="NRA33" s="2027"/>
      <c r="NRB33" s="2027"/>
      <c r="NRC33" s="2027"/>
      <c r="NRD33" s="2027"/>
      <c r="NRE33" s="2027"/>
      <c r="NRF33" s="2027"/>
      <c r="NRG33" s="2027"/>
      <c r="NRH33" s="2027"/>
      <c r="NRI33" s="2027"/>
      <c r="NRJ33" s="2027"/>
      <c r="NRK33" s="2027"/>
      <c r="NRL33" s="2027"/>
      <c r="NRM33" s="2027"/>
      <c r="NRN33" s="2027"/>
      <c r="NRO33" s="2027"/>
      <c r="NRP33" s="2027"/>
      <c r="NRQ33" s="2027"/>
      <c r="NRR33" s="2027"/>
      <c r="NRS33" s="2027"/>
      <c r="NRT33" s="2027"/>
      <c r="NRU33" s="2027"/>
      <c r="NRV33" s="2027"/>
      <c r="NRW33" s="2027"/>
      <c r="NRX33" s="2027"/>
      <c r="NRY33" s="2027"/>
      <c r="NRZ33" s="2027"/>
      <c r="NSA33" s="2027"/>
      <c r="NSB33" s="2027"/>
      <c r="NSC33" s="2027"/>
      <c r="NSD33" s="2027"/>
      <c r="NSE33" s="2027"/>
      <c r="NSF33" s="2027"/>
      <c r="NSG33" s="2027"/>
      <c r="NSH33" s="2027"/>
      <c r="NSI33" s="2027"/>
      <c r="NSJ33" s="2027"/>
      <c r="NSK33" s="2027"/>
      <c r="NSL33" s="2027"/>
      <c r="NSM33" s="2027"/>
      <c r="NSN33" s="2027"/>
      <c r="NSO33" s="2027"/>
      <c r="NSP33" s="2027"/>
      <c r="NSQ33" s="2027"/>
      <c r="NSR33" s="2027"/>
      <c r="NSS33" s="2027"/>
      <c r="NST33" s="2027"/>
      <c r="NSU33" s="2027"/>
      <c r="NSV33" s="2027"/>
      <c r="NSW33" s="2027"/>
      <c r="NSX33" s="2027"/>
      <c r="NSY33" s="2027"/>
      <c r="NSZ33" s="2027"/>
      <c r="NTA33" s="2027"/>
      <c r="NTB33" s="2027"/>
      <c r="NTC33" s="2027"/>
      <c r="NTD33" s="2027"/>
      <c r="NTE33" s="2027"/>
      <c r="NTF33" s="2027"/>
      <c r="NTG33" s="2027"/>
      <c r="NTH33" s="2027"/>
      <c r="NTI33" s="2027"/>
      <c r="NTJ33" s="2027"/>
      <c r="NTK33" s="2027"/>
      <c r="NTL33" s="2027"/>
      <c r="NTM33" s="2027"/>
      <c r="NTN33" s="2027"/>
      <c r="NTO33" s="2027"/>
      <c r="NTP33" s="2027"/>
      <c r="NTQ33" s="2027"/>
      <c r="NTR33" s="2027"/>
      <c r="NTS33" s="2027"/>
      <c r="NTT33" s="2027"/>
      <c r="NTU33" s="2027"/>
      <c r="NTV33" s="2027"/>
      <c r="NTW33" s="2027"/>
      <c r="NTX33" s="2027"/>
      <c r="NTY33" s="2027"/>
      <c r="NTZ33" s="2027"/>
      <c r="NUA33" s="2027"/>
      <c r="NUB33" s="2027"/>
      <c r="NUC33" s="2027"/>
      <c r="NUD33" s="2027"/>
      <c r="NUE33" s="2027"/>
      <c r="NUF33" s="2027"/>
      <c r="NUG33" s="2027"/>
      <c r="NUH33" s="2027"/>
      <c r="NUI33" s="2027"/>
      <c r="NUJ33" s="2027"/>
      <c r="NUK33" s="2027"/>
      <c r="NUL33" s="2027"/>
      <c r="NUM33" s="2027"/>
      <c r="NUN33" s="2027"/>
      <c r="NUO33" s="2027"/>
      <c r="NUP33" s="2027"/>
      <c r="NUQ33" s="2027"/>
      <c r="NUR33" s="2027"/>
      <c r="NUS33" s="2027"/>
      <c r="NUT33" s="2027"/>
      <c r="NUU33" s="2027"/>
      <c r="NUV33" s="2027"/>
      <c r="NUW33" s="2027"/>
      <c r="NUX33" s="2027"/>
      <c r="NUY33" s="2027"/>
      <c r="NUZ33" s="2027"/>
      <c r="NVA33" s="2027"/>
      <c r="NVB33" s="2027"/>
      <c r="NVC33" s="2027"/>
      <c r="NVD33" s="2027"/>
      <c r="NVE33" s="2027"/>
      <c r="NVF33" s="2027"/>
      <c r="NVG33" s="2027"/>
      <c r="NVH33" s="2027"/>
      <c r="NVI33" s="2027"/>
      <c r="NVJ33" s="2027"/>
      <c r="NVK33" s="2027"/>
      <c r="NVL33" s="2027"/>
      <c r="NVM33" s="2027"/>
      <c r="NVN33" s="2027"/>
      <c r="NVO33" s="2027"/>
      <c r="NVP33" s="2027"/>
      <c r="NVQ33" s="2027"/>
      <c r="NVR33" s="2027"/>
      <c r="NVS33" s="2027"/>
      <c r="NVT33" s="2027"/>
      <c r="NVU33" s="2027"/>
      <c r="NVV33" s="2027"/>
      <c r="NVW33" s="2027"/>
      <c r="NVX33" s="2027"/>
      <c r="NVY33" s="2027"/>
      <c r="NVZ33" s="2027"/>
      <c r="NWA33" s="2027"/>
      <c r="NWB33" s="2027"/>
      <c r="NWC33" s="2027"/>
      <c r="NWD33" s="2027"/>
      <c r="NWE33" s="2027"/>
      <c r="NWF33" s="2027"/>
      <c r="NWG33" s="2027"/>
      <c r="NWH33" s="2027"/>
      <c r="NWI33" s="2027"/>
      <c r="NWJ33" s="2027"/>
      <c r="NWK33" s="2027"/>
      <c r="NWL33" s="2027"/>
      <c r="NWM33" s="2027"/>
      <c r="NWN33" s="2027"/>
      <c r="NWO33" s="2027"/>
      <c r="NWP33" s="2027"/>
      <c r="NWQ33" s="2027"/>
      <c r="NWR33" s="2027"/>
      <c r="NWS33" s="2027"/>
      <c r="NWT33" s="2027"/>
      <c r="NWU33" s="2027"/>
      <c r="NWV33" s="2027"/>
      <c r="NWW33" s="2027"/>
      <c r="NWX33" s="2027"/>
      <c r="NWY33" s="2027"/>
      <c r="NWZ33" s="2027"/>
      <c r="NXA33" s="2027"/>
      <c r="NXB33" s="2027"/>
      <c r="NXC33" s="2027"/>
      <c r="NXD33" s="2027"/>
      <c r="NXE33" s="2027"/>
      <c r="NXF33" s="2027"/>
      <c r="NXG33" s="2027"/>
      <c r="NXH33" s="2027"/>
      <c r="NXI33" s="2027"/>
      <c r="NXJ33" s="2027"/>
      <c r="NXK33" s="2027"/>
      <c r="NXL33" s="2027"/>
      <c r="NXM33" s="2027"/>
      <c r="NXN33" s="2027"/>
      <c r="NXO33" s="2027"/>
      <c r="NXP33" s="2027"/>
      <c r="NXQ33" s="2027"/>
      <c r="NXR33" s="2027"/>
      <c r="NXS33" s="2027"/>
      <c r="NXT33" s="2027"/>
      <c r="NXU33" s="2027"/>
      <c r="NXV33" s="2027"/>
      <c r="NXW33" s="2027"/>
      <c r="NXX33" s="2027"/>
      <c r="NXY33" s="2027"/>
      <c r="NXZ33" s="2027"/>
      <c r="NYA33" s="2027"/>
      <c r="NYB33" s="2027"/>
      <c r="NYC33" s="2027"/>
      <c r="NYD33" s="2027"/>
      <c r="NYE33" s="2027"/>
      <c r="NYF33" s="2027"/>
      <c r="NYG33" s="2027"/>
      <c r="NYH33" s="2027"/>
      <c r="NYI33" s="2027"/>
      <c r="NYJ33" s="2027"/>
      <c r="NYK33" s="2027"/>
      <c r="NYL33" s="2027"/>
      <c r="NYM33" s="2027"/>
      <c r="NYN33" s="2027"/>
      <c r="NYO33" s="2027"/>
      <c r="NYP33" s="2027"/>
      <c r="NYQ33" s="2027"/>
      <c r="NYR33" s="2027"/>
      <c r="NYS33" s="2027"/>
      <c r="NYT33" s="2027"/>
      <c r="NYU33" s="2027"/>
      <c r="NYV33" s="2027"/>
      <c r="NYW33" s="2027"/>
      <c r="NYX33" s="2027"/>
      <c r="NYY33" s="2027"/>
      <c r="NYZ33" s="2027"/>
      <c r="NZA33" s="2027"/>
      <c r="NZB33" s="2027"/>
      <c r="NZC33" s="2027"/>
      <c r="NZD33" s="2027"/>
      <c r="NZE33" s="2027"/>
      <c r="NZF33" s="2027"/>
      <c r="NZG33" s="2027"/>
      <c r="NZH33" s="2027"/>
      <c r="NZI33" s="2027"/>
      <c r="NZJ33" s="2027"/>
      <c r="NZK33" s="2027"/>
      <c r="NZL33" s="2027"/>
      <c r="NZM33" s="2027"/>
      <c r="NZN33" s="2027"/>
      <c r="NZO33" s="2027"/>
      <c r="NZP33" s="2027"/>
      <c r="NZQ33" s="2027"/>
      <c r="NZR33" s="2027"/>
      <c r="NZS33" s="2027"/>
      <c r="NZT33" s="2027"/>
      <c r="NZU33" s="2027"/>
      <c r="NZV33" s="2027"/>
      <c r="NZW33" s="2027"/>
      <c r="NZX33" s="2027"/>
      <c r="NZY33" s="2027"/>
      <c r="NZZ33" s="2027"/>
      <c r="OAA33" s="2027"/>
      <c r="OAB33" s="2027"/>
      <c r="OAC33" s="2027"/>
      <c r="OAD33" s="2027"/>
      <c r="OAE33" s="2027"/>
      <c r="OAF33" s="2027"/>
      <c r="OAG33" s="2027"/>
      <c r="OAH33" s="2027"/>
      <c r="OAI33" s="2027"/>
      <c r="OAJ33" s="2027"/>
      <c r="OAK33" s="2027"/>
      <c r="OAL33" s="2027"/>
      <c r="OAM33" s="2027"/>
      <c r="OAN33" s="2027"/>
      <c r="OAO33" s="2027"/>
      <c r="OAP33" s="2027"/>
      <c r="OAQ33" s="2027"/>
      <c r="OAR33" s="2027"/>
      <c r="OAS33" s="2027"/>
      <c r="OAT33" s="2027"/>
      <c r="OAU33" s="2027"/>
      <c r="OAV33" s="2027"/>
      <c r="OAW33" s="2027"/>
      <c r="OAX33" s="2027"/>
      <c r="OAY33" s="2027"/>
      <c r="OAZ33" s="2027"/>
      <c r="OBA33" s="2027"/>
      <c r="OBB33" s="2027"/>
      <c r="OBC33" s="2027"/>
      <c r="OBD33" s="2027"/>
      <c r="OBE33" s="2027"/>
      <c r="OBF33" s="2027"/>
      <c r="OBG33" s="2027"/>
      <c r="OBH33" s="2027"/>
      <c r="OBI33" s="2027"/>
      <c r="OBJ33" s="2027"/>
      <c r="OBK33" s="2027"/>
      <c r="OBL33" s="2027"/>
      <c r="OBM33" s="2027"/>
      <c r="OBN33" s="2027"/>
      <c r="OBO33" s="2027"/>
      <c r="OBP33" s="2027"/>
      <c r="OBQ33" s="2027"/>
      <c r="OBR33" s="2027"/>
      <c r="OBS33" s="2027"/>
      <c r="OBT33" s="2027"/>
      <c r="OBU33" s="2027"/>
      <c r="OBV33" s="2027"/>
      <c r="OBW33" s="2027"/>
      <c r="OBX33" s="2027"/>
      <c r="OBY33" s="2027"/>
      <c r="OBZ33" s="2027"/>
      <c r="OCA33" s="2027"/>
      <c r="OCB33" s="2027"/>
      <c r="OCC33" s="2027"/>
      <c r="OCD33" s="2027"/>
      <c r="OCE33" s="2027"/>
      <c r="OCF33" s="2027"/>
      <c r="OCG33" s="2027"/>
      <c r="OCH33" s="2027"/>
      <c r="OCI33" s="2027"/>
      <c r="OCJ33" s="2027"/>
      <c r="OCK33" s="2027"/>
      <c r="OCL33" s="2027"/>
      <c r="OCM33" s="2027"/>
      <c r="OCN33" s="2027"/>
      <c r="OCO33" s="2027"/>
      <c r="OCP33" s="2027"/>
      <c r="OCQ33" s="2027"/>
      <c r="OCR33" s="2027"/>
      <c r="OCS33" s="2027"/>
      <c r="OCT33" s="2027"/>
      <c r="OCU33" s="2027"/>
      <c r="OCV33" s="2027"/>
      <c r="OCW33" s="2027"/>
      <c r="OCX33" s="2027"/>
      <c r="OCY33" s="2027"/>
      <c r="OCZ33" s="2027"/>
      <c r="ODA33" s="2027"/>
      <c r="ODB33" s="2027"/>
      <c r="ODC33" s="2027"/>
      <c r="ODD33" s="2027"/>
      <c r="ODE33" s="2027"/>
      <c r="ODF33" s="2027"/>
      <c r="ODG33" s="2027"/>
      <c r="ODH33" s="2027"/>
      <c r="ODI33" s="2027"/>
      <c r="ODJ33" s="2027"/>
      <c r="ODK33" s="2027"/>
      <c r="ODL33" s="2027"/>
      <c r="ODM33" s="2027"/>
      <c r="ODN33" s="2027"/>
      <c r="ODO33" s="2027"/>
      <c r="ODP33" s="2027"/>
      <c r="ODQ33" s="2027"/>
      <c r="ODR33" s="2027"/>
      <c r="ODS33" s="2027"/>
      <c r="ODT33" s="2027"/>
      <c r="ODU33" s="2027"/>
      <c r="ODV33" s="2027"/>
      <c r="ODW33" s="2027"/>
      <c r="ODX33" s="2027"/>
      <c r="ODY33" s="2027"/>
      <c r="ODZ33" s="2027"/>
      <c r="OEA33" s="2027"/>
      <c r="OEB33" s="2027"/>
      <c r="OEC33" s="2027"/>
      <c r="OED33" s="2027"/>
      <c r="OEE33" s="2027"/>
      <c r="OEF33" s="2027"/>
      <c r="OEG33" s="2027"/>
      <c r="OEH33" s="2027"/>
      <c r="OEI33" s="2027"/>
      <c r="OEJ33" s="2027"/>
      <c r="OEK33" s="2027"/>
      <c r="OEL33" s="2027"/>
      <c r="OEM33" s="2027"/>
      <c r="OEN33" s="2027"/>
      <c r="OEO33" s="2027"/>
      <c r="OEP33" s="2027"/>
      <c r="OEQ33" s="2027"/>
      <c r="OER33" s="2027"/>
      <c r="OES33" s="2027"/>
      <c r="OET33" s="2027"/>
      <c r="OEU33" s="2027"/>
      <c r="OEV33" s="2027"/>
      <c r="OEW33" s="2027"/>
      <c r="OEX33" s="2027"/>
      <c r="OEY33" s="2027"/>
      <c r="OEZ33" s="2027"/>
      <c r="OFA33" s="2027"/>
      <c r="OFB33" s="2027"/>
      <c r="OFC33" s="2027"/>
      <c r="OFD33" s="2027"/>
      <c r="OFE33" s="2027"/>
      <c r="OFF33" s="2027"/>
      <c r="OFG33" s="2027"/>
      <c r="OFH33" s="2027"/>
      <c r="OFI33" s="2027"/>
      <c r="OFJ33" s="2027"/>
      <c r="OFK33" s="2027"/>
      <c r="OFL33" s="2027"/>
      <c r="OFM33" s="2027"/>
      <c r="OFN33" s="2027"/>
      <c r="OFO33" s="2027"/>
      <c r="OFP33" s="2027"/>
      <c r="OFQ33" s="2027"/>
      <c r="OFR33" s="2027"/>
      <c r="OFS33" s="2027"/>
      <c r="OFT33" s="2027"/>
      <c r="OFU33" s="2027"/>
      <c r="OFV33" s="2027"/>
      <c r="OFW33" s="2027"/>
      <c r="OFX33" s="2027"/>
      <c r="OFY33" s="2027"/>
      <c r="OFZ33" s="2027"/>
      <c r="OGA33" s="2027"/>
      <c r="OGB33" s="2027"/>
      <c r="OGC33" s="2027"/>
      <c r="OGD33" s="2027"/>
      <c r="OGE33" s="2027"/>
      <c r="OGF33" s="2027"/>
      <c r="OGG33" s="2027"/>
      <c r="OGH33" s="2027"/>
      <c r="OGI33" s="2027"/>
      <c r="OGJ33" s="2027"/>
      <c r="OGK33" s="2027"/>
      <c r="OGL33" s="2027"/>
      <c r="OGM33" s="2027"/>
      <c r="OGN33" s="2027"/>
      <c r="OGO33" s="2027"/>
      <c r="OGP33" s="2027"/>
      <c r="OGQ33" s="2027"/>
      <c r="OGR33" s="2027"/>
      <c r="OGS33" s="2027"/>
      <c r="OGT33" s="2027"/>
      <c r="OGU33" s="2027"/>
      <c r="OGV33" s="2027"/>
      <c r="OGW33" s="2027"/>
      <c r="OGX33" s="2027"/>
      <c r="OGY33" s="2027"/>
      <c r="OGZ33" s="2027"/>
      <c r="OHA33" s="2027"/>
      <c r="OHB33" s="2027"/>
      <c r="OHC33" s="2027"/>
      <c r="OHD33" s="2027"/>
      <c r="OHE33" s="2027"/>
      <c r="OHF33" s="2027"/>
      <c r="OHG33" s="2027"/>
      <c r="OHH33" s="2027"/>
      <c r="OHI33" s="2027"/>
      <c r="OHJ33" s="2027"/>
      <c r="OHK33" s="2027"/>
      <c r="OHL33" s="2027"/>
      <c r="OHM33" s="2027"/>
      <c r="OHN33" s="2027"/>
      <c r="OHO33" s="2027"/>
      <c r="OHP33" s="2027"/>
      <c r="OHQ33" s="2027"/>
      <c r="OHR33" s="2027"/>
      <c r="OHS33" s="2027"/>
      <c r="OHT33" s="2027"/>
      <c r="OHU33" s="2027"/>
      <c r="OHV33" s="2027"/>
      <c r="OHW33" s="2027"/>
      <c r="OHX33" s="2027"/>
      <c r="OHY33" s="2027"/>
      <c r="OHZ33" s="2027"/>
      <c r="OIA33" s="2027"/>
      <c r="OIB33" s="2027"/>
      <c r="OIC33" s="2027"/>
      <c r="OID33" s="2027"/>
      <c r="OIE33" s="2027"/>
      <c r="OIF33" s="2027"/>
      <c r="OIG33" s="2027"/>
      <c r="OIH33" s="2027"/>
      <c r="OII33" s="2027"/>
      <c r="OIJ33" s="2027"/>
      <c r="OIK33" s="2027"/>
      <c r="OIL33" s="2027"/>
      <c r="OIM33" s="2027"/>
      <c r="OIN33" s="2027"/>
      <c r="OIO33" s="2027"/>
      <c r="OIP33" s="2027"/>
      <c r="OIQ33" s="2027"/>
      <c r="OIR33" s="2027"/>
      <c r="OIS33" s="2027"/>
      <c r="OIT33" s="2027"/>
      <c r="OIU33" s="2027"/>
      <c r="OIV33" s="2027"/>
      <c r="OIW33" s="2027"/>
      <c r="OIX33" s="2027"/>
      <c r="OIY33" s="2027"/>
      <c r="OIZ33" s="2027"/>
      <c r="OJA33" s="2027"/>
      <c r="OJB33" s="2027"/>
      <c r="OJC33" s="2027"/>
      <c r="OJD33" s="2027"/>
      <c r="OJE33" s="2027"/>
      <c r="OJF33" s="2027"/>
      <c r="OJG33" s="2027"/>
      <c r="OJH33" s="2027"/>
      <c r="OJI33" s="2027"/>
      <c r="OJJ33" s="2027"/>
      <c r="OJK33" s="2027"/>
      <c r="OJL33" s="2027"/>
      <c r="OJM33" s="2027"/>
      <c r="OJN33" s="2027"/>
      <c r="OJO33" s="2027"/>
      <c r="OJP33" s="2027"/>
      <c r="OJQ33" s="2027"/>
      <c r="OJR33" s="2027"/>
      <c r="OJS33" s="2027"/>
      <c r="OJT33" s="2027"/>
      <c r="OJU33" s="2027"/>
      <c r="OJV33" s="2027"/>
      <c r="OJW33" s="2027"/>
      <c r="OJX33" s="2027"/>
      <c r="OJY33" s="2027"/>
      <c r="OJZ33" s="2027"/>
      <c r="OKA33" s="2027"/>
      <c r="OKB33" s="2027"/>
      <c r="OKC33" s="2027"/>
      <c r="OKD33" s="2027"/>
      <c r="OKE33" s="2027"/>
      <c r="OKF33" s="2027"/>
      <c r="OKG33" s="2027"/>
      <c r="OKH33" s="2027"/>
      <c r="OKI33" s="2027"/>
      <c r="OKJ33" s="2027"/>
      <c r="OKK33" s="2027"/>
      <c r="OKL33" s="2027"/>
      <c r="OKM33" s="2027"/>
      <c r="OKN33" s="2027"/>
      <c r="OKO33" s="2027"/>
      <c r="OKP33" s="2027"/>
      <c r="OKQ33" s="2027"/>
      <c r="OKR33" s="2027"/>
      <c r="OKS33" s="2027"/>
      <c r="OKT33" s="2027"/>
      <c r="OKU33" s="2027"/>
      <c r="OKV33" s="2027"/>
      <c r="OKW33" s="2027"/>
      <c r="OKX33" s="2027"/>
      <c r="OKY33" s="2027"/>
      <c r="OKZ33" s="2027"/>
      <c r="OLA33" s="2027"/>
      <c r="OLB33" s="2027"/>
      <c r="OLC33" s="2027"/>
      <c r="OLD33" s="2027"/>
      <c r="OLE33" s="2027"/>
      <c r="OLF33" s="2027"/>
      <c r="OLG33" s="2027"/>
      <c r="OLH33" s="2027"/>
      <c r="OLI33" s="2027"/>
      <c r="OLJ33" s="2027"/>
      <c r="OLK33" s="2027"/>
      <c r="OLL33" s="2027"/>
      <c r="OLM33" s="2027"/>
      <c r="OLN33" s="2027"/>
      <c r="OLO33" s="2027"/>
      <c r="OLP33" s="2027"/>
      <c r="OLQ33" s="2027"/>
      <c r="OLR33" s="2027"/>
      <c r="OLS33" s="2027"/>
      <c r="OLT33" s="2027"/>
      <c r="OLU33" s="2027"/>
      <c r="OLV33" s="2027"/>
      <c r="OLW33" s="2027"/>
      <c r="OLX33" s="2027"/>
      <c r="OLY33" s="2027"/>
      <c r="OLZ33" s="2027"/>
      <c r="OMA33" s="2027"/>
      <c r="OMB33" s="2027"/>
      <c r="OMC33" s="2027"/>
      <c r="OMD33" s="2027"/>
      <c r="OME33" s="2027"/>
      <c r="OMF33" s="2027"/>
      <c r="OMG33" s="2027"/>
      <c r="OMH33" s="2027"/>
      <c r="OMI33" s="2027"/>
      <c r="OMJ33" s="2027"/>
      <c r="OMK33" s="2027"/>
      <c r="OML33" s="2027"/>
      <c r="OMM33" s="2027"/>
      <c r="OMN33" s="2027"/>
      <c r="OMO33" s="2027"/>
      <c r="OMP33" s="2027"/>
      <c r="OMQ33" s="2027"/>
      <c r="OMR33" s="2027"/>
      <c r="OMS33" s="2027"/>
      <c r="OMT33" s="2027"/>
      <c r="OMU33" s="2027"/>
      <c r="OMV33" s="2027"/>
      <c r="OMW33" s="2027"/>
      <c r="OMX33" s="2027"/>
      <c r="OMY33" s="2027"/>
      <c r="OMZ33" s="2027"/>
      <c r="ONA33" s="2027"/>
      <c r="ONB33" s="2027"/>
      <c r="ONC33" s="2027"/>
      <c r="OND33" s="2027"/>
      <c r="ONE33" s="2027"/>
      <c r="ONF33" s="2027"/>
      <c r="ONG33" s="2027"/>
      <c r="ONH33" s="2027"/>
      <c r="ONI33" s="2027"/>
      <c r="ONJ33" s="2027"/>
      <c r="ONK33" s="2027"/>
      <c r="ONL33" s="2027"/>
      <c r="ONM33" s="2027"/>
      <c r="ONN33" s="2027"/>
      <c r="ONO33" s="2027"/>
      <c r="ONP33" s="2027"/>
      <c r="ONQ33" s="2027"/>
      <c r="ONR33" s="2027"/>
      <c r="ONS33" s="2027"/>
      <c r="ONT33" s="2027"/>
      <c r="ONU33" s="2027"/>
      <c r="ONV33" s="2027"/>
      <c r="ONW33" s="2027"/>
      <c r="ONX33" s="2027"/>
      <c r="ONY33" s="2027"/>
      <c r="ONZ33" s="2027"/>
      <c r="OOA33" s="2027"/>
      <c r="OOB33" s="2027"/>
      <c r="OOC33" s="2027"/>
      <c r="OOD33" s="2027"/>
      <c r="OOE33" s="2027"/>
      <c r="OOF33" s="2027"/>
      <c r="OOG33" s="2027"/>
      <c r="OOH33" s="2027"/>
      <c r="OOI33" s="2027"/>
      <c r="OOJ33" s="2027"/>
      <c r="OOK33" s="2027"/>
      <c r="OOL33" s="2027"/>
      <c r="OOM33" s="2027"/>
      <c r="OON33" s="2027"/>
      <c r="OOO33" s="2027"/>
      <c r="OOP33" s="2027"/>
      <c r="OOQ33" s="2027"/>
      <c r="OOR33" s="2027"/>
      <c r="OOS33" s="2027"/>
      <c r="OOT33" s="2027"/>
      <c r="OOU33" s="2027"/>
      <c r="OOV33" s="2027"/>
      <c r="OOW33" s="2027"/>
      <c r="OOX33" s="2027"/>
      <c r="OOY33" s="2027"/>
      <c r="OOZ33" s="2027"/>
      <c r="OPA33" s="2027"/>
      <c r="OPB33" s="2027"/>
      <c r="OPC33" s="2027"/>
      <c r="OPD33" s="2027"/>
      <c r="OPE33" s="2027"/>
      <c r="OPF33" s="2027"/>
      <c r="OPG33" s="2027"/>
      <c r="OPH33" s="2027"/>
      <c r="OPI33" s="2027"/>
      <c r="OPJ33" s="2027"/>
      <c r="OPK33" s="2027"/>
      <c r="OPL33" s="2027"/>
      <c r="OPM33" s="2027"/>
      <c r="OPN33" s="2027"/>
      <c r="OPO33" s="2027"/>
      <c r="OPP33" s="2027"/>
      <c r="OPQ33" s="2027"/>
      <c r="OPR33" s="2027"/>
      <c r="OPS33" s="2027"/>
      <c r="OPT33" s="2027"/>
      <c r="OPU33" s="2027"/>
      <c r="OPV33" s="2027"/>
      <c r="OPW33" s="2027"/>
      <c r="OPX33" s="2027"/>
      <c r="OPY33" s="2027"/>
      <c r="OPZ33" s="2027"/>
      <c r="OQA33" s="2027"/>
      <c r="OQB33" s="2027"/>
      <c r="OQC33" s="2027"/>
      <c r="OQD33" s="2027"/>
      <c r="OQE33" s="2027"/>
      <c r="OQF33" s="2027"/>
      <c r="OQG33" s="2027"/>
      <c r="OQH33" s="2027"/>
      <c r="OQI33" s="2027"/>
      <c r="OQJ33" s="2027"/>
      <c r="OQK33" s="2027"/>
      <c r="OQL33" s="2027"/>
      <c r="OQM33" s="2027"/>
      <c r="OQN33" s="2027"/>
      <c r="OQO33" s="2027"/>
      <c r="OQP33" s="2027"/>
      <c r="OQQ33" s="2027"/>
      <c r="OQR33" s="2027"/>
      <c r="OQS33" s="2027"/>
      <c r="OQT33" s="2027"/>
      <c r="OQU33" s="2027"/>
      <c r="OQV33" s="2027"/>
      <c r="OQW33" s="2027"/>
      <c r="OQX33" s="2027"/>
      <c r="OQY33" s="2027"/>
      <c r="OQZ33" s="2027"/>
      <c r="ORA33" s="2027"/>
      <c r="ORB33" s="2027"/>
      <c r="ORC33" s="2027"/>
      <c r="ORD33" s="2027"/>
      <c r="ORE33" s="2027"/>
      <c r="ORF33" s="2027"/>
      <c r="ORG33" s="2027"/>
      <c r="ORH33" s="2027"/>
      <c r="ORI33" s="2027"/>
      <c r="ORJ33" s="2027"/>
      <c r="ORK33" s="2027"/>
      <c r="ORL33" s="2027"/>
      <c r="ORM33" s="2027"/>
      <c r="ORN33" s="2027"/>
      <c r="ORO33" s="2027"/>
      <c r="ORP33" s="2027"/>
      <c r="ORQ33" s="2027"/>
      <c r="ORR33" s="2027"/>
      <c r="ORS33" s="2027"/>
      <c r="ORT33" s="2027"/>
      <c r="ORU33" s="2027"/>
      <c r="ORV33" s="2027"/>
      <c r="ORW33" s="2027"/>
      <c r="ORX33" s="2027"/>
      <c r="ORY33" s="2027"/>
      <c r="ORZ33" s="2027"/>
      <c r="OSA33" s="2027"/>
      <c r="OSB33" s="2027"/>
      <c r="OSC33" s="2027"/>
      <c r="OSD33" s="2027"/>
      <c r="OSE33" s="2027"/>
      <c r="OSF33" s="2027"/>
      <c r="OSG33" s="2027"/>
      <c r="OSH33" s="2027"/>
      <c r="OSI33" s="2027"/>
      <c r="OSJ33" s="2027"/>
      <c r="OSK33" s="2027"/>
      <c r="OSL33" s="2027"/>
      <c r="OSM33" s="2027"/>
      <c r="OSN33" s="2027"/>
      <c r="OSO33" s="2027"/>
      <c r="OSP33" s="2027"/>
      <c r="OSQ33" s="2027"/>
      <c r="OSR33" s="2027"/>
      <c r="OSS33" s="2027"/>
      <c r="OST33" s="2027"/>
      <c r="OSU33" s="2027"/>
      <c r="OSV33" s="2027"/>
      <c r="OSW33" s="2027"/>
      <c r="OSX33" s="2027"/>
      <c r="OSY33" s="2027"/>
      <c r="OSZ33" s="2027"/>
      <c r="OTA33" s="2027"/>
      <c r="OTB33" s="2027"/>
      <c r="OTC33" s="2027"/>
      <c r="OTD33" s="2027"/>
      <c r="OTE33" s="2027"/>
      <c r="OTF33" s="2027"/>
      <c r="OTG33" s="2027"/>
      <c r="OTH33" s="2027"/>
      <c r="OTI33" s="2027"/>
      <c r="OTJ33" s="2027"/>
      <c r="OTK33" s="2027"/>
      <c r="OTL33" s="2027"/>
      <c r="OTM33" s="2027"/>
      <c r="OTN33" s="2027"/>
      <c r="OTO33" s="2027"/>
      <c r="OTP33" s="2027"/>
      <c r="OTQ33" s="2027"/>
      <c r="OTR33" s="2027"/>
      <c r="OTS33" s="2027"/>
      <c r="OTT33" s="2027"/>
      <c r="OTU33" s="2027"/>
      <c r="OTV33" s="2027"/>
      <c r="OTW33" s="2027"/>
      <c r="OTX33" s="2027"/>
      <c r="OTY33" s="2027"/>
      <c r="OTZ33" s="2027"/>
      <c r="OUA33" s="2027"/>
      <c r="OUB33" s="2027"/>
      <c r="OUC33" s="2027"/>
      <c r="OUD33" s="2027"/>
      <c r="OUE33" s="2027"/>
      <c r="OUF33" s="2027"/>
      <c r="OUG33" s="2027"/>
      <c r="OUH33" s="2027"/>
      <c r="OUI33" s="2027"/>
      <c r="OUJ33" s="2027"/>
      <c r="OUK33" s="2027"/>
      <c r="OUL33" s="2027"/>
      <c r="OUM33" s="2027"/>
      <c r="OUN33" s="2027"/>
      <c r="OUO33" s="2027"/>
      <c r="OUP33" s="2027"/>
      <c r="OUQ33" s="2027"/>
      <c r="OUR33" s="2027"/>
      <c r="OUS33" s="2027"/>
      <c r="OUT33" s="2027"/>
      <c r="OUU33" s="2027"/>
      <c r="OUV33" s="2027"/>
      <c r="OUW33" s="2027"/>
      <c r="OUX33" s="2027"/>
      <c r="OUY33" s="2027"/>
      <c r="OUZ33" s="2027"/>
      <c r="OVA33" s="2027"/>
      <c r="OVB33" s="2027"/>
      <c r="OVC33" s="2027"/>
      <c r="OVD33" s="2027"/>
      <c r="OVE33" s="2027"/>
      <c r="OVF33" s="2027"/>
      <c r="OVG33" s="2027"/>
      <c r="OVH33" s="2027"/>
      <c r="OVI33" s="2027"/>
      <c r="OVJ33" s="2027"/>
      <c r="OVK33" s="2027"/>
      <c r="OVL33" s="2027"/>
      <c r="OVM33" s="2027"/>
      <c r="OVN33" s="2027"/>
      <c r="OVO33" s="2027"/>
      <c r="OVP33" s="2027"/>
      <c r="OVQ33" s="2027"/>
      <c r="OVR33" s="2027"/>
      <c r="OVS33" s="2027"/>
      <c r="OVT33" s="2027"/>
      <c r="OVU33" s="2027"/>
      <c r="OVV33" s="2027"/>
      <c r="OVW33" s="2027"/>
      <c r="OVX33" s="2027"/>
      <c r="OVY33" s="2027"/>
      <c r="OVZ33" s="2027"/>
      <c r="OWA33" s="2027"/>
      <c r="OWB33" s="2027"/>
      <c r="OWC33" s="2027"/>
      <c r="OWD33" s="2027"/>
      <c r="OWE33" s="2027"/>
      <c r="OWF33" s="2027"/>
      <c r="OWG33" s="2027"/>
      <c r="OWH33" s="2027"/>
      <c r="OWI33" s="2027"/>
      <c r="OWJ33" s="2027"/>
      <c r="OWK33" s="2027"/>
      <c r="OWL33" s="2027"/>
      <c r="OWM33" s="2027"/>
      <c r="OWN33" s="2027"/>
      <c r="OWO33" s="2027"/>
      <c r="OWP33" s="2027"/>
      <c r="OWQ33" s="2027"/>
      <c r="OWR33" s="2027"/>
      <c r="OWS33" s="2027"/>
      <c r="OWT33" s="2027"/>
      <c r="OWU33" s="2027"/>
      <c r="OWV33" s="2027"/>
      <c r="OWW33" s="2027"/>
      <c r="OWX33" s="2027"/>
      <c r="OWY33" s="2027"/>
      <c r="OWZ33" s="2027"/>
      <c r="OXA33" s="2027"/>
      <c r="OXB33" s="2027"/>
      <c r="OXC33" s="2027"/>
      <c r="OXD33" s="2027"/>
      <c r="OXE33" s="2027"/>
      <c r="OXF33" s="2027"/>
      <c r="OXG33" s="2027"/>
      <c r="OXH33" s="2027"/>
      <c r="OXI33" s="2027"/>
      <c r="OXJ33" s="2027"/>
      <c r="OXK33" s="2027"/>
      <c r="OXL33" s="2027"/>
      <c r="OXM33" s="2027"/>
      <c r="OXN33" s="2027"/>
      <c r="OXO33" s="2027"/>
      <c r="OXP33" s="2027"/>
      <c r="OXQ33" s="2027"/>
      <c r="OXR33" s="2027"/>
      <c r="OXS33" s="2027"/>
      <c r="OXT33" s="2027"/>
      <c r="OXU33" s="2027"/>
      <c r="OXV33" s="2027"/>
      <c r="OXW33" s="2027"/>
      <c r="OXX33" s="2027"/>
      <c r="OXY33" s="2027"/>
      <c r="OXZ33" s="2027"/>
      <c r="OYA33" s="2027"/>
      <c r="OYB33" s="2027"/>
      <c r="OYC33" s="2027"/>
      <c r="OYD33" s="2027"/>
      <c r="OYE33" s="2027"/>
      <c r="OYF33" s="2027"/>
      <c r="OYG33" s="2027"/>
      <c r="OYH33" s="2027"/>
      <c r="OYI33" s="2027"/>
      <c r="OYJ33" s="2027"/>
      <c r="OYK33" s="2027"/>
      <c r="OYL33" s="2027"/>
      <c r="OYM33" s="2027"/>
      <c r="OYN33" s="2027"/>
      <c r="OYO33" s="2027"/>
      <c r="OYP33" s="2027"/>
      <c r="OYQ33" s="2027"/>
      <c r="OYR33" s="2027"/>
      <c r="OYS33" s="2027"/>
      <c r="OYT33" s="2027"/>
      <c r="OYU33" s="2027"/>
      <c r="OYV33" s="2027"/>
      <c r="OYW33" s="2027"/>
      <c r="OYX33" s="2027"/>
      <c r="OYY33" s="2027"/>
      <c r="OYZ33" s="2027"/>
      <c r="OZA33" s="2027"/>
      <c r="OZB33" s="2027"/>
      <c r="OZC33" s="2027"/>
      <c r="OZD33" s="2027"/>
      <c r="OZE33" s="2027"/>
      <c r="OZF33" s="2027"/>
      <c r="OZG33" s="2027"/>
      <c r="OZH33" s="2027"/>
      <c r="OZI33" s="2027"/>
      <c r="OZJ33" s="2027"/>
      <c r="OZK33" s="2027"/>
      <c r="OZL33" s="2027"/>
      <c r="OZM33" s="2027"/>
      <c r="OZN33" s="2027"/>
      <c r="OZO33" s="2027"/>
      <c r="OZP33" s="2027"/>
      <c r="OZQ33" s="2027"/>
      <c r="OZR33" s="2027"/>
      <c r="OZS33" s="2027"/>
      <c r="OZT33" s="2027"/>
      <c r="OZU33" s="2027"/>
      <c r="OZV33" s="2027"/>
      <c r="OZW33" s="2027"/>
      <c r="OZX33" s="2027"/>
      <c r="OZY33" s="2027"/>
      <c r="OZZ33" s="2027"/>
      <c r="PAA33" s="2027"/>
      <c r="PAB33" s="2027"/>
      <c r="PAC33" s="2027"/>
      <c r="PAD33" s="2027"/>
      <c r="PAE33" s="2027"/>
      <c r="PAF33" s="2027"/>
      <c r="PAG33" s="2027"/>
      <c r="PAH33" s="2027"/>
      <c r="PAI33" s="2027"/>
      <c r="PAJ33" s="2027"/>
      <c r="PAK33" s="2027"/>
      <c r="PAL33" s="2027"/>
      <c r="PAM33" s="2027"/>
      <c r="PAN33" s="2027"/>
      <c r="PAO33" s="2027"/>
      <c r="PAP33" s="2027"/>
      <c r="PAQ33" s="2027"/>
      <c r="PAR33" s="2027"/>
      <c r="PAS33" s="2027"/>
      <c r="PAT33" s="2027"/>
      <c r="PAU33" s="2027"/>
      <c r="PAV33" s="2027"/>
      <c r="PAW33" s="2027"/>
      <c r="PAX33" s="2027"/>
      <c r="PAY33" s="2027"/>
      <c r="PAZ33" s="2027"/>
      <c r="PBA33" s="2027"/>
      <c r="PBB33" s="2027"/>
      <c r="PBC33" s="2027"/>
      <c r="PBD33" s="2027"/>
      <c r="PBE33" s="2027"/>
      <c r="PBF33" s="2027"/>
      <c r="PBG33" s="2027"/>
      <c r="PBH33" s="2027"/>
      <c r="PBI33" s="2027"/>
      <c r="PBJ33" s="2027"/>
      <c r="PBK33" s="2027"/>
      <c r="PBL33" s="2027"/>
      <c r="PBM33" s="2027"/>
      <c r="PBN33" s="2027"/>
      <c r="PBO33" s="2027"/>
      <c r="PBP33" s="2027"/>
      <c r="PBQ33" s="2027"/>
      <c r="PBR33" s="2027"/>
      <c r="PBS33" s="2027"/>
      <c r="PBT33" s="2027"/>
      <c r="PBU33" s="2027"/>
      <c r="PBV33" s="2027"/>
      <c r="PBW33" s="2027"/>
      <c r="PBX33" s="2027"/>
      <c r="PBY33" s="2027"/>
      <c r="PBZ33" s="2027"/>
      <c r="PCA33" s="2027"/>
      <c r="PCB33" s="2027"/>
      <c r="PCC33" s="2027"/>
      <c r="PCD33" s="2027"/>
      <c r="PCE33" s="2027"/>
      <c r="PCF33" s="2027"/>
      <c r="PCG33" s="2027"/>
      <c r="PCH33" s="2027"/>
      <c r="PCI33" s="2027"/>
      <c r="PCJ33" s="2027"/>
      <c r="PCK33" s="2027"/>
      <c r="PCL33" s="2027"/>
      <c r="PCM33" s="2027"/>
      <c r="PCN33" s="2027"/>
      <c r="PCO33" s="2027"/>
      <c r="PCP33" s="2027"/>
      <c r="PCQ33" s="2027"/>
      <c r="PCR33" s="2027"/>
      <c r="PCS33" s="2027"/>
      <c r="PCT33" s="2027"/>
      <c r="PCU33" s="2027"/>
      <c r="PCV33" s="2027"/>
      <c r="PCW33" s="2027"/>
      <c r="PCX33" s="2027"/>
      <c r="PCY33" s="2027"/>
      <c r="PCZ33" s="2027"/>
      <c r="PDA33" s="2027"/>
      <c r="PDB33" s="2027"/>
      <c r="PDC33" s="2027"/>
      <c r="PDD33" s="2027"/>
      <c r="PDE33" s="2027"/>
      <c r="PDF33" s="2027"/>
      <c r="PDG33" s="2027"/>
      <c r="PDH33" s="2027"/>
      <c r="PDI33" s="2027"/>
      <c r="PDJ33" s="2027"/>
      <c r="PDK33" s="2027"/>
      <c r="PDL33" s="2027"/>
      <c r="PDM33" s="2027"/>
      <c r="PDN33" s="2027"/>
      <c r="PDO33" s="2027"/>
      <c r="PDP33" s="2027"/>
      <c r="PDQ33" s="2027"/>
      <c r="PDR33" s="2027"/>
      <c r="PDS33" s="2027"/>
      <c r="PDT33" s="2027"/>
      <c r="PDU33" s="2027"/>
      <c r="PDV33" s="2027"/>
      <c r="PDW33" s="2027"/>
      <c r="PDX33" s="2027"/>
      <c r="PDY33" s="2027"/>
      <c r="PDZ33" s="2027"/>
      <c r="PEA33" s="2027"/>
      <c r="PEB33" s="2027"/>
      <c r="PEC33" s="2027"/>
      <c r="PED33" s="2027"/>
      <c r="PEE33" s="2027"/>
      <c r="PEF33" s="2027"/>
      <c r="PEG33" s="2027"/>
      <c r="PEH33" s="2027"/>
      <c r="PEI33" s="2027"/>
      <c r="PEJ33" s="2027"/>
      <c r="PEK33" s="2027"/>
      <c r="PEL33" s="2027"/>
      <c r="PEM33" s="2027"/>
      <c r="PEN33" s="2027"/>
      <c r="PEO33" s="2027"/>
      <c r="PEP33" s="2027"/>
      <c r="PEQ33" s="2027"/>
      <c r="PER33" s="2027"/>
      <c r="PES33" s="2027"/>
      <c r="PET33" s="2027"/>
      <c r="PEU33" s="2027"/>
      <c r="PEV33" s="2027"/>
      <c r="PEW33" s="2027"/>
      <c r="PEX33" s="2027"/>
      <c r="PEY33" s="2027"/>
      <c r="PEZ33" s="2027"/>
      <c r="PFA33" s="2027"/>
      <c r="PFB33" s="2027"/>
      <c r="PFC33" s="2027"/>
      <c r="PFD33" s="2027"/>
      <c r="PFE33" s="2027"/>
      <c r="PFF33" s="2027"/>
      <c r="PFG33" s="2027"/>
      <c r="PFH33" s="2027"/>
      <c r="PFI33" s="2027"/>
      <c r="PFJ33" s="2027"/>
      <c r="PFK33" s="2027"/>
      <c r="PFL33" s="2027"/>
      <c r="PFM33" s="2027"/>
      <c r="PFN33" s="2027"/>
      <c r="PFO33" s="2027"/>
      <c r="PFP33" s="2027"/>
      <c r="PFQ33" s="2027"/>
      <c r="PFR33" s="2027"/>
      <c r="PFS33" s="2027"/>
      <c r="PFT33" s="2027"/>
      <c r="PFU33" s="2027"/>
      <c r="PFV33" s="2027"/>
      <c r="PFW33" s="2027"/>
      <c r="PFX33" s="2027"/>
      <c r="PFY33" s="2027"/>
      <c r="PFZ33" s="2027"/>
      <c r="PGA33" s="2027"/>
      <c r="PGB33" s="2027"/>
      <c r="PGC33" s="2027"/>
      <c r="PGD33" s="2027"/>
      <c r="PGE33" s="2027"/>
      <c r="PGF33" s="2027"/>
      <c r="PGG33" s="2027"/>
      <c r="PGH33" s="2027"/>
      <c r="PGI33" s="2027"/>
      <c r="PGJ33" s="2027"/>
      <c r="PGK33" s="2027"/>
      <c r="PGL33" s="2027"/>
      <c r="PGM33" s="2027"/>
      <c r="PGN33" s="2027"/>
      <c r="PGO33" s="2027"/>
      <c r="PGP33" s="2027"/>
      <c r="PGQ33" s="2027"/>
      <c r="PGR33" s="2027"/>
      <c r="PGS33" s="2027"/>
      <c r="PGT33" s="2027"/>
      <c r="PGU33" s="2027"/>
      <c r="PGV33" s="2027"/>
      <c r="PGW33" s="2027"/>
      <c r="PGX33" s="2027"/>
      <c r="PGY33" s="2027"/>
      <c r="PGZ33" s="2027"/>
      <c r="PHA33" s="2027"/>
      <c r="PHB33" s="2027"/>
      <c r="PHC33" s="2027"/>
      <c r="PHD33" s="2027"/>
      <c r="PHE33" s="2027"/>
      <c r="PHF33" s="2027"/>
      <c r="PHG33" s="2027"/>
      <c r="PHH33" s="2027"/>
      <c r="PHI33" s="2027"/>
      <c r="PHJ33" s="2027"/>
      <c r="PHK33" s="2027"/>
      <c r="PHL33" s="2027"/>
      <c r="PHM33" s="2027"/>
      <c r="PHN33" s="2027"/>
      <c r="PHO33" s="2027"/>
      <c r="PHP33" s="2027"/>
      <c r="PHQ33" s="2027"/>
      <c r="PHR33" s="2027"/>
      <c r="PHS33" s="2027"/>
      <c r="PHT33" s="2027"/>
      <c r="PHU33" s="2027"/>
      <c r="PHV33" s="2027"/>
      <c r="PHW33" s="2027"/>
      <c r="PHX33" s="2027"/>
      <c r="PHY33" s="2027"/>
      <c r="PHZ33" s="2027"/>
      <c r="PIA33" s="2027"/>
      <c r="PIB33" s="2027"/>
      <c r="PIC33" s="2027"/>
      <c r="PID33" s="2027"/>
      <c r="PIE33" s="2027"/>
      <c r="PIF33" s="2027"/>
      <c r="PIG33" s="2027"/>
      <c r="PIH33" s="2027"/>
      <c r="PII33" s="2027"/>
      <c r="PIJ33" s="2027"/>
      <c r="PIK33" s="2027"/>
      <c r="PIL33" s="2027"/>
      <c r="PIM33" s="2027"/>
      <c r="PIN33" s="2027"/>
      <c r="PIO33" s="2027"/>
      <c r="PIP33" s="2027"/>
      <c r="PIQ33" s="2027"/>
      <c r="PIR33" s="2027"/>
      <c r="PIS33" s="2027"/>
      <c r="PIT33" s="2027"/>
      <c r="PIU33" s="2027"/>
      <c r="PIV33" s="2027"/>
      <c r="PIW33" s="2027"/>
      <c r="PIX33" s="2027"/>
      <c r="PIY33" s="2027"/>
      <c r="PIZ33" s="2027"/>
      <c r="PJA33" s="2027"/>
      <c r="PJB33" s="2027"/>
      <c r="PJC33" s="2027"/>
      <c r="PJD33" s="2027"/>
      <c r="PJE33" s="2027"/>
      <c r="PJF33" s="2027"/>
      <c r="PJG33" s="2027"/>
      <c r="PJH33" s="2027"/>
      <c r="PJI33" s="2027"/>
      <c r="PJJ33" s="2027"/>
      <c r="PJK33" s="2027"/>
      <c r="PJL33" s="2027"/>
      <c r="PJM33" s="2027"/>
      <c r="PJN33" s="2027"/>
      <c r="PJO33" s="2027"/>
      <c r="PJP33" s="2027"/>
      <c r="PJQ33" s="2027"/>
      <c r="PJR33" s="2027"/>
      <c r="PJS33" s="2027"/>
      <c r="PJT33" s="2027"/>
      <c r="PJU33" s="2027"/>
      <c r="PJV33" s="2027"/>
      <c r="PJW33" s="2027"/>
      <c r="PJX33" s="2027"/>
      <c r="PJY33" s="2027"/>
      <c r="PJZ33" s="2027"/>
      <c r="PKA33" s="2027"/>
      <c r="PKB33" s="2027"/>
      <c r="PKC33" s="2027"/>
      <c r="PKD33" s="2027"/>
      <c r="PKE33" s="2027"/>
      <c r="PKF33" s="2027"/>
      <c r="PKG33" s="2027"/>
      <c r="PKH33" s="2027"/>
      <c r="PKI33" s="2027"/>
      <c r="PKJ33" s="2027"/>
      <c r="PKK33" s="2027"/>
      <c r="PKL33" s="2027"/>
      <c r="PKM33" s="2027"/>
      <c r="PKN33" s="2027"/>
      <c r="PKO33" s="2027"/>
      <c r="PKP33" s="2027"/>
      <c r="PKQ33" s="2027"/>
      <c r="PKR33" s="2027"/>
      <c r="PKS33" s="2027"/>
      <c r="PKT33" s="2027"/>
      <c r="PKU33" s="2027"/>
      <c r="PKV33" s="2027"/>
      <c r="PKW33" s="2027"/>
      <c r="PKX33" s="2027"/>
      <c r="PKY33" s="2027"/>
      <c r="PKZ33" s="2027"/>
      <c r="PLA33" s="2027"/>
      <c r="PLB33" s="2027"/>
      <c r="PLC33" s="2027"/>
      <c r="PLD33" s="2027"/>
      <c r="PLE33" s="2027"/>
      <c r="PLF33" s="2027"/>
      <c r="PLG33" s="2027"/>
      <c r="PLH33" s="2027"/>
      <c r="PLI33" s="2027"/>
      <c r="PLJ33" s="2027"/>
      <c r="PLK33" s="2027"/>
      <c r="PLL33" s="2027"/>
      <c r="PLM33" s="2027"/>
      <c r="PLN33" s="2027"/>
      <c r="PLO33" s="2027"/>
      <c r="PLP33" s="2027"/>
      <c r="PLQ33" s="2027"/>
      <c r="PLR33" s="2027"/>
      <c r="PLS33" s="2027"/>
      <c r="PLT33" s="2027"/>
      <c r="PLU33" s="2027"/>
      <c r="PLV33" s="2027"/>
      <c r="PLW33" s="2027"/>
      <c r="PLX33" s="2027"/>
      <c r="PLY33" s="2027"/>
      <c r="PLZ33" s="2027"/>
      <c r="PMA33" s="2027"/>
      <c r="PMB33" s="2027"/>
      <c r="PMC33" s="2027"/>
      <c r="PMD33" s="2027"/>
      <c r="PME33" s="2027"/>
      <c r="PMF33" s="2027"/>
      <c r="PMG33" s="2027"/>
      <c r="PMH33" s="2027"/>
      <c r="PMI33" s="2027"/>
      <c r="PMJ33" s="2027"/>
      <c r="PMK33" s="2027"/>
      <c r="PML33" s="2027"/>
      <c r="PMM33" s="2027"/>
      <c r="PMN33" s="2027"/>
      <c r="PMO33" s="2027"/>
      <c r="PMP33" s="2027"/>
      <c r="PMQ33" s="2027"/>
      <c r="PMR33" s="2027"/>
      <c r="PMS33" s="2027"/>
      <c r="PMT33" s="2027"/>
      <c r="PMU33" s="2027"/>
      <c r="PMV33" s="2027"/>
      <c r="PMW33" s="2027"/>
      <c r="PMX33" s="2027"/>
      <c r="PMY33" s="2027"/>
      <c r="PMZ33" s="2027"/>
      <c r="PNA33" s="2027"/>
      <c r="PNB33" s="2027"/>
      <c r="PNC33" s="2027"/>
      <c r="PND33" s="2027"/>
      <c r="PNE33" s="2027"/>
      <c r="PNF33" s="2027"/>
      <c r="PNG33" s="2027"/>
      <c r="PNH33" s="2027"/>
      <c r="PNI33" s="2027"/>
      <c r="PNJ33" s="2027"/>
      <c r="PNK33" s="2027"/>
      <c r="PNL33" s="2027"/>
      <c r="PNM33" s="2027"/>
      <c r="PNN33" s="2027"/>
      <c r="PNO33" s="2027"/>
      <c r="PNP33" s="2027"/>
      <c r="PNQ33" s="2027"/>
      <c r="PNR33" s="2027"/>
      <c r="PNS33" s="2027"/>
      <c r="PNT33" s="2027"/>
      <c r="PNU33" s="2027"/>
      <c r="PNV33" s="2027"/>
      <c r="PNW33" s="2027"/>
      <c r="PNX33" s="2027"/>
      <c r="PNY33" s="2027"/>
      <c r="PNZ33" s="2027"/>
      <c r="POA33" s="2027"/>
      <c r="POB33" s="2027"/>
      <c r="POC33" s="2027"/>
      <c r="POD33" s="2027"/>
      <c r="POE33" s="2027"/>
      <c r="POF33" s="2027"/>
      <c r="POG33" s="2027"/>
      <c r="POH33" s="2027"/>
      <c r="POI33" s="2027"/>
      <c r="POJ33" s="2027"/>
      <c r="POK33" s="2027"/>
      <c r="POL33" s="2027"/>
      <c r="POM33" s="2027"/>
      <c r="PON33" s="2027"/>
      <c r="POO33" s="2027"/>
      <c r="POP33" s="2027"/>
      <c r="POQ33" s="2027"/>
      <c r="POR33" s="2027"/>
      <c r="POS33" s="2027"/>
      <c r="POT33" s="2027"/>
      <c r="POU33" s="2027"/>
      <c r="POV33" s="2027"/>
      <c r="POW33" s="2027"/>
      <c r="POX33" s="2027"/>
      <c r="POY33" s="2027"/>
      <c r="POZ33" s="2027"/>
      <c r="PPA33" s="2027"/>
      <c r="PPB33" s="2027"/>
      <c r="PPC33" s="2027"/>
      <c r="PPD33" s="2027"/>
      <c r="PPE33" s="2027"/>
      <c r="PPF33" s="2027"/>
      <c r="PPG33" s="2027"/>
      <c r="PPH33" s="2027"/>
      <c r="PPI33" s="2027"/>
      <c r="PPJ33" s="2027"/>
      <c r="PPK33" s="2027"/>
      <c r="PPL33" s="2027"/>
      <c r="PPM33" s="2027"/>
      <c r="PPN33" s="2027"/>
      <c r="PPO33" s="2027"/>
      <c r="PPP33" s="2027"/>
      <c r="PPQ33" s="2027"/>
      <c r="PPR33" s="2027"/>
      <c r="PPS33" s="2027"/>
      <c r="PPT33" s="2027"/>
      <c r="PPU33" s="2027"/>
      <c r="PPV33" s="2027"/>
      <c r="PPW33" s="2027"/>
      <c r="PPX33" s="2027"/>
      <c r="PPY33" s="2027"/>
      <c r="PPZ33" s="2027"/>
      <c r="PQA33" s="2027"/>
      <c r="PQB33" s="2027"/>
      <c r="PQC33" s="2027"/>
      <c r="PQD33" s="2027"/>
      <c r="PQE33" s="2027"/>
      <c r="PQF33" s="2027"/>
      <c r="PQG33" s="2027"/>
      <c r="PQH33" s="2027"/>
      <c r="PQI33" s="2027"/>
      <c r="PQJ33" s="2027"/>
      <c r="PQK33" s="2027"/>
      <c r="PQL33" s="2027"/>
      <c r="PQM33" s="2027"/>
      <c r="PQN33" s="2027"/>
      <c r="PQO33" s="2027"/>
      <c r="PQP33" s="2027"/>
      <c r="PQQ33" s="2027"/>
      <c r="PQR33" s="2027"/>
      <c r="PQS33" s="2027"/>
      <c r="PQT33" s="2027"/>
      <c r="PQU33" s="2027"/>
      <c r="PQV33" s="2027"/>
      <c r="PQW33" s="2027"/>
      <c r="PQX33" s="2027"/>
      <c r="PQY33" s="2027"/>
      <c r="PQZ33" s="2027"/>
      <c r="PRA33" s="2027"/>
      <c r="PRB33" s="2027"/>
      <c r="PRC33" s="2027"/>
      <c r="PRD33" s="2027"/>
      <c r="PRE33" s="2027"/>
      <c r="PRF33" s="2027"/>
      <c r="PRG33" s="2027"/>
      <c r="PRH33" s="2027"/>
      <c r="PRI33" s="2027"/>
      <c r="PRJ33" s="2027"/>
      <c r="PRK33" s="2027"/>
      <c r="PRL33" s="2027"/>
      <c r="PRM33" s="2027"/>
      <c r="PRN33" s="2027"/>
      <c r="PRO33" s="2027"/>
      <c r="PRP33" s="2027"/>
      <c r="PRQ33" s="2027"/>
      <c r="PRR33" s="2027"/>
      <c r="PRS33" s="2027"/>
      <c r="PRT33" s="2027"/>
      <c r="PRU33" s="2027"/>
      <c r="PRV33" s="2027"/>
      <c r="PRW33" s="2027"/>
      <c r="PRX33" s="2027"/>
      <c r="PRY33" s="2027"/>
      <c r="PRZ33" s="2027"/>
      <c r="PSA33" s="2027"/>
      <c r="PSB33" s="2027"/>
      <c r="PSC33" s="2027"/>
      <c r="PSD33" s="2027"/>
      <c r="PSE33" s="2027"/>
      <c r="PSF33" s="2027"/>
      <c r="PSG33" s="2027"/>
      <c r="PSH33" s="2027"/>
      <c r="PSI33" s="2027"/>
      <c r="PSJ33" s="2027"/>
      <c r="PSK33" s="2027"/>
      <c r="PSL33" s="2027"/>
      <c r="PSM33" s="2027"/>
      <c r="PSN33" s="2027"/>
      <c r="PSO33" s="2027"/>
      <c r="PSP33" s="2027"/>
      <c r="PSQ33" s="2027"/>
      <c r="PSR33" s="2027"/>
      <c r="PSS33" s="2027"/>
      <c r="PST33" s="2027"/>
      <c r="PSU33" s="2027"/>
      <c r="PSV33" s="2027"/>
      <c r="PSW33" s="2027"/>
      <c r="PSX33" s="2027"/>
      <c r="PSY33" s="2027"/>
      <c r="PSZ33" s="2027"/>
      <c r="PTA33" s="2027"/>
      <c r="PTB33" s="2027"/>
      <c r="PTC33" s="2027"/>
      <c r="PTD33" s="2027"/>
      <c r="PTE33" s="2027"/>
      <c r="PTF33" s="2027"/>
      <c r="PTG33" s="2027"/>
      <c r="PTH33" s="2027"/>
      <c r="PTI33" s="2027"/>
      <c r="PTJ33" s="2027"/>
      <c r="PTK33" s="2027"/>
      <c r="PTL33" s="2027"/>
      <c r="PTM33" s="2027"/>
      <c r="PTN33" s="2027"/>
      <c r="PTO33" s="2027"/>
      <c r="PTP33" s="2027"/>
      <c r="PTQ33" s="2027"/>
      <c r="PTR33" s="2027"/>
      <c r="PTS33" s="2027"/>
      <c r="PTT33" s="2027"/>
      <c r="PTU33" s="2027"/>
      <c r="PTV33" s="2027"/>
      <c r="PTW33" s="2027"/>
      <c r="PTX33" s="2027"/>
      <c r="PTY33" s="2027"/>
      <c r="PTZ33" s="2027"/>
      <c r="PUA33" s="2027"/>
      <c r="PUB33" s="2027"/>
      <c r="PUC33" s="2027"/>
      <c r="PUD33" s="2027"/>
      <c r="PUE33" s="2027"/>
      <c r="PUF33" s="2027"/>
      <c r="PUG33" s="2027"/>
      <c r="PUH33" s="2027"/>
      <c r="PUI33" s="2027"/>
      <c r="PUJ33" s="2027"/>
      <c r="PUK33" s="2027"/>
      <c r="PUL33" s="2027"/>
      <c r="PUM33" s="2027"/>
      <c r="PUN33" s="2027"/>
      <c r="PUO33" s="2027"/>
      <c r="PUP33" s="2027"/>
      <c r="PUQ33" s="2027"/>
      <c r="PUR33" s="2027"/>
      <c r="PUS33" s="2027"/>
      <c r="PUT33" s="2027"/>
      <c r="PUU33" s="2027"/>
      <c r="PUV33" s="2027"/>
      <c r="PUW33" s="2027"/>
      <c r="PUX33" s="2027"/>
      <c r="PUY33" s="2027"/>
      <c r="PUZ33" s="2027"/>
      <c r="PVA33" s="2027"/>
      <c r="PVB33" s="2027"/>
      <c r="PVC33" s="2027"/>
      <c r="PVD33" s="2027"/>
      <c r="PVE33" s="2027"/>
      <c r="PVF33" s="2027"/>
      <c r="PVG33" s="2027"/>
      <c r="PVH33" s="2027"/>
      <c r="PVI33" s="2027"/>
      <c r="PVJ33" s="2027"/>
      <c r="PVK33" s="2027"/>
      <c r="PVL33" s="2027"/>
      <c r="PVM33" s="2027"/>
      <c r="PVN33" s="2027"/>
      <c r="PVO33" s="2027"/>
      <c r="PVP33" s="2027"/>
      <c r="PVQ33" s="2027"/>
      <c r="PVR33" s="2027"/>
      <c r="PVS33" s="2027"/>
      <c r="PVT33" s="2027"/>
      <c r="PVU33" s="2027"/>
      <c r="PVV33" s="2027"/>
      <c r="PVW33" s="2027"/>
      <c r="PVX33" s="2027"/>
      <c r="PVY33" s="2027"/>
      <c r="PVZ33" s="2027"/>
      <c r="PWA33" s="2027"/>
      <c r="PWB33" s="2027"/>
      <c r="PWC33" s="2027"/>
      <c r="PWD33" s="2027"/>
      <c r="PWE33" s="2027"/>
      <c r="PWF33" s="2027"/>
      <c r="PWG33" s="2027"/>
      <c r="PWH33" s="2027"/>
      <c r="PWI33" s="2027"/>
      <c r="PWJ33" s="2027"/>
      <c r="PWK33" s="2027"/>
      <c r="PWL33" s="2027"/>
      <c r="PWM33" s="2027"/>
      <c r="PWN33" s="2027"/>
      <c r="PWO33" s="2027"/>
      <c r="PWP33" s="2027"/>
      <c r="PWQ33" s="2027"/>
      <c r="PWR33" s="2027"/>
      <c r="PWS33" s="2027"/>
      <c r="PWT33" s="2027"/>
      <c r="PWU33" s="2027"/>
      <c r="PWV33" s="2027"/>
      <c r="PWW33" s="2027"/>
      <c r="PWX33" s="2027"/>
      <c r="PWY33" s="2027"/>
      <c r="PWZ33" s="2027"/>
      <c r="PXA33" s="2027"/>
      <c r="PXB33" s="2027"/>
      <c r="PXC33" s="2027"/>
      <c r="PXD33" s="2027"/>
      <c r="PXE33" s="2027"/>
      <c r="PXF33" s="2027"/>
      <c r="PXG33" s="2027"/>
      <c r="PXH33" s="2027"/>
      <c r="PXI33" s="2027"/>
      <c r="PXJ33" s="2027"/>
      <c r="PXK33" s="2027"/>
      <c r="PXL33" s="2027"/>
      <c r="PXM33" s="2027"/>
      <c r="PXN33" s="2027"/>
      <c r="PXO33" s="2027"/>
      <c r="PXP33" s="2027"/>
      <c r="PXQ33" s="2027"/>
      <c r="PXR33" s="2027"/>
      <c r="PXS33" s="2027"/>
      <c r="PXT33" s="2027"/>
      <c r="PXU33" s="2027"/>
      <c r="PXV33" s="2027"/>
      <c r="PXW33" s="2027"/>
      <c r="PXX33" s="2027"/>
      <c r="PXY33" s="2027"/>
      <c r="PXZ33" s="2027"/>
      <c r="PYA33" s="2027"/>
      <c r="PYB33" s="2027"/>
      <c r="PYC33" s="2027"/>
      <c r="PYD33" s="2027"/>
      <c r="PYE33" s="2027"/>
      <c r="PYF33" s="2027"/>
      <c r="PYG33" s="2027"/>
      <c r="PYH33" s="2027"/>
      <c r="PYI33" s="2027"/>
      <c r="PYJ33" s="2027"/>
      <c r="PYK33" s="2027"/>
      <c r="PYL33" s="2027"/>
      <c r="PYM33" s="2027"/>
      <c r="PYN33" s="2027"/>
      <c r="PYO33" s="2027"/>
      <c r="PYP33" s="2027"/>
      <c r="PYQ33" s="2027"/>
      <c r="PYR33" s="2027"/>
      <c r="PYS33" s="2027"/>
      <c r="PYT33" s="2027"/>
      <c r="PYU33" s="2027"/>
      <c r="PYV33" s="2027"/>
      <c r="PYW33" s="2027"/>
      <c r="PYX33" s="2027"/>
      <c r="PYY33" s="2027"/>
      <c r="PYZ33" s="2027"/>
      <c r="PZA33" s="2027"/>
      <c r="PZB33" s="2027"/>
      <c r="PZC33" s="2027"/>
      <c r="PZD33" s="2027"/>
      <c r="PZE33" s="2027"/>
      <c r="PZF33" s="2027"/>
      <c r="PZG33" s="2027"/>
      <c r="PZH33" s="2027"/>
      <c r="PZI33" s="2027"/>
      <c r="PZJ33" s="2027"/>
      <c r="PZK33" s="2027"/>
      <c r="PZL33" s="2027"/>
      <c r="PZM33" s="2027"/>
      <c r="PZN33" s="2027"/>
      <c r="PZO33" s="2027"/>
      <c r="PZP33" s="2027"/>
      <c r="PZQ33" s="2027"/>
      <c r="PZR33" s="2027"/>
      <c r="PZS33" s="2027"/>
      <c r="PZT33" s="2027"/>
      <c r="PZU33" s="2027"/>
      <c r="PZV33" s="2027"/>
      <c r="PZW33" s="2027"/>
      <c r="PZX33" s="2027"/>
      <c r="PZY33" s="2027"/>
      <c r="PZZ33" s="2027"/>
      <c r="QAA33" s="2027"/>
      <c r="QAB33" s="2027"/>
      <c r="QAC33" s="2027"/>
      <c r="QAD33" s="2027"/>
      <c r="QAE33" s="2027"/>
      <c r="QAF33" s="2027"/>
      <c r="QAG33" s="2027"/>
      <c r="QAH33" s="2027"/>
      <c r="QAI33" s="2027"/>
      <c r="QAJ33" s="2027"/>
      <c r="QAK33" s="2027"/>
      <c r="QAL33" s="2027"/>
      <c r="QAM33" s="2027"/>
      <c r="QAN33" s="2027"/>
      <c r="QAO33" s="2027"/>
      <c r="QAP33" s="2027"/>
      <c r="QAQ33" s="2027"/>
      <c r="QAR33" s="2027"/>
      <c r="QAS33" s="2027"/>
      <c r="QAT33" s="2027"/>
      <c r="QAU33" s="2027"/>
      <c r="QAV33" s="2027"/>
      <c r="QAW33" s="2027"/>
      <c r="QAX33" s="2027"/>
      <c r="QAY33" s="2027"/>
      <c r="QAZ33" s="2027"/>
      <c r="QBA33" s="2027"/>
      <c r="QBB33" s="2027"/>
      <c r="QBC33" s="2027"/>
      <c r="QBD33" s="2027"/>
      <c r="QBE33" s="2027"/>
      <c r="QBF33" s="2027"/>
      <c r="QBG33" s="2027"/>
      <c r="QBH33" s="2027"/>
      <c r="QBI33" s="2027"/>
      <c r="QBJ33" s="2027"/>
      <c r="QBK33" s="2027"/>
      <c r="QBL33" s="2027"/>
      <c r="QBM33" s="2027"/>
      <c r="QBN33" s="2027"/>
      <c r="QBO33" s="2027"/>
      <c r="QBP33" s="2027"/>
      <c r="QBQ33" s="2027"/>
      <c r="QBR33" s="2027"/>
      <c r="QBS33" s="2027"/>
      <c r="QBT33" s="2027"/>
      <c r="QBU33" s="2027"/>
      <c r="QBV33" s="2027"/>
      <c r="QBW33" s="2027"/>
      <c r="QBX33" s="2027"/>
      <c r="QBY33" s="2027"/>
      <c r="QBZ33" s="2027"/>
      <c r="QCA33" s="2027"/>
      <c r="QCB33" s="2027"/>
      <c r="QCC33" s="2027"/>
      <c r="QCD33" s="2027"/>
      <c r="QCE33" s="2027"/>
      <c r="QCF33" s="2027"/>
      <c r="QCG33" s="2027"/>
      <c r="QCH33" s="2027"/>
      <c r="QCI33" s="2027"/>
      <c r="QCJ33" s="2027"/>
      <c r="QCK33" s="2027"/>
      <c r="QCL33" s="2027"/>
      <c r="QCM33" s="2027"/>
      <c r="QCN33" s="2027"/>
      <c r="QCO33" s="2027"/>
      <c r="QCP33" s="2027"/>
      <c r="QCQ33" s="2027"/>
      <c r="QCR33" s="2027"/>
      <c r="QCS33" s="2027"/>
      <c r="QCT33" s="2027"/>
      <c r="QCU33" s="2027"/>
      <c r="QCV33" s="2027"/>
      <c r="QCW33" s="2027"/>
      <c r="QCX33" s="2027"/>
      <c r="QCY33" s="2027"/>
      <c r="QCZ33" s="2027"/>
      <c r="QDA33" s="2027"/>
      <c r="QDB33" s="2027"/>
      <c r="QDC33" s="2027"/>
      <c r="QDD33" s="2027"/>
      <c r="QDE33" s="2027"/>
      <c r="QDF33" s="2027"/>
      <c r="QDG33" s="2027"/>
      <c r="QDH33" s="2027"/>
      <c r="QDI33" s="2027"/>
      <c r="QDJ33" s="2027"/>
      <c r="QDK33" s="2027"/>
      <c r="QDL33" s="2027"/>
      <c r="QDM33" s="2027"/>
      <c r="QDN33" s="2027"/>
      <c r="QDO33" s="2027"/>
      <c r="QDP33" s="2027"/>
      <c r="QDQ33" s="2027"/>
      <c r="QDR33" s="2027"/>
      <c r="QDS33" s="2027"/>
      <c r="QDT33" s="2027"/>
      <c r="QDU33" s="2027"/>
      <c r="QDV33" s="2027"/>
      <c r="QDW33" s="2027"/>
      <c r="QDX33" s="2027"/>
      <c r="QDY33" s="2027"/>
      <c r="QDZ33" s="2027"/>
      <c r="QEA33" s="2027"/>
      <c r="QEB33" s="2027"/>
      <c r="QEC33" s="2027"/>
      <c r="QED33" s="2027"/>
      <c r="QEE33" s="2027"/>
      <c r="QEF33" s="2027"/>
      <c r="QEG33" s="2027"/>
      <c r="QEH33" s="2027"/>
      <c r="QEI33" s="2027"/>
      <c r="QEJ33" s="2027"/>
      <c r="QEK33" s="2027"/>
      <c r="QEL33" s="2027"/>
      <c r="QEM33" s="2027"/>
      <c r="QEN33" s="2027"/>
      <c r="QEO33" s="2027"/>
      <c r="QEP33" s="2027"/>
      <c r="QEQ33" s="2027"/>
      <c r="QER33" s="2027"/>
      <c r="QES33" s="2027"/>
      <c r="QET33" s="2027"/>
      <c r="QEU33" s="2027"/>
      <c r="QEV33" s="2027"/>
      <c r="QEW33" s="2027"/>
      <c r="QEX33" s="2027"/>
      <c r="QEY33" s="2027"/>
      <c r="QEZ33" s="2027"/>
      <c r="QFA33" s="2027"/>
      <c r="QFB33" s="2027"/>
      <c r="QFC33" s="2027"/>
      <c r="QFD33" s="2027"/>
      <c r="QFE33" s="2027"/>
      <c r="QFF33" s="2027"/>
      <c r="QFG33" s="2027"/>
      <c r="QFH33" s="2027"/>
      <c r="QFI33" s="2027"/>
      <c r="QFJ33" s="2027"/>
      <c r="QFK33" s="2027"/>
      <c r="QFL33" s="2027"/>
      <c r="QFM33" s="2027"/>
      <c r="QFN33" s="2027"/>
      <c r="QFO33" s="2027"/>
      <c r="QFP33" s="2027"/>
      <c r="QFQ33" s="2027"/>
      <c r="QFR33" s="2027"/>
      <c r="QFS33" s="2027"/>
      <c r="QFT33" s="2027"/>
      <c r="QFU33" s="2027"/>
      <c r="QFV33" s="2027"/>
      <c r="QFW33" s="2027"/>
      <c r="QFX33" s="2027"/>
      <c r="QFY33" s="2027"/>
      <c r="QFZ33" s="2027"/>
      <c r="QGA33" s="2027"/>
      <c r="QGB33" s="2027"/>
      <c r="QGC33" s="2027"/>
      <c r="QGD33" s="2027"/>
      <c r="QGE33" s="2027"/>
      <c r="QGF33" s="2027"/>
      <c r="QGG33" s="2027"/>
      <c r="QGH33" s="2027"/>
      <c r="QGI33" s="2027"/>
      <c r="QGJ33" s="2027"/>
      <c r="QGK33" s="2027"/>
      <c r="QGL33" s="2027"/>
      <c r="QGM33" s="2027"/>
      <c r="QGN33" s="2027"/>
      <c r="QGO33" s="2027"/>
      <c r="QGP33" s="2027"/>
      <c r="QGQ33" s="2027"/>
      <c r="QGR33" s="2027"/>
      <c r="QGS33" s="2027"/>
      <c r="QGT33" s="2027"/>
      <c r="QGU33" s="2027"/>
      <c r="QGV33" s="2027"/>
      <c r="QGW33" s="2027"/>
      <c r="QGX33" s="2027"/>
      <c r="QGY33" s="2027"/>
      <c r="QGZ33" s="2027"/>
      <c r="QHA33" s="2027"/>
      <c r="QHB33" s="2027"/>
      <c r="QHC33" s="2027"/>
      <c r="QHD33" s="2027"/>
      <c r="QHE33" s="2027"/>
      <c r="QHF33" s="2027"/>
      <c r="QHG33" s="2027"/>
      <c r="QHH33" s="2027"/>
      <c r="QHI33" s="2027"/>
      <c r="QHJ33" s="2027"/>
      <c r="QHK33" s="2027"/>
      <c r="QHL33" s="2027"/>
      <c r="QHM33" s="2027"/>
      <c r="QHN33" s="2027"/>
      <c r="QHO33" s="2027"/>
      <c r="QHP33" s="2027"/>
      <c r="QHQ33" s="2027"/>
      <c r="QHR33" s="2027"/>
      <c r="QHS33" s="2027"/>
      <c r="QHT33" s="2027"/>
      <c r="QHU33" s="2027"/>
      <c r="QHV33" s="2027"/>
      <c r="QHW33" s="2027"/>
      <c r="QHX33" s="2027"/>
      <c r="QHY33" s="2027"/>
      <c r="QHZ33" s="2027"/>
      <c r="QIA33" s="2027"/>
      <c r="QIB33" s="2027"/>
      <c r="QIC33" s="2027"/>
      <c r="QID33" s="2027"/>
      <c r="QIE33" s="2027"/>
      <c r="QIF33" s="2027"/>
      <c r="QIG33" s="2027"/>
      <c r="QIH33" s="2027"/>
      <c r="QII33" s="2027"/>
      <c r="QIJ33" s="2027"/>
      <c r="QIK33" s="2027"/>
      <c r="QIL33" s="2027"/>
      <c r="QIM33" s="2027"/>
      <c r="QIN33" s="2027"/>
      <c r="QIO33" s="2027"/>
      <c r="QIP33" s="2027"/>
      <c r="QIQ33" s="2027"/>
      <c r="QIR33" s="2027"/>
      <c r="QIS33" s="2027"/>
      <c r="QIT33" s="2027"/>
      <c r="QIU33" s="2027"/>
      <c r="QIV33" s="2027"/>
      <c r="QIW33" s="2027"/>
      <c r="QIX33" s="2027"/>
      <c r="QIY33" s="2027"/>
      <c r="QIZ33" s="2027"/>
      <c r="QJA33" s="2027"/>
      <c r="QJB33" s="2027"/>
      <c r="QJC33" s="2027"/>
      <c r="QJD33" s="2027"/>
      <c r="QJE33" s="2027"/>
      <c r="QJF33" s="2027"/>
      <c r="QJG33" s="2027"/>
      <c r="QJH33" s="2027"/>
      <c r="QJI33" s="2027"/>
      <c r="QJJ33" s="2027"/>
      <c r="QJK33" s="2027"/>
      <c r="QJL33" s="2027"/>
      <c r="QJM33" s="2027"/>
      <c r="QJN33" s="2027"/>
      <c r="QJO33" s="2027"/>
      <c r="QJP33" s="2027"/>
      <c r="QJQ33" s="2027"/>
      <c r="QJR33" s="2027"/>
      <c r="QJS33" s="2027"/>
      <c r="QJT33" s="2027"/>
      <c r="QJU33" s="2027"/>
      <c r="QJV33" s="2027"/>
      <c r="QJW33" s="2027"/>
      <c r="QJX33" s="2027"/>
      <c r="QJY33" s="2027"/>
      <c r="QJZ33" s="2027"/>
      <c r="QKA33" s="2027"/>
      <c r="QKB33" s="2027"/>
      <c r="QKC33" s="2027"/>
      <c r="QKD33" s="2027"/>
      <c r="QKE33" s="2027"/>
      <c r="QKF33" s="2027"/>
      <c r="QKG33" s="2027"/>
      <c r="QKH33" s="2027"/>
      <c r="QKI33" s="2027"/>
      <c r="QKJ33" s="2027"/>
      <c r="QKK33" s="2027"/>
      <c r="QKL33" s="2027"/>
      <c r="QKM33" s="2027"/>
      <c r="QKN33" s="2027"/>
      <c r="QKO33" s="2027"/>
      <c r="QKP33" s="2027"/>
      <c r="QKQ33" s="2027"/>
      <c r="QKR33" s="2027"/>
      <c r="QKS33" s="2027"/>
      <c r="QKT33" s="2027"/>
      <c r="QKU33" s="2027"/>
      <c r="QKV33" s="2027"/>
      <c r="QKW33" s="2027"/>
      <c r="QKX33" s="2027"/>
      <c r="QKY33" s="2027"/>
      <c r="QKZ33" s="2027"/>
      <c r="QLA33" s="2027"/>
      <c r="QLB33" s="2027"/>
      <c r="QLC33" s="2027"/>
      <c r="QLD33" s="2027"/>
      <c r="QLE33" s="2027"/>
      <c r="QLF33" s="2027"/>
      <c r="QLG33" s="2027"/>
      <c r="QLH33" s="2027"/>
      <c r="QLI33" s="2027"/>
      <c r="QLJ33" s="2027"/>
      <c r="QLK33" s="2027"/>
      <c r="QLL33" s="2027"/>
      <c r="QLM33" s="2027"/>
      <c r="QLN33" s="2027"/>
      <c r="QLO33" s="2027"/>
      <c r="QLP33" s="2027"/>
      <c r="QLQ33" s="2027"/>
      <c r="QLR33" s="2027"/>
      <c r="QLS33" s="2027"/>
      <c r="QLT33" s="2027"/>
      <c r="QLU33" s="2027"/>
      <c r="QLV33" s="2027"/>
      <c r="QLW33" s="2027"/>
      <c r="QLX33" s="2027"/>
      <c r="QLY33" s="2027"/>
      <c r="QLZ33" s="2027"/>
      <c r="QMA33" s="2027"/>
      <c r="QMB33" s="2027"/>
      <c r="QMC33" s="2027"/>
      <c r="QMD33" s="2027"/>
      <c r="QME33" s="2027"/>
      <c r="QMF33" s="2027"/>
      <c r="QMG33" s="2027"/>
      <c r="QMH33" s="2027"/>
      <c r="QMI33" s="2027"/>
      <c r="QMJ33" s="2027"/>
      <c r="QMK33" s="2027"/>
      <c r="QML33" s="2027"/>
      <c r="QMM33" s="2027"/>
      <c r="QMN33" s="2027"/>
      <c r="QMO33" s="2027"/>
      <c r="QMP33" s="2027"/>
      <c r="QMQ33" s="2027"/>
      <c r="QMR33" s="2027"/>
      <c r="QMS33" s="2027"/>
      <c r="QMT33" s="2027"/>
      <c r="QMU33" s="2027"/>
      <c r="QMV33" s="2027"/>
      <c r="QMW33" s="2027"/>
      <c r="QMX33" s="2027"/>
      <c r="QMY33" s="2027"/>
      <c r="QMZ33" s="2027"/>
      <c r="QNA33" s="2027"/>
      <c r="QNB33" s="2027"/>
      <c r="QNC33" s="2027"/>
      <c r="QND33" s="2027"/>
      <c r="QNE33" s="2027"/>
      <c r="QNF33" s="2027"/>
      <c r="QNG33" s="2027"/>
      <c r="QNH33" s="2027"/>
      <c r="QNI33" s="2027"/>
      <c r="QNJ33" s="2027"/>
      <c r="QNK33" s="2027"/>
      <c r="QNL33" s="2027"/>
      <c r="QNM33" s="2027"/>
      <c r="QNN33" s="2027"/>
      <c r="QNO33" s="2027"/>
      <c r="QNP33" s="2027"/>
      <c r="QNQ33" s="2027"/>
      <c r="QNR33" s="2027"/>
      <c r="QNS33" s="2027"/>
      <c r="QNT33" s="2027"/>
      <c r="QNU33" s="2027"/>
      <c r="QNV33" s="2027"/>
      <c r="QNW33" s="2027"/>
      <c r="QNX33" s="2027"/>
      <c r="QNY33" s="2027"/>
      <c r="QNZ33" s="2027"/>
      <c r="QOA33" s="2027"/>
      <c r="QOB33" s="2027"/>
      <c r="QOC33" s="2027"/>
      <c r="QOD33" s="2027"/>
      <c r="QOE33" s="2027"/>
      <c r="QOF33" s="2027"/>
      <c r="QOG33" s="2027"/>
      <c r="QOH33" s="2027"/>
      <c r="QOI33" s="2027"/>
      <c r="QOJ33" s="2027"/>
      <c r="QOK33" s="2027"/>
      <c r="QOL33" s="2027"/>
      <c r="QOM33" s="2027"/>
      <c r="QON33" s="2027"/>
      <c r="QOO33" s="2027"/>
      <c r="QOP33" s="2027"/>
      <c r="QOQ33" s="2027"/>
      <c r="QOR33" s="2027"/>
      <c r="QOS33" s="2027"/>
      <c r="QOT33" s="2027"/>
      <c r="QOU33" s="2027"/>
      <c r="QOV33" s="2027"/>
      <c r="QOW33" s="2027"/>
      <c r="QOX33" s="2027"/>
      <c r="QOY33" s="2027"/>
      <c r="QOZ33" s="2027"/>
      <c r="QPA33" s="2027"/>
      <c r="QPB33" s="2027"/>
      <c r="QPC33" s="2027"/>
      <c r="QPD33" s="2027"/>
      <c r="QPE33" s="2027"/>
      <c r="QPF33" s="2027"/>
      <c r="QPG33" s="2027"/>
      <c r="QPH33" s="2027"/>
      <c r="QPI33" s="2027"/>
      <c r="QPJ33" s="2027"/>
      <c r="QPK33" s="2027"/>
      <c r="QPL33" s="2027"/>
      <c r="QPM33" s="2027"/>
      <c r="QPN33" s="2027"/>
      <c r="QPO33" s="2027"/>
      <c r="QPP33" s="2027"/>
      <c r="QPQ33" s="2027"/>
      <c r="QPR33" s="2027"/>
      <c r="QPS33" s="2027"/>
      <c r="QPT33" s="2027"/>
      <c r="QPU33" s="2027"/>
      <c r="QPV33" s="2027"/>
      <c r="QPW33" s="2027"/>
      <c r="QPX33" s="2027"/>
      <c r="QPY33" s="2027"/>
      <c r="QPZ33" s="2027"/>
      <c r="QQA33" s="2027"/>
      <c r="QQB33" s="2027"/>
      <c r="QQC33" s="2027"/>
      <c r="QQD33" s="2027"/>
      <c r="QQE33" s="2027"/>
      <c r="QQF33" s="2027"/>
      <c r="QQG33" s="2027"/>
      <c r="QQH33" s="2027"/>
      <c r="QQI33" s="2027"/>
      <c r="QQJ33" s="2027"/>
      <c r="QQK33" s="2027"/>
      <c r="QQL33" s="2027"/>
      <c r="QQM33" s="2027"/>
      <c r="QQN33" s="2027"/>
      <c r="QQO33" s="2027"/>
      <c r="QQP33" s="2027"/>
      <c r="QQQ33" s="2027"/>
      <c r="QQR33" s="2027"/>
      <c r="QQS33" s="2027"/>
      <c r="QQT33" s="2027"/>
      <c r="QQU33" s="2027"/>
      <c r="QQV33" s="2027"/>
      <c r="QQW33" s="2027"/>
      <c r="QQX33" s="2027"/>
      <c r="QQY33" s="2027"/>
      <c r="QQZ33" s="2027"/>
      <c r="QRA33" s="2027"/>
      <c r="QRB33" s="2027"/>
      <c r="QRC33" s="2027"/>
      <c r="QRD33" s="2027"/>
      <c r="QRE33" s="2027"/>
      <c r="QRF33" s="2027"/>
      <c r="QRG33" s="2027"/>
      <c r="QRH33" s="2027"/>
      <c r="QRI33" s="2027"/>
      <c r="QRJ33" s="2027"/>
      <c r="QRK33" s="2027"/>
      <c r="QRL33" s="2027"/>
      <c r="QRM33" s="2027"/>
      <c r="QRN33" s="2027"/>
      <c r="QRO33" s="2027"/>
      <c r="QRP33" s="2027"/>
      <c r="QRQ33" s="2027"/>
      <c r="QRR33" s="2027"/>
      <c r="QRS33" s="2027"/>
      <c r="QRT33" s="2027"/>
      <c r="QRU33" s="2027"/>
      <c r="QRV33" s="2027"/>
      <c r="QRW33" s="2027"/>
      <c r="QRX33" s="2027"/>
      <c r="QRY33" s="2027"/>
      <c r="QRZ33" s="2027"/>
      <c r="QSA33" s="2027"/>
      <c r="QSB33" s="2027"/>
      <c r="QSC33" s="2027"/>
      <c r="QSD33" s="2027"/>
      <c r="QSE33" s="2027"/>
      <c r="QSF33" s="2027"/>
      <c r="QSG33" s="2027"/>
      <c r="QSH33" s="2027"/>
      <c r="QSI33" s="2027"/>
      <c r="QSJ33" s="2027"/>
      <c r="QSK33" s="2027"/>
      <c r="QSL33" s="2027"/>
      <c r="QSM33" s="2027"/>
      <c r="QSN33" s="2027"/>
      <c r="QSO33" s="2027"/>
      <c r="QSP33" s="2027"/>
      <c r="QSQ33" s="2027"/>
      <c r="QSR33" s="2027"/>
      <c r="QSS33" s="2027"/>
      <c r="QST33" s="2027"/>
      <c r="QSU33" s="2027"/>
      <c r="QSV33" s="2027"/>
      <c r="QSW33" s="2027"/>
      <c r="QSX33" s="2027"/>
      <c r="QSY33" s="2027"/>
      <c r="QSZ33" s="2027"/>
      <c r="QTA33" s="2027"/>
      <c r="QTB33" s="2027"/>
      <c r="QTC33" s="2027"/>
      <c r="QTD33" s="2027"/>
      <c r="QTE33" s="2027"/>
      <c r="QTF33" s="2027"/>
      <c r="QTG33" s="2027"/>
      <c r="QTH33" s="2027"/>
      <c r="QTI33" s="2027"/>
      <c r="QTJ33" s="2027"/>
      <c r="QTK33" s="2027"/>
      <c r="QTL33" s="2027"/>
      <c r="QTM33" s="2027"/>
      <c r="QTN33" s="2027"/>
      <c r="QTO33" s="2027"/>
      <c r="QTP33" s="2027"/>
      <c r="QTQ33" s="2027"/>
      <c r="QTR33" s="2027"/>
      <c r="QTS33" s="2027"/>
      <c r="QTT33" s="2027"/>
      <c r="QTU33" s="2027"/>
      <c r="QTV33" s="2027"/>
      <c r="QTW33" s="2027"/>
      <c r="QTX33" s="2027"/>
      <c r="QTY33" s="2027"/>
      <c r="QTZ33" s="2027"/>
      <c r="QUA33" s="2027"/>
      <c r="QUB33" s="2027"/>
      <c r="QUC33" s="2027"/>
      <c r="QUD33" s="2027"/>
      <c r="QUE33" s="2027"/>
      <c r="QUF33" s="2027"/>
      <c r="QUG33" s="2027"/>
      <c r="QUH33" s="2027"/>
      <c r="QUI33" s="2027"/>
      <c r="QUJ33" s="2027"/>
      <c r="QUK33" s="2027"/>
      <c r="QUL33" s="2027"/>
      <c r="QUM33" s="2027"/>
      <c r="QUN33" s="2027"/>
      <c r="QUO33" s="2027"/>
      <c r="QUP33" s="2027"/>
      <c r="QUQ33" s="2027"/>
      <c r="QUR33" s="2027"/>
      <c r="QUS33" s="2027"/>
      <c r="QUT33" s="2027"/>
      <c r="QUU33" s="2027"/>
      <c r="QUV33" s="2027"/>
      <c r="QUW33" s="2027"/>
      <c r="QUX33" s="2027"/>
      <c r="QUY33" s="2027"/>
      <c r="QUZ33" s="2027"/>
      <c r="QVA33" s="2027"/>
      <c r="QVB33" s="2027"/>
      <c r="QVC33" s="2027"/>
      <c r="QVD33" s="2027"/>
      <c r="QVE33" s="2027"/>
      <c r="QVF33" s="2027"/>
      <c r="QVG33" s="2027"/>
      <c r="QVH33" s="2027"/>
      <c r="QVI33" s="2027"/>
      <c r="QVJ33" s="2027"/>
      <c r="QVK33" s="2027"/>
      <c r="QVL33" s="2027"/>
      <c r="QVM33" s="2027"/>
      <c r="QVN33" s="2027"/>
      <c r="QVO33" s="2027"/>
      <c r="QVP33" s="2027"/>
      <c r="QVQ33" s="2027"/>
      <c r="QVR33" s="2027"/>
      <c r="QVS33" s="2027"/>
      <c r="QVT33" s="2027"/>
      <c r="QVU33" s="2027"/>
      <c r="QVV33" s="2027"/>
      <c r="QVW33" s="2027"/>
      <c r="QVX33" s="2027"/>
      <c r="QVY33" s="2027"/>
      <c r="QVZ33" s="2027"/>
      <c r="QWA33" s="2027"/>
      <c r="QWB33" s="2027"/>
      <c r="QWC33" s="2027"/>
      <c r="QWD33" s="2027"/>
      <c r="QWE33" s="2027"/>
      <c r="QWF33" s="2027"/>
      <c r="QWG33" s="2027"/>
      <c r="QWH33" s="2027"/>
      <c r="QWI33" s="2027"/>
      <c r="QWJ33" s="2027"/>
      <c r="QWK33" s="2027"/>
      <c r="QWL33" s="2027"/>
      <c r="QWM33" s="2027"/>
      <c r="QWN33" s="2027"/>
      <c r="QWO33" s="2027"/>
      <c r="QWP33" s="2027"/>
      <c r="QWQ33" s="2027"/>
      <c r="QWR33" s="2027"/>
      <c r="QWS33" s="2027"/>
      <c r="QWT33" s="2027"/>
      <c r="QWU33" s="2027"/>
      <c r="QWV33" s="2027"/>
      <c r="QWW33" s="2027"/>
      <c r="QWX33" s="2027"/>
      <c r="QWY33" s="2027"/>
      <c r="QWZ33" s="2027"/>
      <c r="QXA33" s="2027"/>
      <c r="QXB33" s="2027"/>
      <c r="QXC33" s="2027"/>
      <c r="QXD33" s="2027"/>
      <c r="QXE33" s="2027"/>
      <c r="QXF33" s="2027"/>
      <c r="QXG33" s="2027"/>
      <c r="QXH33" s="2027"/>
      <c r="QXI33" s="2027"/>
      <c r="QXJ33" s="2027"/>
      <c r="QXK33" s="2027"/>
      <c r="QXL33" s="2027"/>
      <c r="QXM33" s="2027"/>
      <c r="QXN33" s="2027"/>
      <c r="QXO33" s="2027"/>
      <c r="QXP33" s="2027"/>
      <c r="QXQ33" s="2027"/>
      <c r="QXR33" s="2027"/>
      <c r="QXS33" s="2027"/>
      <c r="QXT33" s="2027"/>
      <c r="QXU33" s="2027"/>
      <c r="QXV33" s="2027"/>
      <c r="QXW33" s="2027"/>
      <c r="QXX33" s="2027"/>
      <c r="QXY33" s="2027"/>
      <c r="QXZ33" s="2027"/>
      <c r="QYA33" s="2027"/>
      <c r="QYB33" s="2027"/>
      <c r="QYC33" s="2027"/>
      <c r="QYD33" s="2027"/>
      <c r="QYE33" s="2027"/>
      <c r="QYF33" s="2027"/>
      <c r="QYG33" s="2027"/>
      <c r="QYH33" s="2027"/>
      <c r="QYI33" s="2027"/>
      <c r="QYJ33" s="2027"/>
      <c r="QYK33" s="2027"/>
      <c r="QYL33" s="2027"/>
      <c r="QYM33" s="2027"/>
      <c r="QYN33" s="2027"/>
      <c r="QYO33" s="2027"/>
      <c r="QYP33" s="2027"/>
      <c r="QYQ33" s="2027"/>
      <c r="QYR33" s="2027"/>
      <c r="QYS33" s="2027"/>
      <c r="QYT33" s="2027"/>
      <c r="QYU33" s="2027"/>
      <c r="QYV33" s="2027"/>
      <c r="QYW33" s="2027"/>
      <c r="QYX33" s="2027"/>
      <c r="QYY33" s="2027"/>
      <c r="QYZ33" s="2027"/>
      <c r="QZA33" s="2027"/>
      <c r="QZB33" s="2027"/>
      <c r="QZC33" s="2027"/>
      <c r="QZD33" s="2027"/>
      <c r="QZE33" s="2027"/>
      <c r="QZF33" s="2027"/>
      <c r="QZG33" s="2027"/>
      <c r="QZH33" s="2027"/>
      <c r="QZI33" s="2027"/>
      <c r="QZJ33" s="2027"/>
      <c r="QZK33" s="2027"/>
      <c r="QZL33" s="2027"/>
      <c r="QZM33" s="2027"/>
      <c r="QZN33" s="2027"/>
      <c r="QZO33" s="2027"/>
      <c r="QZP33" s="2027"/>
      <c r="QZQ33" s="2027"/>
      <c r="QZR33" s="2027"/>
      <c r="QZS33" s="2027"/>
      <c r="QZT33" s="2027"/>
      <c r="QZU33" s="2027"/>
      <c r="QZV33" s="2027"/>
      <c r="QZW33" s="2027"/>
      <c r="QZX33" s="2027"/>
      <c r="QZY33" s="2027"/>
      <c r="QZZ33" s="2027"/>
      <c r="RAA33" s="2027"/>
      <c r="RAB33" s="2027"/>
      <c r="RAC33" s="2027"/>
      <c r="RAD33" s="2027"/>
      <c r="RAE33" s="2027"/>
      <c r="RAF33" s="2027"/>
      <c r="RAG33" s="2027"/>
      <c r="RAH33" s="2027"/>
      <c r="RAI33" s="2027"/>
      <c r="RAJ33" s="2027"/>
      <c r="RAK33" s="2027"/>
      <c r="RAL33" s="2027"/>
      <c r="RAM33" s="2027"/>
      <c r="RAN33" s="2027"/>
      <c r="RAO33" s="2027"/>
      <c r="RAP33" s="2027"/>
      <c r="RAQ33" s="2027"/>
      <c r="RAR33" s="2027"/>
      <c r="RAS33" s="2027"/>
      <c r="RAT33" s="2027"/>
      <c r="RAU33" s="2027"/>
      <c r="RAV33" s="2027"/>
      <c r="RAW33" s="2027"/>
      <c r="RAX33" s="2027"/>
      <c r="RAY33" s="2027"/>
      <c r="RAZ33" s="2027"/>
      <c r="RBA33" s="2027"/>
      <c r="RBB33" s="2027"/>
      <c r="RBC33" s="2027"/>
      <c r="RBD33" s="2027"/>
      <c r="RBE33" s="2027"/>
      <c r="RBF33" s="2027"/>
      <c r="RBG33" s="2027"/>
      <c r="RBH33" s="2027"/>
      <c r="RBI33" s="2027"/>
      <c r="RBJ33" s="2027"/>
      <c r="RBK33" s="2027"/>
      <c r="RBL33" s="2027"/>
      <c r="RBM33" s="2027"/>
      <c r="RBN33" s="2027"/>
      <c r="RBO33" s="2027"/>
      <c r="RBP33" s="2027"/>
      <c r="RBQ33" s="2027"/>
      <c r="RBR33" s="2027"/>
      <c r="RBS33" s="2027"/>
      <c r="RBT33" s="2027"/>
      <c r="RBU33" s="2027"/>
      <c r="RBV33" s="2027"/>
      <c r="RBW33" s="2027"/>
      <c r="RBX33" s="2027"/>
      <c r="RBY33" s="2027"/>
      <c r="RBZ33" s="2027"/>
      <c r="RCA33" s="2027"/>
      <c r="RCB33" s="2027"/>
      <c r="RCC33" s="2027"/>
      <c r="RCD33" s="2027"/>
      <c r="RCE33" s="2027"/>
      <c r="RCF33" s="2027"/>
      <c r="RCG33" s="2027"/>
      <c r="RCH33" s="2027"/>
      <c r="RCI33" s="2027"/>
      <c r="RCJ33" s="2027"/>
      <c r="RCK33" s="2027"/>
      <c r="RCL33" s="2027"/>
      <c r="RCM33" s="2027"/>
      <c r="RCN33" s="2027"/>
      <c r="RCO33" s="2027"/>
      <c r="RCP33" s="2027"/>
      <c r="RCQ33" s="2027"/>
      <c r="RCR33" s="2027"/>
      <c r="RCS33" s="2027"/>
      <c r="RCT33" s="2027"/>
      <c r="RCU33" s="2027"/>
      <c r="RCV33" s="2027"/>
      <c r="RCW33" s="2027"/>
      <c r="RCX33" s="2027"/>
      <c r="RCY33" s="2027"/>
      <c r="RCZ33" s="2027"/>
      <c r="RDA33" s="2027"/>
      <c r="RDB33" s="2027"/>
      <c r="RDC33" s="2027"/>
      <c r="RDD33" s="2027"/>
      <c r="RDE33" s="2027"/>
      <c r="RDF33" s="2027"/>
      <c r="RDG33" s="2027"/>
      <c r="RDH33" s="2027"/>
      <c r="RDI33" s="2027"/>
      <c r="RDJ33" s="2027"/>
      <c r="RDK33" s="2027"/>
      <c r="RDL33" s="2027"/>
      <c r="RDM33" s="2027"/>
      <c r="RDN33" s="2027"/>
      <c r="RDO33" s="2027"/>
      <c r="RDP33" s="2027"/>
      <c r="RDQ33" s="2027"/>
      <c r="RDR33" s="2027"/>
      <c r="RDS33" s="2027"/>
      <c r="RDT33" s="2027"/>
      <c r="RDU33" s="2027"/>
      <c r="RDV33" s="2027"/>
      <c r="RDW33" s="2027"/>
      <c r="RDX33" s="2027"/>
      <c r="RDY33" s="2027"/>
      <c r="RDZ33" s="2027"/>
      <c r="REA33" s="2027"/>
      <c r="REB33" s="2027"/>
      <c r="REC33" s="2027"/>
      <c r="RED33" s="2027"/>
      <c r="REE33" s="2027"/>
      <c r="REF33" s="2027"/>
      <c r="REG33" s="2027"/>
      <c r="REH33" s="2027"/>
      <c r="REI33" s="2027"/>
      <c r="REJ33" s="2027"/>
      <c r="REK33" s="2027"/>
      <c r="REL33" s="2027"/>
      <c r="REM33" s="2027"/>
      <c r="REN33" s="2027"/>
      <c r="REO33" s="2027"/>
      <c r="REP33" s="2027"/>
      <c r="REQ33" s="2027"/>
      <c r="RER33" s="2027"/>
      <c r="RES33" s="2027"/>
      <c r="RET33" s="2027"/>
      <c r="REU33" s="2027"/>
      <c r="REV33" s="2027"/>
      <c r="REW33" s="2027"/>
      <c r="REX33" s="2027"/>
      <c r="REY33" s="2027"/>
      <c r="REZ33" s="2027"/>
      <c r="RFA33" s="2027"/>
      <c r="RFB33" s="2027"/>
      <c r="RFC33" s="2027"/>
      <c r="RFD33" s="2027"/>
      <c r="RFE33" s="2027"/>
      <c r="RFF33" s="2027"/>
      <c r="RFG33" s="2027"/>
      <c r="RFH33" s="2027"/>
      <c r="RFI33" s="2027"/>
      <c r="RFJ33" s="2027"/>
      <c r="RFK33" s="2027"/>
      <c r="RFL33" s="2027"/>
      <c r="RFM33" s="2027"/>
      <c r="RFN33" s="2027"/>
      <c r="RFO33" s="2027"/>
      <c r="RFP33" s="2027"/>
      <c r="RFQ33" s="2027"/>
      <c r="RFR33" s="2027"/>
      <c r="RFS33" s="2027"/>
      <c r="RFT33" s="2027"/>
      <c r="RFU33" s="2027"/>
      <c r="RFV33" s="2027"/>
      <c r="RFW33" s="2027"/>
      <c r="RFX33" s="2027"/>
      <c r="RFY33" s="2027"/>
      <c r="RFZ33" s="2027"/>
      <c r="RGA33" s="2027"/>
      <c r="RGB33" s="2027"/>
      <c r="RGC33" s="2027"/>
      <c r="RGD33" s="2027"/>
      <c r="RGE33" s="2027"/>
      <c r="RGF33" s="2027"/>
      <c r="RGG33" s="2027"/>
      <c r="RGH33" s="2027"/>
      <c r="RGI33" s="2027"/>
      <c r="RGJ33" s="2027"/>
      <c r="RGK33" s="2027"/>
      <c r="RGL33" s="2027"/>
      <c r="RGM33" s="2027"/>
      <c r="RGN33" s="2027"/>
      <c r="RGO33" s="2027"/>
      <c r="RGP33" s="2027"/>
      <c r="RGQ33" s="2027"/>
      <c r="RGR33" s="2027"/>
      <c r="RGS33" s="2027"/>
      <c r="RGT33" s="2027"/>
      <c r="RGU33" s="2027"/>
      <c r="RGV33" s="2027"/>
      <c r="RGW33" s="2027"/>
      <c r="RGX33" s="2027"/>
      <c r="RGY33" s="2027"/>
      <c r="RGZ33" s="2027"/>
      <c r="RHA33" s="2027"/>
      <c r="RHB33" s="2027"/>
      <c r="RHC33" s="2027"/>
      <c r="RHD33" s="2027"/>
      <c r="RHE33" s="2027"/>
      <c r="RHF33" s="2027"/>
      <c r="RHG33" s="2027"/>
      <c r="RHH33" s="2027"/>
      <c r="RHI33" s="2027"/>
      <c r="RHJ33" s="2027"/>
      <c r="RHK33" s="2027"/>
      <c r="RHL33" s="2027"/>
      <c r="RHM33" s="2027"/>
      <c r="RHN33" s="2027"/>
      <c r="RHO33" s="2027"/>
      <c r="RHP33" s="2027"/>
      <c r="RHQ33" s="2027"/>
      <c r="RHR33" s="2027"/>
      <c r="RHS33" s="2027"/>
      <c r="RHT33" s="2027"/>
      <c r="RHU33" s="2027"/>
      <c r="RHV33" s="2027"/>
      <c r="RHW33" s="2027"/>
      <c r="RHX33" s="2027"/>
      <c r="RHY33" s="2027"/>
      <c r="RHZ33" s="2027"/>
      <c r="RIA33" s="2027"/>
      <c r="RIB33" s="2027"/>
      <c r="RIC33" s="2027"/>
      <c r="RID33" s="2027"/>
      <c r="RIE33" s="2027"/>
      <c r="RIF33" s="2027"/>
      <c r="RIG33" s="2027"/>
      <c r="RIH33" s="2027"/>
      <c r="RII33" s="2027"/>
      <c r="RIJ33" s="2027"/>
      <c r="RIK33" s="2027"/>
      <c r="RIL33" s="2027"/>
      <c r="RIM33" s="2027"/>
      <c r="RIN33" s="2027"/>
      <c r="RIO33" s="2027"/>
      <c r="RIP33" s="2027"/>
      <c r="RIQ33" s="2027"/>
      <c r="RIR33" s="2027"/>
      <c r="RIS33" s="2027"/>
      <c r="RIT33" s="2027"/>
      <c r="RIU33" s="2027"/>
      <c r="RIV33" s="2027"/>
      <c r="RIW33" s="2027"/>
      <c r="RIX33" s="2027"/>
      <c r="RIY33" s="2027"/>
      <c r="RIZ33" s="2027"/>
      <c r="RJA33" s="2027"/>
      <c r="RJB33" s="2027"/>
      <c r="RJC33" s="2027"/>
      <c r="RJD33" s="2027"/>
      <c r="RJE33" s="2027"/>
      <c r="RJF33" s="2027"/>
      <c r="RJG33" s="2027"/>
      <c r="RJH33" s="2027"/>
      <c r="RJI33" s="2027"/>
      <c r="RJJ33" s="2027"/>
      <c r="RJK33" s="2027"/>
      <c r="RJL33" s="2027"/>
      <c r="RJM33" s="2027"/>
      <c r="RJN33" s="2027"/>
      <c r="RJO33" s="2027"/>
      <c r="RJP33" s="2027"/>
      <c r="RJQ33" s="2027"/>
      <c r="RJR33" s="2027"/>
      <c r="RJS33" s="2027"/>
      <c r="RJT33" s="2027"/>
      <c r="RJU33" s="2027"/>
      <c r="RJV33" s="2027"/>
      <c r="RJW33" s="2027"/>
      <c r="RJX33" s="2027"/>
      <c r="RJY33" s="2027"/>
      <c r="RJZ33" s="2027"/>
      <c r="RKA33" s="2027"/>
      <c r="RKB33" s="2027"/>
      <c r="RKC33" s="2027"/>
      <c r="RKD33" s="2027"/>
      <c r="RKE33" s="2027"/>
      <c r="RKF33" s="2027"/>
      <c r="RKG33" s="2027"/>
      <c r="RKH33" s="2027"/>
      <c r="RKI33" s="2027"/>
      <c r="RKJ33" s="2027"/>
      <c r="RKK33" s="2027"/>
      <c r="RKL33" s="2027"/>
      <c r="RKM33" s="2027"/>
      <c r="RKN33" s="2027"/>
      <c r="RKO33" s="2027"/>
      <c r="RKP33" s="2027"/>
      <c r="RKQ33" s="2027"/>
      <c r="RKR33" s="2027"/>
      <c r="RKS33" s="2027"/>
      <c r="RKT33" s="2027"/>
      <c r="RKU33" s="2027"/>
      <c r="RKV33" s="2027"/>
      <c r="RKW33" s="2027"/>
      <c r="RKX33" s="2027"/>
      <c r="RKY33" s="2027"/>
      <c r="RKZ33" s="2027"/>
      <c r="RLA33" s="2027"/>
      <c r="RLB33" s="2027"/>
      <c r="RLC33" s="2027"/>
      <c r="RLD33" s="2027"/>
      <c r="RLE33" s="2027"/>
      <c r="RLF33" s="2027"/>
      <c r="RLG33" s="2027"/>
      <c r="RLH33" s="2027"/>
      <c r="RLI33" s="2027"/>
      <c r="RLJ33" s="2027"/>
      <c r="RLK33" s="2027"/>
      <c r="RLL33" s="2027"/>
      <c r="RLM33" s="2027"/>
      <c r="RLN33" s="2027"/>
      <c r="RLO33" s="2027"/>
      <c r="RLP33" s="2027"/>
      <c r="RLQ33" s="2027"/>
      <c r="RLR33" s="2027"/>
      <c r="RLS33" s="2027"/>
      <c r="RLT33" s="2027"/>
      <c r="RLU33" s="2027"/>
      <c r="RLV33" s="2027"/>
      <c r="RLW33" s="2027"/>
      <c r="RLX33" s="2027"/>
      <c r="RLY33" s="2027"/>
      <c r="RLZ33" s="2027"/>
      <c r="RMA33" s="2027"/>
      <c r="RMB33" s="2027"/>
      <c r="RMC33" s="2027"/>
      <c r="RMD33" s="2027"/>
      <c r="RME33" s="2027"/>
      <c r="RMF33" s="2027"/>
      <c r="RMG33" s="2027"/>
      <c r="RMH33" s="2027"/>
      <c r="RMI33" s="2027"/>
      <c r="RMJ33" s="2027"/>
      <c r="RMK33" s="2027"/>
      <c r="RML33" s="2027"/>
      <c r="RMM33" s="2027"/>
      <c r="RMN33" s="2027"/>
      <c r="RMO33" s="2027"/>
      <c r="RMP33" s="2027"/>
      <c r="RMQ33" s="2027"/>
      <c r="RMR33" s="2027"/>
      <c r="RMS33" s="2027"/>
      <c r="RMT33" s="2027"/>
      <c r="RMU33" s="2027"/>
      <c r="RMV33" s="2027"/>
      <c r="RMW33" s="2027"/>
      <c r="RMX33" s="2027"/>
      <c r="RMY33" s="2027"/>
      <c r="RMZ33" s="2027"/>
      <c r="RNA33" s="2027"/>
      <c r="RNB33" s="2027"/>
      <c r="RNC33" s="2027"/>
      <c r="RND33" s="2027"/>
      <c r="RNE33" s="2027"/>
      <c r="RNF33" s="2027"/>
      <c r="RNG33" s="2027"/>
      <c r="RNH33" s="2027"/>
      <c r="RNI33" s="2027"/>
      <c r="RNJ33" s="2027"/>
      <c r="RNK33" s="2027"/>
      <c r="RNL33" s="2027"/>
      <c r="RNM33" s="2027"/>
      <c r="RNN33" s="2027"/>
      <c r="RNO33" s="2027"/>
      <c r="RNP33" s="2027"/>
      <c r="RNQ33" s="2027"/>
      <c r="RNR33" s="2027"/>
      <c r="RNS33" s="2027"/>
      <c r="RNT33" s="2027"/>
      <c r="RNU33" s="2027"/>
      <c r="RNV33" s="2027"/>
      <c r="RNW33" s="2027"/>
      <c r="RNX33" s="2027"/>
      <c r="RNY33" s="2027"/>
      <c r="RNZ33" s="2027"/>
      <c r="ROA33" s="2027"/>
      <c r="ROB33" s="2027"/>
      <c r="ROC33" s="2027"/>
      <c r="ROD33" s="2027"/>
      <c r="ROE33" s="2027"/>
      <c r="ROF33" s="2027"/>
      <c r="ROG33" s="2027"/>
      <c r="ROH33" s="2027"/>
      <c r="ROI33" s="2027"/>
      <c r="ROJ33" s="2027"/>
      <c r="ROK33" s="2027"/>
      <c r="ROL33" s="2027"/>
      <c r="ROM33" s="2027"/>
      <c r="RON33" s="2027"/>
      <c r="ROO33" s="2027"/>
      <c r="ROP33" s="2027"/>
      <c r="ROQ33" s="2027"/>
      <c r="ROR33" s="2027"/>
      <c r="ROS33" s="2027"/>
      <c r="ROT33" s="2027"/>
      <c r="ROU33" s="2027"/>
      <c r="ROV33" s="2027"/>
      <c r="ROW33" s="2027"/>
      <c r="ROX33" s="2027"/>
      <c r="ROY33" s="2027"/>
      <c r="ROZ33" s="2027"/>
      <c r="RPA33" s="2027"/>
      <c r="RPB33" s="2027"/>
      <c r="RPC33" s="2027"/>
      <c r="RPD33" s="2027"/>
      <c r="RPE33" s="2027"/>
      <c r="RPF33" s="2027"/>
      <c r="RPG33" s="2027"/>
      <c r="RPH33" s="2027"/>
      <c r="RPI33" s="2027"/>
      <c r="RPJ33" s="2027"/>
      <c r="RPK33" s="2027"/>
      <c r="RPL33" s="2027"/>
      <c r="RPM33" s="2027"/>
      <c r="RPN33" s="2027"/>
      <c r="RPO33" s="2027"/>
      <c r="RPP33" s="2027"/>
      <c r="RPQ33" s="2027"/>
      <c r="RPR33" s="2027"/>
      <c r="RPS33" s="2027"/>
      <c r="RPT33" s="2027"/>
      <c r="RPU33" s="2027"/>
      <c r="RPV33" s="2027"/>
      <c r="RPW33" s="2027"/>
      <c r="RPX33" s="2027"/>
      <c r="RPY33" s="2027"/>
      <c r="RPZ33" s="2027"/>
      <c r="RQA33" s="2027"/>
      <c r="RQB33" s="2027"/>
      <c r="RQC33" s="2027"/>
      <c r="RQD33" s="2027"/>
      <c r="RQE33" s="2027"/>
      <c r="RQF33" s="2027"/>
      <c r="RQG33" s="2027"/>
      <c r="RQH33" s="2027"/>
      <c r="RQI33" s="2027"/>
      <c r="RQJ33" s="2027"/>
      <c r="RQK33" s="2027"/>
      <c r="RQL33" s="2027"/>
      <c r="RQM33" s="2027"/>
      <c r="RQN33" s="2027"/>
      <c r="RQO33" s="2027"/>
      <c r="RQP33" s="2027"/>
      <c r="RQQ33" s="2027"/>
      <c r="RQR33" s="2027"/>
      <c r="RQS33" s="2027"/>
      <c r="RQT33" s="2027"/>
      <c r="RQU33" s="2027"/>
      <c r="RQV33" s="2027"/>
      <c r="RQW33" s="2027"/>
      <c r="RQX33" s="2027"/>
      <c r="RQY33" s="2027"/>
      <c r="RQZ33" s="2027"/>
      <c r="RRA33" s="2027"/>
      <c r="RRB33" s="2027"/>
      <c r="RRC33" s="2027"/>
      <c r="RRD33" s="2027"/>
      <c r="RRE33" s="2027"/>
      <c r="RRF33" s="2027"/>
      <c r="RRG33" s="2027"/>
      <c r="RRH33" s="2027"/>
      <c r="RRI33" s="2027"/>
      <c r="RRJ33" s="2027"/>
      <c r="RRK33" s="2027"/>
      <c r="RRL33" s="2027"/>
      <c r="RRM33" s="2027"/>
      <c r="RRN33" s="2027"/>
      <c r="RRO33" s="2027"/>
      <c r="RRP33" s="2027"/>
      <c r="RRQ33" s="2027"/>
      <c r="RRR33" s="2027"/>
      <c r="RRS33" s="2027"/>
      <c r="RRT33" s="2027"/>
      <c r="RRU33" s="2027"/>
      <c r="RRV33" s="2027"/>
      <c r="RRW33" s="2027"/>
      <c r="RRX33" s="2027"/>
      <c r="RRY33" s="2027"/>
      <c r="RRZ33" s="2027"/>
      <c r="RSA33" s="2027"/>
      <c r="RSB33" s="2027"/>
      <c r="RSC33" s="2027"/>
      <c r="RSD33" s="2027"/>
      <c r="RSE33" s="2027"/>
      <c r="RSF33" s="2027"/>
      <c r="RSG33" s="2027"/>
      <c r="RSH33" s="2027"/>
      <c r="RSI33" s="2027"/>
      <c r="RSJ33" s="2027"/>
      <c r="RSK33" s="2027"/>
      <c r="RSL33" s="2027"/>
      <c r="RSM33" s="2027"/>
      <c r="RSN33" s="2027"/>
      <c r="RSO33" s="2027"/>
      <c r="RSP33" s="2027"/>
      <c r="RSQ33" s="2027"/>
      <c r="RSR33" s="2027"/>
      <c r="RSS33" s="2027"/>
      <c r="RST33" s="2027"/>
      <c r="RSU33" s="2027"/>
      <c r="RSV33" s="2027"/>
      <c r="RSW33" s="2027"/>
      <c r="RSX33" s="2027"/>
      <c r="RSY33" s="2027"/>
      <c r="RSZ33" s="2027"/>
      <c r="RTA33" s="2027"/>
      <c r="RTB33" s="2027"/>
      <c r="RTC33" s="2027"/>
      <c r="RTD33" s="2027"/>
      <c r="RTE33" s="2027"/>
      <c r="RTF33" s="2027"/>
      <c r="RTG33" s="2027"/>
      <c r="RTH33" s="2027"/>
      <c r="RTI33" s="2027"/>
      <c r="RTJ33" s="2027"/>
      <c r="RTK33" s="2027"/>
      <c r="RTL33" s="2027"/>
      <c r="RTM33" s="2027"/>
      <c r="RTN33" s="2027"/>
      <c r="RTO33" s="2027"/>
      <c r="RTP33" s="2027"/>
      <c r="RTQ33" s="2027"/>
      <c r="RTR33" s="2027"/>
      <c r="RTS33" s="2027"/>
      <c r="RTT33" s="2027"/>
      <c r="RTU33" s="2027"/>
      <c r="RTV33" s="2027"/>
      <c r="RTW33" s="2027"/>
      <c r="RTX33" s="2027"/>
      <c r="RTY33" s="2027"/>
      <c r="RTZ33" s="2027"/>
      <c r="RUA33" s="2027"/>
      <c r="RUB33" s="2027"/>
      <c r="RUC33" s="2027"/>
      <c r="RUD33" s="2027"/>
      <c r="RUE33" s="2027"/>
      <c r="RUF33" s="2027"/>
      <c r="RUG33" s="2027"/>
      <c r="RUH33" s="2027"/>
      <c r="RUI33" s="2027"/>
      <c r="RUJ33" s="2027"/>
      <c r="RUK33" s="2027"/>
      <c r="RUL33" s="2027"/>
      <c r="RUM33" s="2027"/>
      <c r="RUN33" s="2027"/>
      <c r="RUO33" s="2027"/>
      <c r="RUP33" s="2027"/>
      <c r="RUQ33" s="2027"/>
      <c r="RUR33" s="2027"/>
      <c r="RUS33" s="2027"/>
      <c r="RUT33" s="2027"/>
      <c r="RUU33" s="2027"/>
      <c r="RUV33" s="2027"/>
      <c r="RUW33" s="2027"/>
      <c r="RUX33" s="2027"/>
      <c r="RUY33" s="2027"/>
      <c r="RUZ33" s="2027"/>
      <c r="RVA33" s="2027"/>
      <c r="RVB33" s="2027"/>
      <c r="RVC33" s="2027"/>
      <c r="RVD33" s="2027"/>
      <c r="RVE33" s="2027"/>
      <c r="RVF33" s="2027"/>
      <c r="RVG33" s="2027"/>
      <c r="RVH33" s="2027"/>
      <c r="RVI33" s="2027"/>
      <c r="RVJ33" s="2027"/>
      <c r="RVK33" s="2027"/>
      <c r="RVL33" s="2027"/>
      <c r="RVM33" s="2027"/>
      <c r="RVN33" s="2027"/>
      <c r="RVO33" s="2027"/>
      <c r="RVP33" s="2027"/>
      <c r="RVQ33" s="2027"/>
      <c r="RVR33" s="2027"/>
      <c r="RVS33" s="2027"/>
      <c r="RVT33" s="2027"/>
      <c r="RVU33" s="2027"/>
      <c r="RVV33" s="2027"/>
      <c r="RVW33" s="2027"/>
      <c r="RVX33" s="2027"/>
      <c r="RVY33" s="2027"/>
      <c r="RVZ33" s="2027"/>
      <c r="RWA33" s="2027"/>
      <c r="RWB33" s="2027"/>
      <c r="RWC33" s="2027"/>
      <c r="RWD33" s="2027"/>
      <c r="RWE33" s="2027"/>
      <c r="RWF33" s="2027"/>
      <c r="RWG33" s="2027"/>
      <c r="RWH33" s="2027"/>
      <c r="RWI33" s="2027"/>
      <c r="RWJ33" s="2027"/>
      <c r="RWK33" s="2027"/>
      <c r="RWL33" s="2027"/>
      <c r="RWM33" s="2027"/>
      <c r="RWN33" s="2027"/>
      <c r="RWO33" s="2027"/>
      <c r="RWP33" s="2027"/>
      <c r="RWQ33" s="2027"/>
      <c r="RWR33" s="2027"/>
      <c r="RWS33" s="2027"/>
      <c r="RWT33" s="2027"/>
      <c r="RWU33" s="2027"/>
      <c r="RWV33" s="2027"/>
      <c r="RWW33" s="2027"/>
      <c r="RWX33" s="2027"/>
      <c r="RWY33" s="2027"/>
      <c r="RWZ33" s="2027"/>
      <c r="RXA33" s="2027"/>
      <c r="RXB33" s="2027"/>
      <c r="RXC33" s="2027"/>
      <c r="RXD33" s="2027"/>
      <c r="RXE33" s="2027"/>
      <c r="RXF33" s="2027"/>
      <c r="RXG33" s="2027"/>
      <c r="RXH33" s="2027"/>
      <c r="RXI33" s="2027"/>
      <c r="RXJ33" s="2027"/>
      <c r="RXK33" s="2027"/>
      <c r="RXL33" s="2027"/>
      <c r="RXM33" s="2027"/>
      <c r="RXN33" s="2027"/>
      <c r="RXO33" s="2027"/>
      <c r="RXP33" s="2027"/>
      <c r="RXQ33" s="2027"/>
      <c r="RXR33" s="2027"/>
      <c r="RXS33" s="2027"/>
      <c r="RXT33" s="2027"/>
      <c r="RXU33" s="2027"/>
      <c r="RXV33" s="2027"/>
      <c r="RXW33" s="2027"/>
      <c r="RXX33" s="2027"/>
      <c r="RXY33" s="2027"/>
      <c r="RXZ33" s="2027"/>
      <c r="RYA33" s="2027"/>
      <c r="RYB33" s="2027"/>
      <c r="RYC33" s="2027"/>
      <c r="RYD33" s="2027"/>
      <c r="RYE33" s="2027"/>
      <c r="RYF33" s="2027"/>
      <c r="RYG33" s="2027"/>
      <c r="RYH33" s="2027"/>
      <c r="RYI33" s="2027"/>
      <c r="RYJ33" s="2027"/>
      <c r="RYK33" s="2027"/>
      <c r="RYL33" s="2027"/>
      <c r="RYM33" s="2027"/>
      <c r="RYN33" s="2027"/>
      <c r="RYO33" s="2027"/>
      <c r="RYP33" s="2027"/>
      <c r="RYQ33" s="2027"/>
      <c r="RYR33" s="2027"/>
      <c r="RYS33" s="2027"/>
      <c r="RYT33" s="2027"/>
      <c r="RYU33" s="2027"/>
      <c r="RYV33" s="2027"/>
      <c r="RYW33" s="2027"/>
      <c r="RYX33" s="2027"/>
      <c r="RYY33" s="2027"/>
      <c r="RYZ33" s="2027"/>
      <c r="RZA33" s="2027"/>
      <c r="RZB33" s="2027"/>
      <c r="RZC33" s="2027"/>
      <c r="RZD33" s="2027"/>
      <c r="RZE33" s="2027"/>
      <c r="RZF33" s="2027"/>
      <c r="RZG33" s="2027"/>
      <c r="RZH33" s="2027"/>
      <c r="RZI33" s="2027"/>
      <c r="RZJ33" s="2027"/>
      <c r="RZK33" s="2027"/>
      <c r="RZL33" s="2027"/>
      <c r="RZM33" s="2027"/>
      <c r="RZN33" s="2027"/>
      <c r="RZO33" s="2027"/>
      <c r="RZP33" s="2027"/>
      <c r="RZQ33" s="2027"/>
      <c r="RZR33" s="2027"/>
      <c r="RZS33" s="2027"/>
      <c r="RZT33" s="2027"/>
      <c r="RZU33" s="2027"/>
      <c r="RZV33" s="2027"/>
      <c r="RZW33" s="2027"/>
      <c r="RZX33" s="2027"/>
      <c r="RZY33" s="2027"/>
      <c r="RZZ33" s="2027"/>
      <c r="SAA33" s="2027"/>
      <c r="SAB33" s="2027"/>
      <c r="SAC33" s="2027"/>
      <c r="SAD33" s="2027"/>
      <c r="SAE33" s="2027"/>
      <c r="SAF33" s="2027"/>
      <c r="SAG33" s="2027"/>
      <c r="SAH33" s="2027"/>
      <c r="SAI33" s="2027"/>
      <c r="SAJ33" s="2027"/>
      <c r="SAK33" s="2027"/>
      <c r="SAL33" s="2027"/>
      <c r="SAM33" s="2027"/>
      <c r="SAN33" s="2027"/>
      <c r="SAO33" s="2027"/>
      <c r="SAP33" s="2027"/>
      <c r="SAQ33" s="2027"/>
      <c r="SAR33" s="2027"/>
      <c r="SAS33" s="2027"/>
      <c r="SAT33" s="2027"/>
      <c r="SAU33" s="2027"/>
      <c r="SAV33" s="2027"/>
      <c r="SAW33" s="2027"/>
      <c r="SAX33" s="2027"/>
      <c r="SAY33" s="2027"/>
      <c r="SAZ33" s="2027"/>
      <c r="SBA33" s="2027"/>
      <c r="SBB33" s="2027"/>
      <c r="SBC33" s="2027"/>
      <c r="SBD33" s="2027"/>
      <c r="SBE33" s="2027"/>
      <c r="SBF33" s="2027"/>
      <c r="SBG33" s="2027"/>
      <c r="SBH33" s="2027"/>
      <c r="SBI33" s="2027"/>
      <c r="SBJ33" s="2027"/>
      <c r="SBK33" s="2027"/>
      <c r="SBL33" s="2027"/>
      <c r="SBM33" s="2027"/>
      <c r="SBN33" s="2027"/>
      <c r="SBO33" s="2027"/>
      <c r="SBP33" s="2027"/>
      <c r="SBQ33" s="2027"/>
      <c r="SBR33" s="2027"/>
      <c r="SBS33" s="2027"/>
      <c r="SBT33" s="2027"/>
      <c r="SBU33" s="2027"/>
      <c r="SBV33" s="2027"/>
      <c r="SBW33" s="2027"/>
      <c r="SBX33" s="2027"/>
      <c r="SBY33" s="2027"/>
      <c r="SBZ33" s="2027"/>
      <c r="SCA33" s="2027"/>
      <c r="SCB33" s="2027"/>
      <c r="SCC33" s="2027"/>
      <c r="SCD33" s="2027"/>
      <c r="SCE33" s="2027"/>
      <c r="SCF33" s="2027"/>
      <c r="SCG33" s="2027"/>
      <c r="SCH33" s="2027"/>
      <c r="SCI33" s="2027"/>
      <c r="SCJ33" s="2027"/>
      <c r="SCK33" s="2027"/>
      <c r="SCL33" s="2027"/>
      <c r="SCM33" s="2027"/>
      <c r="SCN33" s="2027"/>
      <c r="SCO33" s="2027"/>
      <c r="SCP33" s="2027"/>
      <c r="SCQ33" s="2027"/>
      <c r="SCR33" s="2027"/>
      <c r="SCS33" s="2027"/>
      <c r="SCT33" s="2027"/>
      <c r="SCU33" s="2027"/>
      <c r="SCV33" s="2027"/>
      <c r="SCW33" s="2027"/>
      <c r="SCX33" s="2027"/>
      <c r="SCY33" s="2027"/>
      <c r="SCZ33" s="2027"/>
      <c r="SDA33" s="2027"/>
      <c r="SDB33" s="2027"/>
      <c r="SDC33" s="2027"/>
      <c r="SDD33" s="2027"/>
      <c r="SDE33" s="2027"/>
      <c r="SDF33" s="2027"/>
      <c r="SDG33" s="2027"/>
      <c r="SDH33" s="2027"/>
      <c r="SDI33" s="2027"/>
      <c r="SDJ33" s="2027"/>
      <c r="SDK33" s="2027"/>
      <c r="SDL33" s="2027"/>
      <c r="SDM33" s="2027"/>
      <c r="SDN33" s="2027"/>
      <c r="SDO33" s="2027"/>
      <c r="SDP33" s="2027"/>
      <c r="SDQ33" s="2027"/>
      <c r="SDR33" s="2027"/>
      <c r="SDS33" s="2027"/>
      <c r="SDT33" s="2027"/>
      <c r="SDU33" s="2027"/>
      <c r="SDV33" s="2027"/>
      <c r="SDW33" s="2027"/>
      <c r="SDX33" s="2027"/>
      <c r="SDY33" s="2027"/>
      <c r="SDZ33" s="2027"/>
      <c r="SEA33" s="2027"/>
      <c r="SEB33" s="2027"/>
      <c r="SEC33" s="2027"/>
      <c r="SED33" s="2027"/>
      <c r="SEE33" s="2027"/>
      <c r="SEF33" s="2027"/>
      <c r="SEG33" s="2027"/>
      <c r="SEH33" s="2027"/>
      <c r="SEI33" s="2027"/>
      <c r="SEJ33" s="2027"/>
      <c r="SEK33" s="2027"/>
      <c r="SEL33" s="2027"/>
      <c r="SEM33" s="2027"/>
      <c r="SEN33" s="2027"/>
      <c r="SEO33" s="2027"/>
      <c r="SEP33" s="2027"/>
      <c r="SEQ33" s="2027"/>
      <c r="SER33" s="2027"/>
      <c r="SES33" s="2027"/>
      <c r="SET33" s="2027"/>
      <c r="SEU33" s="2027"/>
      <c r="SEV33" s="2027"/>
      <c r="SEW33" s="2027"/>
      <c r="SEX33" s="2027"/>
      <c r="SEY33" s="2027"/>
      <c r="SEZ33" s="2027"/>
      <c r="SFA33" s="2027"/>
      <c r="SFB33" s="2027"/>
      <c r="SFC33" s="2027"/>
      <c r="SFD33" s="2027"/>
      <c r="SFE33" s="2027"/>
      <c r="SFF33" s="2027"/>
      <c r="SFG33" s="2027"/>
      <c r="SFH33" s="2027"/>
      <c r="SFI33" s="2027"/>
      <c r="SFJ33" s="2027"/>
      <c r="SFK33" s="2027"/>
      <c r="SFL33" s="2027"/>
      <c r="SFM33" s="2027"/>
      <c r="SFN33" s="2027"/>
      <c r="SFO33" s="2027"/>
      <c r="SFP33" s="2027"/>
      <c r="SFQ33" s="2027"/>
      <c r="SFR33" s="2027"/>
      <c r="SFS33" s="2027"/>
      <c r="SFT33" s="2027"/>
      <c r="SFU33" s="2027"/>
      <c r="SFV33" s="2027"/>
      <c r="SFW33" s="2027"/>
      <c r="SFX33" s="2027"/>
      <c r="SFY33" s="2027"/>
      <c r="SFZ33" s="2027"/>
      <c r="SGA33" s="2027"/>
      <c r="SGB33" s="2027"/>
      <c r="SGC33" s="2027"/>
      <c r="SGD33" s="2027"/>
      <c r="SGE33" s="2027"/>
      <c r="SGF33" s="2027"/>
      <c r="SGG33" s="2027"/>
      <c r="SGH33" s="2027"/>
      <c r="SGI33" s="2027"/>
      <c r="SGJ33" s="2027"/>
      <c r="SGK33" s="2027"/>
      <c r="SGL33" s="2027"/>
      <c r="SGM33" s="2027"/>
      <c r="SGN33" s="2027"/>
      <c r="SGO33" s="2027"/>
      <c r="SGP33" s="2027"/>
      <c r="SGQ33" s="2027"/>
      <c r="SGR33" s="2027"/>
      <c r="SGS33" s="2027"/>
      <c r="SGT33" s="2027"/>
      <c r="SGU33" s="2027"/>
      <c r="SGV33" s="2027"/>
      <c r="SGW33" s="2027"/>
      <c r="SGX33" s="2027"/>
      <c r="SGY33" s="2027"/>
      <c r="SGZ33" s="2027"/>
      <c r="SHA33" s="2027"/>
      <c r="SHB33" s="2027"/>
      <c r="SHC33" s="2027"/>
      <c r="SHD33" s="2027"/>
      <c r="SHE33" s="2027"/>
      <c r="SHF33" s="2027"/>
      <c r="SHG33" s="2027"/>
      <c r="SHH33" s="2027"/>
      <c r="SHI33" s="2027"/>
      <c r="SHJ33" s="2027"/>
      <c r="SHK33" s="2027"/>
      <c r="SHL33" s="2027"/>
      <c r="SHM33" s="2027"/>
      <c r="SHN33" s="2027"/>
      <c r="SHO33" s="2027"/>
      <c r="SHP33" s="2027"/>
      <c r="SHQ33" s="2027"/>
      <c r="SHR33" s="2027"/>
      <c r="SHS33" s="2027"/>
      <c r="SHT33" s="2027"/>
      <c r="SHU33" s="2027"/>
      <c r="SHV33" s="2027"/>
      <c r="SHW33" s="2027"/>
      <c r="SHX33" s="2027"/>
      <c r="SHY33" s="2027"/>
      <c r="SHZ33" s="2027"/>
      <c r="SIA33" s="2027"/>
      <c r="SIB33" s="2027"/>
      <c r="SIC33" s="2027"/>
      <c r="SID33" s="2027"/>
      <c r="SIE33" s="2027"/>
      <c r="SIF33" s="2027"/>
      <c r="SIG33" s="2027"/>
      <c r="SIH33" s="2027"/>
      <c r="SII33" s="2027"/>
      <c r="SIJ33" s="2027"/>
      <c r="SIK33" s="2027"/>
      <c r="SIL33" s="2027"/>
      <c r="SIM33" s="2027"/>
      <c r="SIN33" s="2027"/>
      <c r="SIO33" s="2027"/>
      <c r="SIP33" s="2027"/>
      <c r="SIQ33" s="2027"/>
      <c r="SIR33" s="2027"/>
      <c r="SIS33" s="2027"/>
      <c r="SIT33" s="2027"/>
      <c r="SIU33" s="2027"/>
      <c r="SIV33" s="2027"/>
      <c r="SIW33" s="2027"/>
      <c r="SIX33" s="2027"/>
      <c r="SIY33" s="2027"/>
      <c r="SIZ33" s="2027"/>
      <c r="SJA33" s="2027"/>
      <c r="SJB33" s="2027"/>
      <c r="SJC33" s="2027"/>
      <c r="SJD33" s="2027"/>
      <c r="SJE33" s="2027"/>
      <c r="SJF33" s="2027"/>
      <c r="SJG33" s="2027"/>
      <c r="SJH33" s="2027"/>
      <c r="SJI33" s="2027"/>
      <c r="SJJ33" s="2027"/>
      <c r="SJK33" s="2027"/>
      <c r="SJL33" s="2027"/>
      <c r="SJM33" s="2027"/>
      <c r="SJN33" s="2027"/>
      <c r="SJO33" s="2027"/>
      <c r="SJP33" s="2027"/>
      <c r="SJQ33" s="2027"/>
      <c r="SJR33" s="2027"/>
      <c r="SJS33" s="2027"/>
      <c r="SJT33" s="2027"/>
      <c r="SJU33" s="2027"/>
      <c r="SJV33" s="2027"/>
      <c r="SJW33" s="2027"/>
      <c r="SJX33" s="2027"/>
      <c r="SJY33" s="2027"/>
      <c r="SJZ33" s="2027"/>
      <c r="SKA33" s="2027"/>
      <c r="SKB33" s="2027"/>
      <c r="SKC33" s="2027"/>
      <c r="SKD33" s="2027"/>
      <c r="SKE33" s="2027"/>
      <c r="SKF33" s="2027"/>
      <c r="SKG33" s="2027"/>
      <c r="SKH33" s="2027"/>
      <c r="SKI33" s="2027"/>
      <c r="SKJ33" s="2027"/>
      <c r="SKK33" s="2027"/>
      <c r="SKL33" s="2027"/>
      <c r="SKM33" s="2027"/>
      <c r="SKN33" s="2027"/>
      <c r="SKO33" s="2027"/>
      <c r="SKP33" s="2027"/>
      <c r="SKQ33" s="2027"/>
      <c r="SKR33" s="2027"/>
      <c r="SKS33" s="2027"/>
      <c r="SKT33" s="2027"/>
      <c r="SKU33" s="2027"/>
      <c r="SKV33" s="2027"/>
      <c r="SKW33" s="2027"/>
      <c r="SKX33" s="2027"/>
      <c r="SKY33" s="2027"/>
      <c r="SKZ33" s="2027"/>
      <c r="SLA33" s="2027"/>
      <c r="SLB33" s="2027"/>
      <c r="SLC33" s="2027"/>
      <c r="SLD33" s="2027"/>
      <c r="SLE33" s="2027"/>
      <c r="SLF33" s="2027"/>
      <c r="SLG33" s="2027"/>
      <c r="SLH33" s="2027"/>
      <c r="SLI33" s="2027"/>
      <c r="SLJ33" s="2027"/>
      <c r="SLK33" s="2027"/>
      <c r="SLL33" s="2027"/>
      <c r="SLM33" s="2027"/>
      <c r="SLN33" s="2027"/>
      <c r="SLO33" s="2027"/>
      <c r="SLP33" s="2027"/>
      <c r="SLQ33" s="2027"/>
      <c r="SLR33" s="2027"/>
      <c r="SLS33" s="2027"/>
      <c r="SLT33" s="2027"/>
      <c r="SLU33" s="2027"/>
      <c r="SLV33" s="2027"/>
      <c r="SLW33" s="2027"/>
      <c r="SLX33" s="2027"/>
      <c r="SLY33" s="2027"/>
      <c r="SLZ33" s="2027"/>
      <c r="SMA33" s="2027"/>
      <c r="SMB33" s="2027"/>
      <c r="SMC33" s="2027"/>
      <c r="SMD33" s="2027"/>
      <c r="SME33" s="2027"/>
      <c r="SMF33" s="2027"/>
      <c r="SMG33" s="2027"/>
      <c r="SMH33" s="2027"/>
      <c r="SMI33" s="2027"/>
      <c r="SMJ33" s="2027"/>
      <c r="SMK33" s="2027"/>
      <c r="SML33" s="2027"/>
      <c r="SMM33" s="2027"/>
      <c r="SMN33" s="2027"/>
      <c r="SMO33" s="2027"/>
      <c r="SMP33" s="2027"/>
      <c r="SMQ33" s="2027"/>
      <c r="SMR33" s="2027"/>
      <c r="SMS33" s="2027"/>
      <c r="SMT33" s="2027"/>
      <c r="SMU33" s="2027"/>
      <c r="SMV33" s="2027"/>
      <c r="SMW33" s="2027"/>
      <c r="SMX33" s="2027"/>
      <c r="SMY33" s="2027"/>
      <c r="SMZ33" s="2027"/>
      <c r="SNA33" s="2027"/>
      <c r="SNB33" s="2027"/>
      <c r="SNC33" s="2027"/>
      <c r="SND33" s="2027"/>
      <c r="SNE33" s="2027"/>
      <c r="SNF33" s="2027"/>
      <c r="SNG33" s="2027"/>
      <c r="SNH33" s="2027"/>
      <c r="SNI33" s="2027"/>
      <c r="SNJ33" s="2027"/>
      <c r="SNK33" s="2027"/>
      <c r="SNL33" s="2027"/>
      <c r="SNM33" s="2027"/>
      <c r="SNN33" s="2027"/>
      <c r="SNO33" s="2027"/>
      <c r="SNP33" s="2027"/>
      <c r="SNQ33" s="2027"/>
      <c r="SNR33" s="2027"/>
      <c r="SNS33" s="2027"/>
      <c r="SNT33" s="2027"/>
      <c r="SNU33" s="2027"/>
      <c r="SNV33" s="2027"/>
      <c r="SNW33" s="2027"/>
      <c r="SNX33" s="2027"/>
      <c r="SNY33" s="2027"/>
      <c r="SNZ33" s="2027"/>
      <c r="SOA33" s="2027"/>
      <c r="SOB33" s="2027"/>
      <c r="SOC33" s="2027"/>
      <c r="SOD33" s="2027"/>
      <c r="SOE33" s="2027"/>
      <c r="SOF33" s="2027"/>
      <c r="SOG33" s="2027"/>
      <c r="SOH33" s="2027"/>
      <c r="SOI33" s="2027"/>
      <c r="SOJ33" s="2027"/>
      <c r="SOK33" s="2027"/>
      <c r="SOL33" s="2027"/>
      <c r="SOM33" s="2027"/>
      <c r="SON33" s="2027"/>
      <c r="SOO33" s="2027"/>
      <c r="SOP33" s="2027"/>
      <c r="SOQ33" s="2027"/>
      <c r="SOR33" s="2027"/>
      <c r="SOS33" s="2027"/>
      <c r="SOT33" s="2027"/>
      <c r="SOU33" s="2027"/>
      <c r="SOV33" s="2027"/>
      <c r="SOW33" s="2027"/>
      <c r="SOX33" s="2027"/>
      <c r="SOY33" s="2027"/>
      <c r="SOZ33" s="2027"/>
      <c r="SPA33" s="2027"/>
      <c r="SPB33" s="2027"/>
      <c r="SPC33" s="2027"/>
      <c r="SPD33" s="2027"/>
      <c r="SPE33" s="2027"/>
      <c r="SPF33" s="2027"/>
      <c r="SPG33" s="2027"/>
      <c r="SPH33" s="2027"/>
      <c r="SPI33" s="2027"/>
      <c r="SPJ33" s="2027"/>
      <c r="SPK33" s="2027"/>
      <c r="SPL33" s="2027"/>
      <c r="SPM33" s="2027"/>
      <c r="SPN33" s="2027"/>
      <c r="SPO33" s="2027"/>
      <c r="SPP33" s="2027"/>
      <c r="SPQ33" s="2027"/>
      <c r="SPR33" s="2027"/>
      <c r="SPS33" s="2027"/>
      <c r="SPT33" s="2027"/>
      <c r="SPU33" s="2027"/>
      <c r="SPV33" s="2027"/>
      <c r="SPW33" s="2027"/>
      <c r="SPX33" s="2027"/>
      <c r="SPY33" s="2027"/>
      <c r="SPZ33" s="2027"/>
      <c r="SQA33" s="2027"/>
      <c r="SQB33" s="2027"/>
      <c r="SQC33" s="2027"/>
      <c r="SQD33" s="2027"/>
      <c r="SQE33" s="2027"/>
      <c r="SQF33" s="2027"/>
      <c r="SQG33" s="2027"/>
      <c r="SQH33" s="2027"/>
      <c r="SQI33" s="2027"/>
      <c r="SQJ33" s="2027"/>
      <c r="SQK33" s="2027"/>
      <c r="SQL33" s="2027"/>
      <c r="SQM33" s="2027"/>
      <c r="SQN33" s="2027"/>
      <c r="SQO33" s="2027"/>
      <c r="SQP33" s="2027"/>
      <c r="SQQ33" s="2027"/>
      <c r="SQR33" s="2027"/>
      <c r="SQS33" s="2027"/>
      <c r="SQT33" s="2027"/>
      <c r="SQU33" s="2027"/>
      <c r="SQV33" s="2027"/>
      <c r="SQW33" s="2027"/>
      <c r="SQX33" s="2027"/>
      <c r="SQY33" s="2027"/>
      <c r="SQZ33" s="2027"/>
      <c r="SRA33" s="2027"/>
      <c r="SRB33" s="2027"/>
      <c r="SRC33" s="2027"/>
      <c r="SRD33" s="2027"/>
      <c r="SRE33" s="2027"/>
      <c r="SRF33" s="2027"/>
      <c r="SRG33" s="2027"/>
      <c r="SRH33" s="2027"/>
      <c r="SRI33" s="2027"/>
      <c r="SRJ33" s="2027"/>
      <c r="SRK33" s="2027"/>
      <c r="SRL33" s="2027"/>
      <c r="SRM33" s="2027"/>
      <c r="SRN33" s="2027"/>
      <c r="SRO33" s="2027"/>
      <c r="SRP33" s="2027"/>
      <c r="SRQ33" s="2027"/>
      <c r="SRR33" s="2027"/>
      <c r="SRS33" s="2027"/>
      <c r="SRT33" s="2027"/>
      <c r="SRU33" s="2027"/>
      <c r="SRV33" s="2027"/>
      <c r="SRW33" s="2027"/>
      <c r="SRX33" s="2027"/>
      <c r="SRY33" s="2027"/>
      <c r="SRZ33" s="2027"/>
      <c r="SSA33" s="2027"/>
      <c r="SSB33" s="2027"/>
      <c r="SSC33" s="2027"/>
      <c r="SSD33" s="2027"/>
      <c r="SSE33" s="2027"/>
      <c r="SSF33" s="2027"/>
      <c r="SSG33" s="2027"/>
      <c r="SSH33" s="2027"/>
      <c r="SSI33" s="2027"/>
      <c r="SSJ33" s="2027"/>
      <c r="SSK33" s="2027"/>
      <c r="SSL33" s="2027"/>
      <c r="SSM33" s="2027"/>
      <c r="SSN33" s="2027"/>
      <c r="SSO33" s="2027"/>
      <c r="SSP33" s="2027"/>
      <c r="SSQ33" s="2027"/>
      <c r="SSR33" s="2027"/>
      <c r="SSS33" s="2027"/>
      <c r="SST33" s="2027"/>
      <c r="SSU33" s="2027"/>
      <c r="SSV33" s="2027"/>
      <c r="SSW33" s="2027"/>
      <c r="SSX33" s="2027"/>
      <c r="SSY33" s="2027"/>
      <c r="SSZ33" s="2027"/>
      <c r="STA33" s="2027"/>
      <c r="STB33" s="2027"/>
      <c r="STC33" s="2027"/>
      <c r="STD33" s="2027"/>
      <c r="STE33" s="2027"/>
      <c r="STF33" s="2027"/>
      <c r="STG33" s="2027"/>
      <c r="STH33" s="2027"/>
      <c r="STI33" s="2027"/>
      <c r="STJ33" s="2027"/>
      <c r="STK33" s="2027"/>
      <c r="STL33" s="2027"/>
      <c r="STM33" s="2027"/>
      <c r="STN33" s="2027"/>
      <c r="STO33" s="2027"/>
      <c r="STP33" s="2027"/>
      <c r="STQ33" s="2027"/>
      <c r="STR33" s="2027"/>
      <c r="STS33" s="2027"/>
      <c r="STT33" s="2027"/>
      <c r="STU33" s="2027"/>
      <c r="STV33" s="2027"/>
      <c r="STW33" s="2027"/>
      <c r="STX33" s="2027"/>
      <c r="STY33" s="2027"/>
      <c r="STZ33" s="2027"/>
      <c r="SUA33" s="2027"/>
      <c r="SUB33" s="2027"/>
      <c r="SUC33" s="2027"/>
      <c r="SUD33" s="2027"/>
      <c r="SUE33" s="2027"/>
      <c r="SUF33" s="2027"/>
      <c r="SUG33" s="2027"/>
      <c r="SUH33" s="2027"/>
      <c r="SUI33" s="2027"/>
      <c r="SUJ33" s="2027"/>
      <c r="SUK33" s="2027"/>
      <c r="SUL33" s="2027"/>
      <c r="SUM33" s="2027"/>
      <c r="SUN33" s="2027"/>
      <c r="SUO33" s="2027"/>
      <c r="SUP33" s="2027"/>
      <c r="SUQ33" s="2027"/>
      <c r="SUR33" s="2027"/>
      <c r="SUS33" s="2027"/>
      <c r="SUT33" s="2027"/>
      <c r="SUU33" s="2027"/>
      <c r="SUV33" s="2027"/>
      <c r="SUW33" s="2027"/>
      <c r="SUX33" s="2027"/>
      <c r="SUY33" s="2027"/>
      <c r="SUZ33" s="2027"/>
      <c r="SVA33" s="2027"/>
      <c r="SVB33" s="2027"/>
      <c r="SVC33" s="2027"/>
      <c r="SVD33" s="2027"/>
      <c r="SVE33" s="2027"/>
      <c r="SVF33" s="2027"/>
      <c r="SVG33" s="2027"/>
      <c r="SVH33" s="2027"/>
      <c r="SVI33" s="2027"/>
      <c r="SVJ33" s="2027"/>
      <c r="SVK33" s="2027"/>
      <c r="SVL33" s="2027"/>
      <c r="SVM33" s="2027"/>
      <c r="SVN33" s="2027"/>
      <c r="SVO33" s="2027"/>
      <c r="SVP33" s="2027"/>
      <c r="SVQ33" s="2027"/>
      <c r="SVR33" s="2027"/>
      <c r="SVS33" s="2027"/>
      <c r="SVT33" s="2027"/>
      <c r="SVU33" s="2027"/>
      <c r="SVV33" s="2027"/>
      <c r="SVW33" s="2027"/>
      <c r="SVX33" s="2027"/>
      <c r="SVY33" s="2027"/>
      <c r="SVZ33" s="2027"/>
      <c r="SWA33" s="2027"/>
      <c r="SWB33" s="2027"/>
      <c r="SWC33" s="2027"/>
      <c r="SWD33" s="2027"/>
      <c r="SWE33" s="2027"/>
      <c r="SWF33" s="2027"/>
      <c r="SWG33" s="2027"/>
      <c r="SWH33" s="2027"/>
      <c r="SWI33" s="2027"/>
      <c r="SWJ33" s="2027"/>
      <c r="SWK33" s="2027"/>
      <c r="SWL33" s="2027"/>
      <c r="SWM33" s="2027"/>
      <c r="SWN33" s="2027"/>
      <c r="SWO33" s="2027"/>
      <c r="SWP33" s="2027"/>
      <c r="SWQ33" s="2027"/>
      <c r="SWR33" s="2027"/>
      <c r="SWS33" s="2027"/>
      <c r="SWT33" s="2027"/>
      <c r="SWU33" s="2027"/>
      <c r="SWV33" s="2027"/>
      <c r="SWW33" s="2027"/>
      <c r="SWX33" s="2027"/>
      <c r="SWY33" s="2027"/>
      <c r="SWZ33" s="2027"/>
      <c r="SXA33" s="2027"/>
      <c r="SXB33" s="2027"/>
      <c r="SXC33" s="2027"/>
      <c r="SXD33" s="2027"/>
      <c r="SXE33" s="2027"/>
      <c r="SXF33" s="2027"/>
      <c r="SXG33" s="2027"/>
      <c r="SXH33" s="2027"/>
      <c r="SXI33" s="2027"/>
      <c r="SXJ33" s="2027"/>
      <c r="SXK33" s="2027"/>
      <c r="SXL33" s="2027"/>
      <c r="SXM33" s="2027"/>
      <c r="SXN33" s="2027"/>
      <c r="SXO33" s="2027"/>
      <c r="SXP33" s="2027"/>
      <c r="SXQ33" s="2027"/>
      <c r="SXR33" s="2027"/>
      <c r="SXS33" s="2027"/>
      <c r="SXT33" s="2027"/>
      <c r="SXU33" s="2027"/>
      <c r="SXV33" s="2027"/>
      <c r="SXW33" s="2027"/>
      <c r="SXX33" s="2027"/>
      <c r="SXY33" s="2027"/>
      <c r="SXZ33" s="2027"/>
      <c r="SYA33" s="2027"/>
      <c r="SYB33" s="2027"/>
      <c r="SYC33" s="2027"/>
      <c r="SYD33" s="2027"/>
      <c r="SYE33" s="2027"/>
      <c r="SYF33" s="2027"/>
      <c r="SYG33" s="2027"/>
      <c r="SYH33" s="2027"/>
      <c r="SYI33" s="2027"/>
      <c r="SYJ33" s="2027"/>
      <c r="SYK33" s="2027"/>
      <c r="SYL33" s="2027"/>
      <c r="SYM33" s="2027"/>
      <c r="SYN33" s="2027"/>
      <c r="SYO33" s="2027"/>
      <c r="SYP33" s="2027"/>
      <c r="SYQ33" s="2027"/>
      <c r="SYR33" s="2027"/>
      <c r="SYS33" s="2027"/>
      <c r="SYT33" s="2027"/>
      <c r="SYU33" s="2027"/>
      <c r="SYV33" s="2027"/>
      <c r="SYW33" s="2027"/>
      <c r="SYX33" s="2027"/>
      <c r="SYY33" s="2027"/>
      <c r="SYZ33" s="2027"/>
      <c r="SZA33" s="2027"/>
      <c r="SZB33" s="2027"/>
      <c r="SZC33" s="2027"/>
      <c r="SZD33" s="2027"/>
      <c r="SZE33" s="2027"/>
      <c r="SZF33" s="2027"/>
      <c r="SZG33" s="2027"/>
      <c r="SZH33" s="2027"/>
      <c r="SZI33" s="2027"/>
      <c r="SZJ33" s="2027"/>
      <c r="SZK33" s="2027"/>
      <c r="SZL33" s="2027"/>
      <c r="SZM33" s="2027"/>
      <c r="SZN33" s="2027"/>
      <c r="SZO33" s="2027"/>
      <c r="SZP33" s="2027"/>
      <c r="SZQ33" s="2027"/>
      <c r="SZR33" s="2027"/>
      <c r="SZS33" s="2027"/>
      <c r="SZT33" s="2027"/>
      <c r="SZU33" s="2027"/>
      <c r="SZV33" s="2027"/>
      <c r="SZW33" s="2027"/>
      <c r="SZX33" s="2027"/>
      <c r="SZY33" s="2027"/>
      <c r="SZZ33" s="2027"/>
      <c r="TAA33" s="2027"/>
      <c r="TAB33" s="2027"/>
      <c r="TAC33" s="2027"/>
      <c r="TAD33" s="2027"/>
      <c r="TAE33" s="2027"/>
      <c r="TAF33" s="2027"/>
      <c r="TAG33" s="2027"/>
      <c r="TAH33" s="2027"/>
      <c r="TAI33" s="2027"/>
      <c r="TAJ33" s="2027"/>
      <c r="TAK33" s="2027"/>
      <c r="TAL33" s="2027"/>
      <c r="TAM33" s="2027"/>
      <c r="TAN33" s="2027"/>
      <c r="TAO33" s="2027"/>
      <c r="TAP33" s="2027"/>
      <c r="TAQ33" s="2027"/>
      <c r="TAR33" s="2027"/>
      <c r="TAS33" s="2027"/>
      <c r="TAT33" s="2027"/>
      <c r="TAU33" s="2027"/>
      <c r="TAV33" s="2027"/>
      <c r="TAW33" s="2027"/>
      <c r="TAX33" s="2027"/>
      <c r="TAY33" s="2027"/>
      <c r="TAZ33" s="2027"/>
      <c r="TBA33" s="2027"/>
      <c r="TBB33" s="2027"/>
      <c r="TBC33" s="2027"/>
      <c r="TBD33" s="2027"/>
      <c r="TBE33" s="2027"/>
      <c r="TBF33" s="2027"/>
      <c r="TBG33" s="2027"/>
      <c r="TBH33" s="2027"/>
      <c r="TBI33" s="2027"/>
      <c r="TBJ33" s="2027"/>
      <c r="TBK33" s="2027"/>
      <c r="TBL33" s="2027"/>
      <c r="TBM33" s="2027"/>
      <c r="TBN33" s="2027"/>
      <c r="TBO33" s="2027"/>
      <c r="TBP33" s="2027"/>
      <c r="TBQ33" s="2027"/>
      <c r="TBR33" s="2027"/>
      <c r="TBS33" s="2027"/>
      <c r="TBT33" s="2027"/>
      <c r="TBU33" s="2027"/>
      <c r="TBV33" s="2027"/>
      <c r="TBW33" s="2027"/>
      <c r="TBX33" s="2027"/>
      <c r="TBY33" s="2027"/>
      <c r="TBZ33" s="2027"/>
      <c r="TCA33" s="2027"/>
      <c r="TCB33" s="2027"/>
      <c r="TCC33" s="2027"/>
      <c r="TCD33" s="2027"/>
      <c r="TCE33" s="2027"/>
      <c r="TCF33" s="2027"/>
      <c r="TCG33" s="2027"/>
      <c r="TCH33" s="2027"/>
      <c r="TCI33" s="2027"/>
      <c r="TCJ33" s="2027"/>
      <c r="TCK33" s="2027"/>
      <c r="TCL33" s="2027"/>
      <c r="TCM33" s="2027"/>
      <c r="TCN33" s="2027"/>
      <c r="TCO33" s="2027"/>
      <c r="TCP33" s="2027"/>
      <c r="TCQ33" s="2027"/>
      <c r="TCR33" s="2027"/>
      <c r="TCS33" s="2027"/>
      <c r="TCT33" s="2027"/>
      <c r="TCU33" s="2027"/>
      <c r="TCV33" s="2027"/>
      <c r="TCW33" s="2027"/>
      <c r="TCX33" s="2027"/>
      <c r="TCY33" s="2027"/>
      <c r="TCZ33" s="2027"/>
      <c r="TDA33" s="2027"/>
      <c r="TDB33" s="2027"/>
      <c r="TDC33" s="2027"/>
      <c r="TDD33" s="2027"/>
      <c r="TDE33" s="2027"/>
      <c r="TDF33" s="2027"/>
      <c r="TDG33" s="2027"/>
      <c r="TDH33" s="2027"/>
      <c r="TDI33" s="2027"/>
      <c r="TDJ33" s="2027"/>
      <c r="TDK33" s="2027"/>
      <c r="TDL33" s="2027"/>
      <c r="TDM33" s="2027"/>
      <c r="TDN33" s="2027"/>
      <c r="TDO33" s="2027"/>
      <c r="TDP33" s="2027"/>
      <c r="TDQ33" s="2027"/>
      <c r="TDR33" s="2027"/>
      <c r="TDS33" s="2027"/>
      <c r="TDT33" s="2027"/>
      <c r="TDU33" s="2027"/>
      <c r="TDV33" s="2027"/>
      <c r="TDW33" s="2027"/>
      <c r="TDX33" s="2027"/>
      <c r="TDY33" s="2027"/>
      <c r="TDZ33" s="2027"/>
      <c r="TEA33" s="2027"/>
      <c r="TEB33" s="2027"/>
      <c r="TEC33" s="2027"/>
      <c r="TED33" s="2027"/>
      <c r="TEE33" s="2027"/>
      <c r="TEF33" s="2027"/>
      <c r="TEG33" s="2027"/>
      <c r="TEH33" s="2027"/>
      <c r="TEI33" s="2027"/>
      <c r="TEJ33" s="2027"/>
      <c r="TEK33" s="2027"/>
      <c r="TEL33" s="2027"/>
      <c r="TEM33" s="2027"/>
      <c r="TEN33" s="2027"/>
      <c r="TEO33" s="2027"/>
      <c r="TEP33" s="2027"/>
      <c r="TEQ33" s="2027"/>
      <c r="TER33" s="2027"/>
      <c r="TES33" s="2027"/>
      <c r="TET33" s="2027"/>
      <c r="TEU33" s="2027"/>
      <c r="TEV33" s="2027"/>
      <c r="TEW33" s="2027"/>
      <c r="TEX33" s="2027"/>
      <c r="TEY33" s="2027"/>
      <c r="TEZ33" s="2027"/>
      <c r="TFA33" s="2027"/>
      <c r="TFB33" s="2027"/>
      <c r="TFC33" s="2027"/>
      <c r="TFD33" s="2027"/>
      <c r="TFE33" s="2027"/>
      <c r="TFF33" s="2027"/>
      <c r="TFG33" s="2027"/>
      <c r="TFH33" s="2027"/>
      <c r="TFI33" s="2027"/>
      <c r="TFJ33" s="2027"/>
      <c r="TFK33" s="2027"/>
      <c r="TFL33" s="2027"/>
      <c r="TFM33" s="2027"/>
      <c r="TFN33" s="2027"/>
      <c r="TFO33" s="2027"/>
      <c r="TFP33" s="2027"/>
      <c r="TFQ33" s="2027"/>
      <c r="TFR33" s="2027"/>
      <c r="TFS33" s="2027"/>
      <c r="TFT33" s="2027"/>
      <c r="TFU33" s="2027"/>
      <c r="TFV33" s="2027"/>
      <c r="TFW33" s="2027"/>
      <c r="TFX33" s="2027"/>
      <c r="TFY33" s="2027"/>
      <c r="TFZ33" s="2027"/>
      <c r="TGA33" s="2027"/>
      <c r="TGB33" s="2027"/>
      <c r="TGC33" s="2027"/>
      <c r="TGD33" s="2027"/>
      <c r="TGE33" s="2027"/>
      <c r="TGF33" s="2027"/>
      <c r="TGG33" s="2027"/>
      <c r="TGH33" s="2027"/>
      <c r="TGI33" s="2027"/>
      <c r="TGJ33" s="2027"/>
      <c r="TGK33" s="2027"/>
      <c r="TGL33" s="2027"/>
      <c r="TGM33" s="2027"/>
      <c r="TGN33" s="2027"/>
      <c r="TGO33" s="2027"/>
      <c r="TGP33" s="2027"/>
      <c r="TGQ33" s="2027"/>
      <c r="TGR33" s="2027"/>
      <c r="TGS33" s="2027"/>
      <c r="TGT33" s="2027"/>
      <c r="TGU33" s="2027"/>
      <c r="TGV33" s="2027"/>
      <c r="TGW33" s="2027"/>
      <c r="TGX33" s="2027"/>
      <c r="TGY33" s="2027"/>
      <c r="TGZ33" s="2027"/>
      <c r="THA33" s="2027"/>
      <c r="THB33" s="2027"/>
      <c r="THC33" s="2027"/>
      <c r="THD33" s="2027"/>
      <c r="THE33" s="2027"/>
      <c r="THF33" s="2027"/>
      <c r="THG33" s="2027"/>
      <c r="THH33" s="2027"/>
      <c r="THI33" s="2027"/>
      <c r="THJ33" s="2027"/>
      <c r="THK33" s="2027"/>
      <c r="THL33" s="2027"/>
      <c r="THM33" s="2027"/>
      <c r="THN33" s="2027"/>
      <c r="THO33" s="2027"/>
      <c r="THP33" s="2027"/>
      <c r="THQ33" s="2027"/>
      <c r="THR33" s="2027"/>
      <c r="THS33" s="2027"/>
      <c r="THT33" s="2027"/>
      <c r="THU33" s="2027"/>
      <c r="THV33" s="2027"/>
      <c r="THW33" s="2027"/>
      <c r="THX33" s="2027"/>
      <c r="THY33" s="2027"/>
      <c r="THZ33" s="2027"/>
      <c r="TIA33" s="2027"/>
      <c r="TIB33" s="2027"/>
      <c r="TIC33" s="2027"/>
      <c r="TID33" s="2027"/>
      <c r="TIE33" s="2027"/>
      <c r="TIF33" s="2027"/>
      <c r="TIG33" s="2027"/>
      <c r="TIH33" s="2027"/>
      <c r="TII33" s="2027"/>
      <c r="TIJ33" s="2027"/>
      <c r="TIK33" s="2027"/>
      <c r="TIL33" s="2027"/>
      <c r="TIM33" s="2027"/>
      <c r="TIN33" s="2027"/>
      <c r="TIO33" s="2027"/>
      <c r="TIP33" s="2027"/>
      <c r="TIQ33" s="2027"/>
      <c r="TIR33" s="2027"/>
      <c r="TIS33" s="2027"/>
      <c r="TIT33" s="2027"/>
      <c r="TIU33" s="2027"/>
      <c r="TIV33" s="2027"/>
      <c r="TIW33" s="2027"/>
      <c r="TIX33" s="2027"/>
      <c r="TIY33" s="2027"/>
      <c r="TIZ33" s="2027"/>
      <c r="TJA33" s="2027"/>
      <c r="TJB33" s="2027"/>
      <c r="TJC33" s="2027"/>
      <c r="TJD33" s="2027"/>
      <c r="TJE33" s="2027"/>
      <c r="TJF33" s="2027"/>
      <c r="TJG33" s="2027"/>
      <c r="TJH33" s="2027"/>
      <c r="TJI33" s="2027"/>
      <c r="TJJ33" s="2027"/>
      <c r="TJK33" s="2027"/>
      <c r="TJL33" s="2027"/>
      <c r="TJM33" s="2027"/>
      <c r="TJN33" s="2027"/>
      <c r="TJO33" s="2027"/>
      <c r="TJP33" s="2027"/>
      <c r="TJQ33" s="2027"/>
      <c r="TJR33" s="2027"/>
      <c r="TJS33" s="2027"/>
      <c r="TJT33" s="2027"/>
      <c r="TJU33" s="2027"/>
      <c r="TJV33" s="2027"/>
      <c r="TJW33" s="2027"/>
      <c r="TJX33" s="2027"/>
      <c r="TJY33" s="2027"/>
      <c r="TJZ33" s="2027"/>
      <c r="TKA33" s="2027"/>
      <c r="TKB33" s="2027"/>
      <c r="TKC33" s="2027"/>
      <c r="TKD33" s="2027"/>
      <c r="TKE33" s="2027"/>
      <c r="TKF33" s="2027"/>
      <c r="TKG33" s="2027"/>
      <c r="TKH33" s="2027"/>
      <c r="TKI33" s="2027"/>
      <c r="TKJ33" s="2027"/>
      <c r="TKK33" s="2027"/>
      <c r="TKL33" s="2027"/>
      <c r="TKM33" s="2027"/>
      <c r="TKN33" s="2027"/>
      <c r="TKO33" s="2027"/>
      <c r="TKP33" s="2027"/>
      <c r="TKQ33" s="2027"/>
      <c r="TKR33" s="2027"/>
      <c r="TKS33" s="2027"/>
      <c r="TKT33" s="2027"/>
      <c r="TKU33" s="2027"/>
      <c r="TKV33" s="2027"/>
      <c r="TKW33" s="2027"/>
      <c r="TKX33" s="2027"/>
      <c r="TKY33" s="2027"/>
      <c r="TKZ33" s="2027"/>
      <c r="TLA33" s="2027"/>
      <c r="TLB33" s="2027"/>
      <c r="TLC33" s="2027"/>
      <c r="TLD33" s="2027"/>
      <c r="TLE33" s="2027"/>
      <c r="TLF33" s="2027"/>
      <c r="TLG33" s="2027"/>
      <c r="TLH33" s="2027"/>
      <c r="TLI33" s="2027"/>
      <c r="TLJ33" s="2027"/>
      <c r="TLK33" s="2027"/>
      <c r="TLL33" s="2027"/>
      <c r="TLM33" s="2027"/>
      <c r="TLN33" s="2027"/>
      <c r="TLO33" s="2027"/>
      <c r="TLP33" s="2027"/>
      <c r="TLQ33" s="2027"/>
      <c r="TLR33" s="2027"/>
      <c r="TLS33" s="2027"/>
      <c r="TLT33" s="2027"/>
      <c r="TLU33" s="2027"/>
      <c r="TLV33" s="2027"/>
      <c r="TLW33" s="2027"/>
      <c r="TLX33" s="2027"/>
      <c r="TLY33" s="2027"/>
      <c r="TLZ33" s="2027"/>
      <c r="TMA33" s="2027"/>
      <c r="TMB33" s="2027"/>
      <c r="TMC33" s="2027"/>
      <c r="TMD33" s="2027"/>
      <c r="TME33" s="2027"/>
      <c r="TMF33" s="2027"/>
      <c r="TMG33" s="2027"/>
      <c r="TMH33" s="2027"/>
      <c r="TMI33" s="2027"/>
      <c r="TMJ33" s="2027"/>
      <c r="TMK33" s="2027"/>
      <c r="TML33" s="2027"/>
      <c r="TMM33" s="2027"/>
      <c r="TMN33" s="2027"/>
      <c r="TMO33" s="2027"/>
      <c r="TMP33" s="2027"/>
      <c r="TMQ33" s="2027"/>
      <c r="TMR33" s="2027"/>
      <c r="TMS33" s="2027"/>
      <c r="TMT33" s="2027"/>
      <c r="TMU33" s="2027"/>
      <c r="TMV33" s="2027"/>
      <c r="TMW33" s="2027"/>
      <c r="TMX33" s="2027"/>
      <c r="TMY33" s="2027"/>
      <c r="TMZ33" s="2027"/>
      <c r="TNA33" s="2027"/>
      <c r="TNB33" s="2027"/>
      <c r="TNC33" s="2027"/>
      <c r="TND33" s="2027"/>
      <c r="TNE33" s="2027"/>
      <c r="TNF33" s="2027"/>
      <c r="TNG33" s="2027"/>
      <c r="TNH33" s="2027"/>
      <c r="TNI33" s="2027"/>
      <c r="TNJ33" s="2027"/>
      <c r="TNK33" s="2027"/>
      <c r="TNL33" s="2027"/>
      <c r="TNM33" s="2027"/>
      <c r="TNN33" s="2027"/>
      <c r="TNO33" s="2027"/>
      <c r="TNP33" s="2027"/>
      <c r="TNQ33" s="2027"/>
      <c r="TNR33" s="2027"/>
      <c r="TNS33" s="2027"/>
      <c r="TNT33" s="2027"/>
      <c r="TNU33" s="2027"/>
      <c r="TNV33" s="2027"/>
      <c r="TNW33" s="2027"/>
      <c r="TNX33" s="2027"/>
      <c r="TNY33" s="2027"/>
      <c r="TNZ33" s="2027"/>
      <c r="TOA33" s="2027"/>
      <c r="TOB33" s="2027"/>
      <c r="TOC33" s="2027"/>
      <c r="TOD33" s="2027"/>
      <c r="TOE33" s="2027"/>
      <c r="TOF33" s="2027"/>
      <c r="TOG33" s="2027"/>
      <c r="TOH33" s="2027"/>
      <c r="TOI33" s="2027"/>
      <c r="TOJ33" s="2027"/>
      <c r="TOK33" s="2027"/>
      <c r="TOL33" s="2027"/>
      <c r="TOM33" s="2027"/>
      <c r="TON33" s="2027"/>
      <c r="TOO33" s="2027"/>
      <c r="TOP33" s="2027"/>
      <c r="TOQ33" s="2027"/>
      <c r="TOR33" s="2027"/>
      <c r="TOS33" s="2027"/>
      <c r="TOT33" s="2027"/>
      <c r="TOU33" s="2027"/>
      <c r="TOV33" s="2027"/>
      <c r="TOW33" s="2027"/>
      <c r="TOX33" s="2027"/>
      <c r="TOY33" s="2027"/>
      <c r="TOZ33" s="2027"/>
      <c r="TPA33" s="2027"/>
      <c r="TPB33" s="2027"/>
      <c r="TPC33" s="2027"/>
      <c r="TPD33" s="2027"/>
      <c r="TPE33" s="2027"/>
      <c r="TPF33" s="2027"/>
      <c r="TPG33" s="2027"/>
      <c r="TPH33" s="2027"/>
      <c r="TPI33" s="2027"/>
      <c r="TPJ33" s="2027"/>
      <c r="TPK33" s="2027"/>
      <c r="TPL33" s="2027"/>
      <c r="TPM33" s="2027"/>
      <c r="TPN33" s="2027"/>
      <c r="TPO33" s="2027"/>
      <c r="TPP33" s="2027"/>
      <c r="TPQ33" s="2027"/>
      <c r="TPR33" s="2027"/>
      <c r="TPS33" s="2027"/>
      <c r="TPT33" s="2027"/>
      <c r="TPU33" s="2027"/>
      <c r="TPV33" s="2027"/>
      <c r="TPW33" s="2027"/>
      <c r="TPX33" s="2027"/>
      <c r="TPY33" s="2027"/>
      <c r="TPZ33" s="2027"/>
      <c r="TQA33" s="2027"/>
      <c r="TQB33" s="2027"/>
      <c r="TQC33" s="2027"/>
      <c r="TQD33" s="2027"/>
      <c r="TQE33" s="2027"/>
      <c r="TQF33" s="2027"/>
      <c r="TQG33" s="2027"/>
      <c r="TQH33" s="2027"/>
      <c r="TQI33" s="2027"/>
      <c r="TQJ33" s="2027"/>
      <c r="TQK33" s="2027"/>
      <c r="TQL33" s="2027"/>
      <c r="TQM33" s="2027"/>
      <c r="TQN33" s="2027"/>
      <c r="TQO33" s="2027"/>
      <c r="TQP33" s="2027"/>
      <c r="TQQ33" s="2027"/>
      <c r="TQR33" s="2027"/>
      <c r="TQS33" s="2027"/>
      <c r="TQT33" s="2027"/>
      <c r="TQU33" s="2027"/>
      <c r="TQV33" s="2027"/>
      <c r="TQW33" s="2027"/>
      <c r="TQX33" s="2027"/>
      <c r="TQY33" s="2027"/>
      <c r="TQZ33" s="2027"/>
      <c r="TRA33" s="2027"/>
      <c r="TRB33" s="2027"/>
      <c r="TRC33" s="2027"/>
      <c r="TRD33" s="2027"/>
      <c r="TRE33" s="2027"/>
      <c r="TRF33" s="2027"/>
      <c r="TRG33" s="2027"/>
      <c r="TRH33" s="2027"/>
      <c r="TRI33" s="2027"/>
      <c r="TRJ33" s="2027"/>
      <c r="TRK33" s="2027"/>
      <c r="TRL33" s="2027"/>
      <c r="TRM33" s="2027"/>
      <c r="TRN33" s="2027"/>
      <c r="TRO33" s="2027"/>
      <c r="TRP33" s="2027"/>
      <c r="TRQ33" s="2027"/>
      <c r="TRR33" s="2027"/>
      <c r="TRS33" s="2027"/>
      <c r="TRT33" s="2027"/>
      <c r="TRU33" s="2027"/>
      <c r="TRV33" s="2027"/>
      <c r="TRW33" s="2027"/>
      <c r="TRX33" s="2027"/>
      <c r="TRY33" s="2027"/>
      <c r="TRZ33" s="2027"/>
      <c r="TSA33" s="2027"/>
      <c r="TSB33" s="2027"/>
      <c r="TSC33" s="2027"/>
      <c r="TSD33" s="2027"/>
      <c r="TSE33" s="2027"/>
      <c r="TSF33" s="2027"/>
      <c r="TSG33" s="2027"/>
      <c r="TSH33" s="2027"/>
      <c r="TSI33" s="2027"/>
      <c r="TSJ33" s="2027"/>
      <c r="TSK33" s="2027"/>
      <c r="TSL33" s="2027"/>
      <c r="TSM33" s="2027"/>
      <c r="TSN33" s="2027"/>
      <c r="TSO33" s="2027"/>
      <c r="TSP33" s="2027"/>
      <c r="TSQ33" s="2027"/>
      <c r="TSR33" s="2027"/>
      <c r="TSS33" s="2027"/>
      <c r="TST33" s="2027"/>
      <c r="TSU33" s="2027"/>
      <c r="TSV33" s="2027"/>
      <c r="TSW33" s="2027"/>
      <c r="TSX33" s="2027"/>
      <c r="TSY33" s="2027"/>
      <c r="TSZ33" s="2027"/>
      <c r="TTA33" s="2027"/>
      <c r="TTB33" s="2027"/>
      <c r="TTC33" s="2027"/>
      <c r="TTD33" s="2027"/>
      <c r="TTE33" s="2027"/>
      <c r="TTF33" s="2027"/>
      <c r="TTG33" s="2027"/>
      <c r="TTH33" s="2027"/>
      <c r="TTI33" s="2027"/>
      <c r="TTJ33" s="2027"/>
      <c r="TTK33" s="2027"/>
      <c r="TTL33" s="2027"/>
      <c r="TTM33" s="2027"/>
      <c r="TTN33" s="2027"/>
      <c r="TTO33" s="2027"/>
      <c r="TTP33" s="2027"/>
      <c r="TTQ33" s="2027"/>
      <c r="TTR33" s="2027"/>
      <c r="TTS33" s="2027"/>
      <c r="TTT33" s="2027"/>
      <c r="TTU33" s="2027"/>
      <c r="TTV33" s="2027"/>
      <c r="TTW33" s="2027"/>
      <c r="TTX33" s="2027"/>
      <c r="TTY33" s="2027"/>
      <c r="TTZ33" s="2027"/>
      <c r="TUA33" s="2027"/>
      <c r="TUB33" s="2027"/>
      <c r="TUC33" s="2027"/>
      <c r="TUD33" s="2027"/>
      <c r="TUE33" s="2027"/>
      <c r="TUF33" s="2027"/>
      <c r="TUG33" s="2027"/>
      <c r="TUH33" s="2027"/>
      <c r="TUI33" s="2027"/>
      <c r="TUJ33" s="2027"/>
      <c r="TUK33" s="2027"/>
      <c r="TUL33" s="2027"/>
      <c r="TUM33" s="2027"/>
      <c r="TUN33" s="2027"/>
      <c r="TUO33" s="2027"/>
      <c r="TUP33" s="2027"/>
      <c r="TUQ33" s="2027"/>
      <c r="TUR33" s="2027"/>
      <c r="TUS33" s="2027"/>
      <c r="TUT33" s="2027"/>
      <c r="TUU33" s="2027"/>
      <c r="TUV33" s="2027"/>
      <c r="TUW33" s="2027"/>
      <c r="TUX33" s="2027"/>
      <c r="TUY33" s="2027"/>
      <c r="TUZ33" s="2027"/>
      <c r="TVA33" s="2027"/>
      <c r="TVB33" s="2027"/>
      <c r="TVC33" s="2027"/>
      <c r="TVD33" s="2027"/>
      <c r="TVE33" s="2027"/>
      <c r="TVF33" s="2027"/>
      <c r="TVG33" s="2027"/>
      <c r="TVH33" s="2027"/>
      <c r="TVI33" s="2027"/>
      <c r="TVJ33" s="2027"/>
      <c r="TVK33" s="2027"/>
      <c r="TVL33" s="2027"/>
      <c r="TVM33" s="2027"/>
      <c r="TVN33" s="2027"/>
      <c r="TVO33" s="2027"/>
      <c r="TVP33" s="2027"/>
      <c r="TVQ33" s="2027"/>
      <c r="TVR33" s="2027"/>
      <c r="TVS33" s="2027"/>
      <c r="TVT33" s="2027"/>
      <c r="TVU33" s="2027"/>
      <c r="TVV33" s="2027"/>
      <c r="TVW33" s="2027"/>
      <c r="TVX33" s="2027"/>
      <c r="TVY33" s="2027"/>
      <c r="TVZ33" s="2027"/>
      <c r="TWA33" s="2027"/>
      <c r="TWB33" s="2027"/>
      <c r="TWC33" s="2027"/>
      <c r="TWD33" s="2027"/>
      <c r="TWE33" s="2027"/>
      <c r="TWF33" s="2027"/>
      <c r="TWG33" s="2027"/>
      <c r="TWH33" s="2027"/>
      <c r="TWI33" s="2027"/>
      <c r="TWJ33" s="2027"/>
      <c r="TWK33" s="2027"/>
      <c r="TWL33" s="2027"/>
      <c r="TWM33" s="2027"/>
      <c r="TWN33" s="2027"/>
      <c r="TWO33" s="2027"/>
      <c r="TWP33" s="2027"/>
      <c r="TWQ33" s="2027"/>
      <c r="TWR33" s="2027"/>
      <c r="TWS33" s="2027"/>
      <c r="TWT33" s="2027"/>
      <c r="TWU33" s="2027"/>
      <c r="TWV33" s="2027"/>
      <c r="TWW33" s="2027"/>
      <c r="TWX33" s="2027"/>
      <c r="TWY33" s="2027"/>
      <c r="TWZ33" s="2027"/>
      <c r="TXA33" s="2027"/>
      <c r="TXB33" s="2027"/>
      <c r="TXC33" s="2027"/>
      <c r="TXD33" s="2027"/>
      <c r="TXE33" s="2027"/>
      <c r="TXF33" s="2027"/>
      <c r="TXG33" s="2027"/>
      <c r="TXH33" s="2027"/>
      <c r="TXI33" s="2027"/>
      <c r="TXJ33" s="2027"/>
      <c r="TXK33" s="2027"/>
      <c r="TXL33" s="2027"/>
      <c r="TXM33" s="2027"/>
      <c r="TXN33" s="2027"/>
      <c r="TXO33" s="2027"/>
      <c r="TXP33" s="2027"/>
      <c r="TXQ33" s="2027"/>
      <c r="TXR33" s="2027"/>
      <c r="TXS33" s="2027"/>
      <c r="TXT33" s="2027"/>
      <c r="TXU33" s="2027"/>
      <c r="TXV33" s="2027"/>
      <c r="TXW33" s="2027"/>
      <c r="TXX33" s="2027"/>
      <c r="TXY33" s="2027"/>
      <c r="TXZ33" s="2027"/>
      <c r="TYA33" s="2027"/>
      <c r="TYB33" s="2027"/>
      <c r="TYC33" s="2027"/>
      <c r="TYD33" s="2027"/>
      <c r="TYE33" s="2027"/>
      <c r="TYF33" s="2027"/>
      <c r="TYG33" s="2027"/>
      <c r="TYH33" s="2027"/>
      <c r="TYI33" s="2027"/>
      <c r="TYJ33" s="2027"/>
      <c r="TYK33" s="2027"/>
      <c r="TYL33" s="2027"/>
      <c r="TYM33" s="2027"/>
      <c r="TYN33" s="2027"/>
      <c r="TYO33" s="2027"/>
      <c r="TYP33" s="2027"/>
      <c r="TYQ33" s="2027"/>
      <c r="TYR33" s="2027"/>
      <c r="TYS33" s="2027"/>
      <c r="TYT33" s="2027"/>
      <c r="TYU33" s="2027"/>
      <c r="TYV33" s="2027"/>
      <c r="TYW33" s="2027"/>
      <c r="TYX33" s="2027"/>
      <c r="TYY33" s="2027"/>
      <c r="TYZ33" s="2027"/>
      <c r="TZA33" s="2027"/>
      <c r="TZB33" s="2027"/>
      <c r="TZC33" s="2027"/>
      <c r="TZD33" s="2027"/>
      <c r="TZE33" s="2027"/>
      <c r="TZF33" s="2027"/>
      <c r="TZG33" s="2027"/>
      <c r="TZH33" s="2027"/>
      <c r="TZI33" s="2027"/>
      <c r="TZJ33" s="2027"/>
      <c r="TZK33" s="2027"/>
      <c r="TZL33" s="2027"/>
      <c r="TZM33" s="2027"/>
      <c r="TZN33" s="2027"/>
      <c r="TZO33" s="2027"/>
      <c r="TZP33" s="2027"/>
      <c r="TZQ33" s="2027"/>
      <c r="TZR33" s="2027"/>
      <c r="TZS33" s="2027"/>
      <c r="TZT33" s="2027"/>
      <c r="TZU33" s="2027"/>
      <c r="TZV33" s="2027"/>
      <c r="TZW33" s="2027"/>
      <c r="TZX33" s="2027"/>
      <c r="TZY33" s="2027"/>
      <c r="TZZ33" s="2027"/>
      <c r="UAA33" s="2027"/>
      <c r="UAB33" s="2027"/>
      <c r="UAC33" s="2027"/>
      <c r="UAD33" s="2027"/>
      <c r="UAE33" s="2027"/>
      <c r="UAF33" s="2027"/>
      <c r="UAG33" s="2027"/>
      <c r="UAH33" s="2027"/>
      <c r="UAI33" s="2027"/>
      <c r="UAJ33" s="2027"/>
      <c r="UAK33" s="2027"/>
      <c r="UAL33" s="2027"/>
      <c r="UAM33" s="2027"/>
      <c r="UAN33" s="2027"/>
      <c r="UAO33" s="2027"/>
      <c r="UAP33" s="2027"/>
      <c r="UAQ33" s="2027"/>
      <c r="UAR33" s="2027"/>
      <c r="UAS33" s="2027"/>
      <c r="UAT33" s="2027"/>
      <c r="UAU33" s="2027"/>
      <c r="UAV33" s="2027"/>
      <c r="UAW33" s="2027"/>
      <c r="UAX33" s="2027"/>
      <c r="UAY33" s="2027"/>
      <c r="UAZ33" s="2027"/>
      <c r="UBA33" s="2027"/>
      <c r="UBB33" s="2027"/>
      <c r="UBC33" s="2027"/>
      <c r="UBD33" s="2027"/>
      <c r="UBE33" s="2027"/>
      <c r="UBF33" s="2027"/>
      <c r="UBG33" s="2027"/>
      <c r="UBH33" s="2027"/>
      <c r="UBI33" s="2027"/>
      <c r="UBJ33" s="2027"/>
      <c r="UBK33" s="2027"/>
      <c r="UBL33" s="2027"/>
      <c r="UBM33" s="2027"/>
      <c r="UBN33" s="2027"/>
      <c r="UBO33" s="2027"/>
      <c r="UBP33" s="2027"/>
      <c r="UBQ33" s="2027"/>
      <c r="UBR33" s="2027"/>
      <c r="UBS33" s="2027"/>
      <c r="UBT33" s="2027"/>
      <c r="UBU33" s="2027"/>
      <c r="UBV33" s="2027"/>
      <c r="UBW33" s="2027"/>
      <c r="UBX33" s="2027"/>
      <c r="UBY33" s="2027"/>
      <c r="UBZ33" s="2027"/>
      <c r="UCA33" s="2027"/>
      <c r="UCB33" s="2027"/>
      <c r="UCC33" s="2027"/>
      <c r="UCD33" s="2027"/>
      <c r="UCE33" s="2027"/>
      <c r="UCF33" s="2027"/>
      <c r="UCG33" s="2027"/>
      <c r="UCH33" s="2027"/>
      <c r="UCI33" s="2027"/>
      <c r="UCJ33" s="2027"/>
      <c r="UCK33" s="2027"/>
      <c r="UCL33" s="2027"/>
      <c r="UCM33" s="2027"/>
      <c r="UCN33" s="2027"/>
      <c r="UCO33" s="2027"/>
      <c r="UCP33" s="2027"/>
      <c r="UCQ33" s="2027"/>
      <c r="UCR33" s="2027"/>
      <c r="UCS33" s="2027"/>
      <c r="UCT33" s="2027"/>
      <c r="UCU33" s="2027"/>
      <c r="UCV33" s="2027"/>
      <c r="UCW33" s="2027"/>
      <c r="UCX33" s="2027"/>
      <c r="UCY33" s="2027"/>
      <c r="UCZ33" s="2027"/>
      <c r="UDA33" s="2027"/>
      <c r="UDB33" s="2027"/>
      <c r="UDC33" s="2027"/>
      <c r="UDD33" s="2027"/>
      <c r="UDE33" s="2027"/>
      <c r="UDF33" s="2027"/>
      <c r="UDG33" s="2027"/>
      <c r="UDH33" s="2027"/>
      <c r="UDI33" s="2027"/>
      <c r="UDJ33" s="2027"/>
      <c r="UDK33" s="2027"/>
      <c r="UDL33" s="2027"/>
      <c r="UDM33" s="2027"/>
      <c r="UDN33" s="2027"/>
      <c r="UDO33" s="2027"/>
      <c r="UDP33" s="2027"/>
      <c r="UDQ33" s="2027"/>
      <c r="UDR33" s="2027"/>
      <c r="UDS33" s="2027"/>
      <c r="UDT33" s="2027"/>
      <c r="UDU33" s="2027"/>
      <c r="UDV33" s="2027"/>
      <c r="UDW33" s="2027"/>
      <c r="UDX33" s="2027"/>
      <c r="UDY33" s="2027"/>
      <c r="UDZ33" s="2027"/>
      <c r="UEA33" s="2027"/>
      <c r="UEB33" s="2027"/>
      <c r="UEC33" s="2027"/>
      <c r="UED33" s="2027"/>
      <c r="UEE33" s="2027"/>
      <c r="UEF33" s="2027"/>
      <c r="UEG33" s="2027"/>
      <c r="UEH33" s="2027"/>
      <c r="UEI33" s="2027"/>
      <c r="UEJ33" s="2027"/>
      <c r="UEK33" s="2027"/>
      <c r="UEL33" s="2027"/>
      <c r="UEM33" s="2027"/>
      <c r="UEN33" s="2027"/>
      <c r="UEO33" s="2027"/>
      <c r="UEP33" s="2027"/>
      <c r="UEQ33" s="2027"/>
      <c r="UER33" s="2027"/>
      <c r="UES33" s="2027"/>
      <c r="UET33" s="2027"/>
      <c r="UEU33" s="2027"/>
      <c r="UEV33" s="2027"/>
      <c r="UEW33" s="2027"/>
      <c r="UEX33" s="2027"/>
      <c r="UEY33" s="2027"/>
      <c r="UEZ33" s="2027"/>
      <c r="UFA33" s="2027"/>
      <c r="UFB33" s="2027"/>
      <c r="UFC33" s="2027"/>
      <c r="UFD33" s="2027"/>
      <c r="UFE33" s="2027"/>
      <c r="UFF33" s="2027"/>
      <c r="UFG33" s="2027"/>
      <c r="UFH33" s="2027"/>
      <c r="UFI33" s="2027"/>
      <c r="UFJ33" s="2027"/>
      <c r="UFK33" s="2027"/>
      <c r="UFL33" s="2027"/>
      <c r="UFM33" s="2027"/>
      <c r="UFN33" s="2027"/>
      <c r="UFO33" s="2027"/>
      <c r="UFP33" s="2027"/>
      <c r="UFQ33" s="2027"/>
      <c r="UFR33" s="2027"/>
      <c r="UFS33" s="2027"/>
      <c r="UFT33" s="2027"/>
      <c r="UFU33" s="2027"/>
      <c r="UFV33" s="2027"/>
      <c r="UFW33" s="2027"/>
      <c r="UFX33" s="2027"/>
      <c r="UFY33" s="2027"/>
      <c r="UFZ33" s="2027"/>
      <c r="UGA33" s="2027"/>
      <c r="UGB33" s="2027"/>
      <c r="UGC33" s="2027"/>
      <c r="UGD33" s="2027"/>
      <c r="UGE33" s="2027"/>
      <c r="UGF33" s="2027"/>
      <c r="UGG33" s="2027"/>
      <c r="UGH33" s="2027"/>
      <c r="UGI33" s="2027"/>
      <c r="UGJ33" s="2027"/>
      <c r="UGK33" s="2027"/>
      <c r="UGL33" s="2027"/>
      <c r="UGM33" s="2027"/>
      <c r="UGN33" s="2027"/>
      <c r="UGO33" s="2027"/>
      <c r="UGP33" s="2027"/>
      <c r="UGQ33" s="2027"/>
      <c r="UGR33" s="2027"/>
      <c r="UGS33" s="2027"/>
      <c r="UGT33" s="2027"/>
      <c r="UGU33" s="2027"/>
      <c r="UGV33" s="2027"/>
      <c r="UGW33" s="2027"/>
      <c r="UGX33" s="2027"/>
      <c r="UGY33" s="2027"/>
      <c r="UGZ33" s="2027"/>
      <c r="UHA33" s="2027"/>
      <c r="UHB33" s="2027"/>
      <c r="UHC33" s="2027"/>
      <c r="UHD33" s="2027"/>
      <c r="UHE33" s="2027"/>
      <c r="UHF33" s="2027"/>
      <c r="UHG33" s="2027"/>
      <c r="UHH33" s="2027"/>
      <c r="UHI33" s="2027"/>
      <c r="UHJ33" s="2027"/>
      <c r="UHK33" s="2027"/>
      <c r="UHL33" s="2027"/>
      <c r="UHM33" s="2027"/>
      <c r="UHN33" s="2027"/>
      <c r="UHO33" s="2027"/>
      <c r="UHP33" s="2027"/>
      <c r="UHQ33" s="2027"/>
      <c r="UHR33" s="2027"/>
      <c r="UHS33" s="2027"/>
      <c r="UHT33" s="2027"/>
      <c r="UHU33" s="2027"/>
      <c r="UHV33" s="2027"/>
      <c r="UHW33" s="2027"/>
      <c r="UHX33" s="2027"/>
      <c r="UHY33" s="2027"/>
      <c r="UHZ33" s="2027"/>
      <c r="UIA33" s="2027"/>
      <c r="UIB33" s="2027"/>
      <c r="UIC33" s="2027"/>
      <c r="UID33" s="2027"/>
      <c r="UIE33" s="2027"/>
      <c r="UIF33" s="2027"/>
      <c r="UIG33" s="2027"/>
      <c r="UIH33" s="2027"/>
      <c r="UII33" s="2027"/>
      <c r="UIJ33" s="2027"/>
      <c r="UIK33" s="2027"/>
      <c r="UIL33" s="2027"/>
      <c r="UIM33" s="2027"/>
      <c r="UIN33" s="2027"/>
      <c r="UIO33" s="2027"/>
      <c r="UIP33" s="2027"/>
      <c r="UIQ33" s="2027"/>
      <c r="UIR33" s="2027"/>
      <c r="UIS33" s="2027"/>
      <c r="UIT33" s="2027"/>
      <c r="UIU33" s="2027"/>
      <c r="UIV33" s="2027"/>
      <c r="UIW33" s="2027"/>
      <c r="UIX33" s="2027"/>
      <c r="UIY33" s="2027"/>
      <c r="UIZ33" s="2027"/>
      <c r="UJA33" s="2027"/>
      <c r="UJB33" s="2027"/>
      <c r="UJC33" s="2027"/>
      <c r="UJD33" s="2027"/>
      <c r="UJE33" s="2027"/>
      <c r="UJF33" s="2027"/>
      <c r="UJG33" s="2027"/>
      <c r="UJH33" s="2027"/>
      <c r="UJI33" s="2027"/>
      <c r="UJJ33" s="2027"/>
      <c r="UJK33" s="2027"/>
      <c r="UJL33" s="2027"/>
      <c r="UJM33" s="2027"/>
      <c r="UJN33" s="2027"/>
      <c r="UJO33" s="2027"/>
      <c r="UJP33" s="2027"/>
      <c r="UJQ33" s="2027"/>
      <c r="UJR33" s="2027"/>
      <c r="UJS33" s="2027"/>
      <c r="UJT33" s="2027"/>
      <c r="UJU33" s="2027"/>
      <c r="UJV33" s="2027"/>
      <c r="UJW33" s="2027"/>
      <c r="UJX33" s="2027"/>
      <c r="UJY33" s="2027"/>
      <c r="UJZ33" s="2027"/>
      <c r="UKA33" s="2027"/>
      <c r="UKB33" s="2027"/>
      <c r="UKC33" s="2027"/>
      <c r="UKD33" s="2027"/>
      <c r="UKE33" s="2027"/>
      <c r="UKF33" s="2027"/>
      <c r="UKG33" s="2027"/>
      <c r="UKH33" s="2027"/>
      <c r="UKI33" s="2027"/>
      <c r="UKJ33" s="2027"/>
      <c r="UKK33" s="2027"/>
      <c r="UKL33" s="2027"/>
      <c r="UKM33" s="2027"/>
      <c r="UKN33" s="2027"/>
      <c r="UKO33" s="2027"/>
      <c r="UKP33" s="2027"/>
      <c r="UKQ33" s="2027"/>
      <c r="UKR33" s="2027"/>
      <c r="UKS33" s="2027"/>
      <c r="UKT33" s="2027"/>
      <c r="UKU33" s="2027"/>
      <c r="UKV33" s="2027"/>
      <c r="UKW33" s="2027"/>
      <c r="UKX33" s="2027"/>
      <c r="UKY33" s="2027"/>
      <c r="UKZ33" s="2027"/>
      <c r="ULA33" s="2027"/>
      <c r="ULB33" s="2027"/>
      <c r="ULC33" s="2027"/>
      <c r="ULD33" s="2027"/>
      <c r="ULE33" s="2027"/>
      <c r="ULF33" s="2027"/>
      <c r="ULG33" s="2027"/>
      <c r="ULH33" s="2027"/>
      <c r="ULI33" s="2027"/>
      <c r="ULJ33" s="2027"/>
      <c r="ULK33" s="2027"/>
      <c r="ULL33" s="2027"/>
      <c r="ULM33" s="2027"/>
      <c r="ULN33" s="2027"/>
      <c r="ULO33" s="2027"/>
      <c r="ULP33" s="2027"/>
      <c r="ULQ33" s="2027"/>
      <c r="ULR33" s="2027"/>
      <c r="ULS33" s="2027"/>
      <c r="ULT33" s="2027"/>
      <c r="ULU33" s="2027"/>
      <c r="ULV33" s="2027"/>
      <c r="ULW33" s="2027"/>
      <c r="ULX33" s="2027"/>
      <c r="ULY33" s="2027"/>
      <c r="ULZ33" s="2027"/>
      <c r="UMA33" s="2027"/>
      <c r="UMB33" s="2027"/>
      <c r="UMC33" s="2027"/>
      <c r="UMD33" s="2027"/>
      <c r="UME33" s="2027"/>
      <c r="UMF33" s="2027"/>
      <c r="UMG33" s="2027"/>
      <c r="UMH33" s="2027"/>
      <c r="UMI33" s="2027"/>
      <c r="UMJ33" s="2027"/>
      <c r="UMK33" s="2027"/>
      <c r="UML33" s="2027"/>
      <c r="UMM33" s="2027"/>
      <c r="UMN33" s="2027"/>
      <c r="UMO33" s="2027"/>
      <c r="UMP33" s="2027"/>
      <c r="UMQ33" s="2027"/>
      <c r="UMR33" s="2027"/>
      <c r="UMS33" s="2027"/>
      <c r="UMT33" s="2027"/>
      <c r="UMU33" s="2027"/>
      <c r="UMV33" s="2027"/>
      <c r="UMW33" s="2027"/>
      <c r="UMX33" s="2027"/>
      <c r="UMY33" s="2027"/>
      <c r="UMZ33" s="2027"/>
      <c r="UNA33" s="2027"/>
      <c r="UNB33" s="2027"/>
      <c r="UNC33" s="2027"/>
      <c r="UND33" s="2027"/>
      <c r="UNE33" s="2027"/>
      <c r="UNF33" s="2027"/>
      <c r="UNG33" s="2027"/>
      <c r="UNH33" s="2027"/>
      <c r="UNI33" s="2027"/>
      <c r="UNJ33" s="2027"/>
      <c r="UNK33" s="2027"/>
      <c r="UNL33" s="2027"/>
      <c r="UNM33" s="2027"/>
      <c r="UNN33" s="2027"/>
      <c r="UNO33" s="2027"/>
      <c r="UNP33" s="2027"/>
      <c r="UNQ33" s="2027"/>
      <c r="UNR33" s="2027"/>
      <c r="UNS33" s="2027"/>
      <c r="UNT33" s="2027"/>
      <c r="UNU33" s="2027"/>
      <c r="UNV33" s="2027"/>
      <c r="UNW33" s="2027"/>
      <c r="UNX33" s="2027"/>
      <c r="UNY33" s="2027"/>
      <c r="UNZ33" s="2027"/>
      <c r="UOA33" s="2027"/>
      <c r="UOB33" s="2027"/>
      <c r="UOC33" s="2027"/>
      <c r="UOD33" s="2027"/>
      <c r="UOE33" s="2027"/>
      <c r="UOF33" s="2027"/>
      <c r="UOG33" s="2027"/>
      <c r="UOH33" s="2027"/>
      <c r="UOI33" s="2027"/>
      <c r="UOJ33" s="2027"/>
      <c r="UOK33" s="2027"/>
      <c r="UOL33" s="2027"/>
      <c r="UOM33" s="2027"/>
      <c r="UON33" s="2027"/>
      <c r="UOO33" s="2027"/>
      <c r="UOP33" s="2027"/>
      <c r="UOQ33" s="2027"/>
      <c r="UOR33" s="2027"/>
      <c r="UOS33" s="2027"/>
      <c r="UOT33" s="2027"/>
      <c r="UOU33" s="2027"/>
      <c r="UOV33" s="2027"/>
      <c r="UOW33" s="2027"/>
      <c r="UOX33" s="2027"/>
      <c r="UOY33" s="2027"/>
      <c r="UOZ33" s="2027"/>
      <c r="UPA33" s="2027"/>
      <c r="UPB33" s="2027"/>
      <c r="UPC33" s="2027"/>
      <c r="UPD33" s="2027"/>
      <c r="UPE33" s="2027"/>
      <c r="UPF33" s="2027"/>
      <c r="UPG33" s="2027"/>
      <c r="UPH33" s="2027"/>
      <c r="UPI33" s="2027"/>
      <c r="UPJ33" s="2027"/>
      <c r="UPK33" s="2027"/>
      <c r="UPL33" s="2027"/>
      <c r="UPM33" s="2027"/>
      <c r="UPN33" s="2027"/>
      <c r="UPO33" s="2027"/>
      <c r="UPP33" s="2027"/>
      <c r="UPQ33" s="2027"/>
      <c r="UPR33" s="2027"/>
      <c r="UPS33" s="2027"/>
      <c r="UPT33" s="2027"/>
      <c r="UPU33" s="2027"/>
      <c r="UPV33" s="2027"/>
      <c r="UPW33" s="2027"/>
      <c r="UPX33" s="2027"/>
      <c r="UPY33" s="2027"/>
      <c r="UPZ33" s="2027"/>
      <c r="UQA33" s="2027"/>
      <c r="UQB33" s="2027"/>
      <c r="UQC33" s="2027"/>
      <c r="UQD33" s="2027"/>
      <c r="UQE33" s="2027"/>
      <c r="UQF33" s="2027"/>
      <c r="UQG33" s="2027"/>
      <c r="UQH33" s="2027"/>
      <c r="UQI33" s="2027"/>
      <c r="UQJ33" s="2027"/>
      <c r="UQK33" s="2027"/>
      <c r="UQL33" s="2027"/>
      <c r="UQM33" s="2027"/>
      <c r="UQN33" s="2027"/>
      <c r="UQO33" s="2027"/>
      <c r="UQP33" s="2027"/>
      <c r="UQQ33" s="2027"/>
      <c r="UQR33" s="2027"/>
      <c r="UQS33" s="2027"/>
      <c r="UQT33" s="2027"/>
      <c r="UQU33" s="2027"/>
      <c r="UQV33" s="2027"/>
      <c r="UQW33" s="2027"/>
      <c r="UQX33" s="2027"/>
      <c r="UQY33" s="2027"/>
      <c r="UQZ33" s="2027"/>
      <c r="URA33" s="2027"/>
      <c r="URB33" s="2027"/>
      <c r="URC33" s="2027"/>
      <c r="URD33" s="2027"/>
      <c r="URE33" s="2027"/>
      <c r="URF33" s="2027"/>
      <c r="URG33" s="2027"/>
      <c r="URH33" s="2027"/>
      <c r="URI33" s="2027"/>
      <c r="URJ33" s="2027"/>
      <c r="URK33" s="2027"/>
      <c r="URL33" s="2027"/>
      <c r="URM33" s="2027"/>
      <c r="URN33" s="2027"/>
      <c r="URO33" s="2027"/>
      <c r="URP33" s="2027"/>
      <c r="URQ33" s="2027"/>
      <c r="URR33" s="2027"/>
      <c r="URS33" s="2027"/>
      <c r="URT33" s="2027"/>
      <c r="URU33" s="2027"/>
      <c r="URV33" s="2027"/>
      <c r="URW33" s="2027"/>
      <c r="URX33" s="2027"/>
      <c r="URY33" s="2027"/>
      <c r="URZ33" s="2027"/>
      <c r="USA33" s="2027"/>
      <c r="USB33" s="2027"/>
      <c r="USC33" s="2027"/>
      <c r="USD33" s="2027"/>
      <c r="USE33" s="2027"/>
      <c r="USF33" s="2027"/>
      <c r="USG33" s="2027"/>
      <c r="USH33" s="2027"/>
      <c r="USI33" s="2027"/>
      <c r="USJ33" s="2027"/>
      <c r="USK33" s="2027"/>
      <c r="USL33" s="2027"/>
      <c r="USM33" s="2027"/>
      <c r="USN33" s="2027"/>
      <c r="USO33" s="2027"/>
      <c r="USP33" s="2027"/>
      <c r="USQ33" s="2027"/>
      <c r="USR33" s="2027"/>
      <c r="USS33" s="2027"/>
      <c r="UST33" s="2027"/>
      <c r="USU33" s="2027"/>
      <c r="USV33" s="2027"/>
      <c r="USW33" s="2027"/>
      <c r="USX33" s="2027"/>
      <c r="USY33" s="2027"/>
      <c r="USZ33" s="2027"/>
      <c r="UTA33" s="2027"/>
      <c r="UTB33" s="2027"/>
      <c r="UTC33" s="2027"/>
      <c r="UTD33" s="2027"/>
      <c r="UTE33" s="2027"/>
      <c r="UTF33" s="2027"/>
      <c r="UTG33" s="2027"/>
      <c r="UTH33" s="2027"/>
      <c r="UTI33" s="2027"/>
      <c r="UTJ33" s="2027"/>
      <c r="UTK33" s="2027"/>
      <c r="UTL33" s="2027"/>
      <c r="UTM33" s="2027"/>
      <c r="UTN33" s="2027"/>
      <c r="UTO33" s="2027"/>
      <c r="UTP33" s="2027"/>
      <c r="UTQ33" s="2027"/>
      <c r="UTR33" s="2027"/>
      <c r="UTS33" s="2027"/>
      <c r="UTT33" s="2027"/>
      <c r="UTU33" s="2027"/>
      <c r="UTV33" s="2027"/>
      <c r="UTW33" s="2027"/>
      <c r="UTX33" s="2027"/>
      <c r="UTY33" s="2027"/>
      <c r="UTZ33" s="2027"/>
      <c r="UUA33" s="2027"/>
      <c r="UUB33" s="2027"/>
      <c r="UUC33" s="2027"/>
      <c r="UUD33" s="2027"/>
      <c r="UUE33" s="2027"/>
      <c r="UUF33" s="2027"/>
      <c r="UUG33" s="2027"/>
      <c r="UUH33" s="2027"/>
      <c r="UUI33" s="2027"/>
      <c r="UUJ33" s="2027"/>
      <c r="UUK33" s="2027"/>
      <c r="UUL33" s="2027"/>
      <c r="UUM33" s="2027"/>
      <c r="UUN33" s="2027"/>
      <c r="UUO33" s="2027"/>
      <c r="UUP33" s="2027"/>
      <c r="UUQ33" s="2027"/>
      <c r="UUR33" s="2027"/>
      <c r="UUS33" s="2027"/>
      <c r="UUT33" s="2027"/>
      <c r="UUU33" s="2027"/>
      <c r="UUV33" s="2027"/>
      <c r="UUW33" s="2027"/>
      <c r="UUX33" s="2027"/>
      <c r="UUY33" s="2027"/>
      <c r="UUZ33" s="2027"/>
      <c r="UVA33" s="2027"/>
      <c r="UVB33" s="2027"/>
      <c r="UVC33" s="2027"/>
      <c r="UVD33" s="2027"/>
      <c r="UVE33" s="2027"/>
      <c r="UVF33" s="2027"/>
      <c r="UVG33" s="2027"/>
      <c r="UVH33" s="2027"/>
      <c r="UVI33" s="2027"/>
      <c r="UVJ33" s="2027"/>
      <c r="UVK33" s="2027"/>
      <c r="UVL33" s="2027"/>
      <c r="UVM33" s="2027"/>
      <c r="UVN33" s="2027"/>
      <c r="UVO33" s="2027"/>
      <c r="UVP33" s="2027"/>
      <c r="UVQ33" s="2027"/>
      <c r="UVR33" s="2027"/>
      <c r="UVS33" s="2027"/>
      <c r="UVT33" s="2027"/>
      <c r="UVU33" s="2027"/>
      <c r="UVV33" s="2027"/>
      <c r="UVW33" s="2027"/>
      <c r="UVX33" s="2027"/>
      <c r="UVY33" s="2027"/>
      <c r="UVZ33" s="2027"/>
      <c r="UWA33" s="2027"/>
      <c r="UWB33" s="2027"/>
      <c r="UWC33" s="2027"/>
      <c r="UWD33" s="2027"/>
      <c r="UWE33" s="2027"/>
      <c r="UWF33" s="2027"/>
      <c r="UWG33" s="2027"/>
      <c r="UWH33" s="2027"/>
      <c r="UWI33" s="2027"/>
      <c r="UWJ33" s="2027"/>
      <c r="UWK33" s="2027"/>
      <c r="UWL33" s="2027"/>
      <c r="UWM33" s="2027"/>
      <c r="UWN33" s="2027"/>
      <c r="UWO33" s="2027"/>
      <c r="UWP33" s="2027"/>
      <c r="UWQ33" s="2027"/>
      <c r="UWR33" s="2027"/>
      <c r="UWS33" s="2027"/>
      <c r="UWT33" s="2027"/>
      <c r="UWU33" s="2027"/>
      <c r="UWV33" s="2027"/>
      <c r="UWW33" s="2027"/>
      <c r="UWX33" s="2027"/>
      <c r="UWY33" s="2027"/>
      <c r="UWZ33" s="2027"/>
      <c r="UXA33" s="2027"/>
      <c r="UXB33" s="2027"/>
      <c r="UXC33" s="2027"/>
      <c r="UXD33" s="2027"/>
      <c r="UXE33" s="2027"/>
      <c r="UXF33" s="2027"/>
      <c r="UXG33" s="2027"/>
      <c r="UXH33" s="2027"/>
      <c r="UXI33" s="2027"/>
      <c r="UXJ33" s="2027"/>
      <c r="UXK33" s="2027"/>
      <c r="UXL33" s="2027"/>
      <c r="UXM33" s="2027"/>
      <c r="UXN33" s="2027"/>
      <c r="UXO33" s="2027"/>
      <c r="UXP33" s="2027"/>
      <c r="UXQ33" s="2027"/>
      <c r="UXR33" s="2027"/>
      <c r="UXS33" s="2027"/>
      <c r="UXT33" s="2027"/>
      <c r="UXU33" s="2027"/>
      <c r="UXV33" s="2027"/>
      <c r="UXW33" s="2027"/>
      <c r="UXX33" s="2027"/>
      <c r="UXY33" s="2027"/>
      <c r="UXZ33" s="2027"/>
      <c r="UYA33" s="2027"/>
      <c r="UYB33" s="2027"/>
      <c r="UYC33" s="2027"/>
      <c r="UYD33" s="2027"/>
      <c r="UYE33" s="2027"/>
      <c r="UYF33" s="2027"/>
      <c r="UYG33" s="2027"/>
      <c r="UYH33" s="2027"/>
      <c r="UYI33" s="2027"/>
      <c r="UYJ33" s="2027"/>
      <c r="UYK33" s="2027"/>
      <c r="UYL33" s="2027"/>
      <c r="UYM33" s="2027"/>
      <c r="UYN33" s="2027"/>
      <c r="UYO33" s="2027"/>
      <c r="UYP33" s="2027"/>
      <c r="UYQ33" s="2027"/>
      <c r="UYR33" s="2027"/>
      <c r="UYS33" s="2027"/>
      <c r="UYT33" s="2027"/>
      <c r="UYU33" s="2027"/>
      <c r="UYV33" s="2027"/>
      <c r="UYW33" s="2027"/>
      <c r="UYX33" s="2027"/>
      <c r="UYY33" s="2027"/>
      <c r="UYZ33" s="2027"/>
      <c r="UZA33" s="2027"/>
      <c r="UZB33" s="2027"/>
      <c r="UZC33" s="2027"/>
      <c r="UZD33" s="2027"/>
      <c r="UZE33" s="2027"/>
      <c r="UZF33" s="2027"/>
      <c r="UZG33" s="2027"/>
      <c r="UZH33" s="2027"/>
      <c r="UZI33" s="2027"/>
      <c r="UZJ33" s="2027"/>
      <c r="UZK33" s="2027"/>
      <c r="UZL33" s="2027"/>
      <c r="UZM33" s="2027"/>
      <c r="UZN33" s="2027"/>
      <c r="UZO33" s="2027"/>
      <c r="UZP33" s="2027"/>
      <c r="UZQ33" s="2027"/>
      <c r="UZR33" s="2027"/>
      <c r="UZS33" s="2027"/>
      <c r="UZT33" s="2027"/>
      <c r="UZU33" s="2027"/>
      <c r="UZV33" s="2027"/>
      <c r="UZW33" s="2027"/>
      <c r="UZX33" s="2027"/>
      <c r="UZY33" s="2027"/>
      <c r="UZZ33" s="2027"/>
      <c r="VAA33" s="2027"/>
      <c r="VAB33" s="2027"/>
      <c r="VAC33" s="2027"/>
      <c r="VAD33" s="2027"/>
      <c r="VAE33" s="2027"/>
      <c r="VAF33" s="2027"/>
      <c r="VAG33" s="2027"/>
      <c r="VAH33" s="2027"/>
      <c r="VAI33" s="2027"/>
      <c r="VAJ33" s="2027"/>
      <c r="VAK33" s="2027"/>
      <c r="VAL33" s="2027"/>
      <c r="VAM33" s="2027"/>
      <c r="VAN33" s="2027"/>
      <c r="VAO33" s="2027"/>
      <c r="VAP33" s="2027"/>
      <c r="VAQ33" s="2027"/>
      <c r="VAR33" s="2027"/>
      <c r="VAS33" s="2027"/>
      <c r="VAT33" s="2027"/>
      <c r="VAU33" s="2027"/>
      <c r="VAV33" s="2027"/>
      <c r="VAW33" s="2027"/>
      <c r="VAX33" s="2027"/>
      <c r="VAY33" s="2027"/>
      <c r="VAZ33" s="2027"/>
      <c r="VBA33" s="2027"/>
      <c r="VBB33" s="2027"/>
      <c r="VBC33" s="2027"/>
      <c r="VBD33" s="2027"/>
      <c r="VBE33" s="2027"/>
      <c r="VBF33" s="2027"/>
      <c r="VBG33" s="2027"/>
      <c r="VBH33" s="2027"/>
      <c r="VBI33" s="2027"/>
      <c r="VBJ33" s="2027"/>
      <c r="VBK33" s="2027"/>
      <c r="VBL33" s="2027"/>
      <c r="VBM33" s="2027"/>
      <c r="VBN33" s="2027"/>
      <c r="VBO33" s="2027"/>
      <c r="VBP33" s="2027"/>
      <c r="VBQ33" s="2027"/>
      <c r="VBR33" s="2027"/>
      <c r="VBS33" s="2027"/>
      <c r="VBT33" s="2027"/>
      <c r="VBU33" s="2027"/>
      <c r="VBV33" s="2027"/>
      <c r="VBW33" s="2027"/>
      <c r="VBX33" s="2027"/>
      <c r="VBY33" s="2027"/>
      <c r="VBZ33" s="2027"/>
      <c r="VCA33" s="2027"/>
      <c r="VCB33" s="2027"/>
      <c r="VCC33" s="2027"/>
      <c r="VCD33" s="2027"/>
      <c r="VCE33" s="2027"/>
      <c r="VCF33" s="2027"/>
      <c r="VCG33" s="2027"/>
      <c r="VCH33" s="2027"/>
      <c r="VCI33" s="2027"/>
      <c r="VCJ33" s="2027"/>
      <c r="VCK33" s="2027"/>
      <c r="VCL33" s="2027"/>
      <c r="VCM33" s="2027"/>
      <c r="VCN33" s="2027"/>
      <c r="VCO33" s="2027"/>
      <c r="VCP33" s="2027"/>
      <c r="VCQ33" s="2027"/>
      <c r="VCR33" s="2027"/>
      <c r="VCS33" s="2027"/>
      <c r="VCT33" s="2027"/>
      <c r="VCU33" s="2027"/>
      <c r="VCV33" s="2027"/>
      <c r="VCW33" s="2027"/>
      <c r="VCX33" s="2027"/>
      <c r="VCY33" s="2027"/>
      <c r="VCZ33" s="2027"/>
      <c r="VDA33" s="2027"/>
      <c r="VDB33" s="2027"/>
      <c r="VDC33" s="2027"/>
      <c r="VDD33" s="2027"/>
      <c r="VDE33" s="2027"/>
      <c r="VDF33" s="2027"/>
      <c r="VDG33" s="2027"/>
      <c r="VDH33" s="2027"/>
      <c r="VDI33" s="2027"/>
      <c r="VDJ33" s="2027"/>
      <c r="VDK33" s="2027"/>
      <c r="VDL33" s="2027"/>
      <c r="VDM33" s="2027"/>
      <c r="VDN33" s="2027"/>
      <c r="VDO33" s="2027"/>
      <c r="VDP33" s="2027"/>
      <c r="VDQ33" s="2027"/>
      <c r="VDR33" s="2027"/>
      <c r="VDS33" s="2027"/>
      <c r="VDT33" s="2027"/>
      <c r="VDU33" s="2027"/>
      <c r="VDV33" s="2027"/>
      <c r="VDW33" s="2027"/>
      <c r="VDX33" s="2027"/>
      <c r="VDY33" s="2027"/>
      <c r="VDZ33" s="2027"/>
      <c r="VEA33" s="2027"/>
      <c r="VEB33" s="2027"/>
      <c r="VEC33" s="2027"/>
      <c r="VED33" s="2027"/>
      <c r="VEE33" s="2027"/>
      <c r="VEF33" s="2027"/>
      <c r="VEG33" s="2027"/>
      <c r="VEH33" s="2027"/>
      <c r="VEI33" s="2027"/>
      <c r="VEJ33" s="2027"/>
      <c r="VEK33" s="2027"/>
      <c r="VEL33" s="2027"/>
      <c r="VEM33" s="2027"/>
      <c r="VEN33" s="2027"/>
      <c r="VEO33" s="2027"/>
      <c r="VEP33" s="2027"/>
      <c r="VEQ33" s="2027"/>
      <c r="VER33" s="2027"/>
      <c r="VES33" s="2027"/>
      <c r="VET33" s="2027"/>
      <c r="VEU33" s="2027"/>
      <c r="VEV33" s="2027"/>
      <c r="VEW33" s="2027"/>
      <c r="VEX33" s="2027"/>
      <c r="VEY33" s="2027"/>
      <c r="VEZ33" s="2027"/>
      <c r="VFA33" s="2027"/>
      <c r="VFB33" s="2027"/>
      <c r="VFC33" s="2027"/>
      <c r="VFD33" s="2027"/>
      <c r="VFE33" s="2027"/>
      <c r="VFF33" s="2027"/>
      <c r="VFG33" s="2027"/>
      <c r="VFH33" s="2027"/>
      <c r="VFI33" s="2027"/>
      <c r="VFJ33" s="2027"/>
      <c r="VFK33" s="2027"/>
      <c r="VFL33" s="2027"/>
      <c r="VFM33" s="2027"/>
      <c r="VFN33" s="2027"/>
      <c r="VFO33" s="2027"/>
      <c r="VFP33" s="2027"/>
      <c r="VFQ33" s="2027"/>
      <c r="VFR33" s="2027"/>
      <c r="VFS33" s="2027"/>
      <c r="VFT33" s="2027"/>
      <c r="VFU33" s="2027"/>
      <c r="VFV33" s="2027"/>
      <c r="VFW33" s="2027"/>
      <c r="VFX33" s="2027"/>
      <c r="VFY33" s="2027"/>
      <c r="VFZ33" s="2027"/>
      <c r="VGA33" s="2027"/>
      <c r="VGB33" s="2027"/>
      <c r="VGC33" s="2027"/>
      <c r="VGD33" s="2027"/>
      <c r="VGE33" s="2027"/>
      <c r="VGF33" s="2027"/>
      <c r="VGG33" s="2027"/>
      <c r="VGH33" s="2027"/>
      <c r="VGI33" s="2027"/>
      <c r="VGJ33" s="2027"/>
      <c r="VGK33" s="2027"/>
      <c r="VGL33" s="2027"/>
      <c r="VGM33" s="2027"/>
      <c r="VGN33" s="2027"/>
      <c r="VGO33" s="2027"/>
      <c r="VGP33" s="2027"/>
      <c r="VGQ33" s="2027"/>
      <c r="VGR33" s="2027"/>
      <c r="VGS33" s="2027"/>
      <c r="VGT33" s="2027"/>
      <c r="VGU33" s="2027"/>
      <c r="VGV33" s="2027"/>
      <c r="VGW33" s="2027"/>
      <c r="VGX33" s="2027"/>
      <c r="VGY33" s="2027"/>
      <c r="VGZ33" s="2027"/>
      <c r="VHA33" s="2027"/>
      <c r="VHB33" s="2027"/>
      <c r="VHC33" s="2027"/>
      <c r="VHD33" s="2027"/>
      <c r="VHE33" s="2027"/>
      <c r="VHF33" s="2027"/>
      <c r="VHG33" s="2027"/>
      <c r="VHH33" s="2027"/>
      <c r="VHI33" s="2027"/>
      <c r="VHJ33" s="2027"/>
      <c r="VHK33" s="2027"/>
      <c r="VHL33" s="2027"/>
      <c r="VHM33" s="2027"/>
      <c r="VHN33" s="2027"/>
      <c r="VHO33" s="2027"/>
      <c r="VHP33" s="2027"/>
      <c r="VHQ33" s="2027"/>
      <c r="VHR33" s="2027"/>
      <c r="VHS33" s="2027"/>
      <c r="VHT33" s="2027"/>
      <c r="VHU33" s="2027"/>
      <c r="VHV33" s="2027"/>
      <c r="VHW33" s="2027"/>
      <c r="VHX33" s="2027"/>
      <c r="VHY33" s="2027"/>
      <c r="VHZ33" s="2027"/>
      <c r="VIA33" s="2027"/>
      <c r="VIB33" s="2027"/>
      <c r="VIC33" s="2027"/>
      <c r="VID33" s="2027"/>
      <c r="VIE33" s="2027"/>
      <c r="VIF33" s="2027"/>
      <c r="VIG33" s="2027"/>
      <c r="VIH33" s="2027"/>
      <c r="VII33" s="2027"/>
      <c r="VIJ33" s="2027"/>
      <c r="VIK33" s="2027"/>
      <c r="VIL33" s="2027"/>
      <c r="VIM33" s="2027"/>
      <c r="VIN33" s="2027"/>
      <c r="VIO33" s="2027"/>
      <c r="VIP33" s="2027"/>
      <c r="VIQ33" s="2027"/>
      <c r="VIR33" s="2027"/>
      <c r="VIS33" s="2027"/>
      <c r="VIT33" s="2027"/>
      <c r="VIU33" s="2027"/>
      <c r="VIV33" s="2027"/>
      <c r="VIW33" s="2027"/>
      <c r="VIX33" s="2027"/>
      <c r="VIY33" s="2027"/>
      <c r="VIZ33" s="2027"/>
      <c r="VJA33" s="2027"/>
      <c r="VJB33" s="2027"/>
      <c r="VJC33" s="2027"/>
      <c r="VJD33" s="2027"/>
      <c r="VJE33" s="2027"/>
      <c r="VJF33" s="2027"/>
      <c r="VJG33" s="2027"/>
      <c r="VJH33" s="2027"/>
      <c r="VJI33" s="2027"/>
      <c r="VJJ33" s="2027"/>
      <c r="VJK33" s="2027"/>
      <c r="VJL33" s="2027"/>
      <c r="VJM33" s="2027"/>
      <c r="VJN33" s="2027"/>
      <c r="VJO33" s="2027"/>
      <c r="VJP33" s="2027"/>
      <c r="VJQ33" s="2027"/>
      <c r="VJR33" s="2027"/>
      <c r="VJS33" s="2027"/>
      <c r="VJT33" s="2027"/>
      <c r="VJU33" s="2027"/>
      <c r="VJV33" s="2027"/>
      <c r="VJW33" s="2027"/>
      <c r="VJX33" s="2027"/>
      <c r="VJY33" s="2027"/>
      <c r="VJZ33" s="2027"/>
      <c r="VKA33" s="2027"/>
      <c r="VKB33" s="2027"/>
      <c r="VKC33" s="2027"/>
      <c r="VKD33" s="2027"/>
      <c r="VKE33" s="2027"/>
      <c r="VKF33" s="2027"/>
      <c r="VKG33" s="2027"/>
      <c r="VKH33" s="2027"/>
      <c r="VKI33" s="2027"/>
      <c r="VKJ33" s="2027"/>
      <c r="VKK33" s="2027"/>
      <c r="VKL33" s="2027"/>
      <c r="VKM33" s="2027"/>
      <c r="VKN33" s="2027"/>
      <c r="VKO33" s="2027"/>
      <c r="VKP33" s="2027"/>
      <c r="VKQ33" s="2027"/>
      <c r="VKR33" s="2027"/>
      <c r="VKS33" s="2027"/>
      <c r="VKT33" s="2027"/>
      <c r="VKU33" s="2027"/>
      <c r="VKV33" s="2027"/>
      <c r="VKW33" s="2027"/>
      <c r="VKX33" s="2027"/>
      <c r="VKY33" s="2027"/>
      <c r="VKZ33" s="2027"/>
      <c r="VLA33" s="2027"/>
      <c r="VLB33" s="2027"/>
      <c r="VLC33" s="2027"/>
      <c r="VLD33" s="2027"/>
      <c r="VLE33" s="2027"/>
      <c r="VLF33" s="2027"/>
      <c r="VLG33" s="2027"/>
      <c r="VLH33" s="2027"/>
      <c r="VLI33" s="2027"/>
      <c r="VLJ33" s="2027"/>
      <c r="VLK33" s="2027"/>
      <c r="VLL33" s="2027"/>
      <c r="VLM33" s="2027"/>
      <c r="VLN33" s="2027"/>
      <c r="VLO33" s="2027"/>
      <c r="VLP33" s="2027"/>
      <c r="VLQ33" s="2027"/>
      <c r="VLR33" s="2027"/>
      <c r="VLS33" s="2027"/>
      <c r="VLT33" s="2027"/>
      <c r="VLU33" s="2027"/>
      <c r="VLV33" s="2027"/>
      <c r="VLW33" s="2027"/>
      <c r="VLX33" s="2027"/>
      <c r="VLY33" s="2027"/>
      <c r="VLZ33" s="2027"/>
      <c r="VMA33" s="2027"/>
      <c r="VMB33" s="2027"/>
      <c r="VMC33" s="2027"/>
      <c r="VMD33" s="2027"/>
      <c r="VME33" s="2027"/>
      <c r="VMF33" s="2027"/>
      <c r="VMG33" s="2027"/>
      <c r="VMH33" s="2027"/>
      <c r="VMI33" s="2027"/>
      <c r="VMJ33" s="2027"/>
      <c r="VMK33" s="2027"/>
      <c r="VML33" s="2027"/>
      <c r="VMM33" s="2027"/>
      <c r="VMN33" s="2027"/>
      <c r="VMO33" s="2027"/>
      <c r="VMP33" s="2027"/>
      <c r="VMQ33" s="2027"/>
      <c r="VMR33" s="2027"/>
      <c r="VMS33" s="2027"/>
      <c r="VMT33" s="2027"/>
      <c r="VMU33" s="2027"/>
      <c r="VMV33" s="2027"/>
      <c r="VMW33" s="2027"/>
      <c r="VMX33" s="2027"/>
      <c r="VMY33" s="2027"/>
      <c r="VMZ33" s="2027"/>
      <c r="VNA33" s="2027"/>
      <c r="VNB33" s="2027"/>
      <c r="VNC33" s="2027"/>
      <c r="VND33" s="2027"/>
      <c r="VNE33" s="2027"/>
      <c r="VNF33" s="2027"/>
      <c r="VNG33" s="2027"/>
      <c r="VNH33" s="2027"/>
      <c r="VNI33" s="2027"/>
      <c r="VNJ33" s="2027"/>
      <c r="VNK33" s="2027"/>
      <c r="VNL33" s="2027"/>
      <c r="VNM33" s="2027"/>
      <c r="VNN33" s="2027"/>
      <c r="VNO33" s="2027"/>
      <c r="VNP33" s="2027"/>
      <c r="VNQ33" s="2027"/>
      <c r="VNR33" s="2027"/>
      <c r="VNS33" s="2027"/>
      <c r="VNT33" s="2027"/>
      <c r="VNU33" s="2027"/>
      <c r="VNV33" s="2027"/>
      <c r="VNW33" s="2027"/>
      <c r="VNX33" s="2027"/>
      <c r="VNY33" s="2027"/>
      <c r="VNZ33" s="2027"/>
      <c r="VOA33" s="2027"/>
      <c r="VOB33" s="2027"/>
      <c r="VOC33" s="2027"/>
      <c r="VOD33" s="2027"/>
      <c r="VOE33" s="2027"/>
      <c r="VOF33" s="2027"/>
      <c r="VOG33" s="2027"/>
      <c r="VOH33" s="2027"/>
      <c r="VOI33" s="2027"/>
      <c r="VOJ33" s="2027"/>
      <c r="VOK33" s="2027"/>
      <c r="VOL33" s="2027"/>
      <c r="VOM33" s="2027"/>
      <c r="VON33" s="2027"/>
      <c r="VOO33" s="2027"/>
      <c r="VOP33" s="2027"/>
      <c r="VOQ33" s="2027"/>
      <c r="VOR33" s="2027"/>
      <c r="VOS33" s="2027"/>
      <c r="VOT33" s="2027"/>
      <c r="VOU33" s="2027"/>
      <c r="VOV33" s="2027"/>
      <c r="VOW33" s="2027"/>
      <c r="VOX33" s="2027"/>
      <c r="VOY33" s="2027"/>
      <c r="VOZ33" s="2027"/>
      <c r="VPA33" s="2027"/>
      <c r="VPB33" s="2027"/>
      <c r="VPC33" s="2027"/>
      <c r="VPD33" s="2027"/>
      <c r="VPE33" s="2027"/>
      <c r="VPF33" s="2027"/>
      <c r="VPG33" s="2027"/>
      <c r="VPH33" s="2027"/>
      <c r="VPI33" s="2027"/>
      <c r="VPJ33" s="2027"/>
      <c r="VPK33" s="2027"/>
      <c r="VPL33" s="2027"/>
      <c r="VPM33" s="2027"/>
      <c r="VPN33" s="2027"/>
      <c r="VPO33" s="2027"/>
      <c r="VPP33" s="2027"/>
      <c r="VPQ33" s="2027"/>
      <c r="VPR33" s="2027"/>
      <c r="VPS33" s="2027"/>
      <c r="VPT33" s="2027"/>
      <c r="VPU33" s="2027"/>
      <c r="VPV33" s="2027"/>
      <c r="VPW33" s="2027"/>
      <c r="VPX33" s="2027"/>
      <c r="VPY33" s="2027"/>
      <c r="VPZ33" s="2027"/>
      <c r="VQA33" s="2027"/>
      <c r="VQB33" s="2027"/>
      <c r="VQC33" s="2027"/>
      <c r="VQD33" s="2027"/>
      <c r="VQE33" s="2027"/>
      <c r="VQF33" s="2027"/>
      <c r="VQG33" s="2027"/>
      <c r="VQH33" s="2027"/>
      <c r="VQI33" s="2027"/>
      <c r="VQJ33" s="2027"/>
      <c r="VQK33" s="2027"/>
      <c r="VQL33" s="2027"/>
      <c r="VQM33" s="2027"/>
      <c r="VQN33" s="2027"/>
      <c r="VQO33" s="2027"/>
      <c r="VQP33" s="2027"/>
      <c r="VQQ33" s="2027"/>
      <c r="VQR33" s="2027"/>
      <c r="VQS33" s="2027"/>
      <c r="VQT33" s="2027"/>
      <c r="VQU33" s="2027"/>
      <c r="VQV33" s="2027"/>
      <c r="VQW33" s="2027"/>
      <c r="VQX33" s="2027"/>
      <c r="VQY33" s="2027"/>
      <c r="VQZ33" s="2027"/>
      <c r="VRA33" s="2027"/>
      <c r="VRB33" s="2027"/>
      <c r="VRC33" s="2027"/>
      <c r="VRD33" s="2027"/>
      <c r="VRE33" s="2027"/>
      <c r="VRF33" s="2027"/>
      <c r="VRG33" s="2027"/>
      <c r="VRH33" s="2027"/>
      <c r="VRI33" s="2027"/>
      <c r="VRJ33" s="2027"/>
      <c r="VRK33" s="2027"/>
      <c r="VRL33" s="2027"/>
      <c r="VRM33" s="2027"/>
      <c r="VRN33" s="2027"/>
      <c r="VRO33" s="2027"/>
      <c r="VRP33" s="2027"/>
      <c r="VRQ33" s="2027"/>
      <c r="VRR33" s="2027"/>
      <c r="VRS33" s="2027"/>
      <c r="VRT33" s="2027"/>
      <c r="VRU33" s="2027"/>
      <c r="VRV33" s="2027"/>
      <c r="VRW33" s="2027"/>
      <c r="VRX33" s="2027"/>
      <c r="VRY33" s="2027"/>
      <c r="VRZ33" s="2027"/>
      <c r="VSA33" s="2027"/>
      <c r="VSB33" s="2027"/>
      <c r="VSC33" s="2027"/>
      <c r="VSD33" s="2027"/>
      <c r="VSE33" s="2027"/>
      <c r="VSF33" s="2027"/>
      <c r="VSG33" s="2027"/>
      <c r="VSH33" s="2027"/>
      <c r="VSI33" s="2027"/>
      <c r="VSJ33" s="2027"/>
      <c r="VSK33" s="2027"/>
      <c r="VSL33" s="2027"/>
      <c r="VSM33" s="2027"/>
      <c r="VSN33" s="2027"/>
      <c r="VSO33" s="2027"/>
      <c r="VSP33" s="2027"/>
      <c r="VSQ33" s="2027"/>
      <c r="VSR33" s="2027"/>
      <c r="VSS33" s="2027"/>
      <c r="VST33" s="2027"/>
      <c r="VSU33" s="2027"/>
      <c r="VSV33" s="2027"/>
      <c r="VSW33" s="2027"/>
      <c r="VSX33" s="2027"/>
      <c r="VSY33" s="2027"/>
      <c r="VSZ33" s="2027"/>
      <c r="VTA33" s="2027"/>
      <c r="VTB33" s="2027"/>
      <c r="VTC33" s="2027"/>
      <c r="VTD33" s="2027"/>
      <c r="VTE33" s="2027"/>
      <c r="VTF33" s="2027"/>
      <c r="VTG33" s="2027"/>
      <c r="VTH33" s="2027"/>
      <c r="VTI33" s="2027"/>
      <c r="VTJ33" s="2027"/>
      <c r="VTK33" s="2027"/>
      <c r="VTL33" s="2027"/>
      <c r="VTM33" s="2027"/>
      <c r="VTN33" s="2027"/>
      <c r="VTO33" s="2027"/>
      <c r="VTP33" s="2027"/>
      <c r="VTQ33" s="2027"/>
      <c r="VTR33" s="2027"/>
      <c r="VTS33" s="2027"/>
      <c r="VTT33" s="2027"/>
      <c r="VTU33" s="2027"/>
      <c r="VTV33" s="2027"/>
      <c r="VTW33" s="2027"/>
      <c r="VTX33" s="2027"/>
      <c r="VTY33" s="2027"/>
      <c r="VTZ33" s="2027"/>
      <c r="VUA33" s="2027"/>
      <c r="VUB33" s="2027"/>
      <c r="VUC33" s="2027"/>
      <c r="VUD33" s="2027"/>
      <c r="VUE33" s="2027"/>
      <c r="VUF33" s="2027"/>
      <c r="VUG33" s="2027"/>
      <c r="VUH33" s="2027"/>
      <c r="VUI33" s="2027"/>
      <c r="VUJ33" s="2027"/>
      <c r="VUK33" s="2027"/>
      <c r="VUL33" s="2027"/>
      <c r="VUM33" s="2027"/>
      <c r="VUN33" s="2027"/>
      <c r="VUO33" s="2027"/>
      <c r="VUP33" s="2027"/>
      <c r="VUQ33" s="2027"/>
      <c r="VUR33" s="2027"/>
      <c r="VUS33" s="2027"/>
      <c r="VUT33" s="2027"/>
      <c r="VUU33" s="2027"/>
      <c r="VUV33" s="2027"/>
      <c r="VUW33" s="2027"/>
      <c r="VUX33" s="2027"/>
      <c r="VUY33" s="2027"/>
      <c r="VUZ33" s="2027"/>
      <c r="VVA33" s="2027"/>
      <c r="VVB33" s="2027"/>
      <c r="VVC33" s="2027"/>
      <c r="VVD33" s="2027"/>
      <c r="VVE33" s="2027"/>
      <c r="VVF33" s="2027"/>
      <c r="VVG33" s="2027"/>
      <c r="VVH33" s="2027"/>
      <c r="VVI33" s="2027"/>
      <c r="VVJ33" s="2027"/>
      <c r="VVK33" s="2027"/>
      <c r="VVL33" s="2027"/>
      <c r="VVM33" s="2027"/>
      <c r="VVN33" s="2027"/>
      <c r="VVO33" s="2027"/>
      <c r="VVP33" s="2027"/>
      <c r="VVQ33" s="2027"/>
      <c r="VVR33" s="2027"/>
      <c r="VVS33" s="2027"/>
      <c r="VVT33" s="2027"/>
      <c r="VVU33" s="2027"/>
      <c r="VVV33" s="2027"/>
      <c r="VVW33" s="2027"/>
      <c r="VVX33" s="2027"/>
      <c r="VVY33" s="2027"/>
      <c r="VVZ33" s="2027"/>
      <c r="VWA33" s="2027"/>
      <c r="VWB33" s="2027"/>
      <c r="VWC33" s="2027"/>
      <c r="VWD33" s="2027"/>
      <c r="VWE33" s="2027"/>
      <c r="VWF33" s="2027"/>
      <c r="VWG33" s="2027"/>
      <c r="VWH33" s="2027"/>
      <c r="VWI33" s="2027"/>
      <c r="VWJ33" s="2027"/>
      <c r="VWK33" s="2027"/>
      <c r="VWL33" s="2027"/>
      <c r="VWM33" s="2027"/>
      <c r="VWN33" s="2027"/>
      <c r="VWO33" s="2027"/>
      <c r="VWP33" s="2027"/>
      <c r="VWQ33" s="2027"/>
      <c r="VWR33" s="2027"/>
      <c r="VWS33" s="2027"/>
      <c r="VWT33" s="2027"/>
      <c r="VWU33" s="2027"/>
      <c r="VWV33" s="2027"/>
      <c r="VWW33" s="2027"/>
      <c r="VWX33" s="2027"/>
      <c r="VWY33" s="2027"/>
      <c r="VWZ33" s="2027"/>
      <c r="VXA33" s="2027"/>
      <c r="VXB33" s="2027"/>
      <c r="VXC33" s="2027"/>
      <c r="VXD33" s="2027"/>
      <c r="VXE33" s="2027"/>
      <c r="VXF33" s="2027"/>
      <c r="VXG33" s="2027"/>
      <c r="VXH33" s="2027"/>
      <c r="VXI33" s="2027"/>
      <c r="VXJ33" s="2027"/>
      <c r="VXK33" s="2027"/>
      <c r="VXL33" s="2027"/>
      <c r="VXM33" s="2027"/>
      <c r="VXN33" s="2027"/>
      <c r="VXO33" s="2027"/>
      <c r="VXP33" s="2027"/>
      <c r="VXQ33" s="2027"/>
      <c r="VXR33" s="2027"/>
      <c r="VXS33" s="2027"/>
      <c r="VXT33" s="2027"/>
      <c r="VXU33" s="2027"/>
      <c r="VXV33" s="2027"/>
      <c r="VXW33" s="2027"/>
      <c r="VXX33" s="2027"/>
      <c r="VXY33" s="2027"/>
      <c r="VXZ33" s="2027"/>
      <c r="VYA33" s="2027"/>
      <c r="VYB33" s="2027"/>
      <c r="VYC33" s="2027"/>
      <c r="VYD33" s="2027"/>
      <c r="VYE33" s="2027"/>
      <c r="VYF33" s="2027"/>
      <c r="VYG33" s="2027"/>
      <c r="VYH33" s="2027"/>
      <c r="VYI33" s="2027"/>
      <c r="VYJ33" s="2027"/>
      <c r="VYK33" s="2027"/>
      <c r="VYL33" s="2027"/>
      <c r="VYM33" s="2027"/>
      <c r="VYN33" s="2027"/>
      <c r="VYO33" s="2027"/>
      <c r="VYP33" s="2027"/>
      <c r="VYQ33" s="2027"/>
      <c r="VYR33" s="2027"/>
      <c r="VYS33" s="2027"/>
      <c r="VYT33" s="2027"/>
      <c r="VYU33" s="2027"/>
      <c r="VYV33" s="2027"/>
      <c r="VYW33" s="2027"/>
      <c r="VYX33" s="2027"/>
      <c r="VYY33" s="2027"/>
      <c r="VYZ33" s="2027"/>
      <c r="VZA33" s="2027"/>
      <c r="VZB33" s="2027"/>
      <c r="VZC33" s="2027"/>
      <c r="VZD33" s="2027"/>
      <c r="VZE33" s="2027"/>
      <c r="VZF33" s="2027"/>
      <c r="VZG33" s="2027"/>
      <c r="VZH33" s="2027"/>
      <c r="VZI33" s="2027"/>
      <c r="VZJ33" s="2027"/>
      <c r="VZK33" s="2027"/>
      <c r="VZL33" s="2027"/>
      <c r="VZM33" s="2027"/>
      <c r="VZN33" s="2027"/>
      <c r="VZO33" s="2027"/>
      <c r="VZP33" s="2027"/>
      <c r="VZQ33" s="2027"/>
      <c r="VZR33" s="2027"/>
      <c r="VZS33" s="2027"/>
      <c r="VZT33" s="2027"/>
      <c r="VZU33" s="2027"/>
      <c r="VZV33" s="2027"/>
      <c r="VZW33" s="2027"/>
      <c r="VZX33" s="2027"/>
      <c r="VZY33" s="2027"/>
      <c r="VZZ33" s="2027"/>
      <c r="WAA33" s="2027"/>
      <c r="WAB33" s="2027"/>
      <c r="WAC33" s="2027"/>
      <c r="WAD33" s="2027"/>
      <c r="WAE33" s="2027"/>
      <c r="WAF33" s="2027"/>
      <c r="WAG33" s="2027"/>
      <c r="WAH33" s="2027"/>
      <c r="WAI33" s="2027"/>
      <c r="WAJ33" s="2027"/>
      <c r="WAK33" s="2027"/>
      <c r="WAL33" s="2027"/>
      <c r="WAM33" s="2027"/>
      <c r="WAN33" s="2027"/>
      <c r="WAO33" s="2027"/>
      <c r="WAP33" s="2027"/>
      <c r="WAQ33" s="2027"/>
      <c r="WAR33" s="2027"/>
      <c r="WAS33" s="2027"/>
      <c r="WAT33" s="2027"/>
      <c r="WAU33" s="2027"/>
      <c r="WAV33" s="2027"/>
      <c r="WAW33" s="2027"/>
      <c r="WAX33" s="2027"/>
      <c r="WAY33" s="2027"/>
      <c r="WAZ33" s="2027"/>
      <c r="WBA33" s="2027"/>
      <c r="WBB33" s="2027"/>
      <c r="WBC33" s="2027"/>
      <c r="WBD33" s="2027"/>
      <c r="WBE33" s="2027"/>
      <c r="WBF33" s="2027"/>
      <c r="WBG33" s="2027"/>
      <c r="WBH33" s="2027"/>
      <c r="WBI33" s="2027"/>
      <c r="WBJ33" s="2027"/>
      <c r="WBK33" s="2027"/>
      <c r="WBL33" s="2027"/>
      <c r="WBM33" s="2027"/>
      <c r="WBN33" s="2027"/>
      <c r="WBO33" s="2027"/>
      <c r="WBP33" s="2027"/>
      <c r="WBQ33" s="2027"/>
      <c r="WBR33" s="2027"/>
      <c r="WBS33" s="2027"/>
      <c r="WBT33" s="2027"/>
      <c r="WBU33" s="2027"/>
      <c r="WBV33" s="2027"/>
      <c r="WBW33" s="2027"/>
      <c r="WBX33" s="2027"/>
      <c r="WBY33" s="2027"/>
      <c r="WBZ33" s="2027"/>
      <c r="WCA33" s="2027"/>
      <c r="WCB33" s="2027"/>
      <c r="WCC33" s="2027"/>
      <c r="WCD33" s="2027"/>
      <c r="WCE33" s="2027"/>
      <c r="WCF33" s="2027"/>
      <c r="WCG33" s="2027"/>
      <c r="WCH33" s="2027"/>
      <c r="WCI33" s="2027"/>
      <c r="WCJ33" s="2027"/>
      <c r="WCK33" s="2027"/>
      <c r="WCL33" s="2027"/>
      <c r="WCM33" s="2027"/>
      <c r="WCN33" s="2027"/>
      <c r="WCO33" s="2027"/>
      <c r="WCP33" s="2027"/>
      <c r="WCQ33" s="2027"/>
      <c r="WCR33" s="2027"/>
      <c r="WCS33" s="2027"/>
      <c r="WCT33" s="2027"/>
      <c r="WCU33" s="2027"/>
      <c r="WCV33" s="2027"/>
      <c r="WCW33" s="2027"/>
      <c r="WCX33" s="2027"/>
      <c r="WCY33" s="2027"/>
      <c r="WCZ33" s="2027"/>
      <c r="WDA33" s="2027"/>
      <c r="WDB33" s="2027"/>
      <c r="WDC33" s="2027"/>
      <c r="WDD33" s="2027"/>
      <c r="WDE33" s="2027"/>
      <c r="WDF33" s="2027"/>
      <c r="WDG33" s="2027"/>
      <c r="WDH33" s="2027"/>
      <c r="WDI33" s="2027"/>
      <c r="WDJ33" s="2027"/>
      <c r="WDK33" s="2027"/>
      <c r="WDL33" s="2027"/>
      <c r="WDM33" s="2027"/>
      <c r="WDN33" s="2027"/>
      <c r="WDO33" s="2027"/>
      <c r="WDP33" s="2027"/>
      <c r="WDQ33" s="2027"/>
      <c r="WDR33" s="2027"/>
      <c r="WDS33" s="2027"/>
      <c r="WDT33" s="2027"/>
      <c r="WDU33" s="2027"/>
      <c r="WDV33" s="2027"/>
      <c r="WDW33" s="2027"/>
      <c r="WDX33" s="2027"/>
      <c r="WDY33" s="2027"/>
      <c r="WDZ33" s="2027"/>
      <c r="WEA33" s="2027"/>
      <c r="WEB33" s="2027"/>
      <c r="WEC33" s="2027"/>
      <c r="WED33" s="2027"/>
      <c r="WEE33" s="2027"/>
      <c r="WEF33" s="2027"/>
      <c r="WEG33" s="2027"/>
      <c r="WEH33" s="2027"/>
      <c r="WEI33" s="2027"/>
      <c r="WEJ33" s="2027"/>
      <c r="WEK33" s="2027"/>
      <c r="WEL33" s="2027"/>
      <c r="WEM33" s="2027"/>
      <c r="WEN33" s="2027"/>
      <c r="WEO33" s="2027"/>
      <c r="WEP33" s="2027"/>
      <c r="WEQ33" s="2027"/>
      <c r="WER33" s="2027"/>
      <c r="WES33" s="2027"/>
      <c r="WET33" s="2027"/>
      <c r="WEU33" s="2027"/>
      <c r="WEV33" s="2027"/>
      <c r="WEW33" s="2027"/>
      <c r="WEX33" s="2027"/>
      <c r="WEY33" s="2027"/>
      <c r="WEZ33" s="2027"/>
      <c r="WFA33" s="2027"/>
      <c r="WFB33" s="2027"/>
      <c r="WFC33" s="2027"/>
      <c r="WFD33" s="2027"/>
      <c r="WFE33" s="2027"/>
      <c r="WFF33" s="2027"/>
      <c r="WFG33" s="2027"/>
      <c r="WFH33" s="2027"/>
      <c r="WFI33" s="2027"/>
      <c r="WFJ33" s="2027"/>
      <c r="WFK33" s="2027"/>
      <c r="WFL33" s="2027"/>
      <c r="WFM33" s="2027"/>
      <c r="WFN33" s="2027"/>
      <c r="WFO33" s="2027"/>
      <c r="WFP33" s="2027"/>
      <c r="WFQ33" s="2027"/>
      <c r="WFR33" s="2027"/>
      <c r="WFS33" s="2027"/>
      <c r="WFT33" s="2027"/>
      <c r="WFU33" s="2027"/>
      <c r="WFV33" s="2027"/>
      <c r="WFW33" s="2027"/>
      <c r="WFX33" s="2027"/>
      <c r="WFY33" s="2027"/>
      <c r="WFZ33" s="2027"/>
      <c r="WGA33" s="2027"/>
      <c r="WGB33" s="2027"/>
      <c r="WGC33" s="2027"/>
      <c r="WGD33" s="2027"/>
      <c r="WGE33" s="2027"/>
      <c r="WGF33" s="2027"/>
      <c r="WGG33" s="2027"/>
      <c r="WGH33" s="2027"/>
      <c r="WGI33" s="2027"/>
      <c r="WGJ33" s="2027"/>
      <c r="WGK33" s="2027"/>
      <c r="WGL33" s="2027"/>
      <c r="WGM33" s="2027"/>
      <c r="WGN33" s="2027"/>
      <c r="WGO33" s="2027"/>
      <c r="WGP33" s="2027"/>
      <c r="WGQ33" s="2027"/>
      <c r="WGR33" s="2027"/>
      <c r="WGS33" s="2027"/>
      <c r="WGT33" s="2027"/>
      <c r="WGU33" s="2027"/>
      <c r="WGV33" s="2027"/>
      <c r="WGW33" s="2027"/>
      <c r="WGX33" s="2027"/>
      <c r="WGY33" s="2027"/>
      <c r="WGZ33" s="2027"/>
      <c r="WHA33" s="2027"/>
      <c r="WHB33" s="2027"/>
      <c r="WHC33" s="2027"/>
      <c r="WHD33" s="2027"/>
      <c r="WHE33" s="2027"/>
      <c r="WHF33" s="2027"/>
      <c r="WHG33" s="2027"/>
      <c r="WHH33" s="2027"/>
      <c r="WHI33" s="2027"/>
      <c r="WHJ33" s="2027"/>
      <c r="WHK33" s="2027"/>
      <c r="WHL33" s="2027"/>
      <c r="WHM33" s="2027"/>
      <c r="WHN33" s="2027"/>
      <c r="WHO33" s="2027"/>
      <c r="WHP33" s="2027"/>
      <c r="WHQ33" s="2027"/>
      <c r="WHR33" s="2027"/>
      <c r="WHS33" s="2027"/>
      <c r="WHT33" s="2027"/>
      <c r="WHU33" s="2027"/>
      <c r="WHV33" s="2027"/>
      <c r="WHW33" s="2027"/>
      <c r="WHX33" s="2027"/>
      <c r="WHY33" s="2027"/>
      <c r="WHZ33" s="2027"/>
      <c r="WIA33" s="2027"/>
      <c r="WIB33" s="2027"/>
      <c r="WIC33" s="2027"/>
      <c r="WID33" s="2027"/>
      <c r="WIE33" s="2027"/>
      <c r="WIF33" s="2027"/>
      <c r="WIG33" s="2027"/>
      <c r="WIH33" s="2027"/>
      <c r="WII33" s="2027"/>
      <c r="WIJ33" s="2027"/>
      <c r="WIK33" s="2027"/>
      <c r="WIL33" s="2027"/>
      <c r="WIM33" s="2027"/>
      <c r="WIN33" s="2027"/>
      <c r="WIO33" s="2027"/>
      <c r="WIP33" s="2027"/>
      <c r="WIQ33" s="2027"/>
      <c r="WIR33" s="2027"/>
      <c r="WIS33" s="2027"/>
      <c r="WIT33" s="2027"/>
      <c r="WIU33" s="2027"/>
      <c r="WIV33" s="2027"/>
      <c r="WIW33" s="2027"/>
      <c r="WIX33" s="2027"/>
      <c r="WIY33" s="2027"/>
      <c r="WIZ33" s="2027"/>
      <c r="WJA33" s="2027"/>
      <c r="WJB33" s="2027"/>
      <c r="WJC33" s="2027"/>
      <c r="WJD33" s="2027"/>
      <c r="WJE33" s="2027"/>
      <c r="WJF33" s="2027"/>
      <c r="WJG33" s="2027"/>
      <c r="WJH33" s="2027"/>
      <c r="WJI33" s="2027"/>
      <c r="WJJ33" s="2027"/>
      <c r="WJK33" s="2027"/>
      <c r="WJL33" s="2027"/>
      <c r="WJM33" s="2027"/>
      <c r="WJN33" s="2027"/>
      <c r="WJO33" s="2027"/>
      <c r="WJP33" s="2027"/>
      <c r="WJQ33" s="2027"/>
      <c r="WJR33" s="2027"/>
      <c r="WJS33" s="2027"/>
      <c r="WJT33" s="2027"/>
      <c r="WJU33" s="2027"/>
      <c r="WJV33" s="2027"/>
      <c r="WJW33" s="2027"/>
      <c r="WJX33" s="2027"/>
      <c r="WJY33" s="2027"/>
      <c r="WJZ33" s="2027"/>
      <c r="WKA33" s="2027"/>
      <c r="WKB33" s="2027"/>
      <c r="WKC33" s="2027"/>
      <c r="WKD33" s="2027"/>
      <c r="WKE33" s="2027"/>
      <c r="WKF33" s="2027"/>
      <c r="WKG33" s="2027"/>
      <c r="WKH33" s="2027"/>
      <c r="WKI33" s="2027"/>
      <c r="WKJ33" s="2027"/>
      <c r="WKK33" s="2027"/>
      <c r="WKL33" s="2027"/>
      <c r="WKM33" s="2027"/>
      <c r="WKN33" s="2027"/>
      <c r="WKO33" s="2027"/>
      <c r="WKP33" s="2027"/>
      <c r="WKQ33" s="2027"/>
      <c r="WKR33" s="2027"/>
      <c r="WKS33" s="2027"/>
      <c r="WKT33" s="2027"/>
      <c r="WKU33" s="2027"/>
      <c r="WKV33" s="2027"/>
      <c r="WKW33" s="2027"/>
      <c r="WKX33" s="2027"/>
      <c r="WKY33" s="2027"/>
      <c r="WKZ33" s="2027"/>
      <c r="WLA33" s="2027"/>
      <c r="WLB33" s="2027"/>
      <c r="WLC33" s="2027"/>
      <c r="WLD33" s="2027"/>
      <c r="WLE33" s="2027"/>
      <c r="WLF33" s="2027"/>
      <c r="WLG33" s="2027"/>
      <c r="WLH33" s="2027"/>
      <c r="WLI33" s="2027"/>
      <c r="WLJ33" s="2027"/>
      <c r="WLK33" s="2027"/>
      <c r="WLL33" s="2027"/>
      <c r="WLM33" s="2027"/>
      <c r="WLN33" s="2027"/>
      <c r="WLO33" s="2027"/>
      <c r="WLP33" s="2027"/>
      <c r="WLQ33" s="2027"/>
      <c r="WLR33" s="2027"/>
      <c r="WLS33" s="2027"/>
      <c r="WLT33" s="2027"/>
      <c r="WLU33" s="2027"/>
      <c r="WLV33" s="2027"/>
      <c r="WLW33" s="2027"/>
      <c r="WLX33" s="2027"/>
      <c r="WLY33" s="2027"/>
      <c r="WLZ33" s="2027"/>
      <c r="WMA33" s="2027"/>
      <c r="WMB33" s="2027"/>
      <c r="WMC33" s="2027"/>
      <c r="WMD33" s="2027"/>
      <c r="WME33" s="2027"/>
      <c r="WMF33" s="2027"/>
      <c r="WMG33" s="2027"/>
      <c r="WMH33" s="2027"/>
      <c r="WMI33" s="2027"/>
      <c r="WMJ33" s="2027"/>
      <c r="WMK33" s="2027"/>
      <c r="WML33" s="2027"/>
      <c r="WMM33" s="2027"/>
      <c r="WMN33" s="2027"/>
      <c r="WMO33" s="2027"/>
      <c r="WMP33" s="2027"/>
      <c r="WMQ33" s="2027"/>
      <c r="WMR33" s="2027"/>
      <c r="WMS33" s="2027"/>
      <c r="WMT33" s="2027"/>
      <c r="WMU33" s="2027"/>
      <c r="WMV33" s="2027"/>
      <c r="WMW33" s="2027"/>
      <c r="WMX33" s="2027"/>
      <c r="WMY33" s="2027"/>
      <c r="WMZ33" s="2027"/>
      <c r="WNA33" s="2027"/>
      <c r="WNB33" s="2027"/>
      <c r="WNC33" s="2027"/>
      <c r="WND33" s="2027"/>
      <c r="WNE33" s="2027"/>
      <c r="WNF33" s="2027"/>
      <c r="WNG33" s="2027"/>
      <c r="WNH33" s="2027"/>
      <c r="WNI33" s="2027"/>
      <c r="WNJ33" s="2027"/>
      <c r="WNK33" s="2027"/>
      <c r="WNL33" s="2027"/>
      <c r="WNM33" s="2027"/>
      <c r="WNN33" s="2027"/>
      <c r="WNO33" s="2027"/>
      <c r="WNP33" s="2027"/>
      <c r="WNQ33" s="2027"/>
      <c r="WNR33" s="2027"/>
      <c r="WNS33" s="2027"/>
      <c r="WNT33" s="2027"/>
      <c r="WNU33" s="2027"/>
      <c r="WNV33" s="2027"/>
      <c r="WNW33" s="2027"/>
      <c r="WNX33" s="2027"/>
      <c r="WNY33" s="2027"/>
      <c r="WNZ33" s="2027"/>
      <c r="WOA33" s="2027"/>
      <c r="WOB33" s="2027"/>
      <c r="WOC33" s="2027"/>
      <c r="WOD33" s="2027"/>
      <c r="WOE33" s="2027"/>
      <c r="WOF33" s="2027"/>
      <c r="WOG33" s="2027"/>
      <c r="WOH33" s="2027"/>
      <c r="WOI33" s="2027"/>
      <c r="WOJ33" s="2027"/>
      <c r="WOK33" s="2027"/>
      <c r="WOL33" s="2027"/>
      <c r="WOM33" s="2027"/>
      <c r="WON33" s="2027"/>
      <c r="WOO33" s="2027"/>
      <c r="WOP33" s="2027"/>
      <c r="WOQ33" s="2027"/>
      <c r="WOR33" s="2027"/>
      <c r="WOS33" s="2027"/>
      <c r="WOT33" s="2027"/>
      <c r="WOU33" s="2027"/>
      <c r="WOV33" s="2027"/>
      <c r="WOW33" s="2027"/>
      <c r="WOX33" s="2027"/>
      <c r="WOY33" s="2027"/>
      <c r="WOZ33" s="2027"/>
      <c r="WPA33" s="2027"/>
      <c r="WPB33" s="2027"/>
      <c r="WPC33" s="2027"/>
      <c r="WPD33" s="2027"/>
      <c r="WPE33" s="2027"/>
      <c r="WPF33" s="2027"/>
      <c r="WPG33" s="2027"/>
      <c r="WPH33" s="2027"/>
      <c r="WPI33" s="2027"/>
      <c r="WPJ33" s="2027"/>
      <c r="WPK33" s="2027"/>
      <c r="WPL33" s="2027"/>
      <c r="WPM33" s="2027"/>
      <c r="WPN33" s="2027"/>
      <c r="WPO33" s="2027"/>
      <c r="WPP33" s="2027"/>
      <c r="WPQ33" s="2027"/>
      <c r="WPR33" s="2027"/>
      <c r="WPS33" s="2027"/>
      <c r="WPT33" s="2027"/>
      <c r="WPU33" s="2027"/>
      <c r="WPV33" s="2027"/>
      <c r="WPW33" s="2027"/>
      <c r="WPX33" s="2027"/>
      <c r="WPY33" s="2027"/>
      <c r="WPZ33" s="2027"/>
      <c r="WQA33" s="2027"/>
      <c r="WQB33" s="2027"/>
      <c r="WQC33" s="2027"/>
      <c r="WQD33" s="2027"/>
      <c r="WQE33" s="2027"/>
      <c r="WQF33" s="2027"/>
      <c r="WQG33" s="2027"/>
      <c r="WQH33" s="2027"/>
      <c r="WQI33" s="2027"/>
      <c r="WQJ33" s="2027"/>
      <c r="WQK33" s="2027"/>
      <c r="WQL33" s="2027"/>
      <c r="WQM33" s="2027"/>
      <c r="WQN33" s="2027"/>
      <c r="WQO33" s="2027"/>
      <c r="WQP33" s="2027"/>
      <c r="WQQ33" s="2027"/>
      <c r="WQR33" s="2027"/>
      <c r="WQS33" s="2027"/>
      <c r="WQT33" s="2027"/>
      <c r="WQU33" s="2027"/>
      <c r="WQV33" s="2027"/>
      <c r="WQW33" s="2027"/>
      <c r="WQX33" s="2027"/>
      <c r="WQY33" s="2027"/>
      <c r="WQZ33" s="2027"/>
      <c r="WRA33" s="2027"/>
      <c r="WRB33" s="2027"/>
      <c r="WRC33" s="2027"/>
      <c r="WRD33" s="2027"/>
      <c r="WRE33" s="2027"/>
      <c r="WRF33" s="2027"/>
      <c r="WRG33" s="2027"/>
      <c r="WRH33" s="2027"/>
      <c r="WRI33" s="2027"/>
      <c r="WRJ33" s="2027"/>
      <c r="WRK33" s="2027"/>
      <c r="WRL33" s="2027"/>
      <c r="WRM33" s="2027"/>
      <c r="WRN33" s="2027"/>
      <c r="WRO33" s="2027"/>
      <c r="WRP33" s="2027"/>
      <c r="WRQ33" s="2027"/>
      <c r="WRR33" s="2027"/>
      <c r="WRS33" s="2027"/>
      <c r="WRT33" s="2027"/>
      <c r="WRU33" s="2027"/>
      <c r="WRV33" s="2027"/>
      <c r="WRW33" s="2027"/>
      <c r="WRX33" s="2027"/>
      <c r="WRY33" s="2027"/>
      <c r="WRZ33" s="2027"/>
      <c r="WSA33" s="2027"/>
      <c r="WSB33" s="2027"/>
      <c r="WSC33" s="2027"/>
      <c r="WSD33" s="2027"/>
      <c r="WSE33" s="2027"/>
      <c r="WSF33" s="2027"/>
      <c r="WSG33" s="2027"/>
      <c r="WSH33" s="2027"/>
      <c r="WSI33" s="2027"/>
      <c r="WSJ33" s="2027"/>
      <c r="WSK33" s="2027"/>
      <c r="WSL33" s="2027"/>
      <c r="WSM33" s="2027"/>
      <c r="WSN33" s="2027"/>
      <c r="WSO33" s="2027"/>
      <c r="WSP33" s="2027"/>
      <c r="WSQ33" s="2027"/>
      <c r="WSR33" s="2027"/>
      <c r="WSS33" s="2027"/>
      <c r="WST33" s="2027"/>
      <c r="WSU33" s="2027"/>
      <c r="WSV33" s="2027"/>
      <c r="WSW33" s="2027"/>
      <c r="WSX33" s="2027"/>
      <c r="WSY33" s="2027"/>
      <c r="WSZ33" s="2027"/>
      <c r="WTA33" s="2027"/>
      <c r="WTB33" s="2027"/>
      <c r="WTC33" s="2027"/>
      <c r="WTD33" s="2027"/>
      <c r="WTE33" s="2027"/>
      <c r="WTF33" s="2027"/>
      <c r="WTG33" s="2027"/>
      <c r="WTH33" s="2027"/>
      <c r="WTI33" s="2027"/>
      <c r="WTJ33" s="2027"/>
      <c r="WTK33" s="2027"/>
      <c r="WTL33" s="2027"/>
      <c r="WTM33" s="2027"/>
      <c r="WTN33" s="2027"/>
      <c r="WTO33" s="2027"/>
      <c r="WTP33" s="2027"/>
      <c r="WTQ33" s="2027"/>
      <c r="WTR33" s="2027"/>
      <c r="WTS33" s="2027"/>
      <c r="WTT33" s="2027"/>
      <c r="WTU33" s="2027"/>
      <c r="WTV33" s="2027"/>
      <c r="WTW33" s="2027"/>
      <c r="WTX33" s="2027"/>
      <c r="WTY33" s="2027"/>
      <c r="WTZ33" s="2027"/>
      <c r="WUA33" s="2027"/>
      <c r="WUB33" s="2027"/>
      <c r="WUC33" s="2027"/>
      <c r="WUD33" s="2027"/>
      <c r="WUE33" s="2027"/>
      <c r="WUF33" s="2027"/>
      <c r="WUG33" s="2027"/>
      <c r="WUH33" s="2027"/>
      <c r="WUI33" s="2027"/>
      <c r="WUJ33" s="2027"/>
      <c r="WUK33" s="2027"/>
      <c r="WUL33" s="2027"/>
      <c r="WUM33" s="2027"/>
      <c r="WUN33" s="2027"/>
      <c r="WUO33" s="2027"/>
      <c r="WUP33" s="2027"/>
      <c r="WUQ33" s="2027"/>
      <c r="WUR33" s="2027"/>
      <c r="WUS33" s="2027"/>
      <c r="WUT33" s="2027"/>
      <c r="WUU33" s="2027"/>
      <c r="WUV33" s="2027"/>
      <c r="WUW33" s="2027"/>
      <c r="WUX33" s="2027"/>
      <c r="WUY33" s="2027"/>
      <c r="WUZ33" s="2027"/>
      <c r="WVA33" s="2027"/>
      <c r="WVB33" s="2027"/>
      <c r="WVC33" s="2027"/>
      <c r="WVD33" s="2027"/>
      <c r="WVE33" s="2027"/>
      <c r="WVF33" s="2027"/>
      <c r="WVG33" s="2027"/>
      <c r="WVH33" s="2027"/>
      <c r="WVI33" s="2027"/>
      <c r="WVJ33" s="2027"/>
      <c r="WVK33" s="2027"/>
      <c r="WVL33" s="2027"/>
      <c r="WVM33" s="2027"/>
      <c r="WVN33" s="2027"/>
      <c r="WVO33" s="2027"/>
      <c r="WVP33" s="2027"/>
      <c r="WVQ33" s="2027"/>
      <c r="WVR33" s="2027"/>
      <c r="WVS33" s="2027"/>
      <c r="WVT33" s="2027"/>
      <c r="WVU33" s="2027"/>
      <c r="WVV33" s="2027"/>
      <c r="WVW33" s="2027"/>
      <c r="WVX33" s="2027"/>
      <c r="WVY33" s="2027"/>
      <c r="WVZ33" s="2027"/>
      <c r="WWA33" s="2027"/>
      <c r="WWB33" s="2027"/>
      <c r="WWC33" s="2027"/>
      <c r="WWD33" s="2027"/>
      <c r="WWE33" s="2027"/>
      <c r="WWF33" s="2027"/>
      <c r="WWG33" s="2027"/>
      <c r="WWH33" s="2027"/>
      <c r="WWI33" s="2027"/>
      <c r="WWJ33" s="2027"/>
      <c r="WWK33" s="2027"/>
      <c r="WWL33" s="2027"/>
      <c r="WWM33" s="2027"/>
      <c r="WWN33" s="2027"/>
      <c r="WWO33" s="2027"/>
      <c r="WWP33" s="2027"/>
      <c r="WWQ33" s="2027"/>
      <c r="WWR33" s="2027"/>
      <c r="WWS33" s="2027"/>
      <c r="WWT33" s="2027"/>
      <c r="WWU33" s="2027"/>
      <c r="WWV33" s="2027"/>
      <c r="WWW33" s="2027"/>
      <c r="WWX33" s="2027"/>
      <c r="WWY33" s="2027"/>
      <c r="WWZ33" s="2027"/>
      <c r="WXA33" s="2027"/>
      <c r="WXB33" s="2027"/>
      <c r="WXC33" s="2027"/>
      <c r="WXD33" s="2027"/>
      <c r="WXE33" s="2027"/>
      <c r="WXF33" s="2027"/>
      <c r="WXG33" s="2027"/>
      <c r="WXH33" s="2027"/>
      <c r="WXI33" s="2027"/>
      <c r="WXJ33" s="2027"/>
      <c r="WXK33" s="2027"/>
      <c r="WXL33" s="2027"/>
      <c r="WXM33" s="2027"/>
      <c r="WXN33" s="2027"/>
      <c r="WXO33" s="2027"/>
      <c r="WXP33" s="2027"/>
      <c r="WXQ33" s="2027"/>
      <c r="WXR33" s="2027"/>
      <c r="WXS33" s="2027"/>
      <c r="WXT33" s="2027"/>
      <c r="WXU33" s="2027"/>
      <c r="WXV33" s="2027"/>
      <c r="WXW33" s="2027"/>
      <c r="WXX33" s="2027"/>
      <c r="WXY33" s="2027"/>
      <c r="WXZ33" s="2027"/>
      <c r="WYA33" s="2027"/>
      <c r="WYB33" s="2027"/>
      <c r="WYC33" s="2027"/>
      <c r="WYD33" s="2027"/>
      <c r="WYE33" s="2027"/>
      <c r="WYF33" s="2027"/>
      <c r="WYG33" s="2027"/>
      <c r="WYH33" s="2027"/>
      <c r="WYI33" s="2027"/>
      <c r="WYJ33" s="2027"/>
      <c r="WYK33" s="2027"/>
      <c r="WYL33" s="2027"/>
      <c r="WYM33" s="2027"/>
      <c r="WYN33" s="2027"/>
      <c r="WYO33" s="2027"/>
      <c r="WYP33" s="2027"/>
      <c r="WYQ33" s="2027"/>
      <c r="WYR33" s="2027"/>
      <c r="WYS33" s="2027"/>
      <c r="WYT33" s="2027"/>
      <c r="WYU33" s="2027"/>
      <c r="WYV33" s="2027"/>
      <c r="WYW33" s="2027"/>
      <c r="WYX33" s="2027"/>
      <c r="WYY33" s="2027"/>
      <c r="WYZ33" s="2027"/>
      <c r="WZA33" s="2027"/>
      <c r="WZB33" s="2027"/>
      <c r="WZC33" s="2027"/>
      <c r="WZD33" s="2027"/>
      <c r="WZE33" s="2027"/>
      <c r="WZF33" s="2027"/>
      <c r="WZG33" s="2027"/>
      <c r="WZH33" s="2027"/>
      <c r="WZI33" s="2027"/>
      <c r="WZJ33" s="2027"/>
      <c r="WZK33" s="2027"/>
      <c r="WZL33" s="2027"/>
      <c r="WZM33" s="2027"/>
      <c r="WZN33" s="2027"/>
      <c r="WZO33" s="2027"/>
      <c r="WZP33" s="2027"/>
      <c r="WZQ33" s="2027"/>
      <c r="WZR33" s="2027"/>
      <c r="WZS33" s="2027"/>
      <c r="WZT33" s="2027"/>
      <c r="WZU33" s="2027"/>
      <c r="WZV33" s="2027"/>
      <c r="WZW33" s="2027"/>
      <c r="WZX33" s="2027"/>
      <c r="WZY33" s="2027"/>
      <c r="WZZ33" s="2027"/>
      <c r="XAA33" s="2027"/>
      <c r="XAB33" s="2027"/>
      <c r="XAC33" s="2027"/>
      <c r="XAD33" s="2027"/>
      <c r="XAE33" s="2027"/>
      <c r="XAF33" s="2027"/>
      <c r="XAG33" s="2027"/>
      <c r="XAH33" s="2027"/>
      <c r="XAI33" s="2027"/>
      <c r="XAJ33" s="2027"/>
      <c r="XAK33" s="2027"/>
      <c r="XAL33" s="2027"/>
      <c r="XAM33" s="2027"/>
      <c r="XAN33" s="2027"/>
      <c r="XAO33" s="2027"/>
      <c r="XAP33" s="2027"/>
      <c r="XAQ33" s="2027"/>
      <c r="XAR33" s="2027"/>
      <c r="XAS33" s="2027"/>
      <c r="XAT33" s="2027"/>
      <c r="XAU33" s="2027"/>
      <c r="XAV33" s="2027"/>
      <c r="XAW33" s="2027"/>
      <c r="XAX33" s="2027"/>
      <c r="XAY33" s="2027"/>
      <c r="XAZ33" s="2027"/>
      <c r="XBA33" s="2027"/>
      <c r="XBB33" s="2027"/>
      <c r="XBC33" s="2027"/>
      <c r="XBD33" s="2027"/>
      <c r="XBE33" s="2027"/>
      <c r="XBF33" s="2027"/>
      <c r="XBG33" s="2027"/>
      <c r="XBH33" s="2027"/>
      <c r="XBI33" s="2027"/>
      <c r="XBJ33" s="2027"/>
      <c r="XBK33" s="2027"/>
      <c r="XBL33" s="2027"/>
      <c r="XBM33" s="2027"/>
      <c r="XBN33" s="2027"/>
      <c r="XBO33" s="2027"/>
      <c r="XBP33" s="2027"/>
      <c r="XBQ33" s="2027"/>
      <c r="XBR33" s="2027"/>
      <c r="XBS33" s="2027"/>
      <c r="XBT33" s="2027"/>
      <c r="XBU33" s="2027"/>
      <c r="XBV33" s="2027"/>
      <c r="XBW33" s="2027"/>
      <c r="XBX33" s="2027"/>
      <c r="XBY33" s="2027"/>
      <c r="XBZ33" s="2027"/>
    </row>
    <row r="34" spans="1:16302" s="2021" customFormat="1" ht="25.5">
      <c r="A34" s="2022"/>
      <c r="B34" s="2023" t="s">
        <v>2297</v>
      </c>
      <c r="C34" s="2024" t="s">
        <v>2212</v>
      </c>
      <c r="D34" s="2025" t="s">
        <v>2215</v>
      </c>
      <c r="E34" s="2020">
        <v>606447</v>
      </c>
      <c r="F34" s="2020">
        <v>588203</v>
      </c>
      <c r="G34" s="2020">
        <v>606447</v>
      </c>
      <c r="H34" s="2020">
        <v>0</v>
      </c>
      <c r="I34" s="2020">
        <v>588203</v>
      </c>
      <c r="J34" s="2020">
        <v>0</v>
      </c>
      <c r="K34" s="2020">
        <v>0</v>
      </c>
      <c r="L34" s="2020">
        <f t="shared" si="4"/>
        <v>1194650</v>
      </c>
      <c r="M34" s="2020">
        <v>3296346</v>
      </c>
    </row>
    <row r="35" spans="1:16302" s="2021" customFormat="1" ht="25.5">
      <c r="A35" s="2022"/>
      <c r="B35" s="2023" t="s">
        <v>2298</v>
      </c>
      <c r="C35" s="2024" t="s">
        <v>2212</v>
      </c>
      <c r="D35" s="2025" t="s">
        <v>2216</v>
      </c>
      <c r="E35" s="2020">
        <v>0</v>
      </c>
      <c r="F35" s="2020">
        <v>1845640</v>
      </c>
      <c r="G35" s="2020">
        <v>0</v>
      </c>
      <c r="H35" s="2020">
        <v>0</v>
      </c>
      <c r="I35" s="2020">
        <v>1845640</v>
      </c>
      <c r="J35" s="2020">
        <v>0</v>
      </c>
      <c r="K35" s="2020">
        <v>0</v>
      </c>
      <c r="L35" s="2020">
        <f t="shared" si="4"/>
        <v>1845640</v>
      </c>
      <c r="M35" s="2020">
        <v>3322236</v>
      </c>
    </row>
    <row r="36" spans="1:16302" s="2021" customFormat="1" ht="25.5">
      <c r="A36" s="2028"/>
      <c r="B36" s="2014" t="s">
        <v>2299</v>
      </c>
      <c r="C36" s="2024"/>
      <c r="D36" s="2025"/>
      <c r="E36" s="2020">
        <f>SUM(E30:E35)</f>
        <v>12547514</v>
      </c>
      <c r="F36" s="2020">
        <f t="shared" ref="F36:M36" si="5">SUM(F30:F35)</f>
        <v>17995780</v>
      </c>
      <c r="G36" s="2020">
        <f t="shared" si="5"/>
        <v>12547514</v>
      </c>
      <c r="H36" s="2020">
        <f t="shared" si="5"/>
        <v>0</v>
      </c>
      <c r="I36" s="2020">
        <f t="shared" si="5"/>
        <v>17995780</v>
      </c>
      <c r="J36" s="2020">
        <f t="shared" si="5"/>
        <v>0</v>
      </c>
      <c r="K36" s="2020">
        <f t="shared" si="5"/>
        <v>0</v>
      </c>
      <c r="L36" s="2020">
        <f t="shared" si="5"/>
        <v>30543294</v>
      </c>
      <c r="M36" s="2020">
        <f t="shared" si="5"/>
        <v>43421974</v>
      </c>
      <c r="N36" s="2027"/>
      <c r="O36" s="2027"/>
      <c r="P36" s="2027"/>
      <c r="Q36" s="2027"/>
      <c r="R36" s="2027"/>
      <c r="S36" s="2027"/>
      <c r="T36" s="2027"/>
      <c r="U36" s="2027"/>
      <c r="V36" s="2027"/>
      <c r="W36" s="2027"/>
      <c r="X36" s="2027"/>
      <c r="Y36" s="2027"/>
      <c r="Z36" s="2027"/>
      <c r="AA36" s="2027"/>
      <c r="AB36" s="2027"/>
      <c r="AC36" s="2027"/>
      <c r="AD36" s="2027"/>
      <c r="AE36" s="2027"/>
      <c r="AF36" s="2027"/>
      <c r="AG36" s="2027"/>
      <c r="AH36" s="2027"/>
      <c r="AI36" s="2027"/>
      <c r="AJ36" s="2027"/>
      <c r="AK36" s="2027"/>
      <c r="AL36" s="2027"/>
      <c r="AM36" s="2027"/>
      <c r="AN36" s="2027"/>
      <c r="AO36" s="2027"/>
      <c r="AP36" s="2027"/>
      <c r="AQ36" s="2027"/>
      <c r="AR36" s="2027"/>
      <c r="AS36" s="2027"/>
      <c r="AT36" s="2027"/>
      <c r="AU36" s="2027"/>
      <c r="AV36" s="2027"/>
      <c r="AW36" s="2027"/>
      <c r="AX36" s="2027"/>
      <c r="AY36" s="2027"/>
      <c r="AZ36" s="2027"/>
      <c r="BA36" s="2027"/>
      <c r="BB36" s="2027"/>
      <c r="BC36" s="2027"/>
      <c r="BD36" s="2027"/>
      <c r="BE36" s="2027"/>
      <c r="BF36" s="2027"/>
      <c r="BG36" s="2027"/>
      <c r="BH36" s="2027"/>
      <c r="BI36" s="2027"/>
      <c r="BJ36" s="2027"/>
      <c r="BK36" s="2027"/>
      <c r="BL36" s="2027"/>
      <c r="BM36" s="2027"/>
      <c r="BN36" s="2027"/>
      <c r="BO36" s="2027"/>
      <c r="BP36" s="2027"/>
      <c r="BQ36" s="2027"/>
      <c r="BR36" s="2027"/>
      <c r="BS36" s="2027"/>
      <c r="BT36" s="2027"/>
      <c r="BU36" s="2027"/>
      <c r="BV36" s="2027"/>
      <c r="BW36" s="2027"/>
      <c r="BX36" s="2027"/>
      <c r="BY36" s="2027"/>
      <c r="BZ36" s="2027"/>
      <c r="CA36" s="2027"/>
      <c r="CB36" s="2027"/>
      <c r="CC36" s="2027"/>
      <c r="CD36" s="2027"/>
      <c r="CE36" s="2027"/>
      <c r="CF36" s="2027"/>
      <c r="CG36" s="2027"/>
      <c r="CH36" s="2027"/>
      <c r="CI36" s="2027"/>
      <c r="CJ36" s="2027"/>
      <c r="CK36" s="2027"/>
      <c r="CL36" s="2027"/>
      <c r="CM36" s="2027"/>
      <c r="CN36" s="2027"/>
      <c r="CO36" s="2027"/>
      <c r="CP36" s="2027"/>
      <c r="CQ36" s="2027"/>
      <c r="CR36" s="2027"/>
      <c r="CS36" s="2027"/>
      <c r="CT36" s="2027"/>
      <c r="CU36" s="2027"/>
      <c r="CV36" s="2027"/>
      <c r="CW36" s="2027"/>
      <c r="CX36" s="2027"/>
      <c r="CY36" s="2027"/>
      <c r="CZ36" s="2027"/>
      <c r="DA36" s="2027"/>
      <c r="DB36" s="2027"/>
      <c r="DC36" s="2027"/>
      <c r="DD36" s="2027"/>
      <c r="DE36" s="2027"/>
      <c r="DF36" s="2027"/>
      <c r="DG36" s="2027"/>
      <c r="DH36" s="2027"/>
      <c r="DI36" s="2027"/>
      <c r="DJ36" s="2027"/>
      <c r="DK36" s="2027"/>
      <c r="DL36" s="2027"/>
      <c r="DM36" s="2027"/>
      <c r="DN36" s="2027"/>
      <c r="DO36" s="2027"/>
      <c r="DP36" s="2027"/>
      <c r="DQ36" s="2027"/>
      <c r="DR36" s="2027"/>
      <c r="DS36" s="2027"/>
      <c r="DT36" s="2027"/>
      <c r="DU36" s="2027"/>
      <c r="DV36" s="2027"/>
      <c r="DW36" s="2027"/>
      <c r="DX36" s="2027"/>
      <c r="DY36" s="2027"/>
      <c r="DZ36" s="2027"/>
      <c r="EA36" s="2027"/>
      <c r="EB36" s="2027"/>
      <c r="EC36" s="2027"/>
      <c r="ED36" s="2027"/>
      <c r="EE36" s="2027"/>
      <c r="EF36" s="2027"/>
      <c r="EG36" s="2027"/>
      <c r="EH36" s="2027"/>
      <c r="EI36" s="2027"/>
      <c r="EJ36" s="2027"/>
      <c r="EK36" s="2027"/>
      <c r="EL36" s="2027"/>
      <c r="EM36" s="2027"/>
      <c r="EN36" s="2027"/>
      <c r="EO36" s="2027"/>
      <c r="EP36" s="2027"/>
      <c r="EQ36" s="2027"/>
      <c r="ER36" s="2027"/>
      <c r="ES36" s="2027"/>
      <c r="ET36" s="2027"/>
      <c r="EU36" s="2027"/>
      <c r="EV36" s="2027"/>
      <c r="EW36" s="2027"/>
      <c r="EX36" s="2027"/>
      <c r="EY36" s="2027"/>
      <c r="EZ36" s="2027"/>
      <c r="FA36" s="2027"/>
      <c r="FB36" s="2027"/>
      <c r="FC36" s="2027"/>
      <c r="FD36" s="2027"/>
      <c r="FE36" s="2027"/>
      <c r="FF36" s="2027"/>
      <c r="FG36" s="2027"/>
      <c r="FH36" s="2027"/>
      <c r="FI36" s="2027"/>
      <c r="FJ36" s="2027"/>
      <c r="FK36" s="2027"/>
      <c r="FL36" s="2027"/>
      <c r="FM36" s="2027"/>
      <c r="FN36" s="2027"/>
      <c r="FO36" s="2027"/>
      <c r="FP36" s="2027"/>
      <c r="FQ36" s="2027"/>
      <c r="FR36" s="2027"/>
      <c r="FS36" s="2027"/>
      <c r="FT36" s="2027"/>
      <c r="FU36" s="2027"/>
      <c r="FV36" s="2027"/>
      <c r="FW36" s="2027"/>
      <c r="FX36" s="2027"/>
      <c r="FY36" s="2027"/>
      <c r="FZ36" s="2027"/>
      <c r="GA36" s="2027"/>
      <c r="GB36" s="2027"/>
      <c r="GC36" s="2027"/>
      <c r="GD36" s="2027"/>
      <c r="GE36" s="2027"/>
      <c r="GF36" s="2027"/>
      <c r="GG36" s="2027"/>
      <c r="GH36" s="2027"/>
      <c r="GI36" s="2027"/>
      <c r="GJ36" s="2027"/>
      <c r="GK36" s="2027"/>
      <c r="GL36" s="2027"/>
      <c r="GM36" s="2027"/>
      <c r="GN36" s="2027"/>
      <c r="GO36" s="2027"/>
      <c r="GP36" s="2027"/>
      <c r="GQ36" s="2027"/>
      <c r="GR36" s="2027"/>
      <c r="GS36" s="2027"/>
      <c r="GT36" s="2027"/>
      <c r="GU36" s="2027"/>
      <c r="GV36" s="2027"/>
      <c r="GW36" s="2027"/>
      <c r="GX36" s="2027"/>
      <c r="GY36" s="2027"/>
      <c r="GZ36" s="2027"/>
      <c r="HA36" s="2027"/>
      <c r="HB36" s="2027"/>
      <c r="HC36" s="2027"/>
      <c r="HD36" s="2027"/>
      <c r="HE36" s="2027"/>
      <c r="HF36" s="2027"/>
      <c r="HG36" s="2027"/>
      <c r="HH36" s="2027"/>
      <c r="HI36" s="2027"/>
      <c r="HJ36" s="2027"/>
      <c r="HK36" s="2027"/>
      <c r="HL36" s="2027"/>
      <c r="HM36" s="2027"/>
      <c r="HN36" s="2027"/>
      <c r="HO36" s="2027"/>
      <c r="HP36" s="2027"/>
      <c r="HQ36" s="2027"/>
      <c r="HR36" s="2027"/>
      <c r="HS36" s="2027"/>
      <c r="HT36" s="2027"/>
      <c r="HU36" s="2027"/>
      <c r="HV36" s="2027"/>
      <c r="HW36" s="2027"/>
      <c r="HX36" s="2027"/>
      <c r="HY36" s="2027"/>
      <c r="HZ36" s="2027"/>
      <c r="IA36" s="2027"/>
      <c r="IB36" s="2027"/>
      <c r="IC36" s="2027"/>
      <c r="ID36" s="2027"/>
      <c r="IE36" s="2027"/>
      <c r="IF36" s="2027"/>
      <c r="IG36" s="2027"/>
      <c r="IH36" s="2027"/>
      <c r="II36" s="2027"/>
      <c r="IJ36" s="2027"/>
      <c r="IK36" s="2027"/>
      <c r="IL36" s="2027"/>
      <c r="IM36" s="2027"/>
      <c r="IN36" s="2027"/>
      <c r="IO36" s="2027"/>
      <c r="IP36" s="2027"/>
      <c r="IQ36" s="2027"/>
      <c r="IR36" s="2027"/>
      <c r="IS36" s="2027"/>
      <c r="IT36" s="2027"/>
      <c r="IU36" s="2027"/>
      <c r="IV36" s="2027"/>
      <c r="IW36" s="2027"/>
      <c r="IX36" s="2027"/>
      <c r="IY36" s="2027"/>
      <c r="IZ36" s="2027"/>
      <c r="JA36" s="2027"/>
      <c r="JB36" s="2027"/>
      <c r="JC36" s="2027"/>
      <c r="JD36" s="2027"/>
      <c r="JE36" s="2027"/>
      <c r="JF36" s="2027"/>
      <c r="JG36" s="2027"/>
      <c r="JH36" s="2027"/>
      <c r="JI36" s="2027"/>
      <c r="JJ36" s="2027"/>
      <c r="JK36" s="2027"/>
      <c r="JL36" s="2027"/>
      <c r="JM36" s="2027"/>
      <c r="JN36" s="2027"/>
      <c r="JO36" s="2027"/>
      <c r="JP36" s="2027"/>
      <c r="JQ36" s="2027"/>
      <c r="JR36" s="2027"/>
      <c r="JS36" s="2027"/>
      <c r="JT36" s="2027"/>
      <c r="JU36" s="2027"/>
      <c r="JV36" s="2027"/>
      <c r="JW36" s="2027"/>
      <c r="JX36" s="2027"/>
      <c r="JY36" s="2027"/>
      <c r="JZ36" s="2027"/>
      <c r="KA36" s="2027"/>
      <c r="KB36" s="2027"/>
      <c r="KC36" s="2027"/>
      <c r="KD36" s="2027"/>
      <c r="KE36" s="2027"/>
      <c r="KF36" s="2027"/>
      <c r="KG36" s="2027"/>
      <c r="KH36" s="2027"/>
      <c r="KI36" s="2027"/>
      <c r="KJ36" s="2027"/>
      <c r="KK36" s="2027"/>
      <c r="KL36" s="2027"/>
      <c r="KM36" s="2027"/>
      <c r="KN36" s="2027"/>
      <c r="KO36" s="2027"/>
      <c r="KP36" s="2027"/>
      <c r="KQ36" s="2027"/>
      <c r="KR36" s="2027"/>
      <c r="KS36" s="2027"/>
      <c r="KT36" s="2027"/>
      <c r="KU36" s="2027"/>
      <c r="KV36" s="2027"/>
      <c r="KW36" s="2027"/>
      <c r="KX36" s="2027"/>
      <c r="KY36" s="2027"/>
      <c r="KZ36" s="2027"/>
      <c r="LA36" s="2027"/>
      <c r="LB36" s="2027"/>
      <c r="LC36" s="2027"/>
      <c r="LD36" s="2027"/>
      <c r="LE36" s="2027"/>
      <c r="LF36" s="2027"/>
      <c r="LG36" s="2027"/>
      <c r="LH36" s="2027"/>
      <c r="LI36" s="2027"/>
      <c r="LJ36" s="2027"/>
      <c r="LK36" s="2027"/>
      <c r="LL36" s="2027"/>
      <c r="LM36" s="2027"/>
      <c r="LN36" s="2027"/>
      <c r="LO36" s="2027"/>
      <c r="LP36" s="2027"/>
      <c r="LQ36" s="2027"/>
      <c r="LR36" s="2027"/>
      <c r="LS36" s="2027"/>
      <c r="LT36" s="2027"/>
      <c r="LU36" s="2027"/>
      <c r="LV36" s="2027"/>
      <c r="LW36" s="2027"/>
      <c r="LX36" s="2027"/>
      <c r="LY36" s="2027"/>
      <c r="LZ36" s="2027"/>
      <c r="MA36" s="2027"/>
      <c r="MB36" s="2027"/>
      <c r="MC36" s="2027"/>
      <c r="MD36" s="2027"/>
      <c r="ME36" s="2027"/>
      <c r="MF36" s="2027"/>
      <c r="MG36" s="2027"/>
      <c r="MH36" s="2027"/>
      <c r="MI36" s="2027"/>
      <c r="MJ36" s="2027"/>
      <c r="MK36" s="2027"/>
      <c r="ML36" s="2027"/>
      <c r="MM36" s="2027"/>
      <c r="MN36" s="2027"/>
      <c r="MO36" s="2027"/>
      <c r="MP36" s="2027"/>
      <c r="MQ36" s="2027"/>
      <c r="MR36" s="2027"/>
      <c r="MS36" s="2027"/>
      <c r="MT36" s="2027"/>
      <c r="MU36" s="2027"/>
      <c r="MV36" s="2027"/>
      <c r="MW36" s="2027"/>
      <c r="MX36" s="2027"/>
      <c r="MY36" s="2027"/>
      <c r="MZ36" s="2027"/>
      <c r="NA36" s="2027"/>
      <c r="NB36" s="2027"/>
      <c r="NC36" s="2027"/>
      <c r="ND36" s="2027"/>
      <c r="NE36" s="2027"/>
      <c r="NF36" s="2027"/>
      <c r="NG36" s="2027"/>
      <c r="NH36" s="2027"/>
      <c r="NI36" s="2027"/>
      <c r="NJ36" s="2027"/>
      <c r="NK36" s="2027"/>
      <c r="NL36" s="2027"/>
      <c r="NM36" s="2027"/>
      <c r="NN36" s="2027"/>
      <c r="NO36" s="2027"/>
      <c r="NP36" s="2027"/>
      <c r="NQ36" s="2027"/>
      <c r="NR36" s="2027"/>
      <c r="NS36" s="2027"/>
      <c r="NT36" s="2027"/>
      <c r="NU36" s="2027"/>
      <c r="NV36" s="2027"/>
      <c r="NW36" s="2027"/>
      <c r="NX36" s="2027"/>
      <c r="NY36" s="2027"/>
      <c r="NZ36" s="2027"/>
      <c r="OA36" s="2027"/>
      <c r="OB36" s="2027"/>
      <c r="OC36" s="2027"/>
      <c r="OD36" s="2027"/>
      <c r="OE36" s="2027"/>
      <c r="OF36" s="2027"/>
      <c r="OG36" s="2027"/>
      <c r="OH36" s="2027"/>
      <c r="OI36" s="2027"/>
      <c r="OJ36" s="2027"/>
      <c r="OK36" s="2027"/>
      <c r="OL36" s="2027"/>
      <c r="OM36" s="2027"/>
      <c r="ON36" s="2027"/>
      <c r="OO36" s="2027"/>
      <c r="OP36" s="2027"/>
      <c r="OQ36" s="2027"/>
      <c r="OR36" s="2027"/>
      <c r="OS36" s="2027"/>
      <c r="OT36" s="2027"/>
      <c r="OU36" s="2027"/>
      <c r="OV36" s="2027"/>
      <c r="OW36" s="2027"/>
      <c r="OX36" s="2027"/>
      <c r="OY36" s="2027"/>
      <c r="OZ36" s="2027"/>
      <c r="PA36" s="2027"/>
      <c r="PB36" s="2027"/>
      <c r="PC36" s="2027"/>
      <c r="PD36" s="2027"/>
      <c r="PE36" s="2027"/>
      <c r="PF36" s="2027"/>
      <c r="PG36" s="2027"/>
      <c r="PH36" s="2027"/>
      <c r="PI36" s="2027"/>
      <c r="PJ36" s="2027"/>
      <c r="PK36" s="2027"/>
      <c r="PL36" s="2027"/>
      <c r="PM36" s="2027"/>
      <c r="PN36" s="2027"/>
      <c r="PO36" s="2027"/>
      <c r="PP36" s="2027"/>
      <c r="PQ36" s="2027"/>
      <c r="PR36" s="2027"/>
      <c r="PS36" s="2027"/>
      <c r="PT36" s="2027"/>
      <c r="PU36" s="2027"/>
      <c r="PV36" s="2027"/>
      <c r="PW36" s="2027"/>
      <c r="PX36" s="2027"/>
      <c r="PY36" s="2027"/>
      <c r="PZ36" s="2027"/>
      <c r="QA36" s="2027"/>
      <c r="QB36" s="2027"/>
      <c r="QC36" s="2027"/>
      <c r="QD36" s="2027"/>
      <c r="QE36" s="2027"/>
      <c r="QF36" s="2027"/>
      <c r="QG36" s="2027"/>
      <c r="QH36" s="2027"/>
      <c r="QI36" s="2027"/>
      <c r="QJ36" s="2027"/>
      <c r="QK36" s="2027"/>
      <c r="QL36" s="2027"/>
      <c r="QM36" s="2027"/>
      <c r="QN36" s="2027"/>
      <c r="QO36" s="2027"/>
      <c r="QP36" s="2027"/>
      <c r="QQ36" s="2027"/>
      <c r="QR36" s="2027"/>
      <c r="QS36" s="2027"/>
      <c r="QT36" s="2027"/>
      <c r="QU36" s="2027"/>
      <c r="QV36" s="2027"/>
      <c r="QW36" s="2027"/>
      <c r="QX36" s="2027"/>
      <c r="QY36" s="2027"/>
      <c r="QZ36" s="2027"/>
      <c r="RA36" s="2027"/>
      <c r="RB36" s="2027"/>
      <c r="RC36" s="2027"/>
      <c r="RD36" s="2027"/>
      <c r="RE36" s="2027"/>
      <c r="RF36" s="2027"/>
      <c r="RG36" s="2027"/>
      <c r="RH36" s="2027"/>
      <c r="RI36" s="2027"/>
      <c r="RJ36" s="2027"/>
      <c r="RK36" s="2027"/>
      <c r="RL36" s="2027"/>
      <c r="RM36" s="2027"/>
      <c r="RN36" s="2027"/>
      <c r="RO36" s="2027"/>
      <c r="RP36" s="2027"/>
      <c r="RQ36" s="2027"/>
      <c r="RR36" s="2027"/>
      <c r="RS36" s="2027"/>
      <c r="RT36" s="2027"/>
      <c r="RU36" s="2027"/>
      <c r="RV36" s="2027"/>
      <c r="RW36" s="2027"/>
      <c r="RX36" s="2027"/>
      <c r="RY36" s="2027"/>
      <c r="RZ36" s="2027"/>
      <c r="SA36" s="2027"/>
      <c r="SB36" s="2027"/>
      <c r="SC36" s="2027"/>
      <c r="SD36" s="2027"/>
      <c r="SE36" s="2027"/>
      <c r="SF36" s="2027"/>
      <c r="SG36" s="2027"/>
      <c r="SH36" s="2027"/>
      <c r="SI36" s="2027"/>
      <c r="SJ36" s="2027"/>
      <c r="SK36" s="2027"/>
      <c r="SL36" s="2027"/>
      <c r="SM36" s="2027"/>
      <c r="SN36" s="2027"/>
      <c r="SO36" s="2027"/>
      <c r="SP36" s="2027"/>
      <c r="SQ36" s="2027"/>
      <c r="SR36" s="2027"/>
      <c r="SS36" s="2027"/>
      <c r="ST36" s="2027"/>
      <c r="SU36" s="2027"/>
      <c r="SV36" s="2027"/>
      <c r="SW36" s="2027"/>
      <c r="SX36" s="2027"/>
      <c r="SY36" s="2027"/>
      <c r="SZ36" s="2027"/>
      <c r="TA36" s="2027"/>
      <c r="TB36" s="2027"/>
      <c r="TC36" s="2027"/>
      <c r="TD36" s="2027"/>
      <c r="TE36" s="2027"/>
      <c r="TF36" s="2027"/>
      <c r="TG36" s="2027"/>
      <c r="TH36" s="2027"/>
      <c r="TI36" s="2027"/>
      <c r="TJ36" s="2027"/>
      <c r="TK36" s="2027"/>
      <c r="TL36" s="2027"/>
      <c r="TM36" s="2027"/>
      <c r="TN36" s="2027"/>
      <c r="TO36" s="2027"/>
      <c r="TP36" s="2027"/>
      <c r="TQ36" s="2027"/>
      <c r="TR36" s="2027"/>
      <c r="TS36" s="2027"/>
      <c r="TT36" s="2027"/>
      <c r="TU36" s="2027"/>
      <c r="TV36" s="2027"/>
      <c r="TW36" s="2027"/>
      <c r="TX36" s="2027"/>
      <c r="TY36" s="2027"/>
      <c r="TZ36" s="2027"/>
      <c r="UA36" s="2027"/>
      <c r="UB36" s="2027"/>
      <c r="UC36" s="2027"/>
      <c r="UD36" s="2027"/>
      <c r="UE36" s="2027"/>
      <c r="UF36" s="2027"/>
      <c r="UG36" s="2027"/>
      <c r="UH36" s="2027"/>
      <c r="UI36" s="2027"/>
      <c r="UJ36" s="2027"/>
      <c r="UK36" s="2027"/>
      <c r="UL36" s="2027"/>
      <c r="UM36" s="2027"/>
      <c r="UN36" s="2027"/>
      <c r="UO36" s="2027"/>
      <c r="UP36" s="2027"/>
      <c r="UQ36" s="2027"/>
      <c r="UR36" s="2027"/>
      <c r="US36" s="2027"/>
      <c r="UT36" s="2027"/>
      <c r="UU36" s="2027"/>
      <c r="UV36" s="2027"/>
      <c r="UW36" s="2027"/>
      <c r="UX36" s="2027"/>
      <c r="UY36" s="2027"/>
      <c r="UZ36" s="2027"/>
      <c r="VA36" s="2027"/>
      <c r="VB36" s="2027"/>
      <c r="VC36" s="2027"/>
      <c r="VD36" s="2027"/>
      <c r="VE36" s="2027"/>
      <c r="VF36" s="2027"/>
      <c r="VG36" s="2027"/>
      <c r="VH36" s="2027"/>
      <c r="VI36" s="2027"/>
      <c r="VJ36" s="2027"/>
      <c r="VK36" s="2027"/>
      <c r="VL36" s="2027"/>
      <c r="VM36" s="2027"/>
      <c r="VN36" s="2027"/>
      <c r="VO36" s="2027"/>
      <c r="VP36" s="2027"/>
      <c r="VQ36" s="2027"/>
      <c r="VR36" s="2027"/>
      <c r="VS36" s="2027"/>
      <c r="VT36" s="2027"/>
      <c r="VU36" s="2027"/>
      <c r="VV36" s="2027"/>
      <c r="VW36" s="2027"/>
      <c r="VX36" s="2027"/>
      <c r="VY36" s="2027"/>
      <c r="VZ36" s="2027"/>
      <c r="WA36" s="2027"/>
      <c r="WB36" s="2027"/>
      <c r="WC36" s="2027"/>
      <c r="WD36" s="2027"/>
      <c r="WE36" s="2027"/>
      <c r="WF36" s="2027"/>
      <c r="WG36" s="2027"/>
      <c r="WH36" s="2027"/>
      <c r="WI36" s="2027"/>
      <c r="WJ36" s="2027"/>
      <c r="WK36" s="2027"/>
      <c r="WL36" s="2027"/>
      <c r="WM36" s="2027"/>
      <c r="WN36" s="2027"/>
      <c r="WO36" s="2027"/>
      <c r="WP36" s="2027"/>
      <c r="WQ36" s="2027"/>
      <c r="WR36" s="2027"/>
      <c r="WS36" s="2027"/>
      <c r="WT36" s="2027"/>
      <c r="WU36" s="2027"/>
      <c r="WV36" s="2027"/>
      <c r="WW36" s="2027"/>
      <c r="WX36" s="2027"/>
      <c r="WY36" s="2027"/>
      <c r="WZ36" s="2027"/>
      <c r="XA36" s="2027"/>
      <c r="XB36" s="2027"/>
      <c r="XC36" s="2027"/>
      <c r="XD36" s="2027"/>
      <c r="XE36" s="2027"/>
      <c r="XF36" s="2027"/>
      <c r="XG36" s="2027"/>
      <c r="XH36" s="2027"/>
      <c r="XI36" s="2027"/>
      <c r="XJ36" s="2027"/>
      <c r="XK36" s="2027"/>
      <c r="XL36" s="2027"/>
      <c r="XM36" s="2027"/>
      <c r="XN36" s="2027"/>
      <c r="XO36" s="2027"/>
      <c r="XP36" s="2027"/>
      <c r="XQ36" s="2027"/>
      <c r="XR36" s="2027"/>
      <c r="XS36" s="2027"/>
      <c r="XT36" s="2027"/>
      <c r="XU36" s="2027"/>
      <c r="XV36" s="2027"/>
      <c r="XW36" s="2027"/>
      <c r="XX36" s="2027"/>
      <c r="XY36" s="2027"/>
      <c r="XZ36" s="2027"/>
      <c r="YA36" s="2027"/>
      <c r="YB36" s="2027"/>
      <c r="YC36" s="2027"/>
      <c r="YD36" s="2027"/>
      <c r="YE36" s="2027"/>
      <c r="YF36" s="2027"/>
      <c r="YG36" s="2027"/>
      <c r="YH36" s="2027"/>
      <c r="YI36" s="2027"/>
      <c r="YJ36" s="2027"/>
      <c r="YK36" s="2027"/>
      <c r="YL36" s="2027"/>
      <c r="YM36" s="2027"/>
      <c r="YN36" s="2027"/>
      <c r="YO36" s="2027"/>
      <c r="YP36" s="2027"/>
      <c r="YQ36" s="2027"/>
      <c r="YR36" s="2027"/>
      <c r="YS36" s="2027"/>
      <c r="YT36" s="2027"/>
      <c r="YU36" s="2027"/>
      <c r="YV36" s="2027"/>
      <c r="YW36" s="2027"/>
      <c r="YX36" s="2027"/>
      <c r="YY36" s="2027"/>
      <c r="YZ36" s="2027"/>
      <c r="ZA36" s="2027"/>
      <c r="ZB36" s="2027"/>
      <c r="ZC36" s="2027"/>
      <c r="ZD36" s="2027"/>
      <c r="ZE36" s="2027"/>
      <c r="ZF36" s="2027"/>
      <c r="ZG36" s="2027"/>
      <c r="ZH36" s="2027"/>
      <c r="ZI36" s="2027"/>
      <c r="ZJ36" s="2027"/>
      <c r="ZK36" s="2027"/>
      <c r="ZL36" s="2027"/>
      <c r="ZM36" s="2027"/>
      <c r="ZN36" s="2027"/>
      <c r="ZO36" s="2027"/>
      <c r="ZP36" s="2027"/>
      <c r="ZQ36" s="2027"/>
      <c r="ZR36" s="2027"/>
      <c r="ZS36" s="2027"/>
      <c r="ZT36" s="2027"/>
      <c r="ZU36" s="2027"/>
      <c r="ZV36" s="2027"/>
      <c r="ZW36" s="2027"/>
      <c r="ZX36" s="2027"/>
      <c r="ZY36" s="2027"/>
      <c r="ZZ36" s="2027"/>
      <c r="AAA36" s="2027"/>
      <c r="AAB36" s="2027"/>
      <c r="AAC36" s="2027"/>
      <c r="AAD36" s="2027"/>
      <c r="AAE36" s="2027"/>
      <c r="AAF36" s="2027"/>
      <c r="AAG36" s="2027"/>
      <c r="AAH36" s="2027"/>
      <c r="AAI36" s="2027"/>
      <c r="AAJ36" s="2027"/>
      <c r="AAK36" s="2027"/>
      <c r="AAL36" s="2027"/>
      <c r="AAM36" s="2027"/>
      <c r="AAN36" s="2027"/>
      <c r="AAO36" s="2027"/>
      <c r="AAP36" s="2027"/>
      <c r="AAQ36" s="2027"/>
      <c r="AAR36" s="2027"/>
      <c r="AAS36" s="2027"/>
      <c r="AAT36" s="2027"/>
      <c r="AAU36" s="2027"/>
      <c r="AAV36" s="2027"/>
      <c r="AAW36" s="2027"/>
      <c r="AAX36" s="2027"/>
      <c r="AAY36" s="2027"/>
      <c r="AAZ36" s="2027"/>
      <c r="ABA36" s="2027"/>
      <c r="ABB36" s="2027"/>
      <c r="ABC36" s="2027"/>
      <c r="ABD36" s="2027"/>
      <c r="ABE36" s="2027"/>
      <c r="ABF36" s="2027"/>
      <c r="ABG36" s="2027"/>
      <c r="ABH36" s="2027"/>
      <c r="ABI36" s="2027"/>
      <c r="ABJ36" s="2027"/>
      <c r="ABK36" s="2027"/>
      <c r="ABL36" s="2027"/>
      <c r="ABM36" s="2027"/>
      <c r="ABN36" s="2027"/>
      <c r="ABO36" s="2027"/>
      <c r="ABP36" s="2027"/>
      <c r="ABQ36" s="2027"/>
      <c r="ABR36" s="2027"/>
      <c r="ABS36" s="2027"/>
      <c r="ABT36" s="2027"/>
      <c r="ABU36" s="2027"/>
      <c r="ABV36" s="2027"/>
      <c r="ABW36" s="2027"/>
      <c r="ABX36" s="2027"/>
      <c r="ABY36" s="2027"/>
      <c r="ABZ36" s="2027"/>
      <c r="ACA36" s="2027"/>
      <c r="ACB36" s="2027"/>
      <c r="ACC36" s="2027"/>
      <c r="ACD36" s="2027"/>
      <c r="ACE36" s="2027"/>
      <c r="ACF36" s="2027"/>
      <c r="ACG36" s="2027"/>
      <c r="ACH36" s="2027"/>
      <c r="ACI36" s="2027"/>
      <c r="ACJ36" s="2027"/>
      <c r="ACK36" s="2027"/>
      <c r="ACL36" s="2027"/>
      <c r="ACM36" s="2027"/>
      <c r="ACN36" s="2027"/>
      <c r="ACO36" s="2027"/>
      <c r="ACP36" s="2027"/>
      <c r="ACQ36" s="2027"/>
      <c r="ACR36" s="2027"/>
      <c r="ACS36" s="2027"/>
      <c r="ACT36" s="2027"/>
      <c r="ACU36" s="2027"/>
      <c r="ACV36" s="2027"/>
      <c r="ACW36" s="2027"/>
      <c r="ACX36" s="2027"/>
      <c r="ACY36" s="2027"/>
      <c r="ACZ36" s="2027"/>
      <c r="ADA36" s="2027"/>
      <c r="ADB36" s="2027"/>
      <c r="ADC36" s="2027"/>
      <c r="ADD36" s="2027"/>
      <c r="ADE36" s="2027"/>
      <c r="ADF36" s="2027"/>
      <c r="ADG36" s="2027"/>
      <c r="ADH36" s="2027"/>
      <c r="ADI36" s="2027"/>
      <c r="ADJ36" s="2027"/>
      <c r="ADK36" s="2027"/>
      <c r="ADL36" s="2027"/>
      <c r="ADM36" s="2027"/>
      <c r="ADN36" s="2027"/>
      <c r="ADO36" s="2027"/>
      <c r="ADP36" s="2027"/>
      <c r="ADQ36" s="2027"/>
      <c r="ADR36" s="2027"/>
      <c r="ADS36" s="2027"/>
      <c r="ADT36" s="2027"/>
      <c r="ADU36" s="2027"/>
      <c r="ADV36" s="2027"/>
      <c r="ADW36" s="2027"/>
      <c r="ADX36" s="2027"/>
      <c r="ADY36" s="2027"/>
      <c r="ADZ36" s="2027"/>
      <c r="AEA36" s="2027"/>
      <c r="AEB36" s="2027"/>
      <c r="AEC36" s="2027"/>
      <c r="AED36" s="2027"/>
      <c r="AEE36" s="2027"/>
      <c r="AEF36" s="2027"/>
      <c r="AEG36" s="2027"/>
      <c r="AEH36" s="2027"/>
      <c r="AEI36" s="2027"/>
      <c r="AEJ36" s="2027"/>
      <c r="AEK36" s="2027"/>
      <c r="AEL36" s="2027"/>
      <c r="AEM36" s="2027"/>
      <c r="AEN36" s="2027"/>
      <c r="AEO36" s="2027"/>
      <c r="AEP36" s="2027"/>
      <c r="AEQ36" s="2027"/>
      <c r="AER36" s="2027"/>
      <c r="AES36" s="2027"/>
      <c r="AET36" s="2027"/>
      <c r="AEU36" s="2027"/>
      <c r="AEV36" s="2027"/>
      <c r="AEW36" s="2027"/>
      <c r="AEX36" s="2027"/>
      <c r="AEY36" s="2027"/>
      <c r="AEZ36" s="2027"/>
      <c r="AFA36" s="2027"/>
      <c r="AFB36" s="2027"/>
      <c r="AFC36" s="2027"/>
      <c r="AFD36" s="2027"/>
      <c r="AFE36" s="2027"/>
      <c r="AFF36" s="2027"/>
      <c r="AFG36" s="2027"/>
      <c r="AFH36" s="2027"/>
      <c r="AFI36" s="2027"/>
      <c r="AFJ36" s="2027"/>
      <c r="AFK36" s="2027"/>
      <c r="AFL36" s="2027"/>
      <c r="AFM36" s="2027"/>
      <c r="AFN36" s="2027"/>
      <c r="AFO36" s="2027"/>
      <c r="AFP36" s="2027"/>
      <c r="AFQ36" s="2027"/>
      <c r="AFR36" s="2027"/>
      <c r="AFS36" s="2027"/>
      <c r="AFT36" s="2027"/>
      <c r="AFU36" s="2027"/>
      <c r="AFV36" s="2027"/>
      <c r="AFW36" s="2027"/>
      <c r="AFX36" s="2027"/>
      <c r="AFY36" s="2027"/>
      <c r="AFZ36" s="2027"/>
      <c r="AGA36" s="2027"/>
      <c r="AGB36" s="2027"/>
      <c r="AGC36" s="2027"/>
      <c r="AGD36" s="2027"/>
      <c r="AGE36" s="2027"/>
      <c r="AGF36" s="2027"/>
      <c r="AGG36" s="2027"/>
      <c r="AGH36" s="2027"/>
      <c r="AGI36" s="2027"/>
      <c r="AGJ36" s="2027"/>
      <c r="AGK36" s="2027"/>
      <c r="AGL36" s="2027"/>
      <c r="AGM36" s="2027"/>
      <c r="AGN36" s="2027"/>
      <c r="AGO36" s="2027"/>
      <c r="AGP36" s="2027"/>
      <c r="AGQ36" s="2027"/>
      <c r="AGR36" s="2027"/>
      <c r="AGS36" s="2027"/>
      <c r="AGT36" s="2027"/>
      <c r="AGU36" s="2027"/>
      <c r="AGV36" s="2027"/>
      <c r="AGW36" s="2027"/>
      <c r="AGX36" s="2027"/>
      <c r="AGY36" s="2027"/>
      <c r="AGZ36" s="2027"/>
      <c r="AHA36" s="2027"/>
      <c r="AHB36" s="2027"/>
      <c r="AHC36" s="2027"/>
      <c r="AHD36" s="2027"/>
      <c r="AHE36" s="2027"/>
      <c r="AHF36" s="2027"/>
      <c r="AHG36" s="2027"/>
      <c r="AHH36" s="2027"/>
      <c r="AHI36" s="2027"/>
      <c r="AHJ36" s="2027"/>
      <c r="AHK36" s="2027"/>
      <c r="AHL36" s="2027"/>
      <c r="AHM36" s="2027"/>
      <c r="AHN36" s="2027"/>
      <c r="AHO36" s="2027"/>
      <c r="AHP36" s="2027"/>
      <c r="AHQ36" s="2027"/>
      <c r="AHR36" s="2027"/>
      <c r="AHS36" s="2027"/>
      <c r="AHT36" s="2027"/>
      <c r="AHU36" s="2027"/>
      <c r="AHV36" s="2027"/>
      <c r="AHW36" s="2027"/>
      <c r="AHX36" s="2027"/>
      <c r="AHY36" s="2027"/>
      <c r="AHZ36" s="2027"/>
      <c r="AIA36" s="2027"/>
      <c r="AIB36" s="2027"/>
      <c r="AIC36" s="2027"/>
      <c r="AID36" s="2027"/>
      <c r="AIE36" s="2027"/>
      <c r="AIF36" s="2027"/>
      <c r="AIG36" s="2027"/>
      <c r="AIH36" s="2027"/>
      <c r="AII36" s="2027"/>
      <c r="AIJ36" s="2027"/>
      <c r="AIK36" s="2027"/>
      <c r="AIL36" s="2027"/>
      <c r="AIM36" s="2027"/>
      <c r="AIN36" s="2027"/>
      <c r="AIO36" s="2027"/>
      <c r="AIP36" s="2027"/>
      <c r="AIQ36" s="2027"/>
      <c r="AIR36" s="2027"/>
      <c r="AIS36" s="2027"/>
      <c r="AIT36" s="2027"/>
      <c r="AIU36" s="2027"/>
      <c r="AIV36" s="2027"/>
      <c r="AIW36" s="2027"/>
      <c r="AIX36" s="2027"/>
      <c r="AIY36" s="2027"/>
      <c r="AIZ36" s="2027"/>
      <c r="AJA36" s="2027"/>
      <c r="AJB36" s="2027"/>
      <c r="AJC36" s="2027"/>
      <c r="AJD36" s="2027"/>
      <c r="AJE36" s="2027"/>
      <c r="AJF36" s="2027"/>
      <c r="AJG36" s="2027"/>
      <c r="AJH36" s="2027"/>
      <c r="AJI36" s="2027"/>
      <c r="AJJ36" s="2027"/>
      <c r="AJK36" s="2027"/>
      <c r="AJL36" s="2027"/>
      <c r="AJM36" s="2027"/>
      <c r="AJN36" s="2027"/>
      <c r="AJO36" s="2027"/>
      <c r="AJP36" s="2027"/>
      <c r="AJQ36" s="2027"/>
      <c r="AJR36" s="2027"/>
      <c r="AJS36" s="2027"/>
      <c r="AJT36" s="2027"/>
      <c r="AJU36" s="2027"/>
      <c r="AJV36" s="2027"/>
      <c r="AJW36" s="2027"/>
      <c r="AJX36" s="2027"/>
      <c r="AJY36" s="2027"/>
      <c r="AJZ36" s="2027"/>
      <c r="AKA36" s="2027"/>
      <c r="AKB36" s="2027"/>
      <c r="AKC36" s="2027"/>
      <c r="AKD36" s="2027"/>
      <c r="AKE36" s="2027"/>
      <c r="AKF36" s="2027"/>
      <c r="AKG36" s="2027"/>
      <c r="AKH36" s="2027"/>
      <c r="AKI36" s="2027"/>
      <c r="AKJ36" s="2027"/>
      <c r="AKK36" s="2027"/>
      <c r="AKL36" s="2027"/>
      <c r="AKM36" s="2027"/>
      <c r="AKN36" s="2027"/>
      <c r="AKO36" s="2027"/>
      <c r="AKP36" s="2027"/>
      <c r="AKQ36" s="2027"/>
      <c r="AKR36" s="2027"/>
      <c r="AKS36" s="2027"/>
      <c r="AKT36" s="2027"/>
      <c r="AKU36" s="2027"/>
      <c r="AKV36" s="2027"/>
      <c r="AKW36" s="2027"/>
      <c r="AKX36" s="2027"/>
      <c r="AKY36" s="2027"/>
      <c r="AKZ36" s="2027"/>
      <c r="ALA36" s="2027"/>
      <c r="ALB36" s="2027"/>
      <c r="ALC36" s="2027"/>
      <c r="ALD36" s="2027"/>
      <c r="ALE36" s="2027"/>
      <c r="ALF36" s="2027"/>
      <c r="ALG36" s="2027"/>
      <c r="ALH36" s="2027"/>
      <c r="ALI36" s="2027"/>
      <c r="ALJ36" s="2027"/>
      <c r="ALK36" s="2027"/>
      <c r="ALL36" s="2027"/>
      <c r="ALM36" s="2027"/>
      <c r="ALN36" s="2027"/>
      <c r="ALO36" s="2027"/>
      <c r="ALP36" s="2027"/>
      <c r="ALQ36" s="2027"/>
      <c r="ALR36" s="2027"/>
      <c r="ALS36" s="2027"/>
      <c r="ALT36" s="2027"/>
      <c r="ALU36" s="2027"/>
      <c r="ALV36" s="2027"/>
      <c r="ALW36" s="2027"/>
      <c r="ALX36" s="2027"/>
      <c r="ALY36" s="2027"/>
      <c r="ALZ36" s="2027"/>
      <c r="AMA36" s="2027"/>
      <c r="AMB36" s="2027"/>
      <c r="AMC36" s="2027"/>
      <c r="AMD36" s="2027"/>
      <c r="AME36" s="2027"/>
      <c r="AMF36" s="2027"/>
      <c r="AMG36" s="2027"/>
      <c r="AMH36" s="2027"/>
      <c r="AMI36" s="2027"/>
      <c r="AMJ36" s="2027"/>
      <c r="AMK36" s="2027"/>
      <c r="AML36" s="2027"/>
      <c r="AMM36" s="2027"/>
      <c r="AMN36" s="2027"/>
      <c r="AMO36" s="2027"/>
      <c r="AMP36" s="2027"/>
      <c r="AMQ36" s="2027"/>
      <c r="AMR36" s="2027"/>
      <c r="AMS36" s="2027"/>
      <c r="AMT36" s="2027"/>
      <c r="AMU36" s="2027"/>
      <c r="AMV36" s="2027"/>
      <c r="AMW36" s="2027"/>
      <c r="AMX36" s="2027"/>
      <c r="AMY36" s="2027"/>
      <c r="AMZ36" s="2027"/>
      <c r="ANA36" s="2027"/>
      <c r="ANB36" s="2027"/>
      <c r="ANC36" s="2027"/>
      <c r="AND36" s="2027"/>
      <c r="ANE36" s="2027"/>
      <c r="ANF36" s="2027"/>
      <c r="ANG36" s="2027"/>
      <c r="ANH36" s="2027"/>
      <c r="ANI36" s="2027"/>
      <c r="ANJ36" s="2027"/>
      <c r="ANK36" s="2027"/>
      <c r="ANL36" s="2027"/>
      <c r="ANM36" s="2027"/>
      <c r="ANN36" s="2027"/>
      <c r="ANO36" s="2027"/>
      <c r="ANP36" s="2027"/>
      <c r="ANQ36" s="2027"/>
      <c r="ANR36" s="2027"/>
      <c r="ANS36" s="2027"/>
      <c r="ANT36" s="2027"/>
      <c r="ANU36" s="2027"/>
      <c r="ANV36" s="2027"/>
      <c r="ANW36" s="2027"/>
      <c r="ANX36" s="2027"/>
      <c r="ANY36" s="2027"/>
      <c r="ANZ36" s="2027"/>
      <c r="AOA36" s="2027"/>
      <c r="AOB36" s="2027"/>
      <c r="AOC36" s="2027"/>
      <c r="AOD36" s="2027"/>
      <c r="AOE36" s="2027"/>
      <c r="AOF36" s="2027"/>
      <c r="AOG36" s="2027"/>
      <c r="AOH36" s="2027"/>
      <c r="AOI36" s="2027"/>
      <c r="AOJ36" s="2027"/>
      <c r="AOK36" s="2027"/>
      <c r="AOL36" s="2027"/>
      <c r="AOM36" s="2027"/>
      <c r="AON36" s="2027"/>
      <c r="AOO36" s="2027"/>
      <c r="AOP36" s="2027"/>
      <c r="AOQ36" s="2027"/>
      <c r="AOR36" s="2027"/>
      <c r="AOS36" s="2027"/>
      <c r="AOT36" s="2027"/>
      <c r="AOU36" s="2027"/>
      <c r="AOV36" s="2027"/>
      <c r="AOW36" s="2027"/>
      <c r="AOX36" s="2027"/>
      <c r="AOY36" s="2027"/>
      <c r="AOZ36" s="2027"/>
      <c r="APA36" s="2027"/>
      <c r="APB36" s="2027"/>
      <c r="APC36" s="2027"/>
      <c r="APD36" s="2027"/>
      <c r="APE36" s="2027"/>
      <c r="APF36" s="2027"/>
      <c r="APG36" s="2027"/>
      <c r="APH36" s="2027"/>
      <c r="API36" s="2027"/>
      <c r="APJ36" s="2027"/>
      <c r="APK36" s="2027"/>
      <c r="APL36" s="2027"/>
      <c r="APM36" s="2027"/>
      <c r="APN36" s="2027"/>
      <c r="APO36" s="2027"/>
      <c r="APP36" s="2027"/>
      <c r="APQ36" s="2027"/>
      <c r="APR36" s="2027"/>
      <c r="APS36" s="2027"/>
      <c r="APT36" s="2027"/>
      <c r="APU36" s="2027"/>
      <c r="APV36" s="2027"/>
      <c r="APW36" s="2027"/>
      <c r="APX36" s="2027"/>
      <c r="APY36" s="2027"/>
      <c r="APZ36" s="2027"/>
      <c r="AQA36" s="2027"/>
      <c r="AQB36" s="2027"/>
      <c r="AQC36" s="2027"/>
      <c r="AQD36" s="2027"/>
      <c r="AQE36" s="2027"/>
      <c r="AQF36" s="2027"/>
      <c r="AQG36" s="2027"/>
      <c r="AQH36" s="2027"/>
      <c r="AQI36" s="2027"/>
      <c r="AQJ36" s="2027"/>
      <c r="AQK36" s="2027"/>
      <c r="AQL36" s="2027"/>
      <c r="AQM36" s="2027"/>
      <c r="AQN36" s="2027"/>
      <c r="AQO36" s="2027"/>
      <c r="AQP36" s="2027"/>
      <c r="AQQ36" s="2027"/>
      <c r="AQR36" s="2027"/>
      <c r="AQS36" s="2027"/>
      <c r="AQT36" s="2027"/>
      <c r="AQU36" s="2027"/>
      <c r="AQV36" s="2027"/>
      <c r="AQW36" s="2027"/>
      <c r="AQX36" s="2027"/>
      <c r="AQY36" s="2027"/>
      <c r="AQZ36" s="2027"/>
      <c r="ARA36" s="2027"/>
      <c r="ARB36" s="2027"/>
      <c r="ARC36" s="2027"/>
      <c r="ARD36" s="2027"/>
      <c r="ARE36" s="2027"/>
      <c r="ARF36" s="2027"/>
      <c r="ARG36" s="2027"/>
      <c r="ARH36" s="2027"/>
      <c r="ARI36" s="2027"/>
      <c r="ARJ36" s="2027"/>
      <c r="ARK36" s="2027"/>
      <c r="ARL36" s="2027"/>
      <c r="ARM36" s="2027"/>
      <c r="ARN36" s="2027"/>
      <c r="ARO36" s="2027"/>
      <c r="ARP36" s="2027"/>
      <c r="ARQ36" s="2027"/>
      <c r="ARR36" s="2027"/>
      <c r="ARS36" s="2027"/>
      <c r="ART36" s="2027"/>
      <c r="ARU36" s="2027"/>
      <c r="ARV36" s="2027"/>
      <c r="ARW36" s="2027"/>
      <c r="ARX36" s="2027"/>
      <c r="ARY36" s="2027"/>
      <c r="ARZ36" s="2027"/>
      <c r="ASA36" s="2027"/>
      <c r="ASB36" s="2027"/>
      <c r="ASC36" s="2027"/>
      <c r="ASD36" s="2027"/>
      <c r="ASE36" s="2027"/>
      <c r="ASF36" s="2027"/>
      <c r="ASG36" s="2027"/>
      <c r="ASH36" s="2027"/>
      <c r="ASI36" s="2027"/>
      <c r="ASJ36" s="2027"/>
      <c r="ASK36" s="2027"/>
      <c r="ASL36" s="2027"/>
      <c r="ASM36" s="2027"/>
      <c r="ASN36" s="2027"/>
      <c r="ASO36" s="2027"/>
      <c r="ASP36" s="2027"/>
      <c r="ASQ36" s="2027"/>
      <c r="ASR36" s="2027"/>
      <c r="ASS36" s="2027"/>
      <c r="AST36" s="2027"/>
      <c r="ASU36" s="2027"/>
      <c r="ASV36" s="2027"/>
      <c r="ASW36" s="2027"/>
      <c r="ASX36" s="2027"/>
      <c r="ASY36" s="2027"/>
      <c r="ASZ36" s="2027"/>
      <c r="ATA36" s="2027"/>
      <c r="ATB36" s="2027"/>
      <c r="ATC36" s="2027"/>
      <c r="ATD36" s="2027"/>
      <c r="ATE36" s="2027"/>
      <c r="ATF36" s="2027"/>
      <c r="ATG36" s="2027"/>
      <c r="ATH36" s="2027"/>
      <c r="ATI36" s="2027"/>
      <c r="ATJ36" s="2027"/>
      <c r="ATK36" s="2027"/>
      <c r="ATL36" s="2027"/>
      <c r="ATM36" s="2027"/>
      <c r="ATN36" s="2027"/>
      <c r="ATO36" s="2027"/>
      <c r="ATP36" s="2027"/>
      <c r="ATQ36" s="2027"/>
      <c r="ATR36" s="2027"/>
      <c r="ATS36" s="2027"/>
      <c r="ATT36" s="2027"/>
      <c r="ATU36" s="2027"/>
      <c r="ATV36" s="2027"/>
      <c r="ATW36" s="2027"/>
      <c r="ATX36" s="2027"/>
      <c r="ATY36" s="2027"/>
      <c r="ATZ36" s="2027"/>
      <c r="AUA36" s="2027"/>
      <c r="AUB36" s="2027"/>
      <c r="AUC36" s="2027"/>
      <c r="AUD36" s="2027"/>
      <c r="AUE36" s="2027"/>
      <c r="AUF36" s="2027"/>
      <c r="AUG36" s="2027"/>
      <c r="AUH36" s="2027"/>
      <c r="AUI36" s="2027"/>
      <c r="AUJ36" s="2027"/>
      <c r="AUK36" s="2027"/>
      <c r="AUL36" s="2027"/>
      <c r="AUM36" s="2027"/>
      <c r="AUN36" s="2027"/>
      <c r="AUO36" s="2027"/>
      <c r="AUP36" s="2027"/>
      <c r="AUQ36" s="2027"/>
      <c r="AUR36" s="2027"/>
      <c r="AUS36" s="2027"/>
      <c r="AUT36" s="2027"/>
      <c r="AUU36" s="2027"/>
      <c r="AUV36" s="2027"/>
      <c r="AUW36" s="2027"/>
      <c r="AUX36" s="2027"/>
      <c r="AUY36" s="2027"/>
      <c r="AUZ36" s="2027"/>
      <c r="AVA36" s="2027"/>
      <c r="AVB36" s="2027"/>
      <c r="AVC36" s="2027"/>
      <c r="AVD36" s="2027"/>
      <c r="AVE36" s="2027"/>
      <c r="AVF36" s="2027"/>
      <c r="AVG36" s="2027"/>
      <c r="AVH36" s="2027"/>
      <c r="AVI36" s="2027"/>
      <c r="AVJ36" s="2027"/>
      <c r="AVK36" s="2027"/>
      <c r="AVL36" s="2027"/>
      <c r="AVM36" s="2027"/>
      <c r="AVN36" s="2027"/>
      <c r="AVO36" s="2027"/>
      <c r="AVP36" s="2027"/>
      <c r="AVQ36" s="2027"/>
      <c r="AVR36" s="2027"/>
      <c r="AVS36" s="2027"/>
      <c r="AVT36" s="2027"/>
      <c r="AVU36" s="2027"/>
      <c r="AVV36" s="2027"/>
      <c r="AVW36" s="2027"/>
      <c r="AVX36" s="2027"/>
      <c r="AVY36" s="2027"/>
      <c r="AVZ36" s="2027"/>
      <c r="AWA36" s="2027"/>
      <c r="AWB36" s="2027"/>
      <c r="AWC36" s="2027"/>
      <c r="AWD36" s="2027"/>
      <c r="AWE36" s="2027"/>
      <c r="AWF36" s="2027"/>
      <c r="AWG36" s="2027"/>
      <c r="AWH36" s="2027"/>
      <c r="AWI36" s="2027"/>
      <c r="AWJ36" s="2027"/>
      <c r="AWK36" s="2027"/>
      <c r="AWL36" s="2027"/>
      <c r="AWM36" s="2027"/>
      <c r="AWN36" s="2027"/>
      <c r="AWO36" s="2027"/>
      <c r="AWP36" s="2027"/>
      <c r="AWQ36" s="2027"/>
      <c r="AWR36" s="2027"/>
      <c r="AWS36" s="2027"/>
      <c r="AWT36" s="2027"/>
      <c r="AWU36" s="2027"/>
      <c r="AWV36" s="2027"/>
      <c r="AWW36" s="2027"/>
      <c r="AWX36" s="2027"/>
      <c r="AWY36" s="2027"/>
      <c r="AWZ36" s="2027"/>
      <c r="AXA36" s="2027"/>
      <c r="AXB36" s="2027"/>
      <c r="AXC36" s="2027"/>
      <c r="AXD36" s="2027"/>
      <c r="AXE36" s="2027"/>
      <c r="AXF36" s="2027"/>
      <c r="AXG36" s="2027"/>
      <c r="AXH36" s="2027"/>
      <c r="AXI36" s="2027"/>
      <c r="AXJ36" s="2027"/>
      <c r="AXK36" s="2027"/>
      <c r="AXL36" s="2027"/>
      <c r="AXM36" s="2027"/>
      <c r="AXN36" s="2027"/>
      <c r="AXO36" s="2027"/>
      <c r="AXP36" s="2027"/>
      <c r="AXQ36" s="2027"/>
      <c r="AXR36" s="2027"/>
      <c r="AXS36" s="2027"/>
      <c r="AXT36" s="2027"/>
      <c r="AXU36" s="2027"/>
      <c r="AXV36" s="2027"/>
      <c r="AXW36" s="2027"/>
      <c r="AXX36" s="2027"/>
      <c r="AXY36" s="2027"/>
      <c r="AXZ36" s="2027"/>
      <c r="AYA36" s="2027"/>
      <c r="AYB36" s="2027"/>
      <c r="AYC36" s="2027"/>
      <c r="AYD36" s="2027"/>
      <c r="AYE36" s="2027"/>
      <c r="AYF36" s="2027"/>
      <c r="AYG36" s="2027"/>
      <c r="AYH36" s="2027"/>
      <c r="AYI36" s="2027"/>
      <c r="AYJ36" s="2027"/>
      <c r="AYK36" s="2027"/>
      <c r="AYL36" s="2027"/>
      <c r="AYM36" s="2027"/>
      <c r="AYN36" s="2027"/>
      <c r="AYO36" s="2027"/>
      <c r="AYP36" s="2027"/>
      <c r="AYQ36" s="2027"/>
      <c r="AYR36" s="2027"/>
      <c r="AYS36" s="2027"/>
      <c r="AYT36" s="2027"/>
      <c r="AYU36" s="2027"/>
      <c r="AYV36" s="2027"/>
      <c r="AYW36" s="2027"/>
      <c r="AYX36" s="2027"/>
      <c r="AYY36" s="2027"/>
      <c r="AYZ36" s="2027"/>
      <c r="AZA36" s="2027"/>
      <c r="AZB36" s="2027"/>
      <c r="AZC36" s="2027"/>
      <c r="AZD36" s="2027"/>
      <c r="AZE36" s="2027"/>
      <c r="AZF36" s="2027"/>
      <c r="AZG36" s="2027"/>
      <c r="AZH36" s="2027"/>
      <c r="AZI36" s="2027"/>
      <c r="AZJ36" s="2027"/>
      <c r="AZK36" s="2027"/>
      <c r="AZL36" s="2027"/>
      <c r="AZM36" s="2027"/>
      <c r="AZN36" s="2027"/>
      <c r="AZO36" s="2027"/>
      <c r="AZP36" s="2027"/>
      <c r="AZQ36" s="2027"/>
      <c r="AZR36" s="2027"/>
      <c r="AZS36" s="2027"/>
      <c r="AZT36" s="2027"/>
      <c r="AZU36" s="2027"/>
      <c r="AZV36" s="2027"/>
      <c r="AZW36" s="2027"/>
      <c r="AZX36" s="2027"/>
      <c r="AZY36" s="2027"/>
      <c r="AZZ36" s="2027"/>
      <c r="BAA36" s="2027"/>
      <c r="BAB36" s="2027"/>
      <c r="BAC36" s="2027"/>
      <c r="BAD36" s="2027"/>
      <c r="BAE36" s="2027"/>
      <c r="BAF36" s="2027"/>
      <c r="BAG36" s="2027"/>
      <c r="BAH36" s="2027"/>
      <c r="BAI36" s="2027"/>
      <c r="BAJ36" s="2027"/>
      <c r="BAK36" s="2027"/>
      <c r="BAL36" s="2027"/>
      <c r="BAM36" s="2027"/>
      <c r="BAN36" s="2027"/>
      <c r="BAO36" s="2027"/>
      <c r="BAP36" s="2027"/>
      <c r="BAQ36" s="2027"/>
      <c r="BAR36" s="2027"/>
      <c r="BAS36" s="2027"/>
      <c r="BAT36" s="2027"/>
      <c r="BAU36" s="2027"/>
      <c r="BAV36" s="2027"/>
      <c r="BAW36" s="2027"/>
      <c r="BAX36" s="2027"/>
      <c r="BAY36" s="2027"/>
      <c r="BAZ36" s="2027"/>
      <c r="BBA36" s="2027"/>
      <c r="BBB36" s="2027"/>
      <c r="BBC36" s="2027"/>
      <c r="BBD36" s="2027"/>
      <c r="BBE36" s="2027"/>
      <c r="BBF36" s="2027"/>
      <c r="BBG36" s="2027"/>
      <c r="BBH36" s="2027"/>
      <c r="BBI36" s="2027"/>
      <c r="BBJ36" s="2027"/>
      <c r="BBK36" s="2027"/>
      <c r="BBL36" s="2027"/>
      <c r="BBM36" s="2027"/>
      <c r="BBN36" s="2027"/>
      <c r="BBO36" s="2027"/>
      <c r="BBP36" s="2027"/>
      <c r="BBQ36" s="2027"/>
      <c r="BBR36" s="2027"/>
      <c r="BBS36" s="2027"/>
      <c r="BBT36" s="2027"/>
      <c r="BBU36" s="2027"/>
      <c r="BBV36" s="2027"/>
      <c r="BBW36" s="2027"/>
      <c r="BBX36" s="2027"/>
      <c r="BBY36" s="2027"/>
      <c r="BBZ36" s="2027"/>
      <c r="BCA36" s="2027"/>
      <c r="BCB36" s="2027"/>
      <c r="BCC36" s="2027"/>
      <c r="BCD36" s="2027"/>
      <c r="BCE36" s="2027"/>
      <c r="BCF36" s="2027"/>
      <c r="BCG36" s="2027"/>
      <c r="BCH36" s="2027"/>
      <c r="BCI36" s="2027"/>
      <c r="BCJ36" s="2027"/>
      <c r="BCK36" s="2027"/>
      <c r="BCL36" s="2027"/>
      <c r="BCM36" s="2027"/>
      <c r="BCN36" s="2027"/>
      <c r="BCO36" s="2027"/>
      <c r="BCP36" s="2027"/>
      <c r="BCQ36" s="2027"/>
      <c r="BCR36" s="2027"/>
      <c r="BCS36" s="2027"/>
      <c r="BCT36" s="2027"/>
      <c r="BCU36" s="2027"/>
      <c r="BCV36" s="2027"/>
      <c r="BCW36" s="2027"/>
      <c r="BCX36" s="2027"/>
      <c r="BCY36" s="2027"/>
      <c r="BCZ36" s="2027"/>
      <c r="BDA36" s="2027"/>
      <c r="BDB36" s="2027"/>
      <c r="BDC36" s="2027"/>
      <c r="BDD36" s="2027"/>
      <c r="BDE36" s="2027"/>
      <c r="BDF36" s="2027"/>
      <c r="BDG36" s="2027"/>
      <c r="BDH36" s="2027"/>
      <c r="BDI36" s="2027"/>
      <c r="BDJ36" s="2027"/>
      <c r="BDK36" s="2027"/>
      <c r="BDL36" s="2027"/>
      <c r="BDM36" s="2027"/>
      <c r="BDN36" s="2027"/>
      <c r="BDO36" s="2027"/>
      <c r="BDP36" s="2027"/>
      <c r="BDQ36" s="2027"/>
      <c r="BDR36" s="2027"/>
      <c r="BDS36" s="2027"/>
      <c r="BDT36" s="2027"/>
      <c r="BDU36" s="2027"/>
      <c r="BDV36" s="2027"/>
      <c r="BDW36" s="2027"/>
      <c r="BDX36" s="2027"/>
      <c r="BDY36" s="2027"/>
      <c r="BDZ36" s="2027"/>
      <c r="BEA36" s="2027"/>
      <c r="BEB36" s="2027"/>
      <c r="BEC36" s="2027"/>
      <c r="BED36" s="2027"/>
      <c r="BEE36" s="2027"/>
      <c r="BEF36" s="2027"/>
      <c r="BEG36" s="2027"/>
      <c r="BEH36" s="2027"/>
      <c r="BEI36" s="2027"/>
      <c r="BEJ36" s="2027"/>
      <c r="BEK36" s="2027"/>
      <c r="BEL36" s="2027"/>
      <c r="BEM36" s="2027"/>
      <c r="BEN36" s="2027"/>
      <c r="BEO36" s="2027"/>
      <c r="BEP36" s="2027"/>
      <c r="BEQ36" s="2027"/>
      <c r="BER36" s="2027"/>
      <c r="BES36" s="2027"/>
      <c r="BET36" s="2027"/>
      <c r="BEU36" s="2027"/>
      <c r="BEV36" s="2027"/>
      <c r="BEW36" s="2027"/>
      <c r="BEX36" s="2027"/>
      <c r="BEY36" s="2027"/>
      <c r="BEZ36" s="2027"/>
      <c r="BFA36" s="2027"/>
      <c r="BFB36" s="2027"/>
      <c r="BFC36" s="2027"/>
      <c r="BFD36" s="2027"/>
      <c r="BFE36" s="2027"/>
      <c r="BFF36" s="2027"/>
      <c r="BFG36" s="2027"/>
      <c r="BFH36" s="2027"/>
      <c r="BFI36" s="2027"/>
      <c r="BFJ36" s="2027"/>
      <c r="BFK36" s="2027"/>
      <c r="BFL36" s="2027"/>
      <c r="BFM36" s="2027"/>
      <c r="BFN36" s="2027"/>
      <c r="BFO36" s="2027"/>
      <c r="BFP36" s="2027"/>
      <c r="BFQ36" s="2027"/>
      <c r="BFR36" s="2027"/>
      <c r="BFS36" s="2027"/>
      <c r="BFT36" s="2027"/>
      <c r="BFU36" s="2027"/>
      <c r="BFV36" s="2027"/>
      <c r="BFW36" s="2027"/>
      <c r="BFX36" s="2027"/>
      <c r="BFY36" s="2027"/>
      <c r="BFZ36" s="2027"/>
      <c r="BGA36" s="2027"/>
      <c r="BGB36" s="2027"/>
      <c r="BGC36" s="2027"/>
      <c r="BGD36" s="2027"/>
      <c r="BGE36" s="2027"/>
      <c r="BGF36" s="2027"/>
      <c r="BGG36" s="2027"/>
      <c r="BGH36" s="2027"/>
      <c r="BGI36" s="2027"/>
      <c r="BGJ36" s="2027"/>
      <c r="BGK36" s="2027"/>
      <c r="BGL36" s="2027"/>
      <c r="BGM36" s="2027"/>
      <c r="BGN36" s="2027"/>
      <c r="BGO36" s="2027"/>
      <c r="BGP36" s="2027"/>
      <c r="BGQ36" s="2027"/>
      <c r="BGR36" s="2027"/>
      <c r="BGS36" s="2027"/>
      <c r="BGT36" s="2027"/>
      <c r="BGU36" s="2027"/>
      <c r="BGV36" s="2027"/>
      <c r="BGW36" s="2027"/>
      <c r="BGX36" s="2027"/>
      <c r="BGY36" s="2027"/>
      <c r="BGZ36" s="2027"/>
      <c r="BHA36" s="2027"/>
      <c r="BHB36" s="2027"/>
      <c r="BHC36" s="2027"/>
      <c r="BHD36" s="2027"/>
      <c r="BHE36" s="2027"/>
      <c r="BHF36" s="2027"/>
      <c r="BHG36" s="2027"/>
      <c r="BHH36" s="2027"/>
      <c r="BHI36" s="2027"/>
      <c r="BHJ36" s="2027"/>
      <c r="BHK36" s="2027"/>
      <c r="BHL36" s="2027"/>
      <c r="BHM36" s="2027"/>
      <c r="BHN36" s="2027"/>
      <c r="BHO36" s="2027"/>
      <c r="BHP36" s="2027"/>
      <c r="BHQ36" s="2027"/>
      <c r="BHR36" s="2027"/>
      <c r="BHS36" s="2027"/>
      <c r="BHT36" s="2027"/>
      <c r="BHU36" s="2027"/>
      <c r="BHV36" s="2027"/>
      <c r="BHW36" s="2027"/>
      <c r="BHX36" s="2027"/>
      <c r="BHY36" s="2027"/>
      <c r="BHZ36" s="2027"/>
      <c r="BIA36" s="2027"/>
      <c r="BIB36" s="2027"/>
      <c r="BIC36" s="2027"/>
      <c r="BID36" s="2027"/>
      <c r="BIE36" s="2027"/>
      <c r="BIF36" s="2027"/>
      <c r="BIG36" s="2027"/>
      <c r="BIH36" s="2027"/>
      <c r="BII36" s="2027"/>
      <c r="BIJ36" s="2027"/>
      <c r="BIK36" s="2027"/>
      <c r="BIL36" s="2027"/>
      <c r="BIM36" s="2027"/>
      <c r="BIN36" s="2027"/>
      <c r="BIO36" s="2027"/>
      <c r="BIP36" s="2027"/>
      <c r="BIQ36" s="2027"/>
      <c r="BIR36" s="2027"/>
      <c r="BIS36" s="2027"/>
      <c r="BIT36" s="2027"/>
      <c r="BIU36" s="2027"/>
      <c r="BIV36" s="2027"/>
      <c r="BIW36" s="2027"/>
      <c r="BIX36" s="2027"/>
      <c r="BIY36" s="2027"/>
      <c r="BIZ36" s="2027"/>
      <c r="BJA36" s="2027"/>
      <c r="BJB36" s="2027"/>
      <c r="BJC36" s="2027"/>
      <c r="BJD36" s="2027"/>
      <c r="BJE36" s="2027"/>
      <c r="BJF36" s="2027"/>
      <c r="BJG36" s="2027"/>
      <c r="BJH36" s="2027"/>
      <c r="BJI36" s="2027"/>
      <c r="BJJ36" s="2027"/>
      <c r="BJK36" s="2027"/>
      <c r="BJL36" s="2027"/>
      <c r="BJM36" s="2027"/>
      <c r="BJN36" s="2027"/>
      <c r="BJO36" s="2027"/>
      <c r="BJP36" s="2027"/>
      <c r="BJQ36" s="2027"/>
      <c r="BJR36" s="2027"/>
      <c r="BJS36" s="2027"/>
      <c r="BJT36" s="2027"/>
      <c r="BJU36" s="2027"/>
      <c r="BJV36" s="2027"/>
      <c r="BJW36" s="2027"/>
      <c r="BJX36" s="2027"/>
      <c r="BJY36" s="2027"/>
      <c r="BJZ36" s="2027"/>
      <c r="BKA36" s="2027"/>
      <c r="BKB36" s="2027"/>
      <c r="BKC36" s="2027"/>
      <c r="BKD36" s="2027"/>
      <c r="BKE36" s="2027"/>
      <c r="BKF36" s="2027"/>
      <c r="BKG36" s="2027"/>
      <c r="BKH36" s="2027"/>
      <c r="BKI36" s="2027"/>
      <c r="BKJ36" s="2027"/>
      <c r="BKK36" s="2027"/>
      <c r="BKL36" s="2027"/>
      <c r="BKM36" s="2027"/>
      <c r="BKN36" s="2027"/>
      <c r="BKO36" s="2027"/>
      <c r="BKP36" s="2027"/>
      <c r="BKQ36" s="2027"/>
      <c r="BKR36" s="2027"/>
      <c r="BKS36" s="2027"/>
      <c r="BKT36" s="2027"/>
      <c r="BKU36" s="2027"/>
      <c r="BKV36" s="2027"/>
      <c r="BKW36" s="2027"/>
      <c r="BKX36" s="2027"/>
      <c r="BKY36" s="2027"/>
      <c r="BKZ36" s="2027"/>
      <c r="BLA36" s="2027"/>
      <c r="BLB36" s="2027"/>
      <c r="BLC36" s="2027"/>
      <c r="BLD36" s="2027"/>
      <c r="BLE36" s="2027"/>
      <c r="BLF36" s="2027"/>
      <c r="BLG36" s="2027"/>
      <c r="BLH36" s="2027"/>
      <c r="BLI36" s="2027"/>
      <c r="BLJ36" s="2027"/>
      <c r="BLK36" s="2027"/>
      <c r="BLL36" s="2027"/>
      <c r="BLM36" s="2027"/>
      <c r="BLN36" s="2027"/>
      <c r="BLO36" s="2027"/>
      <c r="BLP36" s="2027"/>
      <c r="BLQ36" s="2027"/>
      <c r="BLR36" s="2027"/>
      <c r="BLS36" s="2027"/>
      <c r="BLT36" s="2027"/>
      <c r="BLU36" s="2027"/>
      <c r="BLV36" s="2027"/>
      <c r="BLW36" s="2027"/>
      <c r="BLX36" s="2027"/>
      <c r="BLY36" s="2027"/>
      <c r="BLZ36" s="2027"/>
      <c r="BMA36" s="2027"/>
      <c r="BMB36" s="2027"/>
      <c r="BMC36" s="2027"/>
      <c r="BMD36" s="2027"/>
      <c r="BME36" s="2027"/>
      <c r="BMF36" s="2027"/>
      <c r="BMG36" s="2027"/>
      <c r="BMH36" s="2027"/>
      <c r="BMI36" s="2027"/>
      <c r="BMJ36" s="2027"/>
      <c r="BMK36" s="2027"/>
      <c r="BML36" s="2027"/>
      <c r="BMM36" s="2027"/>
      <c r="BMN36" s="2027"/>
      <c r="BMO36" s="2027"/>
      <c r="BMP36" s="2027"/>
      <c r="BMQ36" s="2027"/>
      <c r="BMR36" s="2027"/>
      <c r="BMS36" s="2027"/>
      <c r="BMT36" s="2027"/>
      <c r="BMU36" s="2027"/>
      <c r="BMV36" s="2027"/>
      <c r="BMW36" s="2027"/>
      <c r="BMX36" s="2027"/>
      <c r="BMY36" s="2027"/>
      <c r="BMZ36" s="2027"/>
      <c r="BNA36" s="2027"/>
      <c r="BNB36" s="2027"/>
      <c r="BNC36" s="2027"/>
      <c r="BND36" s="2027"/>
      <c r="BNE36" s="2027"/>
      <c r="BNF36" s="2027"/>
      <c r="BNG36" s="2027"/>
      <c r="BNH36" s="2027"/>
      <c r="BNI36" s="2027"/>
      <c r="BNJ36" s="2027"/>
      <c r="BNK36" s="2027"/>
      <c r="BNL36" s="2027"/>
      <c r="BNM36" s="2027"/>
      <c r="BNN36" s="2027"/>
      <c r="BNO36" s="2027"/>
      <c r="BNP36" s="2027"/>
      <c r="BNQ36" s="2027"/>
      <c r="BNR36" s="2027"/>
      <c r="BNS36" s="2027"/>
      <c r="BNT36" s="2027"/>
      <c r="BNU36" s="2027"/>
      <c r="BNV36" s="2027"/>
      <c r="BNW36" s="2027"/>
      <c r="BNX36" s="2027"/>
      <c r="BNY36" s="2027"/>
      <c r="BNZ36" s="2027"/>
      <c r="BOA36" s="2027"/>
      <c r="BOB36" s="2027"/>
      <c r="BOC36" s="2027"/>
      <c r="BOD36" s="2027"/>
      <c r="BOE36" s="2027"/>
      <c r="BOF36" s="2027"/>
      <c r="BOG36" s="2027"/>
      <c r="BOH36" s="2027"/>
      <c r="BOI36" s="2027"/>
      <c r="BOJ36" s="2027"/>
      <c r="BOK36" s="2027"/>
      <c r="BOL36" s="2027"/>
      <c r="BOM36" s="2027"/>
      <c r="BON36" s="2027"/>
      <c r="BOO36" s="2027"/>
      <c r="BOP36" s="2027"/>
      <c r="BOQ36" s="2027"/>
      <c r="BOR36" s="2027"/>
      <c r="BOS36" s="2027"/>
      <c r="BOT36" s="2027"/>
      <c r="BOU36" s="2027"/>
      <c r="BOV36" s="2027"/>
      <c r="BOW36" s="2027"/>
      <c r="BOX36" s="2027"/>
      <c r="BOY36" s="2027"/>
      <c r="BOZ36" s="2027"/>
      <c r="BPA36" s="2027"/>
      <c r="BPB36" s="2027"/>
      <c r="BPC36" s="2027"/>
      <c r="BPD36" s="2027"/>
      <c r="BPE36" s="2027"/>
      <c r="BPF36" s="2027"/>
      <c r="BPG36" s="2027"/>
      <c r="BPH36" s="2027"/>
      <c r="BPI36" s="2027"/>
      <c r="BPJ36" s="2027"/>
      <c r="BPK36" s="2027"/>
      <c r="BPL36" s="2027"/>
      <c r="BPM36" s="2027"/>
      <c r="BPN36" s="2027"/>
      <c r="BPO36" s="2027"/>
      <c r="BPP36" s="2027"/>
      <c r="BPQ36" s="2027"/>
      <c r="BPR36" s="2027"/>
      <c r="BPS36" s="2027"/>
      <c r="BPT36" s="2027"/>
      <c r="BPU36" s="2027"/>
      <c r="BPV36" s="2027"/>
      <c r="BPW36" s="2027"/>
      <c r="BPX36" s="2027"/>
      <c r="BPY36" s="2027"/>
      <c r="BPZ36" s="2027"/>
      <c r="BQA36" s="2027"/>
      <c r="BQB36" s="2027"/>
      <c r="BQC36" s="2027"/>
      <c r="BQD36" s="2027"/>
      <c r="BQE36" s="2027"/>
      <c r="BQF36" s="2027"/>
      <c r="BQG36" s="2027"/>
      <c r="BQH36" s="2027"/>
      <c r="BQI36" s="2027"/>
      <c r="BQJ36" s="2027"/>
      <c r="BQK36" s="2027"/>
      <c r="BQL36" s="2027"/>
      <c r="BQM36" s="2027"/>
      <c r="BQN36" s="2027"/>
      <c r="BQO36" s="2027"/>
      <c r="BQP36" s="2027"/>
      <c r="BQQ36" s="2027"/>
      <c r="BQR36" s="2027"/>
      <c r="BQS36" s="2027"/>
      <c r="BQT36" s="2027"/>
      <c r="BQU36" s="2027"/>
      <c r="BQV36" s="2027"/>
      <c r="BQW36" s="2027"/>
      <c r="BQX36" s="2027"/>
      <c r="BQY36" s="2027"/>
      <c r="BQZ36" s="2027"/>
      <c r="BRA36" s="2027"/>
      <c r="BRB36" s="2027"/>
      <c r="BRC36" s="2027"/>
      <c r="BRD36" s="2027"/>
      <c r="BRE36" s="2027"/>
      <c r="BRF36" s="2027"/>
      <c r="BRG36" s="2027"/>
      <c r="BRH36" s="2027"/>
      <c r="BRI36" s="2027"/>
      <c r="BRJ36" s="2027"/>
      <c r="BRK36" s="2027"/>
      <c r="BRL36" s="2027"/>
      <c r="BRM36" s="2027"/>
      <c r="BRN36" s="2027"/>
      <c r="BRO36" s="2027"/>
      <c r="BRP36" s="2027"/>
      <c r="BRQ36" s="2027"/>
      <c r="BRR36" s="2027"/>
      <c r="BRS36" s="2027"/>
      <c r="BRT36" s="2027"/>
      <c r="BRU36" s="2027"/>
      <c r="BRV36" s="2027"/>
      <c r="BRW36" s="2027"/>
      <c r="BRX36" s="2027"/>
      <c r="BRY36" s="2027"/>
      <c r="BRZ36" s="2027"/>
      <c r="BSA36" s="2027"/>
      <c r="BSB36" s="2027"/>
      <c r="BSC36" s="2027"/>
      <c r="BSD36" s="2027"/>
      <c r="BSE36" s="2027"/>
      <c r="BSF36" s="2027"/>
      <c r="BSG36" s="2027"/>
      <c r="BSH36" s="2027"/>
      <c r="BSI36" s="2027"/>
      <c r="BSJ36" s="2027"/>
      <c r="BSK36" s="2027"/>
      <c r="BSL36" s="2027"/>
      <c r="BSM36" s="2027"/>
      <c r="BSN36" s="2027"/>
      <c r="BSO36" s="2027"/>
      <c r="BSP36" s="2027"/>
      <c r="BSQ36" s="2027"/>
      <c r="BSR36" s="2027"/>
      <c r="BSS36" s="2027"/>
      <c r="BST36" s="2027"/>
      <c r="BSU36" s="2027"/>
      <c r="BSV36" s="2027"/>
      <c r="BSW36" s="2027"/>
      <c r="BSX36" s="2027"/>
      <c r="BSY36" s="2027"/>
      <c r="BSZ36" s="2027"/>
      <c r="BTA36" s="2027"/>
      <c r="BTB36" s="2027"/>
      <c r="BTC36" s="2027"/>
      <c r="BTD36" s="2027"/>
      <c r="BTE36" s="2027"/>
      <c r="BTF36" s="2027"/>
      <c r="BTG36" s="2027"/>
      <c r="BTH36" s="2027"/>
      <c r="BTI36" s="2027"/>
      <c r="BTJ36" s="2027"/>
      <c r="BTK36" s="2027"/>
      <c r="BTL36" s="2027"/>
      <c r="BTM36" s="2027"/>
      <c r="BTN36" s="2027"/>
      <c r="BTO36" s="2027"/>
      <c r="BTP36" s="2027"/>
      <c r="BTQ36" s="2027"/>
      <c r="BTR36" s="2027"/>
      <c r="BTS36" s="2027"/>
      <c r="BTT36" s="2027"/>
      <c r="BTU36" s="2027"/>
      <c r="BTV36" s="2027"/>
      <c r="BTW36" s="2027"/>
      <c r="BTX36" s="2027"/>
      <c r="BTY36" s="2027"/>
      <c r="BTZ36" s="2027"/>
      <c r="BUA36" s="2027"/>
      <c r="BUB36" s="2027"/>
      <c r="BUC36" s="2027"/>
      <c r="BUD36" s="2027"/>
      <c r="BUE36" s="2027"/>
      <c r="BUF36" s="2027"/>
      <c r="BUG36" s="2027"/>
      <c r="BUH36" s="2027"/>
      <c r="BUI36" s="2027"/>
      <c r="BUJ36" s="2027"/>
      <c r="BUK36" s="2027"/>
      <c r="BUL36" s="2027"/>
      <c r="BUM36" s="2027"/>
      <c r="BUN36" s="2027"/>
      <c r="BUO36" s="2027"/>
      <c r="BUP36" s="2027"/>
      <c r="BUQ36" s="2027"/>
      <c r="BUR36" s="2027"/>
      <c r="BUS36" s="2027"/>
      <c r="BUT36" s="2027"/>
      <c r="BUU36" s="2027"/>
      <c r="BUV36" s="2027"/>
      <c r="BUW36" s="2027"/>
      <c r="BUX36" s="2027"/>
      <c r="BUY36" s="2027"/>
      <c r="BUZ36" s="2027"/>
      <c r="BVA36" s="2027"/>
      <c r="BVB36" s="2027"/>
      <c r="BVC36" s="2027"/>
      <c r="BVD36" s="2027"/>
      <c r="BVE36" s="2027"/>
      <c r="BVF36" s="2027"/>
      <c r="BVG36" s="2027"/>
      <c r="BVH36" s="2027"/>
      <c r="BVI36" s="2027"/>
      <c r="BVJ36" s="2027"/>
      <c r="BVK36" s="2027"/>
      <c r="BVL36" s="2027"/>
      <c r="BVM36" s="2027"/>
      <c r="BVN36" s="2027"/>
      <c r="BVO36" s="2027"/>
      <c r="BVP36" s="2027"/>
      <c r="BVQ36" s="2027"/>
      <c r="BVR36" s="2027"/>
      <c r="BVS36" s="2027"/>
      <c r="BVT36" s="2027"/>
      <c r="BVU36" s="2027"/>
      <c r="BVV36" s="2027"/>
      <c r="BVW36" s="2027"/>
      <c r="BVX36" s="2027"/>
      <c r="BVY36" s="2027"/>
      <c r="BVZ36" s="2027"/>
      <c r="BWA36" s="2027"/>
      <c r="BWB36" s="2027"/>
      <c r="BWC36" s="2027"/>
      <c r="BWD36" s="2027"/>
      <c r="BWE36" s="2027"/>
      <c r="BWF36" s="2027"/>
      <c r="BWG36" s="2027"/>
      <c r="BWH36" s="2027"/>
      <c r="BWI36" s="2027"/>
      <c r="BWJ36" s="2027"/>
      <c r="BWK36" s="2027"/>
      <c r="BWL36" s="2027"/>
      <c r="BWM36" s="2027"/>
      <c r="BWN36" s="2027"/>
      <c r="BWO36" s="2027"/>
      <c r="BWP36" s="2027"/>
      <c r="BWQ36" s="2027"/>
      <c r="BWR36" s="2027"/>
      <c r="BWS36" s="2027"/>
      <c r="BWT36" s="2027"/>
      <c r="BWU36" s="2027"/>
      <c r="BWV36" s="2027"/>
      <c r="BWW36" s="2027"/>
      <c r="BWX36" s="2027"/>
      <c r="BWY36" s="2027"/>
      <c r="BWZ36" s="2027"/>
      <c r="BXA36" s="2027"/>
      <c r="BXB36" s="2027"/>
      <c r="BXC36" s="2027"/>
      <c r="BXD36" s="2027"/>
      <c r="BXE36" s="2027"/>
      <c r="BXF36" s="2027"/>
      <c r="BXG36" s="2027"/>
      <c r="BXH36" s="2027"/>
      <c r="BXI36" s="2027"/>
      <c r="BXJ36" s="2027"/>
      <c r="BXK36" s="2027"/>
      <c r="BXL36" s="2027"/>
      <c r="BXM36" s="2027"/>
      <c r="BXN36" s="2027"/>
      <c r="BXO36" s="2027"/>
      <c r="BXP36" s="2027"/>
      <c r="BXQ36" s="2027"/>
      <c r="BXR36" s="2027"/>
      <c r="BXS36" s="2027"/>
      <c r="BXT36" s="2027"/>
      <c r="BXU36" s="2027"/>
      <c r="BXV36" s="2027"/>
      <c r="BXW36" s="2027"/>
      <c r="BXX36" s="2027"/>
      <c r="BXY36" s="2027"/>
      <c r="BXZ36" s="2027"/>
      <c r="BYA36" s="2027"/>
      <c r="BYB36" s="2027"/>
      <c r="BYC36" s="2027"/>
      <c r="BYD36" s="2027"/>
      <c r="BYE36" s="2027"/>
      <c r="BYF36" s="2027"/>
      <c r="BYG36" s="2027"/>
      <c r="BYH36" s="2027"/>
      <c r="BYI36" s="2027"/>
      <c r="BYJ36" s="2027"/>
      <c r="BYK36" s="2027"/>
      <c r="BYL36" s="2027"/>
      <c r="BYM36" s="2027"/>
      <c r="BYN36" s="2027"/>
      <c r="BYO36" s="2027"/>
      <c r="BYP36" s="2027"/>
      <c r="BYQ36" s="2027"/>
      <c r="BYR36" s="2027"/>
      <c r="BYS36" s="2027"/>
      <c r="BYT36" s="2027"/>
      <c r="BYU36" s="2027"/>
      <c r="BYV36" s="2027"/>
      <c r="BYW36" s="2027"/>
      <c r="BYX36" s="2027"/>
      <c r="BYY36" s="2027"/>
      <c r="BYZ36" s="2027"/>
      <c r="BZA36" s="2027"/>
      <c r="BZB36" s="2027"/>
      <c r="BZC36" s="2027"/>
      <c r="BZD36" s="2027"/>
      <c r="BZE36" s="2027"/>
      <c r="BZF36" s="2027"/>
      <c r="BZG36" s="2027"/>
      <c r="BZH36" s="2027"/>
      <c r="BZI36" s="2027"/>
      <c r="BZJ36" s="2027"/>
      <c r="BZK36" s="2027"/>
      <c r="BZL36" s="2027"/>
      <c r="BZM36" s="2027"/>
      <c r="BZN36" s="2027"/>
      <c r="BZO36" s="2027"/>
      <c r="BZP36" s="2027"/>
      <c r="BZQ36" s="2027"/>
      <c r="BZR36" s="2027"/>
      <c r="BZS36" s="2027"/>
      <c r="BZT36" s="2027"/>
      <c r="BZU36" s="2027"/>
      <c r="BZV36" s="2027"/>
      <c r="BZW36" s="2027"/>
      <c r="BZX36" s="2027"/>
      <c r="BZY36" s="2027"/>
      <c r="BZZ36" s="2027"/>
      <c r="CAA36" s="2027"/>
      <c r="CAB36" s="2027"/>
      <c r="CAC36" s="2027"/>
      <c r="CAD36" s="2027"/>
      <c r="CAE36" s="2027"/>
      <c r="CAF36" s="2027"/>
      <c r="CAG36" s="2027"/>
      <c r="CAH36" s="2027"/>
      <c r="CAI36" s="2027"/>
      <c r="CAJ36" s="2027"/>
      <c r="CAK36" s="2027"/>
      <c r="CAL36" s="2027"/>
      <c r="CAM36" s="2027"/>
      <c r="CAN36" s="2027"/>
      <c r="CAO36" s="2027"/>
      <c r="CAP36" s="2027"/>
      <c r="CAQ36" s="2027"/>
      <c r="CAR36" s="2027"/>
      <c r="CAS36" s="2027"/>
      <c r="CAT36" s="2027"/>
      <c r="CAU36" s="2027"/>
      <c r="CAV36" s="2027"/>
      <c r="CAW36" s="2027"/>
      <c r="CAX36" s="2027"/>
      <c r="CAY36" s="2027"/>
      <c r="CAZ36" s="2027"/>
      <c r="CBA36" s="2027"/>
      <c r="CBB36" s="2027"/>
      <c r="CBC36" s="2027"/>
      <c r="CBD36" s="2027"/>
      <c r="CBE36" s="2027"/>
      <c r="CBF36" s="2027"/>
      <c r="CBG36" s="2027"/>
      <c r="CBH36" s="2027"/>
      <c r="CBI36" s="2027"/>
      <c r="CBJ36" s="2027"/>
      <c r="CBK36" s="2027"/>
      <c r="CBL36" s="2027"/>
      <c r="CBM36" s="2027"/>
      <c r="CBN36" s="2027"/>
      <c r="CBO36" s="2027"/>
      <c r="CBP36" s="2027"/>
      <c r="CBQ36" s="2027"/>
      <c r="CBR36" s="2027"/>
      <c r="CBS36" s="2027"/>
      <c r="CBT36" s="2027"/>
      <c r="CBU36" s="2027"/>
      <c r="CBV36" s="2027"/>
      <c r="CBW36" s="2027"/>
      <c r="CBX36" s="2027"/>
      <c r="CBY36" s="2027"/>
      <c r="CBZ36" s="2027"/>
      <c r="CCA36" s="2027"/>
      <c r="CCB36" s="2027"/>
      <c r="CCC36" s="2027"/>
      <c r="CCD36" s="2027"/>
      <c r="CCE36" s="2027"/>
      <c r="CCF36" s="2027"/>
      <c r="CCG36" s="2027"/>
      <c r="CCH36" s="2027"/>
      <c r="CCI36" s="2027"/>
      <c r="CCJ36" s="2027"/>
      <c r="CCK36" s="2027"/>
      <c r="CCL36" s="2027"/>
      <c r="CCM36" s="2027"/>
      <c r="CCN36" s="2027"/>
      <c r="CCO36" s="2027"/>
      <c r="CCP36" s="2027"/>
      <c r="CCQ36" s="2027"/>
      <c r="CCR36" s="2027"/>
      <c r="CCS36" s="2027"/>
      <c r="CCT36" s="2027"/>
      <c r="CCU36" s="2027"/>
      <c r="CCV36" s="2027"/>
      <c r="CCW36" s="2027"/>
      <c r="CCX36" s="2027"/>
      <c r="CCY36" s="2027"/>
      <c r="CCZ36" s="2027"/>
      <c r="CDA36" s="2027"/>
      <c r="CDB36" s="2027"/>
      <c r="CDC36" s="2027"/>
      <c r="CDD36" s="2027"/>
      <c r="CDE36" s="2027"/>
      <c r="CDF36" s="2027"/>
      <c r="CDG36" s="2027"/>
      <c r="CDH36" s="2027"/>
      <c r="CDI36" s="2027"/>
      <c r="CDJ36" s="2027"/>
      <c r="CDK36" s="2027"/>
      <c r="CDL36" s="2027"/>
      <c r="CDM36" s="2027"/>
      <c r="CDN36" s="2027"/>
      <c r="CDO36" s="2027"/>
      <c r="CDP36" s="2027"/>
      <c r="CDQ36" s="2027"/>
      <c r="CDR36" s="2027"/>
      <c r="CDS36" s="2027"/>
      <c r="CDT36" s="2027"/>
      <c r="CDU36" s="2027"/>
      <c r="CDV36" s="2027"/>
      <c r="CDW36" s="2027"/>
      <c r="CDX36" s="2027"/>
      <c r="CDY36" s="2027"/>
      <c r="CDZ36" s="2027"/>
      <c r="CEA36" s="2027"/>
      <c r="CEB36" s="2027"/>
      <c r="CEC36" s="2027"/>
      <c r="CED36" s="2027"/>
      <c r="CEE36" s="2027"/>
      <c r="CEF36" s="2027"/>
      <c r="CEG36" s="2027"/>
      <c r="CEH36" s="2027"/>
      <c r="CEI36" s="2027"/>
      <c r="CEJ36" s="2027"/>
      <c r="CEK36" s="2027"/>
      <c r="CEL36" s="2027"/>
      <c r="CEM36" s="2027"/>
      <c r="CEN36" s="2027"/>
      <c r="CEO36" s="2027"/>
      <c r="CEP36" s="2027"/>
      <c r="CEQ36" s="2027"/>
      <c r="CER36" s="2027"/>
      <c r="CES36" s="2027"/>
      <c r="CET36" s="2027"/>
      <c r="CEU36" s="2027"/>
      <c r="CEV36" s="2027"/>
      <c r="CEW36" s="2027"/>
      <c r="CEX36" s="2027"/>
      <c r="CEY36" s="2027"/>
      <c r="CEZ36" s="2027"/>
      <c r="CFA36" s="2027"/>
      <c r="CFB36" s="2027"/>
      <c r="CFC36" s="2027"/>
      <c r="CFD36" s="2027"/>
      <c r="CFE36" s="2027"/>
      <c r="CFF36" s="2027"/>
      <c r="CFG36" s="2027"/>
      <c r="CFH36" s="2027"/>
      <c r="CFI36" s="2027"/>
      <c r="CFJ36" s="2027"/>
      <c r="CFK36" s="2027"/>
      <c r="CFL36" s="2027"/>
      <c r="CFM36" s="2027"/>
      <c r="CFN36" s="2027"/>
      <c r="CFO36" s="2027"/>
      <c r="CFP36" s="2027"/>
      <c r="CFQ36" s="2027"/>
      <c r="CFR36" s="2027"/>
      <c r="CFS36" s="2027"/>
      <c r="CFT36" s="2027"/>
      <c r="CFU36" s="2027"/>
      <c r="CFV36" s="2027"/>
      <c r="CFW36" s="2027"/>
      <c r="CFX36" s="2027"/>
      <c r="CFY36" s="2027"/>
      <c r="CFZ36" s="2027"/>
      <c r="CGA36" s="2027"/>
      <c r="CGB36" s="2027"/>
      <c r="CGC36" s="2027"/>
      <c r="CGD36" s="2027"/>
      <c r="CGE36" s="2027"/>
      <c r="CGF36" s="2027"/>
      <c r="CGG36" s="2027"/>
      <c r="CGH36" s="2027"/>
      <c r="CGI36" s="2027"/>
      <c r="CGJ36" s="2027"/>
      <c r="CGK36" s="2027"/>
      <c r="CGL36" s="2027"/>
      <c r="CGM36" s="2027"/>
      <c r="CGN36" s="2027"/>
      <c r="CGO36" s="2027"/>
      <c r="CGP36" s="2027"/>
      <c r="CGQ36" s="2027"/>
      <c r="CGR36" s="2027"/>
      <c r="CGS36" s="2027"/>
      <c r="CGT36" s="2027"/>
      <c r="CGU36" s="2027"/>
      <c r="CGV36" s="2027"/>
      <c r="CGW36" s="2027"/>
      <c r="CGX36" s="2027"/>
      <c r="CGY36" s="2027"/>
      <c r="CGZ36" s="2027"/>
      <c r="CHA36" s="2027"/>
      <c r="CHB36" s="2027"/>
      <c r="CHC36" s="2027"/>
      <c r="CHD36" s="2027"/>
      <c r="CHE36" s="2027"/>
      <c r="CHF36" s="2027"/>
      <c r="CHG36" s="2027"/>
      <c r="CHH36" s="2027"/>
      <c r="CHI36" s="2027"/>
      <c r="CHJ36" s="2027"/>
      <c r="CHK36" s="2027"/>
      <c r="CHL36" s="2027"/>
      <c r="CHM36" s="2027"/>
      <c r="CHN36" s="2027"/>
      <c r="CHO36" s="2027"/>
      <c r="CHP36" s="2027"/>
      <c r="CHQ36" s="2027"/>
      <c r="CHR36" s="2027"/>
      <c r="CHS36" s="2027"/>
      <c r="CHT36" s="2027"/>
      <c r="CHU36" s="2027"/>
      <c r="CHV36" s="2027"/>
      <c r="CHW36" s="2027"/>
      <c r="CHX36" s="2027"/>
      <c r="CHY36" s="2027"/>
      <c r="CHZ36" s="2027"/>
      <c r="CIA36" s="2027"/>
      <c r="CIB36" s="2027"/>
      <c r="CIC36" s="2027"/>
      <c r="CID36" s="2027"/>
      <c r="CIE36" s="2027"/>
      <c r="CIF36" s="2027"/>
      <c r="CIG36" s="2027"/>
      <c r="CIH36" s="2027"/>
      <c r="CII36" s="2027"/>
      <c r="CIJ36" s="2027"/>
      <c r="CIK36" s="2027"/>
      <c r="CIL36" s="2027"/>
      <c r="CIM36" s="2027"/>
      <c r="CIN36" s="2027"/>
      <c r="CIO36" s="2027"/>
      <c r="CIP36" s="2027"/>
      <c r="CIQ36" s="2027"/>
      <c r="CIR36" s="2027"/>
      <c r="CIS36" s="2027"/>
      <c r="CIT36" s="2027"/>
      <c r="CIU36" s="2027"/>
      <c r="CIV36" s="2027"/>
      <c r="CIW36" s="2027"/>
      <c r="CIX36" s="2027"/>
      <c r="CIY36" s="2027"/>
      <c r="CIZ36" s="2027"/>
      <c r="CJA36" s="2027"/>
      <c r="CJB36" s="2027"/>
      <c r="CJC36" s="2027"/>
      <c r="CJD36" s="2027"/>
      <c r="CJE36" s="2027"/>
      <c r="CJF36" s="2027"/>
      <c r="CJG36" s="2027"/>
      <c r="CJH36" s="2027"/>
      <c r="CJI36" s="2027"/>
      <c r="CJJ36" s="2027"/>
      <c r="CJK36" s="2027"/>
      <c r="CJL36" s="2027"/>
      <c r="CJM36" s="2027"/>
      <c r="CJN36" s="2027"/>
      <c r="CJO36" s="2027"/>
      <c r="CJP36" s="2027"/>
      <c r="CJQ36" s="2027"/>
      <c r="CJR36" s="2027"/>
      <c r="CJS36" s="2027"/>
      <c r="CJT36" s="2027"/>
      <c r="CJU36" s="2027"/>
      <c r="CJV36" s="2027"/>
      <c r="CJW36" s="2027"/>
      <c r="CJX36" s="2027"/>
      <c r="CJY36" s="2027"/>
      <c r="CJZ36" s="2027"/>
      <c r="CKA36" s="2027"/>
      <c r="CKB36" s="2027"/>
      <c r="CKC36" s="2027"/>
      <c r="CKD36" s="2027"/>
      <c r="CKE36" s="2027"/>
      <c r="CKF36" s="2027"/>
      <c r="CKG36" s="2027"/>
      <c r="CKH36" s="2027"/>
      <c r="CKI36" s="2027"/>
      <c r="CKJ36" s="2027"/>
      <c r="CKK36" s="2027"/>
      <c r="CKL36" s="2027"/>
      <c r="CKM36" s="2027"/>
      <c r="CKN36" s="2027"/>
      <c r="CKO36" s="2027"/>
      <c r="CKP36" s="2027"/>
      <c r="CKQ36" s="2027"/>
      <c r="CKR36" s="2027"/>
      <c r="CKS36" s="2027"/>
      <c r="CKT36" s="2027"/>
      <c r="CKU36" s="2027"/>
      <c r="CKV36" s="2027"/>
      <c r="CKW36" s="2027"/>
      <c r="CKX36" s="2027"/>
      <c r="CKY36" s="2027"/>
      <c r="CKZ36" s="2027"/>
      <c r="CLA36" s="2027"/>
      <c r="CLB36" s="2027"/>
      <c r="CLC36" s="2027"/>
      <c r="CLD36" s="2027"/>
      <c r="CLE36" s="2027"/>
      <c r="CLF36" s="2027"/>
      <c r="CLG36" s="2027"/>
      <c r="CLH36" s="2027"/>
      <c r="CLI36" s="2027"/>
      <c r="CLJ36" s="2027"/>
      <c r="CLK36" s="2027"/>
      <c r="CLL36" s="2027"/>
      <c r="CLM36" s="2027"/>
      <c r="CLN36" s="2027"/>
      <c r="CLO36" s="2027"/>
      <c r="CLP36" s="2027"/>
      <c r="CLQ36" s="2027"/>
      <c r="CLR36" s="2027"/>
      <c r="CLS36" s="2027"/>
      <c r="CLT36" s="2027"/>
      <c r="CLU36" s="2027"/>
      <c r="CLV36" s="2027"/>
      <c r="CLW36" s="2027"/>
      <c r="CLX36" s="2027"/>
      <c r="CLY36" s="2027"/>
      <c r="CLZ36" s="2027"/>
      <c r="CMA36" s="2027"/>
      <c r="CMB36" s="2027"/>
      <c r="CMC36" s="2027"/>
      <c r="CMD36" s="2027"/>
      <c r="CME36" s="2027"/>
      <c r="CMF36" s="2027"/>
      <c r="CMG36" s="2027"/>
      <c r="CMH36" s="2027"/>
      <c r="CMI36" s="2027"/>
      <c r="CMJ36" s="2027"/>
      <c r="CMK36" s="2027"/>
      <c r="CML36" s="2027"/>
      <c r="CMM36" s="2027"/>
      <c r="CMN36" s="2027"/>
      <c r="CMO36" s="2027"/>
      <c r="CMP36" s="2027"/>
      <c r="CMQ36" s="2027"/>
      <c r="CMR36" s="2027"/>
      <c r="CMS36" s="2027"/>
      <c r="CMT36" s="2027"/>
      <c r="CMU36" s="2027"/>
      <c r="CMV36" s="2027"/>
      <c r="CMW36" s="2027"/>
      <c r="CMX36" s="2027"/>
      <c r="CMY36" s="2027"/>
      <c r="CMZ36" s="2027"/>
      <c r="CNA36" s="2027"/>
      <c r="CNB36" s="2027"/>
      <c r="CNC36" s="2027"/>
      <c r="CND36" s="2027"/>
      <c r="CNE36" s="2027"/>
      <c r="CNF36" s="2027"/>
      <c r="CNG36" s="2027"/>
      <c r="CNH36" s="2027"/>
      <c r="CNI36" s="2027"/>
      <c r="CNJ36" s="2027"/>
      <c r="CNK36" s="2027"/>
      <c r="CNL36" s="2027"/>
      <c r="CNM36" s="2027"/>
      <c r="CNN36" s="2027"/>
      <c r="CNO36" s="2027"/>
      <c r="CNP36" s="2027"/>
      <c r="CNQ36" s="2027"/>
      <c r="CNR36" s="2027"/>
      <c r="CNS36" s="2027"/>
      <c r="CNT36" s="2027"/>
      <c r="CNU36" s="2027"/>
      <c r="CNV36" s="2027"/>
      <c r="CNW36" s="2027"/>
      <c r="CNX36" s="2027"/>
      <c r="CNY36" s="2027"/>
      <c r="CNZ36" s="2027"/>
      <c r="COA36" s="2027"/>
      <c r="COB36" s="2027"/>
      <c r="COC36" s="2027"/>
      <c r="COD36" s="2027"/>
      <c r="COE36" s="2027"/>
      <c r="COF36" s="2027"/>
      <c r="COG36" s="2027"/>
      <c r="COH36" s="2027"/>
      <c r="COI36" s="2027"/>
      <c r="COJ36" s="2027"/>
      <c r="COK36" s="2027"/>
      <c r="COL36" s="2027"/>
      <c r="COM36" s="2027"/>
      <c r="CON36" s="2027"/>
      <c r="COO36" s="2027"/>
      <c r="COP36" s="2027"/>
      <c r="COQ36" s="2027"/>
      <c r="COR36" s="2027"/>
      <c r="COS36" s="2027"/>
      <c r="COT36" s="2027"/>
      <c r="COU36" s="2027"/>
      <c r="COV36" s="2027"/>
      <c r="COW36" s="2027"/>
      <c r="COX36" s="2027"/>
      <c r="COY36" s="2027"/>
      <c r="COZ36" s="2027"/>
      <c r="CPA36" s="2027"/>
      <c r="CPB36" s="2027"/>
      <c r="CPC36" s="2027"/>
      <c r="CPD36" s="2027"/>
      <c r="CPE36" s="2027"/>
      <c r="CPF36" s="2027"/>
      <c r="CPG36" s="2027"/>
      <c r="CPH36" s="2027"/>
      <c r="CPI36" s="2027"/>
      <c r="CPJ36" s="2027"/>
      <c r="CPK36" s="2027"/>
      <c r="CPL36" s="2027"/>
      <c r="CPM36" s="2027"/>
      <c r="CPN36" s="2027"/>
      <c r="CPO36" s="2027"/>
      <c r="CPP36" s="2027"/>
      <c r="CPQ36" s="2027"/>
      <c r="CPR36" s="2027"/>
      <c r="CPS36" s="2027"/>
      <c r="CPT36" s="2027"/>
      <c r="CPU36" s="2027"/>
      <c r="CPV36" s="2027"/>
      <c r="CPW36" s="2027"/>
      <c r="CPX36" s="2027"/>
      <c r="CPY36" s="2027"/>
      <c r="CPZ36" s="2027"/>
      <c r="CQA36" s="2027"/>
      <c r="CQB36" s="2027"/>
      <c r="CQC36" s="2027"/>
      <c r="CQD36" s="2027"/>
      <c r="CQE36" s="2027"/>
      <c r="CQF36" s="2027"/>
      <c r="CQG36" s="2027"/>
      <c r="CQH36" s="2027"/>
      <c r="CQI36" s="2027"/>
      <c r="CQJ36" s="2027"/>
      <c r="CQK36" s="2027"/>
      <c r="CQL36" s="2027"/>
      <c r="CQM36" s="2027"/>
      <c r="CQN36" s="2027"/>
      <c r="CQO36" s="2027"/>
      <c r="CQP36" s="2027"/>
      <c r="CQQ36" s="2027"/>
      <c r="CQR36" s="2027"/>
      <c r="CQS36" s="2027"/>
      <c r="CQT36" s="2027"/>
      <c r="CQU36" s="2027"/>
      <c r="CQV36" s="2027"/>
      <c r="CQW36" s="2027"/>
      <c r="CQX36" s="2027"/>
      <c r="CQY36" s="2027"/>
      <c r="CQZ36" s="2027"/>
      <c r="CRA36" s="2027"/>
      <c r="CRB36" s="2027"/>
      <c r="CRC36" s="2027"/>
      <c r="CRD36" s="2027"/>
      <c r="CRE36" s="2027"/>
      <c r="CRF36" s="2027"/>
      <c r="CRG36" s="2027"/>
      <c r="CRH36" s="2027"/>
      <c r="CRI36" s="2027"/>
      <c r="CRJ36" s="2027"/>
      <c r="CRK36" s="2027"/>
      <c r="CRL36" s="2027"/>
      <c r="CRM36" s="2027"/>
      <c r="CRN36" s="2027"/>
      <c r="CRO36" s="2027"/>
      <c r="CRP36" s="2027"/>
      <c r="CRQ36" s="2027"/>
      <c r="CRR36" s="2027"/>
      <c r="CRS36" s="2027"/>
      <c r="CRT36" s="2027"/>
      <c r="CRU36" s="2027"/>
      <c r="CRV36" s="2027"/>
      <c r="CRW36" s="2027"/>
      <c r="CRX36" s="2027"/>
      <c r="CRY36" s="2027"/>
      <c r="CRZ36" s="2027"/>
      <c r="CSA36" s="2027"/>
      <c r="CSB36" s="2027"/>
      <c r="CSC36" s="2027"/>
      <c r="CSD36" s="2027"/>
      <c r="CSE36" s="2027"/>
      <c r="CSF36" s="2027"/>
      <c r="CSG36" s="2027"/>
      <c r="CSH36" s="2027"/>
      <c r="CSI36" s="2027"/>
      <c r="CSJ36" s="2027"/>
      <c r="CSK36" s="2027"/>
      <c r="CSL36" s="2027"/>
      <c r="CSM36" s="2027"/>
      <c r="CSN36" s="2027"/>
      <c r="CSO36" s="2027"/>
      <c r="CSP36" s="2027"/>
      <c r="CSQ36" s="2027"/>
      <c r="CSR36" s="2027"/>
      <c r="CSS36" s="2027"/>
      <c r="CST36" s="2027"/>
      <c r="CSU36" s="2027"/>
      <c r="CSV36" s="2027"/>
      <c r="CSW36" s="2027"/>
      <c r="CSX36" s="2027"/>
      <c r="CSY36" s="2027"/>
      <c r="CSZ36" s="2027"/>
      <c r="CTA36" s="2027"/>
      <c r="CTB36" s="2027"/>
      <c r="CTC36" s="2027"/>
      <c r="CTD36" s="2027"/>
      <c r="CTE36" s="2027"/>
      <c r="CTF36" s="2027"/>
      <c r="CTG36" s="2027"/>
      <c r="CTH36" s="2027"/>
      <c r="CTI36" s="2027"/>
      <c r="CTJ36" s="2027"/>
      <c r="CTK36" s="2027"/>
      <c r="CTL36" s="2027"/>
      <c r="CTM36" s="2027"/>
      <c r="CTN36" s="2027"/>
      <c r="CTO36" s="2027"/>
      <c r="CTP36" s="2027"/>
      <c r="CTQ36" s="2027"/>
      <c r="CTR36" s="2027"/>
      <c r="CTS36" s="2027"/>
      <c r="CTT36" s="2027"/>
      <c r="CTU36" s="2027"/>
      <c r="CTV36" s="2027"/>
      <c r="CTW36" s="2027"/>
      <c r="CTX36" s="2027"/>
      <c r="CTY36" s="2027"/>
      <c r="CTZ36" s="2027"/>
      <c r="CUA36" s="2027"/>
      <c r="CUB36" s="2027"/>
      <c r="CUC36" s="2027"/>
      <c r="CUD36" s="2027"/>
      <c r="CUE36" s="2027"/>
      <c r="CUF36" s="2027"/>
      <c r="CUG36" s="2027"/>
      <c r="CUH36" s="2027"/>
      <c r="CUI36" s="2027"/>
      <c r="CUJ36" s="2027"/>
      <c r="CUK36" s="2027"/>
      <c r="CUL36" s="2027"/>
      <c r="CUM36" s="2027"/>
      <c r="CUN36" s="2027"/>
      <c r="CUO36" s="2027"/>
      <c r="CUP36" s="2027"/>
      <c r="CUQ36" s="2027"/>
      <c r="CUR36" s="2027"/>
      <c r="CUS36" s="2027"/>
      <c r="CUT36" s="2027"/>
      <c r="CUU36" s="2027"/>
      <c r="CUV36" s="2027"/>
      <c r="CUW36" s="2027"/>
      <c r="CUX36" s="2027"/>
      <c r="CUY36" s="2027"/>
      <c r="CUZ36" s="2027"/>
      <c r="CVA36" s="2027"/>
      <c r="CVB36" s="2027"/>
      <c r="CVC36" s="2027"/>
      <c r="CVD36" s="2027"/>
      <c r="CVE36" s="2027"/>
      <c r="CVF36" s="2027"/>
      <c r="CVG36" s="2027"/>
      <c r="CVH36" s="2027"/>
      <c r="CVI36" s="2027"/>
      <c r="CVJ36" s="2027"/>
      <c r="CVK36" s="2027"/>
      <c r="CVL36" s="2027"/>
      <c r="CVM36" s="2027"/>
      <c r="CVN36" s="2027"/>
      <c r="CVO36" s="2027"/>
      <c r="CVP36" s="2027"/>
      <c r="CVQ36" s="2027"/>
      <c r="CVR36" s="2027"/>
      <c r="CVS36" s="2027"/>
      <c r="CVT36" s="2027"/>
      <c r="CVU36" s="2027"/>
      <c r="CVV36" s="2027"/>
      <c r="CVW36" s="2027"/>
      <c r="CVX36" s="2027"/>
      <c r="CVY36" s="2027"/>
      <c r="CVZ36" s="2027"/>
      <c r="CWA36" s="2027"/>
      <c r="CWB36" s="2027"/>
      <c r="CWC36" s="2027"/>
      <c r="CWD36" s="2027"/>
      <c r="CWE36" s="2027"/>
      <c r="CWF36" s="2027"/>
      <c r="CWG36" s="2027"/>
      <c r="CWH36" s="2027"/>
      <c r="CWI36" s="2027"/>
      <c r="CWJ36" s="2027"/>
      <c r="CWK36" s="2027"/>
      <c r="CWL36" s="2027"/>
      <c r="CWM36" s="2027"/>
      <c r="CWN36" s="2027"/>
      <c r="CWO36" s="2027"/>
      <c r="CWP36" s="2027"/>
      <c r="CWQ36" s="2027"/>
      <c r="CWR36" s="2027"/>
      <c r="CWS36" s="2027"/>
      <c r="CWT36" s="2027"/>
      <c r="CWU36" s="2027"/>
      <c r="CWV36" s="2027"/>
      <c r="CWW36" s="2027"/>
      <c r="CWX36" s="2027"/>
      <c r="CWY36" s="2027"/>
      <c r="CWZ36" s="2027"/>
      <c r="CXA36" s="2027"/>
      <c r="CXB36" s="2027"/>
      <c r="CXC36" s="2027"/>
      <c r="CXD36" s="2027"/>
      <c r="CXE36" s="2027"/>
      <c r="CXF36" s="2027"/>
      <c r="CXG36" s="2027"/>
      <c r="CXH36" s="2027"/>
      <c r="CXI36" s="2027"/>
      <c r="CXJ36" s="2027"/>
      <c r="CXK36" s="2027"/>
      <c r="CXL36" s="2027"/>
      <c r="CXM36" s="2027"/>
      <c r="CXN36" s="2027"/>
      <c r="CXO36" s="2027"/>
      <c r="CXP36" s="2027"/>
      <c r="CXQ36" s="2027"/>
      <c r="CXR36" s="2027"/>
      <c r="CXS36" s="2027"/>
      <c r="CXT36" s="2027"/>
      <c r="CXU36" s="2027"/>
      <c r="CXV36" s="2027"/>
      <c r="CXW36" s="2027"/>
      <c r="CXX36" s="2027"/>
      <c r="CXY36" s="2027"/>
      <c r="CXZ36" s="2027"/>
      <c r="CYA36" s="2027"/>
      <c r="CYB36" s="2027"/>
      <c r="CYC36" s="2027"/>
      <c r="CYD36" s="2027"/>
      <c r="CYE36" s="2027"/>
      <c r="CYF36" s="2027"/>
      <c r="CYG36" s="2027"/>
      <c r="CYH36" s="2027"/>
      <c r="CYI36" s="2027"/>
      <c r="CYJ36" s="2027"/>
      <c r="CYK36" s="2027"/>
      <c r="CYL36" s="2027"/>
      <c r="CYM36" s="2027"/>
      <c r="CYN36" s="2027"/>
      <c r="CYO36" s="2027"/>
      <c r="CYP36" s="2027"/>
      <c r="CYQ36" s="2027"/>
      <c r="CYR36" s="2027"/>
      <c r="CYS36" s="2027"/>
      <c r="CYT36" s="2027"/>
      <c r="CYU36" s="2027"/>
      <c r="CYV36" s="2027"/>
      <c r="CYW36" s="2027"/>
      <c r="CYX36" s="2027"/>
      <c r="CYY36" s="2027"/>
      <c r="CYZ36" s="2027"/>
      <c r="CZA36" s="2027"/>
      <c r="CZB36" s="2027"/>
      <c r="CZC36" s="2027"/>
      <c r="CZD36" s="2027"/>
      <c r="CZE36" s="2027"/>
      <c r="CZF36" s="2027"/>
      <c r="CZG36" s="2027"/>
      <c r="CZH36" s="2027"/>
      <c r="CZI36" s="2027"/>
      <c r="CZJ36" s="2027"/>
      <c r="CZK36" s="2027"/>
      <c r="CZL36" s="2027"/>
      <c r="CZM36" s="2027"/>
      <c r="CZN36" s="2027"/>
      <c r="CZO36" s="2027"/>
      <c r="CZP36" s="2027"/>
      <c r="CZQ36" s="2027"/>
      <c r="CZR36" s="2027"/>
      <c r="CZS36" s="2027"/>
      <c r="CZT36" s="2027"/>
      <c r="CZU36" s="2027"/>
      <c r="CZV36" s="2027"/>
      <c r="CZW36" s="2027"/>
      <c r="CZX36" s="2027"/>
      <c r="CZY36" s="2027"/>
      <c r="CZZ36" s="2027"/>
      <c r="DAA36" s="2027"/>
      <c r="DAB36" s="2027"/>
      <c r="DAC36" s="2027"/>
      <c r="DAD36" s="2027"/>
      <c r="DAE36" s="2027"/>
      <c r="DAF36" s="2027"/>
      <c r="DAG36" s="2027"/>
      <c r="DAH36" s="2027"/>
      <c r="DAI36" s="2027"/>
      <c r="DAJ36" s="2027"/>
      <c r="DAK36" s="2027"/>
      <c r="DAL36" s="2027"/>
      <c r="DAM36" s="2027"/>
      <c r="DAN36" s="2027"/>
      <c r="DAO36" s="2027"/>
      <c r="DAP36" s="2027"/>
      <c r="DAQ36" s="2027"/>
      <c r="DAR36" s="2027"/>
      <c r="DAS36" s="2027"/>
      <c r="DAT36" s="2027"/>
      <c r="DAU36" s="2027"/>
      <c r="DAV36" s="2027"/>
      <c r="DAW36" s="2027"/>
      <c r="DAX36" s="2027"/>
      <c r="DAY36" s="2027"/>
      <c r="DAZ36" s="2027"/>
      <c r="DBA36" s="2027"/>
      <c r="DBB36" s="2027"/>
      <c r="DBC36" s="2027"/>
      <c r="DBD36" s="2027"/>
      <c r="DBE36" s="2027"/>
      <c r="DBF36" s="2027"/>
      <c r="DBG36" s="2027"/>
      <c r="DBH36" s="2027"/>
      <c r="DBI36" s="2027"/>
      <c r="DBJ36" s="2027"/>
      <c r="DBK36" s="2027"/>
      <c r="DBL36" s="2027"/>
      <c r="DBM36" s="2027"/>
      <c r="DBN36" s="2027"/>
      <c r="DBO36" s="2027"/>
      <c r="DBP36" s="2027"/>
      <c r="DBQ36" s="2027"/>
      <c r="DBR36" s="2027"/>
      <c r="DBS36" s="2027"/>
      <c r="DBT36" s="2027"/>
      <c r="DBU36" s="2027"/>
      <c r="DBV36" s="2027"/>
      <c r="DBW36" s="2027"/>
      <c r="DBX36" s="2027"/>
      <c r="DBY36" s="2027"/>
      <c r="DBZ36" s="2027"/>
      <c r="DCA36" s="2027"/>
      <c r="DCB36" s="2027"/>
      <c r="DCC36" s="2027"/>
      <c r="DCD36" s="2027"/>
      <c r="DCE36" s="2027"/>
      <c r="DCF36" s="2027"/>
      <c r="DCG36" s="2027"/>
      <c r="DCH36" s="2027"/>
      <c r="DCI36" s="2027"/>
      <c r="DCJ36" s="2027"/>
      <c r="DCK36" s="2027"/>
      <c r="DCL36" s="2027"/>
      <c r="DCM36" s="2027"/>
      <c r="DCN36" s="2027"/>
      <c r="DCO36" s="2027"/>
      <c r="DCP36" s="2027"/>
      <c r="DCQ36" s="2027"/>
      <c r="DCR36" s="2027"/>
      <c r="DCS36" s="2027"/>
      <c r="DCT36" s="2027"/>
      <c r="DCU36" s="2027"/>
      <c r="DCV36" s="2027"/>
      <c r="DCW36" s="2027"/>
      <c r="DCX36" s="2027"/>
      <c r="DCY36" s="2027"/>
      <c r="DCZ36" s="2027"/>
      <c r="DDA36" s="2027"/>
      <c r="DDB36" s="2027"/>
      <c r="DDC36" s="2027"/>
      <c r="DDD36" s="2027"/>
      <c r="DDE36" s="2027"/>
      <c r="DDF36" s="2027"/>
      <c r="DDG36" s="2027"/>
      <c r="DDH36" s="2027"/>
      <c r="DDI36" s="2027"/>
      <c r="DDJ36" s="2027"/>
      <c r="DDK36" s="2027"/>
      <c r="DDL36" s="2027"/>
      <c r="DDM36" s="2027"/>
      <c r="DDN36" s="2027"/>
      <c r="DDO36" s="2027"/>
      <c r="DDP36" s="2027"/>
      <c r="DDQ36" s="2027"/>
      <c r="DDR36" s="2027"/>
      <c r="DDS36" s="2027"/>
      <c r="DDT36" s="2027"/>
      <c r="DDU36" s="2027"/>
      <c r="DDV36" s="2027"/>
      <c r="DDW36" s="2027"/>
      <c r="DDX36" s="2027"/>
      <c r="DDY36" s="2027"/>
      <c r="DDZ36" s="2027"/>
      <c r="DEA36" s="2027"/>
      <c r="DEB36" s="2027"/>
      <c r="DEC36" s="2027"/>
      <c r="DED36" s="2027"/>
      <c r="DEE36" s="2027"/>
      <c r="DEF36" s="2027"/>
      <c r="DEG36" s="2027"/>
      <c r="DEH36" s="2027"/>
      <c r="DEI36" s="2027"/>
      <c r="DEJ36" s="2027"/>
      <c r="DEK36" s="2027"/>
      <c r="DEL36" s="2027"/>
      <c r="DEM36" s="2027"/>
      <c r="DEN36" s="2027"/>
      <c r="DEO36" s="2027"/>
      <c r="DEP36" s="2027"/>
      <c r="DEQ36" s="2027"/>
      <c r="DER36" s="2027"/>
      <c r="DES36" s="2027"/>
      <c r="DET36" s="2027"/>
      <c r="DEU36" s="2027"/>
      <c r="DEV36" s="2027"/>
      <c r="DEW36" s="2027"/>
      <c r="DEX36" s="2027"/>
      <c r="DEY36" s="2027"/>
      <c r="DEZ36" s="2027"/>
      <c r="DFA36" s="2027"/>
      <c r="DFB36" s="2027"/>
      <c r="DFC36" s="2027"/>
      <c r="DFD36" s="2027"/>
      <c r="DFE36" s="2027"/>
      <c r="DFF36" s="2027"/>
      <c r="DFG36" s="2027"/>
      <c r="DFH36" s="2027"/>
      <c r="DFI36" s="2027"/>
      <c r="DFJ36" s="2027"/>
      <c r="DFK36" s="2027"/>
      <c r="DFL36" s="2027"/>
      <c r="DFM36" s="2027"/>
      <c r="DFN36" s="2027"/>
      <c r="DFO36" s="2027"/>
      <c r="DFP36" s="2027"/>
      <c r="DFQ36" s="2027"/>
      <c r="DFR36" s="2027"/>
      <c r="DFS36" s="2027"/>
      <c r="DFT36" s="2027"/>
      <c r="DFU36" s="2027"/>
      <c r="DFV36" s="2027"/>
      <c r="DFW36" s="2027"/>
      <c r="DFX36" s="2027"/>
      <c r="DFY36" s="2027"/>
      <c r="DFZ36" s="2027"/>
      <c r="DGA36" s="2027"/>
      <c r="DGB36" s="2027"/>
      <c r="DGC36" s="2027"/>
      <c r="DGD36" s="2027"/>
      <c r="DGE36" s="2027"/>
      <c r="DGF36" s="2027"/>
      <c r="DGG36" s="2027"/>
      <c r="DGH36" s="2027"/>
      <c r="DGI36" s="2027"/>
      <c r="DGJ36" s="2027"/>
      <c r="DGK36" s="2027"/>
      <c r="DGL36" s="2027"/>
      <c r="DGM36" s="2027"/>
      <c r="DGN36" s="2027"/>
      <c r="DGO36" s="2027"/>
      <c r="DGP36" s="2027"/>
      <c r="DGQ36" s="2027"/>
      <c r="DGR36" s="2027"/>
      <c r="DGS36" s="2027"/>
      <c r="DGT36" s="2027"/>
      <c r="DGU36" s="2027"/>
      <c r="DGV36" s="2027"/>
      <c r="DGW36" s="2027"/>
      <c r="DGX36" s="2027"/>
      <c r="DGY36" s="2027"/>
      <c r="DGZ36" s="2027"/>
      <c r="DHA36" s="2027"/>
      <c r="DHB36" s="2027"/>
      <c r="DHC36" s="2027"/>
      <c r="DHD36" s="2027"/>
      <c r="DHE36" s="2027"/>
      <c r="DHF36" s="2027"/>
      <c r="DHG36" s="2027"/>
      <c r="DHH36" s="2027"/>
      <c r="DHI36" s="2027"/>
      <c r="DHJ36" s="2027"/>
      <c r="DHK36" s="2027"/>
      <c r="DHL36" s="2027"/>
      <c r="DHM36" s="2027"/>
      <c r="DHN36" s="2027"/>
      <c r="DHO36" s="2027"/>
      <c r="DHP36" s="2027"/>
      <c r="DHQ36" s="2027"/>
      <c r="DHR36" s="2027"/>
      <c r="DHS36" s="2027"/>
      <c r="DHT36" s="2027"/>
      <c r="DHU36" s="2027"/>
      <c r="DHV36" s="2027"/>
      <c r="DHW36" s="2027"/>
      <c r="DHX36" s="2027"/>
      <c r="DHY36" s="2027"/>
      <c r="DHZ36" s="2027"/>
      <c r="DIA36" s="2027"/>
      <c r="DIB36" s="2027"/>
      <c r="DIC36" s="2027"/>
      <c r="DID36" s="2027"/>
      <c r="DIE36" s="2027"/>
      <c r="DIF36" s="2027"/>
      <c r="DIG36" s="2027"/>
      <c r="DIH36" s="2027"/>
      <c r="DII36" s="2027"/>
      <c r="DIJ36" s="2027"/>
      <c r="DIK36" s="2027"/>
      <c r="DIL36" s="2027"/>
      <c r="DIM36" s="2027"/>
      <c r="DIN36" s="2027"/>
      <c r="DIO36" s="2027"/>
      <c r="DIP36" s="2027"/>
      <c r="DIQ36" s="2027"/>
      <c r="DIR36" s="2027"/>
      <c r="DIS36" s="2027"/>
      <c r="DIT36" s="2027"/>
      <c r="DIU36" s="2027"/>
      <c r="DIV36" s="2027"/>
      <c r="DIW36" s="2027"/>
      <c r="DIX36" s="2027"/>
      <c r="DIY36" s="2027"/>
      <c r="DIZ36" s="2027"/>
      <c r="DJA36" s="2027"/>
      <c r="DJB36" s="2027"/>
      <c r="DJC36" s="2027"/>
      <c r="DJD36" s="2027"/>
      <c r="DJE36" s="2027"/>
      <c r="DJF36" s="2027"/>
      <c r="DJG36" s="2027"/>
      <c r="DJH36" s="2027"/>
      <c r="DJI36" s="2027"/>
      <c r="DJJ36" s="2027"/>
      <c r="DJK36" s="2027"/>
      <c r="DJL36" s="2027"/>
      <c r="DJM36" s="2027"/>
      <c r="DJN36" s="2027"/>
      <c r="DJO36" s="2027"/>
      <c r="DJP36" s="2027"/>
      <c r="DJQ36" s="2027"/>
      <c r="DJR36" s="2027"/>
      <c r="DJS36" s="2027"/>
      <c r="DJT36" s="2027"/>
      <c r="DJU36" s="2027"/>
      <c r="DJV36" s="2027"/>
      <c r="DJW36" s="2027"/>
      <c r="DJX36" s="2027"/>
      <c r="DJY36" s="2027"/>
      <c r="DJZ36" s="2027"/>
      <c r="DKA36" s="2027"/>
      <c r="DKB36" s="2027"/>
      <c r="DKC36" s="2027"/>
      <c r="DKD36" s="2027"/>
      <c r="DKE36" s="2027"/>
      <c r="DKF36" s="2027"/>
      <c r="DKG36" s="2027"/>
      <c r="DKH36" s="2027"/>
      <c r="DKI36" s="2027"/>
      <c r="DKJ36" s="2027"/>
      <c r="DKK36" s="2027"/>
      <c r="DKL36" s="2027"/>
      <c r="DKM36" s="2027"/>
      <c r="DKN36" s="2027"/>
      <c r="DKO36" s="2027"/>
      <c r="DKP36" s="2027"/>
      <c r="DKQ36" s="2027"/>
      <c r="DKR36" s="2027"/>
      <c r="DKS36" s="2027"/>
      <c r="DKT36" s="2027"/>
      <c r="DKU36" s="2027"/>
      <c r="DKV36" s="2027"/>
      <c r="DKW36" s="2027"/>
      <c r="DKX36" s="2027"/>
      <c r="DKY36" s="2027"/>
      <c r="DKZ36" s="2027"/>
      <c r="DLA36" s="2027"/>
      <c r="DLB36" s="2027"/>
      <c r="DLC36" s="2027"/>
      <c r="DLD36" s="2027"/>
      <c r="DLE36" s="2027"/>
      <c r="DLF36" s="2027"/>
      <c r="DLG36" s="2027"/>
      <c r="DLH36" s="2027"/>
      <c r="DLI36" s="2027"/>
      <c r="DLJ36" s="2027"/>
      <c r="DLK36" s="2027"/>
      <c r="DLL36" s="2027"/>
      <c r="DLM36" s="2027"/>
      <c r="DLN36" s="2027"/>
      <c r="DLO36" s="2027"/>
      <c r="DLP36" s="2027"/>
      <c r="DLQ36" s="2027"/>
      <c r="DLR36" s="2027"/>
      <c r="DLS36" s="2027"/>
      <c r="DLT36" s="2027"/>
      <c r="DLU36" s="2027"/>
      <c r="DLV36" s="2027"/>
      <c r="DLW36" s="2027"/>
      <c r="DLX36" s="2027"/>
      <c r="DLY36" s="2027"/>
      <c r="DLZ36" s="2027"/>
      <c r="DMA36" s="2027"/>
      <c r="DMB36" s="2027"/>
      <c r="DMC36" s="2027"/>
      <c r="DMD36" s="2027"/>
      <c r="DME36" s="2027"/>
      <c r="DMF36" s="2027"/>
      <c r="DMG36" s="2027"/>
      <c r="DMH36" s="2027"/>
      <c r="DMI36" s="2027"/>
      <c r="DMJ36" s="2027"/>
      <c r="DMK36" s="2027"/>
      <c r="DML36" s="2027"/>
      <c r="DMM36" s="2027"/>
      <c r="DMN36" s="2027"/>
      <c r="DMO36" s="2027"/>
      <c r="DMP36" s="2027"/>
      <c r="DMQ36" s="2027"/>
      <c r="DMR36" s="2027"/>
      <c r="DMS36" s="2027"/>
      <c r="DMT36" s="2027"/>
      <c r="DMU36" s="2027"/>
      <c r="DMV36" s="2027"/>
      <c r="DMW36" s="2027"/>
      <c r="DMX36" s="2027"/>
      <c r="DMY36" s="2027"/>
      <c r="DMZ36" s="2027"/>
      <c r="DNA36" s="2027"/>
      <c r="DNB36" s="2027"/>
      <c r="DNC36" s="2027"/>
      <c r="DND36" s="2027"/>
      <c r="DNE36" s="2027"/>
      <c r="DNF36" s="2027"/>
      <c r="DNG36" s="2027"/>
      <c r="DNH36" s="2027"/>
      <c r="DNI36" s="2027"/>
      <c r="DNJ36" s="2027"/>
      <c r="DNK36" s="2027"/>
      <c r="DNL36" s="2027"/>
      <c r="DNM36" s="2027"/>
      <c r="DNN36" s="2027"/>
      <c r="DNO36" s="2027"/>
      <c r="DNP36" s="2027"/>
      <c r="DNQ36" s="2027"/>
      <c r="DNR36" s="2027"/>
      <c r="DNS36" s="2027"/>
      <c r="DNT36" s="2027"/>
      <c r="DNU36" s="2027"/>
      <c r="DNV36" s="2027"/>
      <c r="DNW36" s="2027"/>
      <c r="DNX36" s="2027"/>
      <c r="DNY36" s="2027"/>
      <c r="DNZ36" s="2027"/>
      <c r="DOA36" s="2027"/>
      <c r="DOB36" s="2027"/>
      <c r="DOC36" s="2027"/>
      <c r="DOD36" s="2027"/>
      <c r="DOE36" s="2027"/>
      <c r="DOF36" s="2027"/>
      <c r="DOG36" s="2027"/>
      <c r="DOH36" s="2027"/>
      <c r="DOI36" s="2027"/>
      <c r="DOJ36" s="2027"/>
      <c r="DOK36" s="2027"/>
      <c r="DOL36" s="2027"/>
      <c r="DOM36" s="2027"/>
      <c r="DON36" s="2027"/>
      <c r="DOO36" s="2027"/>
      <c r="DOP36" s="2027"/>
      <c r="DOQ36" s="2027"/>
      <c r="DOR36" s="2027"/>
      <c r="DOS36" s="2027"/>
      <c r="DOT36" s="2027"/>
      <c r="DOU36" s="2027"/>
      <c r="DOV36" s="2027"/>
      <c r="DOW36" s="2027"/>
      <c r="DOX36" s="2027"/>
      <c r="DOY36" s="2027"/>
      <c r="DOZ36" s="2027"/>
      <c r="DPA36" s="2027"/>
      <c r="DPB36" s="2027"/>
      <c r="DPC36" s="2027"/>
      <c r="DPD36" s="2027"/>
      <c r="DPE36" s="2027"/>
      <c r="DPF36" s="2027"/>
      <c r="DPG36" s="2027"/>
      <c r="DPH36" s="2027"/>
      <c r="DPI36" s="2027"/>
      <c r="DPJ36" s="2027"/>
      <c r="DPK36" s="2027"/>
      <c r="DPL36" s="2027"/>
      <c r="DPM36" s="2027"/>
      <c r="DPN36" s="2027"/>
      <c r="DPO36" s="2027"/>
      <c r="DPP36" s="2027"/>
      <c r="DPQ36" s="2027"/>
      <c r="DPR36" s="2027"/>
      <c r="DPS36" s="2027"/>
      <c r="DPT36" s="2027"/>
      <c r="DPU36" s="2027"/>
      <c r="DPV36" s="2027"/>
      <c r="DPW36" s="2027"/>
      <c r="DPX36" s="2027"/>
      <c r="DPY36" s="2027"/>
      <c r="DPZ36" s="2027"/>
      <c r="DQA36" s="2027"/>
      <c r="DQB36" s="2027"/>
      <c r="DQC36" s="2027"/>
      <c r="DQD36" s="2027"/>
      <c r="DQE36" s="2027"/>
      <c r="DQF36" s="2027"/>
      <c r="DQG36" s="2027"/>
      <c r="DQH36" s="2027"/>
      <c r="DQI36" s="2027"/>
      <c r="DQJ36" s="2027"/>
      <c r="DQK36" s="2027"/>
      <c r="DQL36" s="2027"/>
      <c r="DQM36" s="2027"/>
      <c r="DQN36" s="2027"/>
      <c r="DQO36" s="2027"/>
      <c r="DQP36" s="2027"/>
      <c r="DQQ36" s="2027"/>
      <c r="DQR36" s="2027"/>
      <c r="DQS36" s="2027"/>
      <c r="DQT36" s="2027"/>
      <c r="DQU36" s="2027"/>
      <c r="DQV36" s="2027"/>
      <c r="DQW36" s="2027"/>
      <c r="DQX36" s="2027"/>
      <c r="DQY36" s="2027"/>
      <c r="DQZ36" s="2027"/>
      <c r="DRA36" s="2027"/>
      <c r="DRB36" s="2027"/>
      <c r="DRC36" s="2027"/>
      <c r="DRD36" s="2027"/>
      <c r="DRE36" s="2027"/>
      <c r="DRF36" s="2027"/>
      <c r="DRG36" s="2027"/>
      <c r="DRH36" s="2027"/>
      <c r="DRI36" s="2027"/>
      <c r="DRJ36" s="2027"/>
      <c r="DRK36" s="2027"/>
      <c r="DRL36" s="2027"/>
      <c r="DRM36" s="2027"/>
      <c r="DRN36" s="2027"/>
      <c r="DRO36" s="2027"/>
      <c r="DRP36" s="2027"/>
      <c r="DRQ36" s="2027"/>
      <c r="DRR36" s="2027"/>
      <c r="DRS36" s="2027"/>
      <c r="DRT36" s="2027"/>
      <c r="DRU36" s="2027"/>
      <c r="DRV36" s="2027"/>
      <c r="DRW36" s="2027"/>
      <c r="DRX36" s="2027"/>
      <c r="DRY36" s="2027"/>
      <c r="DRZ36" s="2027"/>
      <c r="DSA36" s="2027"/>
      <c r="DSB36" s="2027"/>
      <c r="DSC36" s="2027"/>
      <c r="DSD36" s="2027"/>
      <c r="DSE36" s="2027"/>
      <c r="DSF36" s="2027"/>
      <c r="DSG36" s="2027"/>
      <c r="DSH36" s="2027"/>
      <c r="DSI36" s="2027"/>
      <c r="DSJ36" s="2027"/>
      <c r="DSK36" s="2027"/>
      <c r="DSL36" s="2027"/>
      <c r="DSM36" s="2027"/>
      <c r="DSN36" s="2027"/>
      <c r="DSO36" s="2027"/>
      <c r="DSP36" s="2027"/>
      <c r="DSQ36" s="2027"/>
      <c r="DSR36" s="2027"/>
      <c r="DSS36" s="2027"/>
      <c r="DST36" s="2027"/>
      <c r="DSU36" s="2027"/>
      <c r="DSV36" s="2027"/>
      <c r="DSW36" s="2027"/>
      <c r="DSX36" s="2027"/>
      <c r="DSY36" s="2027"/>
      <c r="DSZ36" s="2027"/>
      <c r="DTA36" s="2027"/>
      <c r="DTB36" s="2027"/>
      <c r="DTC36" s="2027"/>
      <c r="DTD36" s="2027"/>
      <c r="DTE36" s="2027"/>
      <c r="DTF36" s="2027"/>
      <c r="DTG36" s="2027"/>
      <c r="DTH36" s="2027"/>
      <c r="DTI36" s="2027"/>
      <c r="DTJ36" s="2027"/>
      <c r="DTK36" s="2027"/>
      <c r="DTL36" s="2027"/>
      <c r="DTM36" s="2027"/>
      <c r="DTN36" s="2027"/>
      <c r="DTO36" s="2027"/>
      <c r="DTP36" s="2027"/>
      <c r="DTQ36" s="2027"/>
      <c r="DTR36" s="2027"/>
      <c r="DTS36" s="2027"/>
      <c r="DTT36" s="2027"/>
      <c r="DTU36" s="2027"/>
      <c r="DTV36" s="2027"/>
      <c r="DTW36" s="2027"/>
      <c r="DTX36" s="2027"/>
      <c r="DTY36" s="2027"/>
      <c r="DTZ36" s="2027"/>
      <c r="DUA36" s="2027"/>
      <c r="DUB36" s="2027"/>
      <c r="DUC36" s="2027"/>
      <c r="DUD36" s="2027"/>
      <c r="DUE36" s="2027"/>
      <c r="DUF36" s="2027"/>
      <c r="DUG36" s="2027"/>
      <c r="DUH36" s="2027"/>
      <c r="DUI36" s="2027"/>
      <c r="DUJ36" s="2027"/>
      <c r="DUK36" s="2027"/>
      <c r="DUL36" s="2027"/>
      <c r="DUM36" s="2027"/>
      <c r="DUN36" s="2027"/>
      <c r="DUO36" s="2027"/>
      <c r="DUP36" s="2027"/>
      <c r="DUQ36" s="2027"/>
      <c r="DUR36" s="2027"/>
      <c r="DUS36" s="2027"/>
      <c r="DUT36" s="2027"/>
      <c r="DUU36" s="2027"/>
      <c r="DUV36" s="2027"/>
      <c r="DUW36" s="2027"/>
      <c r="DUX36" s="2027"/>
      <c r="DUY36" s="2027"/>
      <c r="DUZ36" s="2027"/>
      <c r="DVA36" s="2027"/>
      <c r="DVB36" s="2027"/>
      <c r="DVC36" s="2027"/>
      <c r="DVD36" s="2027"/>
      <c r="DVE36" s="2027"/>
      <c r="DVF36" s="2027"/>
      <c r="DVG36" s="2027"/>
      <c r="DVH36" s="2027"/>
      <c r="DVI36" s="2027"/>
      <c r="DVJ36" s="2027"/>
      <c r="DVK36" s="2027"/>
      <c r="DVL36" s="2027"/>
      <c r="DVM36" s="2027"/>
      <c r="DVN36" s="2027"/>
      <c r="DVO36" s="2027"/>
      <c r="DVP36" s="2027"/>
      <c r="DVQ36" s="2027"/>
      <c r="DVR36" s="2027"/>
      <c r="DVS36" s="2027"/>
      <c r="DVT36" s="2027"/>
      <c r="DVU36" s="2027"/>
      <c r="DVV36" s="2027"/>
      <c r="DVW36" s="2027"/>
      <c r="DVX36" s="2027"/>
      <c r="DVY36" s="2027"/>
      <c r="DVZ36" s="2027"/>
      <c r="DWA36" s="2027"/>
      <c r="DWB36" s="2027"/>
      <c r="DWC36" s="2027"/>
      <c r="DWD36" s="2027"/>
      <c r="DWE36" s="2027"/>
      <c r="DWF36" s="2027"/>
      <c r="DWG36" s="2027"/>
      <c r="DWH36" s="2027"/>
      <c r="DWI36" s="2027"/>
      <c r="DWJ36" s="2027"/>
      <c r="DWK36" s="2027"/>
      <c r="DWL36" s="2027"/>
      <c r="DWM36" s="2027"/>
      <c r="DWN36" s="2027"/>
      <c r="DWO36" s="2027"/>
      <c r="DWP36" s="2027"/>
      <c r="DWQ36" s="2027"/>
      <c r="DWR36" s="2027"/>
      <c r="DWS36" s="2027"/>
      <c r="DWT36" s="2027"/>
      <c r="DWU36" s="2027"/>
      <c r="DWV36" s="2027"/>
      <c r="DWW36" s="2027"/>
      <c r="DWX36" s="2027"/>
      <c r="DWY36" s="2027"/>
      <c r="DWZ36" s="2027"/>
      <c r="DXA36" s="2027"/>
      <c r="DXB36" s="2027"/>
      <c r="DXC36" s="2027"/>
      <c r="DXD36" s="2027"/>
      <c r="DXE36" s="2027"/>
      <c r="DXF36" s="2027"/>
      <c r="DXG36" s="2027"/>
      <c r="DXH36" s="2027"/>
      <c r="DXI36" s="2027"/>
      <c r="DXJ36" s="2027"/>
      <c r="DXK36" s="2027"/>
      <c r="DXL36" s="2027"/>
      <c r="DXM36" s="2027"/>
      <c r="DXN36" s="2027"/>
      <c r="DXO36" s="2027"/>
      <c r="DXP36" s="2027"/>
      <c r="DXQ36" s="2027"/>
      <c r="DXR36" s="2027"/>
      <c r="DXS36" s="2027"/>
      <c r="DXT36" s="2027"/>
      <c r="DXU36" s="2027"/>
      <c r="DXV36" s="2027"/>
      <c r="DXW36" s="2027"/>
      <c r="DXX36" s="2027"/>
      <c r="DXY36" s="2027"/>
      <c r="DXZ36" s="2027"/>
      <c r="DYA36" s="2027"/>
      <c r="DYB36" s="2027"/>
      <c r="DYC36" s="2027"/>
      <c r="DYD36" s="2027"/>
      <c r="DYE36" s="2027"/>
      <c r="DYF36" s="2027"/>
      <c r="DYG36" s="2027"/>
      <c r="DYH36" s="2027"/>
      <c r="DYI36" s="2027"/>
      <c r="DYJ36" s="2027"/>
      <c r="DYK36" s="2027"/>
      <c r="DYL36" s="2027"/>
      <c r="DYM36" s="2027"/>
      <c r="DYN36" s="2027"/>
      <c r="DYO36" s="2027"/>
      <c r="DYP36" s="2027"/>
      <c r="DYQ36" s="2027"/>
      <c r="DYR36" s="2027"/>
      <c r="DYS36" s="2027"/>
      <c r="DYT36" s="2027"/>
      <c r="DYU36" s="2027"/>
      <c r="DYV36" s="2027"/>
      <c r="DYW36" s="2027"/>
      <c r="DYX36" s="2027"/>
      <c r="DYY36" s="2027"/>
      <c r="DYZ36" s="2027"/>
      <c r="DZA36" s="2027"/>
      <c r="DZB36" s="2027"/>
      <c r="DZC36" s="2027"/>
      <c r="DZD36" s="2027"/>
      <c r="DZE36" s="2027"/>
      <c r="DZF36" s="2027"/>
      <c r="DZG36" s="2027"/>
      <c r="DZH36" s="2027"/>
      <c r="DZI36" s="2027"/>
      <c r="DZJ36" s="2027"/>
      <c r="DZK36" s="2027"/>
      <c r="DZL36" s="2027"/>
      <c r="DZM36" s="2027"/>
      <c r="DZN36" s="2027"/>
      <c r="DZO36" s="2027"/>
      <c r="DZP36" s="2027"/>
      <c r="DZQ36" s="2027"/>
      <c r="DZR36" s="2027"/>
      <c r="DZS36" s="2027"/>
      <c r="DZT36" s="2027"/>
      <c r="DZU36" s="2027"/>
      <c r="DZV36" s="2027"/>
      <c r="DZW36" s="2027"/>
      <c r="DZX36" s="2027"/>
      <c r="DZY36" s="2027"/>
      <c r="DZZ36" s="2027"/>
      <c r="EAA36" s="2027"/>
      <c r="EAB36" s="2027"/>
      <c r="EAC36" s="2027"/>
      <c r="EAD36" s="2027"/>
      <c r="EAE36" s="2027"/>
      <c r="EAF36" s="2027"/>
      <c r="EAG36" s="2027"/>
      <c r="EAH36" s="2027"/>
      <c r="EAI36" s="2027"/>
      <c r="EAJ36" s="2027"/>
      <c r="EAK36" s="2027"/>
      <c r="EAL36" s="2027"/>
      <c r="EAM36" s="2027"/>
      <c r="EAN36" s="2027"/>
      <c r="EAO36" s="2027"/>
      <c r="EAP36" s="2027"/>
      <c r="EAQ36" s="2027"/>
      <c r="EAR36" s="2027"/>
      <c r="EAS36" s="2027"/>
      <c r="EAT36" s="2027"/>
      <c r="EAU36" s="2027"/>
      <c r="EAV36" s="2027"/>
      <c r="EAW36" s="2027"/>
      <c r="EAX36" s="2027"/>
      <c r="EAY36" s="2027"/>
      <c r="EAZ36" s="2027"/>
      <c r="EBA36" s="2027"/>
      <c r="EBB36" s="2027"/>
      <c r="EBC36" s="2027"/>
      <c r="EBD36" s="2027"/>
      <c r="EBE36" s="2027"/>
      <c r="EBF36" s="2027"/>
      <c r="EBG36" s="2027"/>
      <c r="EBH36" s="2027"/>
      <c r="EBI36" s="2027"/>
      <c r="EBJ36" s="2027"/>
      <c r="EBK36" s="2027"/>
      <c r="EBL36" s="2027"/>
      <c r="EBM36" s="2027"/>
      <c r="EBN36" s="2027"/>
      <c r="EBO36" s="2027"/>
      <c r="EBP36" s="2027"/>
      <c r="EBQ36" s="2027"/>
      <c r="EBR36" s="2027"/>
      <c r="EBS36" s="2027"/>
      <c r="EBT36" s="2027"/>
      <c r="EBU36" s="2027"/>
      <c r="EBV36" s="2027"/>
      <c r="EBW36" s="2027"/>
      <c r="EBX36" s="2027"/>
      <c r="EBY36" s="2027"/>
      <c r="EBZ36" s="2027"/>
      <c r="ECA36" s="2027"/>
      <c r="ECB36" s="2027"/>
      <c r="ECC36" s="2027"/>
      <c r="ECD36" s="2027"/>
      <c r="ECE36" s="2027"/>
      <c r="ECF36" s="2027"/>
      <c r="ECG36" s="2027"/>
      <c r="ECH36" s="2027"/>
      <c r="ECI36" s="2027"/>
      <c r="ECJ36" s="2027"/>
      <c r="ECK36" s="2027"/>
      <c r="ECL36" s="2027"/>
      <c r="ECM36" s="2027"/>
      <c r="ECN36" s="2027"/>
      <c r="ECO36" s="2027"/>
      <c r="ECP36" s="2027"/>
      <c r="ECQ36" s="2027"/>
      <c r="ECR36" s="2027"/>
      <c r="ECS36" s="2027"/>
      <c r="ECT36" s="2027"/>
      <c r="ECU36" s="2027"/>
      <c r="ECV36" s="2027"/>
      <c r="ECW36" s="2027"/>
      <c r="ECX36" s="2027"/>
      <c r="ECY36" s="2027"/>
      <c r="ECZ36" s="2027"/>
      <c r="EDA36" s="2027"/>
      <c r="EDB36" s="2027"/>
      <c r="EDC36" s="2027"/>
      <c r="EDD36" s="2027"/>
      <c r="EDE36" s="2027"/>
      <c r="EDF36" s="2027"/>
      <c r="EDG36" s="2027"/>
      <c r="EDH36" s="2027"/>
      <c r="EDI36" s="2027"/>
      <c r="EDJ36" s="2027"/>
      <c r="EDK36" s="2027"/>
      <c r="EDL36" s="2027"/>
      <c r="EDM36" s="2027"/>
      <c r="EDN36" s="2027"/>
      <c r="EDO36" s="2027"/>
      <c r="EDP36" s="2027"/>
      <c r="EDQ36" s="2027"/>
      <c r="EDR36" s="2027"/>
      <c r="EDS36" s="2027"/>
      <c r="EDT36" s="2027"/>
      <c r="EDU36" s="2027"/>
      <c r="EDV36" s="2027"/>
      <c r="EDW36" s="2027"/>
      <c r="EDX36" s="2027"/>
      <c r="EDY36" s="2027"/>
      <c r="EDZ36" s="2027"/>
      <c r="EEA36" s="2027"/>
      <c r="EEB36" s="2027"/>
      <c r="EEC36" s="2027"/>
      <c r="EED36" s="2027"/>
      <c r="EEE36" s="2027"/>
      <c r="EEF36" s="2027"/>
      <c r="EEG36" s="2027"/>
      <c r="EEH36" s="2027"/>
      <c r="EEI36" s="2027"/>
      <c r="EEJ36" s="2027"/>
      <c r="EEK36" s="2027"/>
      <c r="EEL36" s="2027"/>
      <c r="EEM36" s="2027"/>
      <c r="EEN36" s="2027"/>
      <c r="EEO36" s="2027"/>
      <c r="EEP36" s="2027"/>
      <c r="EEQ36" s="2027"/>
      <c r="EER36" s="2027"/>
      <c r="EES36" s="2027"/>
      <c r="EET36" s="2027"/>
      <c r="EEU36" s="2027"/>
      <c r="EEV36" s="2027"/>
      <c r="EEW36" s="2027"/>
      <c r="EEX36" s="2027"/>
      <c r="EEY36" s="2027"/>
      <c r="EEZ36" s="2027"/>
      <c r="EFA36" s="2027"/>
      <c r="EFB36" s="2027"/>
      <c r="EFC36" s="2027"/>
      <c r="EFD36" s="2027"/>
      <c r="EFE36" s="2027"/>
      <c r="EFF36" s="2027"/>
      <c r="EFG36" s="2027"/>
      <c r="EFH36" s="2027"/>
      <c r="EFI36" s="2027"/>
      <c r="EFJ36" s="2027"/>
      <c r="EFK36" s="2027"/>
      <c r="EFL36" s="2027"/>
      <c r="EFM36" s="2027"/>
      <c r="EFN36" s="2027"/>
      <c r="EFO36" s="2027"/>
      <c r="EFP36" s="2027"/>
      <c r="EFQ36" s="2027"/>
      <c r="EFR36" s="2027"/>
      <c r="EFS36" s="2027"/>
      <c r="EFT36" s="2027"/>
      <c r="EFU36" s="2027"/>
      <c r="EFV36" s="2027"/>
      <c r="EFW36" s="2027"/>
      <c r="EFX36" s="2027"/>
      <c r="EFY36" s="2027"/>
      <c r="EFZ36" s="2027"/>
      <c r="EGA36" s="2027"/>
      <c r="EGB36" s="2027"/>
      <c r="EGC36" s="2027"/>
      <c r="EGD36" s="2027"/>
      <c r="EGE36" s="2027"/>
      <c r="EGF36" s="2027"/>
      <c r="EGG36" s="2027"/>
      <c r="EGH36" s="2027"/>
      <c r="EGI36" s="2027"/>
      <c r="EGJ36" s="2027"/>
      <c r="EGK36" s="2027"/>
      <c r="EGL36" s="2027"/>
      <c r="EGM36" s="2027"/>
      <c r="EGN36" s="2027"/>
      <c r="EGO36" s="2027"/>
      <c r="EGP36" s="2027"/>
      <c r="EGQ36" s="2027"/>
      <c r="EGR36" s="2027"/>
      <c r="EGS36" s="2027"/>
      <c r="EGT36" s="2027"/>
      <c r="EGU36" s="2027"/>
      <c r="EGV36" s="2027"/>
      <c r="EGW36" s="2027"/>
      <c r="EGX36" s="2027"/>
      <c r="EGY36" s="2027"/>
      <c r="EGZ36" s="2027"/>
      <c r="EHA36" s="2027"/>
      <c r="EHB36" s="2027"/>
      <c r="EHC36" s="2027"/>
      <c r="EHD36" s="2027"/>
      <c r="EHE36" s="2027"/>
      <c r="EHF36" s="2027"/>
      <c r="EHG36" s="2027"/>
      <c r="EHH36" s="2027"/>
      <c r="EHI36" s="2027"/>
      <c r="EHJ36" s="2027"/>
      <c r="EHK36" s="2027"/>
      <c r="EHL36" s="2027"/>
      <c r="EHM36" s="2027"/>
      <c r="EHN36" s="2027"/>
      <c r="EHO36" s="2027"/>
      <c r="EHP36" s="2027"/>
      <c r="EHQ36" s="2027"/>
      <c r="EHR36" s="2027"/>
      <c r="EHS36" s="2027"/>
      <c r="EHT36" s="2027"/>
      <c r="EHU36" s="2027"/>
      <c r="EHV36" s="2027"/>
      <c r="EHW36" s="2027"/>
      <c r="EHX36" s="2027"/>
      <c r="EHY36" s="2027"/>
      <c r="EHZ36" s="2027"/>
      <c r="EIA36" s="2027"/>
      <c r="EIB36" s="2027"/>
      <c r="EIC36" s="2027"/>
      <c r="EID36" s="2027"/>
      <c r="EIE36" s="2027"/>
      <c r="EIF36" s="2027"/>
      <c r="EIG36" s="2027"/>
      <c r="EIH36" s="2027"/>
      <c r="EII36" s="2027"/>
      <c r="EIJ36" s="2027"/>
      <c r="EIK36" s="2027"/>
      <c r="EIL36" s="2027"/>
      <c r="EIM36" s="2027"/>
      <c r="EIN36" s="2027"/>
      <c r="EIO36" s="2027"/>
      <c r="EIP36" s="2027"/>
      <c r="EIQ36" s="2027"/>
      <c r="EIR36" s="2027"/>
      <c r="EIS36" s="2027"/>
      <c r="EIT36" s="2027"/>
      <c r="EIU36" s="2027"/>
      <c r="EIV36" s="2027"/>
      <c r="EIW36" s="2027"/>
      <c r="EIX36" s="2027"/>
      <c r="EIY36" s="2027"/>
      <c r="EIZ36" s="2027"/>
      <c r="EJA36" s="2027"/>
      <c r="EJB36" s="2027"/>
      <c r="EJC36" s="2027"/>
      <c r="EJD36" s="2027"/>
      <c r="EJE36" s="2027"/>
      <c r="EJF36" s="2027"/>
      <c r="EJG36" s="2027"/>
      <c r="EJH36" s="2027"/>
      <c r="EJI36" s="2027"/>
      <c r="EJJ36" s="2027"/>
      <c r="EJK36" s="2027"/>
      <c r="EJL36" s="2027"/>
      <c r="EJM36" s="2027"/>
      <c r="EJN36" s="2027"/>
      <c r="EJO36" s="2027"/>
      <c r="EJP36" s="2027"/>
      <c r="EJQ36" s="2027"/>
      <c r="EJR36" s="2027"/>
      <c r="EJS36" s="2027"/>
      <c r="EJT36" s="2027"/>
      <c r="EJU36" s="2027"/>
      <c r="EJV36" s="2027"/>
      <c r="EJW36" s="2027"/>
      <c r="EJX36" s="2027"/>
      <c r="EJY36" s="2027"/>
      <c r="EJZ36" s="2027"/>
      <c r="EKA36" s="2027"/>
      <c r="EKB36" s="2027"/>
      <c r="EKC36" s="2027"/>
      <c r="EKD36" s="2027"/>
      <c r="EKE36" s="2027"/>
      <c r="EKF36" s="2027"/>
      <c r="EKG36" s="2027"/>
      <c r="EKH36" s="2027"/>
      <c r="EKI36" s="2027"/>
      <c r="EKJ36" s="2027"/>
      <c r="EKK36" s="2027"/>
      <c r="EKL36" s="2027"/>
      <c r="EKM36" s="2027"/>
      <c r="EKN36" s="2027"/>
      <c r="EKO36" s="2027"/>
      <c r="EKP36" s="2027"/>
      <c r="EKQ36" s="2027"/>
      <c r="EKR36" s="2027"/>
      <c r="EKS36" s="2027"/>
      <c r="EKT36" s="2027"/>
      <c r="EKU36" s="2027"/>
      <c r="EKV36" s="2027"/>
      <c r="EKW36" s="2027"/>
      <c r="EKX36" s="2027"/>
      <c r="EKY36" s="2027"/>
      <c r="EKZ36" s="2027"/>
      <c r="ELA36" s="2027"/>
      <c r="ELB36" s="2027"/>
      <c r="ELC36" s="2027"/>
      <c r="ELD36" s="2027"/>
      <c r="ELE36" s="2027"/>
      <c r="ELF36" s="2027"/>
      <c r="ELG36" s="2027"/>
      <c r="ELH36" s="2027"/>
      <c r="ELI36" s="2027"/>
      <c r="ELJ36" s="2027"/>
      <c r="ELK36" s="2027"/>
      <c r="ELL36" s="2027"/>
      <c r="ELM36" s="2027"/>
      <c r="ELN36" s="2027"/>
      <c r="ELO36" s="2027"/>
      <c r="ELP36" s="2027"/>
      <c r="ELQ36" s="2027"/>
      <c r="ELR36" s="2027"/>
      <c r="ELS36" s="2027"/>
      <c r="ELT36" s="2027"/>
      <c r="ELU36" s="2027"/>
      <c r="ELV36" s="2027"/>
      <c r="ELW36" s="2027"/>
      <c r="ELX36" s="2027"/>
      <c r="ELY36" s="2027"/>
      <c r="ELZ36" s="2027"/>
      <c r="EMA36" s="2027"/>
      <c r="EMB36" s="2027"/>
      <c r="EMC36" s="2027"/>
      <c r="EMD36" s="2027"/>
      <c r="EME36" s="2027"/>
      <c r="EMF36" s="2027"/>
      <c r="EMG36" s="2027"/>
      <c r="EMH36" s="2027"/>
      <c r="EMI36" s="2027"/>
      <c r="EMJ36" s="2027"/>
      <c r="EMK36" s="2027"/>
      <c r="EML36" s="2027"/>
      <c r="EMM36" s="2027"/>
      <c r="EMN36" s="2027"/>
      <c r="EMO36" s="2027"/>
      <c r="EMP36" s="2027"/>
      <c r="EMQ36" s="2027"/>
      <c r="EMR36" s="2027"/>
      <c r="EMS36" s="2027"/>
      <c r="EMT36" s="2027"/>
      <c r="EMU36" s="2027"/>
      <c r="EMV36" s="2027"/>
      <c r="EMW36" s="2027"/>
      <c r="EMX36" s="2027"/>
      <c r="EMY36" s="2027"/>
      <c r="EMZ36" s="2027"/>
      <c r="ENA36" s="2027"/>
      <c r="ENB36" s="2027"/>
      <c r="ENC36" s="2027"/>
      <c r="END36" s="2027"/>
      <c r="ENE36" s="2027"/>
      <c r="ENF36" s="2027"/>
      <c r="ENG36" s="2027"/>
      <c r="ENH36" s="2027"/>
      <c r="ENI36" s="2027"/>
      <c r="ENJ36" s="2027"/>
      <c r="ENK36" s="2027"/>
      <c r="ENL36" s="2027"/>
      <c r="ENM36" s="2027"/>
      <c r="ENN36" s="2027"/>
      <c r="ENO36" s="2027"/>
      <c r="ENP36" s="2027"/>
      <c r="ENQ36" s="2027"/>
      <c r="ENR36" s="2027"/>
      <c r="ENS36" s="2027"/>
      <c r="ENT36" s="2027"/>
      <c r="ENU36" s="2027"/>
      <c r="ENV36" s="2027"/>
      <c r="ENW36" s="2027"/>
      <c r="ENX36" s="2027"/>
      <c r="ENY36" s="2027"/>
      <c r="ENZ36" s="2027"/>
      <c r="EOA36" s="2027"/>
      <c r="EOB36" s="2027"/>
      <c r="EOC36" s="2027"/>
      <c r="EOD36" s="2027"/>
      <c r="EOE36" s="2027"/>
      <c r="EOF36" s="2027"/>
      <c r="EOG36" s="2027"/>
      <c r="EOH36" s="2027"/>
      <c r="EOI36" s="2027"/>
      <c r="EOJ36" s="2027"/>
      <c r="EOK36" s="2027"/>
      <c r="EOL36" s="2027"/>
      <c r="EOM36" s="2027"/>
      <c r="EON36" s="2027"/>
      <c r="EOO36" s="2027"/>
      <c r="EOP36" s="2027"/>
      <c r="EOQ36" s="2027"/>
      <c r="EOR36" s="2027"/>
      <c r="EOS36" s="2027"/>
      <c r="EOT36" s="2027"/>
      <c r="EOU36" s="2027"/>
      <c r="EOV36" s="2027"/>
      <c r="EOW36" s="2027"/>
      <c r="EOX36" s="2027"/>
      <c r="EOY36" s="2027"/>
      <c r="EOZ36" s="2027"/>
      <c r="EPA36" s="2027"/>
      <c r="EPB36" s="2027"/>
      <c r="EPC36" s="2027"/>
      <c r="EPD36" s="2027"/>
      <c r="EPE36" s="2027"/>
      <c r="EPF36" s="2027"/>
      <c r="EPG36" s="2027"/>
      <c r="EPH36" s="2027"/>
      <c r="EPI36" s="2027"/>
      <c r="EPJ36" s="2027"/>
      <c r="EPK36" s="2027"/>
      <c r="EPL36" s="2027"/>
      <c r="EPM36" s="2027"/>
      <c r="EPN36" s="2027"/>
      <c r="EPO36" s="2027"/>
      <c r="EPP36" s="2027"/>
      <c r="EPQ36" s="2027"/>
      <c r="EPR36" s="2027"/>
      <c r="EPS36" s="2027"/>
      <c r="EPT36" s="2027"/>
      <c r="EPU36" s="2027"/>
      <c r="EPV36" s="2027"/>
      <c r="EPW36" s="2027"/>
      <c r="EPX36" s="2027"/>
      <c r="EPY36" s="2027"/>
      <c r="EPZ36" s="2027"/>
      <c r="EQA36" s="2027"/>
      <c r="EQB36" s="2027"/>
      <c r="EQC36" s="2027"/>
      <c r="EQD36" s="2027"/>
      <c r="EQE36" s="2027"/>
      <c r="EQF36" s="2027"/>
      <c r="EQG36" s="2027"/>
      <c r="EQH36" s="2027"/>
      <c r="EQI36" s="2027"/>
      <c r="EQJ36" s="2027"/>
      <c r="EQK36" s="2027"/>
      <c r="EQL36" s="2027"/>
      <c r="EQM36" s="2027"/>
      <c r="EQN36" s="2027"/>
      <c r="EQO36" s="2027"/>
      <c r="EQP36" s="2027"/>
      <c r="EQQ36" s="2027"/>
      <c r="EQR36" s="2027"/>
      <c r="EQS36" s="2027"/>
      <c r="EQT36" s="2027"/>
      <c r="EQU36" s="2027"/>
      <c r="EQV36" s="2027"/>
      <c r="EQW36" s="2027"/>
      <c r="EQX36" s="2027"/>
      <c r="EQY36" s="2027"/>
      <c r="EQZ36" s="2027"/>
      <c r="ERA36" s="2027"/>
      <c r="ERB36" s="2027"/>
      <c r="ERC36" s="2027"/>
      <c r="ERD36" s="2027"/>
      <c r="ERE36" s="2027"/>
      <c r="ERF36" s="2027"/>
      <c r="ERG36" s="2027"/>
      <c r="ERH36" s="2027"/>
      <c r="ERI36" s="2027"/>
      <c r="ERJ36" s="2027"/>
      <c r="ERK36" s="2027"/>
      <c r="ERL36" s="2027"/>
      <c r="ERM36" s="2027"/>
      <c r="ERN36" s="2027"/>
      <c r="ERO36" s="2027"/>
      <c r="ERP36" s="2027"/>
      <c r="ERQ36" s="2027"/>
      <c r="ERR36" s="2027"/>
      <c r="ERS36" s="2027"/>
      <c r="ERT36" s="2027"/>
      <c r="ERU36" s="2027"/>
      <c r="ERV36" s="2027"/>
      <c r="ERW36" s="2027"/>
      <c r="ERX36" s="2027"/>
      <c r="ERY36" s="2027"/>
      <c r="ERZ36" s="2027"/>
      <c r="ESA36" s="2027"/>
      <c r="ESB36" s="2027"/>
      <c r="ESC36" s="2027"/>
      <c r="ESD36" s="2027"/>
      <c r="ESE36" s="2027"/>
      <c r="ESF36" s="2027"/>
      <c r="ESG36" s="2027"/>
      <c r="ESH36" s="2027"/>
      <c r="ESI36" s="2027"/>
      <c r="ESJ36" s="2027"/>
      <c r="ESK36" s="2027"/>
      <c r="ESL36" s="2027"/>
      <c r="ESM36" s="2027"/>
      <c r="ESN36" s="2027"/>
      <c r="ESO36" s="2027"/>
      <c r="ESP36" s="2027"/>
      <c r="ESQ36" s="2027"/>
      <c r="ESR36" s="2027"/>
      <c r="ESS36" s="2027"/>
      <c r="EST36" s="2027"/>
      <c r="ESU36" s="2027"/>
      <c r="ESV36" s="2027"/>
      <c r="ESW36" s="2027"/>
      <c r="ESX36" s="2027"/>
      <c r="ESY36" s="2027"/>
      <c r="ESZ36" s="2027"/>
      <c r="ETA36" s="2027"/>
      <c r="ETB36" s="2027"/>
      <c r="ETC36" s="2027"/>
      <c r="ETD36" s="2027"/>
      <c r="ETE36" s="2027"/>
      <c r="ETF36" s="2027"/>
      <c r="ETG36" s="2027"/>
      <c r="ETH36" s="2027"/>
      <c r="ETI36" s="2027"/>
      <c r="ETJ36" s="2027"/>
      <c r="ETK36" s="2027"/>
      <c r="ETL36" s="2027"/>
      <c r="ETM36" s="2027"/>
      <c r="ETN36" s="2027"/>
      <c r="ETO36" s="2027"/>
      <c r="ETP36" s="2027"/>
      <c r="ETQ36" s="2027"/>
      <c r="ETR36" s="2027"/>
      <c r="ETS36" s="2027"/>
      <c r="ETT36" s="2027"/>
      <c r="ETU36" s="2027"/>
      <c r="ETV36" s="2027"/>
      <c r="ETW36" s="2027"/>
      <c r="ETX36" s="2027"/>
      <c r="ETY36" s="2027"/>
      <c r="ETZ36" s="2027"/>
      <c r="EUA36" s="2027"/>
      <c r="EUB36" s="2027"/>
      <c r="EUC36" s="2027"/>
      <c r="EUD36" s="2027"/>
      <c r="EUE36" s="2027"/>
      <c r="EUF36" s="2027"/>
      <c r="EUG36" s="2027"/>
      <c r="EUH36" s="2027"/>
      <c r="EUI36" s="2027"/>
      <c r="EUJ36" s="2027"/>
      <c r="EUK36" s="2027"/>
      <c r="EUL36" s="2027"/>
      <c r="EUM36" s="2027"/>
      <c r="EUN36" s="2027"/>
      <c r="EUO36" s="2027"/>
      <c r="EUP36" s="2027"/>
      <c r="EUQ36" s="2027"/>
      <c r="EUR36" s="2027"/>
      <c r="EUS36" s="2027"/>
      <c r="EUT36" s="2027"/>
      <c r="EUU36" s="2027"/>
      <c r="EUV36" s="2027"/>
      <c r="EUW36" s="2027"/>
      <c r="EUX36" s="2027"/>
      <c r="EUY36" s="2027"/>
      <c r="EUZ36" s="2027"/>
      <c r="EVA36" s="2027"/>
      <c r="EVB36" s="2027"/>
      <c r="EVC36" s="2027"/>
      <c r="EVD36" s="2027"/>
      <c r="EVE36" s="2027"/>
      <c r="EVF36" s="2027"/>
      <c r="EVG36" s="2027"/>
      <c r="EVH36" s="2027"/>
      <c r="EVI36" s="2027"/>
      <c r="EVJ36" s="2027"/>
      <c r="EVK36" s="2027"/>
      <c r="EVL36" s="2027"/>
      <c r="EVM36" s="2027"/>
      <c r="EVN36" s="2027"/>
      <c r="EVO36" s="2027"/>
      <c r="EVP36" s="2027"/>
      <c r="EVQ36" s="2027"/>
      <c r="EVR36" s="2027"/>
      <c r="EVS36" s="2027"/>
      <c r="EVT36" s="2027"/>
      <c r="EVU36" s="2027"/>
      <c r="EVV36" s="2027"/>
      <c r="EVW36" s="2027"/>
      <c r="EVX36" s="2027"/>
      <c r="EVY36" s="2027"/>
      <c r="EVZ36" s="2027"/>
      <c r="EWA36" s="2027"/>
      <c r="EWB36" s="2027"/>
      <c r="EWC36" s="2027"/>
      <c r="EWD36" s="2027"/>
      <c r="EWE36" s="2027"/>
      <c r="EWF36" s="2027"/>
      <c r="EWG36" s="2027"/>
      <c r="EWH36" s="2027"/>
      <c r="EWI36" s="2027"/>
      <c r="EWJ36" s="2027"/>
      <c r="EWK36" s="2027"/>
      <c r="EWL36" s="2027"/>
      <c r="EWM36" s="2027"/>
      <c r="EWN36" s="2027"/>
      <c r="EWO36" s="2027"/>
      <c r="EWP36" s="2027"/>
      <c r="EWQ36" s="2027"/>
      <c r="EWR36" s="2027"/>
      <c r="EWS36" s="2027"/>
      <c r="EWT36" s="2027"/>
      <c r="EWU36" s="2027"/>
      <c r="EWV36" s="2027"/>
      <c r="EWW36" s="2027"/>
      <c r="EWX36" s="2027"/>
      <c r="EWY36" s="2027"/>
      <c r="EWZ36" s="2027"/>
      <c r="EXA36" s="2027"/>
      <c r="EXB36" s="2027"/>
      <c r="EXC36" s="2027"/>
      <c r="EXD36" s="2027"/>
      <c r="EXE36" s="2027"/>
      <c r="EXF36" s="2027"/>
      <c r="EXG36" s="2027"/>
      <c r="EXH36" s="2027"/>
      <c r="EXI36" s="2027"/>
      <c r="EXJ36" s="2027"/>
      <c r="EXK36" s="2027"/>
      <c r="EXL36" s="2027"/>
      <c r="EXM36" s="2027"/>
      <c r="EXN36" s="2027"/>
      <c r="EXO36" s="2027"/>
      <c r="EXP36" s="2027"/>
      <c r="EXQ36" s="2027"/>
      <c r="EXR36" s="2027"/>
      <c r="EXS36" s="2027"/>
      <c r="EXT36" s="2027"/>
      <c r="EXU36" s="2027"/>
      <c r="EXV36" s="2027"/>
      <c r="EXW36" s="2027"/>
      <c r="EXX36" s="2027"/>
      <c r="EXY36" s="2027"/>
      <c r="EXZ36" s="2027"/>
      <c r="EYA36" s="2027"/>
      <c r="EYB36" s="2027"/>
      <c r="EYC36" s="2027"/>
      <c r="EYD36" s="2027"/>
      <c r="EYE36" s="2027"/>
      <c r="EYF36" s="2027"/>
      <c r="EYG36" s="2027"/>
      <c r="EYH36" s="2027"/>
      <c r="EYI36" s="2027"/>
      <c r="EYJ36" s="2027"/>
      <c r="EYK36" s="2027"/>
      <c r="EYL36" s="2027"/>
      <c r="EYM36" s="2027"/>
      <c r="EYN36" s="2027"/>
      <c r="EYO36" s="2027"/>
      <c r="EYP36" s="2027"/>
      <c r="EYQ36" s="2027"/>
      <c r="EYR36" s="2027"/>
      <c r="EYS36" s="2027"/>
      <c r="EYT36" s="2027"/>
      <c r="EYU36" s="2027"/>
      <c r="EYV36" s="2027"/>
      <c r="EYW36" s="2027"/>
      <c r="EYX36" s="2027"/>
      <c r="EYY36" s="2027"/>
      <c r="EYZ36" s="2027"/>
      <c r="EZA36" s="2027"/>
      <c r="EZB36" s="2027"/>
      <c r="EZC36" s="2027"/>
      <c r="EZD36" s="2027"/>
      <c r="EZE36" s="2027"/>
      <c r="EZF36" s="2027"/>
      <c r="EZG36" s="2027"/>
      <c r="EZH36" s="2027"/>
      <c r="EZI36" s="2027"/>
      <c r="EZJ36" s="2027"/>
      <c r="EZK36" s="2027"/>
      <c r="EZL36" s="2027"/>
      <c r="EZM36" s="2027"/>
      <c r="EZN36" s="2027"/>
      <c r="EZO36" s="2027"/>
      <c r="EZP36" s="2027"/>
      <c r="EZQ36" s="2027"/>
      <c r="EZR36" s="2027"/>
      <c r="EZS36" s="2027"/>
      <c r="EZT36" s="2027"/>
      <c r="EZU36" s="2027"/>
      <c r="EZV36" s="2027"/>
      <c r="EZW36" s="2027"/>
      <c r="EZX36" s="2027"/>
      <c r="EZY36" s="2027"/>
      <c r="EZZ36" s="2027"/>
      <c r="FAA36" s="2027"/>
      <c r="FAB36" s="2027"/>
      <c r="FAC36" s="2027"/>
      <c r="FAD36" s="2027"/>
      <c r="FAE36" s="2027"/>
      <c r="FAF36" s="2027"/>
      <c r="FAG36" s="2027"/>
      <c r="FAH36" s="2027"/>
      <c r="FAI36" s="2027"/>
      <c r="FAJ36" s="2027"/>
      <c r="FAK36" s="2027"/>
      <c r="FAL36" s="2027"/>
      <c r="FAM36" s="2027"/>
      <c r="FAN36" s="2027"/>
      <c r="FAO36" s="2027"/>
      <c r="FAP36" s="2027"/>
      <c r="FAQ36" s="2027"/>
      <c r="FAR36" s="2027"/>
      <c r="FAS36" s="2027"/>
      <c r="FAT36" s="2027"/>
      <c r="FAU36" s="2027"/>
      <c r="FAV36" s="2027"/>
      <c r="FAW36" s="2027"/>
      <c r="FAX36" s="2027"/>
      <c r="FAY36" s="2027"/>
      <c r="FAZ36" s="2027"/>
      <c r="FBA36" s="2027"/>
      <c r="FBB36" s="2027"/>
      <c r="FBC36" s="2027"/>
      <c r="FBD36" s="2027"/>
      <c r="FBE36" s="2027"/>
      <c r="FBF36" s="2027"/>
      <c r="FBG36" s="2027"/>
      <c r="FBH36" s="2027"/>
      <c r="FBI36" s="2027"/>
      <c r="FBJ36" s="2027"/>
      <c r="FBK36" s="2027"/>
      <c r="FBL36" s="2027"/>
      <c r="FBM36" s="2027"/>
      <c r="FBN36" s="2027"/>
      <c r="FBO36" s="2027"/>
      <c r="FBP36" s="2027"/>
      <c r="FBQ36" s="2027"/>
      <c r="FBR36" s="2027"/>
      <c r="FBS36" s="2027"/>
      <c r="FBT36" s="2027"/>
      <c r="FBU36" s="2027"/>
      <c r="FBV36" s="2027"/>
      <c r="FBW36" s="2027"/>
      <c r="FBX36" s="2027"/>
      <c r="FBY36" s="2027"/>
      <c r="FBZ36" s="2027"/>
      <c r="FCA36" s="2027"/>
      <c r="FCB36" s="2027"/>
      <c r="FCC36" s="2027"/>
      <c r="FCD36" s="2027"/>
      <c r="FCE36" s="2027"/>
      <c r="FCF36" s="2027"/>
      <c r="FCG36" s="2027"/>
      <c r="FCH36" s="2027"/>
      <c r="FCI36" s="2027"/>
      <c r="FCJ36" s="2027"/>
      <c r="FCK36" s="2027"/>
      <c r="FCL36" s="2027"/>
      <c r="FCM36" s="2027"/>
      <c r="FCN36" s="2027"/>
      <c r="FCO36" s="2027"/>
      <c r="FCP36" s="2027"/>
      <c r="FCQ36" s="2027"/>
      <c r="FCR36" s="2027"/>
      <c r="FCS36" s="2027"/>
      <c r="FCT36" s="2027"/>
      <c r="FCU36" s="2027"/>
      <c r="FCV36" s="2027"/>
      <c r="FCW36" s="2027"/>
      <c r="FCX36" s="2027"/>
      <c r="FCY36" s="2027"/>
      <c r="FCZ36" s="2027"/>
      <c r="FDA36" s="2027"/>
      <c r="FDB36" s="2027"/>
      <c r="FDC36" s="2027"/>
      <c r="FDD36" s="2027"/>
      <c r="FDE36" s="2027"/>
      <c r="FDF36" s="2027"/>
      <c r="FDG36" s="2027"/>
      <c r="FDH36" s="2027"/>
      <c r="FDI36" s="2027"/>
      <c r="FDJ36" s="2027"/>
      <c r="FDK36" s="2027"/>
      <c r="FDL36" s="2027"/>
      <c r="FDM36" s="2027"/>
      <c r="FDN36" s="2027"/>
      <c r="FDO36" s="2027"/>
      <c r="FDP36" s="2027"/>
      <c r="FDQ36" s="2027"/>
      <c r="FDR36" s="2027"/>
      <c r="FDS36" s="2027"/>
      <c r="FDT36" s="2027"/>
      <c r="FDU36" s="2027"/>
      <c r="FDV36" s="2027"/>
      <c r="FDW36" s="2027"/>
      <c r="FDX36" s="2027"/>
      <c r="FDY36" s="2027"/>
      <c r="FDZ36" s="2027"/>
      <c r="FEA36" s="2027"/>
      <c r="FEB36" s="2027"/>
      <c r="FEC36" s="2027"/>
      <c r="FED36" s="2027"/>
      <c r="FEE36" s="2027"/>
      <c r="FEF36" s="2027"/>
      <c r="FEG36" s="2027"/>
      <c r="FEH36" s="2027"/>
      <c r="FEI36" s="2027"/>
      <c r="FEJ36" s="2027"/>
      <c r="FEK36" s="2027"/>
      <c r="FEL36" s="2027"/>
      <c r="FEM36" s="2027"/>
      <c r="FEN36" s="2027"/>
      <c r="FEO36" s="2027"/>
      <c r="FEP36" s="2027"/>
      <c r="FEQ36" s="2027"/>
      <c r="FER36" s="2027"/>
      <c r="FES36" s="2027"/>
      <c r="FET36" s="2027"/>
      <c r="FEU36" s="2027"/>
      <c r="FEV36" s="2027"/>
      <c r="FEW36" s="2027"/>
      <c r="FEX36" s="2027"/>
      <c r="FEY36" s="2027"/>
      <c r="FEZ36" s="2027"/>
      <c r="FFA36" s="2027"/>
      <c r="FFB36" s="2027"/>
      <c r="FFC36" s="2027"/>
      <c r="FFD36" s="2027"/>
      <c r="FFE36" s="2027"/>
      <c r="FFF36" s="2027"/>
      <c r="FFG36" s="2027"/>
      <c r="FFH36" s="2027"/>
      <c r="FFI36" s="2027"/>
      <c r="FFJ36" s="2027"/>
      <c r="FFK36" s="2027"/>
      <c r="FFL36" s="2027"/>
      <c r="FFM36" s="2027"/>
      <c r="FFN36" s="2027"/>
      <c r="FFO36" s="2027"/>
      <c r="FFP36" s="2027"/>
      <c r="FFQ36" s="2027"/>
      <c r="FFR36" s="2027"/>
      <c r="FFS36" s="2027"/>
      <c r="FFT36" s="2027"/>
      <c r="FFU36" s="2027"/>
      <c r="FFV36" s="2027"/>
      <c r="FFW36" s="2027"/>
      <c r="FFX36" s="2027"/>
      <c r="FFY36" s="2027"/>
      <c r="FFZ36" s="2027"/>
      <c r="FGA36" s="2027"/>
      <c r="FGB36" s="2027"/>
      <c r="FGC36" s="2027"/>
      <c r="FGD36" s="2027"/>
      <c r="FGE36" s="2027"/>
      <c r="FGF36" s="2027"/>
      <c r="FGG36" s="2027"/>
      <c r="FGH36" s="2027"/>
      <c r="FGI36" s="2027"/>
      <c r="FGJ36" s="2027"/>
      <c r="FGK36" s="2027"/>
      <c r="FGL36" s="2027"/>
      <c r="FGM36" s="2027"/>
      <c r="FGN36" s="2027"/>
      <c r="FGO36" s="2027"/>
      <c r="FGP36" s="2027"/>
      <c r="FGQ36" s="2027"/>
      <c r="FGR36" s="2027"/>
      <c r="FGS36" s="2027"/>
      <c r="FGT36" s="2027"/>
      <c r="FGU36" s="2027"/>
      <c r="FGV36" s="2027"/>
      <c r="FGW36" s="2027"/>
      <c r="FGX36" s="2027"/>
      <c r="FGY36" s="2027"/>
      <c r="FGZ36" s="2027"/>
      <c r="FHA36" s="2027"/>
      <c r="FHB36" s="2027"/>
      <c r="FHC36" s="2027"/>
      <c r="FHD36" s="2027"/>
      <c r="FHE36" s="2027"/>
      <c r="FHF36" s="2027"/>
      <c r="FHG36" s="2027"/>
      <c r="FHH36" s="2027"/>
      <c r="FHI36" s="2027"/>
      <c r="FHJ36" s="2027"/>
      <c r="FHK36" s="2027"/>
      <c r="FHL36" s="2027"/>
      <c r="FHM36" s="2027"/>
      <c r="FHN36" s="2027"/>
      <c r="FHO36" s="2027"/>
      <c r="FHP36" s="2027"/>
      <c r="FHQ36" s="2027"/>
      <c r="FHR36" s="2027"/>
      <c r="FHS36" s="2027"/>
      <c r="FHT36" s="2027"/>
      <c r="FHU36" s="2027"/>
      <c r="FHV36" s="2027"/>
      <c r="FHW36" s="2027"/>
      <c r="FHX36" s="2027"/>
      <c r="FHY36" s="2027"/>
      <c r="FHZ36" s="2027"/>
      <c r="FIA36" s="2027"/>
      <c r="FIB36" s="2027"/>
      <c r="FIC36" s="2027"/>
      <c r="FID36" s="2027"/>
      <c r="FIE36" s="2027"/>
      <c r="FIF36" s="2027"/>
      <c r="FIG36" s="2027"/>
      <c r="FIH36" s="2027"/>
      <c r="FII36" s="2027"/>
      <c r="FIJ36" s="2027"/>
      <c r="FIK36" s="2027"/>
      <c r="FIL36" s="2027"/>
      <c r="FIM36" s="2027"/>
      <c r="FIN36" s="2027"/>
      <c r="FIO36" s="2027"/>
      <c r="FIP36" s="2027"/>
      <c r="FIQ36" s="2027"/>
      <c r="FIR36" s="2027"/>
      <c r="FIS36" s="2027"/>
      <c r="FIT36" s="2027"/>
      <c r="FIU36" s="2027"/>
      <c r="FIV36" s="2027"/>
      <c r="FIW36" s="2027"/>
      <c r="FIX36" s="2027"/>
      <c r="FIY36" s="2027"/>
      <c r="FIZ36" s="2027"/>
      <c r="FJA36" s="2027"/>
      <c r="FJB36" s="2027"/>
      <c r="FJC36" s="2027"/>
      <c r="FJD36" s="2027"/>
      <c r="FJE36" s="2027"/>
      <c r="FJF36" s="2027"/>
      <c r="FJG36" s="2027"/>
      <c r="FJH36" s="2027"/>
      <c r="FJI36" s="2027"/>
      <c r="FJJ36" s="2027"/>
      <c r="FJK36" s="2027"/>
      <c r="FJL36" s="2027"/>
      <c r="FJM36" s="2027"/>
      <c r="FJN36" s="2027"/>
      <c r="FJO36" s="2027"/>
      <c r="FJP36" s="2027"/>
      <c r="FJQ36" s="2027"/>
      <c r="FJR36" s="2027"/>
      <c r="FJS36" s="2027"/>
      <c r="FJT36" s="2027"/>
      <c r="FJU36" s="2027"/>
      <c r="FJV36" s="2027"/>
      <c r="FJW36" s="2027"/>
      <c r="FJX36" s="2027"/>
      <c r="FJY36" s="2027"/>
      <c r="FJZ36" s="2027"/>
      <c r="FKA36" s="2027"/>
      <c r="FKB36" s="2027"/>
      <c r="FKC36" s="2027"/>
      <c r="FKD36" s="2027"/>
      <c r="FKE36" s="2027"/>
      <c r="FKF36" s="2027"/>
      <c r="FKG36" s="2027"/>
      <c r="FKH36" s="2027"/>
      <c r="FKI36" s="2027"/>
      <c r="FKJ36" s="2027"/>
      <c r="FKK36" s="2027"/>
      <c r="FKL36" s="2027"/>
      <c r="FKM36" s="2027"/>
      <c r="FKN36" s="2027"/>
      <c r="FKO36" s="2027"/>
      <c r="FKP36" s="2027"/>
      <c r="FKQ36" s="2027"/>
      <c r="FKR36" s="2027"/>
      <c r="FKS36" s="2027"/>
      <c r="FKT36" s="2027"/>
      <c r="FKU36" s="2027"/>
      <c r="FKV36" s="2027"/>
      <c r="FKW36" s="2027"/>
      <c r="FKX36" s="2027"/>
      <c r="FKY36" s="2027"/>
      <c r="FKZ36" s="2027"/>
      <c r="FLA36" s="2027"/>
      <c r="FLB36" s="2027"/>
      <c r="FLC36" s="2027"/>
      <c r="FLD36" s="2027"/>
      <c r="FLE36" s="2027"/>
      <c r="FLF36" s="2027"/>
      <c r="FLG36" s="2027"/>
      <c r="FLH36" s="2027"/>
      <c r="FLI36" s="2027"/>
      <c r="FLJ36" s="2027"/>
      <c r="FLK36" s="2027"/>
      <c r="FLL36" s="2027"/>
      <c r="FLM36" s="2027"/>
      <c r="FLN36" s="2027"/>
      <c r="FLO36" s="2027"/>
      <c r="FLP36" s="2027"/>
      <c r="FLQ36" s="2027"/>
      <c r="FLR36" s="2027"/>
      <c r="FLS36" s="2027"/>
      <c r="FLT36" s="2027"/>
      <c r="FLU36" s="2027"/>
      <c r="FLV36" s="2027"/>
      <c r="FLW36" s="2027"/>
      <c r="FLX36" s="2027"/>
      <c r="FLY36" s="2027"/>
      <c r="FLZ36" s="2027"/>
      <c r="FMA36" s="2027"/>
      <c r="FMB36" s="2027"/>
      <c r="FMC36" s="2027"/>
      <c r="FMD36" s="2027"/>
      <c r="FME36" s="2027"/>
      <c r="FMF36" s="2027"/>
      <c r="FMG36" s="2027"/>
      <c r="FMH36" s="2027"/>
      <c r="FMI36" s="2027"/>
      <c r="FMJ36" s="2027"/>
      <c r="FMK36" s="2027"/>
      <c r="FML36" s="2027"/>
      <c r="FMM36" s="2027"/>
      <c r="FMN36" s="2027"/>
      <c r="FMO36" s="2027"/>
      <c r="FMP36" s="2027"/>
      <c r="FMQ36" s="2027"/>
      <c r="FMR36" s="2027"/>
      <c r="FMS36" s="2027"/>
      <c r="FMT36" s="2027"/>
      <c r="FMU36" s="2027"/>
      <c r="FMV36" s="2027"/>
      <c r="FMW36" s="2027"/>
      <c r="FMX36" s="2027"/>
      <c r="FMY36" s="2027"/>
      <c r="FMZ36" s="2027"/>
      <c r="FNA36" s="2027"/>
      <c r="FNB36" s="2027"/>
      <c r="FNC36" s="2027"/>
      <c r="FND36" s="2027"/>
      <c r="FNE36" s="2027"/>
      <c r="FNF36" s="2027"/>
      <c r="FNG36" s="2027"/>
      <c r="FNH36" s="2027"/>
      <c r="FNI36" s="2027"/>
      <c r="FNJ36" s="2027"/>
      <c r="FNK36" s="2027"/>
      <c r="FNL36" s="2027"/>
      <c r="FNM36" s="2027"/>
      <c r="FNN36" s="2027"/>
      <c r="FNO36" s="2027"/>
      <c r="FNP36" s="2027"/>
      <c r="FNQ36" s="2027"/>
      <c r="FNR36" s="2027"/>
      <c r="FNS36" s="2027"/>
      <c r="FNT36" s="2027"/>
      <c r="FNU36" s="2027"/>
      <c r="FNV36" s="2027"/>
      <c r="FNW36" s="2027"/>
      <c r="FNX36" s="2027"/>
      <c r="FNY36" s="2027"/>
      <c r="FNZ36" s="2027"/>
      <c r="FOA36" s="2027"/>
      <c r="FOB36" s="2027"/>
      <c r="FOC36" s="2027"/>
      <c r="FOD36" s="2027"/>
      <c r="FOE36" s="2027"/>
      <c r="FOF36" s="2027"/>
      <c r="FOG36" s="2027"/>
      <c r="FOH36" s="2027"/>
      <c r="FOI36" s="2027"/>
      <c r="FOJ36" s="2027"/>
      <c r="FOK36" s="2027"/>
      <c r="FOL36" s="2027"/>
      <c r="FOM36" s="2027"/>
      <c r="FON36" s="2027"/>
      <c r="FOO36" s="2027"/>
      <c r="FOP36" s="2027"/>
      <c r="FOQ36" s="2027"/>
      <c r="FOR36" s="2027"/>
      <c r="FOS36" s="2027"/>
      <c r="FOT36" s="2027"/>
      <c r="FOU36" s="2027"/>
      <c r="FOV36" s="2027"/>
      <c r="FOW36" s="2027"/>
      <c r="FOX36" s="2027"/>
      <c r="FOY36" s="2027"/>
      <c r="FOZ36" s="2027"/>
      <c r="FPA36" s="2027"/>
      <c r="FPB36" s="2027"/>
      <c r="FPC36" s="2027"/>
      <c r="FPD36" s="2027"/>
      <c r="FPE36" s="2027"/>
      <c r="FPF36" s="2027"/>
      <c r="FPG36" s="2027"/>
      <c r="FPH36" s="2027"/>
      <c r="FPI36" s="2027"/>
      <c r="FPJ36" s="2027"/>
      <c r="FPK36" s="2027"/>
      <c r="FPL36" s="2027"/>
      <c r="FPM36" s="2027"/>
      <c r="FPN36" s="2027"/>
      <c r="FPO36" s="2027"/>
      <c r="FPP36" s="2027"/>
      <c r="FPQ36" s="2027"/>
      <c r="FPR36" s="2027"/>
      <c r="FPS36" s="2027"/>
      <c r="FPT36" s="2027"/>
      <c r="FPU36" s="2027"/>
      <c r="FPV36" s="2027"/>
      <c r="FPW36" s="2027"/>
      <c r="FPX36" s="2027"/>
      <c r="FPY36" s="2027"/>
      <c r="FPZ36" s="2027"/>
      <c r="FQA36" s="2027"/>
      <c r="FQB36" s="2027"/>
      <c r="FQC36" s="2027"/>
      <c r="FQD36" s="2027"/>
      <c r="FQE36" s="2027"/>
      <c r="FQF36" s="2027"/>
      <c r="FQG36" s="2027"/>
      <c r="FQH36" s="2027"/>
      <c r="FQI36" s="2027"/>
      <c r="FQJ36" s="2027"/>
      <c r="FQK36" s="2027"/>
      <c r="FQL36" s="2027"/>
      <c r="FQM36" s="2027"/>
      <c r="FQN36" s="2027"/>
      <c r="FQO36" s="2027"/>
      <c r="FQP36" s="2027"/>
      <c r="FQQ36" s="2027"/>
      <c r="FQR36" s="2027"/>
      <c r="FQS36" s="2027"/>
      <c r="FQT36" s="2027"/>
      <c r="FQU36" s="2027"/>
      <c r="FQV36" s="2027"/>
      <c r="FQW36" s="2027"/>
      <c r="FQX36" s="2027"/>
      <c r="FQY36" s="2027"/>
      <c r="FQZ36" s="2027"/>
      <c r="FRA36" s="2027"/>
      <c r="FRB36" s="2027"/>
      <c r="FRC36" s="2027"/>
      <c r="FRD36" s="2027"/>
      <c r="FRE36" s="2027"/>
      <c r="FRF36" s="2027"/>
      <c r="FRG36" s="2027"/>
      <c r="FRH36" s="2027"/>
      <c r="FRI36" s="2027"/>
      <c r="FRJ36" s="2027"/>
      <c r="FRK36" s="2027"/>
      <c r="FRL36" s="2027"/>
      <c r="FRM36" s="2027"/>
      <c r="FRN36" s="2027"/>
      <c r="FRO36" s="2027"/>
      <c r="FRP36" s="2027"/>
      <c r="FRQ36" s="2027"/>
      <c r="FRR36" s="2027"/>
      <c r="FRS36" s="2027"/>
      <c r="FRT36" s="2027"/>
      <c r="FRU36" s="2027"/>
      <c r="FRV36" s="2027"/>
      <c r="FRW36" s="2027"/>
      <c r="FRX36" s="2027"/>
      <c r="FRY36" s="2027"/>
      <c r="FRZ36" s="2027"/>
      <c r="FSA36" s="2027"/>
      <c r="FSB36" s="2027"/>
      <c r="FSC36" s="2027"/>
      <c r="FSD36" s="2027"/>
      <c r="FSE36" s="2027"/>
      <c r="FSF36" s="2027"/>
      <c r="FSG36" s="2027"/>
      <c r="FSH36" s="2027"/>
      <c r="FSI36" s="2027"/>
      <c r="FSJ36" s="2027"/>
      <c r="FSK36" s="2027"/>
      <c r="FSL36" s="2027"/>
      <c r="FSM36" s="2027"/>
      <c r="FSN36" s="2027"/>
      <c r="FSO36" s="2027"/>
      <c r="FSP36" s="2027"/>
      <c r="FSQ36" s="2027"/>
      <c r="FSR36" s="2027"/>
      <c r="FSS36" s="2027"/>
      <c r="FST36" s="2027"/>
      <c r="FSU36" s="2027"/>
      <c r="FSV36" s="2027"/>
      <c r="FSW36" s="2027"/>
      <c r="FSX36" s="2027"/>
      <c r="FSY36" s="2027"/>
      <c r="FSZ36" s="2027"/>
      <c r="FTA36" s="2027"/>
      <c r="FTB36" s="2027"/>
      <c r="FTC36" s="2027"/>
      <c r="FTD36" s="2027"/>
      <c r="FTE36" s="2027"/>
      <c r="FTF36" s="2027"/>
      <c r="FTG36" s="2027"/>
      <c r="FTH36" s="2027"/>
      <c r="FTI36" s="2027"/>
      <c r="FTJ36" s="2027"/>
      <c r="FTK36" s="2027"/>
      <c r="FTL36" s="2027"/>
      <c r="FTM36" s="2027"/>
      <c r="FTN36" s="2027"/>
      <c r="FTO36" s="2027"/>
      <c r="FTP36" s="2027"/>
      <c r="FTQ36" s="2027"/>
      <c r="FTR36" s="2027"/>
      <c r="FTS36" s="2027"/>
      <c r="FTT36" s="2027"/>
      <c r="FTU36" s="2027"/>
      <c r="FTV36" s="2027"/>
      <c r="FTW36" s="2027"/>
      <c r="FTX36" s="2027"/>
      <c r="FTY36" s="2027"/>
      <c r="FTZ36" s="2027"/>
      <c r="FUA36" s="2027"/>
      <c r="FUB36" s="2027"/>
      <c r="FUC36" s="2027"/>
      <c r="FUD36" s="2027"/>
      <c r="FUE36" s="2027"/>
      <c r="FUF36" s="2027"/>
      <c r="FUG36" s="2027"/>
      <c r="FUH36" s="2027"/>
      <c r="FUI36" s="2027"/>
      <c r="FUJ36" s="2027"/>
      <c r="FUK36" s="2027"/>
      <c r="FUL36" s="2027"/>
      <c r="FUM36" s="2027"/>
      <c r="FUN36" s="2027"/>
      <c r="FUO36" s="2027"/>
      <c r="FUP36" s="2027"/>
      <c r="FUQ36" s="2027"/>
      <c r="FUR36" s="2027"/>
      <c r="FUS36" s="2027"/>
      <c r="FUT36" s="2027"/>
      <c r="FUU36" s="2027"/>
      <c r="FUV36" s="2027"/>
      <c r="FUW36" s="2027"/>
      <c r="FUX36" s="2027"/>
      <c r="FUY36" s="2027"/>
      <c r="FUZ36" s="2027"/>
      <c r="FVA36" s="2027"/>
      <c r="FVB36" s="2027"/>
      <c r="FVC36" s="2027"/>
      <c r="FVD36" s="2027"/>
      <c r="FVE36" s="2027"/>
      <c r="FVF36" s="2027"/>
      <c r="FVG36" s="2027"/>
      <c r="FVH36" s="2027"/>
      <c r="FVI36" s="2027"/>
      <c r="FVJ36" s="2027"/>
      <c r="FVK36" s="2027"/>
      <c r="FVL36" s="2027"/>
      <c r="FVM36" s="2027"/>
      <c r="FVN36" s="2027"/>
      <c r="FVO36" s="2027"/>
      <c r="FVP36" s="2027"/>
      <c r="FVQ36" s="2027"/>
      <c r="FVR36" s="2027"/>
      <c r="FVS36" s="2027"/>
      <c r="FVT36" s="2027"/>
      <c r="FVU36" s="2027"/>
      <c r="FVV36" s="2027"/>
      <c r="FVW36" s="2027"/>
      <c r="FVX36" s="2027"/>
      <c r="FVY36" s="2027"/>
      <c r="FVZ36" s="2027"/>
      <c r="FWA36" s="2027"/>
      <c r="FWB36" s="2027"/>
      <c r="FWC36" s="2027"/>
      <c r="FWD36" s="2027"/>
      <c r="FWE36" s="2027"/>
      <c r="FWF36" s="2027"/>
      <c r="FWG36" s="2027"/>
      <c r="FWH36" s="2027"/>
      <c r="FWI36" s="2027"/>
      <c r="FWJ36" s="2027"/>
      <c r="FWK36" s="2027"/>
      <c r="FWL36" s="2027"/>
      <c r="FWM36" s="2027"/>
      <c r="FWN36" s="2027"/>
      <c r="FWO36" s="2027"/>
      <c r="FWP36" s="2027"/>
      <c r="FWQ36" s="2027"/>
      <c r="FWR36" s="2027"/>
      <c r="FWS36" s="2027"/>
      <c r="FWT36" s="2027"/>
      <c r="FWU36" s="2027"/>
      <c r="FWV36" s="2027"/>
      <c r="FWW36" s="2027"/>
      <c r="FWX36" s="2027"/>
      <c r="FWY36" s="2027"/>
      <c r="FWZ36" s="2027"/>
      <c r="FXA36" s="2027"/>
      <c r="FXB36" s="2027"/>
      <c r="FXC36" s="2027"/>
      <c r="FXD36" s="2027"/>
      <c r="FXE36" s="2027"/>
      <c r="FXF36" s="2027"/>
      <c r="FXG36" s="2027"/>
      <c r="FXH36" s="2027"/>
      <c r="FXI36" s="2027"/>
      <c r="FXJ36" s="2027"/>
      <c r="FXK36" s="2027"/>
      <c r="FXL36" s="2027"/>
      <c r="FXM36" s="2027"/>
      <c r="FXN36" s="2027"/>
      <c r="FXO36" s="2027"/>
      <c r="FXP36" s="2027"/>
      <c r="FXQ36" s="2027"/>
      <c r="FXR36" s="2027"/>
      <c r="FXS36" s="2027"/>
      <c r="FXT36" s="2027"/>
      <c r="FXU36" s="2027"/>
      <c r="FXV36" s="2027"/>
      <c r="FXW36" s="2027"/>
      <c r="FXX36" s="2027"/>
      <c r="FXY36" s="2027"/>
      <c r="FXZ36" s="2027"/>
      <c r="FYA36" s="2027"/>
      <c r="FYB36" s="2027"/>
      <c r="FYC36" s="2027"/>
      <c r="FYD36" s="2027"/>
      <c r="FYE36" s="2027"/>
      <c r="FYF36" s="2027"/>
      <c r="FYG36" s="2027"/>
      <c r="FYH36" s="2027"/>
      <c r="FYI36" s="2027"/>
      <c r="FYJ36" s="2027"/>
      <c r="FYK36" s="2027"/>
      <c r="FYL36" s="2027"/>
      <c r="FYM36" s="2027"/>
      <c r="FYN36" s="2027"/>
      <c r="FYO36" s="2027"/>
      <c r="FYP36" s="2027"/>
      <c r="FYQ36" s="2027"/>
      <c r="FYR36" s="2027"/>
      <c r="FYS36" s="2027"/>
      <c r="FYT36" s="2027"/>
      <c r="FYU36" s="2027"/>
      <c r="FYV36" s="2027"/>
      <c r="FYW36" s="2027"/>
      <c r="FYX36" s="2027"/>
      <c r="FYY36" s="2027"/>
      <c r="FYZ36" s="2027"/>
      <c r="FZA36" s="2027"/>
      <c r="FZB36" s="2027"/>
      <c r="FZC36" s="2027"/>
      <c r="FZD36" s="2027"/>
      <c r="FZE36" s="2027"/>
      <c r="FZF36" s="2027"/>
      <c r="FZG36" s="2027"/>
      <c r="FZH36" s="2027"/>
      <c r="FZI36" s="2027"/>
      <c r="FZJ36" s="2027"/>
      <c r="FZK36" s="2027"/>
      <c r="FZL36" s="2027"/>
      <c r="FZM36" s="2027"/>
      <c r="FZN36" s="2027"/>
      <c r="FZO36" s="2027"/>
      <c r="FZP36" s="2027"/>
      <c r="FZQ36" s="2027"/>
      <c r="FZR36" s="2027"/>
      <c r="FZS36" s="2027"/>
      <c r="FZT36" s="2027"/>
      <c r="FZU36" s="2027"/>
      <c r="FZV36" s="2027"/>
      <c r="FZW36" s="2027"/>
      <c r="FZX36" s="2027"/>
      <c r="FZY36" s="2027"/>
      <c r="FZZ36" s="2027"/>
      <c r="GAA36" s="2027"/>
      <c r="GAB36" s="2027"/>
      <c r="GAC36" s="2027"/>
      <c r="GAD36" s="2027"/>
      <c r="GAE36" s="2027"/>
      <c r="GAF36" s="2027"/>
      <c r="GAG36" s="2027"/>
      <c r="GAH36" s="2027"/>
      <c r="GAI36" s="2027"/>
      <c r="GAJ36" s="2027"/>
      <c r="GAK36" s="2027"/>
      <c r="GAL36" s="2027"/>
      <c r="GAM36" s="2027"/>
      <c r="GAN36" s="2027"/>
      <c r="GAO36" s="2027"/>
      <c r="GAP36" s="2027"/>
      <c r="GAQ36" s="2027"/>
      <c r="GAR36" s="2027"/>
      <c r="GAS36" s="2027"/>
      <c r="GAT36" s="2027"/>
      <c r="GAU36" s="2027"/>
      <c r="GAV36" s="2027"/>
      <c r="GAW36" s="2027"/>
      <c r="GAX36" s="2027"/>
      <c r="GAY36" s="2027"/>
      <c r="GAZ36" s="2027"/>
      <c r="GBA36" s="2027"/>
      <c r="GBB36" s="2027"/>
      <c r="GBC36" s="2027"/>
      <c r="GBD36" s="2027"/>
      <c r="GBE36" s="2027"/>
      <c r="GBF36" s="2027"/>
      <c r="GBG36" s="2027"/>
      <c r="GBH36" s="2027"/>
      <c r="GBI36" s="2027"/>
      <c r="GBJ36" s="2027"/>
      <c r="GBK36" s="2027"/>
      <c r="GBL36" s="2027"/>
      <c r="GBM36" s="2027"/>
      <c r="GBN36" s="2027"/>
      <c r="GBO36" s="2027"/>
      <c r="GBP36" s="2027"/>
      <c r="GBQ36" s="2027"/>
      <c r="GBR36" s="2027"/>
      <c r="GBS36" s="2027"/>
      <c r="GBT36" s="2027"/>
      <c r="GBU36" s="2027"/>
      <c r="GBV36" s="2027"/>
      <c r="GBW36" s="2027"/>
      <c r="GBX36" s="2027"/>
      <c r="GBY36" s="2027"/>
      <c r="GBZ36" s="2027"/>
      <c r="GCA36" s="2027"/>
      <c r="GCB36" s="2027"/>
      <c r="GCC36" s="2027"/>
      <c r="GCD36" s="2027"/>
      <c r="GCE36" s="2027"/>
      <c r="GCF36" s="2027"/>
      <c r="GCG36" s="2027"/>
      <c r="GCH36" s="2027"/>
      <c r="GCI36" s="2027"/>
      <c r="GCJ36" s="2027"/>
      <c r="GCK36" s="2027"/>
      <c r="GCL36" s="2027"/>
      <c r="GCM36" s="2027"/>
      <c r="GCN36" s="2027"/>
      <c r="GCO36" s="2027"/>
      <c r="GCP36" s="2027"/>
      <c r="GCQ36" s="2027"/>
      <c r="GCR36" s="2027"/>
      <c r="GCS36" s="2027"/>
      <c r="GCT36" s="2027"/>
      <c r="GCU36" s="2027"/>
      <c r="GCV36" s="2027"/>
      <c r="GCW36" s="2027"/>
      <c r="GCX36" s="2027"/>
      <c r="GCY36" s="2027"/>
      <c r="GCZ36" s="2027"/>
      <c r="GDA36" s="2027"/>
      <c r="GDB36" s="2027"/>
      <c r="GDC36" s="2027"/>
      <c r="GDD36" s="2027"/>
      <c r="GDE36" s="2027"/>
      <c r="GDF36" s="2027"/>
      <c r="GDG36" s="2027"/>
      <c r="GDH36" s="2027"/>
      <c r="GDI36" s="2027"/>
      <c r="GDJ36" s="2027"/>
      <c r="GDK36" s="2027"/>
      <c r="GDL36" s="2027"/>
      <c r="GDM36" s="2027"/>
      <c r="GDN36" s="2027"/>
      <c r="GDO36" s="2027"/>
      <c r="GDP36" s="2027"/>
      <c r="GDQ36" s="2027"/>
      <c r="GDR36" s="2027"/>
      <c r="GDS36" s="2027"/>
      <c r="GDT36" s="2027"/>
      <c r="GDU36" s="2027"/>
      <c r="GDV36" s="2027"/>
      <c r="GDW36" s="2027"/>
      <c r="GDX36" s="2027"/>
      <c r="GDY36" s="2027"/>
      <c r="GDZ36" s="2027"/>
      <c r="GEA36" s="2027"/>
      <c r="GEB36" s="2027"/>
      <c r="GEC36" s="2027"/>
      <c r="GED36" s="2027"/>
      <c r="GEE36" s="2027"/>
      <c r="GEF36" s="2027"/>
      <c r="GEG36" s="2027"/>
      <c r="GEH36" s="2027"/>
      <c r="GEI36" s="2027"/>
      <c r="GEJ36" s="2027"/>
      <c r="GEK36" s="2027"/>
      <c r="GEL36" s="2027"/>
      <c r="GEM36" s="2027"/>
      <c r="GEN36" s="2027"/>
      <c r="GEO36" s="2027"/>
      <c r="GEP36" s="2027"/>
      <c r="GEQ36" s="2027"/>
      <c r="GER36" s="2027"/>
      <c r="GES36" s="2027"/>
      <c r="GET36" s="2027"/>
      <c r="GEU36" s="2027"/>
      <c r="GEV36" s="2027"/>
      <c r="GEW36" s="2027"/>
      <c r="GEX36" s="2027"/>
      <c r="GEY36" s="2027"/>
      <c r="GEZ36" s="2027"/>
      <c r="GFA36" s="2027"/>
      <c r="GFB36" s="2027"/>
      <c r="GFC36" s="2027"/>
      <c r="GFD36" s="2027"/>
      <c r="GFE36" s="2027"/>
      <c r="GFF36" s="2027"/>
      <c r="GFG36" s="2027"/>
      <c r="GFH36" s="2027"/>
      <c r="GFI36" s="2027"/>
      <c r="GFJ36" s="2027"/>
      <c r="GFK36" s="2027"/>
      <c r="GFL36" s="2027"/>
      <c r="GFM36" s="2027"/>
      <c r="GFN36" s="2027"/>
      <c r="GFO36" s="2027"/>
      <c r="GFP36" s="2027"/>
      <c r="GFQ36" s="2027"/>
      <c r="GFR36" s="2027"/>
      <c r="GFS36" s="2027"/>
      <c r="GFT36" s="2027"/>
      <c r="GFU36" s="2027"/>
      <c r="GFV36" s="2027"/>
      <c r="GFW36" s="2027"/>
      <c r="GFX36" s="2027"/>
      <c r="GFY36" s="2027"/>
      <c r="GFZ36" s="2027"/>
      <c r="GGA36" s="2027"/>
      <c r="GGB36" s="2027"/>
      <c r="GGC36" s="2027"/>
      <c r="GGD36" s="2027"/>
      <c r="GGE36" s="2027"/>
      <c r="GGF36" s="2027"/>
      <c r="GGG36" s="2027"/>
      <c r="GGH36" s="2027"/>
      <c r="GGI36" s="2027"/>
      <c r="GGJ36" s="2027"/>
      <c r="GGK36" s="2027"/>
      <c r="GGL36" s="2027"/>
      <c r="GGM36" s="2027"/>
      <c r="GGN36" s="2027"/>
      <c r="GGO36" s="2027"/>
      <c r="GGP36" s="2027"/>
      <c r="GGQ36" s="2027"/>
      <c r="GGR36" s="2027"/>
      <c r="GGS36" s="2027"/>
      <c r="GGT36" s="2027"/>
      <c r="GGU36" s="2027"/>
      <c r="GGV36" s="2027"/>
      <c r="GGW36" s="2027"/>
      <c r="GGX36" s="2027"/>
      <c r="GGY36" s="2027"/>
      <c r="GGZ36" s="2027"/>
      <c r="GHA36" s="2027"/>
      <c r="GHB36" s="2027"/>
      <c r="GHC36" s="2027"/>
      <c r="GHD36" s="2027"/>
      <c r="GHE36" s="2027"/>
      <c r="GHF36" s="2027"/>
      <c r="GHG36" s="2027"/>
      <c r="GHH36" s="2027"/>
      <c r="GHI36" s="2027"/>
      <c r="GHJ36" s="2027"/>
      <c r="GHK36" s="2027"/>
      <c r="GHL36" s="2027"/>
      <c r="GHM36" s="2027"/>
      <c r="GHN36" s="2027"/>
      <c r="GHO36" s="2027"/>
      <c r="GHP36" s="2027"/>
      <c r="GHQ36" s="2027"/>
      <c r="GHR36" s="2027"/>
      <c r="GHS36" s="2027"/>
      <c r="GHT36" s="2027"/>
      <c r="GHU36" s="2027"/>
      <c r="GHV36" s="2027"/>
      <c r="GHW36" s="2027"/>
      <c r="GHX36" s="2027"/>
      <c r="GHY36" s="2027"/>
      <c r="GHZ36" s="2027"/>
      <c r="GIA36" s="2027"/>
      <c r="GIB36" s="2027"/>
      <c r="GIC36" s="2027"/>
      <c r="GID36" s="2027"/>
      <c r="GIE36" s="2027"/>
      <c r="GIF36" s="2027"/>
      <c r="GIG36" s="2027"/>
      <c r="GIH36" s="2027"/>
      <c r="GII36" s="2027"/>
      <c r="GIJ36" s="2027"/>
      <c r="GIK36" s="2027"/>
      <c r="GIL36" s="2027"/>
      <c r="GIM36" s="2027"/>
      <c r="GIN36" s="2027"/>
      <c r="GIO36" s="2027"/>
      <c r="GIP36" s="2027"/>
      <c r="GIQ36" s="2027"/>
      <c r="GIR36" s="2027"/>
      <c r="GIS36" s="2027"/>
      <c r="GIT36" s="2027"/>
      <c r="GIU36" s="2027"/>
      <c r="GIV36" s="2027"/>
      <c r="GIW36" s="2027"/>
      <c r="GIX36" s="2027"/>
      <c r="GIY36" s="2027"/>
      <c r="GIZ36" s="2027"/>
      <c r="GJA36" s="2027"/>
      <c r="GJB36" s="2027"/>
      <c r="GJC36" s="2027"/>
      <c r="GJD36" s="2027"/>
      <c r="GJE36" s="2027"/>
      <c r="GJF36" s="2027"/>
      <c r="GJG36" s="2027"/>
      <c r="GJH36" s="2027"/>
      <c r="GJI36" s="2027"/>
      <c r="GJJ36" s="2027"/>
      <c r="GJK36" s="2027"/>
      <c r="GJL36" s="2027"/>
      <c r="GJM36" s="2027"/>
      <c r="GJN36" s="2027"/>
      <c r="GJO36" s="2027"/>
      <c r="GJP36" s="2027"/>
      <c r="GJQ36" s="2027"/>
      <c r="GJR36" s="2027"/>
      <c r="GJS36" s="2027"/>
      <c r="GJT36" s="2027"/>
      <c r="GJU36" s="2027"/>
      <c r="GJV36" s="2027"/>
      <c r="GJW36" s="2027"/>
      <c r="GJX36" s="2027"/>
      <c r="GJY36" s="2027"/>
      <c r="GJZ36" s="2027"/>
      <c r="GKA36" s="2027"/>
      <c r="GKB36" s="2027"/>
      <c r="GKC36" s="2027"/>
      <c r="GKD36" s="2027"/>
      <c r="GKE36" s="2027"/>
      <c r="GKF36" s="2027"/>
      <c r="GKG36" s="2027"/>
      <c r="GKH36" s="2027"/>
      <c r="GKI36" s="2027"/>
      <c r="GKJ36" s="2027"/>
      <c r="GKK36" s="2027"/>
      <c r="GKL36" s="2027"/>
      <c r="GKM36" s="2027"/>
      <c r="GKN36" s="2027"/>
      <c r="GKO36" s="2027"/>
      <c r="GKP36" s="2027"/>
      <c r="GKQ36" s="2027"/>
      <c r="GKR36" s="2027"/>
      <c r="GKS36" s="2027"/>
      <c r="GKT36" s="2027"/>
      <c r="GKU36" s="2027"/>
      <c r="GKV36" s="2027"/>
      <c r="GKW36" s="2027"/>
      <c r="GKX36" s="2027"/>
      <c r="GKY36" s="2027"/>
      <c r="GKZ36" s="2027"/>
      <c r="GLA36" s="2027"/>
      <c r="GLB36" s="2027"/>
      <c r="GLC36" s="2027"/>
      <c r="GLD36" s="2027"/>
      <c r="GLE36" s="2027"/>
      <c r="GLF36" s="2027"/>
      <c r="GLG36" s="2027"/>
      <c r="GLH36" s="2027"/>
      <c r="GLI36" s="2027"/>
      <c r="GLJ36" s="2027"/>
      <c r="GLK36" s="2027"/>
      <c r="GLL36" s="2027"/>
      <c r="GLM36" s="2027"/>
      <c r="GLN36" s="2027"/>
      <c r="GLO36" s="2027"/>
      <c r="GLP36" s="2027"/>
      <c r="GLQ36" s="2027"/>
      <c r="GLR36" s="2027"/>
      <c r="GLS36" s="2027"/>
      <c r="GLT36" s="2027"/>
      <c r="GLU36" s="2027"/>
      <c r="GLV36" s="2027"/>
      <c r="GLW36" s="2027"/>
      <c r="GLX36" s="2027"/>
      <c r="GLY36" s="2027"/>
      <c r="GLZ36" s="2027"/>
      <c r="GMA36" s="2027"/>
      <c r="GMB36" s="2027"/>
      <c r="GMC36" s="2027"/>
      <c r="GMD36" s="2027"/>
      <c r="GME36" s="2027"/>
      <c r="GMF36" s="2027"/>
      <c r="GMG36" s="2027"/>
      <c r="GMH36" s="2027"/>
      <c r="GMI36" s="2027"/>
      <c r="GMJ36" s="2027"/>
      <c r="GMK36" s="2027"/>
      <c r="GML36" s="2027"/>
      <c r="GMM36" s="2027"/>
      <c r="GMN36" s="2027"/>
      <c r="GMO36" s="2027"/>
      <c r="GMP36" s="2027"/>
      <c r="GMQ36" s="2027"/>
      <c r="GMR36" s="2027"/>
      <c r="GMS36" s="2027"/>
      <c r="GMT36" s="2027"/>
      <c r="GMU36" s="2027"/>
      <c r="GMV36" s="2027"/>
      <c r="GMW36" s="2027"/>
      <c r="GMX36" s="2027"/>
      <c r="GMY36" s="2027"/>
      <c r="GMZ36" s="2027"/>
      <c r="GNA36" s="2027"/>
      <c r="GNB36" s="2027"/>
      <c r="GNC36" s="2027"/>
      <c r="GND36" s="2027"/>
      <c r="GNE36" s="2027"/>
      <c r="GNF36" s="2027"/>
      <c r="GNG36" s="2027"/>
      <c r="GNH36" s="2027"/>
      <c r="GNI36" s="2027"/>
      <c r="GNJ36" s="2027"/>
      <c r="GNK36" s="2027"/>
      <c r="GNL36" s="2027"/>
      <c r="GNM36" s="2027"/>
      <c r="GNN36" s="2027"/>
      <c r="GNO36" s="2027"/>
      <c r="GNP36" s="2027"/>
      <c r="GNQ36" s="2027"/>
      <c r="GNR36" s="2027"/>
      <c r="GNS36" s="2027"/>
      <c r="GNT36" s="2027"/>
      <c r="GNU36" s="2027"/>
      <c r="GNV36" s="2027"/>
      <c r="GNW36" s="2027"/>
      <c r="GNX36" s="2027"/>
      <c r="GNY36" s="2027"/>
      <c r="GNZ36" s="2027"/>
      <c r="GOA36" s="2027"/>
      <c r="GOB36" s="2027"/>
      <c r="GOC36" s="2027"/>
      <c r="GOD36" s="2027"/>
      <c r="GOE36" s="2027"/>
      <c r="GOF36" s="2027"/>
      <c r="GOG36" s="2027"/>
      <c r="GOH36" s="2027"/>
      <c r="GOI36" s="2027"/>
      <c r="GOJ36" s="2027"/>
      <c r="GOK36" s="2027"/>
      <c r="GOL36" s="2027"/>
      <c r="GOM36" s="2027"/>
      <c r="GON36" s="2027"/>
      <c r="GOO36" s="2027"/>
      <c r="GOP36" s="2027"/>
      <c r="GOQ36" s="2027"/>
      <c r="GOR36" s="2027"/>
      <c r="GOS36" s="2027"/>
      <c r="GOT36" s="2027"/>
      <c r="GOU36" s="2027"/>
      <c r="GOV36" s="2027"/>
      <c r="GOW36" s="2027"/>
      <c r="GOX36" s="2027"/>
      <c r="GOY36" s="2027"/>
      <c r="GOZ36" s="2027"/>
      <c r="GPA36" s="2027"/>
      <c r="GPB36" s="2027"/>
      <c r="GPC36" s="2027"/>
      <c r="GPD36" s="2027"/>
      <c r="GPE36" s="2027"/>
      <c r="GPF36" s="2027"/>
      <c r="GPG36" s="2027"/>
      <c r="GPH36" s="2027"/>
      <c r="GPI36" s="2027"/>
      <c r="GPJ36" s="2027"/>
      <c r="GPK36" s="2027"/>
      <c r="GPL36" s="2027"/>
      <c r="GPM36" s="2027"/>
      <c r="GPN36" s="2027"/>
      <c r="GPO36" s="2027"/>
      <c r="GPP36" s="2027"/>
      <c r="GPQ36" s="2027"/>
      <c r="GPR36" s="2027"/>
      <c r="GPS36" s="2027"/>
      <c r="GPT36" s="2027"/>
      <c r="GPU36" s="2027"/>
      <c r="GPV36" s="2027"/>
      <c r="GPW36" s="2027"/>
      <c r="GPX36" s="2027"/>
      <c r="GPY36" s="2027"/>
      <c r="GPZ36" s="2027"/>
      <c r="GQA36" s="2027"/>
      <c r="GQB36" s="2027"/>
      <c r="GQC36" s="2027"/>
      <c r="GQD36" s="2027"/>
      <c r="GQE36" s="2027"/>
      <c r="GQF36" s="2027"/>
      <c r="GQG36" s="2027"/>
      <c r="GQH36" s="2027"/>
      <c r="GQI36" s="2027"/>
      <c r="GQJ36" s="2027"/>
      <c r="GQK36" s="2027"/>
      <c r="GQL36" s="2027"/>
      <c r="GQM36" s="2027"/>
      <c r="GQN36" s="2027"/>
      <c r="GQO36" s="2027"/>
      <c r="GQP36" s="2027"/>
      <c r="GQQ36" s="2027"/>
      <c r="GQR36" s="2027"/>
      <c r="GQS36" s="2027"/>
      <c r="GQT36" s="2027"/>
      <c r="GQU36" s="2027"/>
      <c r="GQV36" s="2027"/>
      <c r="GQW36" s="2027"/>
      <c r="GQX36" s="2027"/>
      <c r="GQY36" s="2027"/>
      <c r="GQZ36" s="2027"/>
      <c r="GRA36" s="2027"/>
      <c r="GRB36" s="2027"/>
      <c r="GRC36" s="2027"/>
      <c r="GRD36" s="2027"/>
      <c r="GRE36" s="2027"/>
      <c r="GRF36" s="2027"/>
      <c r="GRG36" s="2027"/>
      <c r="GRH36" s="2027"/>
      <c r="GRI36" s="2027"/>
      <c r="GRJ36" s="2027"/>
      <c r="GRK36" s="2027"/>
      <c r="GRL36" s="2027"/>
      <c r="GRM36" s="2027"/>
      <c r="GRN36" s="2027"/>
      <c r="GRO36" s="2027"/>
      <c r="GRP36" s="2027"/>
      <c r="GRQ36" s="2027"/>
      <c r="GRR36" s="2027"/>
      <c r="GRS36" s="2027"/>
      <c r="GRT36" s="2027"/>
      <c r="GRU36" s="2027"/>
      <c r="GRV36" s="2027"/>
      <c r="GRW36" s="2027"/>
      <c r="GRX36" s="2027"/>
      <c r="GRY36" s="2027"/>
      <c r="GRZ36" s="2027"/>
      <c r="GSA36" s="2027"/>
      <c r="GSB36" s="2027"/>
      <c r="GSC36" s="2027"/>
      <c r="GSD36" s="2027"/>
      <c r="GSE36" s="2027"/>
      <c r="GSF36" s="2027"/>
      <c r="GSG36" s="2027"/>
      <c r="GSH36" s="2027"/>
      <c r="GSI36" s="2027"/>
      <c r="GSJ36" s="2027"/>
      <c r="GSK36" s="2027"/>
      <c r="GSL36" s="2027"/>
      <c r="GSM36" s="2027"/>
      <c r="GSN36" s="2027"/>
      <c r="GSO36" s="2027"/>
      <c r="GSP36" s="2027"/>
      <c r="GSQ36" s="2027"/>
      <c r="GSR36" s="2027"/>
      <c r="GSS36" s="2027"/>
      <c r="GST36" s="2027"/>
      <c r="GSU36" s="2027"/>
      <c r="GSV36" s="2027"/>
      <c r="GSW36" s="2027"/>
      <c r="GSX36" s="2027"/>
      <c r="GSY36" s="2027"/>
      <c r="GSZ36" s="2027"/>
      <c r="GTA36" s="2027"/>
      <c r="GTB36" s="2027"/>
      <c r="GTC36" s="2027"/>
      <c r="GTD36" s="2027"/>
      <c r="GTE36" s="2027"/>
      <c r="GTF36" s="2027"/>
      <c r="GTG36" s="2027"/>
      <c r="GTH36" s="2027"/>
      <c r="GTI36" s="2027"/>
      <c r="GTJ36" s="2027"/>
      <c r="GTK36" s="2027"/>
      <c r="GTL36" s="2027"/>
      <c r="GTM36" s="2027"/>
      <c r="GTN36" s="2027"/>
      <c r="GTO36" s="2027"/>
      <c r="GTP36" s="2027"/>
      <c r="GTQ36" s="2027"/>
      <c r="GTR36" s="2027"/>
      <c r="GTS36" s="2027"/>
      <c r="GTT36" s="2027"/>
      <c r="GTU36" s="2027"/>
      <c r="GTV36" s="2027"/>
      <c r="GTW36" s="2027"/>
      <c r="GTX36" s="2027"/>
      <c r="GTY36" s="2027"/>
      <c r="GTZ36" s="2027"/>
      <c r="GUA36" s="2027"/>
      <c r="GUB36" s="2027"/>
      <c r="GUC36" s="2027"/>
      <c r="GUD36" s="2027"/>
      <c r="GUE36" s="2027"/>
      <c r="GUF36" s="2027"/>
      <c r="GUG36" s="2027"/>
      <c r="GUH36" s="2027"/>
      <c r="GUI36" s="2027"/>
      <c r="GUJ36" s="2027"/>
      <c r="GUK36" s="2027"/>
      <c r="GUL36" s="2027"/>
      <c r="GUM36" s="2027"/>
      <c r="GUN36" s="2027"/>
      <c r="GUO36" s="2027"/>
      <c r="GUP36" s="2027"/>
      <c r="GUQ36" s="2027"/>
      <c r="GUR36" s="2027"/>
      <c r="GUS36" s="2027"/>
      <c r="GUT36" s="2027"/>
      <c r="GUU36" s="2027"/>
      <c r="GUV36" s="2027"/>
      <c r="GUW36" s="2027"/>
      <c r="GUX36" s="2027"/>
      <c r="GUY36" s="2027"/>
      <c r="GUZ36" s="2027"/>
      <c r="GVA36" s="2027"/>
      <c r="GVB36" s="2027"/>
      <c r="GVC36" s="2027"/>
      <c r="GVD36" s="2027"/>
      <c r="GVE36" s="2027"/>
      <c r="GVF36" s="2027"/>
      <c r="GVG36" s="2027"/>
      <c r="GVH36" s="2027"/>
      <c r="GVI36" s="2027"/>
      <c r="GVJ36" s="2027"/>
      <c r="GVK36" s="2027"/>
      <c r="GVL36" s="2027"/>
      <c r="GVM36" s="2027"/>
      <c r="GVN36" s="2027"/>
      <c r="GVO36" s="2027"/>
      <c r="GVP36" s="2027"/>
      <c r="GVQ36" s="2027"/>
      <c r="GVR36" s="2027"/>
      <c r="GVS36" s="2027"/>
      <c r="GVT36" s="2027"/>
      <c r="GVU36" s="2027"/>
      <c r="GVV36" s="2027"/>
      <c r="GVW36" s="2027"/>
      <c r="GVX36" s="2027"/>
      <c r="GVY36" s="2027"/>
      <c r="GVZ36" s="2027"/>
      <c r="GWA36" s="2027"/>
      <c r="GWB36" s="2027"/>
      <c r="GWC36" s="2027"/>
      <c r="GWD36" s="2027"/>
      <c r="GWE36" s="2027"/>
      <c r="GWF36" s="2027"/>
      <c r="GWG36" s="2027"/>
      <c r="GWH36" s="2027"/>
      <c r="GWI36" s="2027"/>
      <c r="GWJ36" s="2027"/>
      <c r="GWK36" s="2027"/>
      <c r="GWL36" s="2027"/>
      <c r="GWM36" s="2027"/>
      <c r="GWN36" s="2027"/>
      <c r="GWO36" s="2027"/>
      <c r="GWP36" s="2027"/>
      <c r="GWQ36" s="2027"/>
      <c r="GWR36" s="2027"/>
      <c r="GWS36" s="2027"/>
      <c r="GWT36" s="2027"/>
      <c r="GWU36" s="2027"/>
      <c r="GWV36" s="2027"/>
      <c r="GWW36" s="2027"/>
      <c r="GWX36" s="2027"/>
      <c r="GWY36" s="2027"/>
      <c r="GWZ36" s="2027"/>
      <c r="GXA36" s="2027"/>
      <c r="GXB36" s="2027"/>
      <c r="GXC36" s="2027"/>
      <c r="GXD36" s="2027"/>
      <c r="GXE36" s="2027"/>
      <c r="GXF36" s="2027"/>
      <c r="GXG36" s="2027"/>
      <c r="GXH36" s="2027"/>
      <c r="GXI36" s="2027"/>
      <c r="GXJ36" s="2027"/>
      <c r="GXK36" s="2027"/>
      <c r="GXL36" s="2027"/>
      <c r="GXM36" s="2027"/>
      <c r="GXN36" s="2027"/>
      <c r="GXO36" s="2027"/>
      <c r="GXP36" s="2027"/>
      <c r="GXQ36" s="2027"/>
      <c r="GXR36" s="2027"/>
      <c r="GXS36" s="2027"/>
      <c r="GXT36" s="2027"/>
      <c r="GXU36" s="2027"/>
      <c r="GXV36" s="2027"/>
      <c r="GXW36" s="2027"/>
      <c r="GXX36" s="2027"/>
      <c r="GXY36" s="2027"/>
      <c r="GXZ36" s="2027"/>
      <c r="GYA36" s="2027"/>
      <c r="GYB36" s="2027"/>
      <c r="GYC36" s="2027"/>
      <c r="GYD36" s="2027"/>
      <c r="GYE36" s="2027"/>
      <c r="GYF36" s="2027"/>
      <c r="GYG36" s="2027"/>
      <c r="GYH36" s="2027"/>
      <c r="GYI36" s="2027"/>
      <c r="GYJ36" s="2027"/>
      <c r="GYK36" s="2027"/>
      <c r="GYL36" s="2027"/>
      <c r="GYM36" s="2027"/>
      <c r="GYN36" s="2027"/>
      <c r="GYO36" s="2027"/>
      <c r="GYP36" s="2027"/>
      <c r="GYQ36" s="2027"/>
      <c r="GYR36" s="2027"/>
      <c r="GYS36" s="2027"/>
      <c r="GYT36" s="2027"/>
      <c r="GYU36" s="2027"/>
      <c r="GYV36" s="2027"/>
      <c r="GYW36" s="2027"/>
      <c r="GYX36" s="2027"/>
      <c r="GYY36" s="2027"/>
      <c r="GYZ36" s="2027"/>
      <c r="GZA36" s="2027"/>
      <c r="GZB36" s="2027"/>
      <c r="GZC36" s="2027"/>
      <c r="GZD36" s="2027"/>
      <c r="GZE36" s="2027"/>
      <c r="GZF36" s="2027"/>
      <c r="GZG36" s="2027"/>
      <c r="GZH36" s="2027"/>
      <c r="GZI36" s="2027"/>
      <c r="GZJ36" s="2027"/>
      <c r="GZK36" s="2027"/>
      <c r="GZL36" s="2027"/>
      <c r="GZM36" s="2027"/>
      <c r="GZN36" s="2027"/>
      <c r="GZO36" s="2027"/>
      <c r="GZP36" s="2027"/>
      <c r="GZQ36" s="2027"/>
      <c r="GZR36" s="2027"/>
      <c r="GZS36" s="2027"/>
      <c r="GZT36" s="2027"/>
      <c r="GZU36" s="2027"/>
      <c r="GZV36" s="2027"/>
      <c r="GZW36" s="2027"/>
      <c r="GZX36" s="2027"/>
      <c r="GZY36" s="2027"/>
      <c r="GZZ36" s="2027"/>
      <c r="HAA36" s="2027"/>
      <c r="HAB36" s="2027"/>
      <c r="HAC36" s="2027"/>
      <c r="HAD36" s="2027"/>
      <c r="HAE36" s="2027"/>
      <c r="HAF36" s="2027"/>
      <c r="HAG36" s="2027"/>
      <c r="HAH36" s="2027"/>
      <c r="HAI36" s="2027"/>
      <c r="HAJ36" s="2027"/>
      <c r="HAK36" s="2027"/>
      <c r="HAL36" s="2027"/>
      <c r="HAM36" s="2027"/>
      <c r="HAN36" s="2027"/>
      <c r="HAO36" s="2027"/>
      <c r="HAP36" s="2027"/>
      <c r="HAQ36" s="2027"/>
      <c r="HAR36" s="2027"/>
      <c r="HAS36" s="2027"/>
      <c r="HAT36" s="2027"/>
      <c r="HAU36" s="2027"/>
      <c r="HAV36" s="2027"/>
      <c r="HAW36" s="2027"/>
      <c r="HAX36" s="2027"/>
      <c r="HAY36" s="2027"/>
      <c r="HAZ36" s="2027"/>
      <c r="HBA36" s="2027"/>
      <c r="HBB36" s="2027"/>
      <c r="HBC36" s="2027"/>
      <c r="HBD36" s="2027"/>
      <c r="HBE36" s="2027"/>
      <c r="HBF36" s="2027"/>
      <c r="HBG36" s="2027"/>
      <c r="HBH36" s="2027"/>
      <c r="HBI36" s="2027"/>
      <c r="HBJ36" s="2027"/>
      <c r="HBK36" s="2027"/>
      <c r="HBL36" s="2027"/>
      <c r="HBM36" s="2027"/>
      <c r="HBN36" s="2027"/>
      <c r="HBO36" s="2027"/>
      <c r="HBP36" s="2027"/>
      <c r="HBQ36" s="2027"/>
      <c r="HBR36" s="2027"/>
      <c r="HBS36" s="2027"/>
      <c r="HBT36" s="2027"/>
      <c r="HBU36" s="2027"/>
      <c r="HBV36" s="2027"/>
      <c r="HBW36" s="2027"/>
      <c r="HBX36" s="2027"/>
      <c r="HBY36" s="2027"/>
      <c r="HBZ36" s="2027"/>
      <c r="HCA36" s="2027"/>
      <c r="HCB36" s="2027"/>
      <c r="HCC36" s="2027"/>
      <c r="HCD36" s="2027"/>
      <c r="HCE36" s="2027"/>
      <c r="HCF36" s="2027"/>
      <c r="HCG36" s="2027"/>
      <c r="HCH36" s="2027"/>
      <c r="HCI36" s="2027"/>
      <c r="HCJ36" s="2027"/>
      <c r="HCK36" s="2027"/>
      <c r="HCL36" s="2027"/>
      <c r="HCM36" s="2027"/>
      <c r="HCN36" s="2027"/>
      <c r="HCO36" s="2027"/>
      <c r="HCP36" s="2027"/>
      <c r="HCQ36" s="2027"/>
      <c r="HCR36" s="2027"/>
      <c r="HCS36" s="2027"/>
      <c r="HCT36" s="2027"/>
      <c r="HCU36" s="2027"/>
      <c r="HCV36" s="2027"/>
      <c r="HCW36" s="2027"/>
      <c r="HCX36" s="2027"/>
      <c r="HCY36" s="2027"/>
      <c r="HCZ36" s="2027"/>
      <c r="HDA36" s="2027"/>
      <c r="HDB36" s="2027"/>
      <c r="HDC36" s="2027"/>
      <c r="HDD36" s="2027"/>
      <c r="HDE36" s="2027"/>
      <c r="HDF36" s="2027"/>
      <c r="HDG36" s="2027"/>
      <c r="HDH36" s="2027"/>
      <c r="HDI36" s="2027"/>
      <c r="HDJ36" s="2027"/>
      <c r="HDK36" s="2027"/>
      <c r="HDL36" s="2027"/>
      <c r="HDM36" s="2027"/>
      <c r="HDN36" s="2027"/>
      <c r="HDO36" s="2027"/>
      <c r="HDP36" s="2027"/>
      <c r="HDQ36" s="2027"/>
      <c r="HDR36" s="2027"/>
      <c r="HDS36" s="2027"/>
      <c r="HDT36" s="2027"/>
      <c r="HDU36" s="2027"/>
      <c r="HDV36" s="2027"/>
      <c r="HDW36" s="2027"/>
      <c r="HDX36" s="2027"/>
      <c r="HDY36" s="2027"/>
      <c r="HDZ36" s="2027"/>
      <c r="HEA36" s="2027"/>
      <c r="HEB36" s="2027"/>
      <c r="HEC36" s="2027"/>
      <c r="HED36" s="2027"/>
      <c r="HEE36" s="2027"/>
      <c r="HEF36" s="2027"/>
      <c r="HEG36" s="2027"/>
      <c r="HEH36" s="2027"/>
      <c r="HEI36" s="2027"/>
      <c r="HEJ36" s="2027"/>
      <c r="HEK36" s="2027"/>
      <c r="HEL36" s="2027"/>
      <c r="HEM36" s="2027"/>
      <c r="HEN36" s="2027"/>
      <c r="HEO36" s="2027"/>
      <c r="HEP36" s="2027"/>
      <c r="HEQ36" s="2027"/>
      <c r="HER36" s="2027"/>
      <c r="HES36" s="2027"/>
      <c r="HET36" s="2027"/>
      <c r="HEU36" s="2027"/>
      <c r="HEV36" s="2027"/>
      <c r="HEW36" s="2027"/>
      <c r="HEX36" s="2027"/>
      <c r="HEY36" s="2027"/>
      <c r="HEZ36" s="2027"/>
      <c r="HFA36" s="2027"/>
      <c r="HFB36" s="2027"/>
      <c r="HFC36" s="2027"/>
      <c r="HFD36" s="2027"/>
      <c r="HFE36" s="2027"/>
      <c r="HFF36" s="2027"/>
      <c r="HFG36" s="2027"/>
      <c r="HFH36" s="2027"/>
      <c r="HFI36" s="2027"/>
      <c r="HFJ36" s="2027"/>
      <c r="HFK36" s="2027"/>
      <c r="HFL36" s="2027"/>
      <c r="HFM36" s="2027"/>
      <c r="HFN36" s="2027"/>
      <c r="HFO36" s="2027"/>
      <c r="HFP36" s="2027"/>
      <c r="HFQ36" s="2027"/>
      <c r="HFR36" s="2027"/>
      <c r="HFS36" s="2027"/>
      <c r="HFT36" s="2027"/>
      <c r="HFU36" s="2027"/>
      <c r="HFV36" s="2027"/>
      <c r="HFW36" s="2027"/>
      <c r="HFX36" s="2027"/>
      <c r="HFY36" s="2027"/>
      <c r="HFZ36" s="2027"/>
      <c r="HGA36" s="2027"/>
      <c r="HGB36" s="2027"/>
      <c r="HGC36" s="2027"/>
      <c r="HGD36" s="2027"/>
      <c r="HGE36" s="2027"/>
      <c r="HGF36" s="2027"/>
      <c r="HGG36" s="2027"/>
      <c r="HGH36" s="2027"/>
      <c r="HGI36" s="2027"/>
      <c r="HGJ36" s="2027"/>
      <c r="HGK36" s="2027"/>
      <c r="HGL36" s="2027"/>
      <c r="HGM36" s="2027"/>
      <c r="HGN36" s="2027"/>
      <c r="HGO36" s="2027"/>
      <c r="HGP36" s="2027"/>
      <c r="HGQ36" s="2027"/>
      <c r="HGR36" s="2027"/>
      <c r="HGS36" s="2027"/>
      <c r="HGT36" s="2027"/>
      <c r="HGU36" s="2027"/>
      <c r="HGV36" s="2027"/>
      <c r="HGW36" s="2027"/>
      <c r="HGX36" s="2027"/>
      <c r="HGY36" s="2027"/>
      <c r="HGZ36" s="2027"/>
      <c r="HHA36" s="2027"/>
      <c r="HHB36" s="2027"/>
      <c r="HHC36" s="2027"/>
      <c r="HHD36" s="2027"/>
      <c r="HHE36" s="2027"/>
      <c r="HHF36" s="2027"/>
      <c r="HHG36" s="2027"/>
      <c r="HHH36" s="2027"/>
      <c r="HHI36" s="2027"/>
      <c r="HHJ36" s="2027"/>
      <c r="HHK36" s="2027"/>
      <c r="HHL36" s="2027"/>
      <c r="HHM36" s="2027"/>
      <c r="HHN36" s="2027"/>
      <c r="HHO36" s="2027"/>
      <c r="HHP36" s="2027"/>
      <c r="HHQ36" s="2027"/>
      <c r="HHR36" s="2027"/>
      <c r="HHS36" s="2027"/>
      <c r="HHT36" s="2027"/>
      <c r="HHU36" s="2027"/>
      <c r="HHV36" s="2027"/>
      <c r="HHW36" s="2027"/>
      <c r="HHX36" s="2027"/>
      <c r="HHY36" s="2027"/>
      <c r="HHZ36" s="2027"/>
      <c r="HIA36" s="2027"/>
      <c r="HIB36" s="2027"/>
      <c r="HIC36" s="2027"/>
      <c r="HID36" s="2027"/>
      <c r="HIE36" s="2027"/>
      <c r="HIF36" s="2027"/>
      <c r="HIG36" s="2027"/>
      <c r="HIH36" s="2027"/>
      <c r="HII36" s="2027"/>
      <c r="HIJ36" s="2027"/>
      <c r="HIK36" s="2027"/>
      <c r="HIL36" s="2027"/>
      <c r="HIM36" s="2027"/>
      <c r="HIN36" s="2027"/>
      <c r="HIO36" s="2027"/>
      <c r="HIP36" s="2027"/>
      <c r="HIQ36" s="2027"/>
      <c r="HIR36" s="2027"/>
      <c r="HIS36" s="2027"/>
      <c r="HIT36" s="2027"/>
      <c r="HIU36" s="2027"/>
      <c r="HIV36" s="2027"/>
      <c r="HIW36" s="2027"/>
      <c r="HIX36" s="2027"/>
      <c r="HIY36" s="2027"/>
      <c r="HIZ36" s="2027"/>
      <c r="HJA36" s="2027"/>
      <c r="HJB36" s="2027"/>
      <c r="HJC36" s="2027"/>
      <c r="HJD36" s="2027"/>
      <c r="HJE36" s="2027"/>
      <c r="HJF36" s="2027"/>
      <c r="HJG36" s="2027"/>
      <c r="HJH36" s="2027"/>
      <c r="HJI36" s="2027"/>
      <c r="HJJ36" s="2027"/>
      <c r="HJK36" s="2027"/>
      <c r="HJL36" s="2027"/>
      <c r="HJM36" s="2027"/>
      <c r="HJN36" s="2027"/>
      <c r="HJO36" s="2027"/>
      <c r="HJP36" s="2027"/>
      <c r="HJQ36" s="2027"/>
      <c r="HJR36" s="2027"/>
      <c r="HJS36" s="2027"/>
      <c r="HJT36" s="2027"/>
      <c r="HJU36" s="2027"/>
      <c r="HJV36" s="2027"/>
      <c r="HJW36" s="2027"/>
      <c r="HJX36" s="2027"/>
      <c r="HJY36" s="2027"/>
      <c r="HJZ36" s="2027"/>
      <c r="HKA36" s="2027"/>
      <c r="HKB36" s="2027"/>
      <c r="HKC36" s="2027"/>
      <c r="HKD36" s="2027"/>
      <c r="HKE36" s="2027"/>
      <c r="HKF36" s="2027"/>
      <c r="HKG36" s="2027"/>
      <c r="HKH36" s="2027"/>
      <c r="HKI36" s="2027"/>
      <c r="HKJ36" s="2027"/>
      <c r="HKK36" s="2027"/>
      <c r="HKL36" s="2027"/>
      <c r="HKM36" s="2027"/>
      <c r="HKN36" s="2027"/>
      <c r="HKO36" s="2027"/>
      <c r="HKP36" s="2027"/>
      <c r="HKQ36" s="2027"/>
      <c r="HKR36" s="2027"/>
      <c r="HKS36" s="2027"/>
      <c r="HKT36" s="2027"/>
      <c r="HKU36" s="2027"/>
      <c r="HKV36" s="2027"/>
      <c r="HKW36" s="2027"/>
      <c r="HKX36" s="2027"/>
      <c r="HKY36" s="2027"/>
      <c r="HKZ36" s="2027"/>
      <c r="HLA36" s="2027"/>
      <c r="HLB36" s="2027"/>
      <c r="HLC36" s="2027"/>
      <c r="HLD36" s="2027"/>
      <c r="HLE36" s="2027"/>
      <c r="HLF36" s="2027"/>
      <c r="HLG36" s="2027"/>
      <c r="HLH36" s="2027"/>
      <c r="HLI36" s="2027"/>
      <c r="HLJ36" s="2027"/>
      <c r="HLK36" s="2027"/>
      <c r="HLL36" s="2027"/>
      <c r="HLM36" s="2027"/>
      <c r="HLN36" s="2027"/>
      <c r="HLO36" s="2027"/>
      <c r="HLP36" s="2027"/>
      <c r="HLQ36" s="2027"/>
      <c r="HLR36" s="2027"/>
      <c r="HLS36" s="2027"/>
      <c r="HLT36" s="2027"/>
      <c r="HLU36" s="2027"/>
      <c r="HLV36" s="2027"/>
      <c r="HLW36" s="2027"/>
      <c r="HLX36" s="2027"/>
      <c r="HLY36" s="2027"/>
      <c r="HLZ36" s="2027"/>
      <c r="HMA36" s="2027"/>
      <c r="HMB36" s="2027"/>
      <c r="HMC36" s="2027"/>
      <c r="HMD36" s="2027"/>
      <c r="HME36" s="2027"/>
      <c r="HMF36" s="2027"/>
      <c r="HMG36" s="2027"/>
      <c r="HMH36" s="2027"/>
      <c r="HMI36" s="2027"/>
      <c r="HMJ36" s="2027"/>
      <c r="HMK36" s="2027"/>
      <c r="HML36" s="2027"/>
      <c r="HMM36" s="2027"/>
      <c r="HMN36" s="2027"/>
      <c r="HMO36" s="2027"/>
      <c r="HMP36" s="2027"/>
      <c r="HMQ36" s="2027"/>
      <c r="HMR36" s="2027"/>
      <c r="HMS36" s="2027"/>
      <c r="HMT36" s="2027"/>
      <c r="HMU36" s="2027"/>
      <c r="HMV36" s="2027"/>
      <c r="HMW36" s="2027"/>
      <c r="HMX36" s="2027"/>
      <c r="HMY36" s="2027"/>
      <c r="HMZ36" s="2027"/>
      <c r="HNA36" s="2027"/>
      <c r="HNB36" s="2027"/>
      <c r="HNC36" s="2027"/>
      <c r="HND36" s="2027"/>
      <c r="HNE36" s="2027"/>
      <c r="HNF36" s="2027"/>
      <c r="HNG36" s="2027"/>
      <c r="HNH36" s="2027"/>
      <c r="HNI36" s="2027"/>
      <c r="HNJ36" s="2027"/>
      <c r="HNK36" s="2027"/>
      <c r="HNL36" s="2027"/>
      <c r="HNM36" s="2027"/>
      <c r="HNN36" s="2027"/>
      <c r="HNO36" s="2027"/>
      <c r="HNP36" s="2027"/>
      <c r="HNQ36" s="2027"/>
      <c r="HNR36" s="2027"/>
      <c r="HNS36" s="2027"/>
      <c r="HNT36" s="2027"/>
      <c r="HNU36" s="2027"/>
      <c r="HNV36" s="2027"/>
      <c r="HNW36" s="2027"/>
      <c r="HNX36" s="2027"/>
      <c r="HNY36" s="2027"/>
      <c r="HNZ36" s="2027"/>
      <c r="HOA36" s="2027"/>
      <c r="HOB36" s="2027"/>
      <c r="HOC36" s="2027"/>
      <c r="HOD36" s="2027"/>
      <c r="HOE36" s="2027"/>
      <c r="HOF36" s="2027"/>
      <c r="HOG36" s="2027"/>
      <c r="HOH36" s="2027"/>
      <c r="HOI36" s="2027"/>
      <c r="HOJ36" s="2027"/>
      <c r="HOK36" s="2027"/>
      <c r="HOL36" s="2027"/>
      <c r="HOM36" s="2027"/>
      <c r="HON36" s="2027"/>
      <c r="HOO36" s="2027"/>
      <c r="HOP36" s="2027"/>
      <c r="HOQ36" s="2027"/>
      <c r="HOR36" s="2027"/>
      <c r="HOS36" s="2027"/>
      <c r="HOT36" s="2027"/>
      <c r="HOU36" s="2027"/>
      <c r="HOV36" s="2027"/>
      <c r="HOW36" s="2027"/>
      <c r="HOX36" s="2027"/>
      <c r="HOY36" s="2027"/>
      <c r="HOZ36" s="2027"/>
      <c r="HPA36" s="2027"/>
      <c r="HPB36" s="2027"/>
      <c r="HPC36" s="2027"/>
      <c r="HPD36" s="2027"/>
      <c r="HPE36" s="2027"/>
      <c r="HPF36" s="2027"/>
      <c r="HPG36" s="2027"/>
      <c r="HPH36" s="2027"/>
      <c r="HPI36" s="2027"/>
      <c r="HPJ36" s="2027"/>
      <c r="HPK36" s="2027"/>
      <c r="HPL36" s="2027"/>
      <c r="HPM36" s="2027"/>
      <c r="HPN36" s="2027"/>
      <c r="HPO36" s="2027"/>
      <c r="HPP36" s="2027"/>
      <c r="HPQ36" s="2027"/>
      <c r="HPR36" s="2027"/>
      <c r="HPS36" s="2027"/>
      <c r="HPT36" s="2027"/>
      <c r="HPU36" s="2027"/>
      <c r="HPV36" s="2027"/>
      <c r="HPW36" s="2027"/>
      <c r="HPX36" s="2027"/>
      <c r="HPY36" s="2027"/>
      <c r="HPZ36" s="2027"/>
      <c r="HQA36" s="2027"/>
      <c r="HQB36" s="2027"/>
      <c r="HQC36" s="2027"/>
      <c r="HQD36" s="2027"/>
      <c r="HQE36" s="2027"/>
      <c r="HQF36" s="2027"/>
      <c r="HQG36" s="2027"/>
      <c r="HQH36" s="2027"/>
      <c r="HQI36" s="2027"/>
      <c r="HQJ36" s="2027"/>
      <c r="HQK36" s="2027"/>
      <c r="HQL36" s="2027"/>
      <c r="HQM36" s="2027"/>
      <c r="HQN36" s="2027"/>
      <c r="HQO36" s="2027"/>
      <c r="HQP36" s="2027"/>
      <c r="HQQ36" s="2027"/>
      <c r="HQR36" s="2027"/>
      <c r="HQS36" s="2027"/>
      <c r="HQT36" s="2027"/>
      <c r="HQU36" s="2027"/>
      <c r="HQV36" s="2027"/>
      <c r="HQW36" s="2027"/>
      <c r="HQX36" s="2027"/>
      <c r="HQY36" s="2027"/>
      <c r="HQZ36" s="2027"/>
      <c r="HRA36" s="2027"/>
      <c r="HRB36" s="2027"/>
      <c r="HRC36" s="2027"/>
      <c r="HRD36" s="2027"/>
      <c r="HRE36" s="2027"/>
      <c r="HRF36" s="2027"/>
      <c r="HRG36" s="2027"/>
      <c r="HRH36" s="2027"/>
      <c r="HRI36" s="2027"/>
      <c r="HRJ36" s="2027"/>
      <c r="HRK36" s="2027"/>
      <c r="HRL36" s="2027"/>
      <c r="HRM36" s="2027"/>
      <c r="HRN36" s="2027"/>
      <c r="HRO36" s="2027"/>
      <c r="HRP36" s="2027"/>
      <c r="HRQ36" s="2027"/>
      <c r="HRR36" s="2027"/>
      <c r="HRS36" s="2027"/>
      <c r="HRT36" s="2027"/>
      <c r="HRU36" s="2027"/>
      <c r="HRV36" s="2027"/>
      <c r="HRW36" s="2027"/>
      <c r="HRX36" s="2027"/>
      <c r="HRY36" s="2027"/>
      <c r="HRZ36" s="2027"/>
      <c r="HSA36" s="2027"/>
      <c r="HSB36" s="2027"/>
      <c r="HSC36" s="2027"/>
      <c r="HSD36" s="2027"/>
      <c r="HSE36" s="2027"/>
      <c r="HSF36" s="2027"/>
      <c r="HSG36" s="2027"/>
      <c r="HSH36" s="2027"/>
      <c r="HSI36" s="2027"/>
      <c r="HSJ36" s="2027"/>
      <c r="HSK36" s="2027"/>
      <c r="HSL36" s="2027"/>
      <c r="HSM36" s="2027"/>
      <c r="HSN36" s="2027"/>
      <c r="HSO36" s="2027"/>
      <c r="HSP36" s="2027"/>
      <c r="HSQ36" s="2027"/>
      <c r="HSR36" s="2027"/>
      <c r="HSS36" s="2027"/>
      <c r="HST36" s="2027"/>
      <c r="HSU36" s="2027"/>
      <c r="HSV36" s="2027"/>
      <c r="HSW36" s="2027"/>
      <c r="HSX36" s="2027"/>
      <c r="HSY36" s="2027"/>
      <c r="HSZ36" s="2027"/>
      <c r="HTA36" s="2027"/>
      <c r="HTB36" s="2027"/>
      <c r="HTC36" s="2027"/>
      <c r="HTD36" s="2027"/>
      <c r="HTE36" s="2027"/>
      <c r="HTF36" s="2027"/>
      <c r="HTG36" s="2027"/>
      <c r="HTH36" s="2027"/>
      <c r="HTI36" s="2027"/>
      <c r="HTJ36" s="2027"/>
      <c r="HTK36" s="2027"/>
      <c r="HTL36" s="2027"/>
      <c r="HTM36" s="2027"/>
      <c r="HTN36" s="2027"/>
      <c r="HTO36" s="2027"/>
      <c r="HTP36" s="2027"/>
      <c r="HTQ36" s="2027"/>
      <c r="HTR36" s="2027"/>
      <c r="HTS36" s="2027"/>
      <c r="HTT36" s="2027"/>
      <c r="HTU36" s="2027"/>
      <c r="HTV36" s="2027"/>
      <c r="HTW36" s="2027"/>
      <c r="HTX36" s="2027"/>
      <c r="HTY36" s="2027"/>
      <c r="HTZ36" s="2027"/>
      <c r="HUA36" s="2027"/>
      <c r="HUB36" s="2027"/>
      <c r="HUC36" s="2027"/>
      <c r="HUD36" s="2027"/>
      <c r="HUE36" s="2027"/>
      <c r="HUF36" s="2027"/>
      <c r="HUG36" s="2027"/>
      <c r="HUH36" s="2027"/>
      <c r="HUI36" s="2027"/>
      <c r="HUJ36" s="2027"/>
      <c r="HUK36" s="2027"/>
      <c r="HUL36" s="2027"/>
      <c r="HUM36" s="2027"/>
      <c r="HUN36" s="2027"/>
      <c r="HUO36" s="2027"/>
      <c r="HUP36" s="2027"/>
      <c r="HUQ36" s="2027"/>
      <c r="HUR36" s="2027"/>
      <c r="HUS36" s="2027"/>
      <c r="HUT36" s="2027"/>
      <c r="HUU36" s="2027"/>
      <c r="HUV36" s="2027"/>
      <c r="HUW36" s="2027"/>
      <c r="HUX36" s="2027"/>
      <c r="HUY36" s="2027"/>
      <c r="HUZ36" s="2027"/>
      <c r="HVA36" s="2027"/>
      <c r="HVB36" s="2027"/>
      <c r="HVC36" s="2027"/>
      <c r="HVD36" s="2027"/>
      <c r="HVE36" s="2027"/>
      <c r="HVF36" s="2027"/>
      <c r="HVG36" s="2027"/>
      <c r="HVH36" s="2027"/>
      <c r="HVI36" s="2027"/>
      <c r="HVJ36" s="2027"/>
      <c r="HVK36" s="2027"/>
      <c r="HVL36" s="2027"/>
      <c r="HVM36" s="2027"/>
      <c r="HVN36" s="2027"/>
      <c r="HVO36" s="2027"/>
      <c r="HVP36" s="2027"/>
      <c r="HVQ36" s="2027"/>
      <c r="HVR36" s="2027"/>
      <c r="HVS36" s="2027"/>
      <c r="HVT36" s="2027"/>
      <c r="HVU36" s="2027"/>
      <c r="HVV36" s="2027"/>
      <c r="HVW36" s="2027"/>
      <c r="HVX36" s="2027"/>
      <c r="HVY36" s="2027"/>
      <c r="HVZ36" s="2027"/>
      <c r="HWA36" s="2027"/>
      <c r="HWB36" s="2027"/>
      <c r="HWC36" s="2027"/>
      <c r="HWD36" s="2027"/>
      <c r="HWE36" s="2027"/>
      <c r="HWF36" s="2027"/>
      <c r="HWG36" s="2027"/>
      <c r="HWH36" s="2027"/>
      <c r="HWI36" s="2027"/>
      <c r="HWJ36" s="2027"/>
      <c r="HWK36" s="2027"/>
      <c r="HWL36" s="2027"/>
      <c r="HWM36" s="2027"/>
      <c r="HWN36" s="2027"/>
      <c r="HWO36" s="2027"/>
      <c r="HWP36" s="2027"/>
      <c r="HWQ36" s="2027"/>
      <c r="HWR36" s="2027"/>
      <c r="HWS36" s="2027"/>
      <c r="HWT36" s="2027"/>
      <c r="HWU36" s="2027"/>
      <c r="HWV36" s="2027"/>
      <c r="HWW36" s="2027"/>
      <c r="HWX36" s="2027"/>
      <c r="HWY36" s="2027"/>
      <c r="HWZ36" s="2027"/>
      <c r="HXA36" s="2027"/>
      <c r="HXB36" s="2027"/>
      <c r="HXC36" s="2027"/>
      <c r="HXD36" s="2027"/>
      <c r="HXE36" s="2027"/>
      <c r="HXF36" s="2027"/>
      <c r="HXG36" s="2027"/>
      <c r="HXH36" s="2027"/>
      <c r="HXI36" s="2027"/>
      <c r="HXJ36" s="2027"/>
      <c r="HXK36" s="2027"/>
      <c r="HXL36" s="2027"/>
      <c r="HXM36" s="2027"/>
      <c r="HXN36" s="2027"/>
      <c r="HXO36" s="2027"/>
      <c r="HXP36" s="2027"/>
      <c r="HXQ36" s="2027"/>
      <c r="HXR36" s="2027"/>
      <c r="HXS36" s="2027"/>
      <c r="HXT36" s="2027"/>
      <c r="HXU36" s="2027"/>
      <c r="HXV36" s="2027"/>
      <c r="HXW36" s="2027"/>
      <c r="HXX36" s="2027"/>
      <c r="HXY36" s="2027"/>
      <c r="HXZ36" s="2027"/>
      <c r="HYA36" s="2027"/>
      <c r="HYB36" s="2027"/>
      <c r="HYC36" s="2027"/>
      <c r="HYD36" s="2027"/>
      <c r="HYE36" s="2027"/>
      <c r="HYF36" s="2027"/>
      <c r="HYG36" s="2027"/>
      <c r="HYH36" s="2027"/>
      <c r="HYI36" s="2027"/>
      <c r="HYJ36" s="2027"/>
      <c r="HYK36" s="2027"/>
      <c r="HYL36" s="2027"/>
      <c r="HYM36" s="2027"/>
      <c r="HYN36" s="2027"/>
      <c r="HYO36" s="2027"/>
      <c r="HYP36" s="2027"/>
      <c r="HYQ36" s="2027"/>
      <c r="HYR36" s="2027"/>
      <c r="HYS36" s="2027"/>
      <c r="HYT36" s="2027"/>
      <c r="HYU36" s="2027"/>
      <c r="HYV36" s="2027"/>
      <c r="HYW36" s="2027"/>
      <c r="HYX36" s="2027"/>
      <c r="HYY36" s="2027"/>
      <c r="HYZ36" s="2027"/>
      <c r="HZA36" s="2027"/>
      <c r="HZB36" s="2027"/>
      <c r="HZC36" s="2027"/>
      <c r="HZD36" s="2027"/>
      <c r="HZE36" s="2027"/>
      <c r="HZF36" s="2027"/>
      <c r="HZG36" s="2027"/>
      <c r="HZH36" s="2027"/>
      <c r="HZI36" s="2027"/>
      <c r="HZJ36" s="2027"/>
      <c r="HZK36" s="2027"/>
      <c r="HZL36" s="2027"/>
      <c r="HZM36" s="2027"/>
      <c r="HZN36" s="2027"/>
      <c r="HZO36" s="2027"/>
      <c r="HZP36" s="2027"/>
      <c r="HZQ36" s="2027"/>
      <c r="HZR36" s="2027"/>
      <c r="HZS36" s="2027"/>
      <c r="HZT36" s="2027"/>
      <c r="HZU36" s="2027"/>
      <c r="HZV36" s="2027"/>
      <c r="HZW36" s="2027"/>
      <c r="HZX36" s="2027"/>
      <c r="HZY36" s="2027"/>
      <c r="HZZ36" s="2027"/>
      <c r="IAA36" s="2027"/>
      <c r="IAB36" s="2027"/>
      <c r="IAC36" s="2027"/>
      <c r="IAD36" s="2027"/>
      <c r="IAE36" s="2027"/>
      <c r="IAF36" s="2027"/>
      <c r="IAG36" s="2027"/>
      <c r="IAH36" s="2027"/>
      <c r="IAI36" s="2027"/>
      <c r="IAJ36" s="2027"/>
      <c r="IAK36" s="2027"/>
      <c r="IAL36" s="2027"/>
      <c r="IAM36" s="2027"/>
      <c r="IAN36" s="2027"/>
      <c r="IAO36" s="2027"/>
      <c r="IAP36" s="2027"/>
      <c r="IAQ36" s="2027"/>
      <c r="IAR36" s="2027"/>
      <c r="IAS36" s="2027"/>
      <c r="IAT36" s="2027"/>
      <c r="IAU36" s="2027"/>
      <c r="IAV36" s="2027"/>
      <c r="IAW36" s="2027"/>
      <c r="IAX36" s="2027"/>
      <c r="IAY36" s="2027"/>
      <c r="IAZ36" s="2027"/>
      <c r="IBA36" s="2027"/>
      <c r="IBB36" s="2027"/>
      <c r="IBC36" s="2027"/>
      <c r="IBD36" s="2027"/>
      <c r="IBE36" s="2027"/>
      <c r="IBF36" s="2027"/>
      <c r="IBG36" s="2027"/>
      <c r="IBH36" s="2027"/>
      <c r="IBI36" s="2027"/>
      <c r="IBJ36" s="2027"/>
      <c r="IBK36" s="2027"/>
      <c r="IBL36" s="2027"/>
      <c r="IBM36" s="2027"/>
      <c r="IBN36" s="2027"/>
      <c r="IBO36" s="2027"/>
      <c r="IBP36" s="2027"/>
      <c r="IBQ36" s="2027"/>
      <c r="IBR36" s="2027"/>
      <c r="IBS36" s="2027"/>
      <c r="IBT36" s="2027"/>
      <c r="IBU36" s="2027"/>
      <c r="IBV36" s="2027"/>
      <c r="IBW36" s="2027"/>
      <c r="IBX36" s="2027"/>
      <c r="IBY36" s="2027"/>
      <c r="IBZ36" s="2027"/>
      <c r="ICA36" s="2027"/>
      <c r="ICB36" s="2027"/>
      <c r="ICC36" s="2027"/>
      <c r="ICD36" s="2027"/>
      <c r="ICE36" s="2027"/>
      <c r="ICF36" s="2027"/>
      <c r="ICG36" s="2027"/>
      <c r="ICH36" s="2027"/>
      <c r="ICI36" s="2027"/>
      <c r="ICJ36" s="2027"/>
      <c r="ICK36" s="2027"/>
      <c r="ICL36" s="2027"/>
      <c r="ICM36" s="2027"/>
      <c r="ICN36" s="2027"/>
      <c r="ICO36" s="2027"/>
      <c r="ICP36" s="2027"/>
      <c r="ICQ36" s="2027"/>
      <c r="ICR36" s="2027"/>
      <c r="ICS36" s="2027"/>
      <c r="ICT36" s="2027"/>
      <c r="ICU36" s="2027"/>
      <c r="ICV36" s="2027"/>
      <c r="ICW36" s="2027"/>
      <c r="ICX36" s="2027"/>
      <c r="ICY36" s="2027"/>
      <c r="ICZ36" s="2027"/>
      <c r="IDA36" s="2027"/>
      <c r="IDB36" s="2027"/>
      <c r="IDC36" s="2027"/>
      <c r="IDD36" s="2027"/>
      <c r="IDE36" s="2027"/>
      <c r="IDF36" s="2027"/>
      <c r="IDG36" s="2027"/>
      <c r="IDH36" s="2027"/>
      <c r="IDI36" s="2027"/>
      <c r="IDJ36" s="2027"/>
      <c r="IDK36" s="2027"/>
      <c r="IDL36" s="2027"/>
      <c r="IDM36" s="2027"/>
      <c r="IDN36" s="2027"/>
      <c r="IDO36" s="2027"/>
      <c r="IDP36" s="2027"/>
      <c r="IDQ36" s="2027"/>
      <c r="IDR36" s="2027"/>
      <c r="IDS36" s="2027"/>
      <c r="IDT36" s="2027"/>
      <c r="IDU36" s="2027"/>
      <c r="IDV36" s="2027"/>
      <c r="IDW36" s="2027"/>
      <c r="IDX36" s="2027"/>
      <c r="IDY36" s="2027"/>
      <c r="IDZ36" s="2027"/>
      <c r="IEA36" s="2027"/>
      <c r="IEB36" s="2027"/>
      <c r="IEC36" s="2027"/>
      <c r="IED36" s="2027"/>
      <c r="IEE36" s="2027"/>
      <c r="IEF36" s="2027"/>
      <c r="IEG36" s="2027"/>
      <c r="IEH36" s="2027"/>
      <c r="IEI36" s="2027"/>
      <c r="IEJ36" s="2027"/>
      <c r="IEK36" s="2027"/>
      <c r="IEL36" s="2027"/>
      <c r="IEM36" s="2027"/>
      <c r="IEN36" s="2027"/>
      <c r="IEO36" s="2027"/>
      <c r="IEP36" s="2027"/>
      <c r="IEQ36" s="2027"/>
      <c r="IER36" s="2027"/>
      <c r="IES36" s="2027"/>
      <c r="IET36" s="2027"/>
      <c r="IEU36" s="2027"/>
      <c r="IEV36" s="2027"/>
      <c r="IEW36" s="2027"/>
      <c r="IEX36" s="2027"/>
      <c r="IEY36" s="2027"/>
      <c r="IEZ36" s="2027"/>
      <c r="IFA36" s="2027"/>
      <c r="IFB36" s="2027"/>
      <c r="IFC36" s="2027"/>
      <c r="IFD36" s="2027"/>
      <c r="IFE36" s="2027"/>
      <c r="IFF36" s="2027"/>
      <c r="IFG36" s="2027"/>
      <c r="IFH36" s="2027"/>
      <c r="IFI36" s="2027"/>
      <c r="IFJ36" s="2027"/>
      <c r="IFK36" s="2027"/>
      <c r="IFL36" s="2027"/>
      <c r="IFM36" s="2027"/>
      <c r="IFN36" s="2027"/>
      <c r="IFO36" s="2027"/>
      <c r="IFP36" s="2027"/>
      <c r="IFQ36" s="2027"/>
      <c r="IFR36" s="2027"/>
      <c r="IFS36" s="2027"/>
      <c r="IFT36" s="2027"/>
      <c r="IFU36" s="2027"/>
      <c r="IFV36" s="2027"/>
      <c r="IFW36" s="2027"/>
      <c r="IFX36" s="2027"/>
      <c r="IFY36" s="2027"/>
      <c r="IFZ36" s="2027"/>
      <c r="IGA36" s="2027"/>
      <c r="IGB36" s="2027"/>
      <c r="IGC36" s="2027"/>
      <c r="IGD36" s="2027"/>
      <c r="IGE36" s="2027"/>
      <c r="IGF36" s="2027"/>
      <c r="IGG36" s="2027"/>
      <c r="IGH36" s="2027"/>
      <c r="IGI36" s="2027"/>
      <c r="IGJ36" s="2027"/>
      <c r="IGK36" s="2027"/>
      <c r="IGL36" s="2027"/>
      <c r="IGM36" s="2027"/>
      <c r="IGN36" s="2027"/>
      <c r="IGO36" s="2027"/>
      <c r="IGP36" s="2027"/>
      <c r="IGQ36" s="2027"/>
      <c r="IGR36" s="2027"/>
      <c r="IGS36" s="2027"/>
      <c r="IGT36" s="2027"/>
      <c r="IGU36" s="2027"/>
      <c r="IGV36" s="2027"/>
      <c r="IGW36" s="2027"/>
      <c r="IGX36" s="2027"/>
      <c r="IGY36" s="2027"/>
      <c r="IGZ36" s="2027"/>
      <c r="IHA36" s="2027"/>
      <c r="IHB36" s="2027"/>
      <c r="IHC36" s="2027"/>
      <c r="IHD36" s="2027"/>
      <c r="IHE36" s="2027"/>
      <c r="IHF36" s="2027"/>
      <c r="IHG36" s="2027"/>
      <c r="IHH36" s="2027"/>
      <c r="IHI36" s="2027"/>
      <c r="IHJ36" s="2027"/>
      <c r="IHK36" s="2027"/>
      <c r="IHL36" s="2027"/>
      <c r="IHM36" s="2027"/>
      <c r="IHN36" s="2027"/>
      <c r="IHO36" s="2027"/>
      <c r="IHP36" s="2027"/>
      <c r="IHQ36" s="2027"/>
      <c r="IHR36" s="2027"/>
      <c r="IHS36" s="2027"/>
      <c r="IHT36" s="2027"/>
      <c r="IHU36" s="2027"/>
      <c r="IHV36" s="2027"/>
      <c r="IHW36" s="2027"/>
      <c r="IHX36" s="2027"/>
      <c r="IHY36" s="2027"/>
      <c r="IHZ36" s="2027"/>
      <c r="IIA36" s="2027"/>
      <c r="IIB36" s="2027"/>
      <c r="IIC36" s="2027"/>
      <c r="IID36" s="2027"/>
      <c r="IIE36" s="2027"/>
      <c r="IIF36" s="2027"/>
      <c r="IIG36" s="2027"/>
      <c r="IIH36" s="2027"/>
      <c r="III36" s="2027"/>
      <c r="IIJ36" s="2027"/>
      <c r="IIK36" s="2027"/>
      <c r="IIL36" s="2027"/>
      <c r="IIM36" s="2027"/>
      <c r="IIN36" s="2027"/>
      <c r="IIO36" s="2027"/>
      <c r="IIP36" s="2027"/>
      <c r="IIQ36" s="2027"/>
      <c r="IIR36" s="2027"/>
      <c r="IIS36" s="2027"/>
      <c r="IIT36" s="2027"/>
      <c r="IIU36" s="2027"/>
      <c r="IIV36" s="2027"/>
      <c r="IIW36" s="2027"/>
      <c r="IIX36" s="2027"/>
      <c r="IIY36" s="2027"/>
      <c r="IIZ36" s="2027"/>
      <c r="IJA36" s="2027"/>
      <c r="IJB36" s="2027"/>
      <c r="IJC36" s="2027"/>
      <c r="IJD36" s="2027"/>
      <c r="IJE36" s="2027"/>
      <c r="IJF36" s="2027"/>
      <c r="IJG36" s="2027"/>
      <c r="IJH36" s="2027"/>
      <c r="IJI36" s="2027"/>
      <c r="IJJ36" s="2027"/>
      <c r="IJK36" s="2027"/>
      <c r="IJL36" s="2027"/>
      <c r="IJM36" s="2027"/>
      <c r="IJN36" s="2027"/>
      <c r="IJO36" s="2027"/>
      <c r="IJP36" s="2027"/>
      <c r="IJQ36" s="2027"/>
      <c r="IJR36" s="2027"/>
      <c r="IJS36" s="2027"/>
      <c r="IJT36" s="2027"/>
      <c r="IJU36" s="2027"/>
      <c r="IJV36" s="2027"/>
      <c r="IJW36" s="2027"/>
      <c r="IJX36" s="2027"/>
      <c r="IJY36" s="2027"/>
      <c r="IJZ36" s="2027"/>
      <c r="IKA36" s="2027"/>
      <c r="IKB36" s="2027"/>
      <c r="IKC36" s="2027"/>
      <c r="IKD36" s="2027"/>
      <c r="IKE36" s="2027"/>
      <c r="IKF36" s="2027"/>
      <c r="IKG36" s="2027"/>
      <c r="IKH36" s="2027"/>
      <c r="IKI36" s="2027"/>
      <c r="IKJ36" s="2027"/>
      <c r="IKK36" s="2027"/>
      <c r="IKL36" s="2027"/>
      <c r="IKM36" s="2027"/>
      <c r="IKN36" s="2027"/>
      <c r="IKO36" s="2027"/>
      <c r="IKP36" s="2027"/>
      <c r="IKQ36" s="2027"/>
      <c r="IKR36" s="2027"/>
      <c r="IKS36" s="2027"/>
      <c r="IKT36" s="2027"/>
      <c r="IKU36" s="2027"/>
      <c r="IKV36" s="2027"/>
      <c r="IKW36" s="2027"/>
      <c r="IKX36" s="2027"/>
      <c r="IKY36" s="2027"/>
      <c r="IKZ36" s="2027"/>
      <c r="ILA36" s="2027"/>
      <c r="ILB36" s="2027"/>
      <c r="ILC36" s="2027"/>
      <c r="ILD36" s="2027"/>
      <c r="ILE36" s="2027"/>
      <c r="ILF36" s="2027"/>
      <c r="ILG36" s="2027"/>
      <c r="ILH36" s="2027"/>
      <c r="ILI36" s="2027"/>
      <c r="ILJ36" s="2027"/>
      <c r="ILK36" s="2027"/>
      <c r="ILL36" s="2027"/>
      <c r="ILM36" s="2027"/>
      <c r="ILN36" s="2027"/>
      <c r="ILO36" s="2027"/>
      <c r="ILP36" s="2027"/>
      <c r="ILQ36" s="2027"/>
      <c r="ILR36" s="2027"/>
      <c r="ILS36" s="2027"/>
      <c r="ILT36" s="2027"/>
      <c r="ILU36" s="2027"/>
      <c r="ILV36" s="2027"/>
      <c r="ILW36" s="2027"/>
      <c r="ILX36" s="2027"/>
      <c r="ILY36" s="2027"/>
      <c r="ILZ36" s="2027"/>
      <c r="IMA36" s="2027"/>
      <c r="IMB36" s="2027"/>
      <c r="IMC36" s="2027"/>
      <c r="IMD36" s="2027"/>
      <c r="IME36" s="2027"/>
      <c r="IMF36" s="2027"/>
      <c r="IMG36" s="2027"/>
      <c r="IMH36" s="2027"/>
      <c r="IMI36" s="2027"/>
      <c r="IMJ36" s="2027"/>
      <c r="IMK36" s="2027"/>
      <c r="IML36" s="2027"/>
      <c r="IMM36" s="2027"/>
      <c r="IMN36" s="2027"/>
      <c r="IMO36" s="2027"/>
      <c r="IMP36" s="2027"/>
      <c r="IMQ36" s="2027"/>
      <c r="IMR36" s="2027"/>
      <c r="IMS36" s="2027"/>
      <c r="IMT36" s="2027"/>
      <c r="IMU36" s="2027"/>
      <c r="IMV36" s="2027"/>
      <c r="IMW36" s="2027"/>
      <c r="IMX36" s="2027"/>
      <c r="IMY36" s="2027"/>
      <c r="IMZ36" s="2027"/>
      <c r="INA36" s="2027"/>
      <c r="INB36" s="2027"/>
      <c r="INC36" s="2027"/>
      <c r="IND36" s="2027"/>
      <c r="INE36" s="2027"/>
      <c r="INF36" s="2027"/>
      <c r="ING36" s="2027"/>
      <c r="INH36" s="2027"/>
      <c r="INI36" s="2027"/>
      <c r="INJ36" s="2027"/>
      <c r="INK36" s="2027"/>
      <c r="INL36" s="2027"/>
      <c r="INM36" s="2027"/>
      <c r="INN36" s="2027"/>
      <c r="INO36" s="2027"/>
      <c r="INP36" s="2027"/>
      <c r="INQ36" s="2027"/>
      <c r="INR36" s="2027"/>
      <c r="INS36" s="2027"/>
      <c r="INT36" s="2027"/>
      <c r="INU36" s="2027"/>
      <c r="INV36" s="2027"/>
      <c r="INW36" s="2027"/>
      <c r="INX36" s="2027"/>
      <c r="INY36" s="2027"/>
      <c r="INZ36" s="2027"/>
      <c r="IOA36" s="2027"/>
      <c r="IOB36" s="2027"/>
      <c r="IOC36" s="2027"/>
      <c r="IOD36" s="2027"/>
      <c r="IOE36" s="2027"/>
      <c r="IOF36" s="2027"/>
      <c r="IOG36" s="2027"/>
      <c r="IOH36" s="2027"/>
      <c r="IOI36" s="2027"/>
      <c r="IOJ36" s="2027"/>
      <c r="IOK36" s="2027"/>
      <c r="IOL36" s="2027"/>
      <c r="IOM36" s="2027"/>
      <c r="ION36" s="2027"/>
      <c r="IOO36" s="2027"/>
      <c r="IOP36" s="2027"/>
      <c r="IOQ36" s="2027"/>
      <c r="IOR36" s="2027"/>
      <c r="IOS36" s="2027"/>
      <c r="IOT36" s="2027"/>
      <c r="IOU36" s="2027"/>
      <c r="IOV36" s="2027"/>
      <c r="IOW36" s="2027"/>
      <c r="IOX36" s="2027"/>
      <c r="IOY36" s="2027"/>
      <c r="IOZ36" s="2027"/>
      <c r="IPA36" s="2027"/>
      <c r="IPB36" s="2027"/>
      <c r="IPC36" s="2027"/>
      <c r="IPD36" s="2027"/>
      <c r="IPE36" s="2027"/>
      <c r="IPF36" s="2027"/>
      <c r="IPG36" s="2027"/>
      <c r="IPH36" s="2027"/>
      <c r="IPI36" s="2027"/>
      <c r="IPJ36" s="2027"/>
      <c r="IPK36" s="2027"/>
      <c r="IPL36" s="2027"/>
      <c r="IPM36" s="2027"/>
      <c r="IPN36" s="2027"/>
      <c r="IPO36" s="2027"/>
      <c r="IPP36" s="2027"/>
      <c r="IPQ36" s="2027"/>
      <c r="IPR36" s="2027"/>
      <c r="IPS36" s="2027"/>
      <c r="IPT36" s="2027"/>
      <c r="IPU36" s="2027"/>
      <c r="IPV36" s="2027"/>
      <c r="IPW36" s="2027"/>
      <c r="IPX36" s="2027"/>
      <c r="IPY36" s="2027"/>
      <c r="IPZ36" s="2027"/>
      <c r="IQA36" s="2027"/>
      <c r="IQB36" s="2027"/>
      <c r="IQC36" s="2027"/>
      <c r="IQD36" s="2027"/>
      <c r="IQE36" s="2027"/>
      <c r="IQF36" s="2027"/>
      <c r="IQG36" s="2027"/>
      <c r="IQH36" s="2027"/>
      <c r="IQI36" s="2027"/>
      <c r="IQJ36" s="2027"/>
      <c r="IQK36" s="2027"/>
      <c r="IQL36" s="2027"/>
      <c r="IQM36" s="2027"/>
      <c r="IQN36" s="2027"/>
      <c r="IQO36" s="2027"/>
      <c r="IQP36" s="2027"/>
      <c r="IQQ36" s="2027"/>
      <c r="IQR36" s="2027"/>
      <c r="IQS36" s="2027"/>
      <c r="IQT36" s="2027"/>
      <c r="IQU36" s="2027"/>
      <c r="IQV36" s="2027"/>
      <c r="IQW36" s="2027"/>
      <c r="IQX36" s="2027"/>
      <c r="IQY36" s="2027"/>
      <c r="IQZ36" s="2027"/>
      <c r="IRA36" s="2027"/>
      <c r="IRB36" s="2027"/>
      <c r="IRC36" s="2027"/>
      <c r="IRD36" s="2027"/>
      <c r="IRE36" s="2027"/>
      <c r="IRF36" s="2027"/>
      <c r="IRG36" s="2027"/>
      <c r="IRH36" s="2027"/>
      <c r="IRI36" s="2027"/>
      <c r="IRJ36" s="2027"/>
      <c r="IRK36" s="2027"/>
      <c r="IRL36" s="2027"/>
      <c r="IRM36" s="2027"/>
      <c r="IRN36" s="2027"/>
      <c r="IRO36" s="2027"/>
      <c r="IRP36" s="2027"/>
      <c r="IRQ36" s="2027"/>
      <c r="IRR36" s="2027"/>
      <c r="IRS36" s="2027"/>
      <c r="IRT36" s="2027"/>
      <c r="IRU36" s="2027"/>
      <c r="IRV36" s="2027"/>
      <c r="IRW36" s="2027"/>
      <c r="IRX36" s="2027"/>
      <c r="IRY36" s="2027"/>
      <c r="IRZ36" s="2027"/>
      <c r="ISA36" s="2027"/>
      <c r="ISB36" s="2027"/>
      <c r="ISC36" s="2027"/>
      <c r="ISD36" s="2027"/>
      <c r="ISE36" s="2027"/>
      <c r="ISF36" s="2027"/>
      <c r="ISG36" s="2027"/>
      <c r="ISH36" s="2027"/>
      <c r="ISI36" s="2027"/>
      <c r="ISJ36" s="2027"/>
      <c r="ISK36" s="2027"/>
      <c r="ISL36" s="2027"/>
      <c r="ISM36" s="2027"/>
      <c r="ISN36" s="2027"/>
      <c r="ISO36" s="2027"/>
      <c r="ISP36" s="2027"/>
      <c r="ISQ36" s="2027"/>
      <c r="ISR36" s="2027"/>
      <c r="ISS36" s="2027"/>
      <c r="IST36" s="2027"/>
      <c r="ISU36" s="2027"/>
      <c r="ISV36" s="2027"/>
      <c r="ISW36" s="2027"/>
      <c r="ISX36" s="2027"/>
      <c r="ISY36" s="2027"/>
      <c r="ISZ36" s="2027"/>
      <c r="ITA36" s="2027"/>
      <c r="ITB36" s="2027"/>
      <c r="ITC36" s="2027"/>
      <c r="ITD36" s="2027"/>
      <c r="ITE36" s="2027"/>
      <c r="ITF36" s="2027"/>
      <c r="ITG36" s="2027"/>
      <c r="ITH36" s="2027"/>
      <c r="ITI36" s="2027"/>
      <c r="ITJ36" s="2027"/>
      <c r="ITK36" s="2027"/>
      <c r="ITL36" s="2027"/>
      <c r="ITM36" s="2027"/>
      <c r="ITN36" s="2027"/>
      <c r="ITO36" s="2027"/>
      <c r="ITP36" s="2027"/>
      <c r="ITQ36" s="2027"/>
      <c r="ITR36" s="2027"/>
      <c r="ITS36" s="2027"/>
      <c r="ITT36" s="2027"/>
      <c r="ITU36" s="2027"/>
      <c r="ITV36" s="2027"/>
      <c r="ITW36" s="2027"/>
      <c r="ITX36" s="2027"/>
      <c r="ITY36" s="2027"/>
      <c r="ITZ36" s="2027"/>
      <c r="IUA36" s="2027"/>
      <c r="IUB36" s="2027"/>
      <c r="IUC36" s="2027"/>
      <c r="IUD36" s="2027"/>
      <c r="IUE36" s="2027"/>
      <c r="IUF36" s="2027"/>
      <c r="IUG36" s="2027"/>
      <c r="IUH36" s="2027"/>
      <c r="IUI36" s="2027"/>
      <c r="IUJ36" s="2027"/>
      <c r="IUK36" s="2027"/>
      <c r="IUL36" s="2027"/>
      <c r="IUM36" s="2027"/>
      <c r="IUN36" s="2027"/>
      <c r="IUO36" s="2027"/>
      <c r="IUP36" s="2027"/>
      <c r="IUQ36" s="2027"/>
      <c r="IUR36" s="2027"/>
      <c r="IUS36" s="2027"/>
      <c r="IUT36" s="2027"/>
      <c r="IUU36" s="2027"/>
      <c r="IUV36" s="2027"/>
      <c r="IUW36" s="2027"/>
      <c r="IUX36" s="2027"/>
      <c r="IUY36" s="2027"/>
      <c r="IUZ36" s="2027"/>
      <c r="IVA36" s="2027"/>
      <c r="IVB36" s="2027"/>
      <c r="IVC36" s="2027"/>
      <c r="IVD36" s="2027"/>
      <c r="IVE36" s="2027"/>
      <c r="IVF36" s="2027"/>
      <c r="IVG36" s="2027"/>
      <c r="IVH36" s="2027"/>
      <c r="IVI36" s="2027"/>
      <c r="IVJ36" s="2027"/>
      <c r="IVK36" s="2027"/>
      <c r="IVL36" s="2027"/>
      <c r="IVM36" s="2027"/>
      <c r="IVN36" s="2027"/>
      <c r="IVO36" s="2027"/>
      <c r="IVP36" s="2027"/>
      <c r="IVQ36" s="2027"/>
      <c r="IVR36" s="2027"/>
      <c r="IVS36" s="2027"/>
      <c r="IVT36" s="2027"/>
      <c r="IVU36" s="2027"/>
      <c r="IVV36" s="2027"/>
      <c r="IVW36" s="2027"/>
      <c r="IVX36" s="2027"/>
      <c r="IVY36" s="2027"/>
      <c r="IVZ36" s="2027"/>
      <c r="IWA36" s="2027"/>
      <c r="IWB36" s="2027"/>
      <c r="IWC36" s="2027"/>
      <c r="IWD36" s="2027"/>
      <c r="IWE36" s="2027"/>
      <c r="IWF36" s="2027"/>
      <c r="IWG36" s="2027"/>
      <c r="IWH36" s="2027"/>
      <c r="IWI36" s="2027"/>
      <c r="IWJ36" s="2027"/>
      <c r="IWK36" s="2027"/>
      <c r="IWL36" s="2027"/>
      <c r="IWM36" s="2027"/>
      <c r="IWN36" s="2027"/>
      <c r="IWO36" s="2027"/>
      <c r="IWP36" s="2027"/>
      <c r="IWQ36" s="2027"/>
      <c r="IWR36" s="2027"/>
      <c r="IWS36" s="2027"/>
      <c r="IWT36" s="2027"/>
      <c r="IWU36" s="2027"/>
      <c r="IWV36" s="2027"/>
      <c r="IWW36" s="2027"/>
      <c r="IWX36" s="2027"/>
      <c r="IWY36" s="2027"/>
      <c r="IWZ36" s="2027"/>
      <c r="IXA36" s="2027"/>
      <c r="IXB36" s="2027"/>
      <c r="IXC36" s="2027"/>
      <c r="IXD36" s="2027"/>
      <c r="IXE36" s="2027"/>
      <c r="IXF36" s="2027"/>
      <c r="IXG36" s="2027"/>
      <c r="IXH36" s="2027"/>
      <c r="IXI36" s="2027"/>
      <c r="IXJ36" s="2027"/>
      <c r="IXK36" s="2027"/>
      <c r="IXL36" s="2027"/>
      <c r="IXM36" s="2027"/>
      <c r="IXN36" s="2027"/>
      <c r="IXO36" s="2027"/>
      <c r="IXP36" s="2027"/>
      <c r="IXQ36" s="2027"/>
      <c r="IXR36" s="2027"/>
      <c r="IXS36" s="2027"/>
      <c r="IXT36" s="2027"/>
      <c r="IXU36" s="2027"/>
      <c r="IXV36" s="2027"/>
      <c r="IXW36" s="2027"/>
      <c r="IXX36" s="2027"/>
      <c r="IXY36" s="2027"/>
      <c r="IXZ36" s="2027"/>
      <c r="IYA36" s="2027"/>
      <c r="IYB36" s="2027"/>
      <c r="IYC36" s="2027"/>
      <c r="IYD36" s="2027"/>
      <c r="IYE36" s="2027"/>
      <c r="IYF36" s="2027"/>
      <c r="IYG36" s="2027"/>
      <c r="IYH36" s="2027"/>
      <c r="IYI36" s="2027"/>
      <c r="IYJ36" s="2027"/>
      <c r="IYK36" s="2027"/>
      <c r="IYL36" s="2027"/>
      <c r="IYM36" s="2027"/>
      <c r="IYN36" s="2027"/>
      <c r="IYO36" s="2027"/>
      <c r="IYP36" s="2027"/>
      <c r="IYQ36" s="2027"/>
      <c r="IYR36" s="2027"/>
      <c r="IYS36" s="2027"/>
      <c r="IYT36" s="2027"/>
      <c r="IYU36" s="2027"/>
      <c r="IYV36" s="2027"/>
      <c r="IYW36" s="2027"/>
      <c r="IYX36" s="2027"/>
      <c r="IYY36" s="2027"/>
      <c r="IYZ36" s="2027"/>
      <c r="IZA36" s="2027"/>
      <c r="IZB36" s="2027"/>
      <c r="IZC36" s="2027"/>
      <c r="IZD36" s="2027"/>
      <c r="IZE36" s="2027"/>
      <c r="IZF36" s="2027"/>
      <c r="IZG36" s="2027"/>
      <c r="IZH36" s="2027"/>
      <c r="IZI36" s="2027"/>
      <c r="IZJ36" s="2027"/>
      <c r="IZK36" s="2027"/>
      <c r="IZL36" s="2027"/>
      <c r="IZM36" s="2027"/>
      <c r="IZN36" s="2027"/>
      <c r="IZO36" s="2027"/>
      <c r="IZP36" s="2027"/>
      <c r="IZQ36" s="2027"/>
      <c r="IZR36" s="2027"/>
      <c r="IZS36" s="2027"/>
      <c r="IZT36" s="2027"/>
      <c r="IZU36" s="2027"/>
      <c r="IZV36" s="2027"/>
      <c r="IZW36" s="2027"/>
      <c r="IZX36" s="2027"/>
      <c r="IZY36" s="2027"/>
      <c r="IZZ36" s="2027"/>
      <c r="JAA36" s="2027"/>
      <c r="JAB36" s="2027"/>
      <c r="JAC36" s="2027"/>
      <c r="JAD36" s="2027"/>
      <c r="JAE36" s="2027"/>
      <c r="JAF36" s="2027"/>
      <c r="JAG36" s="2027"/>
      <c r="JAH36" s="2027"/>
      <c r="JAI36" s="2027"/>
      <c r="JAJ36" s="2027"/>
      <c r="JAK36" s="2027"/>
      <c r="JAL36" s="2027"/>
      <c r="JAM36" s="2027"/>
      <c r="JAN36" s="2027"/>
      <c r="JAO36" s="2027"/>
      <c r="JAP36" s="2027"/>
      <c r="JAQ36" s="2027"/>
      <c r="JAR36" s="2027"/>
      <c r="JAS36" s="2027"/>
      <c r="JAT36" s="2027"/>
      <c r="JAU36" s="2027"/>
      <c r="JAV36" s="2027"/>
      <c r="JAW36" s="2027"/>
      <c r="JAX36" s="2027"/>
      <c r="JAY36" s="2027"/>
      <c r="JAZ36" s="2027"/>
      <c r="JBA36" s="2027"/>
      <c r="JBB36" s="2027"/>
      <c r="JBC36" s="2027"/>
      <c r="JBD36" s="2027"/>
      <c r="JBE36" s="2027"/>
      <c r="JBF36" s="2027"/>
      <c r="JBG36" s="2027"/>
      <c r="JBH36" s="2027"/>
      <c r="JBI36" s="2027"/>
      <c r="JBJ36" s="2027"/>
      <c r="JBK36" s="2027"/>
      <c r="JBL36" s="2027"/>
      <c r="JBM36" s="2027"/>
      <c r="JBN36" s="2027"/>
      <c r="JBO36" s="2027"/>
      <c r="JBP36" s="2027"/>
      <c r="JBQ36" s="2027"/>
      <c r="JBR36" s="2027"/>
      <c r="JBS36" s="2027"/>
      <c r="JBT36" s="2027"/>
      <c r="JBU36" s="2027"/>
      <c r="JBV36" s="2027"/>
      <c r="JBW36" s="2027"/>
      <c r="JBX36" s="2027"/>
      <c r="JBY36" s="2027"/>
      <c r="JBZ36" s="2027"/>
      <c r="JCA36" s="2027"/>
      <c r="JCB36" s="2027"/>
      <c r="JCC36" s="2027"/>
      <c r="JCD36" s="2027"/>
      <c r="JCE36" s="2027"/>
      <c r="JCF36" s="2027"/>
      <c r="JCG36" s="2027"/>
      <c r="JCH36" s="2027"/>
      <c r="JCI36" s="2027"/>
      <c r="JCJ36" s="2027"/>
      <c r="JCK36" s="2027"/>
      <c r="JCL36" s="2027"/>
      <c r="JCM36" s="2027"/>
      <c r="JCN36" s="2027"/>
      <c r="JCO36" s="2027"/>
      <c r="JCP36" s="2027"/>
      <c r="JCQ36" s="2027"/>
      <c r="JCR36" s="2027"/>
      <c r="JCS36" s="2027"/>
      <c r="JCT36" s="2027"/>
      <c r="JCU36" s="2027"/>
      <c r="JCV36" s="2027"/>
      <c r="JCW36" s="2027"/>
      <c r="JCX36" s="2027"/>
      <c r="JCY36" s="2027"/>
      <c r="JCZ36" s="2027"/>
      <c r="JDA36" s="2027"/>
      <c r="JDB36" s="2027"/>
      <c r="JDC36" s="2027"/>
      <c r="JDD36" s="2027"/>
      <c r="JDE36" s="2027"/>
      <c r="JDF36" s="2027"/>
      <c r="JDG36" s="2027"/>
      <c r="JDH36" s="2027"/>
      <c r="JDI36" s="2027"/>
      <c r="JDJ36" s="2027"/>
      <c r="JDK36" s="2027"/>
      <c r="JDL36" s="2027"/>
      <c r="JDM36" s="2027"/>
      <c r="JDN36" s="2027"/>
      <c r="JDO36" s="2027"/>
      <c r="JDP36" s="2027"/>
      <c r="JDQ36" s="2027"/>
      <c r="JDR36" s="2027"/>
      <c r="JDS36" s="2027"/>
      <c r="JDT36" s="2027"/>
      <c r="JDU36" s="2027"/>
      <c r="JDV36" s="2027"/>
      <c r="JDW36" s="2027"/>
      <c r="JDX36" s="2027"/>
      <c r="JDY36" s="2027"/>
      <c r="JDZ36" s="2027"/>
      <c r="JEA36" s="2027"/>
      <c r="JEB36" s="2027"/>
      <c r="JEC36" s="2027"/>
      <c r="JED36" s="2027"/>
      <c r="JEE36" s="2027"/>
      <c r="JEF36" s="2027"/>
      <c r="JEG36" s="2027"/>
      <c r="JEH36" s="2027"/>
      <c r="JEI36" s="2027"/>
      <c r="JEJ36" s="2027"/>
      <c r="JEK36" s="2027"/>
      <c r="JEL36" s="2027"/>
      <c r="JEM36" s="2027"/>
      <c r="JEN36" s="2027"/>
      <c r="JEO36" s="2027"/>
      <c r="JEP36" s="2027"/>
      <c r="JEQ36" s="2027"/>
      <c r="JER36" s="2027"/>
      <c r="JES36" s="2027"/>
      <c r="JET36" s="2027"/>
      <c r="JEU36" s="2027"/>
      <c r="JEV36" s="2027"/>
      <c r="JEW36" s="2027"/>
      <c r="JEX36" s="2027"/>
      <c r="JEY36" s="2027"/>
      <c r="JEZ36" s="2027"/>
      <c r="JFA36" s="2027"/>
      <c r="JFB36" s="2027"/>
      <c r="JFC36" s="2027"/>
      <c r="JFD36" s="2027"/>
      <c r="JFE36" s="2027"/>
      <c r="JFF36" s="2027"/>
      <c r="JFG36" s="2027"/>
      <c r="JFH36" s="2027"/>
      <c r="JFI36" s="2027"/>
      <c r="JFJ36" s="2027"/>
      <c r="JFK36" s="2027"/>
      <c r="JFL36" s="2027"/>
      <c r="JFM36" s="2027"/>
      <c r="JFN36" s="2027"/>
      <c r="JFO36" s="2027"/>
      <c r="JFP36" s="2027"/>
      <c r="JFQ36" s="2027"/>
      <c r="JFR36" s="2027"/>
      <c r="JFS36" s="2027"/>
      <c r="JFT36" s="2027"/>
      <c r="JFU36" s="2027"/>
      <c r="JFV36" s="2027"/>
      <c r="JFW36" s="2027"/>
      <c r="JFX36" s="2027"/>
      <c r="JFY36" s="2027"/>
      <c r="JFZ36" s="2027"/>
      <c r="JGA36" s="2027"/>
      <c r="JGB36" s="2027"/>
      <c r="JGC36" s="2027"/>
      <c r="JGD36" s="2027"/>
      <c r="JGE36" s="2027"/>
      <c r="JGF36" s="2027"/>
      <c r="JGG36" s="2027"/>
      <c r="JGH36" s="2027"/>
      <c r="JGI36" s="2027"/>
      <c r="JGJ36" s="2027"/>
      <c r="JGK36" s="2027"/>
      <c r="JGL36" s="2027"/>
      <c r="JGM36" s="2027"/>
      <c r="JGN36" s="2027"/>
      <c r="JGO36" s="2027"/>
      <c r="JGP36" s="2027"/>
      <c r="JGQ36" s="2027"/>
      <c r="JGR36" s="2027"/>
      <c r="JGS36" s="2027"/>
      <c r="JGT36" s="2027"/>
      <c r="JGU36" s="2027"/>
      <c r="JGV36" s="2027"/>
      <c r="JGW36" s="2027"/>
      <c r="JGX36" s="2027"/>
      <c r="JGY36" s="2027"/>
      <c r="JGZ36" s="2027"/>
      <c r="JHA36" s="2027"/>
      <c r="JHB36" s="2027"/>
      <c r="JHC36" s="2027"/>
      <c r="JHD36" s="2027"/>
      <c r="JHE36" s="2027"/>
      <c r="JHF36" s="2027"/>
      <c r="JHG36" s="2027"/>
      <c r="JHH36" s="2027"/>
      <c r="JHI36" s="2027"/>
      <c r="JHJ36" s="2027"/>
      <c r="JHK36" s="2027"/>
      <c r="JHL36" s="2027"/>
      <c r="JHM36" s="2027"/>
      <c r="JHN36" s="2027"/>
      <c r="JHO36" s="2027"/>
      <c r="JHP36" s="2027"/>
      <c r="JHQ36" s="2027"/>
      <c r="JHR36" s="2027"/>
      <c r="JHS36" s="2027"/>
      <c r="JHT36" s="2027"/>
      <c r="JHU36" s="2027"/>
      <c r="JHV36" s="2027"/>
      <c r="JHW36" s="2027"/>
      <c r="JHX36" s="2027"/>
      <c r="JHY36" s="2027"/>
      <c r="JHZ36" s="2027"/>
      <c r="JIA36" s="2027"/>
      <c r="JIB36" s="2027"/>
      <c r="JIC36" s="2027"/>
      <c r="JID36" s="2027"/>
      <c r="JIE36" s="2027"/>
      <c r="JIF36" s="2027"/>
      <c r="JIG36" s="2027"/>
      <c r="JIH36" s="2027"/>
      <c r="JII36" s="2027"/>
      <c r="JIJ36" s="2027"/>
      <c r="JIK36" s="2027"/>
      <c r="JIL36" s="2027"/>
      <c r="JIM36" s="2027"/>
      <c r="JIN36" s="2027"/>
      <c r="JIO36" s="2027"/>
      <c r="JIP36" s="2027"/>
      <c r="JIQ36" s="2027"/>
      <c r="JIR36" s="2027"/>
      <c r="JIS36" s="2027"/>
      <c r="JIT36" s="2027"/>
      <c r="JIU36" s="2027"/>
      <c r="JIV36" s="2027"/>
      <c r="JIW36" s="2027"/>
      <c r="JIX36" s="2027"/>
      <c r="JIY36" s="2027"/>
      <c r="JIZ36" s="2027"/>
      <c r="JJA36" s="2027"/>
      <c r="JJB36" s="2027"/>
      <c r="JJC36" s="2027"/>
      <c r="JJD36" s="2027"/>
      <c r="JJE36" s="2027"/>
      <c r="JJF36" s="2027"/>
      <c r="JJG36" s="2027"/>
      <c r="JJH36" s="2027"/>
      <c r="JJI36" s="2027"/>
      <c r="JJJ36" s="2027"/>
      <c r="JJK36" s="2027"/>
      <c r="JJL36" s="2027"/>
      <c r="JJM36" s="2027"/>
      <c r="JJN36" s="2027"/>
      <c r="JJO36" s="2027"/>
      <c r="JJP36" s="2027"/>
      <c r="JJQ36" s="2027"/>
      <c r="JJR36" s="2027"/>
      <c r="JJS36" s="2027"/>
      <c r="JJT36" s="2027"/>
      <c r="JJU36" s="2027"/>
      <c r="JJV36" s="2027"/>
      <c r="JJW36" s="2027"/>
      <c r="JJX36" s="2027"/>
      <c r="JJY36" s="2027"/>
      <c r="JJZ36" s="2027"/>
      <c r="JKA36" s="2027"/>
      <c r="JKB36" s="2027"/>
      <c r="JKC36" s="2027"/>
      <c r="JKD36" s="2027"/>
      <c r="JKE36" s="2027"/>
      <c r="JKF36" s="2027"/>
      <c r="JKG36" s="2027"/>
      <c r="JKH36" s="2027"/>
      <c r="JKI36" s="2027"/>
      <c r="JKJ36" s="2027"/>
      <c r="JKK36" s="2027"/>
      <c r="JKL36" s="2027"/>
      <c r="JKM36" s="2027"/>
      <c r="JKN36" s="2027"/>
      <c r="JKO36" s="2027"/>
      <c r="JKP36" s="2027"/>
      <c r="JKQ36" s="2027"/>
      <c r="JKR36" s="2027"/>
      <c r="JKS36" s="2027"/>
      <c r="JKT36" s="2027"/>
      <c r="JKU36" s="2027"/>
      <c r="JKV36" s="2027"/>
      <c r="JKW36" s="2027"/>
      <c r="JKX36" s="2027"/>
      <c r="JKY36" s="2027"/>
      <c r="JKZ36" s="2027"/>
      <c r="JLA36" s="2027"/>
      <c r="JLB36" s="2027"/>
      <c r="JLC36" s="2027"/>
      <c r="JLD36" s="2027"/>
      <c r="JLE36" s="2027"/>
      <c r="JLF36" s="2027"/>
      <c r="JLG36" s="2027"/>
      <c r="JLH36" s="2027"/>
      <c r="JLI36" s="2027"/>
      <c r="JLJ36" s="2027"/>
      <c r="JLK36" s="2027"/>
      <c r="JLL36" s="2027"/>
      <c r="JLM36" s="2027"/>
      <c r="JLN36" s="2027"/>
      <c r="JLO36" s="2027"/>
      <c r="JLP36" s="2027"/>
      <c r="JLQ36" s="2027"/>
      <c r="JLR36" s="2027"/>
      <c r="JLS36" s="2027"/>
      <c r="JLT36" s="2027"/>
      <c r="JLU36" s="2027"/>
      <c r="JLV36" s="2027"/>
      <c r="JLW36" s="2027"/>
      <c r="JLX36" s="2027"/>
      <c r="JLY36" s="2027"/>
      <c r="JLZ36" s="2027"/>
      <c r="JMA36" s="2027"/>
      <c r="JMB36" s="2027"/>
      <c r="JMC36" s="2027"/>
      <c r="JMD36" s="2027"/>
      <c r="JME36" s="2027"/>
      <c r="JMF36" s="2027"/>
      <c r="JMG36" s="2027"/>
      <c r="JMH36" s="2027"/>
      <c r="JMI36" s="2027"/>
      <c r="JMJ36" s="2027"/>
      <c r="JMK36" s="2027"/>
      <c r="JML36" s="2027"/>
      <c r="JMM36" s="2027"/>
      <c r="JMN36" s="2027"/>
      <c r="JMO36" s="2027"/>
      <c r="JMP36" s="2027"/>
      <c r="JMQ36" s="2027"/>
      <c r="JMR36" s="2027"/>
      <c r="JMS36" s="2027"/>
      <c r="JMT36" s="2027"/>
      <c r="JMU36" s="2027"/>
      <c r="JMV36" s="2027"/>
      <c r="JMW36" s="2027"/>
      <c r="JMX36" s="2027"/>
      <c r="JMY36" s="2027"/>
      <c r="JMZ36" s="2027"/>
      <c r="JNA36" s="2027"/>
      <c r="JNB36" s="2027"/>
      <c r="JNC36" s="2027"/>
      <c r="JND36" s="2027"/>
      <c r="JNE36" s="2027"/>
      <c r="JNF36" s="2027"/>
      <c r="JNG36" s="2027"/>
      <c r="JNH36" s="2027"/>
      <c r="JNI36" s="2027"/>
      <c r="JNJ36" s="2027"/>
      <c r="JNK36" s="2027"/>
      <c r="JNL36" s="2027"/>
      <c r="JNM36" s="2027"/>
      <c r="JNN36" s="2027"/>
      <c r="JNO36" s="2027"/>
      <c r="JNP36" s="2027"/>
      <c r="JNQ36" s="2027"/>
      <c r="JNR36" s="2027"/>
      <c r="JNS36" s="2027"/>
      <c r="JNT36" s="2027"/>
      <c r="JNU36" s="2027"/>
      <c r="JNV36" s="2027"/>
      <c r="JNW36" s="2027"/>
      <c r="JNX36" s="2027"/>
      <c r="JNY36" s="2027"/>
      <c r="JNZ36" s="2027"/>
      <c r="JOA36" s="2027"/>
      <c r="JOB36" s="2027"/>
      <c r="JOC36" s="2027"/>
      <c r="JOD36" s="2027"/>
      <c r="JOE36" s="2027"/>
      <c r="JOF36" s="2027"/>
      <c r="JOG36" s="2027"/>
      <c r="JOH36" s="2027"/>
      <c r="JOI36" s="2027"/>
      <c r="JOJ36" s="2027"/>
      <c r="JOK36" s="2027"/>
      <c r="JOL36" s="2027"/>
      <c r="JOM36" s="2027"/>
      <c r="JON36" s="2027"/>
      <c r="JOO36" s="2027"/>
      <c r="JOP36" s="2027"/>
      <c r="JOQ36" s="2027"/>
      <c r="JOR36" s="2027"/>
      <c r="JOS36" s="2027"/>
      <c r="JOT36" s="2027"/>
      <c r="JOU36" s="2027"/>
      <c r="JOV36" s="2027"/>
      <c r="JOW36" s="2027"/>
      <c r="JOX36" s="2027"/>
      <c r="JOY36" s="2027"/>
      <c r="JOZ36" s="2027"/>
      <c r="JPA36" s="2027"/>
      <c r="JPB36" s="2027"/>
      <c r="JPC36" s="2027"/>
      <c r="JPD36" s="2027"/>
      <c r="JPE36" s="2027"/>
      <c r="JPF36" s="2027"/>
      <c r="JPG36" s="2027"/>
      <c r="JPH36" s="2027"/>
      <c r="JPI36" s="2027"/>
      <c r="JPJ36" s="2027"/>
      <c r="JPK36" s="2027"/>
      <c r="JPL36" s="2027"/>
      <c r="JPM36" s="2027"/>
      <c r="JPN36" s="2027"/>
      <c r="JPO36" s="2027"/>
      <c r="JPP36" s="2027"/>
      <c r="JPQ36" s="2027"/>
      <c r="JPR36" s="2027"/>
      <c r="JPS36" s="2027"/>
      <c r="JPT36" s="2027"/>
      <c r="JPU36" s="2027"/>
      <c r="JPV36" s="2027"/>
      <c r="JPW36" s="2027"/>
      <c r="JPX36" s="2027"/>
      <c r="JPY36" s="2027"/>
      <c r="JPZ36" s="2027"/>
      <c r="JQA36" s="2027"/>
      <c r="JQB36" s="2027"/>
      <c r="JQC36" s="2027"/>
      <c r="JQD36" s="2027"/>
      <c r="JQE36" s="2027"/>
      <c r="JQF36" s="2027"/>
      <c r="JQG36" s="2027"/>
      <c r="JQH36" s="2027"/>
      <c r="JQI36" s="2027"/>
      <c r="JQJ36" s="2027"/>
      <c r="JQK36" s="2027"/>
      <c r="JQL36" s="2027"/>
      <c r="JQM36" s="2027"/>
      <c r="JQN36" s="2027"/>
      <c r="JQO36" s="2027"/>
      <c r="JQP36" s="2027"/>
      <c r="JQQ36" s="2027"/>
      <c r="JQR36" s="2027"/>
      <c r="JQS36" s="2027"/>
      <c r="JQT36" s="2027"/>
      <c r="JQU36" s="2027"/>
      <c r="JQV36" s="2027"/>
      <c r="JQW36" s="2027"/>
      <c r="JQX36" s="2027"/>
      <c r="JQY36" s="2027"/>
      <c r="JQZ36" s="2027"/>
      <c r="JRA36" s="2027"/>
      <c r="JRB36" s="2027"/>
      <c r="JRC36" s="2027"/>
      <c r="JRD36" s="2027"/>
      <c r="JRE36" s="2027"/>
      <c r="JRF36" s="2027"/>
      <c r="JRG36" s="2027"/>
      <c r="JRH36" s="2027"/>
      <c r="JRI36" s="2027"/>
      <c r="JRJ36" s="2027"/>
      <c r="JRK36" s="2027"/>
      <c r="JRL36" s="2027"/>
      <c r="JRM36" s="2027"/>
      <c r="JRN36" s="2027"/>
      <c r="JRO36" s="2027"/>
      <c r="JRP36" s="2027"/>
      <c r="JRQ36" s="2027"/>
      <c r="JRR36" s="2027"/>
      <c r="JRS36" s="2027"/>
      <c r="JRT36" s="2027"/>
      <c r="JRU36" s="2027"/>
      <c r="JRV36" s="2027"/>
      <c r="JRW36" s="2027"/>
      <c r="JRX36" s="2027"/>
      <c r="JRY36" s="2027"/>
      <c r="JRZ36" s="2027"/>
      <c r="JSA36" s="2027"/>
      <c r="JSB36" s="2027"/>
      <c r="JSC36" s="2027"/>
      <c r="JSD36" s="2027"/>
      <c r="JSE36" s="2027"/>
      <c r="JSF36" s="2027"/>
      <c r="JSG36" s="2027"/>
      <c r="JSH36" s="2027"/>
      <c r="JSI36" s="2027"/>
      <c r="JSJ36" s="2027"/>
      <c r="JSK36" s="2027"/>
      <c r="JSL36" s="2027"/>
      <c r="JSM36" s="2027"/>
      <c r="JSN36" s="2027"/>
      <c r="JSO36" s="2027"/>
      <c r="JSP36" s="2027"/>
      <c r="JSQ36" s="2027"/>
      <c r="JSR36" s="2027"/>
      <c r="JSS36" s="2027"/>
      <c r="JST36" s="2027"/>
      <c r="JSU36" s="2027"/>
      <c r="JSV36" s="2027"/>
      <c r="JSW36" s="2027"/>
      <c r="JSX36" s="2027"/>
      <c r="JSY36" s="2027"/>
      <c r="JSZ36" s="2027"/>
      <c r="JTA36" s="2027"/>
      <c r="JTB36" s="2027"/>
      <c r="JTC36" s="2027"/>
      <c r="JTD36" s="2027"/>
      <c r="JTE36" s="2027"/>
      <c r="JTF36" s="2027"/>
      <c r="JTG36" s="2027"/>
      <c r="JTH36" s="2027"/>
      <c r="JTI36" s="2027"/>
      <c r="JTJ36" s="2027"/>
      <c r="JTK36" s="2027"/>
      <c r="JTL36" s="2027"/>
      <c r="JTM36" s="2027"/>
      <c r="JTN36" s="2027"/>
      <c r="JTO36" s="2027"/>
      <c r="JTP36" s="2027"/>
      <c r="JTQ36" s="2027"/>
      <c r="JTR36" s="2027"/>
      <c r="JTS36" s="2027"/>
      <c r="JTT36" s="2027"/>
      <c r="JTU36" s="2027"/>
      <c r="JTV36" s="2027"/>
      <c r="JTW36" s="2027"/>
      <c r="JTX36" s="2027"/>
      <c r="JTY36" s="2027"/>
      <c r="JTZ36" s="2027"/>
      <c r="JUA36" s="2027"/>
      <c r="JUB36" s="2027"/>
      <c r="JUC36" s="2027"/>
      <c r="JUD36" s="2027"/>
      <c r="JUE36" s="2027"/>
      <c r="JUF36" s="2027"/>
      <c r="JUG36" s="2027"/>
      <c r="JUH36" s="2027"/>
      <c r="JUI36" s="2027"/>
      <c r="JUJ36" s="2027"/>
      <c r="JUK36" s="2027"/>
      <c r="JUL36" s="2027"/>
      <c r="JUM36" s="2027"/>
      <c r="JUN36" s="2027"/>
      <c r="JUO36" s="2027"/>
      <c r="JUP36" s="2027"/>
      <c r="JUQ36" s="2027"/>
      <c r="JUR36" s="2027"/>
      <c r="JUS36" s="2027"/>
      <c r="JUT36" s="2027"/>
      <c r="JUU36" s="2027"/>
      <c r="JUV36" s="2027"/>
      <c r="JUW36" s="2027"/>
      <c r="JUX36" s="2027"/>
      <c r="JUY36" s="2027"/>
      <c r="JUZ36" s="2027"/>
      <c r="JVA36" s="2027"/>
      <c r="JVB36" s="2027"/>
      <c r="JVC36" s="2027"/>
      <c r="JVD36" s="2027"/>
      <c r="JVE36" s="2027"/>
      <c r="JVF36" s="2027"/>
      <c r="JVG36" s="2027"/>
      <c r="JVH36" s="2027"/>
      <c r="JVI36" s="2027"/>
      <c r="JVJ36" s="2027"/>
      <c r="JVK36" s="2027"/>
      <c r="JVL36" s="2027"/>
      <c r="JVM36" s="2027"/>
      <c r="JVN36" s="2027"/>
      <c r="JVO36" s="2027"/>
      <c r="JVP36" s="2027"/>
      <c r="JVQ36" s="2027"/>
      <c r="JVR36" s="2027"/>
      <c r="JVS36" s="2027"/>
      <c r="JVT36" s="2027"/>
      <c r="JVU36" s="2027"/>
      <c r="JVV36" s="2027"/>
      <c r="JVW36" s="2027"/>
      <c r="JVX36" s="2027"/>
      <c r="JVY36" s="2027"/>
      <c r="JVZ36" s="2027"/>
      <c r="JWA36" s="2027"/>
      <c r="JWB36" s="2027"/>
      <c r="JWC36" s="2027"/>
      <c r="JWD36" s="2027"/>
      <c r="JWE36" s="2027"/>
      <c r="JWF36" s="2027"/>
      <c r="JWG36" s="2027"/>
      <c r="JWH36" s="2027"/>
      <c r="JWI36" s="2027"/>
      <c r="JWJ36" s="2027"/>
      <c r="JWK36" s="2027"/>
      <c r="JWL36" s="2027"/>
      <c r="JWM36" s="2027"/>
      <c r="JWN36" s="2027"/>
      <c r="JWO36" s="2027"/>
      <c r="JWP36" s="2027"/>
      <c r="JWQ36" s="2027"/>
      <c r="JWR36" s="2027"/>
      <c r="JWS36" s="2027"/>
      <c r="JWT36" s="2027"/>
      <c r="JWU36" s="2027"/>
      <c r="JWV36" s="2027"/>
      <c r="JWW36" s="2027"/>
      <c r="JWX36" s="2027"/>
      <c r="JWY36" s="2027"/>
      <c r="JWZ36" s="2027"/>
      <c r="JXA36" s="2027"/>
      <c r="JXB36" s="2027"/>
      <c r="JXC36" s="2027"/>
      <c r="JXD36" s="2027"/>
      <c r="JXE36" s="2027"/>
      <c r="JXF36" s="2027"/>
      <c r="JXG36" s="2027"/>
      <c r="JXH36" s="2027"/>
      <c r="JXI36" s="2027"/>
      <c r="JXJ36" s="2027"/>
      <c r="JXK36" s="2027"/>
      <c r="JXL36" s="2027"/>
      <c r="JXM36" s="2027"/>
      <c r="JXN36" s="2027"/>
      <c r="JXO36" s="2027"/>
      <c r="JXP36" s="2027"/>
      <c r="JXQ36" s="2027"/>
      <c r="JXR36" s="2027"/>
      <c r="JXS36" s="2027"/>
      <c r="JXT36" s="2027"/>
      <c r="JXU36" s="2027"/>
      <c r="JXV36" s="2027"/>
      <c r="JXW36" s="2027"/>
      <c r="JXX36" s="2027"/>
      <c r="JXY36" s="2027"/>
      <c r="JXZ36" s="2027"/>
      <c r="JYA36" s="2027"/>
      <c r="JYB36" s="2027"/>
      <c r="JYC36" s="2027"/>
      <c r="JYD36" s="2027"/>
      <c r="JYE36" s="2027"/>
      <c r="JYF36" s="2027"/>
      <c r="JYG36" s="2027"/>
      <c r="JYH36" s="2027"/>
      <c r="JYI36" s="2027"/>
      <c r="JYJ36" s="2027"/>
      <c r="JYK36" s="2027"/>
      <c r="JYL36" s="2027"/>
      <c r="JYM36" s="2027"/>
      <c r="JYN36" s="2027"/>
      <c r="JYO36" s="2027"/>
      <c r="JYP36" s="2027"/>
      <c r="JYQ36" s="2027"/>
      <c r="JYR36" s="2027"/>
      <c r="JYS36" s="2027"/>
      <c r="JYT36" s="2027"/>
      <c r="JYU36" s="2027"/>
      <c r="JYV36" s="2027"/>
      <c r="JYW36" s="2027"/>
      <c r="JYX36" s="2027"/>
      <c r="JYY36" s="2027"/>
      <c r="JYZ36" s="2027"/>
      <c r="JZA36" s="2027"/>
      <c r="JZB36" s="2027"/>
      <c r="JZC36" s="2027"/>
      <c r="JZD36" s="2027"/>
      <c r="JZE36" s="2027"/>
      <c r="JZF36" s="2027"/>
      <c r="JZG36" s="2027"/>
      <c r="JZH36" s="2027"/>
      <c r="JZI36" s="2027"/>
      <c r="JZJ36" s="2027"/>
      <c r="JZK36" s="2027"/>
      <c r="JZL36" s="2027"/>
      <c r="JZM36" s="2027"/>
      <c r="JZN36" s="2027"/>
      <c r="JZO36" s="2027"/>
      <c r="JZP36" s="2027"/>
      <c r="JZQ36" s="2027"/>
      <c r="JZR36" s="2027"/>
      <c r="JZS36" s="2027"/>
      <c r="JZT36" s="2027"/>
      <c r="JZU36" s="2027"/>
      <c r="JZV36" s="2027"/>
      <c r="JZW36" s="2027"/>
      <c r="JZX36" s="2027"/>
      <c r="JZY36" s="2027"/>
      <c r="JZZ36" s="2027"/>
      <c r="KAA36" s="2027"/>
      <c r="KAB36" s="2027"/>
      <c r="KAC36" s="2027"/>
      <c r="KAD36" s="2027"/>
      <c r="KAE36" s="2027"/>
      <c r="KAF36" s="2027"/>
      <c r="KAG36" s="2027"/>
      <c r="KAH36" s="2027"/>
      <c r="KAI36" s="2027"/>
      <c r="KAJ36" s="2027"/>
      <c r="KAK36" s="2027"/>
      <c r="KAL36" s="2027"/>
      <c r="KAM36" s="2027"/>
      <c r="KAN36" s="2027"/>
      <c r="KAO36" s="2027"/>
      <c r="KAP36" s="2027"/>
      <c r="KAQ36" s="2027"/>
      <c r="KAR36" s="2027"/>
      <c r="KAS36" s="2027"/>
      <c r="KAT36" s="2027"/>
      <c r="KAU36" s="2027"/>
      <c r="KAV36" s="2027"/>
      <c r="KAW36" s="2027"/>
      <c r="KAX36" s="2027"/>
      <c r="KAY36" s="2027"/>
      <c r="KAZ36" s="2027"/>
      <c r="KBA36" s="2027"/>
      <c r="KBB36" s="2027"/>
      <c r="KBC36" s="2027"/>
      <c r="KBD36" s="2027"/>
      <c r="KBE36" s="2027"/>
      <c r="KBF36" s="2027"/>
      <c r="KBG36" s="2027"/>
      <c r="KBH36" s="2027"/>
      <c r="KBI36" s="2027"/>
      <c r="KBJ36" s="2027"/>
      <c r="KBK36" s="2027"/>
      <c r="KBL36" s="2027"/>
      <c r="KBM36" s="2027"/>
      <c r="KBN36" s="2027"/>
      <c r="KBO36" s="2027"/>
      <c r="KBP36" s="2027"/>
      <c r="KBQ36" s="2027"/>
      <c r="KBR36" s="2027"/>
      <c r="KBS36" s="2027"/>
      <c r="KBT36" s="2027"/>
      <c r="KBU36" s="2027"/>
      <c r="KBV36" s="2027"/>
      <c r="KBW36" s="2027"/>
      <c r="KBX36" s="2027"/>
      <c r="KBY36" s="2027"/>
      <c r="KBZ36" s="2027"/>
      <c r="KCA36" s="2027"/>
      <c r="KCB36" s="2027"/>
      <c r="KCC36" s="2027"/>
      <c r="KCD36" s="2027"/>
      <c r="KCE36" s="2027"/>
      <c r="KCF36" s="2027"/>
      <c r="KCG36" s="2027"/>
      <c r="KCH36" s="2027"/>
      <c r="KCI36" s="2027"/>
      <c r="KCJ36" s="2027"/>
      <c r="KCK36" s="2027"/>
      <c r="KCL36" s="2027"/>
      <c r="KCM36" s="2027"/>
      <c r="KCN36" s="2027"/>
      <c r="KCO36" s="2027"/>
      <c r="KCP36" s="2027"/>
      <c r="KCQ36" s="2027"/>
      <c r="KCR36" s="2027"/>
      <c r="KCS36" s="2027"/>
      <c r="KCT36" s="2027"/>
      <c r="KCU36" s="2027"/>
      <c r="KCV36" s="2027"/>
      <c r="KCW36" s="2027"/>
      <c r="KCX36" s="2027"/>
      <c r="KCY36" s="2027"/>
      <c r="KCZ36" s="2027"/>
      <c r="KDA36" s="2027"/>
      <c r="KDB36" s="2027"/>
      <c r="KDC36" s="2027"/>
      <c r="KDD36" s="2027"/>
      <c r="KDE36" s="2027"/>
      <c r="KDF36" s="2027"/>
      <c r="KDG36" s="2027"/>
      <c r="KDH36" s="2027"/>
      <c r="KDI36" s="2027"/>
      <c r="KDJ36" s="2027"/>
      <c r="KDK36" s="2027"/>
      <c r="KDL36" s="2027"/>
      <c r="KDM36" s="2027"/>
      <c r="KDN36" s="2027"/>
      <c r="KDO36" s="2027"/>
      <c r="KDP36" s="2027"/>
      <c r="KDQ36" s="2027"/>
      <c r="KDR36" s="2027"/>
      <c r="KDS36" s="2027"/>
      <c r="KDT36" s="2027"/>
      <c r="KDU36" s="2027"/>
      <c r="KDV36" s="2027"/>
      <c r="KDW36" s="2027"/>
      <c r="KDX36" s="2027"/>
      <c r="KDY36" s="2027"/>
      <c r="KDZ36" s="2027"/>
      <c r="KEA36" s="2027"/>
      <c r="KEB36" s="2027"/>
      <c r="KEC36" s="2027"/>
      <c r="KED36" s="2027"/>
      <c r="KEE36" s="2027"/>
      <c r="KEF36" s="2027"/>
      <c r="KEG36" s="2027"/>
      <c r="KEH36" s="2027"/>
      <c r="KEI36" s="2027"/>
      <c r="KEJ36" s="2027"/>
      <c r="KEK36" s="2027"/>
      <c r="KEL36" s="2027"/>
      <c r="KEM36" s="2027"/>
      <c r="KEN36" s="2027"/>
      <c r="KEO36" s="2027"/>
      <c r="KEP36" s="2027"/>
      <c r="KEQ36" s="2027"/>
      <c r="KER36" s="2027"/>
      <c r="KES36" s="2027"/>
      <c r="KET36" s="2027"/>
      <c r="KEU36" s="2027"/>
      <c r="KEV36" s="2027"/>
      <c r="KEW36" s="2027"/>
      <c r="KEX36" s="2027"/>
      <c r="KEY36" s="2027"/>
      <c r="KEZ36" s="2027"/>
      <c r="KFA36" s="2027"/>
      <c r="KFB36" s="2027"/>
      <c r="KFC36" s="2027"/>
      <c r="KFD36" s="2027"/>
      <c r="KFE36" s="2027"/>
      <c r="KFF36" s="2027"/>
      <c r="KFG36" s="2027"/>
      <c r="KFH36" s="2027"/>
      <c r="KFI36" s="2027"/>
      <c r="KFJ36" s="2027"/>
      <c r="KFK36" s="2027"/>
      <c r="KFL36" s="2027"/>
      <c r="KFM36" s="2027"/>
      <c r="KFN36" s="2027"/>
      <c r="KFO36" s="2027"/>
      <c r="KFP36" s="2027"/>
      <c r="KFQ36" s="2027"/>
      <c r="KFR36" s="2027"/>
      <c r="KFS36" s="2027"/>
      <c r="KFT36" s="2027"/>
      <c r="KFU36" s="2027"/>
      <c r="KFV36" s="2027"/>
      <c r="KFW36" s="2027"/>
      <c r="KFX36" s="2027"/>
      <c r="KFY36" s="2027"/>
      <c r="KFZ36" s="2027"/>
      <c r="KGA36" s="2027"/>
      <c r="KGB36" s="2027"/>
      <c r="KGC36" s="2027"/>
      <c r="KGD36" s="2027"/>
      <c r="KGE36" s="2027"/>
      <c r="KGF36" s="2027"/>
      <c r="KGG36" s="2027"/>
      <c r="KGH36" s="2027"/>
      <c r="KGI36" s="2027"/>
      <c r="KGJ36" s="2027"/>
      <c r="KGK36" s="2027"/>
      <c r="KGL36" s="2027"/>
      <c r="KGM36" s="2027"/>
      <c r="KGN36" s="2027"/>
      <c r="KGO36" s="2027"/>
      <c r="KGP36" s="2027"/>
      <c r="KGQ36" s="2027"/>
      <c r="KGR36" s="2027"/>
      <c r="KGS36" s="2027"/>
      <c r="KGT36" s="2027"/>
      <c r="KGU36" s="2027"/>
      <c r="KGV36" s="2027"/>
      <c r="KGW36" s="2027"/>
      <c r="KGX36" s="2027"/>
      <c r="KGY36" s="2027"/>
      <c r="KGZ36" s="2027"/>
      <c r="KHA36" s="2027"/>
      <c r="KHB36" s="2027"/>
      <c r="KHC36" s="2027"/>
      <c r="KHD36" s="2027"/>
      <c r="KHE36" s="2027"/>
      <c r="KHF36" s="2027"/>
      <c r="KHG36" s="2027"/>
      <c r="KHH36" s="2027"/>
      <c r="KHI36" s="2027"/>
      <c r="KHJ36" s="2027"/>
      <c r="KHK36" s="2027"/>
      <c r="KHL36" s="2027"/>
      <c r="KHM36" s="2027"/>
      <c r="KHN36" s="2027"/>
      <c r="KHO36" s="2027"/>
      <c r="KHP36" s="2027"/>
      <c r="KHQ36" s="2027"/>
      <c r="KHR36" s="2027"/>
      <c r="KHS36" s="2027"/>
      <c r="KHT36" s="2027"/>
      <c r="KHU36" s="2027"/>
      <c r="KHV36" s="2027"/>
      <c r="KHW36" s="2027"/>
      <c r="KHX36" s="2027"/>
      <c r="KHY36" s="2027"/>
      <c r="KHZ36" s="2027"/>
      <c r="KIA36" s="2027"/>
      <c r="KIB36" s="2027"/>
      <c r="KIC36" s="2027"/>
      <c r="KID36" s="2027"/>
      <c r="KIE36" s="2027"/>
      <c r="KIF36" s="2027"/>
      <c r="KIG36" s="2027"/>
      <c r="KIH36" s="2027"/>
      <c r="KII36" s="2027"/>
      <c r="KIJ36" s="2027"/>
      <c r="KIK36" s="2027"/>
      <c r="KIL36" s="2027"/>
      <c r="KIM36" s="2027"/>
      <c r="KIN36" s="2027"/>
      <c r="KIO36" s="2027"/>
      <c r="KIP36" s="2027"/>
      <c r="KIQ36" s="2027"/>
      <c r="KIR36" s="2027"/>
      <c r="KIS36" s="2027"/>
      <c r="KIT36" s="2027"/>
      <c r="KIU36" s="2027"/>
      <c r="KIV36" s="2027"/>
      <c r="KIW36" s="2027"/>
      <c r="KIX36" s="2027"/>
      <c r="KIY36" s="2027"/>
      <c r="KIZ36" s="2027"/>
      <c r="KJA36" s="2027"/>
      <c r="KJB36" s="2027"/>
      <c r="KJC36" s="2027"/>
      <c r="KJD36" s="2027"/>
      <c r="KJE36" s="2027"/>
      <c r="KJF36" s="2027"/>
      <c r="KJG36" s="2027"/>
      <c r="KJH36" s="2027"/>
      <c r="KJI36" s="2027"/>
      <c r="KJJ36" s="2027"/>
      <c r="KJK36" s="2027"/>
      <c r="KJL36" s="2027"/>
      <c r="KJM36" s="2027"/>
      <c r="KJN36" s="2027"/>
      <c r="KJO36" s="2027"/>
      <c r="KJP36" s="2027"/>
      <c r="KJQ36" s="2027"/>
      <c r="KJR36" s="2027"/>
      <c r="KJS36" s="2027"/>
      <c r="KJT36" s="2027"/>
      <c r="KJU36" s="2027"/>
      <c r="KJV36" s="2027"/>
      <c r="KJW36" s="2027"/>
      <c r="KJX36" s="2027"/>
      <c r="KJY36" s="2027"/>
      <c r="KJZ36" s="2027"/>
      <c r="KKA36" s="2027"/>
      <c r="KKB36" s="2027"/>
      <c r="KKC36" s="2027"/>
      <c r="KKD36" s="2027"/>
      <c r="KKE36" s="2027"/>
      <c r="KKF36" s="2027"/>
      <c r="KKG36" s="2027"/>
      <c r="KKH36" s="2027"/>
      <c r="KKI36" s="2027"/>
      <c r="KKJ36" s="2027"/>
      <c r="KKK36" s="2027"/>
      <c r="KKL36" s="2027"/>
      <c r="KKM36" s="2027"/>
      <c r="KKN36" s="2027"/>
      <c r="KKO36" s="2027"/>
      <c r="KKP36" s="2027"/>
      <c r="KKQ36" s="2027"/>
      <c r="KKR36" s="2027"/>
      <c r="KKS36" s="2027"/>
      <c r="KKT36" s="2027"/>
      <c r="KKU36" s="2027"/>
      <c r="KKV36" s="2027"/>
      <c r="KKW36" s="2027"/>
      <c r="KKX36" s="2027"/>
      <c r="KKY36" s="2027"/>
      <c r="KKZ36" s="2027"/>
      <c r="KLA36" s="2027"/>
      <c r="KLB36" s="2027"/>
      <c r="KLC36" s="2027"/>
      <c r="KLD36" s="2027"/>
      <c r="KLE36" s="2027"/>
      <c r="KLF36" s="2027"/>
      <c r="KLG36" s="2027"/>
      <c r="KLH36" s="2027"/>
      <c r="KLI36" s="2027"/>
      <c r="KLJ36" s="2027"/>
      <c r="KLK36" s="2027"/>
      <c r="KLL36" s="2027"/>
      <c r="KLM36" s="2027"/>
      <c r="KLN36" s="2027"/>
      <c r="KLO36" s="2027"/>
      <c r="KLP36" s="2027"/>
      <c r="KLQ36" s="2027"/>
      <c r="KLR36" s="2027"/>
      <c r="KLS36" s="2027"/>
      <c r="KLT36" s="2027"/>
      <c r="KLU36" s="2027"/>
      <c r="KLV36" s="2027"/>
      <c r="KLW36" s="2027"/>
      <c r="KLX36" s="2027"/>
      <c r="KLY36" s="2027"/>
      <c r="KLZ36" s="2027"/>
      <c r="KMA36" s="2027"/>
      <c r="KMB36" s="2027"/>
      <c r="KMC36" s="2027"/>
      <c r="KMD36" s="2027"/>
      <c r="KME36" s="2027"/>
      <c r="KMF36" s="2027"/>
      <c r="KMG36" s="2027"/>
      <c r="KMH36" s="2027"/>
      <c r="KMI36" s="2027"/>
      <c r="KMJ36" s="2027"/>
      <c r="KMK36" s="2027"/>
      <c r="KML36" s="2027"/>
      <c r="KMM36" s="2027"/>
      <c r="KMN36" s="2027"/>
      <c r="KMO36" s="2027"/>
      <c r="KMP36" s="2027"/>
      <c r="KMQ36" s="2027"/>
      <c r="KMR36" s="2027"/>
      <c r="KMS36" s="2027"/>
      <c r="KMT36" s="2027"/>
      <c r="KMU36" s="2027"/>
      <c r="KMV36" s="2027"/>
      <c r="KMW36" s="2027"/>
      <c r="KMX36" s="2027"/>
      <c r="KMY36" s="2027"/>
      <c r="KMZ36" s="2027"/>
      <c r="KNA36" s="2027"/>
      <c r="KNB36" s="2027"/>
      <c r="KNC36" s="2027"/>
      <c r="KND36" s="2027"/>
      <c r="KNE36" s="2027"/>
      <c r="KNF36" s="2027"/>
      <c r="KNG36" s="2027"/>
      <c r="KNH36" s="2027"/>
      <c r="KNI36" s="2027"/>
      <c r="KNJ36" s="2027"/>
      <c r="KNK36" s="2027"/>
      <c r="KNL36" s="2027"/>
      <c r="KNM36" s="2027"/>
      <c r="KNN36" s="2027"/>
      <c r="KNO36" s="2027"/>
      <c r="KNP36" s="2027"/>
      <c r="KNQ36" s="2027"/>
      <c r="KNR36" s="2027"/>
      <c r="KNS36" s="2027"/>
      <c r="KNT36" s="2027"/>
      <c r="KNU36" s="2027"/>
      <c r="KNV36" s="2027"/>
      <c r="KNW36" s="2027"/>
      <c r="KNX36" s="2027"/>
      <c r="KNY36" s="2027"/>
      <c r="KNZ36" s="2027"/>
      <c r="KOA36" s="2027"/>
      <c r="KOB36" s="2027"/>
      <c r="KOC36" s="2027"/>
      <c r="KOD36" s="2027"/>
      <c r="KOE36" s="2027"/>
      <c r="KOF36" s="2027"/>
      <c r="KOG36" s="2027"/>
      <c r="KOH36" s="2027"/>
      <c r="KOI36" s="2027"/>
      <c r="KOJ36" s="2027"/>
      <c r="KOK36" s="2027"/>
      <c r="KOL36" s="2027"/>
      <c r="KOM36" s="2027"/>
      <c r="KON36" s="2027"/>
      <c r="KOO36" s="2027"/>
      <c r="KOP36" s="2027"/>
      <c r="KOQ36" s="2027"/>
      <c r="KOR36" s="2027"/>
      <c r="KOS36" s="2027"/>
      <c r="KOT36" s="2027"/>
      <c r="KOU36" s="2027"/>
      <c r="KOV36" s="2027"/>
      <c r="KOW36" s="2027"/>
      <c r="KOX36" s="2027"/>
      <c r="KOY36" s="2027"/>
      <c r="KOZ36" s="2027"/>
      <c r="KPA36" s="2027"/>
      <c r="KPB36" s="2027"/>
      <c r="KPC36" s="2027"/>
      <c r="KPD36" s="2027"/>
      <c r="KPE36" s="2027"/>
      <c r="KPF36" s="2027"/>
      <c r="KPG36" s="2027"/>
      <c r="KPH36" s="2027"/>
      <c r="KPI36" s="2027"/>
      <c r="KPJ36" s="2027"/>
      <c r="KPK36" s="2027"/>
      <c r="KPL36" s="2027"/>
      <c r="KPM36" s="2027"/>
      <c r="KPN36" s="2027"/>
      <c r="KPO36" s="2027"/>
      <c r="KPP36" s="2027"/>
      <c r="KPQ36" s="2027"/>
      <c r="KPR36" s="2027"/>
      <c r="KPS36" s="2027"/>
      <c r="KPT36" s="2027"/>
      <c r="KPU36" s="2027"/>
      <c r="KPV36" s="2027"/>
      <c r="KPW36" s="2027"/>
      <c r="KPX36" s="2027"/>
      <c r="KPY36" s="2027"/>
      <c r="KPZ36" s="2027"/>
      <c r="KQA36" s="2027"/>
      <c r="KQB36" s="2027"/>
      <c r="KQC36" s="2027"/>
      <c r="KQD36" s="2027"/>
      <c r="KQE36" s="2027"/>
      <c r="KQF36" s="2027"/>
      <c r="KQG36" s="2027"/>
      <c r="KQH36" s="2027"/>
      <c r="KQI36" s="2027"/>
      <c r="KQJ36" s="2027"/>
      <c r="KQK36" s="2027"/>
      <c r="KQL36" s="2027"/>
      <c r="KQM36" s="2027"/>
      <c r="KQN36" s="2027"/>
      <c r="KQO36" s="2027"/>
      <c r="KQP36" s="2027"/>
      <c r="KQQ36" s="2027"/>
      <c r="KQR36" s="2027"/>
      <c r="KQS36" s="2027"/>
      <c r="KQT36" s="2027"/>
      <c r="KQU36" s="2027"/>
      <c r="KQV36" s="2027"/>
      <c r="KQW36" s="2027"/>
      <c r="KQX36" s="2027"/>
      <c r="KQY36" s="2027"/>
      <c r="KQZ36" s="2027"/>
      <c r="KRA36" s="2027"/>
      <c r="KRB36" s="2027"/>
      <c r="KRC36" s="2027"/>
      <c r="KRD36" s="2027"/>
      <c r="KRE36" s="2027"/>
      <c r="KRF36" s="2027"/>
      <c r="KRG36" s="2027"/>
      <c r="KRH36" s="2027"/>
      <c r="KRI36" s="2027"/>
      <c r="KRJ36" s="2027"/>
      <c r="KRK36" s="2027"/>
      <c r="KRL36" s="2027"/>
      <c r="KRM36" s="2027"/>
      <c r="KRN36" s="2027"/>
      <c r="KRO36" s="2027"/>
      <c r="KRP36" s="2027"/>
      <c r="KRQ36" s="2027"/>
      <c r="KRR36" s="2027"/>
      <c r="KRS36" s="2027"/>
      <c r="KRT36" s="2027"/>
      <c r="KRU36" s="2027"/>
      <c r="KRV36" s="2027"/>
      <c r="KRW36" s="2027"/>
      <c r="KRX36" s="2027"/>
      <c r="KRY36" s="2027"/>
      <c r="KRZ36" s="2027"/>
      <c r="KSA36" s="2027"/>
      <c r="KSB36" s="2027"/>
      <c r="KSC36" s="2027"/>
      <c r="KSD36" s="2027"/>
      <c r="KSE36" s="2027"/>
      <c r="KSF36" s="2027"/>
      <c r="KSG36" s="2027"/>
      <c r="KSH36" s="2027"/>
      <c r="KSI36" s="2027"/>
      <c r="KSJ36" s="2027"/>
      <c r="KSK36" s="2027"/>
      <c r="KSL36" s="2027"/>
      <c r="KSM36" s="2027"/>
      <c r="KSN36" s="2027"/>
      <c r="KSO36" s="2027"/>
      <c r="KSP36" s="2027"/>
      <c r="KSQ36" s="2027"/>
      <c r="KSR36" s="2027"/>
      <c r="KSS36" s="2027"/>
      <c r="KST36" s="2027"/>
      <c r="KSU36" s="2027"/>
      <c r="KSV36" s="2027"/>
      <c r="KSW36" s="2027"/>
      <c r="KSX36" s="2027"/>
      <c r="KSY36" s="2027"/>
      <c r="KSZ36" s="2027"/>
      <c r="KTA36" s="2027"/>
      <c r="KTB36" s="2027"/>
      <c r="KTC36" s="2027"/>
      <c r="KTD36" s="2027"/>
      <c r="KTE36" s="2027"/>
      <c r="KTF36" s="2027"/>
      <c r="KTG36" s="2027"/>
      <c r="KTH36" s="2027"/>
      <c r="KTI36" s="2027"/>
      <c r="KTJ36" s="2027"/>
      <c r="KTK36" s="2027"/>
      <c r="KTL36" s="2027"/>
      <c r="KTM36" s="2027"/>
      <c r="KTN36" s="2027"/>
      <c r="KTO36" s="2027"/>
      <c r="KTP36" s="2027"/>
      <c r="KTQ36" s="2027"/>
      <c r="KTR36" s="2027"/>
      <c r="KTS36" s="2027"/>
      <c r="KTT36" s="2027"/>
      <c r="KTU36" s="2027"/>
      <c r="KTV36" s="2027"/>
      <c r="KTW36" s="2027"/>
      <c r="KTX36" s="2027"/>
      <c r="KTY36" s="2027"/>
      <c r="KTZ36" s="2027"/>
      <c r="KUA36" s="2027"/>
      <c r="KUB36" s="2027"/>
      <c r="KUC36" s="2027"/>
      <c r="KUD36" s="2027"/>
      <c r="KUE36" s="2027"/>
      <c r="KUF36" s="2027"/>
      <c r="KUG36" s="2027"/>
      <c r="KUH36" s="2027"/>
      <c r="KUI36" s="2027"/>
      <c r="KUJ36" s="2027"/>
      <c r="KUK36" s="2027"/>
      <c r="KUL36" s="2027"/>
      <c r="KUM36" s="2027"/>
      <c r="KUN36" s="2027"/>
      <c r="KUO36" s="2027"/>
      <c r="KUP36" s="2027"/>
      <c r="KUQ36" s="2027"/>
      <c r="KUR36" s="2027"/>
      <c r="KUS36" s="2027"/>
      <c r="KUT36" s="2027"/>
      <c r="KUU36" s="2027"/>
      <c r="KUV36" s="2027"/>
      <c r="KUW36" s="2027"/>
      <c r="KUX36" s="2027"/>
      <c r="KUY36" s="2027"/>
      <c r="KUZ36" s="2027"/>
      <c r="KVA36" s="2027"/>
      <c r="KVB36" s="2027"/>
      <c r="KVC36" s="2027"/>
      <c r="KVD36" s="2027"/>
      <c r="KVE36" s="2027"/>
      <c r="KVF36" s="2027"/>
      <c r="KVG36" s="2027"/>
      <c r="KVH36" s="2027"/>
      <c r="KVI36" s="2027"/>
      <c r="KVJ36" s="2027"/>
      <c r="KVK36" s="2027"/>
      <c r="KVL36" s="2027"/>
      <c r="KVM36" s="2027"/>
      <c r="KVN36" s="2027"/>
      <c r="KVO36" s="2027"/>
      <c r="KVP36" s="2027"/>
      <c r="KVQ36" s="2027"/>
      <c r="KVR36" s="2027"/>
      <c r="KVS36" s="2027"/>
      <c r="KVT36" s="2027"/>
      <c r="KVU36" s="2027"/>
      <c r="KVV36" s="2027"/>
      <c r="KVW36" s="2027"/>
      <c r="KVX36" s="2027"/>
      <c r="KVY36" s="2027"/>
      <c r="KVZ36" s="2027"/>
      <c r="KWA36" s="2027"/>
      <c r="KWB36" s="2027"/>
      <c r="KWC36" s="2027"/>
      <c r="KWD36" s="2027"/>
      <c r="KWE36" s="2027"/>
      <c r="KWF36" s="2027"/>
      <c r="KWG36" s="2027"/>
      <c r="KWH36" s="2027"/>
      <c r="KWI36" s="2027"/>
      <c r="KWJ36" s="2027"/>
      <c r="KWK36" s="2027"/>
      <c r="KWL36" s="2027"/>
      <c r="KWM36" s="2027"/>
      <c r="KWN36" s="2027"/>
      <c r="KWO36" s="2027"/>
      <c r="KWP36" s="2027"/>
      <c r="KWQ36" s="2027"/>
      <c r="KWR36" s="2027"/>
      <c r="KWS36" s="2027"/>
      <c r="KWT36" s="2027"/>
      <c r="KWU36" s="2027"/>
      <c r="KWV36" s="2027"/>
      <c r="KWW36" s="2027"/>
      <c r="KWX36" s="2027"/>
      <c r="KWY36" s="2027"/>
      <c r="KWZ36" s="2027"/>
      <c r="KXA36" s="2027"/>
      <c r="KXB36" s="2027"/>
      <c r="KXC36" s="2027"/>
      <c r="KXD36" s="2027"/>
      <c r="KXE36" s="2027"/>
      <c r="KXF36" s="2027"/>
      <c r="KXG36" s="2027"/>
      <c r="KXH36" s="2027"/>
      <c r="KXI36" s="2027"/>
      <c r="KXJ36" s="2027"/>
      <c r="KXK36" s="2027"/>
      <c r="KXL36" s="2027"/>
      <c r="KXM36" s="2027"/>
      <c r="KXN36" s="2027"/>
      <c r="KXO36" s="2027"/>
      <c r="KXP36" s="2027"/>
      <c r="KXQ36" s="2027"/>
      <c r="KXR36" s="2027"/>
      <c r="KXS36" s="2027"/>
      <c r="KXT36" s="2027"/>
      <c r="KXU36" s="2027"/>
      <c r="KXV36" s="2027"/>
      <c r="KXW36" s="2027"/>
      <c r="KXX36" s="2027"/>
      <c r="KXY36" s="2027"/>
      <c r="KXZ36" s="2027"/>
      <c r="KYA36" s="2027"/>
      <c r="KYB36" s="2027"/>
      <c r="KYC36" s="2027"/>
      <c r="KYD36" s="2027"/>
      <c r="KYE36" s="2027"/>
      <c r="KYF36" s="2027"/>
      <c r="KYG36" s="2027"/>
      <c r="KYH36" s="2027"/>
      <c r="KYI36" s="2027"/>
      <c r="KYJ36" s="2027"/>
      <c r="KYK36" s="2027"/>
      <c r="KYL36" s="2027"/>
      <c r="KYM36" s="2027"/>
      <c r="KYN36" s="2027"/>
      <c r="KYO36" s="2027"/>
      <c r="KYP36" s="2027"/>
      <c r="KYQ36" s="2027"/>
      <c r="KYR36" s="2027"/>
      <c r="KYS36" s="2027"/>
      <c r="KYT36" s="2027"/>
      <c r="KYU36" s="2027"/>
      <c r="KYV36" s="2027"/>
      <c r="KYW36" s="2027"/>
      <c r="KYX36" s="2027"/>
      <c r="KYY36" s="2027"/>
      <c r="KYZ36" s="2027"/>
      <c r="KZA36" s="2027"/>
      <c r="KZB36" s="2027"/>
      <c r="KZC36" s="2027"/>
      <c r="KZD36" s="2027"/>
      <c r="KZE36" s="2027"/>
      <c r="KZF36" s="2027"/>
      <c r="KZG36" s="2027"/>
      <c r="KZH36" s="2027"/>
      <c r="KZI36" s="2027"/>
      <c r="KZJ36" s="2027"/>
      <c r="KZK36" s="2027"/>
      <c r="KZL36" s="2027"/>
      <c r="KZM36" s="2027"/>
      <c r="KZN36" s="2027"/>
      <c r="KZO36" s="2027"/>
      <c r="KZP36" s="2027"/>
      <c r="KZQ36" s="2027"/>
      <c r="KZR36" s="2027"/>
      <c r="KZS36" s="2027"/>
      <c r="KZT36" s="2027"/>
      <c r="KZU36" s="2027"/>
      <c r="KZV36" s="2027"/>
      <c r="KZW36" s="2027"/>
      <c r="KZX36" s="2027"/>
      <c r="KZY36" s="2027"/>
      <c r="KZZ36" s="2027"/>
      <c r="LAA36" s="2027"/>
      <c r="LAB36" s="2027"/>
      <c r="LAC36" s="2027"/>
      <c r="LAD36" s="2027"/>
      <c r="LAE36" s="2027"/>
      <c r="LAF36" s="2027"/>
      <c r="LAG36" s="2027"/>
      <c r="LAH36" s="2027"/>
      <c r="LAI36" s="2027"/>
      <c r="LAJ36" s="2027"/>
      <c r="LAK36" s="2027"/>
      <c r="LAL36" s="2027"/>
      <c r="LAM36" s="2027"/>
      <c r="LAN36" s="2027"/>
      <c r="LAO36" s="2027"/>
      <c r="LAP36" s="2027"/>
      <c r="LAQ36" s="2027"/>
      <c r="LAR36" s="2027"/>
      <c r="LAS36" s="2027"/>
      <c r="LAT36" s="2027"/>
      <c r="LAU36" s="2027"/>
      <c r="LAV36" s="2027"/>
      <c r="LAW36" s="2027"/>
      <c r="LAX36" s="2027"/>
      <c r="LAY36" s="2027"/>
      <c r="LAZ36" s="2027"/>
      <c r="LBA36" s="2027"/>
      <c r="LBB36" s="2027"/>
      <c r="LBC36" s="2027"/>
      <c r="LBD36" s="2027"/>
      <c r="LBE36" s="2027"/>
      <c r="LBF36" s="2027"/>
      <c r="LBG36" s="2027"/>
      <c r="LBH36" s="2027"/>
      <c r="LBI36" s="2027"/>
      <c r="LBJ36" s="2027"/>
      <c r="LBK36" s="2027"/>
      <c r="LBL36" s="2027"/>
      <c r="LBM36" s="2027"/>
      <c r="LBN36" s="2027"/>
      <c r="LBO36" s="2027"/>
      <c r="LBP36" s="2027"/>
      <c r="LBQ36" s="2027"/>
      <c r="LBR36" s="2027"/>
      <c r="LBS36" s="2027"/>
      <c r="LBT36" s="2027"/>
      <c r="LBU36" s="2027"/>
      <c r="LBV36" s="2027"/>
      <c r="LBW36" s="2027"/>
      <c r="LBX36" s="2027"/>
      <c r="LBY36" s="2027"/>
      <c r="LBZ36" s="2027"/>
      <c r="LCA36" s="2027"/>
      <c r="LCB36" s="2027"/>
      <c r="LCC36" s="2027"/>
      <c r="LCD36" s="2027"/>
      <c r="LCE36" s="2027"/>
      <c r="LCF36" s="2027"/>
      <c r="LCG36" s="2027"/>
      <c r="LCH36" s="2027"/>
      <c r="LCI36" s="2027"/>
      <c r="LCJ36" s="2027"/>
      <c r="LCK36" s="2027"/>
      <c r="LCL36" s="2027"/>
      <c r="LCM36" s="2027"/>
      <c r="LCN36" s="2027"/>
      <c r="LCO36" s="2027"/>
      <c r="LCP36" s="2027"/>
      <c r="LCQ36" s="2027"/>
      <c r="LCR36" s="2027"/>
      <c r="LCS36" s="2027"/>
      <c r="LCT36" s="2027"/>
      <c r="LCU36" s="2027"/>
      <c r="LCV36" s="2027"/>
      <c r="LCW36" s="2027"/>
      <c r="LCX36" s="2027"/>
      <c r="LCY36" s="2027"/>
      <c r="LCZ36" s="2027"/>
      <c r="LDA36" s="2027"/>
      <c r="LDB36" s="2027"/>
      <c r="LDC36" s="2027"/>
      <c r="LDD36" s="2027"/>
      <c r="LDE36" s="2027"/>
      <c r="LDF36" s="2027"/>
      <c r="LDG36" s="2027"/>
      <c r="LDH36" s="2027"/>
      <c r="LDI36" s="2027"/>
      <c r="LDJ36" s="2027"/>
      <c r="LDK36" s="2027"/>
      <c r="LDL36" s="2027"/>
      <c r="LDM36" s="2027"/>
      <c r="LDN36" s="2027"/>
      <c r="LDO36" s="2027"/>
      <c r="LDP36" s="2027"/>
      <c r="LDQ36" s="2027"/>
      <c r="LDR36" s="2027"/>
      <c r="LDS36" s="2027"/>
      <c r="LDT36" s="2027"/>
      <c r="LDU36" s="2027"/>
      <c r="LDV36" s="2027"/>
      <c r="LDW36" s="2027"/>
      <c r="LDX36" s="2027"/>
      <c r="LDY36" s="2027"/>
      <c r="LDZ36" s="2027"/>
      <c r="LEA36" s="2027"/>
      <c r="LEB36" s="2027"/>
      <c r="LEC36" s="2027"/>
      <c r="LED36" s="2027"/>
      <c r="LEE36" s="2027"/>
      <c r="LEF36" s="2027"/>
      <c r="LEG36" s="2027"/>
      <c r="LEH36" s="2027"/>
      <c r="LEI36" s="2027"/>
      <c r="LEJ36" s="2027"/>
      <c r="LEK36" s="2027"/>
      <c r="LEL36" s="2027"/>
      <c r="LEM36" s="2027"/>
      <c r="LEN36" s="2027"/>
      <c r="LEO36" s="2027"/>
      <c r="LEP36" s="2027"/>
      <c r="LEQ36" s="2027"/>
      <c r="LER36" s="2027"/>
      <c r="LES36" s="2027"/>
      <c r="LET36" s="2027"/>
      <c r="LEU36" s="2027"/>
      <c r="LEV36" s="2027"/>
      <c r="LEW36" s="2027"/>
      <c r="LEX36" s="2027"/>
      <c r="LEY36" s="2027"/>
      <c r="LEZ36" s="2027"/>
      <c r="LFA36" s="2027"/>
      <c r="LFB36" s="2027"/>
      <c r="LFC36" s="2027"/>
      <c r="LFD36" s="2027"/>
      <c r="LFE36" s="2027"/>
      <c r="LFF36" s="2027"/>
      <c r="LFG36" s="2027"/>
      <c r="LFH36" s="2027"/>
      <c r="LFI36" s="2027"/>
      <c r="LFJ36" s="2027"/>
      <c r="LFK36" s="2027"/>
      <c r="LFL36" s="2027"/>
      <c r="LFM36" s="2027"/>
      <c r="LFN36" s="2027"/>
      <c r="LFO36" s="2027"/>
      <c r="LFP36" s="2027"/>
      <c r="LFQ36" s="2027"/>
      <c r="LFR36" s="2027"/>
      <c r="LFS36" s="2027"/>
      <c r="LFT36" s="2027"/>
      <c r="LFU36" s="2027"/>
      <c r="LFV36" s="2027"/>
      <c r="LFW36" s="2027"/>
      <c r="LFX36" s="2027"/>
      <c r="LFY36" s="2027"/>
      <c r="LFZ36" s="2027"/>
      <c r="LGA36" s="2027"/>
      <c r="LGB36" s="2027"/>
      <c r="LGC36" s="2027"/>
      <c r="LGD36" s="2027"/>
      <c r="LGE36" s="2027"/>
      <c r="LGF36" s="2027"/>
      <c r="LGG36" s="2027"/>
      <c r="LGH36" s="2027"/>
      <c r="LGI36" s="2027"/>
      <c r="LGJ36" s="2027"/>
      <c r="LGK36" s="2027"/>
      <c r="LGL36" s="2027"/>
      <c r="LGM36" s="2027"/>
      <c r="LGN36" s="2027"/>
      <c r="LGO36" s="2027"/>
      <c r="LGP36" s="2027"/>
      <c r="LGQ36" s="2027"/>
      <c r="LGR36" s="2027"/>
      <c r="LGS36" s="2027"/>
      <c r="LGT36" s="2027"/>
      <c r="LGU36" s="2027"/>
      <c r="LGV36" s="2027"/>
      <c r="LGW36" s="2027"/>
      <c r="LGX36" s="2027"/>
      <c r="LGY36" s="2027"/>
      <c r="LGZ36" s="2027"/>
      <c r="LHA36" s="2027"/>
      <c r="LHB36" s="2027"/>
      <c r="LHC36" s="2027"/>
      <c r="LHD36" s="2027"/>
      <c r="LHE36" s="2027"/>
      <c r="LHF36" s="2027"/>
      <c r="LHG36" s="2027"/>
      <c r="LHH36" s="2027"/>
      <c r="LHI36" s="2027"/>
      <c r="LHJ36" s="2027"/>
      <c r="LHK36" s="2027"/>
      <c r="LHL36" s="2027"/>
      <c r="LHM36" s="2027"/>
      <c r="LHN36" s="2027"/>
      <c r="LHO36" s="2027"/>
      <c r="LHP36" s="2027"/>
      <c r="LHQ36" s="2027"/>
      <c r="LHR36" s="2027"/>
      <c r="LHS36" s="2027"/>
      <c r="LHT36" s="2027"/>
      <c r="LHU36" s="2027"/>
      <c r="LHV36" s="2027"/>
      <c r="LHW36" s="2027"/>
      <c r="LHX36" s="2027"/>
      <c r="LHY36" s="2027"/>
      <c r="LHZ36" s="2027"/>
      <c r="LIA36" s="2027"/>
      <c r="LIB36" s="2027"/>
      <c r="LIC36" s="2027"/>
      <c r="LID36" s="2027"/>
      <c r="LIE36" s="2027"/>
      <c r="LIF36" s="2027"/>
      <c r="LIG36" s="2027"/>
      <c r="LIH36" s="2027"/>
      <c r="LII36" s="2027"/>
      <c r="LIJ36" s="2027"/>
      <c r="LIK36" s="2027"/>
      <c r="LIL36" s="2027"/>
      <c r="LIM36" s="2027"/>
      <c r="LIN36" s="2027"/>
      <c r="LIO36" s="2027"/>
      <c r="LIP36" s="2027"/>
      <c r="LIQ36" s="2027"/>
      <c r="LIR36" s="2027"/>
      <c r="LIS36" s="2027"/>
      <c r="LIT36" s="2027"/>
      <c r="LIU36" s="2027"/>
      <c r="LIV36" s="2027"/>
      <c r="LIW36" s="2027"/>
      <c r="LIX36" s="2027"/>
      <c r="LIY36" s="2027"/>
      <c r="LIZ36" s="2027"/>
      <c r="LJA36" s="2027"/>
      <c r="LJB36" s="2027"/>
      <c r="LJC36" s="2027"/>
      <c r="LJD36" s="2027"/>
      <c r="LJE36" s="2027"/>
      <c r="LJF36" s="2027"/>
      <c r="LJG36" s="2027"/>
      <c r="LJH36" s="2027"/>
      <c r="LJI36" s="2027"/>
      <c r="LJJ36" s="2027"/>
      <c r="LJK36" s="2027"/>
      <c r="LJL36" s="2027"/>
      <c r="LJM36" s="2027"/>
      <c r="LJN36" s="2027"/>
      <c r="LJO36" s="2027"/>
      <c r="LJP36" s="2027"/>
      <c r="LJQ36" s="2027"/>
      <c r="LJR36" s="2027"/>
      <c r="LJS36" s="2027"/>
      <c r="LJT36" s="2027"/>
      <c r="LJU36" s="2027"/>
      <c r="LJV36" s="2027"/>
      <c r="LJW36" s="2027"/>
      <c r="LJX36" s="2027"/>
      <c r="LJY36" s="2027"/>
      <c r="LJZ36" s="2027"/>
      <c r="LKA36" s="2027"/>
      <c r="LKB36" s="2027"/>
      <c r="LKC36" s="2027"/>
      <c r="LKD36" s="2027"/>
      <c r="LKE36" s="2027"/>
      <c r="LKF36" s="2027"/>
      <c r="LKG36" s="2027"/>
      <c r="LKH36" s="2027"/>
      <c r="LKI36" s="2027"/>
      <c r="LKJ36" s="2027"/>
      <c r="LKK36" s="2027"/>
      <c r="LKL36" s="2027"/>
      <c r="LKM36" s="2027"/>
      <c r="LKN36" s="2027"/>
      <c r="LKO36" s="2027"/>
      <c r="LKP36" s="2027"/>
      <c r="LKQ36" s="2027"/>
      <c r="LKR36" s="2027"/>
      <c r="LKS36" s="2027"/>
      <c r="LKT36" s="2027"/>
      <c r="LKU36" s="2027"/>
      <c r="LKV36" s="2027"/>
      <c r="LKW36" s="2027"/>
      <c r="LKX36" s="2027"/>
      <c r="LKY36" s="2027"/>
      <c r="LKZ36" s="2027"/>
      <c r="LLA36" s="2027"/>
      <c r="LLB36" s="2027"/>
      <c r="LLC36" s="2027"/>
      <c r="LLD36" s="2027"/>
      <c r="LLE36" s="2027"/>
      <c r="LLF36" s="2027"/>
      <c r="LLG36" s="2027"/>
      <c r="LLH36" s="2027"/>
      <c r="LLI36" s="2027"/>
      <c r="LLJ36" s="2027"/>
      <c r="LLK36" s="2027"/>
      <c r="LLL36" s="2027"/>
      <c r="LLM36" s="2027"/>
      <c r="LLN36" s="2027"/>
      <c r="LLO36" s="2027"/>
      <c r="LLP36" s="2027"/>
      <c r="LLQ36" s="2027"/>
      <c r="LLR36" s="2027"/>
      <c r="LLS36" s="2027"/>
      <c r="LLT36" s="2027"/>
      <c r="LLU36" s="2027"/>
      <c r="LLV36" s="2027"/>
      <c r="LLW36" s="2027"/>
      <c r="LLX36" s="2027"/>
      <c r="LLY36" s="2027"/>
      <c r="LLZ36" s="2027"/>
      <c r="LMA36" s="2027"/>
      <c r="LMB36" s="2027"/>
      <c r="LMC36" s="2027"/>
      <c r="LMD36" s="2027"/>
      <c r="LME36" s="2027"/>
      <c r="LMF36" s="2027"/>
      <c r="LMG36" s="2027"/>
      <c r="LMH36" s="2027"/>
      <c r="LMI36" s="2027"/>
      <c r="LMJ36" s="2027"/>
      <c r="LMK36" s="2027"/>
      <c r="LML36" s="2027"/>
      <c r="LMM36" s="2027"/>
      <c r="LMN36" s="2027"/>
      <c r="LMO36" s="2027"/>
      <c r="LMP36" s="2027"/>
      <c r="LMQ36" s="2027"/>
      <c r="LMR36" s="2027"/>
      <c r="LMS36" s="2027"/>
      <c r="LMT36" s="2027"/>
      <c r="LMU36" s="2027"/>
      <c r="LMV36" s="2027"/>
      <c r="LMW36" s="2027"/>
      <c r="LMX36" s="2027"/>
      <c r="LMY36" s="2027"/>
      <c r="LMZ36" s="2027"/>
      <c r="LNA36" s="2027"/>
      <c r="LNB36" s="2027"/>
      <c r="LNC36" s="2027"/>
      <c r="LND36" s="2027"/>
      <c r="LNE36" s="2027"/>
      <c r="LNF36" s="2027"/>
      <c r="LNG36" s="2027"/>
      <c r="LNH36" s="2027"/>
      <c r="LNI36" s="2027"/>
      <c r="LNJ36" s="2027"/>
      <c r="LNK36" s="2027"/>
      <c r="LNL36" s="2027"/>
      <c r="LNM36" s="2027"/>
      <c r="LNN36" s="2027"/>
      <c r="LNO36" s="2027"/>
      <c r="LNP36" s="2027"/>
      <c r="LNQ36" s="2027"/>
      <c r="LNR36" s="2027"/>
      <c r="LNS36" s="2027"/>
      <c r="LNT36" s="2027"/>
      <c r="LNU36" s="2027"/>
      <c r="LNV36" s="2027"/>
      <c r="LNW36" s="2027"/>
      <c r="LNX36" s="2027"/>
      <c r="LNY36" s="2027"/>
      <c r="LNZ36" s="2027"/>
      <c r="LOA36" s="2027"/>
      <c r="LOB36" s="2027"/>
      <c r="LOC36" s="2027"/>
      <c r="LOD36" s="2027"/>
      <c r="LOE36" s="2027"/>
      <c r="LOF36" s="2027"/>
      <c r="LOG36" s="2027"/>
      <c r="LOH36" s="2027"/>
      <c r="LOI36" s="2027"/>
      <c r="LOJ36" s="2027"/>
      <c r="LOK36" s="2027"/>
      <c r="LOL36" s="2027"/>
      <c r="LOM36" s="2027"/>
      <c r="LON36" s="2027"/>
      <c r="LOO36" s="2027"/>
      <c r="LOP36" s="2027"/>
      <c r="LOQ36" s="2027"/>
      <c r="LOR36" s="2027"/>
      <c r="LOS36" s="2027"/>
      <c r="LOT36" s="2027"/>
      <c r="LOU36" s="2027"/>
      <c r="LOV36" s="2027"/>
      <c r="LOW36" s="2027"/>
      <c r="LOX36" s="2027"/>
      <c r="LOY36" s="2027"/>
      <c r="LOZ36" s="2027"/>
      <c r="LPA36" s="2027"/>
      <c r="LPB36" s="2027"/>
      <c r="LPC36" s="2027"/>
      <c r="LPD36" s="2027"/>
      <c r="LPE36" s="2027"/>
      <c r="LPF36" s="2027"/>
      <c r="LPG36" s="2027"/>
      <c r="LPH36" s="2027"/>
      <c r="LPI36" s="2027"/>
      <c r="LPJ36" s="2027"/>
      <c r="LPK36" s="2027"/>
      <c r="LPL36" s="2027"/>
      <c r="LPM36" s="2027"/>
      <c r="LPN36" s="2027"/>
      <c r="LPO36" s="2027"/>
      <c r="LPP36" s="2027"/>
      <c r="LPQ36" s="2027"/>
      <c r="LPR36" s="2027"/>
      <c r="LPS36" s="2027"/>
      <c r="LPT36" s="2027"/>
      <c r="LPU36" s="2027"/>
      <c r="LPV36" s="2027"/>
      <c r="LPW36" s="2027"/>
      <c r="LPX36" s="2027"/>
      <c r="LPY36" s="2027"/>
      <c r="LPZ36" s="2027"/>
      <c r="LQA36" s="2027"/>
      <c r="LQB36" s="2027"/>
      <c r="LQC36" s="2027"/>
      <c r="LQD36" s="2027"/>
      <c r="LQE36" s="2027"/>
      <c r="LQF36" s="2027"/>
      <c r="LQG36" s="2027"/>
      <c r="LQH36" s="2027"/>
      <c r="LQI36" s="2027"/>
      <c r="LQJ36" s="2027"/>
      <c r="LQK36" s="2027"/>
      <c r="LQL36" s="2027"/>
      <c r="LQM36" s="2027"/>
      <c r="LQN36" s="2027"/>
      <c r="LQO36" s="2027"/>
      <c r="LQP36" s="2027"/>
      <c r="LQQ36" s="2027"/>
      <c r="LQR36" s="2027"/>
      <c r="LQS36" s="2027"/>
      <c r="LQT36" s="2027"/>
      <c r="LQU36" s="2027"/>
      <c r="LQV36" s="2027"/>
      <c r="LQW36" s="2027"/>
      <c r="LQX36" s="2027"/>
      <c r="LQY36" s="2027"/>
      <c r="LQZ36" s="2027"/>
      <c r="LRA36" s="2027"/>
      <c r="LRB36" s="2027"/>
      <c r="LRC36" s="2027"/>
      <c r="LRD36" s="2027"/>
      <c r="LRE36" s="2027"/>
      <c r="LRF36" s="2027"/>
      <c r="LRG36" s="2027"/>
      <c r="LRH36" s="2027"/>
      <c r="LRI36" s="2027"/>
      <c r="LRJ36" s="2027"/>
      <c r="LRK36" s="2027"/>
      <c r="LRL36" s="2027"/>
      <c r="LRM36" s="2027"/>
      <c r="LRN36" s="2027"/>
      <c r="LRO36" s="2027"/>
      <c r="LRP36" s="2027"/>
      <c r="LRQ36" s="2027"/>
      <c r="LRR36" s="2027"/>
      <c r="LRS36" s="2027"/>
      <c r="LRT36" s="2027"/>
      <c r="LRU36" s="2027"/>
      <c r="LRV36" s="2027"/>
      <c r="LRW36" s="2027"/>
      <c r="LRX36" s="2027"/>
      <c r="LRY36" s="2027"/>
      <c r="LRZ36" s="2027"/>
      <c r="LSA36" s="2027"/>
      <c r="LSB36" s="2027"/>
      <c r="LSC36" s="2027"/>
      <c r="LSD36" s="2027"/>
      <c r="LSE36" s="2027"/>
      <c r="LSF36" s="2027"/>
      <c r="LSG36" s="2027"/>
      <c r="LSH36" s="2027"/>
      <c r="LSI36" s="2027"/>
      <c r="LSJ36" s="2027"/>
      <c r="LSK36" s="2027"/>
      <c r="LSL36" s="2027"/>
      <c r="LSM36" s="2027"/>
      <c r="LSN36" s="2027"/>
      <c r="LSO36" s="2027"/>
      <c r="LSP36" s="2027"/>
      <c r="LSQ36" s="2027"/>
      <c r="LSR36" s="2027"/>
      <c r="LSS36" s="2027"/>
      <c r="LST36" s="2027"/>
      <c r="LSU36" s="2027"/>
      <c r="LSV36" s="2027"/>
      <c r="LSW36" s="2027"/>
      <c r="LSX36" s="2027"/>
      <c r="LSY36" s="2027"/>
      <c r="LSZ36" s="2027"/>
      <c r="LTA36" s="2027"/>
      <c r="LTB36" s="2027"/>
      <c r="LTC36" s="2027"/>
      <c r="LTD36" s="2027"/>
      <c r="LTE36" s="2027"/>
      <c r="LTF36" s="2027"/>
      <c r="LTG36" s="2027"/>
      <c r="LTH36" s="2027"/>
      <c r="LTI36" s="2027"/>
      <c r="LTJ36" s="2027"/>
      <c r="LTK36" s="2027"/>
      <c r="LTL36" s="2027"/>
      <c r="LTM36" s="2027"/>
      <c r="LTN36" s="2027"/>
      <c r="LTO36" s="2027"/>
      <c r="LTP36" s="2027"/>
      <c r="LTQ36" s="2027"/>
      <c r="LTR36" s="2027"/>
      <c r="LTS36" s="2027"/>
      <c r="LTT36" s="2027"/>
      <c r="LTU36" s="2027"/>
      <c r="LTV36" s="2027"/>
      <c r="LTW36" s="2027"/>
      <c r="LTX36" s="2027"/>
      <c r="LTY36" s="2027"/>
      <c r="LTZ36" s="2027"/>
      <c r="LUA36" s="2027"/>
      <c r="LUB36" s="2027"/>
      <c r="LUC36" s="2027"/>
      <c r="LUD36" s="2027"/>
      <c r="LUE36" s="2027"/>
      <c r="LUF36" s="2027"/>
      <c r="LUG36" s="2027"/>
      <c r="LUH36" s="2027"/>
      <c r="LUI36" s="2027"/>
      <c r="LUJ36" s="2027"/>
      <c r="LUK36" s="2027"/>
      <c r="LUL36" s="2027"/>
      <c r="LUM36" s="2027"/>
      <c r="LUN36" s="2027"/>
      <c r="LUO36" s="2027"/>
      <c r="LUP36" s="2027"/>
      <c r="LUQ36" s="2027"/>
      <c r="LUR36" s="2027"/>
      <c r="LUS36" s="2027"/>
      <c r="LUT36" s="2027"/>
      <c r="LUU36" s="2027"/>
      <c r="LUV36" s="2027"/>
      <c r="LUW36" s="2027"/>
      <c r="LUX36" s="2027"/>
      <c r="LUY36" s="2027"/>
      <c r="LUZ36" s="2027"/>
      <c r="LVA36" s="2027"/>
      <c r="LVB36" s="2027"/>
      <c r="LVC36" s="2027"/>
      <c r="LVD36" s="2027"/>
      <c r="LVE36" s="2027"/>
      <c r="LVF36" s="2027"/>
      <c r="LVG36" s="2027"/>
      <c r="LVH36" s="2027"/>
      <c r="LVI36" s="2027"/>
      <c r="LVJ36" s="2027"/>
      <c r="LVK36" s="2027"/>
      <c r="LVL36" s="2027"/>
      <c r="LVM36" s="2027"/>
      <c r="LVN36" s="2027"/>
      <c r="LVO36" s="2027"/>
      <c r="LVP36" s="2027"/>
      <c r="LVQ36" s="2027"/>
      <c r="LVR36" s="2027"/>
      <c r="LVS36" s="2027"/>
      <c r="LVT36" s="2027"/>
      <c r="LVU36" s="2027"/>
      <c r="LVV36" s="2027"/>
      <c r="LVW36" s="2027"/>
      <c r="LVX36" s="2027"/>
      <c r="LVY36" s="2027"/>
      <c r="LVZ36" s="2027"/>
      <c r="LWA36" s="2027"/>
      <c r="LWB36" s="2027"/>
      <c r="LWC36" s="2027"/>
      <c r="LWD36" s="2027"/>
      <c r="LWE36" s="2027"/>
      <c r="LWF36" s="2027"/>
      <c r="LWG36" s="2027"/>
      <c r="LWH36" s="2027"/>
      <c r="LWI36" s="2027"/>
      <c r="LWJ36" s="2027"/>
      <c r="LWK36" s="2027"/>
      <c r="LWL36" s="2027"/>
      <c r="LWM36" s="2027"/>
      <c r="LWN36" s="2027"/>
      <c r="LWO36" s="2027"/>
      <c r="LWP36" s="2027"/>
      <c r="LWQ36" s="2027"/>
      <c r="LWR36" s="2027"/>
      <c r="LWS36" s="2027"/>
      <c r="LWT36" s="2027"/>
      <c r="LWU36" s="2027"/>
      <c r="LWV36" s="2027"/>
      <c r="LWW36" s="2027"/>
      <c r="LWX36" s="2027"/>
      <c r="LWY36" s="2027"/>
      <c r="LWZ36" s="2027"/>
      <c r="LXA36" s="2027"/>
      <c r="LXB36" s="2027"/>
      <c r="LXC36" s="2027"/>
      <c r="LXD36" s="2027"/>
      <c r="LXE36" s="2027"/>
      <c r="LXF36" s="2027"/>
      <c r="LXG36" s="2027"/>
      <c r="LXH36" s="2027"/>
      <c r="LXI36" s="2027"/>
      <c r="LXJ36" s="2027"/>
      <c r="LXK36" s="2027"/>
      <c r="LXL36" s="2027"/>
      <c r="LXM36" s="2027"/>
      <c r="LXN36" s="2027"/>
      <c r="LXO36" s="2027"/>
      <c r="LXP36" s="2027"/>
      <c r="LXQ36" s="2027"/>
      <c r="LXR36" s="2027"/>
      <c r="LXS36" s="2027"/>
      <c r="LXT36" s="2027"/>
      <c r="LXU36" s="2027"/>
      <c r="LXV36" s="2027"/>
      <c r="LXW36" s="2027"/>
      <c r="LXX36" s="2027"/>
      <c r="LXY36" s="2027"/>
      <c r="LXZ36" s="2027"/>
      <c r="LYA36" s="2027"/>
      <c r="LYB36" s="2027"/>
      <c r="LYC36" s="2027"/>
      <c r="LYD36" s="2027"/>
      <c r="LYE36" s="2027"/>
      <c r="LYF36" s="2027"/>
      <c r="LYG36" s="2027"/>
      <c r="LYH36" s="2027"/>
      <c r="LYI36" s="2027"/>
      <c r="LYJ36" s="2027"/>
      <c r="LYK36" s="2027"/>
      <c r="LYL36" s="2027"/>
      <c r="LYM36" s="2027"/>
      <c r="LYN36" s="2027"/>
      <c r="LYO36" s="2027"/>
      <c r="LYP36" s="2027"/>
      <c r="LYQ36" s="2027"/>
      <c r="LYR36" s="2027"/>
      <c r="LYS36" s="2027"/>
      <c r="LYT36" s="2027"/>
      <c r="LYU36" s="2027"/>
      <c r="LYV36" s="2027"/>
      <c r="LYW36" s="2027"/>
      <c r="LYX36" s="2027"/>
      <c r="LYY36" s="2027"/>
      <c r="LYZ36" s="2027"/>
      <c r="LZA36" s="2027"/>
      <c r="LZB36" s="2027"/>
      <c r="LZC36" s="2027"/>
      <c r="LZD36" s="2027"/>
      <c r="LZE36" s="2027"/>
      <c r="LZF36" s="2027"/>
      <c r="LZG36" s="2027"/>
      <c r="LZH36" s="2027"/>
      <c r="LZI36" s="2027"/>
      <c r="LZJ36" s="2027"/>
      <c r="LZK36" s="2027"/>
      <c r="LZL36" s="2027"/>
      <c r="LZM36" s="2027"/>
      <c r="LZN36" s="2027"/>
      <c r="LZO36" s="2027"/>
      <c r="LZP36" s="2027"/>
      <c r="LZQ36" s="2027"/>
      <c r="LZR36" s="2027"/>
      <c r="LZS36" s="2027"/>
      <c r="LZT36" s="2027"/>
      <c r="LZU36" s="2027"/>
      <c r="LZV36" s="2027"/>
      <c r="LZW36" s="2027"/>
      <c r="LZX36" s="2027"/>
      <c r="LZY36" s="2027"/>
      <c r="LZZ36" s="2027"/>
      <c r="MAA36" s="2027"/>
      <c r="MAB36" s="2027"/>
      <c r="MAC36" s="2027"/>
      <c r="MAD36" s="2027"/>
      <c r="MAE36" s="2027"/>
      <c r="MAF36" s="2027"/>
      <c r="MAG36" s="2027"/>
      <c r="MAH36" s="2027"/>
      <c r="MAI36" s="2027"/>
      <c r="MAJ36" s="2027"/>
      <c r="MAK36" s="2027"/>
      <c r="MAL36" s="2027"/>
      <c r="MAM36" s="2027"/>
      <c r="MAN36" s="2027"/>
      <c r="MAO36" s="2027"/>
      <c r="MAP36" s="2027"/>
      <c r="MAQ36" s="2027"/>
      <c r="MAR36" s="2027"/>
      <c r="MAS36" s="2027"/>
      <c r="MAT36" s="2027"/>
      <c r="MAU36" s="2027"/>
      <c r="MAV36" s="2027"/>
      <c r="MAW36" s="2027"/>
      <c r="MAX36" s="2027"/>
      <c r="MAY36" s="2027"/>
      <c r="MAZ36" s="2027"/>
      <c r="MBA36" s="2027"/>
      <c r="MBB36" s="2027"/>
      <c r="MBC36" s="2027"/>
      <c r="MBD36" s="2027"/>
      <c r="MBE36" s="2027"/>
      <c r="MBF36" s="2027"/>
      <c r="MBG36" s="2027"/>
      <c r="MBH36" s="2027"/>
      <c r="MBI36" s="2027"/>
      <c r="MBJ36" s="2027"/>
      <c r="MBK36" s="2027"/>
      <c r="MBL36" s="2027"/>
      <c r="MBM36" s="2027"/>
      <c r="MBN36" s="2027"/>
      <c r="MBO36" s="2027"/>
      <c r="MBP36" s="2027"/>
      <c r="MBQ36" s="2027"/>
      <c r="MBR36" s="2027"/>
      <c r="MBS36" s="2027"/>
      <c r="MBT36" s="2027"/>
      <c r="MBU36" s="2027"/>
      <c r="MBV36" s="2027"/>
      <c r="MBW36" s="2027"/>
      <c r="MBX36" s="2027"/>
      <c r="MBY36" s="2027"/>
      <c r="MBZ36" s="2027"/>
      <c r="MCA36" s="2027"/>
      <c r="MCB36" s="2027"/>
      <c r="MCC36" s="2027"/>
      <c r="MCD36" s="2027"/>
      <c r="MCE36" s="2027"/>
      <c r="MCF36" s="2027"/>
      <c r="MCG36" s="2027"/>
      <c r="MCH36" s="2027"/>
      <c r="MCI36" s="2027"/>
      <c r="MCJ36" s="2027"/>
      <c r="MCK36" s="2027"/>
      <c r="MCL36" s="2027"/>
      <c r="MCM36" s="2027"/>
      <c r="MCN36" s="2027"/>
      <c r="MCO36" s="2027"/>
      <c r="MCP36" s="2027"/>
      <c r="MCQ36" s="2027"/>
      <c r="MCR36" s="2027"/>
      <c r="MCS36" s="2027"/>
      <c r="MCT36" s="2027"/>
      <c r="MCU36" s="2027"/>
      <c r="MCV36" s="2027"/>
      <c r="MCW36" s="2027"/>
      <c r="MCX36" s="2027"/>
      <c r="MCY36" s="2027"/>
      <c r="MCZ36" s="2027"/>
      <c r="MDA36" s="2027"/>
      <c r="MDB36" s="2027"/>
      <c r="MDC36" s="2027"/>
      <c r="MDD36" s="2027"/>
      <c r="MDE36" s="2027"/>
      <c r="MDF36" s="2027"/>
      <c r="MDG36" s="2027"/>
      <c r="MDH36" s="2027"/>
      <c r="MDI36" s="2027"/>
      <c r="MDJ36" s="2027"/>
      <c r="MDK36" s="2027"/>
      <c r="MDL36" s="2027"/>
      <c r="MDM36" s="2027"/>
      <c r="MDN36" s="2027"/>
      <c r="MDO36" s="2027"/>
      <c r="MDP36" s="2027"/>
      <c r="MDQ36" s="2027"/>
      <c r="MDR36" s="2027"/>
      <c r="MDS36" s="2027"/>
      <c r="MDT36" s="2027"/>
      <c r="MDU36" s="2027"/>
      <c r="MDV36" s="2027"/>
      <c r="MDW36" s="2027"/>
      <c r="MDX36" s="2027"/>
      <c r="MDY36" s="2027"/>
      <c r="MDZ36" s="2027"/>
      <c r="MEA36" s="2027"/>
      <c r="MEB36" s="2027"/>
      <c r="MEC36" s="2027"/>
      <c r="MED36" s="2027"/>
      <c r="MEE36" s="2027"/>
      <c r="MEF36" s="2027"/>
      <c r="MEG36" s="2027"/>
      <c r="MEH36" s="2027"/>
      <c r="MEI36" s="2027"/>
      <c r="MEJ36" s="2027"/>
      <c r="MEK36" s="2027"/>
      <c r="MEL36" s="2027"/>
      <c r="MEM36" s="2027"/>
      <c r="MEN36" s="2027"/>
      <c r="MEO36" s="2027"/>
      <c r="MEP36" s="2027"/>
      <c r="MEQ36" s="2027"/>
      <c r="MER36" s="2027"/>
      <c r="MES36" s="2027"/>
      <c r="MET36" s="2027"/>
      <c r="MEU36" s="2027"/>
      <c r="MEV36" s="2027"/>
      <c r="MEW36" s="2027"/>
      <c r="MEX36" s="2027"/>
      <c r="MEY36" s="2027"/>
      <c r="MEZ36" s="2027"/>
      <c r="MFA36" s="2027"/>
      <c r="MFB36" s="2027"/>
      <c r="MFC36" s="2027"/>
      <c r="MFD36" s="2027"/>
      <c r="MFE36" s="2027"/>
      <c r="MFF36" s="2027"/>
      <c r="MFG36" s="2027"/>
      <c r="MFH36" s="2027"/>
      <c r="MFI36" s="2027"/>
      <c r="MFJ36" s="2027"/>
      <c r="MFK36" s="2027"/>
      <c r="MFL36" s="2027"/>
      <c r="MFM36" s="2027"/>
      <c r="MFN36" s="2027"/>
      <c r="MFO36" s="2027"/>
      <c r="MFP36" s="2027"/>
      <c r="MFQ36" s="2027"/>
      <c r="MFR36" s="2027"/>
      <c r="MFS36" s="2027"/>
      <c r="MFT36" s="2027"/>
      <c r="MFU36" s="2027"/>
      <c r="MFV36" s="2027"/>
      <c r="MFW36" s="2027"/>
      <c r="MFX36" s="2027"/>
      <c r="MFY36" s="2027"/>
      <c r="MFZ36" s="2027"/>
      <c r="MGA36" s="2027"/>
      <c r="MGB36" s="2027"/>
      <c r="MGC36" s="2027"/>
      <c r="MGD36" s="2027"/>
      <c r="MGE36" s="2027"/>
      <c r="MGF36" s="2027"/>
      <c r="MGG36" s="2027"/>
      <c r="MGH36" s="2027"/>
      <c r="MGI36" s="2027"/>
      <c r="MGJ36" s="2027"/>
      <c r="MGK36" s="2027"/>
      <c r="MGL36" s="2027"/>
      <c r="MGM36" s="2027"/>
      <c r="MGN36" s="2027"/>
      <c r="MGO36" s="2027"/>
      <c r="MGP36" s="2027"/>
      <c r="MGQ36" s="2027"/>
      <c r="MGR36" s="2027"/>
      <c r="MGS36" s="2027"/>
      <c r="MGT36" s="2027"/>
      <c r="MGU36" s="2027"/>
      <c r="MGV36" s="2027"/>
      <c r="MGW36" s="2027"/>
      <c r="MGX36" s="2027"/>
      <c r="MGY36" s="2027"/>
      <c r="MGZ36" s="2027"/>
      <c r="MHA36" s="2027"/>
      <c r="MHB36" s="2027"/>
      <c r="MHC36" s="2027"/>
      <c r="MHD36" s="2027"/>
      <c r="MHE36" s="2027"/>
      <c r="MHF36" s="2027"/>
      <c r="MHG36" s="2027"/>
      <c r="MHH36" s="2027"/>
      <c r="MHI36" s="2027"/>
      <c r="MHJ36" s="2027"/>
      <c r="MHK36" s="2027"/>
      <c r="MHL36" s="2027"/>
      <c r="MHM36" s="2027"/>
      <c r="MHN36" s="2027"/>
      <c r="MHO36" s="2027"/>
      <c r="MHP36" s="2027"/>
      <c r="MHQ36" s="2027"/>
      <c r="MHR36" s="2027"/>
      <c r="MHS36" s="2027"/>
      <c r="MHT36" s="2027"/>
      <c r="MHU36" s="2027"/>
      <c r="MHV36" s="2027"/>
      <c r="MHW36" s="2027"/>
      <c r="MHX36" s="2027"/>
      <c r="MHY36" s="2027"/>
      <c r="MHZ36" s="2027"/>
      <c r="MIA36" s="2027"/>
      <c r="MIB36" s="2027"/>
      <c r="MIC36" s="2027"/>
      <c r="MID36" s="2027"/>
      <c r="MIE36" s="2027"/>
      <c r="MIF36" s="2027"/>
      <c r="MIG36" s="2027"/>
      <c r="MIH36" s="2027"/>
      <c r="MII36" s="2027"/>
      <c r="MIJ36" s="2027"/>
      <c r="MIK36" s="2027"/>
      <c r="MIL36" s="2027"/>
      <c r="MIM36" s="2027"/>
      <c r="MIN36" s="2027"/>
      <c r="MIO36" s="2027"/>
      <c r="MIP36" s="2027"/>
      <c r="MIQ36" s="2027"/>
      <c r="MIR36" s="2027"/>
      <c r="MIS36" s="2027"/>
      <c r="MIT36" s="2027"/>
      <c r="MIU36" s="2027"/>
      <c r="MIV36" s="2027"/>
      <c r="MIW36" s="2027"/>
      <c r="MIX36" s="2027"/>
      <c r="MIY36" s="2027"/>
      <c r="MIZ36" s="2027"/>
      <c r="MJA36" s="2027"/>
      <c r="MJB36" s="2027"/>
      <c r="MJC36" s="2027"/>
      <c r="MJD36" s="2027"/>
      <c r="MJE36" s="2027"/>
      <c r="MJF36" s="2027"/>
      <c r="MJG36" s="2027"/>
      <c r="MJH36" s="2027"/>
      <c r="MJI36" s="2027"/>
      <c r="MJJ36" s="2027"/>
      <c r="MJK36" s="2027"/>
      <c r="MJL36" s="2027"/>
      <c r="MJM36" s="2027"/>
      <c r="MJN36" s="2027"/>
      <c r="MJO36" s="2027"/>
      <c r="MJP36" s="2027"/>
      <c r="MJQ36" s="2027"/>
      <c r="MJR36" s="2027"/>
      <c r="MJS36" s="2027"/>
      <c r="MJT36" s="2027"/>
      <c r="MJU36" s="2027"/>
      <c r="MJV36" s="2027"/>
      <c r="MJW36" s="2027"/>
      <c r="MJX36" s="2027"/>
      <c r="MJY36" s="2027"/>
      <c r="MJZ36" s="2027"/>
      <c r="MKA36" s="2027"/>
      <c r="MKB36" s="2027"/>
      <c r="MKC36" s="2027"/>
      <c r="MKD36" s="2027"/>
      <c r="MKE36" s="2027"/>
      <c r="MKF36" s="2027"/>
      <c r="MKG36" s="2027"/>
      <c r="MKH36" s="2027"/>
      <c r="MKI36" s="2027"/>
      <c r="MKJ36" s="2027"/>
      <c r="MKK36" s="2027"/>
      <c r="MKL36" s="2027"/>
      <c r="MKM36" s="2027"/>
      <c r="MKN36" s="2027"/>
      <c r="MKO36" s="2027"/>
      <c r="MKP36" s="2027"/>
      <c r="MKQ36" s="2027"/>
      <c r="MKR36" s="2027"/>
      <c r="MKS36" s="2027"/>
      <c r="MKT36" s="2027"/>
      <c r="MKU36" s="2027"/>
      <c r="MKV36" s="2027"/>
      <c r="MKW36" s="2027"/>
      <c r="MKX36" s="2027"/>
      <c r="MKY36" s="2027"/>
      <c r="MKZ36" s="2027"/>
      <c r="MLA36" s="2027"/>
      <c r="MLB36" s="2027"/>
      <c r="MLC36" s="2027"/>
      <c r="MLD36" s="2027"/>
      <c r="MLE36" s="2027"/>
      <c r="MLF36" s="2027"/>
      <c r="MLG36" s="2027"/>
      <c r="MLH36" s="2027"/>
      <c r="MLI36" s="2027"/>
      <c r="MLJ36" s="2027"/>
      <c r="MLK36" s="2027"/>
      <c r="MLL36" s="2027"/>
      <c r="MLM36" s="2027"/>
      <c r="MLN36" s="2027"/>
      <c r="MLO36" s="2027"/>
      <c r="MLP36" s="2027"/>
      <c r="MLQ36" s="2027"/>
      <c r="MLR36" s="2027"/>
      <c r="MLS36" s="2027"/>
      <c r="MLT36" s="2027"/>
      <c r="MLU36" s="2027"/>
      <c r="MLV36" s="2027"/>
      <c r="MLW36" s="2027"/>
      <c r="MLX36" s="2027"/>
      <c r="MLY36" s="2027"/>
      <c r="MLZ36" s="2027"/>
      <c r="MMA36" s="2027"/>
      <c r="MMB36" s="2027"/>
      <c r="MMC36" s="2027"/>
      <c r="MMD36" s="2027"/>
      <c r="MME36" s="2027"/>
      <c r="MMF36" s="2027"/>
      <c r="MMG36" s="2027"/>
      <c r="MMH36" s="2027"/>
      <c r="MMI36" s="2027"/>
      <c r="MMJ36" s="2027"/>
      <c r="MMK36" s="2027"/>
      <c r="MML36" s="2027"/>
      <c r="MMM36" s="2027"/>
      <c r="MMN36" s="2027"/>
      <c r="MMO36" s="2027"/>
      <c r="MMP36" s="2027"/>
      <c r="MMQ36" s="2027"/>
      <c r="MMR36" s="2027"/>
      <c r="MMS36" s="2027"/>
      <c r="MMT36" s="2027"/>
      <c r="MMU36" s="2027"/>
      <c r="MMV36" s="2027"/>
      <c r="MMW36" s="2027"/>
      <c r="MMX36" s="2027"/>
      <c r="MMY36" s="2027"/>
      <c r="MMZ36" s="2027"/>
      <c r="MNA36" s="2027"/>
      <c r="MNB36" s="2027"/>
      <c r="MNC36" s="2027"/>
      <c r="MND36" s="2027"/>
      <c r="MNE36" s="2027"/>
      <c r="MNF36" s="2027"/>
      <c r="MNG36" s="2027"/>
      <c r="MNH36" s="2027"/>
      <c r="MNI36" s="2027"/>
      <c r="MNJ36" s="2027"/>
      <c r="MNK36" s="2027"/>
      <c r="MNL36" s="2027"/>
      <c r="MNM36" s="2027"/>
      <c r="MNN36" s="2027"/>
      <c r="MNO36" s="2027"/>
      <c r="MNP36" s="2027"/>
      <c r="MNQ36" s="2027"/>
      <c r="MNR36" s="2027"/>
      <c r="MNS36" s="2027"/>
      <c r="MNT36" s="2027"/>
      <c r="MNU36" s="2027"/>
      <c r="MNV36" s="2027"/>
      <c r="MNW36" s="2027"/>
      <c r="MNX36" s="2027"/>
      <c r="MNY36" s="2027"/>
      <c r="MNZ36" s="2027"/>
      <c r="MOA36" s="2027"/>
      <c r="MOB36" s="2027"/>
      <c r="MOC36" s="2027"/>
      <c r="MOD36" s="2027"/>
      <c r="MOE36" s="2027"/>
      <c r="MOF36" s="2027"/>
      <c r="MOG36" s="2027"/>
      <c r="MOH36" s="2027"/>
      <c r="MOI36" s="2027"/>
      <c r="MOJ36" s="2027"/>
      <c r="MOK36" s="2027"/>
      <c r="MOL36" s="2027"/>
      <c r="MOM36" s="2027"/>
      <c r="MON36" s="2027"/>
      <c r="MOO36" s="2027"/>
      <c r="MOP36" s="2027"/>
      <c r="MOQ36" s="2027"/>
      <c r="MOR36" s="2027"/>
      <c r="MOS36" s="2027"/>
      <c r="MOT36" s="2027"/>
      <c r="MOU36" s="2027"/>
      <c r="MOV36" s="2027"/>
      <c r="MOW36" s="2027"/>
      <c r="MOX36" s="2027"/>
      <c r="MOY36" s="2027"/>
      <c r="MOZ36" s="2027"/>
      <c r="MPA36" s="2027"/>
      <c r="MPB36" s="2027"/>
      <c r="MPC36" s="2027"/>
      <c r="MPD36" s="2027"/>
      <c r="MPE36" s="2027"/>
      <c r="MPF36" s="2027"/>
      <c r="MPG36" s="2027"/>
      <c r="MPH36" s="2027"/>
      <c r="MPI36" s="2027"/>
      <c r="MPJ36" s="2027"/>
      <c r="MPK36" s="2027"/>
      <c r="MPL36" s="2027"/>
      <c r="MPM36" s="2027"/>
      <c r="MPN36" s="2027"/>
      <c r="MPO36" s="2027"/>
      <c r="MPP36" s="2027"/>
      <c r="MPQ36" s="2027"/>
      <c r="MPR36" s="2027"/>
      <c r="MPS36" s="2027"/>
      <c r="MPT36" s="2027"/>
      <c r="MPU36" s="2027"/>
      <c r="MPV36" s="2027"/>
      <c r="MPW36" s="2027"/>
      <c r="MPX36" s="2027"/>
      <c r="MPY36" s="2027"/>
      <c r="MPZ36" s="2027"/>
      <c r="MQA36" s="2027"/>
      <c r="MQB36" s="2027"/>
      <c r="MQC36" s="2027"/>
      <c r="MQD36" s="2027"/>
      <c r="MQE36" s="2027"/>
      <c r="MQF36" s="2027"/>
      <c r="MQG36" s="2027"/>
      <c r="MQH36" s="2027"/>
      <c r="MQI36" s="2027"/>
      <c r="MQJ36" s="2027"/>
      <c r="MQK36" s="2027"/>
      <c r="MQL36" s="2027"/>
      <c r="MQM36" s="2027"/>
      <c r="MQN36" s="2027"/>
      <c r="MQO36" s="2027"/>
      <c r="MQP36" s="2027"/>
      <c r="MQQ36" s="2027"/>
      <c r="MQR36" s="2027"/>
      <c r="MQS36" s="2027"/>
      <c r="MQT36" s="2027"/>
      <c r="MQU36" s="2027"/>
      <c r="MQV36" s="2027"/>
      <c r="MQW36" s="2027"/>
      <c r="MQX36" s="2027"/>
      <c r="MQY36" s="2027"/>
      <c r="MQZ36" s="2027"/>
      <c r="MRA36" s="2027"/>
      <c r="MRB36" s="2027"/>
      <c r="MRC36" s="2027"/>
      <c r="MRD36" s="2027"/>
      <c r="MRE36" s="2027"/>
      <c r="MRF36" s="2027"/>
      <c r="MRG36" s="2027"/>
      <c r="MRH36" s="2027"/>
      <c r="MRI36" s="2027"/>
      <c r="MRJ36" s="2027"/>
      <c r="MRK36" s="2027"/>
      <c r="MRL36" s="2027"/>
      <c r="MRM36" s="2027"/>
      <c r="MRN36" s="2027"/>
      <c r="MRO36" s="2027"/>
      <c r="MRP36" s="2027"/>
      <c r="MRQ36" s="2027"/>
      <c r="MRR36" s="2027"/>
      <c r="MRS36" s="2027"/>
      <c r="MRT36" s="2027"/>
      <c r="MRU36" s="2027"/>
      <c r="MRV36" s="2027"/>
      <c r="MRW36" s="2027"/>
      <c r="MRX36" s="2027"/>
      <c r="MRY36" s="2027"/>
      <c r="MRZ36" s="2027"/>
      <c r="MSA36" s="2027"/>
      <c r="MSB36" s="2027"/>
      <c r="MSC36" s="2027"/>
      <c r="MSD36" s="2027"/>
      <c r="MSE36" s="2027"/>
      <c r="MSF36" s="2027"/>
      <c r="MSG36" s="2027"/>
      <c r="MSH36" s="2027"/>
      <c r="MSI36" s="2027"/>
      <c r="MSJ36" s="2027"/>
      <c r="MSK36" s="2027"/>
      <c r="MSL36" s="2027"/>
      <c r="MSM36" s="2027"/>
      <c r="MSN36" s="2027"/>
      <c r="MSO36" s="2027"/>
      <c r="MSP36" s="2027"/>
      <c r="MSQ36" s="2027"/>
      <c r="MSR36" s="2027"/>
      <c r="MSS36" s="2027"/>
      <c r="MST36" s="2027"/>
      <c r="MSU36" s="2027"/>
      <c r="MSV36" s="2027"/>
      <c r="MSW36" s="2027"/>
      <c r="MSX36" s="2027"/>
      <c r="MSY36" s="2027"/>
      <c r="MSZ36" s="2027"/>
      <c r="MTA36" s="2027"/>
      <c r="MTB36" s="2027"/>
      <c r="MTC36" s="2027"/>
      <c r="MTD36" s="2027"/>
      <c r="MTE36" s="2027"/>
      <c r="MTF36" s="2027"/>
      <c r="MTG36" s="2027"/>
      <c r="MTH36" s="2027"/>
      <c r="MTI36" s="2027"/>
      <c r="MTJ36" s="2027"/>
      <c r="MTK36" s="2027"/>
      <c r="MTL36" s="2027"/>
      <c r="MTM36" s="2027"/>
      <c r="MTN36" s="2027"/>
      <c r="MTO36" s="2027"/>
      <c r="MTP36" s="2027"/>
      <c r="MTQ36" s="2027"/>
      <c r="MTR36" s="2027"/>
      <c r="MTS36" s="2027"/>
      <c r="MTT36" s="2027"/>
      <c r="MTU36" s="2027"/>
      <c r="MTV36" s="2027"/>
      <c r="MTW36" s="2027"/>
      <c r="MTX36" s="2027"/>
      <c r="MTY36" s="2027"/>
      <c r="MTZ36" s="2027"/>
      <c r="MUA36" s="2027"/>
      <c r="MUB36" s="2027"/>
      <c r="MUC36" s="2027"/>
      <c r="MUD36" s="2027"/>
      <c r="MUE36" s="2027"/>
      <c r="MUF36" s="2027"/>
      <c r="MUG36" s="2027"/>
      <c r="MUH36" s="2027"/>
      <c r="MUI36" s="2027"/>
      <c r="MUJ36" s="2027"/>
      <c r="MUK36" s="2027"/>
      <c r="MUL36" s="2027"/>
      <c r="MUM36" s="2027"/>
      <c r="MUN36" s="2027"/>
      <c r="MUO36" s="2027"/>
      <c r="MUP36" s="2027"/>
      <c r="MUQ36" s="2027"/>
      <c r="MUR36" s="2027"/>
      <c r="MUS36" s="2027"/>
      <c r="MUT36" s="2027"/>
      <c r="MUU36" s="2027"/>
      <c r="MUV36" s="2027"/>
      <c r="MUW36" s="2027"/>
      <c r="MUX36" s="2027"/>
      <c r="MUY36" s="2027"/>
      <c r="MUZ36" s="2027"/>
      <c r="MVA36" s="2027"/>
      <c r="MVB36" s="2027"/>
      <c r="MVC36" s="2027"/>
      <c r="MVD36" s="2027"/>
      <c r="MVE36" s="2027"/>
      <c r="MVF36" s="2027"/>
      <c r="MVG36" s="2027"/>
      <c r="MVH36" s="2027"/>
      <c r="MVI36" s="2027"/>
      <c r="MVJ36" s="2027"/>
      <c r="MVK36" s="2027"/>
      <c r="MVL36" s="2027"/>
      <c r="MVM36" s="2027"/>
      <c r="MVN36" s="2027"/>
      <c r="MVO36" s="2027"/>
      <c r="MVP36" s="2027"/>
      <c r="MVQ36" s="2027"/>
      <c r="MVR36" s="2027"/>
      <c r="MVS36" s="2027"/>
      <c r="MVT36" s="2027"/>
      <c r="MVU36" s="2027"/>
      <c r="MVV36" s="2027"/>
      <c r="MVW36" s="2027"/>
      <c r="MVX36" s="2027"/>
      <c r="MVY36" s="2027"/>
      <c r="MVZ36" s="2027"/>
      <c r="MWA36" s="2027"/>
      <c r="MWB36" s="2027"/>
      <c r="MWC36" s="2027"/>
      <c r="MWD36" s="2027"/>
      <c r="MWE36" s="2027"/>
      <c r="MWF36" s="2027"/>
      <c r="MWG36" s="2027"/>
      <c r="MWH36" s="2027"/>
      <c r="MWI36" s="2027"/>
      <c r="MWJ36" s="2027"/>
      <c r="MWK36" s="2027"/>
      <c r="MWL36" s="2027"/>
      <c r="MWM36" s="2027"/>
      <c r="MWN36" s="2027"/>
      <c r="MWO36" s="2027"/>
      <c r="MWP36" s="2027"/>
      <c r="MWQ36" s="2027"/>
      <c r="MWR36" s="2027"/>
      <c r="MWS36" s="2027"/>
      <c r="MWT36" s="2027"/>
      <c r="MWU36" s="2027"/>
      <c r="MWV36" s="2027"/>
      <c r="MWW36" s="2027"/>
      <c r="MWX36" s="2027"/>
      <c r="MWY36" s="2027"/>
      <c r="MWZ36" s="2027"/>
      <c r="MXA36" s="2027"/>
      <c r="MXB36" s="2027"/>
      <c r="MXC36" s="2027"/>
      <c r="MXD36" s="2027"/>
      <c r="MXE36" s="2027"/>
      <c r="MXF36" s="2027"/>
      <c r="MXG36" s="2027"/>
      <c r="MXH36" s="2027"/>
      <c r="MXI36" s="2027"/>
      <c r="MXJ36" s="2027"/>
      <c r="MXK36" s="2027"/>
      <c r="MXL36" s="2027"/>
      <c r="MXM36" s="2027"/>
      <c r="MXN36" s="2027"/>
      <c r="MXO36" s="2027"/>
      <c r="MXP36" s="2027"/>
      <c r="MXQ36" s="2027"/>
      <c r="MXR36" s="2027"/>
      <c r="MXS36" s="2027"/>
      <c r="MXT36" s="2027"/>
      <c r="MXU36" s="2027"/>
      <c r="MXV36" s="2027"/>
      <c r="MXW36" s="2027"/>
      <c r="MXX36" s="2027"/>
      <c r="MXY36" s="2027"/>
      <c r="MXZ36" s="2027"/>
      <c r="MYA36" s="2027"/>
      <c r="MYB36" s="2027"/>
      <c r="MYC36" s="2027"/>
      <c r="MYD36" s="2027"/>
      <c r="MYE36" s="2027"/>
      <c r="MYF36" s="2027"/>
      <c r="MYG36" s="2027"/>
      <c r="MYH36" s="2027"/>
      <c r="MYI36" s="2027"/>
      <c r="MYJ36" s="2027"/>
      <c r="MYK36" s="2027"/>
      <c r="MYL36" s="2027"/>
      <c r="MYM36" s="2027"/>
      <c r="MYN36" s="2027"/>
      <c r="MYO36" s="2027"/>
      <c r="MYP36" s="2027"/>
      <c r="MYQ36" s="2027"/>
      <c r="MYR36" s="2027"/>
      <c r="MYS36" s="2027"/>
      <c r="MYT36" s="2027"/>
      <c r="MYU36" s="2027"/>
      <c r="MYV36" s="2027"/>
      <c r="MYW36" s="2027"/>
      <c r="MYX36" s="2027"/>
      <c r="MYY36" s="2027"/>
      <c r="MYZ36" s="2027"/>
      <c r="MZA36" s="2027"/>
      <c r="MZB36" s="2027"/>
      <c r="MZC36" s="2027"/>
      <c r="MZD36" s="2027"/>
      <c r="MZE36" s="2027"/>
      <c r="MZF36" s="2027"/>
      <c r="MZG36" s="2027"/>
      <c r="MZH36" s="2027"/>
      <c r="MZI36" s="2027"/>
      <c r="MZJ36" s="2027"/>
      <c r="MZK36" s="2027"/>
      <c r="MZL36" s="2027"/>
      <c r="MZM36" s="2027"/>
      <c r="MZN36" s="2027"/>
      <c r="MZO36" s="2027"/>
      <c r="MZP36" s="2027"/>
      <c r="MZQ36" s="2027"/>
      <c r="MZR36" s="2027"/>
      <c r="MZS36" s="2027"/>
      <c r="MZT36" s="2027"/>
      <c r="MZU36" s="2027"/>
      <c r="MZV36" s="2027"/>
      <c r="MZW36" s="2027"/>
      <c r="MZX36" s="2027"/>
      <c r="MZY36" s="2027"/>
      <c r="MZZ36" s="2027"/>
      <c r="NAA36" s="2027"/>
      <c r="NAB36" s="2027"/>
      <c r="NAC36" s="2027"/>
      <c r="NAD36" s="2027"/>
      <c r="NAE36" s="2027"/>
      <c r="NAF36" s="2027"/>
      <c r="NAG36" s="2027"/>
      <c r="NAH36" s="2027"/>
      <c r="NAI36" s="2027"/>
      <c r="NAJ36" s="2027"/>
      <c r="NAK36" s="2027"/>
      <c r="NAL36" s="2027"/>
      <c r="NAM36" s="2027"/>
      <c r="NAN36" s="2027"/>
      <c r="NAO36" s="2027"/>
      <c r="NAP36" s="2027"/>
      <c r="NAQ36" s="2027"/>
      <c r="NAR36" s="2027"/>
      <c r="NAS36" s="2027"/>
      <c r="NAT36" s="2027"/>
      <c r="NAU36" s="2027"/>
      <c r="NAV36" s="2027"/>
      <c r="NAW36" s="2027"/>
      <c r="NAX36" s="2027"/>
      <c r="NAY36" s="2027"/>
      <c r="NAZ36" s="2027"/>
      <c r="NBA36" s="2027"/>
      <c r="NBB36" s="2027"/>
      <c r="NBC36" s="2027"/>
      <c r="NBD36" s="2027"/>
      <c r="NBE36" s="2027"/>
      <c r="NBF36" s="2027"/>
      <c r="NBG36" s="2027"/>
      <c r="NBH36" s="2027"/>
      <c r="NBI36" s="2027"/>
      <c r="NBJ36" s="2027"/>
      <c r="NBK36" s="2027"/>
      <c r="NBL36" s="2027"/>
      <c r="NBM36" s="2027"/>
      <c r="NBN36" s="2027"/>
      <c r="NBO36" s="2027"/>
      <c r="NBP36" s="2027"/>
      <c r="NBQ36" s="2027"/>
      <c r="NBR36" s="2027"/>
      <c r="NBS36" s="2027"/>
      <c r="NBT36" s="2027"/>
      <c r="NBU36" s="2027"/>
      <c r="NBV36" s="2027"/>
      <c r="NBW36" s="2027"/>
      <c r="NBX36" s="2027"/>
      <c r="NBY36" s="2027"/>
      <c r="NBZ36" s="2027"/>
      <c r="NCA36" s="2027"/>
      <c r="NCB36" s="2027"/>
      <c r="NCC36" s="2027"/>
      <c r="NCD36" s="2027"/>
      <c r="NCE36" s="2027"/>
      <c r="NCF36" s="2027"/>
      <c r="NCG36" s="2027"/>
      <c r="NCH36" s="2027"/>
      <c r="NCI36" s="2027"/>
      <c r="NCJ36" s="2027"/>
      <c r="NCK36" s="2027"/>
      <c r="NCL36" s="2027"/>
      <c r="NCM36" s="2027"/>
      <c r="NCN36" s="2027"/>
      <c r="NCO36" s="2027"/>
      <c r="NCP36" s="2027"/>
      <c r="NCQ36" s="2027"/>
      <c r="NCR36" s="2027"/>
      <c r="NCS36" s="2027"/>
      <c r="NCT36" s="2027"/>
      <c r="NCU36" s="2027"/>
      <c r="NCV36" s="2027"/>
      <c r="NCW36" s="2027"/>
      <c r="NCX36" s="2027"/>
      <c r="NCY36" s="2027"/>
      <c r="NCZ36" s="2027"/>
      <c r="NDA36" s="2027"/>
      <c r="NDB36" s="2027"/>
      <c r="NDC36" s="2027"/>
      <c r="NDD36" s="2027"/>
      <c r="NDE36" s="2027"/>
      <c r="NDF36" s="2027"/>
      <c r="NDG36" s="2027"/>
      <c r="NDH36" s="2027"/>
      <c r="NDI36" s="2027"/>
      <c r="NDJ36" s="2027"/>
      <c r="NDK36" s="2027"/>
      <c r="NDL36" s="2027"/>
      <c r="NDM36" s="2027"/>
      <c r="NDN36" s="2027"/>
      <c r="NDO36" s="2027"/>
      <c r="NDP36" s="2027"/>
      <c r="NDQ36" s="2027"/>
      <c r="NDR36" s="2027"/>
      <c r="NDS36" s="2027"/>
      <c r="NDT36" s="2027"/>
      <c r="NDU36" s="2027"/>
      <c r="NDV36" s="2027"/>
      <c r="NDW36" s="2027"/>
      <c r="NDX36" s="2027"/>
      <c r="NDY36" s="2027"/>
      <c r="NDZ36" s="2027"/>
      <c r="NEA36" s="2027"/>
      <c r="NEB36" s="2027"/>
      <c r="NEC36" s="2027"/>
      <c r="NED36" s="2027"/>
      <c r="NEE36" s="2027"/>
      <c r="NEF36" s="2027"/>
      <c r="NEG36" s="2027"/>
      <c r="NEH36" s="2027"/>
      <c r="NEI36" s="2027"/>
      <c r="NEJ36" s="2027"/>
      <c r="NEK36" s="2027"/>
      <c r="NEL36" s="2027"/>
      <c r="NEM36" s="2027"/>
      <c r="NEN36" s="2027"/>
      <c r="NEO36" s="2027"/>
      <c r="NEP36" s="2027"/>
      <c r="NEQ36" s="2027"/>
      <c r="NER36" s="2027"/>
      <c r="NES36" s="2027"/>
      <c r="NET36" s="2027"/>
      <c r="NEU36" s="2027"/>
      <c r="NEV36" s="2027"/>
      <c r="NEW36" s="2027"/>
      <c r="NEX36" s="2027"/>
      <c r="NEY36" s="2027"/>
      <c r="NEZ36" s="2027"/>
      <c r="NFA36" s="2027"/>
      <c r="NFB36" s="2027"/>
      <c r="NFC36" s="2027"/>
      <c r="NFD36" s="2027"/>
      <c r="NFE36" s="2027"/>
      <c r="NFF36" s="2027"/>
      <c r="NFG36" s="2027"/>
      <c r="NFH36" s="2027"/>
      <c r="NFI36" s="2027"/>
      <c r="NFJ36" s="2027"/>
      <c r="NFK36" s="2027"/>
      <c r="NFL36" s="2027"/>
      <c r="NFM36" s="2027"/>
      <c r="NFN36" s="2027"/>
      <c r="NFO36" s="2027"/>
      <c r="NFP36" s="2027"/>
      <c r="NFQ36" s="2027"/>
      <c r="NFR36" s="2027"/>
      <c r="NFS36" s="2027"/>
      <c r="NFT36" s="2027"/>
      <c r="NFU36" s="2027"/>
      <c r="NFV36" s="2027"/>
      <c r="NFW36" s="2027"/>
      <c r="NFX36" s="2027"/>
      <c r="NFY36" s="2027"/>
      <c r="NFZ36" s="2027"/>
      <c r="NGA36" s="2027"/>
      <c r="NGB36" s="2027"/>
      <c r="NGC36" s="2027"/>
      <c r="NGD36" s="2027"/>
      <c r="NGE36" s="2027"/>
      <c r="NGF36" s="2027"/>
      <c r="NGG36" s="2027"/>
      <c r="NGH36" s="2027"/>
      <c r="NGI36" s="2027"/>
      <c r="NGJ36" s="2027"/>
      <c r="NGK36" s="2027"/>
      <c r="NGL36" s="2027"/>
      <c r="NGM36" s="2027"/>
      <c r="NGN36" s="2027"/>
      <c r="NGO36" s="2027"/>
      <c r="NGP36" s="2027"/>
      <c r="NGQ36" s="2027"/>
      <c r="NGR36" s="2027"/>
      <c r="NGS36" s="2027"/>
      <c r="NGT36" s="2027"/>
      <c r="NGU36" s="2027"/>
      <c r="NGV36" s="2027"/>
      <c r="NGW36" s="2027"/>
      <c r="NGX36" s="2027"/>
      <c r="NGY36" s="2027"/>
      <c r="NGZ36" s="2027"/>
      <c r="NHA36" s="2027"/>
      <c r="NHB36" s="2027"/>
      <c r="NHC36" s="2027"/>
      <c r="NHD36" s="2027"/>
      <c r="NHE36" s="2027"/>
      <c r="NHF36" s="2027"/>
      <c r="NHG36" s="2027"/>
      <c r="NHH36" s="2027"/>
      <c r="NHI36" s="2027"/>
      <c r="NHJ36" s="2027"/>
      <c r="NHK36" s="2027"/>
      <c r="NHL36" s="2027"/>
      <c r="NHM36" s="2027"/>
      <c r="NHN36" s="2027"/>
      <c r="NHO36" s="2027"/>
      <c r="NHP36" s="2027"/>
      <c r="NHQ36" s="2027"/>
      <c r="NHR36" s="2027"/>
      <c r="NHS36" s="2027"/>
      <c r="NHT36" s="2027"/>
      <c r="NHU36" s="2027"/>
      <c r="NHV36" s="2027"/>
      <c r="NHW36" s="2027"/>
      <c r="NHX36" s="2027"/>
      <c r="NHY36" s="2027"/>
      <c r="NHZ36" s="2027"/>
      <c r="NIA36" s="2027"/>
      <c r="NIB36" s="2027"/>
      <c r="NIC36" s="2027"/>
      <c r="NID36" s="2027"/>
      <c r="NIE36" s="2027"/>
      <c r="NIF36" s="2027"/>
      <c r="NIG36" s="2027"/>
      <c r="NIH36" s="2027"/>
      <c r="NII36" s="2027"/>
      <c r="NIJ36" s="2027"/>
      <c r="NIK36" s="2027"/>
      <c r="NIL36" s="2027"/>
      <c r="NIM36" s="2027"/>
      <c r="NIN36" s="2027"/>
      <c r="NIO36" s="2027"/>
      <c r="NIP36" s="2027"/>
      <c r="NIQ36" s="2027"/>
      <c r="NIR36" s="2027"/>
      <c r="NIS36" s="2027"/>
      <c r="NIT36" s="2027"/>
      <c r="NIU36" s="2027"/>
      <c r="NIV36" s="2027"/>
      <c r="NIW36" s="2027"/>
      <c r="NIX36" s="2027"/>
      <c r="NIY36" s="2027"/>
      <c r="NIZ36" s="2027"/>
      <c r="NJA36" s="2027"/>
      <c r="NJB36" s="2027"/>
      <c r="NJC36" s="2027"/>
      <c r="NJD36" s="2027"/>
      <c r="NJE36" s="2027"/>
      <c r="NJF36" s="2027"/>
      <c r="NJG36" s="2027"/>
      <c r="NJH36" s="2027"/>
      <c r="NJI36" s="2027"/>
      <c r="NJJ36" s="2027"/>
      <c r="NJK36" s="2027"/>
      <c r="NJL36" s="2027"/>
      <c r="NJM36" s="2027"/>
      <c r="NJN36" s="2027"/>
      <c r="NJO36" s="2027"/>
      <c r="NJP36" s="2027"/>
      <c r="NJQ36" s="2027"/>
      <c r="NJR36" s="2027"/>
      <c r="NJS36" s="2027"/>
      <c r="NJT36" s="2027"/>
      <c r="NJU36" s="2027"/>
      <c r="NJV36" s="2027"/>
      <c r="NJW36" s="2027"/>
      <c r="NJX36" s="2027"/>
      <c r="NJY36" s="2027"/>
      <c r="NJZ36" s="2027"/>
      <c r="NKA36" s="2027"/>
      <c r="NKB36" s="2027"/>
      <c r="NKC36" s="2027"/>
      <c r="NKD36" s="2027"/>
      <c r="NKE36" s="2027"/>
      <c r="NKF36" s="2027"/>
      <c r="NKG36" s="2027"/>
      <c r="NKH36" s="2027"/>
      <c r="NKI36" s="2027"/>
      <c r="NKJ36" s="2027"/>
      <c r="NKK36" s="2027"/>
      <c r="NKL36" s="2027"/>
      <c r="NKM36" s="2027"/>
      <c r="NKN36" s="2027"/>
      <c r="NKO36" s="2027"/>
      <c r="NKP36" s="2027"/>
      <c r="NKQ36" s="2027"/>
      <c r="NKR36" s="2027"/>
      <c r="NKS36" s="2027"/>
      <c r="NKT36" s="2027"/>
      <c r="NKU36" s="2027"/>
      <c r="NKV36" s="2027"/>
      <c r="NKW36" s="2027"/>
      <c r="NKX36" s="2027"/>
      <c r="NKY36" s="2027"/>
      <c r="NKZ36" s="2027"/>
      <c r="NLA36" s="2027"/>
      <c r="NLB36" s="2027"/>
      <c r="NLC36" s="2027"/>
      <c r="NLD36" s="2027"/>
      <c r="NLE36" s="2027"/>
      <c r="NLF36" s="2027"/>
      <c r="NLG36" s="2027"/>
      <c r="NLH36" s="2027"/>
      <c r="NLI36" s="2027"/>
      <c r="NLJ36" s="2027"/>
      <c r="NLK36" s="2027"/>
      <c r="NLL36" s="2027"/>
      <c r="NLM36" s="2027"/>
      <c r="NLN36" s="2027"/>
      <c r="NLO36" s="2027"/>
      <c r="NLP36" s="2027"/>
      <c r="NLQ36" s="2027"/>
      <c r="NLR36" s="2027"/>
      <c r="NLS36" s="2027"/>
      <c r="NLT36" s="2027"/>
      <c r="NLU36" s="2027"/>
      <c r="NLV36" s="2027"/>
      <c r="NLW36" s="2027"/>
      <c r="NLX36" s="2027"/>
      <c r="NLY36" s="2027"/>
      <c r="NLZ36" s="2027"/>
      <c r="NMA36" s="2027"/>
      <c r="NMB36" s="2027"/>
      <c r="NMC36" s="2027"/>
      <c r="NMD36" s="2027"/>
      <c r="NME36" s="2027"/>
      <c r="NMF36" s="2027"/>
      <c r="NMG36" s="2027"/>
      <c r="NMH36" s="2027"/>
      <c r="NMI36" s="2027"/>
      <c r="NMJ36" s="2027"/>
      <c r="NMK36" s="2027"/>
      <c r="NML36" s="2027"/>
      <c r="NMM36" s="2027"/>
      <c r="NMN36" s="2027"/>
      <c r="NMO36" s="2027"/>
      <c r="NMP36" s="2027"/>
      <c r="NMQ36" s="2027"/>
      <c r="NMR36" s="2027"/>
      <c r="NMS36" s="2027"/>
      <c r="NMT36" s="2027"/>
      <c r="NMU36" s="2027"/>
      <c r="NMV36" s="2027"/>
      <c r="NMW36" s="2027"/>
      <c r="NMX36" s="2027"/>
      <c r="NMY36" s="2027"/>
      <c r="NMZ36" s="2027"/>
      <c r="NNA36" s="2027"/>
      <c r="NNB36" s="2027"/>
      <c r="NNC36" s="2027"/>
      <c r="NND36" s="2027"/>
      <c r="NNE36" s="2027"/>
      <c r="NNF36" s="2027"/>
      <c r="NNG36" s="2027"/>
      <c r="NNH36" s="2027"/>
      <c r="NNI36" s="2027"/>
      <c r="NNJ36" s="2027"/>
      <c r="NNK36" s="2027"/>
      <c r="NNL36" s="2027"/>
      <c r="NNM36" s="2027"/>
      <c r="NNN36" s="2027"/>
      <c r="NNO36" s="2027"/>
      <c r="NNP36" s="2027"/>
      <c r="NNQ36" s="2027"/>
      <c r="NNR36" s="2027"/>
      <c r="NNS36" s="2027"/>
      <c r="NNT36" s="2027"/>
      <c r="NNU36" s="2027"/>
      <c r="NNV36" s="2027"/>
      <c r="NNW36" s="2027"/>
      <c r="NNX36" s="2027"/>
      <c r="NNY36" s="2027"/>
      <c r="NNZ36" s="2027"/>
      <c r="NOA36" s="2027"/>
      <c r="NOB36" s="2027"/>
      <c r="NOC36" s="2027"/>
      <c r="NOD36" s="2027"/>
      <c r="NOE36" s="2027"/>
      <c r="NOF36" s="2027"/>
      <c r="NOG36" s="2027"/>
      <c r="NOH36" s="2027"/>
      <c r="NOI36" s="2027"/>
      <c r="NOJ36" s="2027"/>
      <c r="NOK36" s="2027"/>
      <c r="NOL36" s="2027"/>
      <c r="NOM36" s="2027"/>
      <c r="NON36" s="2027"/>
      <c r="NOO36" s="2027"/>
      <c r="NOP36" s="2027"/>
      <c r="NOQ36" s="2027"/>
      <c r="NOR36" s="2027"/>
      <c r="NOS36" s="2027"/>
      <c r="NOT36" s="2027"/>
      <c r="NOU36" s="2027"/>
      <c r="NOV36" s="2027"/>
      <c r="NOW36" s="2027"/>
      <c r="NOX36" s="2027"/>
      <c r="NOY36" s="2027"/>
      <c r="NOZ36" s="2027"/>
      <c r="NPA36" s="2027"/>
      <c r="NPB36" s="2027"/>
      <c r="NPC36" s="2027"/>
      <c r="NPD36" s="2027"/>
      <c r="NPE36" s="2027"/>
      <c r="NPF36" s="2027"/>
      <c r="NPG36" s="2027"/>
      <c r="NPH36" s="2027"/>
      <c r="NPI36" s="2027"/>
      <c r="NPJ36" s="2027"/>
      <c r="NPK36" s="2027"/>
      <c r="NPL36" s="2027"/>
      <c r="NPM36" s="2027"/>
      <c r="NPN36" s="2027"/>
      <c r="NPO36" s="2027"/>
      <c r="NPP36" s="2027"/>
      <c r="NPQ36" s="2027"/>
      <c r="NPR36" s="2027"/>
      <c r="NPS36" s="2027"/>
      <c r="NPT36" s="2027"/>
      <c r="NPU36" s="2027"/>
      <c r="NPV36" s="2027"/>
      <c r="NPW36" s="2027"/>
      <c r="NPX36" s="2027"/>
      <c r="NPY36" s="2027"/>
      <c r="NPZ36" s="2027"/>
      <c r="NQA36" s="2027"/>
      <c r="NQB36" s="2027"/>
      <c r="NQC36" s="2027"/>
      <c r="NQD36" s="2027"/>
      <c r="NQE36" s="2027"/>
      <c r="NQF36" s="2027"/>
      <c r="NQG36" s="2027"/>
      <c r="NQH36" s="2027"/>
      <c r="NQI36" s="2027"/>
      <c r="NQJ36" s="2027"/>
      <c r="NQK36" s="2027"/>
      <c r="NQL36" s="2027"/>
      <c r="NQM36" s="2027"/>
      <c r="NQN36" s="2027"/>
      <c r="NQO36" s="2027"/>
      <c r="NQP36" s="2027"/>
      <c r="NQQ36" s="2027"/>
      <c r="NQR36" s="2027"/>
      <c r="NQS36" s="2027"/>
      <c r="NQT36" s="2027"/>
      <c r="NQU36" s="2027"/>
      <c r="NQV36" s="2027"/>
      <c r="NQW36" s="2027"/>
      <c r="NQX36" s="2027"/>
      <c r="NQY36" s="2027"/>
      <c r="NQZ36" s="2027"/>
      <c r="NRA36" s="2027"/>
      <c r="NRB36" s="2027"/>
      <c r="NRC36" s="2027"/>
      <c r="NRD36" s="2027"/>
      <c r="NRE36" s="2027"/>
      <c r="NRF36" s="2027"/>
      <c r="NRG36" s="2027"/>
      <c r="NRH36" s="2027"/>
      <c r="NRI36" s="2027"/>
      <c r="NRJ36" s="2027"/>
      <c r="NRK36" s="2027"/>
      <c r="NRL36" s="2027"/>
      <c r="NRM36" s="2027"/>
      <c r="NRN36" s="2027"/>
      <c r="NRO36" s="2027"/>
      <c r="NRP36" s="2027"/>
      <c r="NRQ36" s="2027"/>
      <c r="NRR36" s="2027"/>
      <c r="NRS36" s="2027"/>
      <c r="NRT36" s="2027"/>
      <c r="NRU36" s="2027"/>
      <c r="NRV36" s="2027"/>
      <c r="NRW36" s="2027"/>
      <c r="NRX36" s="2027"/>
      <c r="NRY36" s="2027"/>
      <c r="NRZ36" s="2027"/>
      <c r="NSA36" s="2027"/>
      <c r="NSB36" s="2027"/>
      <c r="NSC36" s="2027"/>
      <c r="NSD36" s="2027"/>
      <c r="NSE36" s="2027"/>
      <c r="NSF36" s="2027"/>
      <c r="NSG36" s="2027"/>
      <c r="NSH36" s="2027"/>
      <c r="NSI36" s="2027"/>
      <c r="NSJ36" s="2027"/>
      <c r="NSK36" s="2027"/>
      <c r="NSL36" s="2027"/>
      <c r="NSM36" s="2027"/>
      <c r="NSN36" s="2027"/>
      <c r="NSO36" s="2027"/>
      <c r="NSP36" s="2027"/>
      <c r="NSQ36" s="2027"/>
      <c r="NSR36" s="2027"/>
      <c r="NSS36" s="2027"/>
      <c r="NST36" s="2027"/>
      <c r="NSU36" s="2027"/>
      <c r="NSV36" s="2027"/>
      <c r="NSW36" s="2027"/>
      <c r="NSX36" s="2027"/>
      <c r="NSY36" s="2027"/>
      <c r="NSZ36" s="2027"/>
      <c r="NTA36" s="2027"/>
      <c r="NTB36" s="2027"/>
      <c r="NTC36" s="2027"/>
      <c r="NTD36" s="2027"/>
      <c r="NTE36" s="2027"/>
      <c r="NTF36" s="2027"/>
      <c r="NTG36" s="2027"/>
      <c r="NTH36" s="2027"/>
      <c r="NTI36" s="2027"/>
      <c r="NTJ36" s="2027"/>
      <c r="NTK36" s="2027"/>
      <c r="NTL36" s="2027"/>
      <c r="NTM36" s="2027"/>
      <c r="NTN36" s="2027"/>
      <c r="NTO36" s="2027"/>
      <c r="NTP36" s="2027"/>
      <c r="NTQ36" s="2027"/>
      <c r="NTR36" s="2027"/>
      <c r="NTS36" s="2027"/>
      <c r="NTT36" s="2027"/>
      <c r="NTU36" s="2027"/>
      <c r="NTV36" s="2027"/>
      <c r="NTW36" s="2027"/>
      <c r="NTX36" s="2027"/>
      <c r="NTY36" s="2027"/>
      <c r="NTZ36" s="2027"/>
      <c r="NUA36" s="2027"/>
      <c r="NUB36" s="2027"/>
      <c r="NUC36" s="2027"/>
      <c r="NUD36" s="2027"/>
      <c r="NUE36" s="2027"/>
      <c r="NUF36" s="2027"/>
      <c r="NUG36" s="2027"/>
      <c r="NUH36" s="2027"/>
      <c r="NUI36" s="2027"/>
      <c r="NUJ36" s="2027"/>
      <c r="NUK36" s="2027"/>
      <c r="NUL36" s="2027"/>
      <c r="NUM36" s="2027"/>
      <c r="NUN36" s="2027"/>
      <c r="NUO36" s="2027"/>
      <c r="NUP36" s="2027"/>
      <c r="NUQ36" s="2027"/>
      <c r="NUR36" s="2027"/>
      <c r="NUS36" s="2027"/>
      <c r="NUT36" s="2027"/>
      <c r="NUU36" s="2027"/>
      <c r="NUV36" s="2027"/>
      <c r="NUW36" s="2027"/>
      <c r="NUX36" s="2027"/>
      <c r="NUY36" s="2027"/>
      <c r="NUZ36" s="2027"/>
      <c r="NVA36" s="2027"/>
      <c r="NVB36" s="2027"/>
      <c r="NVC36" s="2027"/>
      <c r="NVD36" s="2027"/>
      <c r="NVE36" s="2027"/>
      <c r="NVF36" s="2027"/>
      <c r="NVG36" s="2027"/>
      <c r="NVH36" s="2027"/>
      <c r="NVI36" s="2027"/>
      <c r="NVJ36" s="2027"/>
      <c r="NVK36" s="2027"/>
      <c r="NVL36" s="2027"/>
      <c r="NVM36" s="2027"/>
      <c r="NVN36" s="2027"/>
      <c r="NVO36" s="2027"/>
      <c r="NVP36" s="2027"/>
      <c r="NVQ36" s="2027"/>
      <c r="NVR36" s="2027"/>
      <c r="NVS36" s="2027"/>
      <c r="NVT36" s="2027"/>
      <c r="NVU36" s="2027"/>
      <c r="NVV36" s="2027"/>
      <c r="NVW36" s="2027"/>
      <c r="NVX36" s="2027"/>
      <c r="NVY36" s="2027"/>
      <c r="NVZ36" s="2027"/>
      <c r="NWA36" s="2027"/>
      <c r="NWB36" s="2027"/>
      <c r="NWC36" s="2027"/>
      <c r="NWD36" s="2027"/>
      <c r="NWE36" s="2027"/>
      <c r="NWF36" s="2027"/>
      <c r="NWG36" s="2027"/>
      <c r="NWH36" s="2027"/>
      <c r="NWI36" s="2027"/>
      <c r="NWJ36" s="2027"/>
      <c r="NWK36" s="2027"/>
      <c r="NWL36" s="2027"/>
      <c r="NWM36" s="2027"/>
      <c r="NWN36" s="2027"/>
      <c r="NWO36" s="2027"/>
      <c r="NWP36" s="2027"/>
      <c r="NWQ36" s="2027"/>
      <c r="NWR36" s="2027"/>
      <c r="NWS36" s="2027"/>
      <c r="NWT36" s="2027"/>
      <c r="NWU36" s="2027"/>
      <c r="NWV36" s="2027"/>
      <c r="NWW36" s="2027"/>
      <c r="NWX36" s="2027"/>
      <c r="NWY36" s="2027"/>
      <c r="NWZ36" s="2027"/>
      <c r="NXA36" s="2027"/>
      <c r="NXB36" s="2027"/>
      <c r="NXC36" s="2027"/>
      <c r="NXD36" s="2027"/>
      <c r="NXE36" s="2027"/>
      <c r="NXF36" s="2027"/>
      <c r="NXG36" s="2027"/>
      <c r="NXH36" s="2027"/>
      <c r="NXI36" s="2027"/>
      <c r="NXJ36" s="2027"/>
      <c r="NXK36" s="2027"/>
      <c r="NXL36" s="2027"/>
      <c r="NXM36" s="2027"/>
      <c r="NXN36" s="2027"/>
      <c r="NXO36" s="2027"/>
      <c r="NXP36" s="2027"/>
      <c r="NXQ36" s="2027"/>
      <c r="NXR36" s="2027"/>
      <c r="NXS36" s="2027"/>
      <c r="NXT36" s="2027"/>
      <c r="NXU36" s="2027"/>
      <c r="NXV36" s="2027"/>
      <c r="NXW36" s="2027"/>
      <c r="NXX36" s="2027"/>
      <c r="NXY36" s="2027"/>
      <c r="NXZ36" s="2027"/>
      <c r="NYA36" s="2027"/>
      <c r="NYB36" s="2027"/>
      <c r="NYC36" s="2027"/>
      <c r="NYD36" s="2027"/>
      <c r="NYE36" s="2027"/>
      <c r="NYF36" s="2027"/>
      <c r="NYG36" s="2027"/>
      <c r="NYH36" s="2027"/>
      <c r="NYI36" s="2027"/>
      <c r="NYJ36" s="2027"/>
      <c r="NYK36" s="2027"/>
      <c r="NYL36" s="2027"/>
      <c r="NYM36" s="2027"/>
      <c r="NYN36" s="2027"/>
      <c r="NYO36" s="2027"/>
      <c r="NYP36" s="2027"/>
      <c r="NYQ36" s="2027"/>
      <c r="NYR36" s="2027"/>
      <c r="NYS36" s="2027"/>
      <c r="NYT36" s="2027"/>
      <c r="NYU36" s="2027"/>
      <c r="NYV36" s="2027"/>
      <c r="NYW36" s="2027"/>
      <c r="NYX36" s="2027"/>
      <c r="NYY36" s="2027"/>
      <c r="NYZ36" s="2027"/>
      <c r="NZA36" s="2027"/>
      <c r="NZB36" s="2027"/>
      <c r="NZC36" s="2027"/>
      <c r="NZD36" s="2027"/>
      <c r="NZE36" s="2027"/>
      <c r="NZF36" s="2027"/>
      <c r="NZG36" s="2027"/>
      <c r="NZH36" s="2027"/>
      <c r="NZI36" s="2027"/>
      <c r="NZJ36" s="2027"/>
      <c r="NZK36" s="2027"/>
      <c r="NZL36" s="2027"/>
      <c r="NZM36" s="2027"/>
      <c r="NZN36" s="2027"/>
      <c r="NZO36" s="2027"/>
      <c r="NZP36" s="2027"/>
      <c r="NZQ36" s="2027"/>
      <c r="NZR36" s="2027"/>
      <c r="NZS36" s="2027"/>
      <c r="NZT36" s="2027"/>
      <c r="NZU36" s="2027"/>
      <c r="NZV36" s="2027"/>
      <c r="NZW36" s="2027"/>
      <c r="NZX36" s="2027"/>
      <c r="NZY36" s="2027"/>
      <c r="NZZ36" s="2027"/>
      <c r="OAA36" s="2027"/>
      <c r="OAB36" s="2027"/>
      <c r="OAC36" s="2027"/>
      <c r="OAD36" s="2027"/>
      <c r="OAE36" s="2027"/>
      <c r="OAF36" s="2027"/>
      <c r="OAG36" s="2027"/>
      <c r="OAH36" s="2027"/>
      <c r="OAI36" s="2027"/>
      <c r="OAJ36" s="2027"/>
      <c r="OAK36" s="2027"/>
      <c r="OAL36" s="2027"/>
      <c r="OAM36" s="2027"/>
      <c r="OAN36" s="2027"/>
      <c r="OAO36" s="2027"/>
      <c r="OAP36" s="2027"/>
      <c r="OAQ36" s="2027"/>
      <c r="OAR36" s="2027"/>
      <c r="OAS36" s="2027"/>
      <c r="OAT36" s="2027"/>
      <c r="OAU36" s="2027"/>
      <c r="OAV36" s="2027"/>
      <c r="OAW36" s="2027"/>
      <c r="OAX36" s="2027"/>
      <c r="OAY36" s="2027"/>
      <c r="OAZ36" s="2027"/>
      <c r="OBA36" s="2027"/>
      <c r="OBB36" s="2027"/>
      <c r="OBC36" s="2027"/>
      <c r="OBD36" s="2027"/>
      <c r="OBE36" s="2027"/>
      <c r="OBF36" s="2027"/>
      <c r="OBG36" s="2027"/>
      <c r="OBH36" s="2027"/>
      <c r="OBI36" s="2027"/>
      <c r="OBJ36" s="2027"/>
      <c r="OBK36" s="2027"/>
      <c r="OBL36" s="2027"/>
      <c r="OBM36" s="2027"/>
      <c r="OBN36" s="2027"/>
      <c r="OBO36" s="2027"/>
      <c r="OBP36" s="2027"/>
      <c r="OBQ36" s="2027"/>
      <c r="OBR36" s="2027"/>
      <c r="OBS36" s="2027"/>
      <c r="OBT36" s="2027"/>
      <c r="OBU36" s="2027"/>
      <c r="OBV36" s="2027"/>
      <c r="OBW36" s="2027"/>
      <c r="OBX36" s="2027"/>
      <c r="OBY36" s="2027"/>
      <c r="OBZ36" s="2027"/>
      <c r="OCA36" s="2027"/>
      <c r="OCB36" s="2027"/>
      <c r="OCC36" s="2027"/>
      <c r="OCD36" s="2027"/>
      <c r="OCE36" s="2027"/>
      <c r="OCF36" s="2027"/>
      <c r="OCG36" s="2027"/>
      <c r="OCH36" s="2027"/>
      <c r="OCI36" s="2027"/>
      <c r="OCJ36" s="2027"/>
      <c r="OCK36" s="2027"/>
      <c r="OCL36" s="2027"/>
      <c r="OCM36" s="2027"/>
      <c r="OCN36" s="2027"/>
      <c r="OCO36" s="2027"/>
      <c r="OCP36" s="2027"/>
      <c r="OCQ36" s="2027"/>
      <c r="OCR36" s="2027"/>
      <c r="OCS36" s="2027"/>
      <c r="OCT36" s="2027"/>
      <c r="OCU36" s="2027"/>
      <c r="OCV36" s="2027"/>
      <c r="OCW36" s="2027"/>
      <c r="OCX36" s="2027"/>
      <c r="OCY36" s="2027"/>
      <c r="OCZ36" s="2027"/>
      <c r="ODA36" s="2027"/>
      <c r="ODB36" s="2027"/>
      <c r="ODC36" s="2027"/>
      <c r="ODD36" s="2027"/>
      <c r="ODE36" s="2027"/>
      <c r="ODF36" s="2027"/>
      <c r="ODG36" s="2027"/>
      <c r="ODH36" s="2027"/>
      <c r="ODI36" s="2027"/>
      <c r="ODJ36" s="2027"/>
      <c r="ODK36" s="2027"/>
      <c r="ODL36" s="2027"/>
      <c r="ODM36" s="2027"/>
      <c r="ODN36" s="2027"/>
      <c r="ODO36" s="2027"/>
      <c r="ODP36" s="2027"/>
      <c r="ODQ36" s="2027"/>
      <c r="ODR36" s="2027"/>
      <c r="ODS36" s="2027"/>
      <c r="ODT36" s="2027"/>
      <c r="ODU36" s="2027"/>
      <c r="ODV36" s="2027"/>
      <c r="ODW36" s="2027"/>
      <c r="ODX36" s="2027"/>
      <c r="ODY36" s="2027"/>
      <c r="ODZ36" s="2027"/>
      <c r="OEA36" s="2027"/>
      <c r="OEB36" s="2027"/>
      <c r="OEC36" s="2027"/>
      <c r="OED36" s="2027"/>
      <c r="OEE36" s="2027"/>
      <c r="OEF36" s="2027"/>
      <c r="OEG36" s="2027"/>
      <c r="OEH36" s="2027"/>
      <c r="OEI36" s="2027"/>
      <c r="OEJ36" s="2027"/>
      <c r="OEK36" s="2027"/>
      <c r="OEL36" s="2027"/>
      <c r="OEM36" s="2027"/>
      <c r="OEN36" s="2027"/>
      <c r="OEO36" s="2027"/>
      <c r="OEP36" s="2027"/>
      <c r="OEQ36" s="2027"/>
      <c r="OER36" s="2027"/>
      <c r="OES36" s="2027"/>
      <c r="OET36" s="2027"/>
      <c r="OEU36" s="2027"/>
      <c r="OEV36" s="2027"/>
      <c r="OEW36" s="2027"/>
      <c r="OEX36" s="2027"/>
      <c r="OEY36" s="2027"/>
      <c r="OEZ36" s="2027"/>
      <c r="OFA36" s="2027"/>
      <c r="OFB36" s="2027"/>
      <c r="OFC36" s="2027"/>
      <c r="OFD36" s="2027"/>
      <c r="OFE36" s="2027"/>
      <c r="OFF36" s="2027"/>
      <c r="OFG36" s="2027"/>
      <c r="OFH36" s="2027"/>
      <c r="OFI36" s="2027"/>
      <c r="OFJ36" s="2027"/>
      <c r="OFK36" s="2027"/>
      <c r="OFL36" s="2027"/>
      <c r="OFM36" s="2027"/>
      <c r="OFN36" s="2027"/>
      <c r="OFO36" s="2027"/>
      <c r="OFP36" s="2027"/>
      <c r="OFQ36" s="2027"/>
      <c r="OFR36" s="2027"/>
      <c r="OFS36" s="2027"/>
      <c r="OFT36" s="2027"/>
      <c r="OFU36" s="2027"/>
      <c r="OFV36" s="2027"/>
      <c r="OFW36" s="2027"/>
      <c r="OFX36" s="2027"/>
      <c r="OFY36" s="2027"/>
      <c r="OFZ36" s="2027"/>
      <c r="OGA36" s="2027"/>
      <c r="OGB36" s="2027"/>
      <c r="OGC36" s="2027"/>
      <c r="OGD36" s="2027"/>
      <c r="OGE36" s="2027"/>
      <c r="OGF36" s="2027"/>
      <c r="OGG36" s="2027"/>
      <c r="OGH36" s="2027"/>
      <c r="OGI36" s="2027"/>
      <c r="OGJ36" s="2027"/>
      <c r="OGK36" s="2027"/>
      <c r="OGL36" s="2027"/>
      <c r="OGM36" s="2027"/>
      <c r="OGN36" s="2027"/>
      <c r="OGO36" s="2027"/>
      <c r="OGP36" s="2027"/>
      <c r="OGQ36" s="2027"/>
      <c r="OGR36" s="2027"/>
      <c r="OGS36" s="2027"/>
      <c r="OGT36" s="2027"/>
      <c r="OGU36" s="2027"/>
      <c r="OGV36" s="2027"/>
      <c r="OGW36" s="2027"/>
      <c r="OGX36" s="2027"/>
      <c r="OGY36" s="2027"/>
      <c r="OGZ36" s="2027"/>
      <c r="OHA36" s="2027"/>
      <c r="OHB36" s="2027"/>
      <c r="OHC36" s="2027"/>
      <c r="OHD36" s="2027"/>
      <c r="OHE36" s="2027"/>
      <c r="OHF36" s="2027"/>
      <c r="OHG36" s="2027"/>
      <c r="OHH36" s="2027"/>
      <c r="OHI36" s="2027"/>
      <c r="OHJ36" s="2027"/>
      <c r="OHK36" s="2027"/>
      <c r="OHL36" s="2027"/>
      <c r="OHM36" s="2027"/>
      <c r="OHN36" s="2027"/>
      <c r="OHO36" s="2027"/>
      <c r="OHP36" s="2027"/>
      <c r="OHQ36" s="2027"/>
      <c r="OHR36" s="2027"/>
      <c r="OHS36" s="2027"/>
      <c r="OHT36" s="2027"/>
      <c r="OHU36" s="2027"/>
      <c r="OHV36" s="2027"/>
      <c r="OHW36" s="2027"/>
      <c r="OHX36" s="2027"/>
      <c r="OHY36" s="2027"/>
      <c r="OHZ36" s="2027"/>
      <c r="OIA36" s="2027"/>
      <c r="OIB36" s="2027"/>
      <c r="OIC36" s="2027"/>
      <c r="OID36" s="2027"/>
      <c r="OIE36" s="2027"/>
      <c r="OIF36" s="2027"/>
      <c r="OIG36" s="2027"/>
      <c r="OIH36" s="2027"/>
      <c r="OII36" s="2027"/>
      <c r="OIJ36" s="2027"/>
      <c r="OIK36" s="2027"/>
      <c r="OIL36" s="2027"/>
      <c r="OIM36" s="2027"/>
      <c r="OIN36" s="2027"/>
      <c r="OIO36" s="2027"/>
      <c r="OIP36" s="2027"/>
      <c r="OIQ36" s="2027"/>
      <c r="OIR36" s="2027"/>
      <c r="OIS36" s="2027"/>
      <c r="OIT36" s="2027"/>
      <c r="OIU36" s="2027"/>
      <c r="OIV36" s="2027"/>
      <c r="OIW36" s="2027"/>
      <c r="OIX36" s="2027"/>
      <c r="OIY36" s="2027"/>
      <c r="OIZ36" s="2027"/>
      <c r="OJA36" s="2027"/>
      <c r="OJB36" s="2027"/>
      <c r="OJC36" s="2027"/>
      <c r="OJD36" s="2027"/>
      <c r="OJE36" s="2027"/>
      <c r="OJF36" s="2027"/>
      <c r="OJG36" s="2027"/>
      <c r="OJH36" s="2027"/>
      <c r="OJI36" s="2027"/>
      <c r="OJJ36" s="2027"/>
      <c r="OJK36" s="2027"/>
      <c r="OJL36" s="2027"/>
      <c r="OJM36" s="2027"/>
      <c r="OJN36" s="2027"/>
      <c r="OJO36" s="2027"/>
      <c r="OJP36" s="2027"/>
      <c r="OJQ36" s="2027"/>
      <c r="OJR36" s="2027"/>
      <c r="OJS36" s="2027"/>
      <c r="OJT36" s="2027"/>
      <c r="OJU36" s="2027"/>
      <c r="OJV36" s="2027"/>
      <c r="OJW36" s="2027"/>
      <c r="OJX36" s="2027"/>
      <c r="OJY36" s="2027"/>
      <c r="OJZ36" s="2027"/>
      <c r="OKA36" s="2027"/>
      <c r="OKB36" s="2027"/>
      <c r="OKC36" s="2027"/>
      <c r="OKD36" s="2027"/>
      <c r="OKE36" s="2027"/>
      <c r="OKF36" s="2027"/>
      <c r="OKG36" s="2027"/>
      <c r="OKH36" s="2027"/>
      <c r="OKI36" s="2027"/>
      <c r="OKJ36" s="2027"/>
      <c r="OKK36" s="2027"/>
      <c r="OKL36" s="2027"/>
      <c r="OKM36" s="2027"/>
      <c r="OKN36" s="2027"/>
      <c r="OKO36" s="2027"/>
      <c r="OKP36" s="2027"/>
      <c r="OKQ36" s="2027"/>
      <c r="OKR36" s="2027"/>
      <c r="OKS36" s="2027"/>
      <c r="OKT36" s="2027"/>
      <c r="OKU36" s="2027"/>
      <c r="OKV36" s="2027"/>
      <c r="OKW36" s="2027"/>
      <c r="OKX36" s="2027"/>
      <c r="OKY36" s="2027"/>
      <c r="OKZ36" s="2027"/>
      <c r="OLA36" s="2027"/>
      <c r="OLB36" s="2027"/>
      <c r="OLC36" s="2027"/>
      <c r="OLD36" s="2027"/>
      <c r="OLE36" s="2027"/>
      <c r="OLF36" s="2027"/>
      <c r="OLG36" s="2027"/>
      <c r="OLH36" s="2027"/>
      <c r="OLI36" s="2027"/>
      <c r="OLJ36" s="2027"/>
      <c r="OLK36" s="2027"/>
      <c r="OLL36" s="2027"/>
      <c r="OLM36" s="2027"/>
      <c r="OLN36" s="2027"/>
      <c r="OLO36" s="2027"/>
      <c r="OLP36" s="2027"/>
      <c r="OLQ36" s="2027"/>
      <c r="OLR36" s="2027"/>
      <c r="OLS36" s="2027"/>
      <c r="OLT36" s="2027"/>
      <c r="OLU36" s="2027"/>
      <c r="OLV36" s="2027"/>
      <c r="OLW36" s="2027"/>
      <c r="OLX36" s="2027"/>
      <c r="OLY36" s="2027"/>
      <c r="OLZ36" s="2027"/>
      <c r="OMA36" s="2027"/>
      <c r="OMB36" s="2027"/>
      <c r="OMC36" s="2027"/>
      <c r="OMD36" s="2027"/>
      <c r="OME36" s="2027"/>
      <c r="OMF36" s="2027"/>
      <c r="OMG36" s="2027"/>
      <c r="OMH36" s="2027"/>
      <c r="OMI36" s="2027"/>
      <c r="OMJ36" s="2027"/>
      <c r="OMK36" s="2027"/>
      <c r="OML36" s="2027"/>
      <c r="OMM36" s="2027"/>
      <c r="OMN36" s="2027"/>
      <c r="OMO36" s="2027"/>
      <c r="OMP36" s="2027"/>
      <c r="OMQ36" s="2027"/>
      <c r="OMR36" s="2027"/>
      <c r="OMS36" s="2027"/>
      <c r="OMT36" s="2027"/>
      <c r="OMU36" s="2027"/>
      <c r="OMV36" s="2027"/>
      <c r="OMW36" s="2027"/>
      <c r="OMX36" s="2027"/>
      <c r="OMY36" s="2027"/>
      <c r="OMZ36" s="2027"/>
      <c r="ONA36" s="2027"/>
      <c r="ONB36" s="2027"/>
      <c r="ONC36" s="2027"/>
      <c r="OND36" s="2027"/>
      <c r="ONE36" s="2027"/>
      <c r="ONF36" s="2027"/>
      <c r="ONG36" s="2027"/>
      <c r="ONH36" s="2027"/>
      <c r="ONI36" s="2027"/>
      <c r="ONJ36" s="2027"/>
      <c r="ONK36" s="2027"/>
      <c r="ONL36" s="2027"/>
      <c r="ONM36" s="2027"/>
      <c r="ONN36" s="2027"/>
      <c r="ONO36" s="2027"/>
      <c r="ONP36" s="2027"/>
      <c r="ONQ36" s="2027"/>
      <c r="ONR36" s="2027"/>
      <c r="ONS36" s="2027"/>
      <c r="ONT36" s="2027"/>
      <c r="ONU36" s="2027"/>
      <c r="ONV36" s="2027"/>
      <c r="ONW36" s="2027"/>
      <c r="ONX36" s="2027"/>
      <c r="ONY36" s="2027"/>
      <c r="ONZ36" s="2027"/>
      <c r="OOA36" s="2027"/>
      <c r="OOB36" s="2027"/>
      <c r="OOC36" s="2027"/>
      <c r="OOD36" s="2027"/>
      <c r="OOE36" s="2027"/>
      <c r="OOF36" s="2027"/>
      <c r="OOG36" s="2027"/>
      <c r="OOH36" s="2027"/>
      <c r="OOI36" s="2027"/>
      <c r="OOJ36" s="2027"/>
      <c r="OOK36" s="2027"/>
      <c r="OOL36" s="2027"/>
      <c r="OOM36" s="2027"/>
      <c r="OON36" s="2027"/>
      <c r="OOO36" s="2027"/>
      <c r="OOP36" s="2027"/>
      <c r="OOQ36" s="2027"/>
      <c r="OOR36" s="2027"/>
      <c r="OOS36" s="2027"/>
      <c r="OOT36" s="2027"/>
      <c r="OOU36" s="2027"/>
      <c r="OOV36" s="2027"/>
      <c r="OOW36" s="2027"/>
      <c r="OOX36" s="2027"/>
      <c r="OOY36" s="2027"/>
      <c r="OOZ36" s="2027"/>
      <c r="OPA36" s="2027"/>
      <c r="OPB36" s="2027"/>
      <c r="OPC36" s="2027"/>
      <c r="OPD36" s="2027"/>
      <c r="OPE36" s="2027"/>
      <c r="OPF36" s="2027"/>
      <c r="OPG36" s="2027"/>
      <c r="OPH36" s="2027"/>
      <c r="OPI36" s="2027"/>
      <c r="OPJ36" s="2027"/>
      <c r="OPK36" s="2027"/>
      <c r="OPL36" s="2027"/>
      <c r="OPM36" s="2027"/>
      <c r="OPN36" s="2027"/>
      <c r="OPO36" s="2027"/>
      <c r="OPP36" s="2027"/>
      <c r="OPQ36" s="2027"/>
      <c r="OPR36" s="2027"/>
      <c r="OPS36" s="2027"/>
      <c r="OPT36" s="2027"/>
      <c r="OPU36" s="2027"/>
      <c r="OPV36" s="2027"/>
      <c r="OPW36" s="2027"/>
      <c r="OPX36" s="2027"/>
      <c r="OPY36" s="2027"/>
      <c r="OPZ36" s="2027"/>
      <c r="OQA36" s="2027"/>
      <c r="OQB36" s="2027"/>
      <c r="OQC36" s="2027"/>
      <c r="OQD36" s="2027"/>
      <c r="OQE36" s="2027"/>
      <c r="OQF36" s="2027"/>
      <c r="OQG36" s="2027"/>
      <c r="OQH36" s="2027"/>
      <c r="OQI36" s="2027"/>
      <c r="OQJ36" s="2027"/>
      <c r="OQK36" s="2027"/>
      <c r="OQL36" s="2027"/>
      <c r="OQM36" s="2027"/>
      <c r="OQN36" s="2027"/>
      <c r="OQO36" s="2027"/>
      <c r="OQP36" s="2027"/>
      <c r="OQQ36" s="2027"/>
      <c r="OQR36" s="2027"/>
      <c r="OQS36" s="2027"/>
      <c r="OQT36" s="2027"/>
      <c r="OQU36" s="2027"/>
      <c r="OQV36" s="2027"/>
      <c r="OQW36" s="2027"/>
      <c r="OQX36" s="2027"/>
      <c r="OQY36" s="2027"/>
      <c r="OQZ36" s="2027"/>
      <c r="ORA36" s="2027"/>
      <c r="ORB36" s="2027"/>
      <c r="ORC36" s="2027"/>
      <c r="ORD36" s="2027"/>
      <c r="ORE36" s="2027"/>
      <c r="ORF36" s="2027"/>
      <c r="ORG36" s="2027"/>
      <c r="ORH36" s="2027"/>
      <c r="ORI36" s="2027"/>
      <c r="ORJ36" s="2027"/>
      <c r="ORK36" s="2027"/>
      <c r="ORL36" s="2027"/>
      <c r="ORM36" s="2027"/>
      <c r="ORN36" s="2027"/>
      <c r="ORO36" s="2027"/>
      <c r="ORP36" s="2027"/>
      <c r="ORQ36" s="2027"/>
      <c r="ORR36" s="2027"/>
      <c r="ORS36" s="2027"/>
      <c r="ORT36" s="2027"/>
      <c r="ORU36" s="2027"/>
      <c r="ORV36" s="2027"/>
      <c r="ORW36" s="2027"/>
      <c r="ORX36" s="2027"/>
      <c r="ORY36" s="2027"/>
      <c r="ORZ36" s="2027"/>
      <c r="OSA36" s="2027"/>
      <c r="OSB36" s="2027"/>
      <c r="OSC36" s="2027"/>
      <c r="OSD36" s="2027"/>
      <c r="OSE36" s="2027"/>
      <c r="OSF36" s="2027"/>
      <c r="OSG36" s="2027"/>
      <c r="OSH36" s="2027"/>
      <c r="OSI36" s="2027"/>
      <c r="OSJ36" s="2027"/>
      <c r="OSK36" s="2027"/>
      <c r="OSL36" s="2027"/>
      <c r="OSM36" s="2027"/>
      <c r="OSN36" s="2027"/>
      <c r="OSO36" s="2027"/>
      <c r="OSP36" s="2027"/>
      <c r="OSQ36" s="2027"/>
      <c r="OSR36" s="2027"/>
      <c r="OSS36" s="2027"/>
      <c r="OST36" s="2027"/>
      <c r="OSU36" s="2027"/>
      <c r="OSV36" s="2027"/>
      <c r="OSW36" s="2027"/>
      <c r="OSX36" s="2027"/>
      <c r="OSY36" s="2027"/>
      <c r="OSZ36" s="2027"/>
      <c r="OTA36" s="2027"/>
      <c r="OTB36" s="2027"/>
      <c r="OTC36" s="2027"/>
      <c r="OTD36" s="2027"/>
      <c r="OTE36" s="2027"/>
      <c r="OTF36" s="2027"/>
      <c r="OTG36" s="2027"/>
      <c r="OTH36" s="2027"/>
      <c r="OTI36" s="2027"/>
      <c r="OTJ36" s="2027"/>
      <c r="OTK36" s="2027"/>
      <c r="OTL36" s="2027"/>
      <c r="OTM36" s="2027"/>
      <c r="OTN36" s="2027"/>
      <c r="OTO36" s="2027"/>
      <c r="OTP36" s="2027"/>
      <c r="OTQ36" s="2027"/>
      <c r="OTR36" s="2027"/>
      <c r="OTS36" s="2027"/>
      <c r="OTT36" s="2027"/>
      <c r="OTU36" s="2027"/>
      <c r="OTV36" s="2027"/>
      <c r="OTW36" s="2027"/>
      <c r="OTX36" s="2027"/>
      <c r="OTY36" s="2027"/>
      <c r="OTZ36" s="2027"/>
      <c r="OUA36" s="2027"/>
      <c r="OUB36" s="2027"/>
      <c r="OUC36" s="2027"/>
      <c r="OUD36" s="2027"/>
      <c r="OUE36" s="2027"/>
      <c r="OUF36" s="2027"/>
      <c r="OUG36" s="2027"/>
      <c r="OUH36" s="2027"/>
      <c r="OUI36" s="2027"/>
      <c r="OUJ36" s="2027"/>
      <c r="OUK36" s="2027"/>
      <c r="OUL36" s="2027"/>
      <c r="OUM36" s="2027"/>
      <c r="OUN36" s="2027"/>
      <c r="OUO36" s="2027"/>
      <c r="OUP36" s="2027"/>
      <c r="OUQ36" s="2027"/>
      <c r="OUR36" s="2027"/>
      <c r="OUS36" s="2027"/>
      <c r="OUT36" s="2027"/>
      <c r="OUU36" s="2027"/>
      <c r="OUV36" s="2027"/>
      <c r="OUW36" s="2027"/>
      <c r="OUX36" s="2027"/>
      <c r="OUY36" s="2027"/>
      <c r="OUZ36" s="2027"/>
      <c r="OVA36" s="2027"/>
      <c r="OVB36" s="2027"/>
      <c r="OVC36" s="2027"/>
      <c r="OVD36" s="2027"/>
      <c r="OVE36" s="2027"/>
      <c r="OVF36" s="2027"/>
      <c r="OVG36" s="2027"/>
      <c r="OVH36" s="2027"/>
      <c r="OVI36" s="2027"/>
      <c r="OVJ36" s="2027"/>
      <c r="OVK36" s="2027"/>
      <c r="OVL36" s="2027"/>
      <c r="OVM36" s="2027"/>
      <c r="OVN36" s="2027"/>
      <c r="OVO36" s="2027"/>
      <c r="OVP36" s="2027"/>
      <c r="OVQ36" s="2027"/>
      <c r="OVR36" s="2027"/>
      <c r="OVS36" s="2027"/>
      <c r="OVT36" s="2027"/>
      <c r="OVU36" s="2027"/>
      <c r="OVV36" s="2027"/>
      <c r="OVW36" s="2027"/>
      <c r="OVX36" s="2027"/>
      <c r="OVY36" s="2027"/>
      <c r="OVZ36" s="2027"/>
      <c r="OWA36" s="2027"/>
      <c r="OWB36" s="2027"/>
      <c r="OWC36" s="2027"/>
      <c r="OWD36" s="2027"/>
      <c r="OWE36" s="2027"/>
      <c r="OWF36" s="2027"/>
      <c r="OWG36" s="2027"/>
      <c r="OWH36" s="2027"/>
      <c r="OWI36" s="2027"/>
      <c r="OWJ36" s="2027"/>
      <c r="OWK36" s="2027"/>
      <c r="OWL36" s="2027"/>
      <c r="OWM36" s="2027"/>
      <c r="OWN36" s="2027"/>
      <c r="OWO36" s="2027"/>
      <c r="OWP36" s="2027"/>
      <c r="OWQ36" s="2027"/>
      <c r="OWR36" s="2027"/>
      <c r="OWS36" s="2027"/>
      <c r="OWT36" s="2027"/>
      <c r="OWU36" s="2027"/>
      <c r="OWV36" s="2027"/>
      <c r="OWW36" s="2027"/>
      <c r="OWX36" s="2027"/>
      <c r="OWY36" s="2027"/>
      <c r="OWZ36" s="2027"/>
      <c r="OXA36" s="2027"/>
      <c r="OXB36" s="2027"/>
      <c r="OXC36" s="2027"/>
      <c r="OXD36" s="2027"/>
      <c r="OXE36" s="2027"/>
      <c r="OXF36" s="2027"/>
      <c r="OXG36" s="2027"/>
      <c r="OXH36" s="2027"/>
      <c r="OXI36" s="2027"/>
      <c r="OXJ36" s="2027"/>
      <c r="OXK36" s="2027"/>
      <c r="OXL36" s="2027"/>
      <c r="OXM36" s="2027"/>
      <c r="OXN36" s="2027"/>
      <c r="OXO36" s="2027"/>
      <c r="OXP36" s="2027"/>
      <c r="OXQ36" s="2027"/>
      <c r="OXR36" s="2027"/>
      <c r="OXS36" s="2027"/>
      <c r="OXT36" s="2027"/>
      <c r="OXU36" s="2027"/>
      <c r="OXV36" s="2027"/>
      <c r="OXW36" s="2027"/>
      <c r="OXX36" s="2027"/>
      <c r="OXY36" s="2027"/>
      <c r="OXZ36" s="2027"/>
      <c r="OYA36" s="2027"/>
      <c r="OYB36" s="2027"/>
      <c r="OYC36" s="2027"/>
      <c r="OYD36" s="2027"/>
      <c r="OYE36" s="2027"/>
      <c r="OYF36" s="2027"/>
      <c r="OYG36" s="2027"/>
      <c r="OYH36" s="2027"/>
      <c r="OYI36" s="2027"/>
      <c r="OYJ36" s="2027"/>
      <c r="OYK36" s="2027"/>
      <c r="OYL36" s="2027"/>
      <c r="OYM36" s="2027"/>
      <c r="OYN36" s="2027"/>
      <c r="OYO36" s="2027"/>
      <c r="OYP36" s="2027"/>
      <c r="OYQ36" s="2027"/>
      <c r="OYR36" s="2027"/>
      <c r="OYS36" s="2027"/>
      <c r="OYT36" s="2027"/>
      <c r="OYU36" s="2027"/>
      <c r="OYV36" s="2027"/>
      <c r="OYW36" s="2027"/>
      <c r="OYX36" s="2027"/>
      <c r="OYY36" s="2027"/>
      <c r="OYZ36" s="2027"/>
      <c r="OZA36" s="2027"/>
      <c r="OZB36" s="2027"/>
      <c r="OZC36" s="2027"/>
      <c r="OZD36" s="2027"/>
      <c r="OZE36" s="2027"/>
      <c r="OZF36" s="2027"/>
      <c r="OZG36" s="2027"/>
      <c r="OZH36" s="2027"/>
      <c r="OZI36" s="2027"/>
      <c r="OZJ36" s="2027"/>
      <c r="OZK36" s="2027"/>
      <c r="OZL36" s="2027"/>
      <c r="OZM36" s="2027"/>
      <c r="OZN36" s="2027"/>
      <c r="OZO36" s="2027"/>
      <c r="OZP36" s="2027"/>
      <c r="OZQ36" s="2027"/>
      <c r="OZR36" s="2027"/>
      <c r="OZS36" s="2027"/>
      <c r="OZT36" s="2027"/>
      <c r="OZU36" s="2027"/>
      <c r="OZV36" s="2027"/>
      <c r="OZW36" s="2027"/>
      <c r="OZX36" s="2027"/>
      <c r="OZY36" s="2027"/>
      <c r="OZZ36" s="2027"/>
      <c r="PAA36" s="2027"/>
      <c r="PAB36" s="2027"/>
      <c r="PAC36" s="2027"/>
      <c r="PAD36" s="2027"/>
      <c r="PAE36" s="2027"/>
      <c r="PAF36" s="2027"/>
      <c r="PAG36" s="2027"/>
      <c r="PAH36" s="2027"/>
      <c r="PAI36" s="2027"/>
      <c r="PAJ36" s="2027"/>
      <c r="PAK36" s="2027"/>
      <c r="PAL36" s="2027"/>
      <c r="PAM36" s="2027"/>
      <c r="PAN36" s="2027"/>
      <c r="PAO36" s="2027"/>
      <c r="PAP36" s="2027"/>
      <c r="PAQ36" s="2027"/>
      <c r="PAR36" s="2027"/>
      <c r="PAS36" s="2027"/>
      <c r="PAT36" s="2027"/>
      <c r="PAU36" s="2027"/>
      <c r="PAV36" s="2027"/>
      <c r="PAW36" s="2027"/>
      <c r="PAX36" s="2027"/>
      <c r="PAY36" s="2027"/>
      <c r="PAZ36" s="2027"/>
      <c r="PBA36" s="2027"/>
      <c r="PBB36" s="2027"/>
      <c r="PBC36" s="2027"/>
      <c r="PBD36" s="2027"/>
      <c r="PBE36" s="2027"/>
      <c r="PBF36" s="2027"/>
      <c r="PBG36" s="2027"/>
      <c r="PBH36" s="2027"/>
      <c r="PBI36" s="2027"/>
      <c r="PBJ36" s="2027"/>
      <c r="PBK36" s="2027"/>
      <c r="PBL36" s="2027"/>
      <c r="PBM36" s="2027"/>
      <c r="PBN36" s="2027"/>
      <c r="PBO36" s="2027"/>
      <c r="PBP36" s="2027"/>
      <c r="PBQ36" s="2027"/>
      <c r="PBR36" s="2027"/>
      <c r="PBS36" s="2027"/>
      <c r="PBT36" s="2027"/>
      <c r="PBU36" s="2027"/>
      <c r="PBV36" s="2027"/>
      <c r="PBW36" s="2027"/>
      <c r="PBX36" s="2027"/>
      <c r="PBY36" s="2027"/>
      <c r="PBZ36" s="2027"/>
      <c r="PCA36" s="2027"/>
      <c r="PCB36" s="2027"/>
      <c r="PCC36" s="2027"/>
      <c r="PCD36" s="2027"/>
      <c r="PCE36" s="2027"/>
      <c r="PCF36" s="2027"/>
      <c r="PCG36" s="2027"/>
      <c r="PCH36" s="2027"/>
      <c r="PCI36" s="2027"/>
      <c r="PCJ36" s="2027"/>
      <c r="PCK36" s="2027"/>
      <c r="PCL36" s="2027"/>
      <c r="PCM36" s="2027"/>
      <c r="PCN36" s="2027"/>
      <c r="PCO36" s="2027"/>
      <c r="PCP36" s="2027"/>
      <c r="PCQ36" s="2027"/>
      <c r="PCR36" s="2027"/>
      <c r="PCS36" s="2027"/>
      <c r="PCT36" s="2027"/>
      <c r="PCU36" s="2027"/>
      <c r="PCV36" s="2027"/>
      <c r="PCW36" s="2027"/>
      <c r="PCX36" s="2027"/>
      <c r="PCY36" s="2027"/>
      <c r="PCZ36" s="2027"/>
      <c r="PDA36" s="2027"/>
      <c r="PDB36" s="2027"/>
      <c r="PDC36" s="2027"/>
      <c r="PDD36" s="2027"/>
      <c r="PDE36" s="2027"/>
      <c r="PDF36" s="2027"/>
      <c r="PDG36" s="2027"/>
      <c r="PDH36" s="2027"/>
      <c r="PDI36" s="2027"/>
      <c r="PDJ36" s="2027"/>
      <c r="PDK36" s="2027"/>
      <c r="PDL36" s="2027"/>
      <c r="PDM36" s="2027"/>
      <c r="PDN36" s="2027"/>
      <c r="PDO36" s="2027"/>
      <c r="PDP36" s="2027"/>
      <c r="PDQ36" s="2027"/>
      <c r="PDR36" s="2027"/>
      <c r="PDS36" s="2027"/>
      <c r="PDT36" s="2027"/>
      <c r="PDU36" s="2027"/>
      <c r="PDV36" s="2027"/>
      <c r="PDW36" s="2027"/>
      <c r="PDX36" s="2027"/>
      <c r="PDY36" s="2027"/>
      <c r="PDZ36" s="2027"/>
      <c r="PEA36" s="2027"/>
      <c r="PEB36" s="2027"/>
      <c r="PEC36" s="2027"/>
      <c r="PED36" s="2027"/>
      <c r="PEE36" s="2027"/>
      <c r="PEF36" s="2027"/>
      <c r="PEG36" s="2027"/>
      <c r="PEH36" s="2027"/>
      <c r="PEI36" s="2027"/>
      <c r="PEJ36" s="2027"/>
      <c r="PEK36" s="2027"/>
      <c r="PEL36" s="2027"/>
      <c r="PEM36" s="2027"/>
      <c r="PEN36" s="2027"/>
      <c r="PEO36" s="2027"/>
      <c r="PEP36" s="2027"/>
      <c r="PEQ36" s="2027"/>
      <c r="PER36" s="2027"/>
      <c r="PES36" s="2027"/>
      <c r="PET36" s="2027"/>
      <c r="PEU36" s="2027"/>
      <c r="PEV36" s="2027"/>
      <c r="PEW36" s="2027"/>
      <c r="PEX36" s="2027"/>
      <c r="PEY36" s="2027"/>
      <c r="PEZ36" s="2027"/>
      <c r="PFA36" s="2027"/>
      <c r="PFB36" s="2027"/>
      <c r="PFC36" s="2027"/>
      <c r="PFD36" s="2027"/>
      <c r="PFE36" s="2027"/>
      <c r="PFF36" s="2027"/>
      <c r="PFG36" s="2027"/>
      <c r="PFH36" s="2027"/>
      <c r="PFI36" s="2027"/>
      <c r="PFJ36" s="2027"/>
      <c r="PFK36" s="2027"/>
      <c r="PFL36" s="2027"/>
      <c r="PFM36" s="2027"/>
      <c r="PFN36" s="2027"/>
      <c r="PFO36" s="2027"/>
      <c r="PFP36" s="2027"/>
      <c r="PFQ36" s="2027"/>
      <c r="PFR36" s="2027"/>
      <c r="PFS36" s="2027"/>
      <c r="PFT36" s="2027"/>
      <c r="PFU36" s="2027"/>
      <c r="PFV36" s="2027"/>
      <c r="PFW36" s="2027"/>
      <c r="PFX36" s="2027"/>
      <c r="PFY36" s="2027"/>
      <c r="PFZ36" s="2027"/>
      <c r="PGA36" s="2027"/>
      <c r="PGB36" s="2027"/>
      <c r="PGC36" s="2027"/>
      <c r="PGD36" s="2027"/>
      <c r="PGE36" s="2027"/>
      <c r="PGF36" s="2027"/>
      <c r="PGG36" s="2027"/>
      <c r="PGH36" s="2027"/>
      <c r="PGI36" s="2027"/>
      <c r="PGJ36" s="2027"/>
      <c r="PGK36" s="2027"/>
      <c r="PGL36" s="2027"/>
      <c r="PGM36" s="2027"/>
      <c r="PGN36" s="2027"/>
      <c r="PGO36" s="2027"/>
      <c r="PGP36" s="2027"/>
      <c r="PGQ36" s="2027"/>
      <c r="PGR36" s="2027"/>
      <c r="PGS36" s="2027"/>
      <c r="PGT36" s="2027"/>
      <c r="PGU36" s="2027"/>
      <c r="PGV36" s="2027"/>
      <c r="PGW36" s="2027"/>
      <c r="PGX36" s="2027"/>
      <c r="PGY36" s="2027"/>
      <c r="PGZ36" s="2027"/>
      <c r="PHA36" s="2027"/>
      <c r="PHB36" s="2027"/>
      <c r="PHC36" s="2027"/>
      <c r="PHD36" s="2027"/>
      <c r="PHE36" s="2027"/>
      <c r="PHF36" s="2027"/>
      <c r="PHG36" s="2027"/>
      <c r="PHH36" s="2027"/>
      <c r="PHI36" s="2027"/>
      <c r="PHJ36" s="2027"/>
      <c r="PHK36" s="2027"/>
      <c r="PHL36" s="2027"/>
      <c r="PHM36" s="2027"/>
      <c r="PHN36" s="2027"/>
      <c r="PHO36" s="2027"/>
      <c r="PHP36" s="2027"/>
      <c r="PHQ36" s="2027"/>
      <c r="PHR36" s="2027"/>
      <c r="PHS36" s="2027"/>
      <c r="PHT36" s="2027"/>
      <c r="PHU36" s="2027"/>
      <c r="PHV36" s="2027"/>
      <c r="PHW36" s="2027"/>
      <c r="PHX36" s="2027"/>
      <c r="PHY36" s="2027"/>
      <c r="PHZ36" s="2027"/>
      <c r="PIA36" s="2027"/>
      <c r="PIB36" s="2027"/>
      <c r="PIC36" s="2027"/>
      <c r="PID36" s="2027"/>
      <c r="PIE36" s="2027"/>
      <c r="PIF36" s="2027"/>
      <c r="PIG36" s="2027"/>
      <c r="PIH36" s="2027"/>
      <c r="PII36" s="2027"/>
      <c r="PIJ36" s="2027"/>
      <c r="PIK36" s="2027"/>
      <c r="PIL36" s="2027"/>
      <c r="PIM36" s="2027"/>
      <c r="PIN36" s="2027"/>
      <c r="PIO36" s="2027"/>
      <c r="PIP36" s="2027"/>
      <c r="PIQ36" s="2027"/>
      <c r="PIR36" s="2027"/>
      <c r="PIS36" s="2027"/>
      <c r="PIT36" s="2027"/>
      <c r="PIU36" s="2027"/>
      <c r="PIV36" s="2027"/>
      <c r="PIW36" s="2027"/>
      <c r="PIX36" s="2027"/>
      <c r="PIY36" s="2027"/>
      <c r="PIZ36" s="2027"/>
      <c r="PJA36" s="2027"/>
      <c r="PJB36" s="2027"/>
      <c r="PJC36" s="2027"/>
      <c r="PJD36" s="2027"/>
      <c r="PJE36" s="2027"/>
      <c r="PJF36" s="2027"/>
      <c r="PJG36" s="2027"/>
      <c r="PJH36" s="2027"/>
      <c r="PJI36" s="2027"/>
      <c r="PJJ36" s="2027"/>
      <c r="PJK36" s="2027"/>
      <c r="PJL36" s="2027"/>
      <c r="PJM36" s="2027"/>
      <c r="PJN36" s="2027"/>
      <c r="PJO36" s="2027"/>
      <c r="PJP36" s="2027"/>
      <c r="PJQ36" s="2027"/>
      <c r="PJR36" s="2027"/>
      <c r="PJS36" s="2027"/>
      <c r="PJT36" s="2027"/>
      <c r="PJU36" s="2027"/>
      <c r="PJV36" s="2027"/>
      <c r="PJW36" s="2027"/>
      <c r="PJX36" s="2027"/>
      <c r="PJY36" s="2027"/>
      <c r="PJZ36" s="2027"/>
      <c r="PKA36" s="2027"/>
      <c r="PKB36" s="2027"/>
      <c r="PKC36" s="2027"/>
      <c r="PKD36" s="2027"/>
      <c r="PKE36" s="2027"/>
      <c r="PKF36" s="2027"/>
      <c r="PKG36" s="2027"/>
      <c r="PKH36" s="2027"/>
      <c r="PKI36" s="2027"/>
      <c r="PKJ36" s="2027"/>
      <c r="PKK36" s="2027"/>
      <c r="PKL36" s="2027"/>
      <c r="PKM36" s="2027"/>
      <c r="PKN36" s="2027"/>
      <c r="PKO36" s="2027"/>
      <c r="PKP36" s="2027"/>
      <c r="PKQ36" s="2027"/>
      <c r="PKR36" s="2027"/>
      <c r="PKS36" s="2027"/>
      <c r="PKT36" s="2027"/>
      <c r="PKU36" s="2027"/>
      <c r="PKV36" s="2027"/>
      <c r="PKW36" s="2027"/>
      <c r="PKX36" s="2027"/>
      <c r="PKY36" s="2027"/>
      <c r="PKZ36" s="2027"/>
      <c r="PLA36" s="2027"/>
      <c r="PLB36" s="2027"/>
      <c r="PLC36" s="2027"/>
      <c r="PLD36" s="2027"/>
      <c r="PLE36" s="2027"/>
      <c r="PLF36" s="2027"/>
      <c r="PLG36" s="2027"/>
      <c r="PLH36" s="2027"/>
      <c r="PLI36" s="2027"/>
      <c r="PLJ36" s="2027"/>
      <c r="PLK36" s="2027"/>
      <c r="PLL36" s="2027"/>
      <c r="PLM36" s="2027"/>
      <c r="PLN36" s="2027"/>
      <c r="PLO36" s="2027"/>
      <c r="PLP36" s="2027"/>
      <c r="PLQ36" s="2027"/>
      <c r="PLR36" s="2027"/>
      <c r="PLS36" s="2027"/>
      <c r="PLT36" s="2027"/>
      <c r="PLU36" s="2027"/>
      <c r="PLV36" s="2027"/>
      <c r="PLW36" s="2027"/>
      <c r="PLX36" s="2027"/>
      <c r="PLY36" s="2027"/>
      <c r="PLZ36" s="2027"/>
      <c r="PMA36" s="2027"/>
      <c r="PMB36" s="2027"/>
      <c r="PMC36" s="2027"/>
      <c r="PMD36" s="2027"/>
      <c r="PME36" s="2027"/>
      <c r="PMF36" s="2027"/>
      <c r="PMG36" s="2027"/>
      <c r="PMH36" s="2027"/>
      <c r="PMI36" s="2027"/>
      <c r="PMJ36" s="2027"/>
      <c r="PMK36" s="2027"/>
      <c r="PML36" s="2027"/>
      <c r="PMM36" s="2027"/>
      <c r="PMN36" s="2027"/>
      <c r="PMO36" s="2027"/>
      <c r="PMP36" s="2027"/>
      <c r="PMQ36" s="2027"/>
      <c r="PMR36" s="2027"/>
      <c r="PMS36" s="2027"/>
      <c r="PMT36" s="2027"/>
      <c r="PMU36" s="2027"/>
      <c r="PMV36" s="2027"/>
      <c r="PMW36" s="2027"/>
      <c r="PMX36" s="2027"/>
      <c r="PMY36" s="2027"/>
      <c r="PMZ36" s="2027"/>
      <c r="PNA36" s="2027"/>
      <c r="PNB36" s="2027"/>
      <c r="PNC36" s="2027"/>
      <c r="PND36" s="2027"/>
      <c r="PNE36" s="2027"/>
      <c r="PNF36" s="2027"/>
      <c r="PNG36" s="2027"/>
      <c r="PNH36" s="2027"/>
      <c r="PNI36" s="2027"/>
      <c r="PNJ36" s="2027"/>
      <c r="PNK36" s="2027"/>
      <c r="PNL36" s="2027"/>
      <c r="PNM36" s="2027"/>
      <c r="PNN36" s="2027"/>
      <c r="PNO36" s="2027"/>
      <c r="PNP36" s="2027"/>
      <c r="PNQ36" s="2027"/>
      <c r="PNR36" s="2027"/>
      <c r="PNS36" s="2027"/>
      <c r="PNT36" s="2027"/>
      <c r="PNU36" s="2027"/>
      <c r="PNV36" s="2027"/>
      <c r="PNW36" s="2027"/>
      <c r="PNX36" s="2027"/>
      <c r="PNY36" s="2027"/>
      <c r="PNZ36" s="2027"/>
      <c r="POA36" s="2027"/>
      <c r="POB36" s="2027"/>
      <c r="POC36" s="2027"/>
      <c r="POD36" s="2027"/>
      <c r="POE36" s="2027"/>
      <c r="POF36" s="2027"/>
      <c r="POG36" s="2027"/>
      <c r="POH36" s="2027"/>
      <c r="POI36" s="2027"/>
      <c r="POJ36" s="2027"/>
      <c r="POK36" s="2027"/>
      <c r="POL36" s="2027"/>
      <c r="POM36" s="2027"/>
      <c r="PON36" s="2027"/>
      <c r="POO36" s="2027"/>
      <c r="POP36" s="2027"/>
      <c r="POQ36" s="2027"/>
      <c r="POR36" s="2027"/>
      <c r="POS36" s="2027"/>
      <c r="POT36" s="2027"/>
      <c r="POU36" s="2027"/>
      <c r="POV36" s="2027"/>
      <c r="POW36" s="2027"/>
      <c r="POX36" s="2027"/>
      <c r="POY36" s="2027"/>
      <c r="POZ36" s="2027"/>
      <c r="PPA36" s="2027"/>
      <c r="PPB36" s="2027"/>
      <c r="PPC36" s="2027"/>
      <c r="PPD36" s="2027"/>
      <c r="PPE36" s="2027"/>
      <c r="PPF36" s="2027"/>
      <c r="PPG36" s="2027"/>
      <c r="PPH36" s="2027"/>
      <c r="PPI36" s="2027"/>
      <c r="PPJ36" s="2027"/>
      <c r="PPK36" s="2027"/>
      <c r="PPL36" s="2027"/>
      <c r="PPM36" s="2027"/>
      <c r="PPN36" s="2027"/>
      <c r="PPO36" s="2027"/>
      <c r="PPP36" s="2027"/>
      <c r="PPQ36" s="2027"/>
      <c r="PPR36" s="2027"/>
      <c r="PPS36" s="2027"/>
      <c r="PPT36" s="2027"/>
      <c r="PPU36" s="2027"/>
      <c r="PPV36" s="2027"/>
      <c r="PPW36" s="2027"/>
      <c r="PPX36" s="2027"/>
      <c r="PPY36" s="2027"/>
      <c r="PPZ36" s="2027"/>
      <c r="PQA36" s="2027"/>
      <c r="PQB36" s="2027"/>
      <c r="PQC36" s="2027"/>
      <c r="PQD36" s="2027"/>
      <c r="PQE36" s="2027"/>
      <c r="PQF36" s="2027"/>
      <c r="PQG36" s="2027"/>
      <c r="PQH36" s="2027"/>
      <c r="PQI36" s="2027"/>
      <c r="PQJ36" s="2027"/>
      <c r="PQK36" s="2027"/>
      <c r="PQL36" s="2027"/>
      <c r="PQM36" s="2027"/>
      <c r="PQN36" s="2027"/>
      <c r="PQO36" s="2027"/>
      <c r="PQP36" s="2027"/>
      <c r="PQQ36" s="2027"/>
      <c r="PQR36" s="2027"/>
      <c r="PQS36" s="2027"/>
      <c r="PQT36" s="2027"/>
      <c r="PQU36" s="2027"/>
      <c r="PQV36" s="2027"/>
      <c r="PQW36" s="2027"/>
      <c r="PQX36" s="2027"/>
      <c r="PQY36" s="2027"/>
      <c r="PQZ36" s="2027"/>
      <c r="PRA36" s="2027"/>
      <c r="PRB36" s="2027"/>
      <c r="PRC36" s="2027"/>
      <c r="PRD36" s="2027"/>
      <c r="PRE36" s="2027"/>
      <c r="PRF36" s="2027"/>
      <c r="PRG36" s="2027"/>
      <c r="PRH36" s="2027"/>
      <c r="PRI36" s="2027"/>
      <c r="PRJ36" s="2027"/>
      <c r="PRK36" s="2027"/>
      <c r="PRL36" s="2027"/>
      <c r="PRM36" s="2027"/>
      <c r="PRN36" s="2027"/>
      <c r="PRO36" s="2027"/>
      <c r="PRP36" s="2027"/>
      <c r="PRQ36" s="2027"/>
      <c r="PRR36" s="2027"/>
      <c r="PRS36" s="2027"/>
      <c r="PRT36" s="2027"/>
      <c r="PRU36" s="2027"/>
      <c r="PRV36" s="2027"/>
      <c r="PRW36" s="2027"/>
      <c r="PRX36" s="2027"/>
      <c r="PRY36" s="2027"/>
      <c r="PRZ36" s="2027"/>
      <c r="PSA36" s="2027"/>
      <c r="PSB36" s="2027"/>
      <c r="PSC36" s="2027"/>
      <c r="PSD36" s="2027"/>
      <c r="PSE36" s="2027"/>
      <c r="PSF36" s="2027"/>
      <c r="PSG36" s="2027"/>
      <c r="PSH36" s="2027"/>
      <c r="PSI36" s="2027"/>
      <c r="PSJ36" s="2027"/>
      <c r="PSK36" s="2027"/>
      <c r="PSL36" s="2027"/>
      <c r="PSM36" s="2027"/>
      <c r="PSN36" s="2027"/>
      <c r="PSO36" s="2027"/>
      <c r="PSP36" s="2027"/>
      <c r="PSQ36" s="2027"/>
      <c r="PSR36" s="2027"/>
      <c r="PSS36" s="2027"/>
      <c r="PST36" s="2027"/>
      <c r="PSU36" s="2027"/>
      <c r="PSV36" s="2027"/>
      <c r="PSW36" s="2027"/>
      <c r="PSX36" s="2027"/>
      <c r="PSY36" s="2027"/>
      <c r="PSZ36" s="2027"/>
      <c r="PTA36" s="2027"/>
      <c r="PTB36" s="2027"/>
      <c r="PTC36" s="2027"/>
      <c r="PTD36" s="2027"/>
      <c r="PTE36" s="2027"/>
      <c r="PTF36" s="2027"/>
      <c r="PTG36" s="2027"/>
      <c r="PTH36" s="2027"/>
      <c r="PTI36" s="2027"/>
      <c r="PTJ36" s="2027"/>
      <c r="PTK36" s="2027"/>
      <c r="PTL36" s="2027"/>
      <c r="PTM36" s="2027"/>
      <c r="PTN36" s="2027"/>
      <c r="PTO36" s="2027"/>
      <c r="PTP36" s="2027"/>
      <c r="PTQ36" s="2027"/>
      <c r="PTR36" s="2027"/>
      <c r="PTS36" s="2027"/>
      <c r="PTT36" s="2027"/>
      <c r="PTU36" s="2027"/>
      <c r="PTV36" s="2027"/>
      <c r="PTW36" s="2027"/>
      <c r="PTX36" s="2027"/>
      <c r="PTY36" s="2027"/>
      <c r="PTZ36" s="2027"/>
      <c r="PUA36" s="2027"/>
      <c r="PUB36" s="2027"/>
      <c r="PUC36" s="2027"/>
      <c r="PUD36" s="2027"/>
      <c r="PUE36" s="2027"/>
      <c r="PUF36" s="2027"/>
      <c r="PUG36" s="2027"/>
      <c r="PUH36" s="2027"/>
      <c r="PUI36" s="2027"/>
      <c r="PUJ36" s="2027"/>
      <c r="PUK36" s="2027"/>
      <c r="PUL36" s="2027"/>
      <c r="PUM36" s="2027"/>
      <c r="PUN36" s="2027"/>
      <c r="PUO36" s="2027"/>
      <c r="PUP36" s="2027"/>
      <c r="PUQ36" s="2027"/>
      <c r="PUR36" s="2027"/>
      <c r="PUS36" s="2027"/>
      <c r="PUT36" s="2027"/>
      <c r="PUU36" s="2027"/>
      <c r="PUV36" s="2027"/>
      <c r="PUW36" s="2027"/>
      <c r="PUX36" s="2027"/>
      <c r="PUY36" s="2027"/>
      <c r="PUZ36" s="2027"/>
      <c r="PVA36" s="2027"/>
      <c r="PVB36" s="2027"/>
      <c r="PVC36" s="2027"/>
      <c r="PVD36" s="2027"/>
      <c r="PVE36" s="2027"/>
      <c r="PVF36" s="2027"/>
      <c r="PVG36" s="2027"/>
      <c r="PVH36" s="2027"/>
      <c r="PVI36" s="2027"/>
      <c r="PVJ36" s="2027"/>
      <c r="PVK36" s="2027"/>
      <c r="PVL36" s="2027"/>
      <c r="PVM36" s="2027"/>
      <c r="PVN36" s="2027"/>
      <c r="PVO36" s="2027"/>
      <c r="PVP36" s="2027"/>
      <c r="PVQ36" s="2027"/>
      <c r="PVR36" s="2027"/>
      <c r="PVS36" s="2027"/>
      <c r="PVT36" s="2027"/>
      <c r="PVU36" s="2027"/>
      <c r="PVV36" s="2027"/>
      <c r="PVW36" s="2027"/>
      <c r="PVX36" s="2027"/>
      <c r="PVY36" s="2027"/>
      <c r="PVZ36" s="2027"/>
      <c r="PWA36" s="2027"/>
      <c r="PWB36" s="2027"/>
      <c r="PWC36" s="2027"/>
      <c r="PWD36" s="2027"/>
      <c r="PWE36" s="2027"/>
      <c r="PWF36" s="2027"/>
      <c r="PWG36" s="2027"/>
      <c r="PWH36" s="2027"/>
      <c r="PWI36" s="2027"/>
      <c r="PWJ36" s="2027"/>
      <c r="PWK36" s="2027"/>
      <c r="PWL36" s="2027"/>
      <c r="PWM36" s="2027"/>
      <c r="PWN36" s="2027"/>
      <c r="PWO36" s="2027"/>
      <c r="PWP36" s="2027"/>
      <c r="PWQ36" s="2027"/>
      <c r="PWR36" s="2027"/>
      <c r="PWS36" s="2027"/>
      <c r="PWT36" s="2027"/>
      <c r="PWU36" s="2027"/>
      <c r="PWV36" s="2027"/>
      <c r="PWW36" s="2027"/>
      <c r="PWX36" s="2027"/>
      <c r="PWY36" s="2027"/>
      <c r="PWZ36" s="2027"/>
      <c r="PXA36" s="2027"/>
      <c r="PXB36" s="2027"/>
      <c r="PXC36" s="2027"/>
      <c r="PXD36" s="2027"/>
      <c r="PXE36" s="2027"/>
      <c r="PXF36" s="2027"/>
      <c r="PXG36" s="2027"/>
      <c r="PXH36" s="2027"/>
      <c r="PXI36" s="2027"/>
      <c r="PXJ36" s="2027"/>
      <c r="PXK36" s="2027"/>
      <c r="PXL36" s="2027"/>
      <c r="PXM36" s="2027"/>
      <c r="PXN36" s="2027"/>
      <c r="PXO36" s="2027"/>
      <c r="PXP36" s="2027"/>
      <c r="PXQ36" s="2027"/>
      <c r="PXR36" s="2027"/>
      <c r="PXS36" s="2027"/>
      <c r="PXT36" s="2027"/>
      <c r="PXU36" s="2027"/>
      <c r="PXV36" s="2027"/>
      <c r="PXW36" s="2027"/>
      <c r="PXX36" s="2027"/>
      <c r="PXY36" s="2027"/>
      <c r="PXZ36" s="2027"/>
      <c r="PYA36" s="2027"/>
      <c r="PYB36" s="2027"/>
      <c r="PYC36" s="2027"/>
      <c r="PYD36" s="2027"/>
      <c r="PYE36" s="2027"/>
      <c r="PYF36" s="2027"/>
      <c r="PYG36" s="2027"/>
      <c r="PYH36" s="2027"/>
      <c r="PYI36" s="2027"/>
      <c r="PYJ36" s="2027"/>
      <c r="PYK36" s="2027"/>
      <c r="PYL36" s="2027"/>
      <c r="PYM36" s="2027"/>
      <c r="PYN36" s="2027"/>
      <c r="PYO36" s="2027"/>
      <c r="PYP36" s="2027"/>
      <c r="PYQ36" s="2027"/>
      <c r="PYR36" s="2027"/>
      <c r="PYS36" s="2027"/>
      <c r="PYT36" s="2027"/>
      <c r="PYU36" s="2027"/>
      <c r="PYV36" s="2027"/>
      <c r="PYW36" s="2027"/>
      <c r="PYX36" s="2027"/>
      <c r="PYY36" s="2027"/>
      <c r="PYZ36" s="2027"/>
      <c r="PZA36" s="2027"/>
      <c r="PZB36" s="2027"/>
      <c r="PZC36" s="2027"/>
      <c r="PZD36" s="2027"/>
      <c r="PZE36" s="2027"/>
      <c r="PZF36" s="2027"/>
      <c r="PZG36" s="2027"/>
      <c r="PZH36" s="2027"/>
      <c r="PZI36" s="2027"/>
      <c r="PZJ36" s="2027"/>
      <c r="PZK36" s="2027"/>
      <c r="PZL36" s="2027"/>
      <c r="PZM36" s="2027"/>
      <c r="PZN36" s="2027"/>
      <c r="PZO36" s="2027"/>
      <c r="PZP36" s="2027"/>
      <c r="PZQ36" s="2027"/>
      <c r="PZR36" s="2027"/>
      <c r="PZS36" s="2027"/>
      <c r="PZT36" s="2027"/>
      <c r="PZU36" s="2027"/>
      <c r="PZV36" s="2027"/>
      <c r="PZW36" s="2027"/>
      <c r="PZX36" s="2027"/>
      <c r="PZY36" s="2027"/>
      <c r="PZZ36" s="2027"/>
      <c r="QAA36" s="2027"/>
      <c r="QAB36" s="2027"/>
      <c r="QAC36" s="2027"/>
      <c r="QAD36" s="2027"/>
      <c r="QAE36" s="2027"/>
      <c r="QAF36" s="2027"/>
      <c r="QAG36" s="2027"/>
      <c r="QAH36" s="2027"/>
      <c r="QAI36" s="2027"/>
      <c r="QAJ36" s="2027"/>
      <c r="QAK36" s="2027"/>
      <c r="QAL36" s="2027"/>
      <c r="QAM36" s="2027"/>
      <c r="QAN36" s="2027"/>
      <c r="QAO36" s="2027"/>
      <c r="QAP36" s="2027"/>
      <c r="QAQ36" s="2027"/>
      <c r="QAR36" s="2027"/>
      <c r="QAS36" s="2027"/>
      <c r="QAT36" s="2027"/>
      <c r="QAU36" s="2027"/>
      <c r="QAV36" s="2027"/>
      <c r="QAW36" s="2027"/>
      <c r="QAX36" s="2027"/>
      <c r="QAY36" s="2027"/>
      <c r="QAZ36" s="2027"/>
      <c r="QBA36" s="2027"/>
      <c r="QBB36" s="2027"/>
      <c r="QBC36" s="2027"/>
      <c r="QBD36" s="2027"/>
      <c r="QBE36" s="2027"/>
      <c r="QBF36" s="2027"/>
      <c r="QBG36" s="2027"/>
      <c r="QBH36" s="2027"/>
      <c r="QBI36" s="2027"/>
      <c r="QBJ36" s="2027"/>
      <c r="QBK36" s="2027"/>
      <c r="QBL36" s="2027"/>
      <c r="QBM36" s="2027"/>
      <c r="QBN36" s="2027"/>
      <c r="QBO36" s="2027"/>
      <c r="QBP36" s="2027"/>
      <c r="QBQ36" s="2027"/>
      <c r="QBR36" s="2027"/>
      <c r="QBS36" s="2027"/>
      <c r="QBT36" s="2027"/>
      <c r="QBU36" s="2027"/>
      <c r="QBV36" s="2027"/>
      <c r="QBW36" s="2027"/>
      <c r="QBX36" s="2027"/>
      <c r="QBY36" s="2027"/>
      <c r="QBZ36" s="2027"/>
      <c r="QCA36" s="2027"/>
      <c r="QCB36" s="2027"/>
      <c r="QCC36" s="2027"/>
      <c r="QCD36" s="2027"/>
      <c r="QCE36" s="2027"/>
      <c r="QCF36" s="2027"/>
      <c r="QCG36" s="2027"/>
      <c r="QCH36" s="2027"/>
      <c r="QCI36" s="2027"/>
      <c r="QCJ36" s="2027"/>
      <c r="QCK36" s="2027"/>
      <c r="QCL36" s="2027"/>
      <c r="QCM36" s="2027"/>
      <c r="QCN36" s="2027"/>
      <c r="QCO36" s="2027"/>
      <c r="QCP36" s="2027"/>
      <c r="QCQ36" s="2027"/>
      <c r="QCR36" s="2027"/>
      <c r="QCS36" s="2027"/>
      <c r="QCT36" s="2027"/>
      <c r="QCU36" s="2027"/>
      <c r="QCV36" s="2027"/>
      <c r="QCW36" s="2027"/>
      <c r="QCX36" s="2027"/>
      <c r="QCY36" s="2027"/>
      <c r="QCZ36" s="2027"/>
      <c r="QDA36" s="2027"/>
      <c r="QDB36" s="2027"/>
      <c r="QDC36" s="2027"/>
      <c r="QDD36" s="2027"/>
      <c r="QDE36" s="2027"/>
      <c r="QDF36" s="2027"/>
      <c r="QDG36" s="2027"/>
      <c r="QDH36" s="2027"/>
      <c r="QDI36" s="2027"/>
      <c r="QDJ36" s="2027"/>
      <c r="QDK36" s="2027"/>
      <c r="QDL36" s="2027"/>
      <c r="QDM36" s="2027"/>
      <c r="QDN36" s="2027"/>
      <c r="QDO36" s="2027"/>
      <c r="QDP36" s="2027"/>
      <c r="QDQ36" s="2027"/>
      <c r="QDR36" s="2027"/>
      <c r="QDS36" s="2027"/>
      <c r="QDT36" s="2027"/>
      <c r="QDU36" s="2027"/>
      <c r="QDV36" s="2027"/>
      <c r="QDW36" s="2027"/>
      <c r="QDX36" s="2027"/>
      <c r="QDY36" s="2027"/>
      <c r="QDZ36" s="2027"/>
      <c r="QEA36" s="2027"/>
      <c r="QEB36" s="2027"/>
      <c r="QEC36" s="2027"/>
      <c r="QED36" s="2027"/>
      <c r="QEE36" s="2027"/>
      <c r="QEF36" s="2027"/>
      <c r="QEG36" s="2027"/>
      <c r="QEH36" s="2027"/>
      <c r="QEI36" s="2027"/>
      <c r="QEJ36" s="2027"/>
      <c r="QEK36" s="2027"/>
      <c r="QEL36" s="2027"/>
      <c r="QEM36" s="2027"/>
      <c r="QEN36" s="2027"/>
      <c r="QEO36" s="2027"/>
      <c r="QEP36" s="2027"/>
      <c r="QEQ36" s="2027"/>
      <c r="QER36" s="2027"/>
      <c r="QES36" s="2027"/>
      <c r="QET36" s="2027"/>
      <c r="QEU36" s="2027"/>
      <c r="QEV36" s="2027"/>
      <c r="QEW36" s="2027"/>
      <c r="QEX36" s="2027"/>
      <c r="QEY36" s="2027"/>
      <c r="QEZ36" s="2027"/>
      <c r="QFA36" s="2027"/>
      <c r="QFB36" s="2027"/>
      <c r="QFC36" s="2027"/>
      <c r="QFD36" s="2027"/>
      <c r="QFE36" s="2027"/>
      <c r="QFF36" s="2027"/>
      <c r="QFG36" s="2027"/>
      <c r="QFH36" s="2027"/>
      <c r="QFI36" s="2027"/>
      <c r="QFJ36" s="2027"/>
      <c r="QFK36" s="2027"/>
      <c r="QFL36" s="2027"/>
      <c r="QFM36" s="2027"/>
      <c r="QFN36" s="2027"/>
      <c r="QFO36" s="2027"/>
      <c r="QFP36" s="2027"/>
      <c r="QFQ36" s="2027"/>
      <c r="QFR36" s="2027"/>
      <c r="QFS36" s="2027"/>
      <c r="QFT36" s="2027"/>
      <c r="QFU36" s="2027"/>
      <c r="QFV36" s="2027"/>
      <c r="QFW36" s="2027"/>
      <c r="QFX36" s="2027"/>
      <c r="QFY36" s="2027"/>
      <c r="QFZ36" s="2027"/>
      <c r="QGA36" s="2027"/>
      <c r="QGB36" s="2027"/>
      <c r="QGC36" s="2027"/>
      <c r="QGD36" s="2027"/>
      <c r="QGE36" s="2027"/>
      <c r="QGF36" s="2027"/>
      <c r="QGG36" s="2027"/>
      <c r="QGH36" s="2027"/>
      <c r="QGI36" s="2027"/>
      <c r="QGJ36" s="2027"/>
      <c r="QGK36" s="2027"/>
      <c r="QGL36" s="2027"/>
      <c r="QGM36" s="2027"/>
      <c r="QGN36" s="2027"/>
      <c r="QGO36" s="2027"/>
      <c r="QGP36" s="2027"/>
      <c r="QGQ36" s="2027"/>
      <c r="QGR36" s="2027"/>
      <c r="QGS36" s="2027"/>
      <c r="QGT36" s="2027"/>
      <c r="QGU36" s="2027"/>
      <c r="QGV36" s="2027"/>
      <c r="QGW36" s="2027"/>
      <c r="QGX36" s="2027"/>
      <c r="QGY36" s="2027"/>
      <c r="QGZ36" s="2027"/>
      <c r="QHA36" s="2027"/>
      <c r="QHB36" s="2027"/>
      <c r="QHC36" s="2027"/>
      <c r="QHD36" s="2027"/>
      <c r="QHE36" s="2027"/>
      <c r="QHF36" s="2027"/>
      <c r="QHG36" s="2027"/>
      <c r="QHH36" s="2027"/>
      <c r="QHI36" s="2027"/>
      <c r="QHJ36" s="2027"/>
      <c r="QHK36" s="2027"/>
      <c r="QHL36" s="2027"/>
      <c r="QHM36" s="2027"/>
      <c r="QHN36" s="2027"/>
      <c r="QHO36" s="2027"/>
      <c r="QHP36" s="2027"/>
      <c r="QHQ36" s="2027"/>
      <c r="QHR36" s="2027"/>
      <c r="QHS36" s="2027"/>
      <c r="QHT36" s="2027"/>
      <c r="QHU36" s="2027"/>
      <c r="QHV36" s="2027"/>
      <c r="QHW36" s="2027"/>
      <c r="QHX36" s="2027"/>
      <c r="QHY36" s="2027"/>
      <c r="QHZ36" s="2027"/>
      <c r="QIA36" s="2027"/>
      <c r="QIB36" s="2027"/>
      <c r="QIC36" s="2027"/>
      <c r="QID36" s="2027"/>
      <c r="QIE36" s="2027"/>
      <c r="QIF36" s="2027"/>
      <c r="QIG36" s="2027"/>
      <c r="QIH36" s="2027"/>
      <c r="QII36" s="2027"/>
      <c r="QIJ36" s="2027"/>
      <c r="QIK36" s="2027"/>
      <c r="QIL36" s="2027"/>
      <c r="QIM36" s="2027"/>
      <c r="QIN36" s="2027"/>
      <c r="QIO36" s="2027"/>
      <c r="QIP36" s="2027"/>
      <c r="QIQ36" s="2027"/>
      <c r="QIR36" s="2027"/>
      <c r="QIS36" s="2027"/>
      <c r="QIT36" s="2027"/>
      <c r="QIU36" s="2027"/>
      <c r="QIV36" s="2027"/>
      <c r="QIW36" s="2027"/>
      <c r="QIX36" s="2027"/>
      <c r="QIY36" s="2027"/>
      <c r="QIZ36" s="2027"/>
      <c r="QJA36" s="2027"/>
      <c r="QJB36" s="2027"/>
      <c r="QJC36" s="2027"/>
      <c r="QJD36" s="2027"/>
      <c r="QJE36" s="2027"/>
      <c r="QJF36" s="2027"/>
      <c r="QJG36" s="2027"/>
      <c r="QJH36" s="2027"/>
      <c r="QJI36" s="2027"/>
      <c r="QJJ36" s="2027"/>
      <c r="QJK36" s="2027"/>
      <c r="QJL36" s="2027"/>
      <c r="QJM36" s="2027"/>
      <c r="QJN36" s="2027"/>
      <c r="QJO36" s="2027"/>
      <c r="QJP36" s="2027"/>
      <c r="QJQ36" s="2027"/>
      <c r="QJR36" s="2027"/>
      <c r="QJS36" s="2027"/>
      <c r="QJT36" s="2027"/>
      <c r="QJU36" s="2027"/>
      <c r="QJV36" s="2027"/>
      <c r="QJW36" s="2027"/>
      <c r="QJX36" s="2027"/>
      <c r="QJY36" s="2027"/>
      <c r="QJZ36" s="2027"/>
      <c r="QKA36" s="2027"/>
      <c r="QKB36" s="2027"/>
      <c r="QKC36" s="2027"/>
      <c r="QKD36" s="2027"/>
      <c r="QKE36" s="2027"/>
      <c r="QKF36" s="2027"/>
      <c r="QKG36" s="2027"/>
      <c r="QKH36" s="2027"/>
      <c r="QKI36" s="2027"/>
      <c r="QKJ36" s="2027"/>
      <c r="QKK36" s="2027"/>
      <c r="QKL36" s="2027"/>
      <c r="QKM36" s="2027"/>
      <c r="QKN36" s="2027"/>
      <c r="QKO36" s="2027"/>
      <c r="QKP36" s="2027"/>
      <c r="QKQ36" s="2027"/>
      <c r="QKR36" s="2027"/>
      <c r="QKS36" s="2027"/>
      <c r="QKT36" s="2027"/>
      <c r="QKU36" s="2027"/>
      <c r="QKV36" s="2027"/>
      <c r="QKW36" s="2027"/>
      <c r="QKX36" s="2027"/>
      <c r="QKY36" s="2027"/>
      <c r="QKZ36" s="2027"/>
      <c r="QLA36" s="2027"/>
      <c r="QLB36" s="2027"/>
      <c r="QLC36" s="2027"/>
      <c r="QLD36" s="2027"/>
      <c r="QLE36" s="2027"/>
      <c r="QLF36" s="2027"/>
      <c r="QLG36" s="2027"/>
      <c r="QLH36" s="2027"/>
      <c r="QLI36" s="2027"/>
      <c r="QLJ36" s="2027"/>
      <c r="QLK36" s="2027"/>
      <c r="QLL36" s="2027"/>
      <c r="QLM36" s="2027"/>
      <c r="QLN36" s="2027"/>
      <c r="QLO36" s="2027"/>
      <c r="QLP36" s="2027"/>
      <c r="QLQ36" s="2027"/>
      <c r="QLR36" s="2027"/>
      <c r="QLS36" s="2027"/>
      <c r="QLT36" s="2027"/>
      <c r="QLU36" s="2027"/>
      <c r="QLV36" s="2027"/>
      <c r="QLW36" s="2027"/>
      <c r="QLX36" s="2027"/>
      <c r="QLY36" s="2027"/>
      <c r="QLZ36" s="2027"/>
      <c r="QMA36" s="2027"/>
      <c r="QMB36" s="2027"/>
      <c r="QMC36" s="2027"/>
      <c r="QMD36" s="2027"/>
      <c r="QME36" s="2027"/>
      <c r="QMF36" s="2027"/>
      <c r="QMG36" s="2027"/>
      <c r="QMH36" s="2027"/>
      <c r="QMI36" s="2027"/>
      <c r="QMJ36" s="2027"/>
      <c r="QMK36" s="2027"/>
      <c r="QML36" s="2027"/>
      <c r="QMM36" s="2027"/>
      <c r="QMN36" s="2027"/>
      <c r="QMO36" s="2027"/>
      <c r="QMP36" s="2027"/>
      <c r="QMQ36" s="2027"/>
      <c r="QMR36" s="2027"/>
      <c r="QMS36" s="2027"/>
      <c r="QMT36" s="2027"/>
      <c r="QMU36" s="2027"/>
      <c r="QMV36" s="2027"/>
      <c r="QMW36" s="2027"/>
      <c r="QMX36" s="2027"/>
      <c r="QMY36" s="2027"/>
      <c r="QMZ36" s="2027"/>
      <c r="QNA36" s="2027"/>
      <c r="QNB36" s="2027"/>
      <c r="QNC36" s="2027"/>
      <c r="QND36" s="2027"/>
      <c r="QNE36" s="2027"/>
      <c r="QNF36" s="2027"/>
      <c r="QNG36" s="2027"/>
      <c r="QNH36" s="2027"/>
      <c r="QNI36" s="2027"/>
      <c r="QNJ36" s="2027"/>
      <c r="QNK36" s="2027"/>
      <c r="QNL36" s="2027"/>
      <c r="QNM36" s="2027"/>
      <c r="QNN36" s="2027"/>
      <c r="QNO36" s="2027"/>
      <c r="QNP36" s="2027"/>
      <c r="QNQ36" s="2027"/>
      <c r="QNR36" s="2027"/>
      <c r="QNS36" s="2027"/>
      <c r="QNT36" s="2027"/>
      <c r="QNU36" s="2027"/>
      <c r="QNV36" s="2027"/>
      <c r="QNW36" s="2027"/>
      <c r="QNX36" s="2027"/>
      <c r="QNY36" s="2027"/>
      <c r="QNZ36" s="2027"/>
      <c r="QOA36" s="2027"/>
      <c r="QOB36" s="2027"/>
      <c r="QOC36" s="2027"/>
      <c r="QOD36" s="2027"/>
      <c r="QOE36" s="2027"/>
      <c r="QOF36" s="2027"/>
      <c r="QOG36" s="2027"/>
      <c r="QOH36" s="2027"/>
      <c r="QOI36" s="2027"/>
      <c r="QOJ36" s="2027"/>
      <c r="QOK36" s="2027"/>
      <c r="QOL36" s="2027"/>
      <c r="QOM36" s="2027"/>
      <c r="QON36" s="2027"/>
      <c r="QOO36" s="2027"/>
      <c r="QOP36" s="2027"/>
      <c r="QOQ36" s="2027"/>
      <c r="QOR36" s="2027"/>
      <c r="QOS36" s="2027"/>
      <c r="QOT36" s="2027"/>
      <c r="QOU36" s="2027"/>
      <c r="QOV36" s="2027"/>
      <c r="QOW36" s="2027"/>
      <c r="QOX36" s="2027"/>
      <c r="QOY36" s="2027"/>
      <c r="QOZ36" s="2027"/>
      <c r="QPA36" s="2027"/>
      <c r="QPB36" s="2027"/>
      <c r="QPC36" s="2027"/>
      <c r="QPD36" s="2027"/>
      <c r="QPE36" s="2027"/>
      <c r="QPF36" s="2027"/>
      <c r="QPG36" s="2027"/>
      <c r="QPH36" s="2027"/>
      <c r="QPI36" s="2027"/>
      <c r="QPJ36" s="2027"/>
      <c r="QPK36" s="2027"/>
      <c r="QPL36" s="2027"/>
      <c r="QPM36" s="2027"/>
      <c r="QPN36" s="2027"/>
      <c r="QPO36" s="2027"/>
      <c r="QPP36" s="2027"/>
      <c r="QPQ36" s="2027"/>
      <c r="QPR36" s="2027"/>
      <c r="QPS36" s="2027"/>
      <c r="QPT36" s="2027"/>
      <c r="QPU36" s="2027"/>
      <c r="QPV36" s="2027"/>
      <c r="QPW36" s="2027"/>
      <c r="QPX36" s="2027"/>
      <c r="QPY36" s="2027"/>
      <c r="QPZ36" s="2027"/>
      <c r="QQA36" s="2027"/>
      <c r="QQB36" s="2027"/>
      <c r="QQC36" s="2027"/>
      <c r="QQD36" s="2027"/>
      <c r="QQE36" s="2027"/>
      <c r="QQF36" s="2027"/>
      <c r="QQG36" s="2027"/>
      <c r="QQH36" s="2027"/>
      <c r="QQI36" s="2027"/>
      <c r="QQJ36" s="2027"/>
      <c r="QQK36" s="2027"/>
      <c r="QQL36" s="2027"/>
      <c r="QQM36" s="2027"/>
      <c r="QQN36" s="2027"/>
      <c r="QQO36" s="2027"/>
      <c r="QQP36" s="2027"/>
      <c r="QQQ36" s="2027"/>
      <c r="QQR36" s="2027"/>
      <c r="QQS36" s="2027"/>
      <c r="QQT36" s="2027"/>
      <c r="QQU36" s="2027"/>
      <c r="QQV36" s="2027"/>
      <c r="QQW36" s="2027"/>
      <c r="QQX36" s="2027"/>
      <c r="QQY36" s="2027"/>
      <c r="QQZ36" s="2027"/>
      <c r="QRA36" s="2027"/>
      <c r="QRB36" s="2027"/>
      <c r="QRC36" s="2027"/>
      <c r="QRD36" s="2027"/>
      <c r="QRE36" s="2027"/>
      <c r="QRF36" s="2027"/>
      <c r="QRG36" s="2027"/>
      <c r="QRH36" s="2027"/>
      <c r="QRI36" s="2027"/>
      <c r="QRJ36" s="2027"/>
      <c r="QRK36" s="2027"/>
      <c r="QRL36" s="2027"/>
      <c r="QRM36" s="2027"/>
      <c r="QRN36" s="2027"/>
      <c r="QRO36" s="2027"/>
      <c r="QRP36" s="2027"/>
      <c r="QRQ36" s="2027"/>
      <c r="QRR36" s="2027"/>
      <c r="QRS36" s="2027"/>
      <c r="QRT36" s="2027"/>
      <c r="QRU36" s="2027"/>
      <c r="QRV36" s="2027"/>
      <c r="QRW36" s="2027"/>
      <c r="QRX36" s="2027"/>
      <c r="QRY36" s="2027"/>
      <c r="QRZ36" s="2027"/>
      <c r="QSA36" s="2027"/>
      <c r="QSB36" s="2027"/>
      <c r="QSC36" s="2027"/>
      <c r="QSD36" s="2027"/>
      <c r="QSE36" s="2027"/>
      <c r="QSF36" s="2027"/>
      <c r="QSG36" s="2027"/>
      <c r="QSH36" s="2027"/>
      <c r="QSI36" s="2027"/>
      <c r="QSJ36" s="2027"/>
      <c r="QSK36" s="2027"/>
      <c r="QSL36" s="2027"/>
      <c r="QSM36" s="2027"/>
      <c r="QSN36" s="2027"/>
      <c r="QSO36" s="2027"/>
      <c r="QSP36" s="2027"/>
      <c r="QSQ36" s="2027"/>
      <c r="QSR36" s="2027"/>
      <c r="QSS36" s="2027"/>
      <c r="QST36" s="2027"/>
      <c r="QSU36" s="2027"/>
      <c r="QSV36" s="2027"/>
      <c r="QSW36" s="2027"/>
      <c r="QSX36" s="2027"/>
      <c r="QSY36" s="2027"/>
      <c r="QSZ36" s="2027"/>
      <c r="QTA36" s="2027"/>
      <c r="QTB36" s="2027"/>
      <c r="QTC36" s="2027"/>
      <c r="QTD36" s="2027"/>
      <c r="QTE36" s="2027"/>
      <c r="QTF36" s="2027"/>
      <c r="QTG36" s="2027"/>
      <c r="QTH36" s="2027"/>
      <c r="QTI36" s="2027"/>
      <c r="QTJ36" s="2027"/>
      <c r="QTK36" s="2027"/>
      <c r="QTL36" s="2027"/>
      <c r="QTM36" s="2027"/>
      <c r="QTN36" s="2027"/>
      <c r="QTO36" s="2027"/>
      <c r="QTP36" s="2027"/>
      <c r="QTQ36" s="2027"/>
      <c r="QTR36" s="2027"/>
      <c r="QTS36" s="2027"/>
      <c r="QTT36" s="2027"/>
      <c r="QTU36" s="2027"/>
      <c r="QTV36" s="2027"/>
      <c r="QTW36" s="2027"/>
      <c r="QTX36" s="2027"/>
      <c r="QTY36" s="2027"/>
      <c r="QTZ36" s="2027"/>
      <c r="QUA36" s="2027"/>
      <c r="QUB36" s="2027"/>
      <c r="QUC36" s="2027"/>
      <c r="QUD36" s="2027"/>
      <c r="QUE36" s="2027"/>
      <c r="QUF36" s="2027"/>
      <c r="QUG36" s="2027"/>
      <c r="QUH36" s="2027"/>
      <c r="QUI36" s="2027"/>
      <c r="QUJ36" s="2027"/>
      <c r="QUK36" s="2027"/>
      <c r="QUL36" s="2027"/>
      <c r="QUM36" s="2027"/>
      <c r="QUN36" s="2027"/>
      <c r="QUO36" s="2027"/>
      <c r="QUP36" s="2027"/>
      <c r="QUQ36" s="2027"/>
      <c r="QUR36" s="2027"/>
      <c r="QUS36" s="2027"/>
      <c r="QUT36" s="2027"/>
      <c r="QUU36" s="2027"/>
      <c r="QUV36" s="2027"/>
      <c r="QUW36" s="2027"/>
      <c r="QUX36" s="2027"/>
      <c r="QUY36" s="2027"/>
      <c r="QUZ36" s="2027"/>
      <c r="QVA36" s="2027"/>
      <c r="QVB36" s="2027"/>
      <c r="QVC36" s="2027"/>
      <c r="QVD36" s="2027"/>
      <c r="QVE36" s="2027"/>
      <c r="QVF36" s="2027"/>
      <c r="QVG36" s="2027"/>
      <c r="QVH36" s="2027"/>
      <c r="QVI36" s="2027"/>
      <c r="QVJ36" s="2027"/>
      <c r="QVK36" s="2027"/>
      <c r="QVL36" s="2027"/>
      <c r="QVM36" s="2027"/>
      <c r="QVN36" s="2027"/>
      <c r="QVO36" s="2027"/>
      <c r="QVP36" s="2027"/>
      <c r="QVQ36" s="2027"/>
      <c r="QVR36" s="2027"/>
      <c r="QVS36" s="2027"/>
      <c r="QVT36" s="2027"/>
      <c r="QVU36" s="2027"/>
      <c r="QVV36" s="2027"/>
      <c r="QVW36" s="2027"/>
      <c r="QVX36" s="2027"/>
      <c r="QVY36" s="2027"/>
      <c r="QVZ36" s="2027"/>
      <c r="QWA36" s="2027"/>
      <c r="QWB36" s="2027"/>
      <c r="QWC36" s="2027"/>
      <c r="QWD36" s="2027"/>
      <c r="QWE36" s="2027"/>
      <c r="QWF36" s="2027"/>
      <c r="QWG36" s="2027"/>
      <c r="QWH36" s="2027"/>
      <c r="QWI36" s="2027"/>
      <c r="QWJ36" s="2027"/>
      <c r="QWK36" s="2027"/>
      <c r="QWL36" s="2027"/>
      <c r="QWM36" s="2027"/>
      <c r="QWN36" s="2027"/>
      <c r="QWO36" s="2027"/>
      <c r="QWP36" s="2027"/>
      <c r="QWQ36" s="2027"/>
      <c r="QWR36" s="2027"/>
      <c r="QWS36" s="2027"/>
      <c r="QWT36" s="2027"/>
      <c r="QWU36" s="2027"/>
      <c r="QWV36" s="2027"/>
      <c r="QWW36" s="2027"/>
      <c r="QWX36" s="2027"/>
      <c r="QWY36" s="2027"/>
      <c r="QWZ36" s="2027"/>
      <c r="QXA36" s="2027"/>
      <c r="QXB36" s="2027"/>
      <c r="QXC36" s="2027"/>
      <c r="QXD36" s="2027"/>
      <c r="QXE36" s="2027"/>
      <c r="QXF36" s="2027"/>
      <c r="QXG36" s="2027"/>
      <c r="QXH36" s="2027"/>
      <c r="QXI36" s="2027"/>
      <c r="QXJ36" s="2027"/>
      <c r="QXK36" s="2027"/>
      <c r="QXL36" s="2027"/>
      <c r="QXM36" s="2027"/>
      <c r="QXN36" s="2027"/>
      <c r="QXO36" s="2027"/>
      <c r="QXP36" s="2027"/>
      <c r="QXQ36" s="2027"/>
      <c r="QXR36" s="2027"/>
      <c r="QXS36" s="2027"/>
      <c r="QXT36" s="2027"/>
      <c r="QXU36" s="2027"/>
      <c r="QXV36" s="2027"/>
      <c r="QXW36" s="2027"/>
      <c r="QXX36" s="2027"/>
      <c r="QXY36" s="2027"/>
      <c r="QXZ36" s="2027"/>
      <c r="QYA36" s="2027"/>
      <c r="QYB36" s="2027"/>
      <c r="QYC36" s="2027"/>
      <c r="QYD36" s="2027"/>
      <c r="QYE36" s="2027"/>
      <c r="QYF36" s="2027"/>
      <c r="QYG36" s="2027"/>
      <c r="QYH36" s="2027"/>
      <c r="QYI36" s="2027"/>
      <c r="QYJ36" s="2027"/>
      <c r="QYK36" s="2027"/>
      <c r="QYL36" s="2027"/>
      <c r="QYM36" s="2027"/>
      <c r="QYN36" s="2027"/>
      <c r="QYO36" s="2027"/>
      <c r="QYP36" s="2027"/>
      <c r="QYQ36" s="2027"/>
      <c r="QYR36" s="2027"/>
      <c r="QYS36" s="2027"/>
      <c r="QYT36" s="2027"/>
      <c r="QYU36" s="2027"/>
      <c r="QYV36" s="2027"/>
      <c r="QYW36" s="2027"/>
      <c r="QYX36" s="2027"/>
      <c r="QYY36" s="2027"/>
      <c r="QYZ36" s="2027"/>
      <c r="QZA36" s="2027"/>
      <c r="QZB36" s="2027"/>
      <c r="QZC36" s="2027"/>
      <c r="QZD36" s="2027"/>
      <c r="QZE36" s="2027"/>
      <c r="QZF36" s="2027"/>
      <c r="QZG36" s="2027"/>
      <c r="QZH36" s="2027"/>
      <c r="QZI36" s="2027"/>
      <c r="QZJ36" s="2027"/>
      <c r="QZK36" s="2027"/>
      <c r="QZL36" s="2027"/>
      <c r="QZM36" s="2027"/>
      <c r="QZN36" s="2027"/>
      <c r="QZO36" s="2027"/>
      <c r="QZP36" s="2027"/>
      <c r="QZQ36" s="2027"/>
      <c r="QZR36" s="2027"/>
      <c r="QZS36" s="2027"/>
      <c r="QZT36" s="2027"/>
      <c r="QZU36" s="2027"/>
      <c r="QZV36" s="2027"/>
      <c r="QZW36" s="2027"/>
      <c r="QZX36" s="2027"/>
      <c r="QZY36" s="2027"/>
      <c r="QZZ36" s="2027"/>
      <c r="RAA36" s="2027"/>
      <c r="RAB36" s="2027"/>
      <c r="RAC36" s="2027"/>
      <c r="RAD36" s="2027"/>
      <c r="RAE36" s="2027"/>
      <c r="RAF36" s="2027"/>
      <c r="RAG36" s="2027"/>
      <c r="RAH36" s="2027"/>
      <c r="RAI36" s="2027"/>
      <c r="RAJ36" s="2027"/>
      <c r="RAK36" s="2027"/>
      <c r="RAL36" s="2027"/>
      <c r="RAM36" s="2027"/>
      <c r="RAN36" s="2027"/>
      <c r="RAO36" s="2027"/>
      <c r="RAP36" s="2027"/>
      <c r="RAQ36" s="2027"/>
      <c r="RAR36" s="2027"/>
      <c r="RAS36" s="2027"/>
      <c r="RAT36" s="2027"/>
      <c r="RAU36" s="2027"/>
      <c r="RAV36" s="2027"/>
      <c r="RAW36" s="2027"/>
      <c r="RAX36" s="2027"/>
      <c r="RAY36" s="2027"/>
      <c r="RAZ36" s="2027"/>
      <c r="RBA36" s="2027"/>
      <c r="RBB36" s="2027"/>
      <c r="RBC36" s="2027"/>
      <c r="RBD36" s="2027"/>
      <c r="RBE36" s="2027"/>
      <c r="RBF36" s="2027"/>
      <c r="RBG36" s="2027"/>
      <c r="RBH36" s="2027"/>
      <c r="RBI36" s="2027"/>
      <c r="RBJ36" s="2027"/>
      <c r="RBK36" s="2027"/>
      <c r="RBL36" s="2027"/>
      <c r="RBM36" s="2027"/>
      <c r="RBN36" s="2027"/>
      <c r="RBO36" s="2027"/>
      <c r="RBP36" s="2027"/>
      <c r="RBQ36" s="2027"/>
      <c r="RBR36" s="2027"/>
      <c r="RBS36" s="2027"/>
      <c r="RBT36" s="2027"/>
      <c r="RBU36" s="2027"/>
      <c r="RBV36" s="2027"/>
      <c r="RBW36" s="2027"/>
      <c r="RBX36" s="2027"/>
      <c r="RBY36" s="2027"/>
      <c r="RBZ36" s="2027"/>
      <c r="RCA36" s="2027"/>
      <c r="RCB36" s="2027"/>
      <c r="RCC36" s="2027"/>
      <c r="RCD36" s="2027"/>
      <c r="RCE36" s="2027"/>
      <c r="RCF36" s="2027"/>
      <c r="RCG36" s="2027"/>
      <c r="RCH36" s="2027"/>
      <c r="RCI36" s="2027"/>
      <c r="RCJ36" s="2027"/>
      <c r="RCK36" s="2027"/>
      <c r="RCL36" s="2027"/>
      <c r="RCM36" s="2027"/>
      <c r="RCN36" s="2027"/>
      <c r="RCO36" s="2027"/>
      <c r="RCP36" s="2027"/>
      <c r="RCQ36" s="2027"/>
      <c r="RCR36" s="2027"/>
      <c r="RCS36" s="2027"/>
      <c r="RCT36" s="2027"/>
      <c r="RCU36" s="2027"/>
      <c r="RCV36" s="2027"/>
      <c r="RCW36" s="2027"/>
      <c r="RCX36" s="2027"/>
      <c r="RCY36" s="2027"/>
      <c r="RCZ36" s="2027"/>
      <c r="RDA36" s="2027"/>
      <c r="RDB36" s="2027"/>
      <c r="RDC36" s="2027"/>
      <c r="RDD36" s="2027"/>
      <c r="RDE36" s="2027"/>
      <c r="RDF36" s="2027"/>
      <c r="RDG36" s="2027"/>
      <c r="RDH36" s="2027"/>
      <c r="RDI36" s="2027"/>
      <c r="RDJ36" s="2027"/>
      <c r="RDK36" s="2027"/>
      <c r="RDL36" s="2027"/>
      <c r="RDM36" s="2027"/>
      <c r="RDN36" s="2027"/>
      <c r="RDO36" s="2027"/>
      <c r="RDP36" s="2027"/>
      <c r="RDQ36" s="2027"/>
      <c r="RDR36" s="2027"/>
      <c r="RDS36" s="2027"/>
      <c r="RDT36" s="2027"/>
      <c r="RDU36" s="2027"/>
      <c r="RDV36" s="2027"/>
      <c r="RDW36" s="2027"/>
      <c r="RDX36" s="2027"/>
      <c r="RDY36" s="2027"/>
      <c r="RDZ36" s="2027"/>
      <c r="REA36" s="2027"/>
      <c r="REB36" s="2027"/>
      <c r="REC36" s="2027"/>
      <c r="RED36" s="2027"/>
      <c r="REE36" s="2027"/>
      <c r="REF36" s="2027"/>
      <c r="REG36" s="2027"/>
      <c r="REH36" s="2027"/>
      <c r="REI36" s="2027"/>
      <c r="REJ36" s="2027"/>
      <c r="REK36" s="2027"/>
      <c r="REL36" s="2027"/>
      <c r="REM36" s="2027"/>
      <c r="REN36" s="2027"/>
      <c r="REO36" s="2027"/>
      <c r="REP36" s="2027"/>
      <c r="REQ36" s="2027"/>
      <c r="RER36" s="2027"/>
      <c r="RES36" s="2027"/>
      <c r="RET36" s="2027"/>
      <c r="REU36" s="2027"/>
      <c r="REV36" s="2027"/>
      <c r="REW36" s="2027"/>
      <c r="REX36" s="2027"/>
      <c r="REY36" s="2027"/>
      <c r="REZ36" s="2027"/>
      <c r="RFA36" s="2027"/>
      <c r="RFB36" s="2027"/>
      <c r="RFC36" s="2027"/>
      <c r="RFD36" s="2027"/>
      <c r="RFE36" s="2027"/>
      <c r="RFF36" s="2027"/>
      <c r="RFG36" s="2027"/>
      <c r="RFH36" s="2027"/>
      <c r="RFI36" s="2027"/>
      <c r="RFJ36" s="2027"/>
      <c r="RFK36" s="2027"/>
      <c r="RFL36" s="2027"/>
      <c r="RFM36" s="2027"/>
      <c r="RFN36" s="2027"/>
      <c r="RFO36" s="2027"/>
      <c r="RFP36" s="2027"/>
      <c r="RFQ36" s="2027"/>
      <c r="RFR36" s="2027"/>
      <c r="RFS36" s="2027"/>
      <c r="RFT36" s="2027"/>
      <c r="RFU36" s="2027"/>
      <c r="RFV36" s="2027"/>
      <c r="RFW36" s="2027"/>
      <c r="RFX36" s="2027"/>
      <c r="RFY36" s="2027"/>
      <c r="RFZ36" s="2027"/>
      <c r="RGA36" s="2027"/>
      <c r="RGB36" s="2027"/>
      <c r="RGC36" s="2027"/>
      <c r="RGD36" s="2027"/>
      <c r="RGE36" s="2027"/>
      <c r="RGF36" s="2027"/>
      <c r="RGG36" s="2027"/>
      <c r="RGH36" s="2027"/>
      <c r="RGI36" s="2027"/>
      <c r="RGJ36" s="2027"/>
      <c r="RGK36" s="2027"/>
      <c r="RGL36" s="2027"/>
      <c r="RGM36" s="2027"/>
      <c r="RGN36" s="2027"/>
      <c r="RGO36" s="2027"/>
      <c r="RGP36" s="2027"/>
      <c r="RGQ36" s="2027"/>
      <c r="RGR36" s="2027"/>
      <c r="RGS36" s="2027"/>
      <c r="RGT36" s="2027"/>
      <c r="RGU36" s="2027"/>
      <c r="RGV36" s="2027"/>
      <c r="RGW36" s="2027"/>
      <c r="RGX36" s="2027"/>
      <c r="RGY36" s="2027"/>
      <c r="RGZ36" s="2027"/>
      <c r="RHA36" s="2027"/>
      <c r="RHB36" s="2027"/>
      <c r="RHC36" s="2027"/>
      <c r="RHD36" s="2027"/>
      <c r="RHE36" s="2027"/>
      <c r="RHF36" s="2027"/>
      <c r="RHG36" s="2027"/>
      <c r="RHH36" s="2027"/>
      <c r="RHI36" s="2027"/>
      <c r="RHJ36" s="2027"/>
      <c r="RHK36" s="2027"/>
      <c r="RHL36" s="2027"/>
      <c r="RHM36" s="2027"/>
      <c r="RHN36" s="2027"/>
      <c r="RHO36" s="2027"/>
      <c r="RHP36" s="2027"/>
      <c r="RHQ36" s="2027"/>
      <c r="RHR36" s="2027"/>
      <c r="RHS36" s="2027"/>
      <c r="RHT36" s="2027"/>
      <c r="RHU36" s="2027"/>
      <c r="RHV36" s="2027"/>
      <c r="RHW36" s="2027"/>
      <c r="RHX36" s="2027"/>
      <c r="RHY36" s="2027"/>
      <c r="RHZ36" s="2027"/>
      <c r="RIA36" s="2027"/>
      <c r="RIB36" s="2027"/>
      <c r="RIC36" s="2027"/>
      <c r="RID36" s="2027"/>
      <c r="RIE36" s="2027"/>
      <c r="RIF36" s="2027"/>
      <c r="RIG36" s="2027"/>
      <c r="RIH36" s="2027"/>
      <c r="RII36" s="2027"/>
      <c r="RIJ36" s="2027"/>
      <c r="RIK36" s="2027"/>
      <c r="RIL36" s="2027"/>
      <c r="RIM36" s="2027"/>
      <c r="RIN36" s="2027"/>
      <c r="RIO36" s="2027"/>
      <c r="RIP36" s="2027"/>
      <c r="RIQ36" s="2027"/>
      <c r="RIR36" s="2027"/>
      <c r="RIS36" s="2027"/>
      <c r="RIT36" s="2027"/>
      <c r="RIU36" s="2027"/>
      <c r="RIV36" s="2027"/>
      <c r="RIW36" s="2027"/>
      <c r="RIX36" s="2027"/>
      <c r="RIY36" s="2027"/>
      <c r="RIZ36" s="2027"/>
      <c r="RJA36" s="2027"/>
      <c r="RJB36" s="2027"/>
      <c r="RJC36" s="2027"/>
      <c r="RJD36" s="2027"/>
      <c r="RJE36" s="2027"/>
      <c r="RJF36" s="2027"/>
      <c r="RJG36" s="2027"/>
      <c r="RJH36" s="2027"/>
      <c r="RJI36" s="2027"/>
      <c r="RJJ36" s="2027"/>
      <c r="RJK36" s="2027"/>
      <c r="RJL36" s="2027"/>
      <c r="RJM36" s="2027"/>
      <c r="RJN36" s="2027"/>
      <c r="RJO36" s="2027"/>
      <c r="RJP36" s="2027"/>
      <c r="RJQ36" s="2027"/>
      <c r="RJR36" s="2027"/>
      <c r="RJS36" s="2027"/>
      <c r="RJT36" s="2027"/>
      <c r="RJU36" s="2027"/>
      <c r="RJV36" s="2027"/>
      <c r="RJW36" s="2027"/>
      <c r="RJX36" s="2027"/>
      <c r="RJY36" s="2027"/>
      <c r="RJZ36" s="2027"/>
      <c r="RKA36" s="2027"/>
      <c r="RKB36" s="2027"/>
      <c r="RKC36" s="2027"/>
      <c r="RKD36" s="2027"/>
      <c r="RKE36" s="2027"/>
      <c r="RKF36" s="2027"/>
      <c r="RKG36" s="2027"/>
      <c r="RKH36" s="2027"/>
      <c r="RKI36" s="2027"/>
      <c r="RKJ36" s="2027"/>
      <c r="RKK36" s="2027"/>
      <c r="RKL36" s="2027"/>
      <c r="RKM36" s="2027"/>
      <c r="RKN36" s="2027"/>
      <c r="RKO36" s="2027"/>
      <c r="RKP36" s="2027"/>
      <c r="RKQ36" s="2027"/>
      <c r="RKR36" s="2027"/>
      <c r="RKS36" s="2027"/>
      <c r="RKT36" s="2027"/>
      <c r="RKU36" s="2027"/>
      <c r="RKV36" s="2027"/>
      <c r="RKW36" s="2027"/>
      <c r="RKX36" s="2027"/>
      <c r="RKY36" s="2027"/>
      <c r="RKZ36" s="2027"/>
      <c r="RLA36" s="2027"/>
      <c r="RLB36" s="2027"/>
      <c r="RLC36" s="2027"/>
      <c r="RLD36" s="2027"/>
      <c r="RLE36" s="2027"/>
      <c r="RLF36" s="2027"/>
      <c r="RLG36" s="2027"/>
      <c r="RLH36" s="2027"/>
      <c r="RLI36" s="2027"/>
      <c r="RLJ36" s="2027"/>
      <c r="RLK36" s="2027"/>
      <c r="RLL36" s="2027"/>
      <c r="RLM36" s="2027"/>
      <c r="RLN36" s="2027"/>
      <c r="RLO36" s="2027"/>
      <c r="RLP36" s="2027"/>
      <c r="RLQ36" s="2027"/>
      <c r="RLR36" s="2027"/>
      <c r="RLS36" s="2027"/>
      <c r="RLT36" s="2027"/>
      <c r="RLU36" s="2027"/>
      <c r="RLV36" s="2027"/>
      <c r="RLW36" s="2027"/>
      <c r="RLX36" s="2027"/>
      <c r="RLY36" s="2027"/>
      <c r="RLZ36" s="2027"/>
      <c r="RMA36" s="2027"/>
      <c r="RMB36" s="2027"/>
      <c r="RMC36" s="2027"/>
      <c r="RMD36" s="2027"/>
      <c r="RME36" s="2027"/>
      <c r="RMF36" s="2027"/>
      <c r="RMG36" s="2027"/>
      <c r="RMH36" s="2027"/>
      <c r="RMI36" s="2027"/>
      <c r="RMJ36" s="2027"/>
      <c r="RMK36" s="2027"/>
      <c r="RML36" s="2027"/>
      <c r="RMM36" s="2027"/>
      <c r="RMN36" s="2027"/>
      <c r="RMO36" s="2027"/>
      <c r="RMP36" s="2027"/>
      <c r="RMQ36" s="2027"/>
      <c r="RMR36" s="2027"/>
      <c r="RMS36" s="2027"/>
      <c r="RMT36" s="2027"/>
      <c r="RMU36" s="2027"/>
      <c r="RMV36" s="2027"/>
      <c r="RMW36" s="2027"/>
      <c r="RMX36" s="2027"/>
      <c r="RMY36" s="2027"/>
      <c r="RMZ36" s="2027"/>
      <c r="RNA36" s="2027"/>
      <c r="RNB36" s="2027"/>
      <c r="RNC36" s="2027"/>
      <c r="RND36" s="2027"/>
      <c r="RNE36" s="2027"/>
      <c r="RNF36" s="2027"/>
      <c r="RNG36" s="2027"/>
      <c r="RNH36" s="2027"/>
      <c r="RNI36" s="2027"/>
      <c r="RNJ36" s="2027"/>
      <c r="RNK36" s="2027"/>
      <c r="RNL36" s="2027"/>
      <c r="RNM36" s="2027"/>
      <c r="RNN36" s="2027"/>
      <c r="RNO36" s="2027"/>
      <c r="RNP36" s="2027"/>
      <c r="RNQ36" s="2027"/>
      <c r="RNR36" s="2027"/>
      <c r="RNS36" s="2027"/>
      <c r="RNT36" s="2027"/>
      <c r="RNU36" s="2027"/>
      <c r="RNV36" s="2027"/>
      <c r="RNW36" s="2027"/>
      <c r="RNX36" s="2027"/>
      <c r="RNY36" s="2027"/>
      <c r="RNZ36" s="2027"/>
      <c r="ROA36" s="2027"/>
      <c r="ROB36" s="2027"/>
      <c r="ROC36" s="2027"/>
      <c r="ROD36" s="2027"/>
      <c r="ROE36" s="2027"/>
      <c r="ROF36" s="2027"/>
      <c r="ROG36" s="2027"/>
      <c r="ROH36" s="2027"/>
      <c r="ROI36" s="2027"/>
      <c r="ROJ36" s="2027"/>
      <c r="ROK36" s="2027"/>
      <c r="ROL36" s="2027"/>
      <c r="ROM36" s="2027"/>
      <c r="RON36" s="2027"/>
      <c r="ROO36" s="2027"/>
      <c r="ROP36" s="2027"/>
      <c r="ROQ36" s="2027"/>
      <c r="ROR36" s="2027"/>
      <c r="ROS36" s="2027"/>
      <c r="ROT36" s="2027"/>
      <c r="ROU36" s="2027"/>
      <c r="ROV36" s="2027"/>
      <c r="ROW36" s="2027"/>
      <c r="ROX36" s="2027"/>
      <c r="ROY36" s="2027"/>
      <c r="ROZ36" s="2027"/>
      <c r="RPA36" s="2027"/>
      <c r="RPB36" s="2027"/>
      <c r="RPC36" s="2027"/>
      <c r="RPD36" s="2027"/>
      <c r="RPE36" s="2027"/>
      <c r="RPF36" s="2027"/>
      <c r="RPG36" s="2027"/>
      <c r="RPH36" s="2027"/>
      <c r="RPI36" s="2027"/>
      <c r="RPJ36" s="2027"/>
      <c r="RPK36" s="2027"/>
      <c r="RPL36" s="2027"/>
      <c r="RPM36" s="2027"/>
      <c r="RPN36" s="2027"/>
      <c r="RPO36" s="2027"/>
      <c r="RPP36" s="2027"/>
      <c r="RPQ36" s="2027"/>
      <c r="RPR36" s="2027"/>
      <c r="RPS36" s="2027"/>
      <c r="RPT36" s="2027"/>
      <c r="RPU36" s="2027"/>
      <c r="RPV36" s="2027"/>
      <c r="RPW36" s="2027"/>
      <c r="RPX36" s="2027"/>
      <c r="RPY36" s="2027"/>
      <c r="RPZ36" s="2027"/>
      <c r="RQA36" s="2027"/>
      <c r="RQB36" s="2027"/>
      <c r="RQC36" s="2027"/>
      <c r="RQD36" s="2027"/>
      <c r="RQE36" s="2027"/>
      <c r="RQF36" s="2027"/>
      <c r="RQG36" s="2027"/>
      <c r="RQH36" s="2027"/>
      <c r="RQI36" s="2027"/>
      <c r="RQJ36" s="2027"/>
      <c r="RQK36" s="2027"/>
      <c r="RQL36" s="2027"/>
      <c r="RQM36" s="2027"/>
      <c r="RQN36" s="2027"/>
      <c r="RQO36" s="2027"/>
      <c r="RQP36" s="2027"/>
      <c r="RQQ36" s="2027"/>
      <c r="RQR36" s="2027"/>
      <c r="RQS36" s="2027"/>
      <c r="RQT36" s="2027"/>
      <c r="RQU36" s="2027"/>
      <c r="RQV36" s="2027"/>
      <c r="RQW36" s="2027"/>
      <c r="RQX36" s="2027"/>
      <c r="RQY36" s="2027"/>
      <c r="RQZ36" s="2027"/>
      <c r="RRA36" s="2027"/>
      <c r="RRB36" s="2027"/>
      <c r="RRC36" s="2027"/>
      <c r="RRD36" s="2027"/>
      <c r="RRE36" s="2027"/>
      <c r="RRF36" s="2027"/>
      <c r="RRG36" s="2027"/>
      <c r="RRH36" s="2027"/>
      <c r="RRI36" s="2027"/>
      <c r="RRJ36" s="2027"/>
      <c r="RRK36" s="2027"/>
      <c r="RRL36" s="2027"/>
      <c r="RRM36" s="2027"/>
      <c r="RRN36" s="2027"/>
      <c r="RRO36" s="2027"/>
      <c r="RRP36" s="2027"/>
      <c r="RRQ36" s="2027"/>
      <c r="RRR36" s="2027"/>
      <c r="RRS36" s="2027"/>
      <c r="RRT36" s="2027"/>
      <c r="RRU36" s="2027"/>
      <c r="RRV36" s="2027"/>
      <c r="RRW36" s="2027"/>
      <c r="RRX36" s="2027"/>
      <c r="RRY36" s="2027"/>
      <c r="RRZ36" s="2027"/>
      <c r="RSA36" s="2027"/>
      <c r="RSB36" s="2027"/>
      <c r="RSC36" s="2027"/>
      <c r="RSD36" s="2027"/>
      <c r="RSE36" s="2027"/>
      <c r="RSF36" s="2027"/>
      <c r="RSG36" s="2027"/>
      <c r="RSH36" s="2027"/>
      <c r="RSI36" s="2027"/>
      <c r="RSJ36" s="2027"/>
      <c r="RSK36" s="2027"/>
      <c r="RSL36" s="2027"/>
      <c r="RSM36" s="2027"/>
      <c r="RSN36" s="2027"/>
      <c r="RSO36" s="2027"/>
      <c r="RSP36" s="2027"/>
      <c r="RSQ36" s="2027"/>
      <c r="RSR36" s="2027"/>
      <c r="RSS36" s="2027"/>
      <c r="RST36" s="2027"/>
      <c r="RSU36" s="2027"/>
      <c r="RSV36" s="2027"/>
      <c r="RSW36" s="2027"/>
      <c r="RSX36" s="2027"/>
      <c r="RSY36" s="2027"/>
      <c r="RSZ36" s="2027"/>
      <c r="RTA36" s="2027"/>
      <c r="RTB36" s="2027"/>
      <c r="RTC36" s="2027"/>
      <c r="RTD36" s="2027"/>
      <c r="RTE36" s="2027"/>
      <c r="RTF36" s="2027"/>
      <c r="RTG36" s="2027"/>
      <c r="RTH36" s="2027"/>
      <c r="RTI36" s="2027"/>
      <c r="RTJ36" s="2027"/>
      <c r="RTK36" s="2027"/>
      <c r="RTL36" s="2027"/>
      <c r="RTM36" s="2027"/>
      <c r="RTN36" s="2027"/>
      <c r="RTO36" s="2027"/>
      <c r="RTP36" s="2027"/>
      <c r="RTQ36" s="2027"/>
      <c r="RTR36" s="2027"/>
      <c r="RTS36" s="2027"/>
      <c r="RTT36" s="2027"/>
      <c r="RTU36" s="2027"/>
      <c r="RTV36" s="2027"/>
      <c r="RTW36" s="2027"/>
      <c r="RTX36" s="2027"/>
      <c r="RTY36" s="2027"/>
      <c r="RTZ36" s="2027"/>
      <c r="RUA36" s="2027"/>
      <c r="RUB36" s="2027"/>
      <c r="RUC36" s="2027"/>
      <c r="RUD36" s="2027"/>
      <c r="RUE36" s="2027"/>
      <c r="RUF36" s="2027"/>
      <c r="RUG36" s="2027"/>
      <c r="RUH36" s="2027"/>
      <c r="RUI36" s="2027"/>
      <c r="RUJ36" s="2027"/>
      <c r="RUK36" s="2027"/>
      <c r="RUL36" s="2027"/>
      <c r="RUM36" s="2027"/>
      <c r="RUN36" s="2027"/>
      <c r="RUO36" s="2027"/>
      <c r="RUP36" s="2027"/>
      <c r="RUQ36" s="2027"/>
      <c r="RUR36" s="2027"/>
      <c r="RUS36" s="2027"/>
      <c r="RUT36" s="2027"/>
      <c r="RUU36" s="2027"/>
      <c r="RUV36" s="2027"/>
      <c r="RUW36" s="2027"/>
      <c r="RUX36" s="2027"/>
      <c r="RUY36" s="2027"/>
      <c r="RUZ36" s="2027"/>
      <c r="RVA36" s="2027"/>
      <c r="RVB36" s="2027"/>
      <c r="RVC36" s="2027"/>
      <c r="RVD36" s="2027"/>
      <c r="RVE36" s="2027"/>
      <c r="RVF36" s="2027"/>
      <c r="RVG36" s="2027"/>
      <c r="RVH36" s="2027"/>
      <c r="RVI36" s="2027"/>
      <c r="RVJ36" s="2027"/>
      <c r="RVK36" s="2027"/>
      <c r="RVL36" s="2027"/>
      <c r="RVM36" s="2027"/>
      <c r="RVN36" s="2027"/>
      <c r="RVO36" s="2027"/>
      <c r="RVP36" s="2027"/>
      <c r="RVQ36" s="2027"/>
      <c r="RVR36" s="2027"/>
      <c r="RVS36" s="2027"/>
      <c r="RVT36" s="2027"/>
      <c r="RVU36" s="2027"/>
      <c r="RVV36" s="2027"/>
      <c r="RVW36" s="2027"/>
      <c r="RVX36" s="2027"/>
      <c r="RVY36" s="2027"/>
      <c r="RVZ36" s="2027"/>
      <c r="RWA36" s="2027"/>
      <c r="RWB36" s="2027"/>
      <c r="RWC36" s="2027"/>
      <c r="RWD36" s="2027"/>
      <c r="RWE36" s="2027"/>
      <c r="RWF36" s="2027"/>
      <c r="RWG36" s="2027"/>
      <c r="RWH36" s="2027"/>
      <c r="RWI36" s="2027"/>
      <c r="RWJ36" s="2027"/>
      <c r="RWK36" s="2027"/>
      <c r="RWL36" s="2027"/>
      <c r="RWM36" s="2027"/>
      <c r="RWN36" s="2027"/>
      <c r="RWO36" s="2027"/>
      <c r="RWP36" s="2027"/>
      <c r="RWQ36" s="2027"/>
      <c r="RWR36" s="2027"/>
      <c r="RWS36" s="2027"/>
      <c r="RWT36" s="2027"/>
      <c r="RWU36" s="2027"/>
      <c r="RWV36" s="2027"/>
      <c r="RWW36" s="2027"/>
      <c r="RWX36" s="2027"/>
      <c r="RWY36" s="2027"/>
      <c r="RWZ36" s="2027"/>
      <c r="RXA36" s="2027"/>
      <c r="RXB36" s="2027"/>
      <c r="RXC36" s="2027"/>
      <c r="RXD36" s="2027"/>
      <c r="RXE36" s="2027"/>
      <c r="RXF36" s="2027"/>
      <c r="RXG36" s="2027"/>
      <c r="RXH36" s="2027"/>
      <c r="RXI36" s="2027"/>
      <c r="RXJ36" s="2027"/>
      <c r="RXK36" s="2027"/>
      <c r="RXL36" s="2027"/>
      <c r="RXM36" s="2027"/>
      <c r="RXN36" s="2027"/>
      <c r="RXO36" s="2027"/>
      <c r="RXP36" s="2027"/>
      <c r="RXQ36" s="2027"/>
      <c r="RXR36" s="2027"/>
      <c r="RXS36" s="2027"/>
      <c r="RXT36" s="2027"/>
      <c r="RXU36" s="2027"/>
      <c r="RXV36" s="2027"/>
      <c r="RXW36" s="2027"/>
      <c r="RXX36" s="2027"/>
      <c r="RXY36" s="2027"/>
      <c r="RXZ36" s="2027"/>
      <c r="RYA36" s="2027"/>
      <c r="RYB36" s="2027"/>
      <c r="RYC36" s="2027"/>
      <c r="RYD36" s="2027"/>
      <c r="RYE36" s="2027"/>
      <c r="RYF36" s="2027"/>
      <c r="RYG36" s="2027"/>
      <c r="RYH36" s="2027"/>
      <c r="RYI36" s="2027"/>
      <c r="RYJ36" s="2027"/>
      <c r="RYK36" s="2027"/>
      <c r="RYL36" s="2027"/>
      <c r="RYM36" s="2027"/>
      <c r="RYN36" s="2027"/>
      <c r="RYO36" s="2027"/>
      <c r="RYP36" s="2027"/>
      <c r="RYQ36" s="2027"/>
      <c r="RYR36" s="2027"/>
      <c r="RYS36" s="2027"/>
      <c r="RYT36" s="2027"/>
      <c r="RYU36" s="2027"/>
      <c r="RYV36" s="2027"/>
      <c r="RYW36" s="2027"/>
      <c r="RYX36" s="2027"/>
      <c r="RYY36" s="2027"/>
      <c r="RYZ36" s="2027"/>
      <c r="RZA36" s="2027"/>
      <c r="RZB36" s="2027"/>
      <c r="RZC36" s="2027"/>
      <c r="RZD36" s="2027"/>
      <c r="RZE36" s="2027"/>
      <c r="RZF36" s="2027"/>
      <c r="RZG36" s="2027"/>
      <c r="RZH36" s="2027"/>
      <c r="RZI36" s="2027"/>
      <c r="RZJ36" s="2027"/>
      <c r="RZK36" s="2027"/>
      <c r="RZL36" s="2027"/>
      <c r="RZM36" s="2027"/>
      <c r="RZN36" s="2027"/>
      <c r="RZO36" s="2027"/>
      <c r="RZP36" s="2027"/>
      <c r="RZQ36" s="2027"/>
      <c r="RZR36" s="2027"/>
      <c r="RZS36" s="2027"/>
      <c r="RZT36" s="2027"/>
      <c r="RZU36" s="2027"/>
      <c r="RZV36" s="2027"/>
      <c r="RZW36" s="2027"/>
      <c r="RZX36" s="2027"/>
      <c r="RZY36" s="2027"/>
      <c r="RZZ36" s="2027"/>
      <c r="SAA36" s="2027"/>
      <c r="SAB36" s="2027"/>
      <c r="SAC36" s="2027"/>
      <c r="SAD36" s="2027"/>
      <c r="SAE36" s="2027"/>
      <c r="SAF36" s="2027"/>
      <c r="SAG36" s="2027"/>
      <c r="SAH36" s="2027"/>
      <c r="SAI36" s="2027"/>
      <c r="SAJ36" s="2027"/>
      <c r="SAK36" s="2027"/>
      <c r="SAL36" s="2027"/>
      <c r="SAM36" s="2027"/>
      <c r="SAN36" s="2027"/>
      <c r="SAO36" s="2027"/>
      <c r="SAP36" s="2027"/>
      <c r="SAQ36" s="2027"/>
      <c r="SAR36" s="2027"/>
      <c r="SAS36" s="2027"/>
      <c r="SAT36" s="2027"/>
      <c r="SAU36" s="2027"/>
      <c r="SAV36" s="2027"/>
      <c r="SAW36" s="2027"/>
      <c r="SAX36" s="2027"/>
      <c r="SAY36" s="2027"/>
      <c r="SAZ36" s="2027"/>
      <c r="SBA36" s="2027"/>
      <c r="SBB36" s="2027"/>
      <c r="SBC36" s="2027"/>
      <c r="SBD36" s="2027"/>
      <c r="SBE36" s="2027"/>
      <c r="SBF36" s="2027"/>
      <c r="SBG36" s="2027"/>
      <c r="SBH36" s="2027"/>
      <c r="SBI36" s="2027"/>
      <c r="SBJ36" s="2027"/>
      <c r="SBK36" s="2027"/>
      <c r="SBL36" s="2027"/>
      <c r="SBM36" s="2027"/>
      <c r="SBN36" s="2027"/>
      <c r="SBO36" s="2027"/>
      <c r="SBP36" s="2027"/>
      <c r="SBQ36" s="2027"/>
      <c r="SBR36" s="2027"/>
      <c r="SBS36" s="2027"/>
      <c r="SBT36" s="2027"/>
      <c r="SBU36" s="2027"/>
      <c r="SBV36" s="2027"/>
      <c r="SBW36" s="2027"/>
      <c r="SBX36" s="2027"/>
      <c r="SBY36" s="2027"/>
      <c r="SBZ36" s="2027"/>
      <c r="SCA36" s="2027"/>
      <c r="SCB36" s="2027"/>
      <c r="SCC36" s="2027"/>
      <c r="SCD36" s="2027"/>
      <c r="SCE36" s="2027"/>
      <c r="SCF36" s="2027"/>
      <c r="SCG36" s="2027"/>
      <c r="SCH36" s="2027"/>
      <c r="SCI36" s="2027"/>
      <c r="SCJ36" s="2027"/>
      <c r="SCK36" s="2027"/>
      <c r="SCL36" s="2027"/>
      <c r="SCM36" s="2027"/>
      <c r="SCN36" s="2027"/>
      <c r="SCO36" s="2027"/>
      <c r="SCP36" s="2027"/>
      <c r="SCQ36" s="2027"/>
      <c r="SCR36" s="2027"/>
      <c r="SCS36" s="2027"/>
      <c r="SCT36" s="2027"/>
      <c r="SCU36" s="2027"/>
      <c r="SCV36" s="2027"/>
      <c r="SCW36" s="2027"/>
      <c r="SCX36" s="2027"/>
      <c r="SCY36" s="2027"/>
      <c r="SCZ36" s="2027"/>
      <c r="SDA36" s="2027"/>
      <c r="SDB36" s="2027"/>
      <c r="SDC36" s="2027"/>
      <c r="SDD36" s="2027"/>
      <c r="SDE36" s="2027"/>
      <c r="SDF36" s="2027"/>
      <c r="SDG36" s="2027"/>
      <c r="SDH36" s="2027"/>
      <c r="SDI36" s="2027"/>
      <c r="SDJ36" s="2027"/>
      <c r="SDK36" s="2027"/>
      <c r="SDL36" s="2027"/>
      <c r="SDM36" s="2027"/>
      <c r="SDN36" s="2027"/>
      <c r="SDO36" s="2027"/>
      <c r="SDP36" s="2027"/>
      <c r="SDQ36" s="2027"/>
      <c r="SDR36" s="2027"/>
      <c r="SDS36" s="2027"/>
      <c r="SDT36" s="2027"/>
      <c r="SDU36" s="2027"/>
      <c r="SDV36" s="2027"/>
      <c r="SDW36" s="2027"/>
      <c r="SDX36" s="2027"/>
      <c r="SDY36" s="2027"/>
      <c r="SDZ36" s="2027"/>
      <c r="SEA36" s="2027"/>
      <c r="SEB36" s="2027"/>
      <c r="SEC36" s="2027"/>
      <c r="SED36" s="2027"/>
      <c r="SEE36" s="2027"/>
      <c r="SEF36" s="2027"/>
      <c r="SEG36" s="2027"/>
      <c r="SEH36" s="2027"/>
      <c r="SEI36" s="2027"/>
      <c r="SEJ36" s="2027"/>
      <c r="SEK36" s="2027"/>
      <c r="SEL36" s="2027"/>
      <c r="SEM36" s="2027"/>
      <c r="SEN36" s="2027"/>
      <c r="SEO36" s="2027"/>
      <c r="SEP36" s="2027"/>
      <c r="SEQ36" s="2027"/>
      <c r="SER36" s="2027"/>
      <c r="SES36" s="2027"/>
      <c r="SET36" s="2027"/>
      <c r="SEU36" s="2027"/>
      <c r="SEV36" s="2027"/>
      <c r="SEW36" s="2027"/>
      <c r="SEX36" s="2027"/>
      <c r="SEY36" s="2027"/>
      <c r="SEZ36" s="2027"/>
      <c r="SFA36" s="2027"/>
      <c r="SFB36" s="2027"/>
      <c r="SFC36" s="2027"/>
      <c r="SFD36" s="2027"/>
      <c r="SFE36" s="2027"/>
      <c r="SFF36" s="2027"/>
      <c r="SFG36" s="2027"/>
      <c r="SFH36" s="2027"/>
      <c r="SFI36" s="2027"/>
      <c r="SFJ36" s="2027"/>
      <c r="SFK36" s="2027"/>
      <c r="SFL36" s="2027"/>
      <c r="SFM36" s="2027"/>
      <c r="SFN36" s="2027"/>
      <c r="SFO36" s="2027"/>
      <c r="SFP36" s="2027"/>
      <c r="SFQ36" s="2027"/>
      <c r="SFR36" s="2027"/>
      <c r="SFS36" s="2027"/>
      <c r="SFT36" s="2027"/>
      <c r="SFU36" s="2027"/>
      <c r="SFV36" s="2027"/>
      <c r="SFW36" s="2027"/>
      <c r="SFX36" s="2027"/>
      <c r="SFY36" s="2027"/>
      <c r="SFZ36" s="2027"/>
      <c r="SGA36" s="2027"/>
      <c r="SGB36" s="2027"/>
      <c r="SGC36" s="2027"/>
      <c r="SGD36" s="2027"/>
      <c r="SGE36" s="2027"/>
      <c r="SGF36" s="2027"/>
      <c r="SGG36" s="2027"/>
      <c r="SGH36" s="2027"/>
      <c r="SGI36" s="2027"/>
      <c r="SGJ36" s="2027"/>
      <c r="SGK36" s="2027"/>
      <c r="SGL36" s="2027"/>
      <c r="SGM36" s="2027"/>
      <c r="SGN36" s="2027"/>
      <c r="SGO36" s="2027"/>
      <c r="SGP36" s="2027"/>
      <c r="SGQ36" s="2027"/>
      <c r="SGR36" s="2027"/>
      <c r="SGS36" s="2027"/>
      <c r="SGT36" s="2027"/>
      <c r="SGU36" s="2027"/>
      <c r="SGV36" s="2027"/>
      <c r="SGW36" s="2027"/>
      <c r="SGX36" s="2027"/>
      <c r="SGY36" s="2027"/>
      <c r="SGZ36" s="2027"/>
      <c r="SHA36" s="2027"/>
      <c r="SHB36" s="2027"/>
      <c r="SHC36" s="2027"/>
      <c r="SHD36" s="2027"/>
      <c r="SHE36" s="2027"/>
      <c r="SHF36" s="2027"/>
      <c r="SHG36" s="2027"/>
      <c r="SHH36" s="2027"/>
      <c r="SHI36" s="2027"/>
      <c r="SHJ36" s="2027"/>
      <c r="SHK36" s="2027"/>
      <c r="SHL36" s="2027"/>
      <c r="SHM36" s="2027"/>
      <c r="SHN36" s="2027"/>
      <c r="SHO36" s="2027"/>
      <c r="SHP36" s="2027"/>
      <c r="SHQ36" s="2027"/>
      <c r="SHR36" s="2027"/>
      <c r="SHS36" s="2027"/>
      <c r="SHT36" s="2027"/>
      <c r="SHU36" s="2027"/>
      <c r="SHV36" s="2027"/>
      <c r="SHW36" s="2027"/>
      <c r="SHX36" s="2027"/>
      <c r="SHY36" s="2027"/>
      <c r="SHZ36" s="2027"/>
      <c r="SIA36" s="2027"/>
      <c r="SIB36" s="2027"/>
      <c r="SIC36" s="2027"/>
      <c r="SID36" s="2027"/>
      <c r="SIE36" s="2027"/>
      <c r="SIF36" s="2027"/>
      <c r="SIG36" s="2027"/>
      <c r="SIH36" s="2027"/>
      <c r="SII36" s="2027"/>
      <c r="SIJ36" s="2027"/>
      <c r="SIK36" s="2027"/>
      <c r="SIL36" s="2027"/>
      <c r="SIM36" s="2027"/>
      <c r="SIN36" s="2027"/>
      <c r="SIO36" s="2027"/>
      <c r="SIP36" s="2027"/>
      <c r="SIQ36" s="2027"/>
      <c r="SIR36" s="2027"/>
      <c r="SIS36" s="2027"/>
      <c r="SIT36" s="2027"/>
      <c r="SIU36" s="2027"/>
      <c r="SIV36" s="2027"/>
      <c r="SIW36" s="2027"/>
      <c r="SIX36" s="2027"/>
      <c r="SIY36" s="2027"/>
      <c r="SIZ36" s="2027"/>
      <c r="SJA36" s="2027"/>
      <c r="SJB36" s="2027"/>
      <c r="SJC36" s="2027"/>
      <c r="SJD36" s="2027"/>
      <c r="SJE36" s="2027"/>
      <c r="SJF36" s="2027"/>
      <c r="SJG36" s="2027"/>
      <c r="SJH36" s="2027"/>
      <c r="SJI36" s="2027"/>
      <c r="SJJ36" s="2027"/>
      <c r="SJK36" s="2027"/>
      <c r="SJL36" s="2027"/>
      <c r="SJM36" s="2027"/>
      <c r="SJN36" s="2027"/>
      <c r="SJO36" s="2027"/>
      <c r="SJP36" s="2027"/>
      <c r="SJQ36" s="2027"/>
      <c r="SJR36" s="2027"/>
      <c r="SJS36" s="2027"/>
      <c r="SJT36" s="2027"/>
      <c r="SJU36" s="2027"/>
      <c r="SJV36" s="2027"/>
      <c r="SJW36" s="2027"/>
      <c r="SJX36" s="2027"/>
      <c r="SJY36" s="2027"/>
      <c r="SJZ36" s="2027"/>
      <c r="SKA36" s="2027"/>
      <c r="SKB36" s="2027"/>
      <c r="SKC36" s="2027"/>
      <c r="SKD36" s="2027"/>
      <c r="SKE36" s="2027"/>
      <c r="SKF36" s="2027"/>
      <c r="SKG36" s="2027"/>
      <c r="SKH36" s="2027"/>
      <c r="SKI36" s="2027"/>
      <c r="SKJ36" s="2027"/>
      <c r="SKK36" s="2027"/>
      <c r="SKL36" s="2027"/>
      <c r="SKM36" s="2027"/>
      <c r="SKN36" s="2027"/>
      <c r="SKO36" s="2027"/>
      <c r="SKP36" s="2027"/>
      <c r="SKQ36" s="2027"/>
      <c r="SKR36" s="2027"/>
      <c r="SKS36" s="2027"/>
      <c r="SKT36" s="2027"/>
      <c r="SKU36" s="2027"/>
      <c r="SKV36" s="2027"/>
      <c r="SKW36" s="2027"/>
      <c r="SKX36" s="2027"/>
      <c r="SKY36" s="2027"/>
      <c r="SKZ36" s="2027"/>
      <c r="SLA36" s="2027"/>
      <c r="SLB36" s="2027"/>
      <c r="SLC36" s="2027"/>
      <c r="SLD36" s="2027"/>
      <c r="SLE36" s="2027"/>
      <c r="SLF36" s="2027"/>
      <c r="SLG36" s="2027"/>
      <c r="SLH36" s="2027"/>
      <c r="SLI36" s="2027"/>
      <c r="SLJ36" s="2027"/>
      <c r="SLK36" s="2027"/>
      <c r="SLL36" s="2027"/>
      <c r="SLM36" s="2027"/>
      <c r="SLN36" s="2027"/>
      <c r="SLO36" s="2027"/>
      <c r="SLP36" s="2027"/>
      <c r="SLQ36" s="2027"/>
      <c r="SLR36" s="2027"/>
      <c r="SLS36" s="2027"/>
      <c r="SLT36" s="2027"/>
      <c r="SLU36" s="2027"/>
      <c r="SLV36" s="2027"/>
      <c r="SLW36" s="2027"/>
      <c r="SLX36" s="2027"/>
      <c r="SLY36" s="2027"/>
      <c r="SLZ36" s="2027"/>
      <c r="SMA36" s="2027"/>
      <c r="SMB36" s="2027"/>
      <c r="SMC36" s="2027"/>
      <c r="SMD36" s="2027"/>
      <c r="SME36" s="2027"/>
      <c r="SMF36" s="2027"/>
      <c r="SMG36" s="2027"/>
      <c r="SMH36" s="2027"/>
      <c r="SMI36" s="2027"/>
      <c r="SMJ36" s="2027"/>
      <c r="SMK36" s="2027"/>
      <c r="SML36" s="2027"/>
      <c r="SMM36" s="2027"/>
      <c r="SMN36" s="2027"/>
      <c r="SMO36" s="2027"/>
      <c r="SMP36" s="2027"/>
      <c r="SMQ36" s="2027"/>
      <c r="SMR36" s="2027"/>
      <c r="SMS36" s="2027"/>
      <c r="SMT36" s="2027"/>
      <c r="SMU36" s="2027"/>
      <c r="SMV36" s="2027"/>
      <c r="SMW36" s="2027"/>
      <c r="SMX36" s="2027"/>
      <c r="SMY36" s="2027"/>
      <c r="SMZ36" s="2027"/>
      <c r="SNA36" s="2027"/>
      <c r="SNB36" s="2027"/>
      <c r="SNC36" s="2027"/>
      <c r="SND36" s="2027"/>
      <c r="SNE36" s="2027"/>
      <c r="SNF36" s="2027"/>
      <c r="SNG36" s="2027"/>
      <c r="SNH36" s="2027"/>
      <c r="SNI36" s="2027"/>
      <c r="SNJ36" s="2027"/>
      <c r="SNK36" s="2027"/>
      <c r="SNL36" s="2027"/>
      <c r="SNM36" s="2027"/>
      <c r="SNN36" s="2027"/>
      <c r="SNO36" s="2027"/>
      <c r="SNP36" s="2027"/>
      <c r="SNQ36" s="2027"/>
      <c r="SNR36" s="2027"/>
      <c r="SNS36" s="2027"/>
      <c r="SNT36" s="2027"/>
      <c r="SNU36" s="2027"/>
      <c r="SNV36" s="2027"/>
      <c r="SNW36" s="2027"/>
      <c r="SNX36" s="2027"/>
      <c r="SNY36" s="2027"/>
      <c r="SNZ36" s="2027"/>
      <c r="SOA36" s="2027"/>
      <c r="SOB36" s="2027"/>
      <c r="SOC36" s="2027"/>
      <c r="SOD36" s="2027"/>
      <c r="SOE36" s="2027"/>
      <c r="SOF36" s="2027"/>
      <c r="SOG36" s="2027"/>
      <c r="SOH36" s="2027"/>
      <c r="SOI36" s="2027"/>
      <c r="SOJ36" s="2027"/>
      <c r="SOK36" s="2027"/>
      <c r="SOL36" s="2027"/>
      <c r="SOM36" s="2027"/>
      <c r="SON36" s="2027"/>
      <c r="SOO36" s="2027"/>
      <c r="SOP36" s="2027"/>
      <c r="SOQ36" s="2027"/>
      <c r="SOR36" s="2027"/>
      <c r="SOS36" s="2027"/>
      <c r="SOT36" s="2027"/>
      <c r="SOU36" s="2027"/>
      <c r="SOV36" s="2027"/>
      <c r="SOW36" s="2027"/>
      <c r="SOX36" s="2027"/>
      <c r="SOY36" s="2027"/>
      <c r="SOZ36" s="2027"/>
      <c r="SPA36" s="2027"/>
      <c r="SPB36" s="2027"/>
      <c r="SPC36" s="2027"/>
      <c r="SPD36" s="2027"/>
      <c r="SPE36" s="2027"/>
      <c r="SPF36" s="2027"/>
      <c r="SPG36" s="2027"/>
      <c r="SPH36" s="2027"/>
      <c r="SPI36" s="2027"/>
      <c r="SPJ36" s="2027"/>
      <c r="SPK36" s="2027"/>
      <c r="SPL36" s="2027"/>
      <c r="SPM36" s="2027"/>
      <c r="SPN36" s="2027"/>
      <c r="SPO36" s="2027"/>
      <c r="SPP36" s="2027"/>
      <c r="SPQ36" s="2027"/>
      <c r="SPR36" s="2027"/>
      <c r="SPS36" s="2027"/>
      <c r="SPT36" s="2027"/>
      <c r="SPU36" s="2027"/>
      <c r="SPV36" s="2027"/>
      <c r="SPW36" s="2027"/>
      <c r="SPX36" s="2027"/>
      <c r="SPY36" s="2027"/>
      <c r="SPZ36" s="2027"/>
      <c r="SQA36" s="2027"/>
      <c r="SQB36" s="2027"/>
      <c r="SQC36" s="2027"/>
      <c r="SQD36" s="2027"/>
      <c r="SQE36" s="2027"/>
      <c r="SQF36" s="2027"/>
      <c r="SQG36" s="2027"/>
      <c r="SQH36" s="2027"/>
      <c r="SQI36" s="2027"/>
      <c r="SQJ36" s="2027"/>
      <c r="SQK36" s="2027"/>
      <c r="SQL36" s="2027"/>
      <c r="SQM36" s="2027"/>
      <c r="SQN36" s="2027"/>
      <c r="SQO36" s="2027"/>
      <c r="SQP36" s="2027"/>
      <c r="SQQ36" s="2027"/>
      <c r="SQR36" s="2027"/>
      <c r="SQS36" s="2027"/>
      <c r="SQT36" s="2027"/>
      <c r="SQU36" s="2027"/>
      <c r="SQV36" s="2027"/>
      <c r="SQW36" s="2027"/>
      <c r="SQX36" s="2027"/>
      <c r="SQY36" s="2027"/>
      <c r="SQZ36" s="2027"/>
      <c r="SRA36" s="2027"/>
      <c r="SRB36" s="2027"/>
      <c r="SRC36" s="2027"/>
      <c r="SRD36" s="2027"/>
      <c r="SRE36" s="2027"/>
      <c r="SRF36" s="2027"/>
      <c r="SRG36" s="2027"/>
      <c r="SRH36" s="2027"/>
      <c r="SRI36" s="2027"/>
      <c r="SRJ36" s="2027"/>
      <c r="SRK36" s="2027"/>
      <c r="SRL36" s="2027"/>
      <c r="SRM36" s="2027"/>
      <c r="SRN36" s="2027"/>
      <c r="SRO36" s="2027"/>
      <c r="SRP36" s="2027"/>
      <c r="SRQ36" s="2027"/>
      <c r="SRR36" s="2027"/>
      <c r="SRS36" s="2027"/>
      <c r="SRT36" s="2027"/>
      <c r="SRU36" s="2027"/>
      <c r="SRV36" s="2027"/>
      <c r="SRW36" s="2027"/>
      <c r="SRX36" s="2027"/>
      <c r="SRY36" s="2027"/>
      <c r="SRZ36" s="2027"/>
      <c r="SSA36" s="2027"/>
      <c r="SSB36" s="2027"/>
      <c r="SSC36" s="2027"/>
      <c r="SSD36" s="2027"/>
      <c r="SSE36" s="2027"/>
      <c r="SSF36" s="2027"/>
      <c r="SSG36" s="2027"/>
      <c r="SSH36" s="2027"/>
      <c r="SSI36" s="2027"/>
      <c r="SSJ36" s="2027"/>
      <c r="SSK36" s="2027"/>
      <c r="SSL36" s="2027"/>
      <c r="SSM36" s="2027"/>
      <c r="SSN36" s="2027"/>
      <c r="SSO36" s="2027"/>
      <c r="SSP36" s="2027"/>
      <c r="SSQ36" s="2027"/>
      <c r="SSR36" s="2027"/>
      <c r="SSS36" s="2027"/>
      <c r="SST36" s="2027"/>
      <c r="SSU36" s="2027"/>
      <c r="SSV36" s="2027"/>
      <c r="SSW36" s="2027"/>
      <c r="SSX36" s="2027"/>
      <c r="SSY36" s="2027"/>
      <c r="SSZ36" s="2027"/>
      <c r="STA36" s="2027"/>
      <c r="STB36" s="2027"/>
      <c r="STC36" s="2027"/>
      <c r="STD36" s="2027"/>
      <c r="STE36" s="2027"/>
      <c r="STF36" s="2027"/>
      <c r="STG36" s="2027"/>
      <c r="STH36" s="2027"/>
      <c r="STI36" s="2027"/>
      <c r="STJ36" s="2027"/>
      <c r="STK36" s="2027"/>
      <c r="STL36" s="2027"/>
      <c r="STM36" s="2027"/>
      <c r="STN36" s="2027"/>
      <c r="STO36" s="2027"/>
      <c r="STP36" s="2027"/>
      <c r="STQ36" s="2027"/>
      <c r="STR36" s="2027"/>
      <c r="STS36" s="2027"/>
      <c r="STT36" s="2027"/>
      <c r="STU36" s="2027"/>
      <c r="STV36" s="2027"/>
      <c r="STW36" s="2027"/>
      <c r="STX36" s="2027"/>
      <c r="STY36" s="2027"/>
      <c r="STZ36" s="2027"/>
      <c r="SUA36" s="2027"/>
      <c r="SUB36" s="2027"/>
      <c r="SUC36" s="2027"/>
      <c r="SUD36" s="2027"/>
      <c r="SUE36" s="2027"/>
      <c r="SUF36" s="2027"/>
      <c r="SUG36" s="2027"/>
      <c r="SUH36" s="2027"/>
      <c r="SUI36" s="2027"/>
      <c r="SUJ36" s="2027"/>
      <c r="SUK36" s="2027"/>
      <c r="SUL36" s="2027"/>
      <c r="SUM36" s="2027"/>
      <c r="SUN36" s="2027"/>
      <c r="SUO36" s="2027"/>
      <c r="SUP36" s="2027"/>
      <c r="SUQ36" s="2027"/>
      <c r="SUR36" s="2027"/>
      <c r="SUS36" s="2027"/>
      <c r="SUT36" s="2027"/>
      <c r="SUU36" s="2027"/>
      <c r="SUV36" s="2027"/>
      <c r="SUW36" s="2027"/>
      <c r="SUX36" s="2027"/>
      <c r="SUY36" s="2027"/>
      <c r="SUZ36" s="2027"/>
      <c r="SVA36" s="2027"/>
      <c r="SVB36" s="2027"/>
      <c r="SVC36" s="2027"/>
      <c r="SVD36" s="2027"/>
      <c r="SVE36" s="2027"/>
      <c r="SVF36" s="2027"/>
      <c r="SVG36" s="2027"/>
      <c r="SVH36" s="2027"/>
      <c r="SVI36" s="2027"/>
      <c r="SVJ36" s="2027"/>
      <c r="SVK36" s="2027"/>
      <c r="SVL36" s="2027"/>
      <c r="SVM36" s="2027"/>
      <c r="SVN36" s="2027"/>
      <c r="SVO36" s="2027"/>
      <c r="SVP36" s="2027"/>
      <c r="SVQ36" s="2027"/>
      <c r="SVR36" s="2027"/>
      <c r="SVS36" s="2027"/>
      <c r="SVT36" s="2027"/>
      <c r="SVU36" s="2027"/>
      <c r="SVV36" s="2027"/>
      <c r="SVW36" s="2027"/>
      <c r="SVX36" s="2027"/>
      <c r="SVY36" s="2027"/>
      <c r="SVZ36" s="2027"/>
      <c r="SWA36" s="2027"/>
      <c r="SWB36" s="2027"/>
      <c r="SWC36" s="2027"/>
      <c r="SWD36" s="2027"/>
      <c r="SWE36" s="2027"/>
      <c r="SWF36" s="2027"/>
      <c r="SWG36" s="2027"/>
      <c r="SWH36" s="2027"/>
      <c r="SWI36" s="2027"/>
      <c r="SWJ36" s="2027"/>
      <c r="SWK36" s="2027"/>
      <c r="SWL36" s="2027"/>
      <c r="SWM36" s="2027"/>
      <c r="SWN36" s="2027"/>
      <c r="SWO36" s="2027"/>
      <c r="SWP36" s="2027"/>
      <c r="SWQ36" s="2027"/>
      <c r="SWR36" s="2027"/>
      <c r="SWS36" s="2027"/>
      <c r="SWT36" s="2027"/>
      <c r="SWU36" s="2027"/>
      <c r="SWV36" s="2027"/>
      <c r="SWW36" s="2027"/>
      <c r="SWX36" s="2027"/>
      <c r="SWY36" s="2027"/>
      <c r="SWZ36" s="2027"/>
      <c r="SXA36" s="2027"/>
      <c r="SXB36" s="2027"/>
      <c r="SXC36" s="2027"/>
      <c r="SXD36" s="2027"/>
      <c r="SXE36" s="2027"/>
      <c r="SXF36" s="2027"/>
      <c r="SXG36" s="2027"/>
      <c r="SXH36" s="2027"/>
      <c r="SXI36" s="2027"/>
      <c r="SXJ36" s="2027"/>
      <c r="SXK36" s="2027"/>
      <c r="SXL36" s="2027"/>
      <c r="SXM36" s="2027"/>
      <c r="SXN36" s="2027"/>
      <c r="SXO36" s="2027"/>
      <c r="SXP36" s="2027"/>
      <c r="SXQ36" s="2027"/>
      <c r="SXR36" s="2027"/>
      <c r="SXS36" s="2027"/>
      <c r="SXT36" s="2027"/>
      <c r="SXU36" s="2027"/>
      <c r="SXV36" s="2027"/>
      <c r="SXW36" s="2027"/>
      <c r="SXX36" s="2027"/>
      <c r="SXY36" s="2027"/>
      <c r="SXZ36" s="2027"/>
      <c r="SYA36" s="2027"/>
      <c r="SYB36" s="2027"/>
      <c r="SYC36" s="2027"/>
      <c r="SYD36" s="2027"/>
      <c r="SYE36" s="2027"/>
      <c r="SYF36" s="2027"/>
      <c r="SYG36" s="2027"/>
      <c r="SYH36" s="2027"/>
      <c r="SYI36" s="2027"/>
      <c r="SYJ36" s="2027"/>
      <c r="SYK36" s="2027"/>
      <c r="SYL36" s="2027"/>
      <c r="SYM36" s="2027"/>
      <c r="SYN36" s="2027"/>
      <c r="SYO36" s="2027"/>
      <c r="SYP36" s="2027"/>
      <c r="SYQ36" s="2027"/>
      <c r="SYR36" s="2027"/>
      <c r="SYS36" s="2027"/>
      <c r="SYT36" s="2027"/>
      <c r="SYU36" s="2027"/>
      <c r="SYV36" s="2027"/>
      <c r="SYW36" s="2027"/>
      <c r="SYX36" s="2027"/>
      <c r="SYY36" s="2027"/>
      <c r="SYZ36" s="2027"/>
      <c r="SZA36" s="2027"/>
      <c r="SZB36" s="2027"/>
      <c r="SZC36" s="2027"/>
      <c r="SZD36" s="2027"/>
      <c r="SZE36" s="2027"/>
      <c r="SZF36" s="2027"/>
      <c r="SZG36" s="2027"/>
      <c r="SZH36" s="2027"/>
      <c r="SZI36" s="2027"/>
      <c r="SZJ36" s="2027"/>
      <c r="SZK36" s="2027"/>
      <c r="SZL36" s="2027"/>
      <c r="SZM36" s="2027"/>
      <c r="SZN36" s="2027"/>
      <c r="SZO36" s="2027"/>
      <c r="SZP36" s="2027"/>
      <c r="SZQ36" s="2027"/>
      <c r="SZR36" s="2027"/>
      <c r="SZS36" s="2027"/>
      <c r="SZT36" s="2027"/>
      <c r="SZU36" s="2027"/>
      <c r="SZV36" s="2027"/>
      <c r="SZW36" s="2027"/>
      <c r="SZX36" s="2027"/>
      <c r="SZY36" s="2027"/>
      <c r="SZZ36" s="2027"/>
      <c r="TAA36" s="2027"/>
      <c r="TAB36" s="2027"/>
      <c r="TAC36" s="2027"/>
      <c r="TAD36" s="2027"/>
      <c r="TAE36" s="2027"/>
      <c r="TAF36" s="2027"/>
      <c r="TAG36" s="2027"/>
      <c r="TAH36" s="2027"/>
      <c r="TAI36" s="2027"/>
      <c r="TAJ36" s="2027"/>
      <c r="TAK36" s="2027"/>
      <c r="TAL36" s="2027"/>
      <c r="TAM36" s="2027"/>
      <c r="TAN36" s="2027"/>
      <c r="TAO36" s="2027"/>
      <c r="TAP36" s="2027"/>
      <c r="TAQ36" s="2027"/>
      <c r="TAR36" s="2027"/>
      <c r="TAS36" s="2027"/>
      <c r="TAT36" s="2027"/>
      <c r="TAU36" s="2027"/>
      <c r="TAV36" s="2027"/>
      <c r="TAW36" s="2027"/>
      <c r="TAX36" s="2027"/>
      <c r="TAY36" s="2027"/>
      <c r="TAZ36" s="2027"/>
      <c r="TBA36" s="2027"/>
      <c r="TBB36" s="2027"/>
      <c r="TBC36" s="2027"/>
      <c r="TBD36" s="2027"/>
      <c r="TBE36" s="2027"/>
      <c r="TBF36" s="2027"/>
      <c r="TBG36" s="2027"/>
      <c r="TBH36" s="2027"/>
      <c r="TBI36" s="2027"/>
      <c r="TBJ36" s="2027"/>
      <c r="TBK36" s="2027"/>
      <c r="TBL36" s="2027"/>
      <c r="TBM36" s="2027"/>
      <c r="TBN36" s="2027"/>
      <c r="TBO36" s="2027"/>
      <c r="TBP36" s="2027"/>
      <c r="TBQ36" s="2027"/>
      <c r="TBR36" s="2027"/>
      <c r="TBS36" s="2027"/>
      <c r="TBT36" s="2027"/>
      <c r="TBU36" s="2027"/>
      <c r="TBV36" s="2027"/>
      <c r="TBW36" s="2027"/>
      <c r="TBX36" s="2027"/>
      <c r="TBY36" s="2027"/>
      <c r="TBZ36" s="2027"/>
      <c r="TCA36" s="2027"/>
      <c r="TCB36" s="2027"/>
      <c r="TCC36" s="2027"/>
      <c r="TCD36" s="2027"/>
      <c r="TCE36" s="2027"/>
      <c r="TCF36" s="2027"/>
      <c r="TCG36" s="2027"/>
      <c r="TCH36" s="2027"/>
      <c r="TCI36" s="2027"/>
      <c r="TCJ36" s="2027"/>
      <c r="TCK36" s="2027"/>
      <c r="TCL36" s="2027"/>
      <c r="TCM36" s="2027"/>
      <c r="TCN36" s="2027"/>
      <c r="TCO36" s="2027"/>
      <c r="TCP36" s="2027"/>
      <c r="TCQ36" s="2027"/>
      <c r="TCR36" s="2027"/>
      <c r="TCS36" s="2027"/>
      <c r="TCT36" s="2027"/>
      <c r="TCU36" s="2027"/>
      <c r="TCV36" s="2027"/>
      <c r="TCW36" s="2027"/>
      <c r="TCX36" s="2027"/>
      <c r="TCY36" s="2027"/>
      <c r="TCZ36" s="2027"/>
      <c r="TDA36" s="2027"/>
      <c r="TDB36" s="2027"/>
      <c r="TDC36" s="2027"/>
      <c r="TDD36" s="2027"/>
      <c r="TDE36" s="2027"/>
      <c r="TDF36" s="2027"/>
      <c r="TDG36" s="2027"/>
      <c r="TDH36" s="2027"/>
      <c r="TDI36" s="2027"/>
      <c r="TDJ36" s="2027"/>
      <c r="TDK36" s="2027"/>
      <c r="TDL36" s="2027"/>
      <c r="TDM36" s="2027"/>
      <c r="TDN36" s="2027"/>
      <c r="TDO36" s="2027"/>
      <c r="TDP36" s="2027"/>
      <c r="TDQ36" s="2027"/>
      <c r="TDR36" s="2027"/>
      <c r="TDS36" s="2027"/>
      <c r="TDT36" s="2027"/>
      <c r="TDU36" s="2027"/>
      <c r="TDV36" s="2027"/>
      <c r="TDW36" s="2027"/>
      <c r="TDX36" s="2027"/>
      <c r="TDY36" s="2027"/>
      <c r="TDZ36" s="2027"/>
      <c r="TEA36" s="2027"/>
      <c r="TEB36" s="2027"/>
      <c r="TEC36" s="2027"/>
      <c r="TED36" s="2027"/>
      <c r="TEE36" s="2027"/>
      <c r="TEF36" s="2027"/>
      <c r="TEG36" s="2027"/>
      <c r="TEH36" s="2027"/>
      <c r="TEI36" s="2027"/>
      <c r="TEJ36" s="2027"/>
      <c r="TEK36" s="2027"/>
      <c r="TEL36" s="2027"/>
      <c r="TEM36" s="2027"/>
      <c r="TEN36" s="2027"/>
      <c r="TEO36" s="2027"/>
      <c r="TEP36" s="2027"/>
      <c r="TEQ36" s="2027"/>
      <c r="TER36" s="2027"/>
      <c r="TES36" s="2027"/>
      <c r="TET36" s="2027"/>
      <c r="TEU36" s="2027"/>
      <c r="TEV36" s="2027"/>
      <c r="TEW36" s="2027"/>
      <c r="TEX36" s="2027"/>
      <c r="TEY36" s="2027"/>
      <c r="TEZ36" s="2027"/>
      <c r="TFA36" s="2027"/>
      <c r="TFB36" s="2027"/>
      <c r="TFC36" s="2027"/>
      <c r="TFD36" s="2027"/>
      <c r="TFE36" s="2027"/>
      <c r="TFF36" s="2027"/>
      <c r="TFG36" s="2027"/>
      <c r="TFH36" s="2027"/>
      <c r="TFI36" s="2027"/>
      <c r="TFJ36" s="2027"/>
      <c r="TFK36" s="2027"/>
      <c r="TFL36" s="2027"/>
      <c r="TFM36" s="2027"/>
      <c r="TFN36" s="2027"/>
      <c r="TFO36" s="2027"/>
      <c r="TFP36" s="2027"/>
      <c r="TFQ36" s="2027"/>
      <c r="TFR36" s="2027"/>
      <c r="TFS36" s="2027"/>
      <c r="TFT36" s="2027"/>
      <c r="TFU36" s="2027"/>
      <c r="TFV36" s="2027"/>
      <c r="TFW36" s="2027"/>
      <c r="TFX36" s="2027"/>
      <c r="TFY36" s="2027"/>
      <c r="TFZ36" s="2027"/>
      <c r="TGA36" s="2027"/>
      <c r="TGB36" s="2027"/>
      <c r="TGC36" s="2027"/>
      <c r="TGD36" s="2027"/>
      <c r="TGE36" s="2027"/>
      <c r="TGF36" s="2027"/>
      <c r="TGG36" s="2027"/>
      <c r="TGH36" s="2027"/>
      <c r="TGI36" s="2027"/>
      <c r="TGJ36" s="2027"/>
      <c r="TGK36" s="2027"/>
      <c r="TGL36" s="2027"/>
      <c r="TGM36" s="2027"/>
      <c r="TGN36" s="2027"/>
      <c r="TGO36" s="2027"/>
      <c r="TGP36" s="2027"/>
      <c r="TGQ36" s="2027"/>
      <c r="TGR36" s="2027"/>
      <c r="TGS36" s="2027"/>
      <c r="TGT36" s="2027"/>
      <c r="TGU36" s="2027"/>
      <c r="TGV36" s="2027"/>
      <c r="TGW36" s="2027"/>
      <c r="TGX36" s="2027"/>
      <c r="TGY36" s="2027"/>
      <c r="TGZ36" s="2027"/>
      <c r="THA36" s="2027"/>
      <c r="THB36" s="2027"/>
      <c r="THC36" s="2027"/>
      <c r="THD36" s="2027"/>
      <c r="THE36" s="2027"/>
      <c r="THF36" s="2027"/>
      <c r="THG36" s="2027"/>
      <c r="THH36" s="2027"/>
      <c r="THI36" s="2027"/>
      <c r="THJ36" s="2027"/>
      <c r="THK36" s="2027"/>
      <c r="THL36" s="2027"/>
      <c r="THM36" s="2027"/>
      <c r="THN36" s="2027"/>
      <c r="THO36" s="2027"/>
      <c r="THP36" s="2027"/>
      <c r="THQ36" s="2027"/>
      <c r="THR36" s="2027"/>
      <c r="THS36" s="2027"/>
      <c r="THT36" s="2027"/>
      <c r="THU36" s="2027"/>
      <c r="THV36" s="2027"/>
      <c r="THW36" s="2027"/>
      <c r="THX36" s="2027"/>
      <c r="THY36" s="2027"/>
      <c r="THZ36" s="2027"/>
      <c r="TIA36" s="2027"/>
      <c r="TIB36" s="2027"/>
      <c r="TIC36" s="2027"/>
      <c r="TID36" s="2027"/>
      <c r="TIE36" s="2027"/>
      <c r="TIF36" s="2027"/>
      <c r="TIG36" s="2027"/>
      <c r="TIH36" s="2027"/>
      <c r="TII36" s="2027"/>
      <c r="TIJ36" s="2027"/>
      <c r="TIK36" s="2027"/>
      <c r="TIL36" s="2027"/>
      <c r="TIM36" s="2027"/>
      <c r="TIN36" s="2027"/>
      <c r="TIO36" s="2027"/>
      <c r="TIP36" s="2027"/>
      <c r="TIQ36" s="2027"/>
      <c r="TIR36" s="2027"/>
      <c r="TIS36" s="2027"/>
      <c r="TIT36" s="2027"/>
      <c r="TIU36" s="2027"/>
      <c r="TIV36" s="2027"/>
      <c r="TIW36" s="2027"/>
      <c r="TIX36" s="2027"/>
      <c r="TIY36" s="2027"/>
      <c r="TIZ36" s="2027"/>
      <c r="TJA36" s="2027"/>
      <c r="TJB36" s="2027"/>
      <c r="TJC36" s="2027"/>
      <c r="TJD36" s="2027"/>
      <c r="TJE36" s="2027"/>
      <c r="TJF36" s="2027"/>
      <c r="TJG36" s="2027"/>
      <c r="TJH36" s="2027"/>
      <c r="TJI36" s="2027"/>
      <c r="TJJ36" s="2027"/>
      <c r="TJK36" s="2027"/>
      <c r="TJL36" s="2027"/>
      <c r="TJM36" s="2027"/>
      <c r="TJN36" s="2027"/>
      <c r="TJO36" s="2027"/>
      <c r="TJP36" s="2027"/>
      <c r="TJQ36" s="2027"/>
      <c r="TJR36" s="2027"/>
      <c r="TJS36" s="2027"/>
      <c r="TJT36" s="2027"/>
      <c r="TJU36" s="2027"/>
      <c r="TJV36" s="2027"/>
      <c r="TJW36" s="2027"/>
      <c r="TJX36" s="2027"/>
      <c r="TJY36" s="2027"/>
      <c r="TJZ36" s="2027"/>
      <c r="TKA36" s="2027"/>
      <c r="TKB36" s="2027"/>
      <c r="TKC36" s="2027"/>
      <c r="TKD36" s="2027"/>
      <c r="TKE36" s="2027"/>
      <c r="TKF36" s="2027"/>
      <c r="TKG36" s="2027"/>
      <c r="TKH36" s="2027"/>
      <c r="TKI36" s="2027"/>
      <c r="TKJ36" s="2027"/>
      <c r="TKK36" s="2027"/>
      <c r="TKL36" s="2027"/>
      <c r="TKM36" s="2027"/>
      <c r="TKN36" s="2027"/>
      <c r="TKO36" s="2027"/>
      <c r="TKP36" s="2027"/>
      <c r="TKQ36" s="2027"/>
      <c r="TKR36" s="2027"/>
      <c r="TKS36" s="2027"/>
      <c r="TKT36" s="2027"/>
      <c r="TKU36" s="2027"/>
      <c r="TKV36" s="2027"/>
      <c r="TKW36" s="2027"/>
      <c r="TKX36" s="2027"/>
      <c r="TKY36" s="2027"/>
      <c r="TKZ36" s="2027"/>
      <c r="TLA36" s="2027"/>
      <c r="TLB36" s="2027"/>
      <c r="TLC36" s="2027"/>
      <c r="TLD36" s="2027"/>
      <c r="TLE36" s="2027"/>
      <c r="TLF36" s="2027"/>
      <c r="TLG36" s="2027"/>
      <c r="TLH36" s="2027"/>
      <c r="TLI36" s="2027"/>
      <c r="TLJ36" s="2027"/>
      <c r="TLK36" s="2027"/>
      <c r="TLL36" s="2027"/>
      <c r="TLM36" s="2027"/>
      <c r="TLN36" s="2027"/>
      <c r="TLO36" s="2027"/>
      <c r="TLP36" s="2027"/>
      <c r="TLQ36" s="2027"/>
      <c r="TLR36" s="2027"/>
      <c r="TLS36" s="2027"/>
      <c r="TLT36" s="2027"/>
      <c r="TLU36" s="2027"/>
      <c r="TLV36" s="2027"/>
      <c r="TLW36" s="2027"/>
      <c r="TLX36" s="2027"/>
      <c r="TLY36" s="2027"/>
      <c r="TLZ36" s="2027"/>
      <c r="TMA36" s="2027"/>
      <c r="TMB36" s="2027"/>
      <c r="TMC36" s="2027"/>
      <c r="TMD36" s="2027"/>
      <c r="TME36" s="2027"/>
      <c r="TMF36" s="2027"/>
      <c r="TMG36" s="2027"/>
      <c r="TMH36" s="2027"/>
      <c r="TMI36" s="2027"/>
      <c r="TMJ36" s="2027"/>
      <c r="TMK36" s="2027"/>
      <c r="TML36" s="2027"/>
      <c r="TMM36" s="2027"/>
      <c r="TMN36" s="2027"/>
      <c r="TMO36" s="2027"/>
      <c r="TMP36" s="2027"/>
      <c r="TMQ36" s="2027"/>
      <c r="TMR36" s="2027"/>
      <c r="TMS36" s="2027"/>
      <c r="TMT36" s="2027"/>
      <c r="TMU36" s="2027"/>
      <c r="TMV36" s="2027"/>
      <c r="TMW36" s="2027"/>
      <c r="TMX36" s="2027"/>
      <c r="TMY36" s="2027"/>
      <c r="TMZ36" s="2027"/>
      <c r="TNA36" s="2027"/>
      <c r="TNB36" s="2027"/>
      <c r="TNC36" s="2027"/>
      <c r="TND36" s="2027"/>
      <c r="TNE36" s="2027"/>
      <c r="TNF36" s="2027"/>
      <c r="TNG36" s="2027"/>
      <c r="TNH36" s="2027"/>
      <c r="TNI36" s="2027"/>
      <c r="TNJ36" s="2027"/>
      <c r="TNK36" s="2027"/>
      <c r="TNL36" s="2027"/>
      <c r="TNM36" s="2027"/>
      <c r="TNN36" s="2027"/>
      <c r="TNO36" s="2027"/>
      <c r="TNP36" s="2027"/>
      <c r="TNQ36" s="2027"/>
      <c r="TNR36" s="2027"/>
      <c r="TNS36" s="2027"/>
      <c r="TNT36" s="2027"/>
      <c r="TNU36" s="2027"/>
      <c r="TNV36" s="2027"/>
      <c r="TNW36" s="2027"/>
      <c r="TNX36" s="2027"/>
      <c r="TNY36" s="2027"/>
      <c r="TNZ36" s="2027"/>
      <c r="TOA36" s="2027"/>
      <c r="TOB36" s="2027"/>
      <c r="TOC36" s="2027"/>
      <c r="TOD36" s="2027"/>
      <c r="TOE36" s="2027"/>
      <c r="TOF36" s="2027"/>
      <c r="TOG36" s="2027"/>
      <c r="TOH36" s="2027"/>
      <c r="TOI36" s="2027"/>
      <c r="TOJ36" s="2027"/>
      <c r="TOK36" s="2027"/>
      <c r="TOL36" s="2027"/>
      <c r="TOM36" s="2027"/>
      <c r="TON36" s="2027"/>
      <c r="TOO36" s="2027"/>
      <c r="TOP36" s="2027"/>
      <c r="TOQ36" s="2027"/>
      <c r="TOR36" s="2027"/>
      <c r="TOS36" s="2027"/>
      <c r="TOT36" s="2027"/>
      <c r="TOU36" s="2027"/>
      <c r="TOV36" s="2027"/>
      <c r="TOW36" s="2027"/>
      <c r="TOX36" s="2027"/>
      <c r="TOY36" s="2027"/>
      <c r="TOZ36" s="2027"/>
      <c r="TPA36" s="2027"/>
      <c r="TPB36" s="2027"/>
      <c r="TPC36" s="2027"/>
      <c r="TPD36" s="2027"/>
      <c r="TPE36" s="2027"/>
      <c r="TPF36" s="2027"/>
      <c r="TPG36" s="2027"/>
      <c r="TPH36" s="2027"/>
      <c r="TPI36" s="2027"/>
      <c r="TPJ36" s="2027"/>
      <c r="TPK36" s="2027"/>
      <c r="TPL36" s="2027"/>
      <c r="TPM36" s="2027"/>
      <c r="TPN36" s="2027"/>
      <c r="TPO36" s="2027"/>
      <c r="TPP36" s="2027"/>
      <c r="TPQ36" s="2027"/>
      <c r="TPR36" s="2027"/>
      <c r="TPS36" s="2027"/>
      <c r="TPT36" s="2027"/>
      <c r="TPU36" s="2027"/>
      <c r="TPV36" s="2027"/>
      <c r="TPW36" s="2027"/>
      <c r="TPX36" s="2027"/>
      <c r="TPY36" s="2027"/>
      <c r="TPZ36" s="2027"/>
      <c r="TQA36" s="2027"/>
      <c r="TQB36" s="2027"/>
      <c r="TQC36" s="2027"/>
      <c r="TQD36" s="2027"/>
      <c r="TQE36" s="2027"/>
      <c r="TQF36" s="2027"/>
      <c r="TQG36" s="2027"/>
      <c r="TQH36" s="2027"/>
      <c r="TQI36" s="2027"/>
      <c r="TQJ36" s="2027"/>
      <c r="TQK36" s="2027"/>
      <c r="TQL36" s="2027"/>
      <c r="TQM36" s="2027"/>
      <c r="TQN36" s="2027"/>
      <c r="TQO36" s="2027"/>
      <c r="TQP36" s="2027"/>
      <c r="TQQ36" s="2027"/>
      <c r="TQR36" s="2027"/>
      <c r="TQS36" s="2027"/>
      <c r="TQT36" s="2027"/>
      <c r="TQU36" s="2027"/>
      <c r="TQV36" s="2027"/>
      <c r="TQW36" s="2027"/>
      <c r="TQX36" s="2027"/>
      <c r="TQY36" s="2027"/>
      <c r="TQZ36" s="2027"/>
      <c r="TRA36" s="2027"/>
      <c r="TRB36" s="2027"/>
      <c r="TRC36" s="2027"/>
      <c r="TRD36" s="2027"/>
      <c r="TRE36" s="2027"/>
      <c r="TRF36" s="2027"/>
      <c r="TRG36" s="2027"/>
      <c r="TRH36" s="2027"/>
      <c r="TRI36" s="2027"/>
      <c r="TRJ36" s="2027"/>
      <c r="TRK36" s="2027"/>
      <c r="TRL36" s="2027"/>
      <c r="TRM36" s="2027"/>
      <c r="TRN36" s="2027"/>
      <c r="TRO36" s="2027"/>
      <c r="TRP36" s="2027"/>
      <c r="TRQ36" s="2027"/>
      <c r="TRR36" s="2027"/>
      <c r="TRS36" s="2027"/>
      <c r="TRT36" s="2027"/>
      <c r="TRU36" s="2027"/>
      <c r="TRV36" s="2027"/>
      <c r="TRW36" s="2027"/>
      <c r="TRX36" s="2027"/>
      <c r="TRY36" s="2027"/>
      <c r="TRZ36" s="2027"/>
      <c r="TSA36" s="2027"/>
      <c r="TSB36" s="2027"/>
      <c r="TSC36" s="2027"/>
      <c r="TSD36" s="2027"/>
      <c r="TSE36" s="2027"/>
      <c r="TSF36" s="2027"/>
      <c r="TSG36" s="2027"/>
      <c r="TSH36" s="2027"/>
      <c r="TSI36" s="2027"/>
      <c r="TSJ36" s="2027"/>
      <c r="TSK36" s="2027"/>
      <c r="TSL36" s="2027"/>
      <c r="TSM36" s="2027"/>
      <c r="TSN36" s="2027"/>
      <c r="TSO36" s="2027"/>
      <c r="TSP36" s="2027"/>
      <c r="TSQ36" s="2027"/>
      <c r="TSR36" s="2027"/>
      <c r="TSS36" s="2027"/>
      <c r="TST36" s="2027"/>
      <c r="TSU36" s="2027"/>
      <c r="TSV36" s="2027"/>
      <c r="TSW36" s="2027"/>
      <c r="TSX36" s="2027"/>
      <c r="TSY36" s="2027"/>
      <c r="TSZ36" s="2027"/>
      <c r="TTA36" s="2027"/>
      <c r="TTB36" s="2027"/>
      <c r="TTC36" s="2027"/>
      <c r="TTD36" s="2027"/>
      <c r="TTE36" s="2027"/>
      <c r="TTF36" s="2027"/>
      <c r="TTG36" s="2027"/>
      <c r="TTH36" s="2027"/>
      <c r="TTI36" s="2027"/>
      <c r="TTJ36" s="2027"/>
      <c r="TTK36" s="2027"/>
      <c r="TTL36" s="2027"/>
      <c r="TTM36" s="2027"/>
      <c r="TTN36" s="2027"/>
      <c r="TTO36" s="2027"/>
      <c r="TTP36" s="2027"/>
      <c r="TTQ36" s="2027"/>
      <c r="TTR36" s="2027"/>
      <c r="TTS36" s="2027"/>
      <c r="TTT36" s="2027"/>
      <c r="TTU36" s="2027"/>
      <c r="TTV36" s="2027"/>
      <c r="TTW36" s="2027"/>
      <c r="TTX36" s="2027"/>
      <c r="TTY36" s="2027"/>
      <c r="TTZ36" s="2027"/>
      <c r="TUA36" s="2027"/>
      <c r="TUB36" s="2027"/>
      <c r="TUC36" s="2027"/>
      <c r="TUD36" s="2027"/>
      <c r="TUE36" s="2027"/>
      <c r="TUF36" s="2027"/>
      <c r="TUG36" s="2027"/>
      <c r="TUH36" s="2027"/>
      <c r="TUI36" s="2027"/>
      <c r="TUJ36" s="2027"/>
      <c r="TUK36" s="2027"/>
      <c r="TUL36" s="2027"/>
      <c r="TUM36" s="2027"/>
      <c r="TUN36" s="2027"/>
      <c r="TUO36" s="2027"/>
      <c r="TUP36" s="2027"/>
      <c r="TUQ36" s="2027"/>
      <c r="TUR36" s="2027"/>
      <c r="TUS36" s="2027"/>
      <c r="TUT36" s="2027"/>
      <c r="TUU36" s="2027"/>
      <c r="TUV36" s="2027"/>
      <c r="TUW36" s="2027"/>
      <c r="TUX36" s="2027"/>
      <c r="TUY36" s="2027"/>
      <c r="TUZ36" s="2027"/>
      <c r="TVA36" s="2027"/>
      <c r="TVB36" s="2027"/>
      <c r="TVC36" s="2027"/>
      <c r="TVD36" s="2027"/>
      <c r="TVE36" s="2027"/>
      <c r="TVF36" s="2027"/>
      <c r="TVG36" s="2027"/>
      <c r="TVH36" s="2027"/>
      <c r="TVI36" s="2027"/>
      <c r="TVJ36" s="2027"/>
      <c r="TVK36" s="2027"/>
      <c r="TVL36" s="2027"/>
      <c r="TVM36" s="2027"/>
      <c r="TVN36" s="2027"/>
      <c r="TVO36" s="2027"/>
      <c r="TVP36" s="2027"/>
      <c r="TVQ36" s="2027"/>
      <c r="TVR36" s="2027"/>
      <c r="TVS36" s="2027"/>
      <c r="TVT36" s="2027"/>
      <c r="TVU36" s="2027"/>
      <c r="TVV36" s="2027"/>
      <c r="TVW36" s="2027"/>
      <c r="TVX36" s="2027"/>
      <c r="TVY36" s="2027"/>
      <c r="TVZ36" s="2027"/>
      <c r="TWA36" s="2027"/>
      <c r="TWB36" s="2027"/>
      <c r="TWC36" s="2027"/>
      <c r="TWD36" s="2027"/>
      <c r="TWE36" s="2027"/>
      <c r="TWF36" s="2027"/>
      <c r="TWG36" s="2027"/>
      <c r="TWH36" s="2027"/>
      <c r="TWI36" s="2027"/>
      <c r="TWJ36" s="2027"/>
      <c r="TWK36" s="2027"/>
      <c r="TWL36" s="2027"/>
      <c r="TWM36" s="2027"/>
      <c r="TWN36" s="2027"/>
      <c r="TWO36" s="2027"/>
      <c r="TWP36" s="2027"/>
      <c r="TWQ36" s="2027"/>
      <c r="TWR36" s="2027"/>
      <c r="TWS36" s="2027"/>
      <c r="TWT36" s="2027"/>
      <c r="TWU36" s="2027"/>
      <c r="TWV36" s="2027"/>
      <c r="TWW36" s="2027"/>
      <c r="TWX36" s="2027"/>
      <c r="TWY36" s="2027"/>
      <c r="TWZ36" s="2027"/>
      <c r="TXA36" s="2027"/>
      <c r="TXB36" s="2027"/>
      <c r="TXC36" s="2027"/>
      <c r="TXD36" s="2027"/>
      <c r="TXE36" s="2027"/>
      <c r="TXF36" s="2027"/>
      <c r="TXG36" s="2027"/>
      <c r="TXH36" s="2027"/>
      <c r="TXI36" s="2027"/>
      <c r="TXJ36" s="2027"/>
      <c r="TXK36" s="2027"/>
      <c r="TXL36" s="2027"/>
      <c r="TXM36" s="2027"/>
      <c r="TXN36" s="2027"/>
      <c r="TXO36" s="2027"/>
      <c r="TXP36" s="2027"/>
      <c r="TXQ36" s="2027"/>
      <c r="TXR36" s="2027"/>
      <c r="TXS36" s="2027"/>
      <c r="TXT36" s="2027"/>
      <c r="TXU36" s="2027"/>
      <c r="TXV36" s="2027"/>
      <c r="TXW36" s="2027"/>
      <c r="TXX36" s="2027"/>
      <c r="TXY36" s="2027"/>
      <c r="TXZ36" s="2027"/>
      <c r="TYA36" s="2027"/>
      <c r="TYB36" s="2027"/>
      <c r="TYC36" s="2027"/>
      <c r="TYD36" s="2027"/>
      <c r="TYE36" s="2027"/>
      <c r="TYF36" s="2027"/>
      <c r="TYG36" s="2027"/>
      <c r="TYH36" s="2027"/>
      <c r="TYI36" s="2027"/>
      <c r="TYJ36" s="2027"/>
      <c r="TYK36" s="2027"/>
      <c r="TYL36" s="2027"/>
      <c r="TYM36" s="2027"/>
      <c r="TYN36" s="2027"/>
      <c r="TYO36" s="2027"/>
      <c r="TYP36" s="2027"/>
      <c r="TYQ36" s="2027"/>
      <c r="TYR36" s="2027"/>
      <c r="TYS36" s="2027"/>
      <c r="TYT36" s="2027"/>
      <c r="TYU36" s="2027"/>
      <c r="TYV36" s="2027"/>
      <c r="TYW36" s="2027"/>
      <c r="TYX36" s="2027"/>
      <c r="TYY36" s="2027"/>
      <c r="TYZ36" s="2027"/>
      <c r="TZA36" s="2027"/>
      <c r="TZB36" s="2027"/>
      <c r="TZC36" s="2027"/>
      <c r="TZD36" s="2027"/>
      <c r="TZE36" s="2027"/>
      <c r="TZF36" s="2027"/>
      <c r="TZG36" s="2027"/>
      <c r="TZH36" s="2027"/>
      <c r="TZI36" s="2027"/>
      <c r="TZJ36" s="2027"/>
      <c r="TZK36" s="2027"/>
      <c r="TZL36" s="2027"/>
      <c r="TZM36" s="2027"/>
      <c r="TZN36" s="2027"/>
      <c r="TZO36" s="2027"/>
      <c r="TZP36" s="2027"/>
      <c r="TZQ36" s="2027"/>
      <c r="TZR36" s="2027"/>
      <c r="TZS36" s="2027"/>
      <c r="TZT36" s="2027"/>
      <c r="TZU36" s="2027"/>
      <c r="TZV36" s="2027"/>
      <c r="TZW36" s="2027"/>
      <c r="TZX36" s="2027"/>
      <c r="TZY36" s="2027"/>
      <c r="TZZ36" s="2027"/>
      <c r="UAA36" s="2027"/>
      <c r="UAB36" s="2027"/>
      <c r="UAC36" s="2027"/>
      <c r="UAD36" s="2027"/>
      <c r="UAE36" s="2027"/>
      <c r="UAF36" s="2027"/>
      <c r="UAG36" s="2027"/>
      <c r="UAH36" s="2027"/>
      <c r="UAI36" s="2027"/>
      <c r="UAJ36" s="2027"/>
      <c r="UAK36" s="2027"/>
      <c r="UAL36" s="2027"/>
      <c r="UAM36" s="2027"/>
      <c r="UAN36" s="2027"/>
      <c r="UAO36" s="2027"/>
      <c r="UAP36" s="2027"/>
      <c r="UAQ36" s="2027"/>
      <c r="UAR36" s="2027"/>
      <c r="UAS36" s="2027"/>
      <c r="UAT36" s="2027"/>
      <c r="UAU36" s="2027"/>
      <c r="UAV36" s="2027"/>
      <c r="UAW36" s="2027"/>
      <c r="UAX36" s="2027"/>
      <c r="UAY36" s="2027"/>
      <c r="UAZ36" s="2027"/>
      <c r="UBA36" s="2027"/>
      <c r="UBB36" s="2027"/>
      <c r="UBC36" s="2027"/>
      <c r="UBD36" s="2027"/>
      <c r="UBE36" s="2027"/>
      <c r="UBF36" s="2027"/>
      <c r="UBG36" s="2027"/>
      <c r="UBH36" s="2027"/>
      <c r="UBI36" s="2027"/>
      <c r="UBJ36" s="2027"/>
      <c r="UBK36" s="2027"/>
      <c r="UBL36" s="2027"/>
      <c r="UBM36" s="2027"/>
      <c r="UBN36" s="2027"/>
      <c r="UBO36" s="2027"/>
      <c r="UBP36" s="2027"/>
      <c r="UBQ36" s="2027"/>
      <c r="UBR36" s="2027"/>
      <c r="UBS36" s="2027"/>
      <c r="UBT36" s="2027"/>
      <c r="UBU36" s="2027"/>
      <c r="UBV36" s="2027"/>
      <c r="UBW36" s="2027"/>
      <c r="UBX36" s="2027"/>
      <c r="UBY36" s="2027"/>
      <c r="UBZ36" s="2027"/>
      <c r="UCA36" s="2027"/>
      <c r="UCB36" s="2027"/>
      <c r="UCC36" s="2027"/>
      <c r="UCD36" s="2027"/>
      <c r="UCE36" s="2027"/>
      <c r="UCF36" s="2027"/>
      <c r="UCG36" s="2027"/>
      <c r="UCH36" s="2027"/>
      <c r="UCI36" s="2027"/>
      <c r="UCJ36" s="2027"/>
      <c r="UCK36" s="2027"/>
      <c r="UCL36" s="2027"/>
      <c r="UCM36" s="2027"/>
      <c r="UCN36" s="2027"/>
      <c r="UCO36" s="2027"/>
      <c r="UCP36" s="2027"/>
      <c r="UCQ36" s="2027"/>
      <c r="UCR36" s="2027"/>
      <c r="UCS36" s="2027"/>
      <c r="UCT36" s="2027"/>
      <c r="UCU36" s="2027"/>
      <c r="UCV36" s="2027"/>
      <c r="UCW36" s="2027"/>
      <c r="UCX36" s="2027"/>
      <c r="UCY36" s="2027"/>
      <c r="UCZ36" s="2027"/>
      <c r="UDA36" s="2027"/>
      <c r="UDB36" s="2027"/>
      <c r="UDC36" s="2027"/>
      <c r="UDD36" s="2027"/>
      <c r="UDE36" s="2027"/>
      <c r="UDF36" s="2027"/>
      <c r="UDG36" s="2027"/>
      <c r="UDH36" s="2027"/>
      <c r="UDI36" s="2027"/>
      <c r="UDJ36" s="2027"/>
      <c r="UDK36" s="2027"/>
      <c r="UDL36" s="2027"/>
      <c r="UDM36" s="2027"/>
      <c r="UDN36" s="2027"/>
      <c r="UDO36" s="2027"/>
      <c r="UDP36" s="2027"/>
      <c r="UDQ36" s="2027"/>
      <c r="UDR36" s="2027"/>
      <c r="UDS36" s="2027"/>
      <c r="UDT36" s="2027"/>
      <c r="UDU36" s="2027"/>
      <c r="UDV36" s="2027"/>
      <c r="UDW36" s="2027"/>
      <c r="UDX36" s="2027"/>
      <c r="UDY36" s="2027"/>
      <c r="UDZ36" s="2027"/>
      <c r="UEA36" s="2027"/>
      <c r="UEB36" s="2027"/>
      <c r="UEC36" s="2027"/>
      <c r="UED36" s="2027"/>
      <c r="UEE36" s="2027"/>
      <c r="UEF36" s="2027"/>
      <c r="UEG36" s="2027"/>
      <c r="UEH36" s="2027"/>
      <c r="UEI36" s="2027"/>
      <c r="UEJ36" s="2027"/>
      <c r="UEK36" s="2027"/>
      <c r="UEL36" s="2027"/>
      <c r="UEM36" s="2027"/>
      <c r="UEN36" s="2027"/>
      <c r="UEO36" s="2027"/>
      <c r="UEP36" s="2027"/>
      <c r="UEQ36" s="2027"/>
      <c r="UER36" s="2027"/>
      <c r="UES36" s="2027"/>
      <c r="UET36" s="2027"/>
      <c r="UEU36" s="2027"/>
      <c r="UEV36" s="2027"/>
      <c r="UEW36" s="2027"/>
      <c r="UEX36" s="2027"/>
      <c r="UEY36" s="2027"/>
      <c r="UEZ36" s="2027"/>
      <c r="UFA36" s="2027"/>
      <c r="UFB36" s="2027"/>
      <c r="UFC36" s="2027"/>
      <c r="UFD36" s="2027"/>
      <c r="UFE36" s="2027"/>
      <c r="UFF36" s="2027"/>
      <c r="UFG36" s="2027"/>
      <c r="UFH36" s="2027"/>
      <c r="UFI36" s="2027"/>
      <c r="UFJ36" s="2027"/>
      <c r="UFK36" s="2027"/>
      <c r="UFL36" s="2027"/>
      <c r="UFM36" s="2027"/>
      <c r="UFN36" s="2027"/>
      <c r="UFO36" s="2027"/>
      <c r="UFP36" s="2027"/>
      <c r="UFQ36" s="2027"/>
      <c r="UFR36" s="2027"/>
      <c r="UFS36" s="2027"/>
      <c r="UFT36" s="2027"/>
      <c r="UFU36" s="2027"/>
      <c r="UFV36" s="2027"/>
      <c r="UFW36" s="2027"/>
      <c r="UFX36" s="2027"/>
      <c r="UFY36" s="2027"/>
      <c r="UFZ36" s="2027"/>
      <c r="UGA36" s="2027"/>
      <c r="UGB36" s="2027"/>
      <c r="UGC36" s="2027"/>
      <c r="UGD36" s="2027"/>
      <c r="UGE36" s="2027"/>
      <c r="UGF36" s="2027"/>
      <c r="UGG36" s="2027"/>
      <c r="UGH36" s="2027"/>
      <c r="UGI36" s="2027"/>
      <c r="UGJ36" s="2027"/>
      <c r="UGK36" s="2027"/>
      <c r="UGL36" s="2027"/>
      <c r="UGM36" s="2027"/>
      <c r="UGN36" s="2027"/>
      <c r="UGO36" s="2027"/>
      <c r="UGP36" s="2027"/>
      <c r="UGQ36" s="2027"/>
      <c r="UGR36" s="2027"/>
      <c r="UGS36" s="2027"/>
      <c r="UGT36" s="2027"/>
      <c r="UGU36" s="2027"/>
      <c r="UGV36" s="2027"/>
      <c r="UGW36" s="2027"/>
      <c r="UGX36" s="2027"/>
      <c r="UGY36" s="2027"/>
      <c r="UGZ36" s="2027"/>
      <c r="UHA36" s="2027"/>
      <c r="UHB36" s="2027"/>
      <c r="UHC36" s="2027"/>
      <c r="UHD36" s="2027"/>
      <c r="UHE36" s="2027"/>
      <c r="UHF36" s="2027"/>
      <c r="UHG36" s="2027"/>
      <c r="UHH36" s="2027"/>
      <c r="UHI36" s="2027"/>
      <c r="UHJ36" s="2027"/>
      <c r="UHK36" s="2027"/>
      <c r="UHL36" s="2027"/>
      <c r="UHM36" s="2027"/>
      <c r="UHN36" s="2027"/>
      <c r="UHO36" s="2027"/>
      <c r="UHP36" s="2027"/>
      <c r="UHQ36" s="2027"/>
      <c r="UHR36" s="2027"/>
      <c r="UHS36" s="2027"/>
      <c r="UHT36" s="2027"/>
      <c r="UHU36" s="2027"/>
      <c r="UHV36" s="2027"/>
      <c r="UHW36" s="2027"/>
      <c r="UHX36" s="2027"/>
      <c r="UHY36" s="2027"/>
      <c r="UHZ36" s="2027"/>
      <c r="UIA36" s="2027"/>
      <c r="UIB36" s="2027"/>
      <c r="UIC36" s="2027"/>
      <c r="UID36" s="2027"/>
      <c r="UIE36" s="2027"/>
      <c r="UIF36" s="2027"/>
      <c r="UIG36" s="2027"/>
      <c r="UIH36" s="2027"/>
      <c r="UII36" s="2027"/>
      <c r="UIJ36" s="2027"/>
      <c r="UIK36" s="2027"/>
      <c r="UIL36" s="2027"/>
      <c r="UIM36" s="2027"/>
      <c r="UIN36" s="2027"/>
      <c r="UIO36" s="2027"/>
      <c r="UIP36" s="2027"/>
      <c r="UIQ36" s="2027"/>
      <c r="UIR36" s="2027"/>
      <c r="UIS36" s="2027"/>
      <c r="UIT36" s="2027"/>
      <c r="UIU36" s="2027"/>
      <c r="UIV36" s="2027"/>
      <c r="UIW36" s="2027"/>
      <c r="UIX36" s="2027"/>
      <c r="UIY36" s="2027"/>
      <c r="UIZ36" s="2027"/>
      <c r="UJA36" s="2027"/>
      <c r="UJB36" s="2027"/>
      <c r="UJC36" s="2027"/>
      <c r="UJD36" s="2027"/>
      <c r="UJE36" s="2027"/>
      <c r="UJF36" s="2027"/>
      <c r="UJG36" s="2027"/>
      <c r="UJH36" s="2027"/>
      <c r="UJI36" s="2027"/>
      <c r="UJJ36" s="2027"/>
      <c r="UJK36" s="2027"/>
      <c r="UJL36" s="2027"/>
      <c r="UJM36" s="2027"/>
      <c r="UJN36" s="2027"/>
      <c r="UJO36" s="2027"/>
      <c r="UJP36" s="2027"/>
      <c r="UJQ36" s="2027"/>
      <c r="UJR36" s="2027"/>
      <c r="UJS36" s="2027"/>
      <c r="UJT36" s="2027"/>
      <c r="UJU36" s="2027"/>
      <c r="UJV36" s="2027"/>
      <c r="UJW36" s="2027"/>
      <c r="UJX36" s="2027"/>
      <c r="UJY36" s="2027"/>
      <c r="UJZ36" s="2027"/>
      <c r="UKA36" s="2027"/>
      <c r="UKB36" s="2027"/>
      <c r="UKC36" s="2027"/>
      <c r="UKD36" s="2027"/>
      <c r="UKE36" s="2027"/>
      <c r="UKF36" s="2027"/>
      <c r="UKG36" s="2027"/>
      <c r="UKH36" s="2027"/>
      <c r="UKI36" s="2027"/>
      <c r="UKJ36" s="2027"/>
      <c r="UKK36" s="2027"/>
      <c r="UKL36" s="2027"/>
      <c r="UKM36" s="2027"/>
      <c r="UKN36" s="2027"/>
      <c r="UKO36" s="2027"/>
      <c r="UKP36" s="2027"/>
      <c r="UKQ36" s="2027"/>
      <c r="UKR36" s="2027"/>
      <c r="UKS36" s="2027"/>
      <c r="UKT36" s="2027"/>
      <c r="UKU36" s="2027"/>
      <c r="UKV36" s="2027"/>
      <c r="UKW36" s="2027"/>
      <c r="UKX36" s="2027"/>
      <c r="UKY36" s="2027"/>
      <c r="UKZ36" s="2027"/>
      <c r="ULA36" s="2027"/>
      <c r="ULB36" s="2027"/>
      <c r="ULC36" s="2027"/>
      <c r="ULD36" s="2027"/>
      <c r="ULE36" s="2027"/>
      <c r="ULF36" s="2027"/>
      <c r="ULG36" s="2027"/>
      <c r="ULH36" s="2027"/>
      <c r="ULI36" s="2027"/>
      <c r="ULJ36" s="2027"/>
      <c r="ULK36" s="2027"/>
      <c r="ULL36" s="2027"/>
      <c r="ULM36" s="2027"/>
      <c r="ULN36" s="2027"/>
      <c r="ULO36" s="2027"/>
      <c r="ULP36" s="2027"/>
      <c r="ULQ36" s="2027"/>
      <c r="ULR36" s="2027"/>
      <c r="ULS36" s="2027"/>
      <c r="ULT36" s="2027"/>
      <c r="ULU36" s="2027"/>
      <c r="ULV36" s="2027"/>
      <c r="ULW36" s="2027"/>
      <c r="ULX36" s="2027"/>
      <c r="ULY36" s="2027"/>
      <c r="ULZ36" s="2027"/>
      <c r="UMA36" s="2027"/>
      <c r="UMB36" s="2027"/>
      <c r="UMC36" s="2027"/>
      <c r="UMD36" s="2027"/>
      <c r="UME36" s="2027"/>
      <c r="UMF36" s="2027"/>
      <c r="UMG36" s="2027"/>
      <c r="UMH36" s="2027"/>
      <c r="UMI36" s="2027"/>
      <c r="UMJ36" s="2027"/>
      <c r="UMK36" s="2027"/>
      <c r="UML36" s="2027"/>
      <c r="UMM36" s="2027"/>
      <c r="UMN36" s="2027"/>
      <c r="UMO36" s="2027"/>
      <c r="UMP36" s="2027"/>
      <c r="UMQ36" s="2027"/>
      <c r="UMR36" s="2027"/>
      <c r="UMS36" s="2027"/>
      <c r="UMT36" s="2027"/>
      <c r="UMU36" s="2027"/>
      <c r="UMV36" s="2027"/>
      <c r="UMW36" s="2027"/>
      <c r="UMX36" s="2027"/>
      <c r="UMY36" s="2027"/>
      <c r="UMZ36" s="2027"/>
      <c r="UNA36" s="2027"/>
      <c r="UNB36" s="2027"/>
      <c r="UNC36" s="2027"/>
      <c r="UND36" s="2027"/>
      <c r="UNE36" s="2027"/>
      <c r="UNF36" s="2027"/>
      <c r="UNG36" s="2027"/>
      <c r="UNH36" s="2027"/>
      <c r="UNI36" s="2027"/>
      <c r="UNJ36" s="2027"/>
      <c r="UNK36" s="2027"/>
      <c r="UNL36" s="2027"/>
      <c r="UNM36" s="2027"/>
      <c r="UNN36" s="2027"/>
      <c r="UNO36" s="2027"/>
      <c r="UNP36" s="2027"/>
      <c r="UNQ36" s="2027"/>
      <c r="UNR36" s="2027"/>
      <c r="UNS36" s="2027"/>
      <c r="UNT36" s="2027"/>
      <c r="UNU36" s="2027"/>
      <c r="UNV36" s="2027"/>
      <c r="UNW36" s="2027"/>
      <c r="UNX36" s="2027"/>
      <c r="UNY36" s="2027"/>
      <c r="UNZ36" s="2027"/>
      <c r="UOA36" s="2027"/>
      <c r="UOB36" s="2027"/>
      <c r="UOC36" s="2027"/>
      <c r="UOD36" s="2027"/>
      <c r="UOE36" s="2027"/>
      <c r="UOF36" s="2027"/>
      <c r="UOG36" s="2027"/>
      <c r="UOH36" s="2027"/>
      <c r="UOI36" s="2027"/>
      <c r="UOJ36" s="2027"/>
      <c r="UOK36" s="2027"/>
      <c r="UOL36" s="2027"/>
      <c r="UOM36" s="2027"/>
      <c r="UON36" s="2027"/>
      <c r="UOO36" s="2027"/>
      <c r="UOP36" s="2027"/>
      <c r="UOQ36" s="2027"/>
      <c r="UOR36" s="2027"/>
      <c r="UOS36" s="2027"/>
      <c r="UOT36" s="2027"/>
      <c r="UOU36" s="2027"/>
      <c r="UOV36" s="2027"/>
      <c r="UOW36" s="2027"/>
      <c r="UOX36" s="2027"/>
      <c r="UOY36" s="2027"/>
      <c r="UOZ36" s="2027"/>
      <c r="UPA36" s="2027"/>
      <c r="UPB36" s="2027"/>
      <c r="UPC36" s="2027"/>
      <c r="UPD36" s="2027"/>
      <c r="UPE36" s="2027"/>
      <c r="UPF36" s="2027"/>
      <c r="UPG36" s="2027"/>
      <c r="UPH36" s="2027"/>
      <c r="UPI36" s="2027"/>
      <c r="UPJ36" s="2027"/>
      <c r="UPK36" s="2027"/>
      <c r="UPL36" s="2027"/>
      <c r="UPM36" s="2027"/>
      <c r="UPN36" s="2027"/>
      <c r="UPO36" s="2027"/>
      <c r="UPP36" s="2027"/>
      <c r="UPQ36" s="2027"/>
      <c r="UPR36" s="2027"/>
      <c r="UPS36" s="2027"/>
      <c r="UPT36" s="2027"/>
      <c r="UPU36" s="2027"/>
      <c r="UPV36" s="2027"/>
      <c r="UPW36" s="2027"/>
      <c r="UPX36" s="2027"/>
      <c r="UPY36" s="2027"/>
      <c r="UPZ36" s="2027"/>
      <c r="UQA36" s="2027"/>
      <c r="UQB36" s="2027"/>
      <c r="UQC36" s="2027"/>
      <c r="UQD36" s="2027"/>
      <c r="UQE36" s="2027"/>
      <c r="UQF36" s="2027"/>
      <c r="UQG36" s="2027"/>
      <c r="UQH36" s="2027"/>
      <c r="UQI36" s="2027"/>
      <c r="UQJ36" s="2027"/>
      <c r="UQK36" s="2027"/>
      <c r="UQL36" s="2027"/>
      <c r="UQM36" s="2027"/>
      <c r="UQN36" s="2027"/>
      <c r="UQO36" s="2027"/>
      <c r="UQP36" s="2027"/>
      <c r="UQQ36" s="2027"/>
      <c r="UQR36" s="2027"/>
      <c r="UQS36" s="2027"/>
      <c r="UQT36" s="2027"/>
      <c r="UQU36" s="2027"/>
      <c r="UQV36" s="2027"/>
      <c r="UQW36" s="2027"/>
      <c r="UQX36" s="2027"/>
      <c r="UQY36" s="2027"/>
      <c r="UQZ36" s="2027"/>
      <c r="URA36" s="2027"/>
      <c r="URB36" s="2027"/>
      <c r="URC36" s="2027"/>
      <c r="URD36" s="2027"/>
      <c r="URE36" s="2027"/>
      <c r="URF36" s="2027"/>
      <c r="URG36" s="2027"/>
      <c r="URH36" s="2027"/>
      <c r="URI36" s="2027"/>
      <c r="URJ36" s="2027"/>
      <c r="URK36" s="2027"/>
      <c r="URL36" s="2027"/>
      <c r="URM36" s="2027"/>
      <c r="URN36" s="2027"/>
      <c r="URO36" s="2027"/>
      <c r="URP36" s="2027"/>
      <c r="URQ36" s="2027"/>
      <c r="URR36" s="2027"/>
      <c r="URS36" s="2027"/>
      <c r="URT36" s="2027"/>
      <c r="URU36" s="2027"/>
      <c r="URV36" s="2027"/>
      <c r="URW36" s="2027"/>
      <c r="URX36" s="2027"/>
      <c r="URY36" s="2027"/>
      <c r="URZ36" s="2027"/>
      <c r="USA36" s="2027"/>
      <c r="USB36" s="2027"/>
      <c r="USC36" s="2027"/>
      <c r="USD36" s="2027"/>
      <c r="USE36" s="2027"/>
      <c r="USF36" s="2027"/>
      <c r="USG36" s="2027"/>
      <c r="USH36" s="2027"/>
      <c r="USI36" s="2027"/>
      <c r="USJ36" s="2027"/>
      <c r="USK36" s="2027"/>
      <c r="USL36" s="2027"/>
      <c r="USM36" s="2027"/>
      <c r="USN36" s="2027"/>
      <c r="USO36" s="2027"/>
      <c r="USP36" s="2027"/>
      <c r="USQ36" s="2027"/>
      <c r="USR36" s="2027"/>
      <c r="USS36" s="2027"/>
      <c r="UST36" s="2027"/>
      <c r="USU36" s="2027"/>
      <c r="USV36" s="2027"/>
      <c r="USW36" s="2027"/>
      <c r="USX36" s="2027"/>
      <c r="USY36" s="2027"/>
      <c r="USZ36" s="2027"/>
      <c r="UTA36" s="2027"/>
      <c r="UTB36" s="2027"/>
      <c r="UTC36" s="2027"/>
      <c r="UTD36" s="2027"/>
      <c r="UTE36" s="2027"/>
      <c r="UTF36" s="2027"/>
      <c r="UTG36" s="2027"/>
      <c r="UTH36" s="2027"/>
      <c r="UTI36" s="2027"/>
      <c r="UTJ36" s="2027"/>
      <c r="UTK36" s="2027"/>
      <c r="UTL36" s="2027"/>
      <c r="UTM36" s="2027"/>
      <c r="UTN36" s="2027"/>
      <c r="UTO36" s="2027"/>
      <c r="UTP36" s="2027"/>
      <c r="UTQ36" s="2027"/>
      <c r="UTR36" s="2027"/>
      <c r="UTS36" s="2027"/>
      <c r="UTT36" s="2027"/>
      <c r="UTU36" s="2027"/>
      <c r="UTV36" s="2027"/>
      <c r="UTW36" s="2027"/>
      <c r="UTX36" s="2027"/>
      <c r="UTY36" s="2027"/>
      <c r="UTZ36" s="2027"/>
      <c r="UUA36" s="2027"/>
      <c r="UUB36" s="2027"/>
      <c r="UUC36" s="2027"/>
      <c r="UUD36" s="2027"/>
      <c r="UUE36" s="2027"/>
      <c r="UUF36" s="2027"/>
      <c r="UUG36" s="2027"/>
      <c r="UUH36" s="2027"/>
      <c r="UUI36" s="2027"/>
      <c r="UUJ36" s="2027"/>
      <c r="UUK36" s="2027"/>
      <c r="UUL36" s="2027"/>
      <c r="UUM36" s="2027"/>
      <c r="UUN36" s="2027"/>
      <c r="UUO36" s="2027"/>
      <c r="UUP36" s="2027"/>
      <c r="UUQ36" s="2027"/>
      <c r="UUR36" s="2027"/>
      <c r="UUS36" s="2027"/>
      <c r="UUT36" s="2027"/>
      <c r="UUU36" s="2027"/>
      <c r="UUV36" s="2027"/>
      <c r="UUW36" s="2027"/>
      <c r="UUX36" s="2027"/>
      <c r="UUY36" s="2027"/>
      <c r="UUZ36" s="2027"/>
      <c r="UVA36" s="2027"/>
      <c r="UVB36" s="2027"/>
      <c r="UVC36" s="2027"/>
      <c r="UVD36" s="2027"/>
      <c r="UVE36" s="2027"/>
      <c r="UVF36" s="2027"/>
      <c r="UVG36" s="2027"/>
      <c r="UVH36" s="2027"/>
      <c r="UVI36" s="2027"/>
      <c r="UVJ36" s="2027"/>
      <c r="UVK36" s="2027"/>
      <c r="UVL36" s="2027"/>
      <c r="UVM36" s="2027"/>
      <c r="UVN36" s="2027"/>
      <c r="UVO36" s="2027"/>
      <c r="UVP36" s="2027"/>
      <c r="UVQ36" s="2027"/>
      <c r="UVR36" s="2027"/>
      <c r="UVS36" s="2027"/>
      <c r="UVT36" s="2027"/>
      <c r="UVU36" s="2027"/>
      <c r="UVV36" s="2027"/>
      <c r="UVW36" s="2027"/>
      <c r="UVX36" s="2027"/>
      <c r="UVY36" s="2027"/>
      <c r="UVZ36" s="2027"/>
      <c r="UWA36" s="2027"/>
      <c r="UWB36" s="2027"/>
      <c r="UWC36" s="2027"/>
      <c r="UWD36" s="2027"/>
      <c r="UWE36" s="2027"/>
      <c r="UWF36" s="2027"/>
      <c r="UWG36" s="2027"/>
      <c r="UWH36" s="2027"/>
      <c r="UWI36" s="2027"/>
      <c r="UWJ36" s="2027"/>
      <c r="UWK36" s="2027"/>
      <c r="UWL36" s="2027"/>
      <c r="UWM36" s="2027"/>
      <c r="UWN36" s="2027"/>
      <c r="UWO36" s="2027"/>
      <c r="UWP36" s="2027"/>
      <c r="UWQ36" s="2027"/>
      <c r="UWR36" s="2027"/>
      <c r="UWS36" s="2027"/>
      <c r="UWT36" s="2027"/>
      <c r="UWU36" s="2027"/>
      <c r="UWV36" s="2027"/>
      <c r="UWW36" s="2027"/>
      <c r="UWX36" s="2027"/>
      <c r="UWY36" s="2027"/>
      <c r="UWZ36" s="2027"/>
      <c r="UXA36" s="2027"/>
      <c r="UXB36" s="2027"/>
      <c r="UXC36" s="2027"/>
      <c r="UXD36" s="2027"/>
      <c r="UXE36" s="2027"/>
      <c r="UXF36" s="2027"/>
      <c r="UXG36" s="2027"/>
      <c r="UXH36" s="2027"/>
      <c r="UXI36" s="2027"/>
      <c r="UXJ36" s="2027"/>
      <c r="UXK36" s="2027"/>
      <c r="UXL36" s="2027"/>
      <c r="UXM36" s="2027"/>
      <c r="UXN36" s="2027"/>
      <c r="UXO36" s="2027"/>
      <c r="UXP36" s="2027"/>
      <c r="UXQ36" s="2027"/>
      <c r="UXR36" s="2027"/>
      <c r="UXS36" s="2027"/>
      <c r="UXT36" s="2027"/>
      <c r="UXU36" s="2027"/>
      <c r="UXV36" s="2027"/>
      <c r="UXW36" s="2027"/>
      <c r="UXX36" s="2027"/>
      <c r="UXY36" s="2027"/>
      <c r="UXZ36" s="2027"/>
      <c r="UYA36" s="2027"/>
      <c r="UYB36" s="2027"/>
      <c r="UYC36" s="2027"/>
      <c r="UYD36" s="2027"/>
      <c r="UYE36" s="2027"/>
      <c r="UYF36" s="2027"/>
      <c r="UYG36" s="2027"/>
      <c r="UYH36" s="2027"/>
      <c r="UYI36" s="2027"/>
      <c r="UYJ36" s="2027"/>
      <c r="UYK36" s="2027"/>
      <c r="UYL36" s="2027"/>
      <c r="UYM36" s="2027"/>
      <c r="UYN36" s="2027"/>
      <c r="UYO36" s="2027"/>
      <c r="UYP36" s="2027"/>
      <c r="UYQ36" s="2027"/>
      <c r="UYR36" s="2027"/>
      <c r="UYS36" s="2027"/>
      <c r="UYT36" s="2027"/>
      <c r="UYU36" s="2027"/>
      <c r="UYV36" s="2027"/>
      <c r="UYW36" s="2027"/>
      <c r="UYX36" s="2027"/>
      <c r="UYY36" s="2027"/>
      <c r="UYZ36" s="2027"/>
      <c r="UZA36" s="2027"/>
      <c r="UZB36" s="2027"/>
      <c r="UZC36" s="2027"/>
      <c r="UZD36" s="2027"/>
      <c r="UZE36" s="2027"/>
      <c r="UZF36" s="2027"/>
      <c r="UZG36" s="2027"/>
      <c r="UZH36" s="2027"/>
      <c r="UZI36" s="2027"/>
      <c r="UZJ36" s="2027"/>
      <c r="UZK36" s="2027"/>
      <c r="UZL36" s="2027"/>
      <c r="UZM36" s="2027"/>
      <c r="UZN36" s="2027"/>
      <c r="UZO36" s="2027"/>
      <c r="UZP36" s="2027"/>
      <c r="UZQ36" s="2027"/>
      <c r="UZR36" s="2027"/>
      <c r="UZS36" s="2027"/>
      <c r="UZT36" s="2027"/>
      <c r="UZU36" s="2027"/>
      <c r="UZV36" s="2027"/>
      <c r="UZW36" s="2027"/>
      <c r="UZX36" s="2027"/>
      <c r="UZY36" s="2027"/>
      <c r="UZZ36" s="2027"/>
      <c r="VAA36" s="2027"/>
      <c r="VAB36" s="2027"/>
      <c r="VAC36" s="2027"/>
      <c r="VAD36" s="2027"/>
      <c r="VAE36" s="2027"/>
      <c r="VAF36" s="2027"/>
      <c r="VAG36" s="2027"/>
      <c r="VAH36" s="2027"/>
      <c r="VAI36" s="2027"/>
      <c r="VAJ36" s="2027"/>
      <c r="VAK36" s="2027"/>
      <c r="VAL36" s="2027"/>
      <c r="VAM36" s="2027"/>
      <c r="VAN36" s="2027"/>
      <c r="VAO36" s="2027"/>
      <c r="VAP36" s="2027"/>
      <c r="VAQ36" s="2027"/>
      <c r="VAR36" s="2027"/>
      <c r="VAS36" s="2027"/>
      <c r="VAT36" s="2027"/>
      <c r="VAU36" s="2027"/>
      <c r="VAV36" s="2027"/>
      <c r="VAW36" s="2027"/>
      <c r="VAX36" s="2027"/>
      <c r="VAY36" s="2027"/>
      <c r="VAZ36" s="2027"/>
      <c r="VBA36" s="2027"/>
      <c r="VBB36" s="2027"/>
      <c r="VBC36" s="2027"/>
      <c r="VBD36" s="2027"/>
      <c r="VBE36" s="2027"/>
      <c r="VBF36" s="2027"/>
      <c r="VBG36" s="2027"/>
      <c r="VBH36" s="2027"/>
      <c r="VBI36" s="2027"/>
      <c r="VBJ36" s="2027"/>
      <c r="VBK36" s="2027"/>
      <c r="VBL36" s="2027"/>
      <c r="VBM36" s="2027"/>
      <c r="VBN36" s="2027"/>
      <c r="VBO36" s="2027"/>
      <c r="VBP36" s="2027"/>
      <c r="VBQ36" s="2027"/>
      <c r="VBR36" s="2027"/>
      <c r="VBS36" s="2027"/>
      <c r="VBT36" s="2027"/>
      <c r="VBU36" s="2027"/>
      <c r="VBV36" s="2027"/>
      <c r="VBW36" s="2027"/>
      <c r="VBX36" s="2027"/>
      <c r="VBY36" s="2027"/>
      <c r="VBZ36" s="2027"/>
      <c r="VCA36" s="2027"/>
      <c r="VCB36" s="2027"/>
      <c r="VCC36" s="2027"/>
      <c r="VCD36" s="2027"/>
      <c r="VCE36" s="2027"/>
      <c r="VCF36" s="2027"/>
      <c r="VCG36" s="2027"/>
      <c r="VCH36" s="2027"/>
      <c r="VCI36" s="2027"/>
      <c r="VCJ36" s="2027"/>
      <c r="VCK36" s="2027"/>
      <c r="VCL36" s="2027"/>
      <c r="VCM36" s="2027"/>
      <c r="VCN36" s="2027"/>
      <c r="VCO36" s="2027"/>
      <c r="VCP36" s="2027"/>
      <c r="VCQ36" s="2027"/>
      <c r="VCR36" s="2027"/>
      <c r="VCS36" s="2027"/>
      <c r="VCT36" s="2027"/>
      <c r="VCU36" s="2027"/>
      <c r="VCV36" s="2027"/>
      <c r="VCW36" s="2027"/>
      <c r="VCX36" s="2027"/>
      <c r="VCY36" s="2027"/>
      <c r="VCZ36" s="2027"/>
      <c r="VDA36" s="2027"/>
      <c r="VDB36" s="2027"/>
      <c r="VDC36" s="2027"/>
      <c r="VDD36" s="2027"/>
      <c r="VDE36" s="2027"/>
      <c r="VDF36" s="2027"/>
      <c r="VDG36" s="2027"/>
      <c r="VDH36" s="2027"/>
      <c r="VDI36" s="2027"/>
      <c r="VDJ36" s="2027"/>
      <c r="VDK36" s="2027"/>
      <c r="VDL36" s="2027"/>
      <c r="VDM36" s="2027"/>
      <c r="VDN36" s="2027"/>
      <c r="VDO36" s="2027"/>
      <c r="VDP36" s="2027"/>
      <c r="VDQ36" s="2027"/>
      <c r="VDR36" s="2027"/>
      <c r="VDS36" s="2027"/>
      <c r="VDT36" s="2027"/>
      <c r="VDU36" s="2027"/>
      <c r="VDV36" s="2027"/>
      <c r="VDW36" s="2027"/>
      <c r="VDX36" s="2027"/>
      <c r="VDY36" s="2027"/>
      <c r="VDZ36" s="2027"/>
      <c r="VEA36" s="2027"/>
      <c r="VEB36" s="2027"/>
      <c r="VEC36" s="2027"/>
      <c r="VED36" s="2027"/>
      <c r="VEE36" s="2027"/>
      <c r="VEF36" s="2027"/>
      <c r="VEG36" s="2027"/>
      <c r="VEH36" s="2027"/>
      <c r="VEI36" s="2027"/>
      <c r="VEJ36" s="2027"/>
      <c r="VEK36" s="2027"/>
      <c r="VEL36" s="2027"/>
      <c r="VEM36" s="2027"/>
      <c r="VEN36" s="2027"/>
      <c r="VEO36" s="2027"/>
      <c r="VEP36" s="2027"/>
      <c r="VEQ36" s="2027"/>
      <c r="VER36" s="2027"/>
      <c r="VES36" s="2027"/>
      <c r="VET36" s="2027"/>
      <c r="VEU36" s="2027"/>
      <c r="VEV36" s="2027"/>
      <c r="VEW36" s="2027"/>
      <c r="VEX36" s="2027"/>
      <c r="VEY36" s="2027"/>
      <c r="VEZ36" s="2027"/>
      <c r="VFA36" s="2027"/>
      <c r="VFB36" s="2027"/>
      <c r="VFC36" s="2027"/>
      <c r="VFD36" s="2027"/>
      <c r="VFE36" s="2027"/>
      <c r="VFF36" s="2027"/>
      <c r="VFG36" s="2027"/>
      <c r="VFH36" s="2027"/>
      <c r="VFI36" s="2027"/>
      <c r="VFJ36" s="2027"/>
      <c r="VFK36" s="2027"/>
      <c r="VFL36" s="2027"/>
      <c r="VFM36" s="2027"/>
      <c r="VFN36" s="2027"/>
      <c r="VFO36" s="2027"/>
      <c r="VFP36" s="2027"/>
      <c r="VFQ36" s="2027"/>
      <c r="VFR36" s="2027"/>
      <c r="VFS36" s="2027"/>
      <c r="VFT36" s="2027"/>
      <c r="VFU36" s="2027"/>
      <c r="VFV36" s="2027"/>
      <c r="VFW36" s="2027"/>
      <c r="VFX36" s="2027"/>
      <c r="VFY36" s="2027"/>
      <c r="VFZ36" s="2027"/>
      <c r="VGA36" s="2027"/>
      <c r="VGB36" s="2027"/>
      <c r="VGC36" s="2027"/>
      <c r="VGD36" s="2027"/>
      <c r="VGE36" s="2027"/>
      <c r="VGF36" s="2027"/>
      <c r="VGG36" s="2027"/>
      <c r="VGH36" s="2027"/>
      <c r="VGI36" s="2027"/>
      <c r="VGJ36" s="2027"/>
      <c r="VGK36" s="2027"/>
      <c r="VGL36" s="2027"/>
      <c r="VGM36" s="2027"/>
      <c r="VGN36" s="2027"/>
      <c r="VGO36" s="2027"/>
      <c r="VGP36" s="2027"/>
      <c r="VGQ36" s="2027"/>
      <c r="VGR36" s="2027"/>
      <c r="VGS36" s="2027"/>
      <c r="VGT36" s="2027"/>
      <c r="VGU36" s="2027"/>
      <c r="VGV36" s="2027"/>
      <c r="VGW36" s="2027"/>
      <c r="VGX36" s="2027"/>
      <c r="VGY36" s="2027"/>
      <c r="VGZ36" s="2027"/>
      <c r="VHA36" s="2027"/>
      <c r="VHB36" s="2027"/>
      <c r="VHC36" s="2027"/>
      <c r="VHD36" s="2027"/>
      <c r="VHE36" s="2027"/>
      <c r="VHF36" s="2027"/>
      <c r="VHG36" s="2027"/>
      <c r="VHH36" s="2027"/>
      <c r="VHI36" s="2027"/>
      <c r="VHJ36" s="2027"/>
      <c r="VHK36" s="2027"/>
      <c r="VHL36" s="2027"/>
      <c r="VHM36" s="2027"/>
      <c r="VHN36" s="2027"/>
      <c r="VHO36" s="2027"/>
      <c r="VHP36" s="2027"/>
      <c r="VHQ36" s="2027"/>
      <c r="VHR36" s="2027"/>
      <c r="VHS36" s="2027"/>
      <c r="VHT36" s="2027"/>
      <c r="VHU36" s="2027"/>
      <c r="VHV36" s="2027"/>
      <c r="VHW36" s="2027"/>
      <c r="VHX36" s="2027"/>
      <c r="VHY36" s="2027"/>
      <c r="VHZ36" s="2027"/>
      <c r="VIA36" s="2027"/>
      <c r="VIB36" s="2027"/>
      <c r="VIC36" s="2027"/>
      <c r="VID36" s="2027"/>
      <c r="VIE36" s="2027"/>
      <c r="VIF36" s="2027"/>
      <c r="VIG36" s="2027"/>
      <c r="VIH36" s="2027"/>
      <c r="VII36" s="2027"/>
      <c r="VIJ36" s="2027"/>
      <c r="VIK36" s="2027"/>
      <c r="VIL36" s="2027"/>
      <c r="VIM36" s="2027"/>
      <c r="VIN36" s="2027"/>
      <c r="VIO36" s="2027"/>
      <c r="VIP36" s="2027"/>
      <c r="VIQ36" s="2027"/>
      <c r="VIR36" s="2027"/>
      <c r="VIS36" s="2027"/>
      <c r="VIT36" s="2027"/>
      <c r="VIU36" s="2027"/>
      <c r="VIV36" s="2027"/>
      <c r="VIW36" s="2027"/>
      <c r="VIX36" s="2027"/>
      <c r="VIY36" s="2027"/>
      <c r="VIZ36" s="2027"/>
      <c r="VJA36" s="2027"/>
      <c r="VJB36" s="2027"/>
      <c r="VJC36" s="2027"/>
      <c r="VJD36" s="2027"/>
      <c r="VJE36" s="2027"/>
      <c r="VJF36" s="2027"/>
      <c r="VJG36" s="2027"/>
      <c r="VJH36" s="2027"/>
      <c r="VJI36" s="2027"/>
      <c r="VJJ36" s="2027"/>
      <c r="VJK36" s="2027"/>
      <c r="VJL36" s="2027"/>
      <c r="VJM36" s="2027"/>
      <c r="VJN36" s="2027"/>
      <c r="VJO36" s="2027"/>
      <c r="VJP36" s="2027"/>
      <c r="VJQ36" s="2027"/>
      <c r="VJR36" s="2027"/>
      <c r="VJS36" s="2027"/>
      <c r="VJT36" s="2027"/>
      <c r="VJU36" s="2027"/>
      <c r="VJV36" s="2027"/>
      <c r="VJW36" s="2027"/>
      <c r="VJX36" s="2027"/>
      <c r="VJY36" s="2027"/>
      <c r="VJZ36" s="2027"/>
      <c r="VKA36" s="2027"/>
      <c r="VKB36" s="2027"/>
      <c r="VKC36" s="2027"/>
      <c r="VKD36" s="2027"/>
      <c r="VKE36" s="2027"/>
      <c r="VKF36" s="2027"/>
      <c r="VKG36" s="2027"/>
      <c r="VKH36" s="2027"/>
      <c r="VKI36" s="2027"/>
      <c r="VKJ36" s="2027"/>
      <c r="VKK36" s="2027"/>
      <c r="VKL36" s="2027"/>
      <c r="VKM36" s="2027"/>
      <c r="VKN36" s="2027"/>
      <c r="VKO36" s="2027"/>
      <c r="VKP36" s="2027"/>
      <c r="VKQ36" s="2027"/>
      <c r="VKR36" s="2027"/>
      <c r="VKS36" s="2027"/>
      <c r="VKT36" s="2027"/>
      <c r="VKU36" s="2027"/>
      <c r="VKV36" s="2027"/>
      <c r="VKW36" s="2027"/>
      <c r="VKX36" s="2027"/>
      <c r="VKY36" s="2027"/>
      <c r="VKZ36" s="2027"/>
      <c r="VLA36" s="2027"/>
      <c r="VLB36" s="2027"/>
      <c r="VLC36" s="2027"/>
      <c r="VLD36" s="2027"/>
      <c r="VLE36" s="2027"/>
      <c r="VLF36" s="2027"/>
      <c r="VLG36" s="2027"/>
      <c r="VLH36" s="2027"/>
      <c r="VLI36" s="2027"/>
      <c r="VLJ36" s="2027"/>
      <c r="VLK36" s="2027"/>
      <c r="VLL36" s="2027"/>
      <c r="VLM36" s="2027"/>
      <c r="VLN36" s="2027"/>
      <c r="VLO36" s="2027"/>
      <c r="VLP36" s="2027"/>
      <c r="VLQ36" s="2027"/>
      <c r="VLR36" s="2027"/>
      <c r="VLS36" s="2027"/>
      <c r="VLT36" s="2027"/>
      <c r="VLU36" s="2027"/>
      <c r="VLV36" s="2027"/>
      <c r="VLW36" s="2027"/>
      <c r="VLX36" s="2027"/>
      <c r="VLY36" s="2027"/>
      <c r="VLZ36" s="2027"/>
      <c r="VMA36" s="2027"/>
      <c r="VMB36" s="2027"/>
      <c r="VMC36" s="2027"/>
      <c r="VMD36" s="2027"/>
      <c r="VME36" s="2027"/>
      <c r="VMF36" s="2027"/>
      <c r="VMG36" s="2027"/>
      <c r="VMH36" s="2027"/>
      <c r="VMI36" s="2027"/>
      <c r="VMJ36" s="2027"/>
      <c r="VMK36" s="2027"/>
      <c r="VML36" s="2027"/>
      <c r="VMM36" s="2027"/>
      <c r="VMN36" s="2027"/>
      <c r="VMO36" s="2027"/>
      <c r="VMP36" s="2027"/>
      <c r="VMQ36" s="2027"/>
      <c r="VMR36" s="2027"/>
      <c r="VMS36" s="2027"/>
      <c r="VMT36" s="2027"/>
      <c r="VMU36" s="2027"/>
      <c r="VMV36" s="2027"/>
      <c r="VMW36" s="2027"/>
      <c r="VMX36" s="2027"/>
      <c r="VMY36" s="2027"/>
      <c r="VMZ36" s="2027"/>
      <c r="VNA36" s="2027"/>
      <c r="VNB36" s="2027"/>
      <c r="VNC36" s="2027"/>
      <c r="VND36" s="2027"/>
      <c r="VNE36" s="2027"/>
      <c r="VNF36" s="2027"/>
      <c r="VNG36" s="2027"/>
      <c r="VNH36" s="2027"/>
      <c r="VNI36" s="2027"/>
      <c r="VNJ36" s="2027"/>
      <c r="VNK36" s="2027"/>
      <c r="VNL36" s="2027"/>
      <c r="VNM36" s="2027"/>
      <c r="VNN36" s="2027"/>
      <c r="VNO36" s="2027"/>
      <c r="VNP36" s="2027"/>
      <c r="VNQ36" s="2027"/>
      <c r="VNR36" s="2027"/>
      <c r="VNS36" s="2027"/>
      <c r="VNT36" s="2027"/>
      <c r="VNU36" s="2027"/>
      <c r="VNV36" s="2027"/>
      <c r="VNW36" s="2027"/>
      <c r="VNX36" s="2027"/>
      <c r="VNY36" s="2027"/>
      <c r="VNZ36" s="2027"/>
      <c r="VOA36" s="2027"/>
      <c r="VOB36" s="2027"/>
      <c r="VOC36" s="2027"/>
      <c r="VOD36" s="2027"/>
      <c r="VOE36" s="2027"/>
      <c r="VOF36" s="2027"/>
      <c r="VOG36" s="2027"/>
      <c r="VOH36" s="2027"/>
      <c r="VOI36" s="2027"/>
      <c r="VOJ36" s="2027"/>
      <c r="VOK36" s="2027"/>
      <c r="VOL36" s="2027"/>
      <c r="VOM36" s="2027"/>
      <c r="VON36" s="2027"/>
      <c r="VOO36" s="2027"/>
      <c r="VOP36" s="2027"/>
      <c r="VOQ36" s="2027"/>
      <c r="VOR36" s="2027"/>
      <c r="VOS36" s="2027"/>
      <c r="VOT36" s="2027"/>
      <c r="VOU36" s="2027"/>
      <c r="VOV36" s="2027"/>
      <c r="VOW36" s="2027"/>
      <c r="VOX36" s="2027"/>
      <c r="VOY36" s="2027"/>
      <c r="VOZ36" s="2027"/>
      <c r="VPA36" s="2027"/>
      <c r="VPB36" s="2027"/>
      <c r="VPC36" s="2027"/>
      <c r="VPD36" s="2027"/>
      <c r="VPE36" s="2027"/>
      <c r="VPF36" s="2027"/>
      <c r="VPG36" s="2027"/>
      <c r="VPH36" s="2027"/>
      <c r="VPI36" s="2027"/>
      <c r="VPJ36" s="2027"/>
      <c r="VPK36" s="2027"/>
      <c r="VPL36" s="2027"/>
      <c r="VPM36" s="2027"/>
      <c r="VPN36" s="2027"/>
      <c r="VPO36" s="2027"/>
      <c r="VPP36" s="2027"/>
      <c r="VPQ36" s="2027"/>
      <c r="VPR36" s="2027"/>
      <c r="VPS36" s="2027"/>
      <c r="VPT36" s="2027"/>
      <c r="VPU36" s="2027"/>
      <c r="VPV36" s="2027"/>
      <c r="VPW36" s="2027"/>
      <c r="VPX36" s="2027"/>
      <c r="VPY36" s="2027"/>
      <c r="VPZ36" s="2027"/>
      <c r="VQA36" s="2027"/>
      <c r="VQB36" s="2027"/>
      <c r="VQC36" s="2027"/>
      <c r="VQD36" s="2027"/>
      <c r="VQE36" s="2027"/>
      <c r="VQF36" s="2027"/>
      <c r="VQG36" s="2027"/>
      <c r="VQH36" s="2027"/>
      <c r="VQI36" s="2027"/>
      <c r="VQJ36" s="2027"/>
      <c r="VQK36" s="2027"/>
      <c r="VQL36" s="2027"/>
      <c r="VQM36" s="2027"/>
      <c r="VQN36" s="2027"/>
      <c r="VQO36" s="2027"/>
      <c r="VQP36" s="2027"/>
      <c r="VQQ36" s="2027"/>
      <c r="VQR36" s="2027"/>
      <c r="VQS36" s="2027"/>
      <c r="VQT36" s="2027"/>
      <c r="VQU36" s="2027"/>
      <c r="VQV36" s="2027"/>
      <c r="VQW36" s="2027"/>
      <c r="VQX36" s="2027"/>
      <c r="VQY36" s="2027"/>
      <c r="VQZ36" s="2027"/>
      <c r="VRA36" s="2027"/>
      <c r="VRB36" s="2027"/>
      <c r="VRC36" s="2027"/>
      <c r="VRD36" s="2027"/>
      <c r="VRE36" s="2027"/>
      <c r="VRF36" s="2027"/>
      <c r="VRG36" s="2027"/>
      <c r="VRH36" s="2027"/>
      <c r="VRI36" s="2027"/>
      <c r="VRJ36" s="2027"/>
      <c r="VRK36" s="2027"/>
      <c r="VRL36" s="2027"/>
      <c r="VRM36" s="2027"/>
      <c r="VRN36" s="2027"/>
      <c r="VRO36" s="2027"/>
      <c r="VRP36" s="2027"/>
      <c r="VRQ36" s="2027"/>
      <c r="VRR36" s="2027"/>
      <c r="VRS36" s="2027"/>
      <c r="VRT36" s="2027"/>
      <c r="VRU36" s="2027"/>
      <c r="VRV36" s="2027"/>
      <c r="VRW36" s="2027"/>
      <c r="VRX36" s="2027"/>
      <c r="VRY36" s="2027"/>
      <c r="VRZ36" s="2027"/>
      <c r="VSA36" s="2027"/>
      <c r="VSB36" s="2027"/>
      <c r="VSC36" s="2027"/>
      <c r="VSD36" s="2027"/>
      <c r="VSE36" s="2027"/>
      <c r="VSF36" s="2027"/>
      <c r="VSG36" s="2027"/>
      <c r="VSH36" s="2027"/>
      <c r="VSI36" s="2027"/>
      <c r="VSJ36" s="2027"/>
      <c r="VSK36" s="2027"/>
      <c r="VSL36" s="2027"/>
      <c r="VSM36" s="2027"/>
      <c r="VSN36" s="2027"/>
      <c r="VSO36" s="2027"/>
      <c r="VSP36" s="2027"/>
      <c r="VSQ36" s="2027"/>
      <c r="VSR36" s="2027"/>
      <c r="VSS36" s="2027"/>
      <c r="VST36" s="2027"/>
      <c r="VSU36" s="2027"/>
      <c r="VSV36" s="2027"/>
      <c r="VSW36" s="2027"/>
      <c r="VSX36" s="2027"/>
      <c r="VSY36" s="2027"/>
      <c r="VSZ36" s="2027"/>
      <c r="VTA36" s="2027"/>
      <c r="VTB36" s="2027"/>
      <c r="VTC36" s="2027"/>
      <c r="VTD36" s="2027"/>
      <c r="VTE36" s="2027"/>
      <c r="VTF36" s="2027"/>
      <c r="VTG36" s="2027"/>
      <c r="VTH36" s="2027"/>
      <c r="VTI36" s="2027"/>
      <c r="VTJ36" s="2027"/>
      <c r="VTK36" s="2027"/>
      <c r="VTL36" s="2027"/>
      <c r="VTM36" s="2027"/>
      <c r="VTN36" s="2027"/>
      <c r="VTO36" s="2027"/>
      <c r="VTP36" s="2027"/>
      <c r="VTQ36" s="2027"/>
      <c r="VTR36" s="2027"/>
      <c r="VTS36" s="2027"/>
      <c r="VTT36" s="2027"/>
      <c r="VTU36" s="2027"/>
      <c r="VTV36" s="2027"/>
      <c r="VTW36" s="2027"/>
      <c r="VTX36" s="2027"/>
      <c r="VTY36" s="2027"/>
      <c r="VTZ36" s="2027"/>
      <c r="VUA36" s="2027"/>
      <c r="VUB36" s="2027"/>
      <c r="VUC36" s="2027"/>
      <c r="VUD36" s="2027"/>
      <c r="VUE36" s="2027"/>
      <c r="VUF36" s="2027"/>
      <c r="VUG36" s="2027"/>
      <c r="VUH36" s="2027"/>
      <c r="VUI36" s="2027"/>
      <c r="VUJ36" s="2027"/>
      <c r="VUK36" s="2027"/>
      <c r="VUL36" s="2027"/>
      <c r="VUM36" s="2027"/>
      <c r="VUN36" s="2027"/>
      <c r="VUO36" s="2027"/>
      <c r="VUP36" s="2027"/>
      <c r="VUQ36" s="2027"/>
      <c r="VUR36" s="2027"/>
      <c r="VUS36" s="2027"/>
      <c r="VUT36" s="2027"/>
      <c r="VUU36" s="2027"/>
      <c r="VUV36" s="2027"/>
      <c r="VUW36" s="2027"/>
      <c r="VUX36" s="2027"/>
      <c r="VUY36" s="2027"/>
      <c r="VUZ36" s="2027"/>
      <c r="VVA36" s="2027"/>
      <c r="VVB36" s="2027"/>
      <c r="VVC36" s="2027"/>
      <c r="VVD36" s="2027"/>
      <c r="VVE36" s="2027"/>
      <c r="VVF36" s="2027"/>
      <c r="VVG36" s="2027"/>
      <c r="VVH36" s="2027"/>
      <c r="VVI36" s="2027"/>
      <c r="VVJ36" s="2027"/>
      <c r="VVK36" s="2027"/>
      <c r="VVL36" s="2027"/>
      <c r="VVM36" s="2027"/>
      <c r="VVN36" s="2027"/>
      <c r="VVO36" s="2027"/>
      <c r="VVP36" s="2027"/>
      <c r="VVQ36" s="2027"/>
      <c r="VVR36" s="2027"/>
      <c r="VVS36" s="2027"/>
      <c r="VVT36" s="2027"/>
      <c r="VVU36" s="2027"/>
      <c r="VVV36" s="2027"/>
      <c r="VVW36" s="2027"/>
      <c r="VVX36" s="2027"/>
      <c r="VVY36" s="2027"/>
      <c r="VVZ36" s="2027"/>
      <c r="VWA36" s="2027"/>
      <c r="VWB36" s="2027"/>
      <c r="VWC36" s="2027"/>
      <c r="VWD36" s="2027"/>
      <c r="VWE36" s="2027"/>
      <c r="VWF36" s="2027"/>
      <c r="VWG36" s="2027"/>
      <c r="VWH36" s="2027"/>
      <c r="VWI36" s="2027"/>
      <c r="VWJ36" s="2027"/>
      <c r="VWK36" s="2027"/>
      <c r="VWL36" s="2027"/>
      <c r="VWM36" s="2027"/>
      <c r="VWN36" s="2027"/>
      <c r="VWO36" s="2027"/>
      <c r="VWP36" s="2027"/>
      <c r="VWQ36" s="2027"/>
      <c r="VWR36" s="2027"/>
      <c r="VWS36" s="2027"/>
      <c r="VWT36" s="2027"/>
      <c r="VWU36" s="2027"/>
      <c r="VWV36" s="2027"/>
      <c r="VWW36" s="2027"/>
      <c r="VWX36" s="2027"/>
      <c r="VWY36" s="2027"/>
      <c r="VWZ36" s="2027"/>
      <c r="VXA36" s="2027"/>
      <c r="VXB36" s="2027"/>
      <c r="VXC36" s="2027"/>
      <c r="VXD36" s="2027"/>
      <c r="VXE36" s="2027"/>
      <c r="VXF36" s="2027"/>
      <c r="VXG36" s="2027"/>
      <c r="VXH36" s="2027"/>
      <c r="VXI36" s="2027"/>
      <c r="VXJ36" s="2027"/>
      <c r="VXK36" s="2027"/>
      <c r="VXL36" s="2027"/>
      <c r="VXM36" s="2027"/>
      <c r="VXN36" s="2027"/>
      <c r="VXO36" s="2027"/>
      <c r="VXP36" s="2027"/>
      <c r="VXQ36" s="2027"/>
      <c r="VXR36" s="2027"/>
      <c r="VXS36" s="2027"/>
      <c r="VXT36" s="2027"/>
      <c r="VXU36" s="2027"/>
      <c r="VXV36" s="2027"/>
      <c r="VXW36" s="2027"/>
      <c r="VXX36" s="2027"/>
      <c r="VXY36" s="2027"/>
      <c r="VXZ36" s="2027"/>
      <c r="VYA36" s="2027"/>
      <c r="VYB36" s="2027"/>
      <c r="VYC36" s="2027"/>
      <c r="VYD36" s="2027"/>
      <c r="VYE36" s="2027"/>
      <c r="VYF36" s="2027"/>
      <c r="VYG36" s="2027"/>
      <c r="VYH36" s="2027"/>
      <c r="VYI36" s="2027"/>
      <c r="VYJ36" s="2027"/>
      <c r="VYK36" s="2027"/>
      <c r="VYL36" s="2027"/>
      <c r="VYM36" s="2027"/>
      <c r="VYN36" s="2027"/>
      <c r="VYO36" s="2027"/>
      <c r="VYP36" s="2027"/>
      <c r="VYQ36" s="2027"/>
      <c r="VYR36" s="2027"/>
      <c r="VYS36" s="2027"/>
      <c r="VYT36" s="2027"/>
      <c r="VYU36" s="2027"/>
      <c r="VYV36" s="2027"/>
      <c r="VYW36" s="2027"/>
      <c r="VYX36" s="2027"/>
      <c r="VYY36" s="2027"/>
      <c r="VYZ36" s="2027"/>
      <c r="VZA36" s="2027"/>
      <c r="VZB36" s="2027"/>
      <c r="VZC36" s="2027"/>
      <c r="VZD36" s="2027"/>
      <c r="VZE36" s="2027"/>
      <c r="VZF36" s="2027"/>
      <c r="VZG36" s="2027"/>
      <c r="VZH36" s="2027"/>
      <c r="VZI36" s="2027"/>
      <c r="VZJ36" s="2027"/>
      <c r="VZK36" s="2027"/>
      <c r="VZL36" s="2027"/>
      <c r="VZM36" s="2027"/>
      <c r="VZN36" s="2027"/>
      <c r="VZO36" s="2027"/>
      <c r="VZP36" s="2027"/>
      <c r="VZQ36" s="2027"/>
      <c r="VZR36" s="2027"/>
      <c r="VZS36" s="2027"/>
      <c r="VZT36" s="2027"/>
      <c r="VZU36" s="2027"/>
      <c r="VZV36" s="2027"/>
      <c r="VZW36" s="2027"/>
      <c r="VZX36" s="2027"/>
      <c r="VZY36" s="2027"/>
      <c r="VZZ36" s="2027"/>
      <c r="WAA36" s="2027"/>
      <c r="WAB36" s="2027"/>
      <c r="WAC36" s="2027"/>
      <c r="WAD36" s="2027"/>
      <c r="WAE36" s="2027"/>
      <c r="WAF36" s="2027"/>
      <c r="WAG36" s="2027"/>
      <c r="WAH36" s="2027"/>
      <c r="WAI36" s="2027"/>
      <c r="WAJ36" s="2027"/>
      <c r="WAK36" s="2027"/>
      <c r="WAL36" s="2027"/>
      <c r="WAM36" s="2027"/>
      <c r="WAN36" s="2027"/>
      <c r="WAO36" s="2027"/>
      <c r="WAP36" s="2027"/>
      <c r="WAQ36" s="2027"/>
      <c r="WAR36" s="2027"/>
      <c r="WAS36" s="2027"/>
      <c r="WAT36" s="2027"/>
      <c r="WAU36" s="2027"/>
      <c r="WAV36" s="2027"/>
      <c r="WAW36" s="2027"/>
      <c r="WAX36" s="2027"/>
      <c r="WAY36" s="2027"/>
      <c r="WAZ36" s="2027"/>
      <c r="WBA36" s="2027"/>
      <c r="WBB36" s="2027"/>
      <c r="WBC36" s="2027"/>
      <c r="WBD36" s="2027"/>
      <c r="WBE36" s="2027"/>
      <c r="WBF36" s="2027"/>
      <c r="WBG36" s="2027"/>
      <c r="WBH36" s="2027"/>
      <c r="WBI36" s="2027"/>
      <c r="WBJ36" s="2027"/>
      <c r="WBK36" s="2027"/>
      <c r="WBL36" s="2027"/>
      <c r="WBM36" s="2027"/>
      <c r="WBN36" s="2027"/>
      <c r="WBO36" s="2027"/>
      <c r="WBP36" s="2027"/>
      <c r="WBQ36" s="2027"/>
      <c r="WBR36" s="2027"/>
      <c r="WBS36" s="2027"/>
      <c r="WBT36" s="2027"/>
      <c r="WBU36" s="2027"/>
      <c r="WBV36" s="2027"/>
      <c r="WBW36" s="2027"/>
      <c r="WBX36" s="2027"/>
      <c r="WBY36" s="2027"/>
      <c r="WBZ36" s="2027"/>
      <c r="WCA36" s="2027"/>
      <c r="WCB36" s="2027"/>
      <c r="WCC36" s="2027"/>
      <c r="WCD36" s="2027"/>
      <c r="WCE36" s="2027"/>
      <c r="WCF36" s="2027"/>
      <c r="WCG36" s="2027"/>
      <c r="WCH36" s="2027"/>
      <c r="WCI36" s="2027"/>
      <c r="WCJ36" s="2027"/>
      <c r="WCK36" s="2027"/>
      <c r="WCL36" s="2027"/>
      <c r="WCM36" s="2027"/>
      <c r="WCN36" s="2027"/>
      <c r="WCO36" s="2027"/>
      <c r="WCP36" s="2027"/>
      <c r="WCQ36" s="2027"/>
      <c r="WCR36" s="2027"/>
      <c r="WCS36" s="2027"/>
      <c r="WCT36" s="2027"/>
      <c r="WCU36" s="2027"/>
      <c r="WCV36" s="2027"/>
      <c r="WCW36" s="2027"/>
      <c r="WCX36" s="2027"/>
      <c r="WCY36" s="2027"/>
      <c r="WCZ36" s="2027"/>
      <c r="WDA36" s="2027"/>
      <c r="WDB36" s="2027"/>
      <c r="WDC36" s="2027"/>
      <c r="WDD36" s="2027"/>
      <c r="WDE36" s="2027"/>
      <c r="WDF36" s="2027"/>
      <c r="WDG36" s="2027"/>
      <c r="WDH36" s="2027"/>
      <c r="WDI36" s="2027"/>
      <c r="WDJ36" s="2027"/>
      <c r="WDK36" s="2027"/>
      <c r="WDL36" s="2027"/>
      <c r="WDM36" s="2027"/>
      <c r="WDN36" s="2027"/>
      <c r="WDO36" s="2027"/>
      <c r="WDP36" s="2027"/>
      <c r="WDQ36" s="2027"/>
      <c r="WDR36" s="2027"/>
      <c r="WDS36" s="2027"/>
      <c r="WDT36" s="2027"/>
      <c r="WDU36" s="2027"/>
      <c r="WDV36" s="2027"/>
      <c r="WDW36" s="2027"/>
      <c r="WDX36" s="2027"/>
      <c r="WDY36" s="2027"/>
      <c r="WDZ36" s="2027"/>
      <c r="WEA36" s="2027"/>
      <c r="WEB36" s="2027"/>
      <c r="WEC36" s="2027"/>
      <c r="WED36" s="2027"/>
      <c r="WEE36" s="2027"/>
      <c r="WEF36" s="2027"/>
      <c r="WEG36" s="2027"/>
      <c r="WEH36" s="2027"/>
      <c r="WEI36" s="2027"/>
      <c r="WEJ36" s="2027"/>
      <c r="WEK36" s="2027"/>
      <c r="WEL36" s="2027"/>
      <c r="WEM36" s="2027"/>
      <c r="WEN36" s="2027"/>
      <c r="WEO36" s="2027"/>
      <c r="WEP36" s="2027"/>
      <c r="WEQ36" s="2027"/>
      <c r="WER36" s="2027"/>
      <c r="WES36" s="2027"/>
      <c r="WET36" s="2027"/>
      <c r="WEU36" s="2027"/>
      <c r="WEV36" s="2027"/>
      <c r="WEW36" s="2027"/>
      <c r="WEX36" s="2027"/>
      <c r="WEY36" s="2027"/>
      <c r="WEZ36" s="2027"/>
      <c r="WFA36" s="2027"/>
      <c r="WFB36" s="2027"/>
      <c r="WFC36" s="2027"/>
      <c r="WFD36" s="2027"/>
      <c r="WFE36" s="2027"/>
      <c r="WFF36" s="2027"/>
      <c r="WFG36" s="2027"/>
      <c r="WFH36" s="2027"/>
      <c r="WFI36" s="2027"/>
      <c r="WFJ36" s="2027"/>
      <c r="WFK36" s="2027"/>
      <c r="WFL36" s="2027"/>
      <c r="WFM36" s="2027"/>
      <c r="WFN36" s="2027"/>
      <c r="WFO36" s="2027"/>
      <c r="WFP36" s="2027"/>
      <c r="WFQ36" s="2027"/>
      <c r="WFR36" s="2027"/>
      <c r="WFS36" s="2027"/>
      <c r="WFT36" s="2027"/>
      <c r="WFU36" s="2027"/>
      <c r="WFV36" s="2027"/>
      <c r="WFW36" s="2027"/>
      <c r="WFX36" s="2027"/>
      <c r="WFY36" s="2027"/>
      <c r="WFZ36" s="2027"/>
      <c r="WGA36" s="2027"/>
      <c r="WGB36" s="2027"/>
      <c r="WGC36" s="2027"/>
      <c r="WGD36" s="2027"/>
      <c r="WGE36" s="2027"/>
      <c r="WGF36" s="2027"/>
      <c r="WGG36" s="2027"/>
      <c r="WGH36" s="2027"/>
      <c r="WGI36" s="2027"/>
      <c r="WGJ36" s="2027"/>
      <c r="WGK36" s="2027"/>
      <c r="WGL36" s="2027"/>
      <c r="WGM36" s="2027"/>
      <c r="WGN36" s="2027"/>
      <c r="WGO36" s="2027"/>
      <c r="WGP36" s="2027"/>
      <c r="WGQ36" s="2027"/>
      <c r="WGR36" s="2027"/>
      <c r="WGS36" s="2027"/>
      <c r="WGT36" s="2027"/>
      <c r="WGU36" s="2027"/>
      <c r="WGV36" s="2027"/>
      <c r="WGW36" s="2027"/>
      <c r="WGX36" s="2027"/>
      <c r="WGY36" s="2027"/>
      <c r="WGZ36" s="2027"/>
      <c r="WHA36" s="2027"/>
      <c r="WHB36" s="2027"/>
      <c r="WHC36" s="2027"/>
      <c r="WHD36" s="2027"/>
      <c r="WHE36" s="2027"/>
      <c r="WHF36" s="2027"/>
      <c r="WHG36" s="2027"/>
      <c r="WHH36" s="2027"/>
      <c r="WHI36" s="2027"/>
      <c r="WHJ36" s="2027"/>
      <c r="WHK36" s="2027"/>
      <c r="WHL36" s="2027"/>
      <c r="WHM36" s="2027"/>
      <c r="WHN36" s="2027"/>
      <c r="WHO36" s="2027"/>
      <c r="WHP36" s="2027"/>
      <c r="WHQ36" s="2027"/>
      <c r="WHR36" s="2027"/>
      <c r="WHS36" s="2027"/>
      <c r="WHT36" s="2027"/>
      <c r="WHU36" s="2027"/>
      <c r="WHV36" s="2027"/>
      <c r="WHW36" s="2027"/>
      <c r="WHX36" s="2027"/>
      <c r="WHY36" s="2027"/>
      <c r="WHZ36" s="2027"/>
      <c r="WIA36" s="2027"/>
      <c r="WIB36" s="2027"/>
      <c r="WIC36" s="2027"/>
      <c r="WID36" s="2027"/>
      <c r="WIE36" s="2027"/>
      <c r="WIF36" s="2027"/>
      <c r="WIG36" s="2027"/>
      <c r="WIH36" s="2027"/>
      <c r="WII36" s="2027"/>
      <c r="WIJ36" s="2027"/>
      <c r="WIK36" s="2027"/>
      <c r="WIL36" s="2027"/>
      <c r="WIM36" s="2027"/>
      <c r="WIN36" s="2027"/>
      <c r="WIO36" s="2027"/>
      <c r="WIP36" s="2027"/>
      <c r="WIQ36" s="2027"/>
      <c r="WIR36" s="2027"/>
      <c r="WIS36" s="2027"/>
      <c r="WIT36" s="2027"/>
      <c r="WIU36" s="2027"/>
      <c r="WIV36" s="2027"/>
      <c r="WIW36" s="2027"/>
      <c r="WIX36" s="2027"/>
      <c r="WIY36" s="2027"/>
      <c r="WIZ36" s="2027"/>
      <c r="WJA36" s="2027"/>
      <c r="WJB36" s="2027"/>
      <c r="WJC36" s="2027"/>
      <c r="WJD36" s="2027"/>
      <c r="WJE36" s="2027"/>
      <c r="WJF36" s="2027"/>
      <c r="WJG36" s="2027"/>
      <c r="WJH36" s="2027"/>
      <c r="WJI36" s="2027"/>
      <c r="WJJ36" s="2027"/>
      <c r="WJK36" s="2027"/>
      <c r="WJL36" s="2027"/>
      <c r="WJM36" s="2027"/>
      <c r="WJN36" s="2027"/>
      <c r="WJO36" s="2027"/>
      <c r="WJP36" s="2027"/>
      <c r="WJQ36" s="2027"/>
      <c r="WJR36" s="2027"/>
      <c r="WJS36" s="2027"/>
      <c r="WJT36" s="2027"/>
      <c r="WJU36" s="2027"/>
      <c r="WJV36" s="2027"/>
      <c r="WJW36" s="2027"/>
      <c r="WJX36" s="2027"/>
      <c r="WJY36" s="2027"/>
      <c r="WJZ36" s="2027"/>
      <c r="WKA36" s="2027"/>
      <c r="WKB36" s="2027"/>
      <c r="WKC36" s="2027"/>
      <c r="WKD36" s="2027"/>
      <c r="WKE36" s="2027"/>
      <c r="WKF36" s="2027"/>
      <c r="WKG36" s="2027"/>
      <c r="WKH36" s="2027"/>
      <c r="WKI36" s="2027"/>
      <c r="WKJ36" s="2027"/>
      <c r="WKK36" s="2027"/>
      <c r="WKL36" s="2027"/>
      <c r="WKM36" s="2027"/>
      <c r="WKN36" s="2027"/>
      <c r="WKO36" s="2027"/>
      <c r="WKP36" s="2027"/>
      <c r="WKQ36" s="2027"/>
      <c r="WKR36" s="2027"/>
      <c r="WKS36" s="2027"/>
      <c r="WKT36" s="2027"/>
      <c r="WKU36" s="2027"/>
      <c r="WKV36" s="2027"/>
      <c r="WKW36" s="2027"/>
      <c r="WKX36" s="2027"/>
      <c r="WKY36" s="2027"/>
      <c r="WKZ36" s="2027"/>
      <c r="WLA36" s="2027"/>
      <c r="WLB36" s="2027"/>
      <c r="WLC36" s="2027"/>
      <c r="WLD36" s="2027"/>
      <c r="WLE36" s="2027"/>
      <c r="WLF36" s="2027"/>
      <c r="WLG36" s="2027"/>
      <c r="WLH36" s="2027"/>
      <c r="WLI36" s="2027"/>
      <c r="WLJ36" s="2027"/>
      <c r="WLK36" s="2027"/>
      <c r="WLL36" s="2027"/>
      <c r="WLM36" s="2027"/>
      <c r="WLN36" s="2027"/>
      <c r="WLO36" s="2027"/>
      <c r="WLP36" s="2027"/>
      <c r="WLQ36" s="2027"/>
      <c r="WLR36" s="2027"/>
      <c r="WLS36" s="2027"/>
      <c r="WLT36" s="2027"/>
      <c r="WLU36" s="2027"/>
      <c r="WLV36" s="2027"/>
      <c r="WLW36" s="2027"/>
      <c r="WLX36" s="2027"/>
      <c r="WLY36" s="2027"/>
      <c r="WLZ36" s="2027"/>
      <c r="WMA36" s="2027"/>
      <c r="WMB36" s="2027"/>
      <c r="WMC36" s="2027"/>
      <c r="WMD36" s="2027"/>
      <c r="WME36" s="2027"/>
      <c r="WMF36" s="2027"/>
      <c r="WMG36" s="2027"/>
      <c r="WMH36" s="2027"/>
      <c r="WMI36" s="2027"/>
      <c r="WMJ36" s="2027"/>
      <c r="WMK36" s="2027"/>
      <c r="WML36" s="2027"/>
      <c r="WMM36" s="2027"/>
      <c r="WMN36" s="2027"/>
      <c r="WMO36" s="2027"/>
      <c r="WMP36" s="2027"/>
      <c r="WMQ36" s="2027"/>
      <c r="WMR36" s="2027"/>
      <c r="WMS36" s="2027"/>
      <c r="WMT36" s="2027"/>
      <c r="WMU36" s="2027"/>
      <c r="WMV36" s="2027"/>
      <c r="WMW36" s="2027"/>
      <c r="WMX36" s="2027"/>
      <c r="WMY36" s="2027"/>
      <c r="WMZ36" s="2027"/>
      <c r="WNA36" s="2027"/>
      <c r="WNB36" s="2027"/>
      <c r="WNC36" s="2027"/>
      <c r="WND36" s="2027"/>
      <c r="WNE36" s="2027"/>
      <c r="WNF36" s="2027"/>
      <c r="WNG36" s="2027"/>
      <c r="WNH36" s="2027"/>
      <c r="WNI36" s="2027"/>
      <c r="WNJ36" s="2027"/>
      <c r="WNK36" s="2027"/>
      <c r="WNL36" s="2027"/>
      <c r="WNM36" s="2027"/>
      <c r="WNN36" s="2027"/>
      <c r="WNO36" s="2027"/>
      <c r="WNP36" s="2027"/>
      <c r="WNQ36" s="2027"/>
      <c r="WNR36" s="2027"/>
      <c r="WNS36" s="2027"/>
      <c r="WNT36" s="2027"/>
      <c r="WNU36" s="2027"/>
      <c r="WNV36" s="2027"/>
      <c r="WNW36" s="2027"/>
      <c r="WNX36" s="2027"/>
      <c r="WNY36" s="2027"/>
      <c r="WNZ36" s="2027"/>
      <c r="WOA36" s="2027"/>
      <c r="WOB36" s="2027"/>
      <c r="WOC36" s="2027"/>
      <c r="WOD36" s="2027"/>
      <c r="WOE36" s="2027"/>
      <c r="WOF36" s="2027"/>
      <c r="WOG36" s="2027"/>
      <c r="WOH36" s="2027"/>
      <c r="WOI36" s="2027"/>
      <c r="WOJ36" s="2027"/>
      <c r="WOK36" s="2027"/>
      <c r="WOL36" s="2027"/>
      <c r="WOM36" s="2027"/>
      <c r="WON36" s="2027"/>
      <c r="WOO36" s="2027"/>
      <c r="WOP36" s="2027"/>
      <c r="WOQ36" s="2027"/>
      <c r="WOR36" s="2027"/>
      <c r="WOS36" s="2027"/>
      <c r="WOT36" s="2027"/>
      <c r="WOU36" s="2027"/>
      <c r="WOV36" s="2027"/>
      <c r="WOW36" s="2027"/>
      <c r="WOX36" s="2027"/>
      <c r="WOY36" s="2027"/>
      <c r="WOZ36" s="2027"/>
      <c r="WPA36" s="2027"/>
      <c r="WPB36" s="2027"/>
      <c r="WPC36" s="2027"/>
      <c r="WPD36" s="2027"/>
      <c r="WPE36" s="2027"/>
      <c r="WPF36" s="2027"/>
      <c r="WPG36" s="2027"/>
      <c r="WPH36" s="2027"/>
      <c r="WPI36" s="2027"/>
      <c r="WPJ36" s="2027"/>
      <c r="WPK36" s="2027"/>
      <c r="WPL36" s="2027"/>
      <c r="WPM36" s="2027"/>
      <c r="WPN36" s="2027"/>
      <c r="WPO36" s="2027"/>
      <c r="WPP36" s="2027"/>
      <c r="WPQ36" s="2027"/>
      <c r="WPR36" s="2027"/>
      <c r="WPS36" s="2027"/>
      <c r="WPT36" s="2027"/>
      <c r="WPU36" s="2027"/>
      <c r="WPV36" s="2027"/>
      <c r="WPW36" s="2027"/>
      <c r="WPX36" s="2027"/>
      <c r="WPY36" s="2027"/>
      <c r="WPZ36" s="2027"/>
      <c r="WQA36" s="2027"/>
      <c r="WQB36" s="2027"/>
      <c r="WQC36" s="2027"/>
      <c r="WQD36" s="2027"/>
      <c r="WQE36" s="2027"/>
      <c r="WQF36" s="2027"/>
      <c r="WQG36" s="2027"/>
      <c r="WQH36" s="2027"/>
      <c r="WQI36" s="2027"/>
      <c r="WQJ36" s="2027"/>
      <c r="WQK36" s="2027"/>
      <c r="WQL36" s="2027"/>
      <c r="WQM36" s="2027"/>
      <c r="WQN36" s="2027"/>
      <c r="WQO36" s="2027"/>
      <c r="WQP36" s="2027"/>
      <c r="WQQ36" s="2027"/>
      <c r="WQR36" s="2027"/>
      <c r="WQS36" s="2027"/>
      <c r="WQT36" s="2027"/>
      <c r="WQU36" s="2027"/>
      <c r="WQV36" s="2027"/>
      <c r="WQW36" s="2027"/>
      <c r="WQX36" s="2027"/>
      <c r="WQY36" s="2027"/>
      <c r="WQZ36" s="2027"/>
      <c r="WRA36" s="2027"/>
      <c r="WRB36" s="2027"/>
      <c r="WRC36" s="2027"/>
      <c r="WRD36" s="2027"/>
      <c r="WRE36" s="2027"/>
      <c r="WRF36" s="2027"/>
      <c r="WRG36" s="2027"/>
      <c r="WRH36" s="2027"/>
      <c r="WRI36" s="2027"/>
      <c r="WRJ36" s="2027"/>
      <c r="WRK36" s="2027"/>
      <c r="WRL36" s="2027"/>
      <c r="WRM36" s="2027"/>
      <c r="WRN36" s="2027"/>
      <c r="WRO36" s="2027"/>
      <c r="WRP36" s="2027"/>
      <c r="WRQ36" s="2027"/>
      <c r="WRR36" s="2027"/>
      <c r="WRS36" s="2027"/>
      <c r="WRT36" s="2027"/>
      <c r="WRU36" s="2027"/>
      <c r="WRV36" s="2027"/>
      <c r="WRW36" s="2027"/>
      <c r="WRX36" s="2027"/>
      <c r="WRY36" s="2027"/>
      <c r="WRZ36" s="2027"/>
      <c r="WSA36" s="2027"/>
      <c r="WSB36" s="2027"/>
      <c r="WSC36" s="2027"/>
      <c r="WSD36" s="2027"/>
      <c r="WSE36" s="2027"/>
      <c r="WSF36" s="2027"/>
      <c r="WSG36" s="2027"/>
      <c r="WSH36" s="2027"/>
      <c r="WSI36" s="2027"/>
      <c r="WSJ36" s="2027"/>
      <c r="WSK36" s="2027"/>
      <c r="WSL36" s="2027"/>
      <c r="WSM36" s="2027"/>
      <c r="WSN36" s="2027"/>
      <c r="WSO36" s="2027"/>
      <c r="WSP36" s="2027"/>
      <c r="WSQ36" s="2027"/>
      <c r="WSR36" s="2027"/>
      <c r="WSS36" s="2027"/>
      <c r="WST36" s="2027"/>
      <c r="WSU36" s="2027"/>
      <c r="WSV36" s="2027"/>
      <c r="WSW36" s="2027"/>
      <c r="WSX36" s="2027"/>
      <c r="WSY36" s="2027"/>
      <c r="WSZ36" s="2027"/>
      <c r="WTA36" s="2027"/>
      <c r="WTB36" s="2027"/>
      <c r="WTC36" s="2027"/>
      <c r="WTD36" s="2027"/>
      <c r="WTE36" s="2027"/>
      <c r="WTF36" s="2027"/>
      <c r="WTG36" s="2027"/>
      <c r="WTH36" s="2027"/>
      <c r="WTI36" s="2027"/>
      <c r="WTJ36" s="2027"/>
      <c r="WTK36" s="2027"/>
      <c r="WTL36" s="2027"/>
      <c r="WTM36" s="2027"/>
      <c r="WTN36" s="2027"/>
      <c r="WTO36" s="2027"/>
      <c r="WTP36" s="2027"/>
      <c r="WTQ36" s="2027"/>
      <c r="WTR36" s="2027"/>
      <c r="WTS36" s="2027"/>
      <c r="WTT36" s="2027"/>
      <c r="WTU36" s="2027"/>
      <c r="WTV36" s="2027"/>
      <c r="WTW36" s="2027"/>
      <c r="WTX36" s="2027"/>
      <c r="WTY36" s="2027"/>
      <c r="WTZ36" s="2027"/>
      <c r="WUA36" s="2027"/>
      <c r="WUB36" s="2027"/>
      <c r="WUC36" s="2027"/>
      <c r="WUD36" s="2027"/>
      <c r="WUE36" s="2027"/>
      <c r="WUF36" s="2027"/>
      <c r="WUG36" s="2027"/>
      <c r="WUH36" s="2027"/>
      <c r="WUI36" s="2027"/>
      <c r="WUJ36" s="2027"/>
      <c r="WUK36" s="2027"/>
      <c r="WUL36" s="2027"/>
      <c r="WUM36" s="2027"/>
      <c r="WUN36" s="2027"/>
      <c r="WUO36" s="2027"/>
      <c r="WUP36" s="2027"/>
      <c r="WUQ36" s="2027"/>
      <c r="WUR36" s="2027"/>
      <c r="WUS36" s="2027"/>
      <c r="WUT36" s="2027"/>
      <c r="WUU36" s="2027"/>
      <c r="WUV36" s="2027"/>
      <c r="WUW36" s="2027"/>
      <c r="WUX36" s="2027"/>
      <c r="WUY36" s="2027"/>
      <c r="WUZ36" s="2027"/>
      <c r="WVA36" s="2027"/>
      <c r="WVB36" s="2027"/>
      <c r="WVC36" s="2027"/>
      <c r="WVD36" s="2027"/>
      <c r="WVE36" s="2027"/>
      <c r="WVF36" s="2027"/>
      <c r="WVG36" s="2027"/>
      <c r="WVH36" s="2027"/>
      <c r="WVI36" s="2027"/>
      <c r="WVJ36" s="2027"/>
      <c r="WVK36" s="2027"/>
      <c r="WVL36" s="2027"/>
      <c r="WVM36" s="2027"/>
      <c r="WVN36" s="2027"/>
      <c r="WVO36" s="2027"/>
      <c r="WVP36" s="2027"/>
      <c r="WVQ36" s="2027"/>
      <c r="WVR36" s="2027"/>
      <c r="WVS36" s="2027"/>
      <c r="WVT36" s="2027"/>
      <c r="WVU36" s="2027"/>
      <c r="WVV36" s="2027"/>
      <c r="WVW36" s="2027"/>
      <c r="WVX36" s="2027"/>
      <c r="WVY36" s="2027"/>
      <c r="WVZ36" s="2027"/>
      <c r="WWA36" s="2027"/>
      <c r="WWB36" s="2027"/>
      <c r="WWC36" s="2027"/>
      <c r="WWD36" s="2027"/>
      <c r="WWE36" s="2027"/>
      <c r="WWF36" s="2027"/>
      <c r="WWG36" s="2027"/>
      <c r="WWH36" s="2027"/>
      <c r="WWI36" s="2027"/>
      <c r="WWJ36" s="2027"/>
      <c r="WWK36" s="2027"/>
      <c r="WWL36" s="2027"/>
      <c r="WWM36" s="2027"/>
      <c r="WWN36" s="2027"/>
      <c r="WWO36" s="2027"/>
      <c r="WWP36" s="2027"/>
      <c r="WWQ36" s="2027"/>
      <c r="WWR36" s="2027"/>
      <c r="WWS36" s="2027"/>
      <c r="WWT36" s="2027"/>
      <c r="WWU36" s="2027"/>
      <c r="WWV36" s="2027"/>
      <c r="WWW36" s="2027"/>
      <c r="WWX36" s="2027"/>
      <c r="WWY36" s="2027"/>
      <c r="WWZ36" s="2027"/>
      <c r="WXA36" s="2027"/>
      <c r="WXB36" s="2027"/>
      <c r="WXC36" s="2027"/>
      <c r="WXD36" s="2027"/>
      <c r="WXE36" s="2027"/>
      <c r="WXF36" s="2027"/>
      <c r="WXG36" s="2027"/>
      <c r="WXH36" s="2027"/>
      <c r="WXI36" s="2027"/>
      <c r="WXJ36" s="2027"/>
      <c r="WXK36" s="2027"/>
      <c r="WXL36" s="2027"/>
      <c r="WXM36" s="2027"/>
      <c r="WXN36" s="2027"/>
      <c r="WXO36" s="2027"/>
      <c r="WXP36" s="2027"/>
      <c r="WXQ36" s="2027"/>
      <c r="WXR36" s="2027"/>
      <c r="WXS36" s="2027"/>
      <c r="WXT36" s="2027"/>
      <c r="WXU36" s="2027"/>
      <c r="WXV36" s="2027"/>
      <c r="WXW36" s="2027"/>
      <c r="WXX36" s="2027"/>
      <c r="WXY36" s="2027"/>
      <c r="WXZ36" s="2027"/>
      <c r="WYA36" s="2027"/>
      <c r="WYB36" s="2027"/>
      <c r="WYC36" s="2027"/>
      <c r="WYD36" s="2027"/>
      <c r="WYE36" s="2027"/>
      <c r="WYF36" s="2027"/>
      <c r="WYG36" s="2027"/>
      <c r="WYH36" s="2027"/>
      <c r="WYI36" s="2027"/>
      <c r="WYJ36" s="2027"/>
      <c r="WYK36" s="2027"/>
      <c r="WYL36" s="2027"/>
      <c r="WYM36" s="2027"/>
      <c r="WYN36" s="2027"/>
      <c r="WYO36" s="2027"/>
      <c r="WYP36" s="2027"/>
      <c r="WYQ36" s="2027"/>
      <c r="WYR36" s="2027"/>
      <c r="WYS36" s="2027"/>
      <c r="WYT36" s="2027"/>
      <c r="WYU36" s="2027"/>
      <c r="WYV36" s="2027"/>
      <c r="WYW36" s="2027"/>
      <c r="WYX36" s="2027"/>
      <c r="WYY36" s="2027"/>
      <c r="WYZ36" s="2027"/>
      <c r="WZA36" s="2027"/>
      <c r="WZB36" s="2027"/>
      <c r="WZC36" s="2027"/>
      <c r="WZD36" s="2027"/>
      <c r="WZE36" s="2027"/>
      <c r="WZF36" s="2027"/>
      <c r="WZG36" s="2027"/>
      <c r="WZH36" s="2027"/>
      <c r="WZI36" s="2027"/>
      <c r="WZJ36" s="2027"/>
      <c r="WZK36" s="2027"/>
      <c r="WZL36" s="2027"/>
      <c r="WZM36" s="2027"/>
      <c r="WZN36" s="2027"/>
      <c r="WZO36" s="2027"/>
      <c r="WZP36" s="2027"/>
      <c r="WZQ36" s="2027"/>
      <c r="WZR36" s="2027"/>
      <c r="WZS36" s="2027"/>
      <c r="WZT36" s="2027"/>
      <c r="WZU36" s="2027"/>
      <c r="WZV36" s="2027"/>
      <c r="WZW36" s="2027"/>
      <c r="WZX36" s="2027"/>
      <c r="WZY36" s="2027"/>
      <c r="WZZ36" s="2027"/>
      <c r="XAA36" s="2027"/>
      <c r="XAB36" s="2027"/>
      <c r="XAC36" s="2027"/>
      <c r="XAD36" s="2027"/>
      <c r="XAE36" s="2027"/>
      <c r="XAF36" s="2027"/>
      <c r="XAG36" s="2027"/>
      <c r="XAH36" s="2027"/>
      <c r="XAI36" s="2027"/>
      <c r="XAJ36" s="2027"/>
      <c r="XAK36" s="2027"/>
      <c r="XAL36" s="2027"/>
      <c r="XAM36" s="2027"/>
      <c r="XAN36" s="2027"/>
      <c r="XAO36" s="2027"/>
      <c r="XAP36" s="2027"/>
      <c r="XAQ36" s="2027"/>
      <c r="XAR36" s="2027"/>
      <c r="XAS36" s="2027"/>
      <c r="XAT36" s="2027"/>
      <c r="XAU36" s="2027"/>
      <c r="XAV36" s="2027"/>
      <c r="XAW36" s="2027"/>
      <c r="XAX36" s="2027"/>
      <c r="XAY36" s="2027"/>
      <c r="XAZ36" s="2027"/>
      <c r="XBA36" s="2027"/>
      <c r="XBB36" s="2027"/>
      <c r="XBC36" s="2027"/>
      <c r="XBD36" s="2027"/>
      <c r="XBE36" s="2027"/>
      <c r="XBF36" s="2027"/>
      <c r="XBG36" s="2027"/>
      <c r="XBH36" s="2027"/>
      <c r="XBI36" s="2027"/>
      <c r="XBJ36" s="2027"/>
      <c r="XBK36" s="2027"/>
      <c r="XBL36" s="2027"/>
      <c r="XBM36" s="2027"/>
      <c r="XBN36" s="2027"/>
      <c r="XBO36" s="2027"/>
      <c r="XBP36" s="2027"/>
      <c r="XBQ36" s="2027"/>
      <c r="XBR36" s="2027"/>
      <c r="XBS36" s="2027"/>
      <c r="XBT36" s="2027"/>
      <c r="XBU36" s="2027"/>
      <c r="XBV36" s="2027"/>
      <c r="XBW36" s="2027"/>
      <c r="XBX36" s="2027"/>
      <c r="XBY36" s="2027"/>
      <c r="XBZ36" s="2027"/>
    </row>
    <row r="37" spans="1:16302" s="2021" customFormat="1">
      <c r="A37" s="2029"/>
      <c r="B37" s="2023"/>
      <c r="C37" s="2024"/>
      <c r="D37" s="2025"/>
      <c r="E37" s="2020"/>
      <c r="F37" s="2020"/>
      <c r="G37" s="2020"/>
      <c r="H37" s="2020"/>
      <c r="I37" s="2020"/>
      <c r="J37" s="2020"/>
      <c r="K37" s="2020"/>
      <c r="L37" s="2020"/>
      <c r="M37" s="2020"/>
      <c r="N37" s="2027"/>
      <c r="O37" s="2027"/>
      <c r="P37" s="2027"/>
      <c r="Q37" s="2027"/>
      <c r="R37" s="2027"/>
      <c r="S37" s="2027"/>
      <c r="T37" s="2027"/>
      <c r="U37" s="2027"/>
      <c r="V37" s="2027"/>
      <c r="W37" s="2027"/>
      <c r="X37" s="2027"/>
      <c r="Y37" s="2027"/>
      <c r="Z37" s="2027"/>
      <c r="AA37" s="2027"/>
      <c r="AB37" s="2027"/>
      <c r="AC37" s="2027"/>
      <c r="AD37" s="2027"/>
      <c r="AE37" s="2027"/>
      <c r="AF37" s="2027"/>
      <c r="AG37" s="2027"/>
      <c r="AH37" s="2027"/>
      <c r="AI37" s="2027"/>
      <c r="AJ37" s="2027"/>
      <c r="AK37" s="2027"/>
      <c r="AL37" s="2027"/>
      <c r="AM37" s="2027"/>
      <c r="AN37" s="2027"/>
      <c r="AO37" s="2027"/>
      <c r="AP37" s="2027"/>
      <c r="AQ37" s="2027"/>
      <c r="AR37" s="2027"/>
      <c r="AS37" s="2027"/>
      <c r="AT37" s="2027"/>
      <c r="AU37" s="2027"/>
      <c r="AV37" s="2027"/>
      <c r="AW37" s="2027"/>
      <c r="AX37" s="2027"/>
      <c r="AY37" s="2027"/>
      <c r="AZ37" s="2027"/>
      <c r="BA37" s="2027"/>
      <c r="BB37" s="2027"/>
      <c r="BC37" s="2027"/>
      <c r="BD37" s="2027"/>
      <c r="BE37" s="2027"/>
      <c r="BF37" s="2027"/>
      <c r="BG37" s="2027"/>
      <c r="BH37" s="2027"/>
      <c r="BI37" s="2027"/>
      <c r="BJ37" s="2027"/>
      <c r="BK37" s="2027"/>
      <c r="BL37" s="2027"/>
      <c r="BM37" s="2027"/>
      <c r="BN37" s="2027"/>
      <c r="BO37" s="2027"/>
      <c r="BP37" s="2027"/>
      <c r="BQ37" s="2027"/>
      <c r="BR37" s="2027"/>
      <c r="BS37" s="2027"/>
      <c r="BT37" s="2027"/>
      <c r="BU37" s="2027"/>
      <c r="BV37" s="2027"/>
      <c r="BW37" s="2027"/>
      <c r="BX37" s="2027"/>
      <c r="BY37" s="2027"/>
      <c r="BZ37" s="2027"/>
      <c r="CA37" s="2027"/>
      <c r="CB37" s="2027"/>
      <c r="CC37" s="2027"/>
      <c r="CD37" s="2027"/>
      <c r="CE37" s="2027"/>
      <c r="CF37" s="2027"/>
      <c r="CG37" s="2027"/>
      <c r="CH37" s="2027"/>
      <c r="CI37" s="2027"/>
      <c r="CJ37" s="2027"/>
      <c r="CK37" s="2027"/>
      <c r="CL37" s="2027"/>
      <c r="CM37" s="2027"/>
      <c r="CN37" s="2027"/>
      <c r="CO37" s="2027"/>
      <c r="CP37" s="2027"/>
      <c r="CQ37" s="2027"/>
      <c r="CR37" s="2027"/>
      <c r="CS37" s="2027"/>
      <c r="CT37" s="2027"/>
      <c r="CU37" s="2027"/>
      <c r="CV37" s="2027"/>
      <c r="CW37" s="2027"/>
      <c r="CX37" s="2027"/>
      <c r="CY37" s="2027"/>
      <c r="CZ37" s="2027"/>
      <c r="DA37" s="2027"/>
      <c r="DB37" s="2027"/>
      <c r="DC37" s="2027"/>
      <c r="DD37" s="2027"/>
      <c r="DE37" s="2027"/>
      <c r="DF37" s="2027"/>
      <c r="DG37" s="2027"/>
      <c r="DH37" s="2027"/>
      <c r="DI37" s="2027"/>
      <c r="DJ37" s="2027"/>
      <c r="DK37" s="2027"/>
      <c r="DL37" s="2027"/>
      <c r="DM37" s="2027"/>
      <c r="DN37" s="2027"/>
      <c r="DO37" s="2027"/>
      <c r="DP37" s="2027"/>
      <c r="DQ37" s="2027"/>
      <c r="DR37" s="2027"/>
      <c r="DS37" s="2027"/>
      <c r="DT37" s="2027"/>
      <c r="DU37" s="2027"/>
      <c r="DV37" s="2027"/>
      <c r="DW37" s="2027"/>
      <c r="DX37" s="2027"/>
      <c r="DY37" s="2027"/>
      <c r="DZ37" s="2027"/>
      <c r="EA37" s="2027"/>
      <c r="EB37" s="2027"/>
      <c r="EC37" s="2027"/>
      <c r="ED37" s="2027"/>
      <c r="EE37" s="2027"/>
      <c r="EF37" s="2027"/>
      <c r="EG37" s="2027"/>
      <c r="EH37" s="2027"/>
      <c r="EI37" s="2027"/>
      <c r="EJ37" s="2027"/>
      <c r="EK37" s="2027"/>
      <c r="EL37" s="2027"/>
      <c r="EM37" s="2027"/>
      <c r="EN37" s="2027"/>
      <c r="EO37" s="2027"/>
      <c r="EP37" s="2027"/>
      <c r="EQ37" s="2027"/>
      <c r="ER37" s="2027"/>
      <c r="ES37" s="2027"/>
      <c r="ET37" s="2027"/>
      <c r="EU37" s="2027"/>
      <c r="EV37" s="2027"/>
      <c r="EW37" s="2027"/>
      <c r="EX37" s="2027"/>
      <c r="EY37" s="2027"/>
      <c r="EZ37" s="2027"/>
      <c r="FA37" s="2027"/>
      <c r="FB37" s="2027"/>
      <c r="FC37" s="2027"/>
      <c r="FD37" s="2027"/>
      <c r="FE37" s="2027"/>
      <c r="FF37" s="2027"/>
      <c r="FG37" s="2027"/>
      <c r="FH37" s="2027"/>
      <c r="FI37" s="2027"/>
      <c r="FJ37" s="2027"/>
      <c r="FK37" s="2027"/>
      <c r="FL37" s="2027"/>
      <c r="FM37" s="2027"/>
      <c r="FN37" s="2027"/>
      <c r="FO37" s="2027"/>
      <c r="FP37" s="2027"/>
      <c r="FQ37" s="2027"/>
      <c r="FR37" s="2027"/>
      <c r="FS37" s="2027"/>
      <c r="FT37" s="2027"/>
      <c r="FU37" s="2027"/>
      <c r="FV37" s="2027"/>
      <c r="FW37" s="2027"/>
      <c r="FX37" s="2027"/>
      <c r="FY37" s="2027"/>
      <c r="FZ37" s="2027"/>
      <c r="GA37" s="2027"/>
      <c r="GB37" s="2027"/>
      <c r="GC37" s="2027"/>
      <c r="GD37" s="2027"/>
      <c r="GE37" s="2027"/>
      <c r="GF37" s="2027"/>
      <c r="GG37" s="2027"/>
      <c r="GH37" s="2027"/>
      <c r="GI37" s="2027"/>
      <c r="GJ37" s="2027"/>
      <c r="GK37" s="2027"/>
      <c r="GL37" s="2027"/>
      <c r="GM37" s="2027"/>
      <c r="GN37" s="2027"/>
      <c r="GO37" s="2027"/>
      <c r="GP37" s="2027"/>
      <c r="GQ37" s="2027"/>
      <c r="GR37" s="2027"/>
      <c r="GS37" s="2027"/>
      <c r="GT37" s="2027"/>
      <c r="GU37" s="2027"/>
      <c r="GV37" s="2027"/>
      <c r="GW37" s="2027"/>
      <c r="GX37" s="2027"/>
      <c r="GY37" s="2027"/>
      <c r="GZ37" s="2027"/>
      <c r="HA37" s="2027"/>
      <c r="HB37" s="2027"/>
      <c r="HC37" s="2027"/>
      <c r="HD37" s="2027"/>
      <c r="HE37" s="2027"/>
      <c r="HF37" s="2027"/>
      <c r="HG37" s="2027"/>
      <c r="HH37" s="2027"/>
      <c r="HI37" s="2027"/>
      <c r="HJ37" s="2027"/>
      <c r="HK37" s="2027"/>
      <c r="HL37" s="2027"/>
      <c r="HM37" s="2027"/>
      <c r="HN37" s="2027"/>
      <c r="HO37" s="2027"/>
      <c r="HP37" s="2027"/>
      <c r="HQ37" s="2027"/>
      <c r="HR37" s="2027"/>
      <c r="HS37" s="2027"/>
      <c r="HT37" s="2027"/>
      <c r="HU37" s="2027"/>
      <c r="HV37" s="2027"/>
      <c r="HW37" s="2027"/>
      <c r="HX37" s="2027"/>
      <c r="HY37" s="2027"/>
      <c r="HZ37" s="2027"/>
      <c r="IA37" s="2027"/>
      <c r="IB37" s="2027"/>
      <c r="IC37" s="2027"/>
      <c r="ID37" s="2027"/>
      <c r="IE37" s="2027"/>
      <c r="IF37" s="2027"/>
      <c r="IG37" s="2027"/>
      <c r="IH37" s="2027"/>
      <c r="II37" s="2027"/>
      <c r="IJ37" s="2027"/>
      <c r="IK37" s="2027"/>
      <c r="IL37" s="2027"/>
      <c r="IM37" s="2027"/>
      <c r="IN37" s="2027"/>
      <c r="IO37" s="2027"/>
      <c r="IP37" s="2027"/>
      <c r="IQ37" s="2027"/>
      <c r="IR37" s="2027"/>
      <c r="IS37" s="2027"/>
      <c r="IT37" s="2027"/>
      <c r="IU37" s="2027"/>
      <c r="IV37" s="2027"/>
      <c r="IW37" s="2027"/>
      <c r="IX37" s="2027"/>
      <c r="IY37" s="2027"/>
      <c r="IZ37" s="2027"/>
      <c r="JA37" s="2027"/>
      <c r="JB37" s="2027"/>
      <c r="JC37" s="2027"/>
      <c r="JD37" s="2027"/>
      <c r="JE37" s="2027"/>
      <c r="JF37" s="2027"/>
      <c r="JG37" s="2027"/>
      <c r="JH37" s="2027"/>
      <c r="JI37" s="2027"/>
      <c r="JJ37" s="2027"/>
      <c r="JK37" s="2027"/>
      <c r="JL37" s="2027"/>
      <c r="JM37" s="2027"/>
      <c r="JN37" s="2027"/>
      <c r="JO37" s="2027"/>
      <c r="JP37" s="2027"/>
      <c r="JQ37" s="2027"/>
      <c r="JR37" s="2027"/>
      <c r="JS37" s="2027"/>
      <c r="JT37" s="2027"/>
      <c r="JU37" s="2027"/>
      <c r="JV37" s="2027"/>
      <c r="JW37" s="2027"/>
      <c r="JX37" s="2027"/>
      <c r="JY37" s="2027"/>
      <c r="JZ37" s="2027"/>
      <c r="KA37" s="2027"/>
      <c r="KB37" s="2027"/>
      <c r="KC37" s="2027"/>
      <c r="KD37" s="2027"/>
      <c r="KE37" s="2027"/>
      <c r="KF37" s="2027"/>
      <c r="KG37" s="2027"/>
      <c r="KH37" s="2027"/>
      <c r="KI37" s="2027"/>
      <c r="KJ37" s="2027"/>
      <c r="KK37" s="2027"/>
      <c r="KL37" s="2027"/>
      <c r="KM37" s="2027"/>
      <c r="KN37" s="2027"/>
      <c r="KO37" s="2027"/>
      <c r="KP37" s="2027"/>
      <c r="KQ37" s="2027"/>
      <c r="KR37" s="2027"/>
      <c r="KS37" s="2027"/>
      <c r="KT37" s="2027"/>
      <c r="KU37" s="2027"/>
      <c r="KV37" s="2027"/>
      <c r="KW37" s="2027"/>
      <c r="KX37" s="2027"/>
      <c r="KY37" s="2027"/>
      <c r="KZ37" s="2027"/>
      <c r="LA37" s="2027"/>
      <c r="LB37" s="2027"/>
      <c r="LC37" s="2027"/>
      <c r="LD37" s="2027"/>
      <c r="LE37" s="2027"/>
      <c r="LF37" s="2027"/>
      <c r="LG37" s="2027"/>
      <c r="LH37" s="2027"/>
      <c r="LI37" s="2027"/>
      <c r="LJ37" s="2027"/>
      <c r="LK37" s="2027"/>
      <c r="LL37" s="2027"/>
      <c r="LM37" s="2027"/>
      <c r="LN37" s="2027"/>
      <c r="LO37" s="2027"/>
      <c r="LP37" s="2027"/>
      <c r="LQ37" s="2027"/>
      <c r="LR37" s="2027"/>
      <c r="LS37" s="2027"/>
      <c r="LT37" s="2027"/>
      <c r="LU37" s="2027"/>
      <c r="LV37" s="2027"/>
      <c r="LW37" s="2027"/>
      <c r="LX37" s="2027"/>
      <c r="LY37" s="2027"/>
      <c r="LZ37" s="2027"/>
      <c r="MA37" s="2027"/>
      <c r="MB37" s="2027"/>
      <c r="MC37" s="2027"/>
      <c r="MD37" s="2027"/>
      <c r="ME37" s="2027"/>
      <c r="MF37" s="2027"/>
      <c r="MG37" s="2027"/>
      <c r="MH37" s="2027"/>
      <c r="MI37" s="2027"/>
      <c r="MJ37" s="2027"/>
      <c r="MK37" s="2027"/>
      <c r="ML37" s="2027"/>
      <c r="MM37" s="2027"/>
      <c r="MN37" s="2027"/>
      <c r="MO37" s="2027"/>
      <c r="MP37" s="2027"/>
      <c r="MQ37" s="2027"/>
      <c r="MR37" s="2027"/>
      <c r="MS37" s="2027"/>
      <c r="MT37" s="2027"/>
      <c r="MU37" s="2027"/>
      <c r="MV37" s="2027"/>
      <c r="MW37" s="2027"/>
      <c r="MX37" s="2027"/>
      <c r="MY37" s="2027"/>
      <c r="MZ37" s="2027"/>
      <c r="NA37" s="2027"/>
      <c r="NB37" s="2027"/>
      <c r="NC37" s="2027"/>
      <c r="ND37" s="2027"/>
      <c r="NE37" s="2027"/>
      <c r="NF37" s="2027"/>
      <c r="NG37" s="2027"/>
      <c r="NH37" s="2027"/>
      <c r="NI37" s="2027"/>
      <c r="NJ37" s="2027"/>
      <c r="NK37" s="2027"/>
      <c r="NL37" s="2027"/>
      <c r="NM37" s="2027"/>
      <c r="NN37" s="2027"/>
      <c r="NO37" s="2027"/>
      <c r="NP37" s="2027"/>
      <c r="NQ37" s="2027"/>
      <c r="NR37" s="2027"/>
      <c r="NS37" s="2027"/>
      <c r="NT37" s="2027"/>
      <c r="NU37" s="2027"/>
      <c r="NV37" s="2027"/>
      <c r="NW37" s="2027"/>
      <c r="NX37" s="2027"/>
      <c r="NY37" s="2027"/>
      <c r="NZ37" s="2027"/>
      <c r="OA37" s="2027"/>
      <c r="OB37" s="2027"/>
      <c r="OC37" s="2027"/>
      <c r="OD37" s="2027"/>
      <c r="OE37" s="2027"/>
      <c r="OF37" s="2027"/>
      <c r="OG37" s="2027"/>
      <c r="OH37" s="2027"/>
      <c r="OI37" s="2027"/>
      <c r="OJ37" s="2027"/>
      <c r="OK37" s="2027"/>
      <c r="OL37" s="2027"/>
      <c r="OM37" s="2027"/>
      <c r="ON37" s="2027"/>
      <c r="OO37" s="2027"/>
      <c r="OP37" s="2027"/>
      <c r="OQ37" s="2027"/>
      <c r="OR37" s="2027"/>
      <c r="OS37" s="2027"/>
      <c r="OT37" s="2027"/>
      <c r="OU37" s="2027"/>
      <c r="OV37" s="2027"/>
      <c r="OW37" s="2027"/>
      <c r="OX37" s="2027"/>
      <c r="OY37" s="2027"/>
      <c r="OZ37" s="2027"/>
      <c r="PA37" s="2027"/>
      <c r="PB37" s="2027"/>
      <c r="PC37" s="2027"/>
      <c r="PD37" s="2027"/>
      <c r="PE37" s="2027"/>
      <c r="PF37" s="2027"/>
      <c r="PG37" s="2027"/>
      <c r="PH37" s="2027"/>
      <c r="PI37" s="2027"/>
      <c r="PJ37" s="2027"/>
      <c r="PK37" s="2027"/>
      <c r="PL37" s="2027"/>
      <c r="PM37" s="2027"/>
      <c r="PN37" s="2027"/>
      <c r="PO37" s="2027"/>
      <c r="PP37" s="2027"/>
      <c r="PQ37" s="2027"/>
      <c r="PR37" s="2027"/>
      <c r="PS37" s="2027"/>
      <c r="PT37" s="2027"/>
      <c r="PU37" s="2027"/>
      <c r="PV37" s="2027"/>
      <c r="PW37" s="2027"/>
      <c r="PX37" s="2027"/>
      <c r="PY37" s="2027"/>
      <c r="PZ37" s="2027"/>
      <c r="QA37" s="2027"/>
      <c r="QB37" s="2027"/>
      <c r="QC37" s="2027"/>
      <c r="QD37" s="2027"/>
      <c r="QE37" s="2027"/>
      <c r="QF37" s="2027"/>
      <c r="QG37" s="2027"/>
      <c r="QH37" s="2027"/>
      <c r="QI37" s="2027"/>
      <c r="QJ37" s="2027"/>
      <c r="QK37" s="2027"/>
      <c r="QL37" s="2027"/>
      <c r="QM37" s="2027"/>
      <c r="QN37" s="2027"/>
      <c r="QO37" s="2027"/>
      <c r="QP37" s="2027"/>
      <c r="QQ37" s="2027"/>
      <c r="QR37" s="2027"/>
      <c r="QS37" s="2027"/>
      <c r="QT37" s="2027"/>
      <c r="QU37" s="2027"/>
      <c r="QV37" s="2027"/>
      <c r="QW37" s="2027"/>
      <c r="QX37" s="2027"/>
      <c r="QY37" s="2027"/>
      <c r="QZ37" s="2027"/>
      <c r="RA37" s="2027"/>
      <c r="RB37" s="2027"/>
      <c r="RC37" s="2027"/>
      <c r="RD37" s="2027"/>
      <c r="RE37" s="2027"/>
      <c r="RF37" s="2027"/>
      <c r="RG37" s="2027"/>
      <c r="RH37" s="2027"/>
      <c r="RI37" s="2027"/>
      <c r="RJ37" s="2027"/>
      <c r="RK37" s="2027"/>
      <c r="RL37" s="2027"/>
      <c r="RM37" s="2027"/>
      <c r="RN37" s="2027"/>
      <c r="RO37" s="2027"/>
      <c r="RP37" s="2027"/>
      <c r="RQ37" s="2027"/>
      <c r="RR37" s="2027"/>
      <c r="RS37" s="2027"/>
      <c r="RT37" s="2027"/>
      <c r="RU37" s="2027"/>
      <c r="RV37" s="2027"/>
      <c r="RW37" s="2027"/>
      <c r="RX37" s="2027"/>
      <c r="RY37" s="2027"/>
      <c r="RZ37" s="2027"/>
      <c r="SA37" s="2027"/>
      <c r="SB37" s="2027"/>
      <c r="SC37" s="2027"/>
      <c r="SD37" s="2027"/>
      <c r="SE37" s="2027"/>
      <c r="SF37" s="2027"/>
      <c r="SG37" s="2027"/>
      <c r="SH37" s="2027"/>
      <c r="SI37" s="2027"/>
      <c r="SJ37" s="2027"/>
      <c r="SK37" s="2027"/>
      <c r="SL37" s="2027"/>
      <c r="SM37" s="2027"/>
      <c r="SN37" s="2027"/>
      <c r="SO37" s="2027"/>
      <c r="SP37" s="2027"/>
      <c r="SQ37" s="2027"/>
      <c r="SR37" s="2027"/>
      <c r="SS37" s="2027"/>
      <c r="ST37" s="2027"/>
      <c r="SU37" s="2027"/>
      <c r="SV37" s="2027"/>
      <c r="SW37" s="2027"/>
      <c r="SX37" s="2027"/>
      <c r="SY37" s="2027"/>
      <c r="SZ37" s="2027"/>
      <c r="TA37" s="2027"/>
      <c r="TB37" s="2027"/>
      <c r="TC37" s="2027"/>
      <c r="TD37" s="2027"/>
      <c r="TE37" s="2027"/>
      <c r="TF37" s="2027"/>
      <c r="TG37" s="2027"/>
      <c r="TH37" s="2027"/>
      <c r="TI37" s="2027"/>
      <c r="TJ37" s="2027"/>
      <c r="TK37" s="2027"/>
      <c r="TL37" s="2027"/>
      <c r="TM37" s="2027"/>
      <c r="TN37" s="2027"/>
      <c r="TO37" s="2027"/>
      <c r="TP37" s="2027"/>
      <c r="TQ37" s="2027"/>
      <c r="TR37" s="2027"/>
      <c r="TS37" s="2027"/>
      <c r="TT37" s="2027"/>
      <c r="TU37" s="2027"/>
      <c r="TV37" s="2027"/>
      <c r="TW37" s="2027"/>
      <c r="TX37" s="2027"/>
      <c r="TY37" s="2027"/>
      <c r="TZ37" s="2027"/>
      <c r="UA37" s="2027"/>
      <c r="UB37" s="2027"/>
      <c r="UC37" s="2027"/>
      <c r="UD37" s="2027"/>
      <c r="UE37" s="2027"/>
      <c r="UF37" s="2027"/>
      <c r="UG37" s="2027"/>
      <c r="UH37" s="2027"/>
      <c r="UI37" s="2027"/>
      <c r="UJ37" s="2027"/>
      <c r="UK37" s="2027"/>
      <c r="UL37" s="2027"/>
      <c r="UM37" s="2027"/>
      <c r="UN37" s="2027"/>
      <c r="UO37" s="2027"/>
      <c r="UP37" s="2027"/>
      <c r="UQ37" s="2027"/>
      <c r="UR37" s="2027"/>
      <c r="US37" s="2027"/>
      <c r="UT37" s="2027"/>
      <c r="UU37" s="2027"/>
      <c r="UV37" s="2027"/>
      <c r="UW37" s="2027"/>
      <c r="UX37" s="2027"/>
      <c r="UY37" s="2027"/>
      <c r="UZ37" s="2027"/>
      <c r="VA37" s="2027"/>
      <c r="VB37" s="2027"/>
      <c r="VC37" s="2027"/>
      <c r="VD37" s="2027"/>
      <c r="VE37" s="2027"/>
      <c r="VF37" s="2027"/>
      <c r="VG37" s="2027"/>
      <c r="VH37" s="2027"/>
      <c r="VI37" s="2027"/>
      <c r="VJ37" s="2027"/>
      <c r="VK37" s="2027"/>
      <c r="VL37" s="2027"/>
      <c r="VM37" s="2027"/>
      <c r="VN37" s="2027"/>
      <c r="VO37" s="2027"/>
      <c r="VP37" s="2027"/>
      <c r="VQ37" s="2027"/>
      <c r="VR37" s="2027"/>
      <c r="VS37" s="2027"/>
      <c r="VT37" s="2027"/>
      <c r="VU37" s="2027"/>
      <c r="VV37" s="2027"/>
      <c r="VW37" s="2027"/>
      <c r="VX37" s="2027"/>
      <c r="VY37" s="2027"/>
      <c r="VZ37" s="2027"/>
      <c r="WA37" s="2027"/>
      <c r="WB37" s="2027"/>
      <c r="WC37" s="2027"/>
      <c r="WD37" s="2027"/>
      <c r="WE37" s="2027"/>
      <c r="WF37" s="2027"/>
      <c r="WG37" s="2027"/>
      <c r="WH37" s="2027"/>
      <c r="WI37" s="2027"/>
      <c r="WJ37" s="2027"/>
      <c r="WK37" s="2027"/>
      <c r="WL37" s="2027"/>
      <c r="WM37" s="2027"/>
      <c r="WN37" s="2027"/>
      <c r="WO37" s="2027"/>
      <c r="WP37" s="2027"/>
      <c r="WQ37" s="2027"/>
      <c r="WR37" s="2027"/>
      <c r="WS37" s="2027"/>
      <c r="WT37" s="2027"/>
      <c r="WU37" s="2027"/>
      <c r="WV37" s="2027"/>
      <c r="WW37" s="2027"/>
      <c r="WX37" s="2027"/>
      <c r="WY37" s="2027"/>
      <c r="WZ37" s="2027"/>
      <c r="XA37" s="2027"/>
      <c r="XB37" s="2027"/>
      <c r="XC37" s="2027"/>
      <c r="XD37" s="2027"/>
      <c r="XE37" s="2027"/>
      <c r="XF37" s="2027"/>
      <c r="XG37" s="2027"/>
      <c r="XH37" s="2027"/>
      <c r="XI37" s="2027"/>
      <c r="XJ37" s="2027"/>
      <c r="XK37" s="2027"/>
      <c r="XL37" s="2027"/>
      <c r="XM37" s="2027"/>
      <c r="XN37" s="2027"/>
      <c r="XO37" s="2027"/>
      <c r="XP37" s="2027"/>
      <c r="XQ37" s="2027"/>
      <c r="XR37" s="2027"/>
      <c r="XS37" s="2027"/>
      <c r="XT37" s="2027"/>
      <c r="XU37" s="2027"/>
      <c r="XV37" s="2027"/>
      <c r="XW37" s="2027"/>
      <c r="XX37" s="2027"/>
      <c r="XY37" s="2027"/>
      <c r="XZ37" s="2027"/>
      <c r="YA37" s="2027"/>
      <c r="YB37" s="2027"/>
      <c r="YC37" s="2027"/>
      <c r="YD37" s="2027"/>
      <c r="YE37" s="2027"/>
      <c r="YF37" s="2027"/>
      <c r="YG37" s="2027"/>
      <c r="YH37" s="2027"/>
      <c r="YI37" s="2027"/>
      <c r="YJ37" s="2027"/>
      <c r="YK37" s="2027"/>
      <c r="YL37" s="2027"/>
      <c r="YM37" s="2027"/>
      <c r="YN37" s="2027"/>
      <c r="YO37" s="2027"/>
      <c r="YP37" s="2027"/>
      <c r="YQ37" s="2027"/>
      <c r="YR37" s="2027"/>
      <c r="YS37" s="2027"/>
      <c r="YT37" s="2027"/>
      <c r="YU37" s="2027"/>
      <c r="YV37" s="2027"/>
      <c r="YW37" s="2027"/>
      <c r="YX37" s="2027"/>
      <c r="YY37" s="2027"/>
      <c r="YZ37" s="2027"/>
      <c r="ZA37" s="2027"/>
      <c r="ZB37" s="2027"/>
      <c r="ZC37" s="2027"/>
      <c r="ZD37" s="2027"/>
      <c r="ZE37" s="2027"/>
      <c r="ZF37" s="2027"/>
      <c r="ZG37" s="2027"/>
      <c r="ZH37" s="2027"/>
      <c r="ZI37" s="2027"/>
      <c r="ZJ37" s="2027"/>
      <c r="ZK37" s="2027"/>
      <c r="ZL37" s="2027"/>
      <c r="ZM37" s="2027"/>
      <c r="ZN37" s="2027"/>
      <c r="ZO37" s="2027"/>
      <c r="ZP37" s="2027"/>
      <c r="ZQ37" s="2027"/>
      <c r="ZR37" s="2027"/>
      <c r="ZS37" s="2027"/>
      <c r="ZT37" s="2027"/>
      <c r="ZU37" s="2027"/>
      <c r="ZV37" s="2027"/>
      <c r="ZW37" s="2027"/>
      <c r="ZX37" s="2027"/>
      <c r="ZY37" s="2027"/>
      <c r="ZZ37" s="2027"/>
      <c r="AAA37" s="2027"/>
      <c r="AAB37" s="2027"/>
      <c r="AAC37" s="2027"/>
      <c r="AAD37" s="2027"/>
      <c r="AAE37" s="2027"/>
      <c r="AAF37" s="2027"/>
      <c r="AAG37" s="2027"/>
      <c r="AAH37" s="2027"/>
      <c r="AAI37" s="2027"/>
      <c r="AAJ37" s="2027"/>
      <c r="AAK37" s="2027"/>
      <c r="AAL37" s="2027"/>
      <c r="AAM37" s="2027"/>
      <c r="AAN37" s="2027"/>
      <c r="AAO37" s="2027"/>
      <c r="AAP37" s="2027"/>
      <c r="AAQ37" s="2027"/>
      <c r="AAR37" s="2027"/>
      <c r="AAS37" s="2027"/>
      <c r="AAT37" s="2027"/>
      <c r="AAU37" s="2027"/>
      <c r="AAV37" s="2027"/>
      <c r="AAW37" s="2027"/>
      <c r="AAX37" s="2027"/>
      <c r="AAY37" s="2027"/>
      <c r="AAZ37" s="2027"/>
      <c r="ABA37" s="2027"/>
      <c r="ABB37" s="2027"/>
      <c r="ABC37" s="2027"/>
      <c r="ABD37" s="2027"/>
      <c r="ABE37" s="2027"/>
      <c r="ABF37" s="2027"/>
      <c r="ABG37" s="2027"/>
      <c r="ABH37" s="2027"/>
      <c r="ABI37" s="2027"/>
      <c r="ABJ37" s="2027"/>
      <c r="ABK37" s="2027"/>
      <c r="ABL37" s="2027"/>
      <c r="ABM37" s="2027"/>
      <c r="ABN37" s="2027"/>
      <c r="ABO37" s="2027"/>
      <c r="ABP37" s="2027"/>
      <c r="ABQ37" s="2027"/>
      <c r="ABR37" s="2027"/>
      <c r="ABS37" s="2027"/>
      <c r="ABT37" s="2027"/>
      <c r="ABU37" s="2027"/>
      <c r="ABV37" s="2027"/>
      <c r="ABW37" s="2027"/>
      <c r="ABX37" s="2027"/>
      <c r="ABY37" s="2027"/>
      <c r="ABZ37" s="2027"/>
      <c r="ACA37" s="2027"/>
      <c r="ACB37" s="2027"/>
      <c r="ACC37" s="2027"/>
      <c r="ACD37" s="2027"/>
      <c r="ACE37" s="2027"/>
      <c r="ACF37" s="2027"/>
      <c r="ACG37" s="2027"/>
      <c r="ACH37" s="2027"/>
      <c r="ACI37" s="2027"/>
      <c r="ACJ37" s="2027"/>
      <c r="ACK37" s="2027"/>
      <c r="ACL37" s="2027"/>
      <c r="ACM37" s="2027"/>
      <c r="ACN37" s="2027"/>
      <c r="ACO37" s="2027"/>
      <c r="ACP37" s="2027"/>
      <c r="ACQ37" s="2027"/>
      <c r="ACR37" s="2027"/>
      <c r="ACS37" s="2027"/>
      <c r="ACT37" s="2027"/>
      <c r="ACU37" s="2027"/>
      <c r="ACV37" s="2027"/>
      <c r="ACW37" s="2027"/>
      <c r="ACX37" s="2027"/>
      <c r="ACY37" s="2027"/>
      <c r="ACZ37" s="2027"/>
      <c r="ADA37" s="2027"/>
      <c r="ADB37" s="2027"/>
      <c r="ADC37" s="2027"/>
      <c r="ADD37" s="2027"/>
      <c r="ADE37" s="2027"/>
      <c r="ADF37" s="2027"/>
      <c r="ADG37" s="2027"/>
      <c r="ADH37" s="2027"/>
      <c r="ADI37" s="2027"/>
      <c r="ADJ37" s="2027"/>
      <c r="ADK37" s="2027"/>
      <c r="ADL37" s="2027"/>
      <c r="ADM37" s="2027"/>
      <c r="ADN37" s="2027"/>
      <c r="ADO37" s="2027"/>
      <c r="ADP37" s="2027"/>
      <c r="ADQ37" s="2027"/>
      <c r="ADR37" s="2027"/>
      <c r="ADS37" s="2027"/>
      <c r="ADT37" s="2027"/>
      <c r="ADU37" s="2027"/>
      <c r="ADV37" s="2027"/>
      <c r="ADW37" s="2027"/>
      <c r="ADX37" s="2027"/>
      <c r="ADY37" s="2027"/>
      <c r="ADZ37" s="2027"/>
      <c r="AEA37" s="2027"/>
      <c r="AEB37" s="2027"/>
      <c r="AEC37" s="2027"/>
      <c r="AED37" s="2027"/>
      <c r="AEE37" s="2027"/>
      <c r="AEF37" s="2027"/>
      <c r="AEG37" s="2027"/>
      <c r="AEH37" s="2027"/>
      <c r="AEI37" s="2027"/>
      <c r="AEJ37" s="2027"/>
      <c r="AEK37" s="2027"/>
      <c r="AEL37" s="2027"/>
      <c r="AEM37" s="2027"/>
      <c r="AEN37" s="2027"/>
      <c r="AEO37" s="2027"/>
      <c r="AEP37" s="2027"/>
      <c r="AEQ37" s="2027"/>
      <c r="AER37" s="2027"/>
      <c r="AES37" s="2027"/>
      <c r="AET37" s="2027"/>
      <c r="AEU37" s="2027"/>
      <c r="AEV37" s="2027"/>
      <c r="AEW37" s="2027"/>
      <c r="AEX37" s="2027"/>
      <c r="AEY37" s="2027"/>
      <c r="AEZ37" s="2027"/>
      <c r="AFA37" s="2027"/>
      <c r="AFB37" s="2027"/>
      <c r="AFC37" s="2027"/>
      <c r="AFD37" s="2027"/>
      <c r="AFE37" s="2027"/>
      <c r="AFF37" s="2027"/>
      <c r="AFG37" s="2027"/>
      <c r="AFH37" s="2027"/>
      <c r="AFI37" s="2027"/>
      <c r="AFJ37" s="2027"/>
      <c r="AFK37" s="2027"/>
      <c r="AFL37" s="2027"/>
      <c r="AFM37" s="2027"/>
      <c r="AFN37" s="2027"/>
      <c r="AFO37" s="2027"/>
      <c r="AFP37" s="2027"/>
      <c r="AFQ37" s="2027"/>
      <c r="AFR37" s="2027"/>
      <c r="AFS37" s="2027"/>
      <c r="AFT37" s="2027"/>
      <c r="AFU37" s="2027"/>
      <c r="AFV37" s="2027"/>
      <c r="AFW37" s="2027"/>
      <c r="AFX37" s="2027"/>
      <c r="AFY37" s="2027"/>
      <c r="AFZ37" s="2027"/>
      <c r="AGA37" s="2027"/>
      <c r="AGB37" s="2027"/>
      <c r="AGC37" s="2027"/>
      <c r="AGD37" s="2027"/>
      <c r="AGE37" s="2027"/>
      <c r="AGF37" s="2027"/>
      <c r="AGG37" s="2027"/>
      <c r="AGH37" s="2027"/>
      <c r="AGI37" s="2027"/>
      <c r="AGJ37" s="2027"/>
      <c r="AGK37" s="2027"/>
      <c r="AGL37" s="2027"/>
      <c r="AGM37" s="2027"/>
      <c r="AGN37" s="2027"/>
      <c r="AGO37" s="2027"/>
      <c r="AGP37" s="2027"/>
      <c r="AGQ37" s="2027"/>
      <c r="AGR37" s="2027"/>
      <c r="AGS37" s="2027"/>
      <c r="AGT37" s="2027"/>
      <c r="AGU37" s="2027"/>
      <c r="AGV37" s="2027"/>
      <c r="AGW37" s="2027"/>
      <c r="AGX37" s="2027"/>
      <c r="AGY37" s="2027"/>
      <c r="AGZ37" s="2027"/>
      <c r="AHA37" s="2027"/>
      <c r="AHB37" s="2027"/>
      <c r="AHC37" s="2027"/>
      <c r="AHD37" s="2027"/>
      <c r="AHE37" s="2027"/>
      <c r="AHF37" s="2027"/>
      <c r="AHG37" s="2027"/>
      <c r="AHH37" s="2027"/>
      <c r="AHI37" s="2027"/>
      <c r="AHJ37" s="2027"/>
      <c r="AHK37" s="2027"/>
      <c r="AHL37" s="2027"/>
      <c r="AHM37" s="2027"/>
      <c r="AHN37" s="2027"/>
      <c r="AHO37" s="2027"/>
      <c r="AHP37" s="2027"/>
      <c r="AHQ37" s="2027"/>
      <c r="AHR37" s="2027"/>
      <c r="AHS37" s="2027"/>
      <c r="AHT37" s="2027"/>
      <c r="AHU37" s="2027"/>
      <c r="AHV37" s="2027"/>
      <c r="AHW37" s="2027"/>
      <c r="AHX37" s="2027"/>
      <c r="AHY37" s="2027"/>
      <c r="AHZ37" s="2027"/>
      <c r="AIA37" s="2027"/>
      <c r="AIB37" s="2027"/>
      <c r="AIC37" s="2027"/>
      <c r="AID37" s="2027"/>
      <c r="AIE37" s="2027"/>
      <c r="AIF37" s="2027"/>
      <c r="AIG37" s="2027"/>
      <c r="AIH37" s="2027"/>
      <c r="AII37" s="2027"/>
      <c r="AIJ37" s="2027"/>
      <c r="AIK37" s="2027"/>
      <c r="AIL37" s="2027"/>
      <c r="AIM37" s="2027"/>
      <c r="AIN37" s="2027"/>
      <c r="AIO37" s="2027"/>
      <c r="AIP37" s="2027"/>
      <c r="AIQ37" s="2027"/>
      <c r="AIR37" s="2027"/>
      <c r="AIS37" s="2027"/>
      <c r="AIT37" s="2027"/>
      <c r="AIU37" s="2027"/>
      <c r="AIV37" s="2027"/>
      <c r="AIW37" s="2027"/>
      <c r="AIX37" s="2027"/>
      <c r="AIY37" s="2027"/>
      <c r="AIZ37" s="2027"/>
      <c r="AJA37" s="2027"/>
      <c r="AJB37" s="2027"/>
      <c r="AJC37" s="2027"/>
      <c r="AJD37" s="2027"/>
      <c r="AJE37" s="2027"/>
      <c r="AJF37" s="2027"/>
      <c r="AJG37" s="2027"/>
      <c r="AJH37" s="2027"/>
      <c r="AJI37" s="2027"/>
      <c r="AJJ37" s="2027"/>
      <c r="AJK37" s="2027"/>
      <c r="AJL37" s="2027"/>
      <c r="AJM37" s="2027"/>
      <c r="AJN37" s="2027"/>
      <c r="AJO37" s="2027"/>
      <c r="AJP37" s="2027"/>
      <c r="AJQ37" s="2027"/>
      <c r="AJR37" s="2027"/>
      <c r="AJS37" s="2027"/>
      <c r="AJT37" s="2027"/>
      <c r="AJU37" s="2027"/>
      <c r="AJV37" s="2027"/>
      <c r="AJW37" s="2027"/>
      <c r="AJX37" s="2027"/>
      <c r="AJY37" s="2027"/>
      <c r="AJZ37" s="2027"/>
      <c r="AKA37" s="2027"/>
      <c r="AKB37" s="2027"/>
      <c r="AKC37" s="2027"/>
      <c r="AKD37" s="2027"/>
      <c r="AKE37" s="2027"/>
      <c r="AKF37" s="2027"/>
      <c r="AKG37" s="2027"/>
      <c r="AKH37" s="2027"/>
      <c r="AKI37" s="2027"/>
      <c r="AKJ37" s="2027"/>
      <c r="AKK37" s="2027"/>
      <c r="AKL37" s="2027"/>
      <c r="AKM37" s="2027"/>
      <c r="AKN37" s="2027"/>
      <c r="AKO37" s="2027"/>
      <c r="AKP37" s="2027"/>
      <c r="AKQ37" s="2027"/>
      <c r="AKR37" s="2027"/>
      <c r="AKS37" s="2027"/>
      <c r="AKT37" s="2027"/>
      <c r="AKU37" s="2027"/>
      <c r="AKV37" s="2027"/>
      <c r="AKW37" s="2027"/>
      <c r="AKX37" s="2027"/>
      <c r="AKY37" s="2027"/>
      <c r="AKZ37" s="2027"/>
      <c r="ALA37" s="2027"/>
      <c r="ALB37" s="2027"/>
      <c r="ALC37" s="2027"/>
      <c r="ALD37" s="2027"/>
      <c r="ALE37" s="2027"/>
      <c r="ALF37" s="2027"/>
      <c r="ALG37" s="2027"/>
      <c r="ALH37" s="2027"/>
      <c r="ALI37" s="2027"/>
      <c r="ALJ37" s="2027"/>
      <c r="ALK37" s="2027"/>
      <c r="ALL37" s="2027"/>
      <c r="ALM37" s="2027"/>
      <c r="ALN37" s="2027"/>
      <c r="ALO37" s="2027"/>
      <c r="ALP37" s="2027"/>
      <c r="ALQ37" s="2027"/>
      <c r="ALR37" s="2027"/>
      <c r="ALS37" s="2027"/>
      <c r="ALT37" s="2027"/>
      <c r="ALU37" s="2027"/>
      <c r="ALV37" s="2027"/>
      <c r="ALW37" s="2027"/>
      <c r="ALX37" s="2027"/>
      <c r="ALY37" s="2027"/>
      <c r="ALZ37" s="2027"/>
      <c r="AMA37" s="2027"/>
      <c r="AMB37" s="2027"/>
      <c r="AMC37" s="2027"/>
      <c r="AMD37" s="2027"/>
      <c r="AME37" s="2027"/>
      <c r="AMF37" s="2027"/>
      <c r="AMG37" s="2027"/>
      <c r="AMH37" s="2027"/>
      <c r="AMI37" s="2027"/>
      <c r="AMJ37" s="2027"/>
      <c r="AMK37" s="2027"/>
      <c r="AML37" s="2027"/>
      <c r="AMM37" s="2027"/>
      <c r="AMN37" s="2027"/>
      <c r="AMO37" s="2027"/>
      <c r="AMP37" s="2027"/>
      <c r="AMQ37" s="2027"/>
      <c r="AMR37" s="2027"/>
      <c r="AMS37" s="2027"/>
      <c r="AMT37" s="2027"/>
      <c r="AMU37" s="2027"/>
      <c r="AMV37" s="2027"/>
      <c r="AMW37" s="2027"/>
      <c r="AMX37" s="2027"/>
      <c r="AMY37" s="2027"/>
      <c r="AMZ37" s="2027"/>
      <c r="ANA37" s="2027"/>
      <c r="ANB37" s="2027"/>
      <c r="ANC37" s="2027"/>
      <c r="AND37" s="2027"/>
      <c r="ANE37" s="2027"/>
      <c r="ANF37" s="2027"/>
      <c r="ANG37" s="2027"/>
      <c r="ANH37" s="2027"/>
      <c r="ANI37" s="2027"/>
      <c r="ANJ37" s="2027"/>
      <c r="ANK37" s="2027"/>
      <c r="ANL37" s="2027"/>
      <c r="ANM37" s="2027"/>
      <c r="ANN37" s="2027"/>
      <c r="ANO37" s="2027"/>
      <c r="ANP37" s="2027"/>
      <c r="ANQ37" s="2027"/>
      <c r="ANR37" s="2027"/>
      <c r="ANS37" s="2027"/>
      <c r="ANT37" s="2027"/>
      <c r="ANU37" s="2027"/>
      <c r="ANV37" s="2027"/>
      <c r="ANW37" s="2027"/>
      <c r="ANX37" s="2027"/>
      <c r="ANY37" s="2027"/>
      <c r="ANZ37" s="2027"/>
      <c r="AOA37" s="2027"/>
      <c r="AOB37" s="2027"/>
      <c r="AOC37" s="2027"/>
      <c r="AOD37" s="2027"/>
      <c r="AOE37" s="2027"/>
      <c r="AOF37" s="2027"/>
      <c r="AOG37" s="2027"/>
      <c r="AOH37" s="2027"/>
      <c r="AOI37" s="2027"/>
      <c r="AOJ37" s="2027"/>
      <c r="AOK37" s="2027"/>
      <c r="AOL37" s="2027"/>
      <c r="AOM37" s="2027"/>
      <c r="AON37" s="2027"/>
      <c r="AOO37" s="2027"/>
      <c r="AOP37" s="2027"/>
      <c r="AOQ37" s="2027"/>
      <c r="AOR37" s="2027"/>
      <c r="AOS37" s="2027"/>
      <c r="AOT37" s="2027"/>
      <c r="AOU37" s="2027"/>
      <c r="AOV37" s="2027"/>
      <c r="AOW37" s="2027"/>
      <c r="AOX37" s="2027"/>
      <c r="AOY37" s="2027"/>
      <c r="AOZ37" s="2027"/>
      <c r="APA37" s="2027"/>
      <c r="APB37" s="2027"/>
      <c r="APC37" s="2027"/>
      <c r="APD37" s="2027"/>
      <c r="APE37" s="2027"/>
      <c r="APF37" s="2027"/>
      <c r="APG37" s="2027"/>
      <c r="APH37" s="2027"/>
      <c r="API37" s="2027"/>
      <c r="APJ37" s="2027"/>
      <c r="APK37" s="2027"/>
      <c r="APL37" s="2027"/>
      <c r="APM37" s="2027"/>
      <c r="APN37" s="2027"/>
      <c r="APO37" s="2027"/>
      <c r="APP37" s="2027"/>
      <c r="APQ37" s="2027"/>
      <c r="APR37" s="2027"/>
      <c r="APS37" s="2027"/>
      <c r="APT37" s="2027"/>
      <c r="APU37" s="2027"/>
      <c r="APV37" s="2027"/>
      <c r="APW37" s="2027"/>
      <c r="APX37" s="2027"/>
      <c r="APY37" s="2027"/>
      <c r="APZ37" s="2027"/>
      <c r="AQA37" s="2027"/>
      <c r="AQB37" s="2027"/>
      <c r="AQC37" s="2027"/>
      <c r="AQD37" s="2027"/>
      <c r="AQE37" s="2027"/>
      <c r="AQF37" s="2027"/>
      <c r="AQG37" s="2027"/>
      <c r="AQH37" s="2027"/>
      <c r="AQI37" s="2027"/>
      <c r="AQJ37" s="2027"/>
      <c r="AQK37" s="2027"/>
      <c r="AQL37" s="2027"/>
      <c r="AQM37" s="2027"/>
      <c r="AQN37" s="2027"/>
      <c r="AQO37" s="2027"/>
      <c r="AQP37" s="2027"/>
      <c r="AQQ37" s="2027"/>
      <c r="AQR37" s="2027"/>
      <c r="AQS37" s="2027"/>
      <c r="AQT37" s="2027"/>
      <c r="AQU37" s="2027"/>
      <c r="AQV37" s="2027"/>
      <c r="AQW37" s="2027"/>
      <c r="AQX37" s="2027"/>
      <c r="AQY37" s="2027"/>
      <c r="AQZ37" s="2027"/>
      <c r="ARA37" s="2027"/>
      <c r="ARB37" s="2027"/>
      <c r="ARC37" s="2027"/>
      <c r="ARD37" s="2027"/>
      <c r="ARE37" s="2027"/>
      <c r="ARF37" s="2027"/>
      <c r="ARG37" s="2027"/>
      <c r="ARH37" s="2027"/>
      <c r="ARI37" s="2027"/>
      <c r="ARJ37" s="2027"/>
      <c r="ARK37" s="2027"/>
      <c r="ARL37" s="2027"/>
      <c r="ARM37" s="2027"/>
      <c r="ARN37" s="2027"/>
      <c r="ARO37" s="2027"/>
      <c r="ARP37" s="2027"/>
      <c r="ARQ37" s="2027"/>
      <c r="ARR37" s="2027"/>
      <c r="ARS37" s="2027"/>
      <c r="ART37" s="2027"/>
      <c r="ARU37" s="2027"/>
      <c r="ARV37" s="2027"/>
      <c r="ARW37" s="2027"/>
      <c r="ARX37" s="2027"/>
      <c r="ARY37" s="2027"/>
      <c r="ARZ37" s="2027"/>
      <c r="ASA37" s="2027"/>
      <c r="ASB37" s="2027"/>
      <c r="ASC37" s="2027"/>
      <c r="ASD37" s="2027"/>
      <c r="ASE37" s="2027"/>
      <c r="ASF37" s="2027"/>
      <c r="ASG37" s="2027"/>
      <c r="ASH37" s="2027"/>
      <c r="ASI37" s="2027"/>
      <c r="ASJ37" s="2027"/>
      <c r="ASK37" s="2027"/>
      <c r="ASL37" s="2027"/>
      <c r="ASM37" s="2027"/>
      <c r="ASN37" s="2027"/>
      <c r="ASO37" s="2027"/>
      <c r="ASP37" s="2027"/>
      <c r="ASQ37" s="2027"/>
      <c r="ASR37" s="2027"/>
      <c r="ASS37" s="2027"/>
      <c r="AST37" s="2027"/>
      <c r="ASU37" s="2027"/>
      <c r="ASV37" s="2027"/>
      <c r="ASW37" s="2027"/>
      <c r="ASX37" s="2027"/>
      <c r="ASY37" s="2027"/>
      <c r="ASZ37" s="2027"/>
      <c r="ATA37" s="2027"/>
      <c r="ATB37" s="2027"/>
      <c r="ATC37" s="2027"/>
      <c r="ATD37" s="2027"/>
      <c r="ATE37" s="2027"/>
      <c r="ATF37" s="2027"/>
      <c r="ATG37" s="2027"/>
      <c r="ATH37" s="2027"/>
      <c r="ATI37" s="2027"/>
      <c r="ATJ37" s="2027"/>
      <c r="ATK37" s="2027"/>
      <c r="ATL37" s="2027"/>
      <c r="ATM37" s="2027"/>
      <c r="ATN37" s="2027"/>
      <c r="ATO37" s="2027"/>
      <c r="ATP37" s="2027"/>
      <c r="ATQ37" s="2027"/>
      <c r="ATR37" s="2027"/>
      <c r="ATS37" s="2027"/>
      <c r="ATT37" s="2027"/>
      <c r="ATU37" s="2027"/>
      <c r="ATV37" s="2027"/>
      <c r="ATW37" s="2027"/>
      <c r="ATX37" s="2027"/>
      <c r="ATY37" s="2027"/>
      <c r="ATZ37" s="2027"/>
      <c r="AUA37" s="2027"/>
      <c r="AUB37" s="2027"/>
      <c r="AUC37" s="2027"/>
      <c r="AUD37" s="2027"/>
      <c r="AUE37" s="2027"/>
      <c r="AUF37" s="2027"/>
      <c r="AUG37" s="2027"/>
      <c r="AUH37" s="2027"/>
      <c r="AUI37" s="2027"/>
      <c r="AUJ37" s="2027"/>
      <c r="AUK37" s="2027"/>
      <c r="AUL37" s="2027"/>
      <c r="AUM37" s="2027"/>
      <c r="AUN37" s="2027"/>
      <c r="AUO37" s="2027"/>
      <c r="AUP37" s="2027"/>
      <c r="AUQ37" s="2027"/>
      <c r="AUR37" s="2027"/>
      <c r="AUS37" s="2027"/>
      <c r="AUT37" s="2027"/>
      <c r="AUU37" s="2027"/>
      <c r="AUV37" s="2027"/>
      <c r="AUW37" s="2027"/>
      <c r="AUX37" s="2027"/>
      <c r="AUY37" s="2027"/>
      <c r="AUZ37" s="2027"/>
      <c r="AVA37" s="2027"/>
      <c r="AVB37" s="2027"/>
      <c r="AVC37" s="2027"/>
      <c r="AVD37" s="2027"/>
      <c r="AVE37" s="2027"/>
      <c r="AVF37" s="2027"/>
      <c r="AVG37" s="2027"/>
      <c r="AVH37" s="2027"/>
      <c r="AVI37" s="2027"/>
      <c r="AVJ37" s="2027"/>
      <c r="AVK37" s="2027"/>
      <c r="AVL37" s="2027"/>
      <c r="AVM37" s="2027"/>
      <c r="AVN37" s="2027"/>
      <c r="AVO37" s="2027"/>
      <c r="AVP37" s="2027"/>
      <c r="AVQ37" s="2027"/>
      <c r="AVR37" s="2027"/>
      <c r="AVS37" s="2027"/>
      <c r="AVT37" s="2027"/>
      <c r="AVU37" s="2027"/>
      <c r="AVV37" s="2027"/>
      <c r="AVW37" s="2027"/>
      <c r="AVX37" s="2027"/>
      <c r="AVY37" s="2027"/>
      <c r="AVZ37" s="2027"/>
      <c r="AWA37" s="2027"/>
      <c r="AWB37" s="2027"/>
      <c r="AWC37" s="2027"/>
      <c r="AWD37" s="2027"/>
      <c r="AWE37" s="2027"/>
      <c r="AWF37" s="2027"/>
      <c r="AWG37" s="2027"/>
      <c r="AWH37" s="2027"/>
      <c r="AWI37" s="2027"/>
      <c r="AWJ37" s="2027"/>
      <c r="AWK37" s="2027"/>
      <c r="AWL37" s="2027"/>
      <c r="AWM37" s="2027"/>
      <c r="AWN37" s="2027"/>
      <c r="AWO37" s="2027"/>
      <c r="AWP37" s="2027"/>
      <c r="AWQ37" s="2027"/>
      <c r="AWR37" s="2027"/>
      <c r="AWS37" s="2027"/>
      <c r="AWT37" s="2027"/>
      <c r="AWU37" s="2027"/>
      <c r="AWV37" s="2027"/>
      <c r="AWW37" s="2027"/>
      <c r="AWX37" s="2027"/>
      <c r="AWY37" s="2027"/>
      <c r="AWZ37" s="2027"/>
      <c r="AXA37" s="2027"/>
      <c r="AXB37" s="2027"/>
      <c r="AXC37" s="2027"/>
      <c r="AXD37" s="2027"/>
      <c r="AXE37" s="2027"/>
      <c r="AXF37" s="2027"/>
      <c r="AXG37" s="2027"/>
      <c r="AXH37" s="2027"/>
      <c r="AXI37" s="2027"/>
      <c r="AXJ37" s="2027"/>
      <c r="AXK37" s="2027"/>
      <c r="AXL37" s="2027"/>
      <c r="AXM37" s="2027"/>
      <c r="AXN37" s="2027"/>
      <c r="AXO37" s="2027"/>
      <c r="AXP37" s="2027"/>
      <c r="AXQ37" s="2027"/>
      <c r="AXR37" s="2027"/>
      <c r="AXS37" s="2027"/>
      <c r="AXT37" s="2027"/>
      <c r="AXU37" s="2027"/>
      <c r="AXV37" s="2027"/>
      <c r="AXW37" s="2027"/>
      <c r="AXX37" s="2027"/>
      <c r="AXY37" s="2027"/>
      <c r="AXZ37" s="2027"/>
      <c r="AYA37" s="2027"/>
      <c r="AYB37" s="2027"/>
      <c r="AYC37" s="2027"/>
      <c r="AYD37" s="2027"/>
      <c r="AYE37" s="2027"/>
      <c r="AYF37" s="2027"/>
      <c r="AYG37" s="2027"/>
      <c r="AYH37" s="2027"/>
      <c r="AYI37" s="2027"/>
      <c r="AYJ37" s="2027"/>
      <c r="AYK37" s="2027"/>
      <c r="AYL37" s="2027"/>
      <c r="AYM37" s="2027"/>
      <c r="AYN37" s="2027"/>
      <c r="AYO37" s="2027"/>
      <c r="AYP37" s="2027"/>
      <c r="AYQ37" s="2027"/>
      <c r="AYR37" s="2027"/>
      <c r="AYS37" s="2027"/>
      <c r="AYT37" s="2027"/>
      <c r="AYU37" s="2027"/>
      <c r="AYV37" s="2027"/>
      <c r="AYW37" s="2027"/>
      <c r="AYX37" s="2027"/>
      <c r="AYY37" s="2027"/>
      <c r="AYZ37" s="2027"/>
      <c r="AZA37" s="2027"/>
      <c r="AZB37" s="2027"/>
      <c r="AZC37" s="2027"/>
      <c r="AZD37" s="2027"/>
      <c r="AZE37" s="2027"/>
      <c r="AZF37" s="2027"/>
      <c r="AZG37" s="2027"/>
      <c r="AZH37" s="2027"/>
      <c r="AZI37" s="2027"/>
      <c r="AZJ37" s="2027"/>
      <c r="AZK37" s="2027"/>
      <c r="AZL37" s="2027"/>
      <c r="AZM37" s="2027"/>
      <c r="AZN37" s="2027"/>
      <c r="AZO37" s="2027"/>
      <c r="AZP37" s="2027"/>
      <c r="AZQ37" s="2027"/>
      <c r="AZR37" s="2027"/>
      <c r="AZS37" s="2027"/>
      <c r="AZT37" s="2027"/>
      <c r="AZU37" s="2027"/>
      <c r="AZV37" s="2027"/>
      <c r="AZW37" s="2027"/>
      <c r="AZX37" s="2027"/>
      <c r="AZY37" s="2027"/>
      <c r="AZZ37" s="2027"/>
      <c r="BAA37" s="2027"/>
      <c r="BAB37" s="2027"/>
      <c r="BAC37" s="2027"/>
      <c r="BAD37" s="2027"/>
      <c r="BAE37" s="2027"/>
      <c r="BAF37" s="2027"/>
      <c r="BAG37" s="2027"/>
      <c r="BAH37" s="2027"/>
      <c r="BAI37" s="2027"/>
      <c r="BAJ37" s="2027"/>
      <c r="BAK37" s="2027"/>
      <c r="BAL37" s="2027"/>
      <c r="BAM37" s="2027"/>
      <c r="BAN37" s="2027"/>
      <c r="BAO37" s="2027"/>
      <c r="BAP37" s="2027"/>
      <c r="BAQ37" s="2027"/>
      <c r="BAR37" s="2027"/>
      <c r="BAS37" s="2027"/>
      <c r="BAT37" s="2027"/>
      <c r="BAU37" s="2027"/>
      <c r="BAV37" s="2027"/>
      <c r="BAW37" s="2027"/>
      <c r="BAX37" s="2027"/>
      <c r="BAY37" s="2027"/>
      <c r="BAZ37" s="2027"/>
      <c r="BBA37" s="2027"/>
      <c r="BBB37" s="2027"/>
      <c r="BBC37" s="2027"/>
      <c r="BBD37" s="2027"/>
      <c r="BBE37" s="2027"/>
      <c r="BBF37" s="2027"/>
      <c r="BBG37" s="2027"/>
      <c r="BBH37" s="2027"/>
      <c r="BBI37" s="2027"/>
      <c r="BBJ37" s="2027"/>
      <c r="BBK37" s="2027"/>
      <c r="BBL37" s="2027"/>
      <c r="BBM37" s="2027"/>
      <c r="BBN37" s="2027"/>
      <c r="BBO37" s="2027"/>
      <c r="BBP37" s="2027"/>
      <c r="BBQ37" s="2027"/>
      <c r="BBR37" s="2027"/>
      <c r="BBS37" s="2027"/>
      <c r="BBT37" s="2027"/>
      <c r="BBU37" s="2027"/>
      <c r="BBV37" s="2027"/>
      <c r="BBW37" s="2027"/>
      <c r="BBX37" s="2027"/>
      <c r="BBY37" s="2027"/>
      <c r="BBZ37" s="2027"/>
      <c r="BCA37" s="2027"/>
      <c r="BCB37" s="2027"/>
      <c r="BCC37" s="2027"/>
      <c r="BCD37" s="2027"/>
      <c r="BCE37" s="2027"/>
      <c r="BCF37" s="2027"/>
      <c r="BCG37" s="2027"/>
      <c r="BCH37" s="2027"/>
      <c r="BCI37" s="2027"/>
      <c r="BCJ37" s="2027"/>
      <c r="BCK37" s="2027"/>
      <c r="BCL37" s="2027"/>
      <c r="BCM37" s="2027"/>
      <c r="BCN37" s="2027"/>
      <c r="BCO37" s="2027"/>
      <c r="BCP37" s="2027"/>
      <c r="BCQ37" s="2027"/>
      <c r="BCR37" s="2027"/>
      <c r="BCS37" s="2027"/>
      <c r="BCT37" s="2027"/>
      <c r="BCU37" s="2027"/>
      <c r="BCV37" s="2027"/>
      <c r="BCW37" s="2027"/>
      <c r="BCX37" s="2027"/>
      <c r="BCY37" s="2027"/>
      <c r="BCZ37" s="2027"/>
      <c r="BDA37" s="2027"/>
      <c r="BDB37" s="2027"/>
      <c r="BDC37" s="2027"/>
      <c r="BDD37" s="2027"/>
      <c r="BDE37" s="2027"/>
      <c r="BDF37" s="2027"/>
      <c r="BDG37" s="2027"/>
      <c r="BDH37" s="2027"/>
      <c r="BDI37" s="2027"/>
      <c r="BDJ37" s="2027"/>
      <c r="BDK37" s="2027"/>
      <c r="BDL37" s="2027"/>
      <c r="BDM37" s="2027"/>
      <c r="BDN37" s="2027"/>
      <c r="BDO37" s="2027"/>
      <c r="BDP37" s="2027"/>
      <c r="BDQ37" s="2027"/>
      <c r="BDR37" s="2027"/>
      <c r="BDS37" s="2027"/>
      <c r="BDT37" s="2027"/>
      <c r="BDU37" s="2027"/>
      <c r="BDV37" s="2027"/>
      <c r="BDW37" s="2027"/>
      <c r="BDX37" s="2027"/>
      <c r="BDY37" s="2027"/>
      <c r="BDZ37" s="2027"/>
      <c r="BEA37" s="2027"/>
      <c r="BEB37" s="2027"/>
      <c r="BEC37" s="2027"/>
      <c r="BED37" s="2027"/>
      <c r="BEE37" s="2027"/>
      <c r="BEF37" s="2027"/>
      <c r="BEG37" s="2027"/>
      <c r="BEH37" s="2027"/>
      <c r="BEI37" s="2027"/>
      <c r="BEJ37" s="2027"/>
      <c r="BEK37" s="2027"/>
      <c r="BEL37" s="2027"/>
      <c r="BEM37" s="2027"/>
      <c r="BEN37" s="2027"/>
      <c r="BEO37" s="2027"/>
      <c r="BEP37" s="2027"/>
      <c r="BEQ37" s="2027"/>
      <c r="BER37" s="2027"/>
      <c r="BES37" s="2027"/>
      <c r="BET37" s="2027"/>
      <c r="BEU37" s="2027"/>
      <c r="BEV37" s="2027"/>
      <c r="BEW37" s="2027"/>
      <c r="BEX37" s="2027"/>
      <c r="BEY37" s="2027"/>
      <c r="BEZ37" s="2027"/>
      <c r="BFA37" s="2027"/>
      <c r="BFB37" s="2027"/>
      <c r="BFC37" s="2027"/>
      <c r="BFD37" s="2027"/>
      <c r="BFE37" s="2027"/>
      <c r="BFF37" s="2027"/>
      <c r="BFG37" s="2027"/>
      <c r="BFH37" s="2027"/>
      <c r="BFI37" s="2027"/>
      <c r="BFJ37" s="2027"/>
      <c r="BFK37" s="2027"/>
      <c r="BFL37" s="2027"/>
      <c r="BFM37" s="2027"/>
      <c r="BFN37" s="2027"/>
      <c r="BFO37" s="2027"/>
      <c r="BFP37" s="2027"/>
      <c r="BFQ37" s="2027"/>
      <c r="BFR37" s="2027"/>
      <c r="BFS37" s="2027"/>
      <c r="BFT37" s="2027"/>
      <c r="BFU37" s="2027"/>
      <c r="BFV37" s="2027"/>
      <c r="BFW37" s="2027"/>
      <c r="BFX37" s="2027"/>
      <c r="BFY37" s="2027"/>
      <c r="BFZ37" s="2027"/>
      <c r="BGA37" s="2027"/>
      <c r="BGB37" s="2027"/>
      <c r="BGC37" s="2027"/>
      <c r="BGD37" s="2027"/>
      <c r="BGE37" s="2027"/>
      <c r="BGF37" s="2027"/>
      <c r="BGG37" s="2027"/>
      <c r="BGH37" s="2027"/>
      <c r="BGI37" s="2027"/>
      <c r="BGJ37" s="2027"/>
      <c r="BGK37" s="2027"/>
      <c r="BGL37" s="2027"/>
      <c r="BGM37" s="2027"/>
      <c r="BGN37" s="2027"/>
      <c r="BGO37" s="2027"/>
      <c r="BGP37" s="2027"/>
      <c r="BGQ37" s="2027"/>
      <c r="BGR37" s="2027"/>
      <c r="BGS37" s="2027"/>
      <c r="BGT37" s="2027"/>
      <c r="BGU37" s="2027"/>
      <c r="BGV37" s="2027"/>
      <c r="BGW37" s="2027"/>
      <c r="BGX37" s="2027"/>
      <c r="BGY37" s="2027"/>
      <c r="BGZ37" s="2027"/>
      <c r="BHA37" s="2027"/>
      <c r="BHB37" s="2027"/>
      <c r="BHC37" s="2027"/>
      <c r="BHD37" s="2027"/>
      <c r="BHE37" s="2027"/>
      <c r="BHF37" s="2027"/>
      <c r="BHG37" s="2027"/>
      <c r="BHH37" s="2027"/>
      <c r="BHI37" s="2027"/>
      <c r="BHJ37" s="2027"/>
      <c r="BHK37" s="2027"/>
      <c r="BHL37" s="2027"/>
      <c r="BHM37" s="2027"/>
      <c r="BHN37" s="2027"/>
      <c r="BHO37" s="2027"/>
      <c r="BHP37" s="2027"/>
      <c r="BHQ37" s="2027"/>
      <c r="BHR37" s="2027"/>
      <c r="BHS37" s="2027"/>
      <c r="BHT37" s="2027"/>
      <c r="BHU37" s="2027"/>
      <c r="BHV37" s="2027"/>
      <c r="BHW37" s="2027"/>
      <c r="BHX37" s="2027"/>
      <c r="BHY37" s="2027"/>
      <c r="BHZ37" s="2027"/>
      <c r="BIA37" s="2027"/>
      <c r="BIB37" s="2027"/>
      <c r="BIC37" s="2027"/>
      <c r="BID37" s="2027"/>
      <c r="BIE37" s="2027"/>
      <c r="BIF37" s="2027"/>
      <c r="BIG37" s="2027"/>
      <c r="BIH37" s="2027"/>
      <c r="BII37" s="2027"/>
      <c r="BIJ37" s="2027"/>
      <c r="BIK37" s="2027"/>
      <c r="BIL37" s="2027"/>
      <c r="BIM37" s="2027"/>
      <c r="BIN37" s="2027"/>
      <c r="BIO37" s="2027"/>
      <c r="BIP37" s="2027"/>
      <c r="BIQ37" s="2027"/>
      <c r="BIR37" s="2027"/>
      <c r="BIS37" s="2027"/>
      <c r="BIT37" s="2027"/>
      <c r="BIU37" s="2027"/>
      <c r="BIV37" s="2027"/>
      <c r="BIW37" s="2027"/>
      <c r="BIX37" s="2027"/>
      <c r="BIY37" s="2027"/>
      <c r="BIZ37" s="2027"/>
      <c r="BJA37" s="2027"/>
      <c r="BJB37" s="2027"/>
      <c r="BJC37" s="2027"/>
      <c r="BJD37" s="2027"/>
      <c r="BJE37" s="2027"/>
      <c r="BJF37" s="2027"/>
      <c r="BJG37" s="2027"/>
      <c r="BJH37" s="2027"/>
      <c r="BJI37" s="2027"/>
      <c r="BJJ37" s="2027"/>
      <c r="BJK37" s="2027"/>
      <c r="BJL37" s="2027"/>
      <c r="BJM37" s="2027"/>
      <c r="BJN37" s="2027"/>
      <c r="BJO37" s="2027"/>
      <c r="BJP37" s="2027"/>
      <c r="BJQ37" s="2027"/>
      <c r="BJR37" s="2027"/>
      <c r="BJS37" s="2027"/>
      <c r="BJT37" s="2027"/>
      <c r="BJU37" s="2027"/>
      <c r="BJV37" s="2027"/>
      <c r="BJW37" s="2027"/>
      <c r="BJX37" s="2027"/>
      <c r="BJY37" s="2027"/>
      <c r="BJZ37" s="2027"/>
      <c r="BKA37" s="2027"/>
      <c r="BKB37" s="2027"/>
      <c r="BKC37" s="2027"/>
      <c r="BKD37" s="2027"/>
      <c r="BKE37" s="2027"/>
      <c r="BKF37" s="2027"/>
      <c r="BKG37" s="2027"/>
      <c r="BKH37" s="2027"/>
      <c r="BKI37" s="2027"/>
      <c r="BKJ37" s="2027"/>
      <c r="BKK37" s="2027"/>
      <c r="BKL37" s="2027"/>
      <c r="BKM37" s="2027"/>
      <c r="BKN37" s="2027"/>
      <c r="BKO37" s="2027"/>
      <c r="BKP37" s="2027"/>
      <c r="BKQ37" s="2027"/>
      <c r="BKR37" s="2027"/>
      <c r="BKS37" s="2027"/>
      <c r="BKT37" s="2027"/>
      <c r="BKU37" s="2027"/>
      <c r="BKV37" s="2027"/>
      <c r="BKW37" s="2027"/>
      <c r="BKX37" s="2027"/>
      <c r="BKY37" s="2027"/>
      <c r="BKZ37" s="2027"/>
      <c r="BLA37" s="2027"/>
      <c r="BLB37" s="2027"/>
      <c r="BLC37" s="2027"/>
      <c r="BLD37" s="2027"/>
      <c r="BLE37" s="2027"/>
      <c r="BLF37" s="2027"/>
      <c r="BLG37" s="2027"/>
      <c r="BLH37" s="2027"/>
      <c r="BLI37" s="2027"/>
      <c r="BLJ37" s="2027"/>
      <c r="BLK37" s="2027"/>
      <c r="BLL37" s="2027"/>
      <c r="BLM37" s="2027"/>
      <c r="BLN37" s="2027"/>
      <c r="BLO37" s="2027"/>
      <c r="BLP37" s="2027"/>
      <c r="BLQ37" s="2027"/>
      <c r="BLR37" s="2027"/>
      <c r="BLS37" s="2027"/>
      <c r="BLT37" s="2027"/>
      <c r="BLU37" s="2027"/>
      <c r="BLV37" s="2027"/>
      <c r="BLW37" s="2027"/>
      <c r="BLX37" s="2027"/>
      <c r="BLY37" s="2027"/>
      <c r="BLZ37" s="2027"/>
      <c r="BMA37" s="2027"/>
      <c r="BMB37" s="2027"/>
      <c r="BMC37" s="2027"/>
      <c r="BMD37" s="2027"/>
      <c r="BME37" s="2027"/>
      <c r="BMF37" s="2027"/>
      <c r="BMG37" s="2027"/>
      <c r="BMH37" s="2027"/>
      <c r="BMI37" s="2027"/>
      <c r="BMJ37" s="2027"/>
      <c r="BMK37" s="2027"/>
      <c r="BML37" s="2027"/>
      <c r="BMM37" s="2027"/>
      <c r="BMN37" s="2027"/>
      <c r="BMO37" s="2027"/>
      <c r="BMP37" s="2027"/>
      <c r="BMQ37" s="2027"/>
      <c r="BMR37" s="2027"/>
      <c r="BMS37" s="2027"/>
      <c r="BMT37" s="2027"/>
      <c r="BMU37" s="2027"/>
      <c r="BMV37" s="2027"/>
      <c r="BMW37" s="2027"/>
      <c r="BMX37" s="2027"/>
      <c r="BMY37" s="2027"/>
      <c r="BMZ37" s="2027"/>
      <c r="BNA37" s="2027"/>
      <c r="BNB37" s="2027"/>
      <c r="BNC37" s="2027"/>
      <c r="BND37" s="2027"/>
      <c r="BNE37" s="2027"/>
      <c r="BNF37" s="2027"/>
      <c r="BNG37" s="2027"/>
      <c r="BNH37" s="2027"/>
      <c r="BNI37" s="2027"/>
      <c r="BNJ37" s="2027"/>
      <c r="BNK37" s="2027"/>
      <c r="BNL37" s="2027"/>
      <c r="BNM37" s="2027"/>
      <c r="BNN37" s="2027"/>
      <c r="BNO37" s="2027"/>
      <c r="BNP37" s="2027"/>
      <c r="BNQ37" s="2027"/>
      <c r="BNR37" s="2027"/>
      <c r="BNS37" s="2027"/>
      <c r="BNT37" s="2027"/>
      <c r="BNU37" s="2027"/>
      <c r="BNV37" s="2027"/>
      <c r="BNW37" s="2027"/>
      <c r="BNX37" s="2027"/>
      <c r="BNY37" s="2027"/>
      <c r="BNZ37" s="2027"/>
      <c r="BOA37" s="2027"/>
      <c r="BOB37" s="2027"/>
      <c r="BOC37" s="2027"/>
      <c r="BOD37" s="2027"/>
      <c r="BOE37" s="2027"/>
      <c r="BOF37" s="2027"/>
      <c r="BOG37" s="2027"/>
      <c r="BOH37" s="2027"/>
      <c r="BOI37" s="2027"/>
      <c r="BOJ37" s="2027"/>
      <c r="BOK37" s="2027"/>
      <c r="BOL37" s="2027"/>
      <c r="BOM37" s="2027"/>
      <c r="BON37" s="2027"/>
      <c r="BOO37" s="2027"/>
      <c r="BOP37" s="2027"/>
      <c r="BOQ37" s="2027"/>
      <c r="BOR37" s="2027"/>
      <c r="BOS37" s="2027"/>
      <c r="BOT37" s="2027"/>
      <c r="BOU37" s="2027"/>
      <c r="BOV37" s="2027"/>
      <c r="BOW37" s="2027"/>
      <c r="BOX37" s="2027"/>
      <c r="BOY37" s="2027"/>
      <c r="BOZ37" s="2027"/>
      <c r="BPA37" s="2027"/>
      <c r="BPB37" s="2027"/>
      <c r="BPC37" s="2027"/>
      <c r="BPD37" s="2027"/>
      <c r="BPE37" s="2027"/>
      <c r="BPF37" s="2027"/>
      <c r="BPG37" s="2027"/>
      <c r="BPH37" s="2027"/>
      <c r="BPI37" s="2027"/>
      <c r="BPJ37" s="2027"/>
      <c r="BPK37" s="2027"/>
      <c r="BPL37" s="2027"/>
      <c r="BPM37" s="2027"/>
      <c r="BPN37" s="2027"/>
      <c r="BPO37" s="2027"/>
      <c r="BPP37" s="2027"/>
      <c r="BPQ37" s="2027"/>
      <c r="BPR37" s="2027"/>
      <c r="BPS37" s="2027"/>
      <c r="BPT37" s="2027"/>
      <c r="BPU37" s="2027"/>
      <c r="BPV37" s="2027"/>
      <c r="BPW37" s="2027"/>
      <c r="BPX37" s="2027"/>
      <c r="BPY37" s="2027"/>
      <c r="BPZ37" s="2027"/>
      <c r="BQA37" s="2027"/>
      <c r="BQB37" s="2027"/>
      <c r="BQC37" s="2027"/>
      <c r="BQD37" s="2027"/>
      <c r="BQE37" s="2027"/>
      <c r="BQF37" s="2027"/>
      <c r="BQG37" s="2027"/>
      <c r="BQH37" s="2027"/>
      <c r="BQI37" s="2027"/>
      <c r="BQJ37" s="2027"/>
      <c r="BQK37" s="2027"/>
      <c r="BQL37" s="2027"/>
      <c r="BQM37" s="2027"/>
      <c r="BQN37" s="2027"/>
      <c r="BQO37" s="2027"/>
      <c r="BQP37" s="2027"/>
      <c r="BQQ37" s="2027"/>
      <c r="BQR37" s="2027"/>
      <c r="BQS37" s="2027"/>
      <c r="BQT37" s="2027"/>
      <c r="BQU37" s="2027"/>
      <c r="BQV37" s="2027"/>
      <c r="BQW37" s="2027"/>
      <c r="BQX37" s="2027"/>
      <c r="BQY37" s="2027"/>
      <c r="BQZ37" s="2027"/>
      <c r="BRA37" s="2027"/>
      <c r="BRB37" s="2027"/>
      <c r="BRC37" s="2027"/>
      <c r="BRD37" s="2027"/>
      <c r="BRE37" s="2027"/>
      <c r="BRF37" s="2027"/>
      <c r="BRG37" s="2027"/>
      <c r="BRH37" s="2027"/>
      <c r="BRI37" s="2027"/>
      <c r="BRJ37" s="2027"/>
      <c r="BRK37" s="2027"/>
      <c r="BRL37" s="2027"/>
      <c r="BRM37" s="2027"/>
      <c r="BRN37" s="2027"/>
      <c r="BRO37" s="2027"/>
      <c r="BRP37" s="2027"/>
      <c r="BRQ37" s="2027"/>
      <c r="BRR37" s="2027"/>
      <c r="BRS37" s="2027"/>
      <c r="BRT37" s="2027"/>
      <c r="BRU37" s="2027"/>
      <c r="BRV37" s="2027"/>
      <c r="BRW37" s="2027"/>
      <c r="BRX37" s="2027"/>
      <c r="BRY37" s="2027"/>
      <c r="BRZ37" s="2027"/>
      <c r="BSA37" s="2027"/>
      <c r="BSB37" s="2027"/>
      <c r="BSC37" s="2027"/>
      <c r="BSD37" s="2027"/>
      <c r="BSE37" s="2027"/>
      <c r="BSF37" s="2027"/>
      <c r="BSG37" s="2027"/>
      <c r="BSH37" s="2027"/>
      <c r="BSI37" s="2027"/>
      <c r="BSJ37" s="2027"/>
      <c r="BSK37" s="2027"/>
      <c r="BSL37" s="2027"/>
      <c r="BSM37" s="2027"/>
      <c r="BSN37" s="2027"/>
      <c r="BSO37" s="2027"/>
      <c r="BSP37" s="2027"/>
      <c r="BSQ37" s="2027"/>
      <c r="BSR37" s="2027"/>
      <c r="BSS37" s="2027"/>
      <c r="BST37" s="2027"/>
      <c r="BSU37" s="2027"/>
      <c r="BSV37" s="2027"/>
      <c r="BSW37" s="2027"/>
      <c r="BSX37" s="2027"/>
      <c r="BSY37" s="2027"/>
      <c r="BSZ37" s="2027"/>
      <c r="BTA37" s="2027"/>
      <c r="BTB37" s="2027"/>
      <c r="BTC37" s="2027"/>
      <c r="BTD37" s="2027"/>
      <c r="BTE37" s="2027"/>
      <c r="BTF37" s="2027"/>
      <c r="BTG37" s="2027"/>
      <c r="BTH37" s="2027"/>
      <c r="BTI37" s="2027"/>
      <c r="BTJ37" s="2027"/>
      <c r="BTK37" s="2027"/>
      <c r="BTL37" s="2027"/>
      <c r="BTM37" s="2027"/>
      <c r="BTN37" s="2027"/>
      <c r="BTO37" s="2027"/>
      <c r="BTP37" s="2027"/>
      <c r="BTQ37" s="2027"/>
      <c r="BTR37" s="2027"/>
      <c r="BTS37" s="2027"/>
      <c r="BTT37" s="2027"/>
      <c r="BTU37" s="2027"/>
      <c r="BTV37" s="2027"/>
      <c r="BTW37" s="2027"/>
      <c r="BTX37" s="2027"/>
      <c r="BTY37" s="2027"/>
      <c r="BTZ37" s="2027"/>
      <c r="BUA37" s="2027"/>
      <c r="BUB37" s="2027"/>
      <c r="BUC37" s="2027"/>
      <c r="BUD37" s="2027"/>
      <c r="BUE37" s="2027"/>
      <c r="BUF37" s="2027"/>
      <c r="BUG37" s="2027"/>
      <c r="BUH37" s="2027"/>
      <c r="BUI37" s="2027"/>
      <c r="BUJ37" s="2027"/>
      <c r="BUK37" s="2027"/>
      <c r="BUL37" s="2027"/>
      <c r="BUM37" s="2027"/>
      <c r="BUN37" s="2027"/>
      <c r="BUO37" s="2027"/>
      <c r="BUP37" s="2027"/>
      <c r="BUQ37" s="2027"/>
      <c r="BUR37" s="2027"/>
      <c r="BUS37" s="2027"/>
      <c r="BUT37" s="2027"/>
      <c r="BUU37" s="2027"/>
      <c r="BUV37" s="2027"/>
      <c r="BUW37" s="2027"/>
      <c r="BUX37" s="2027"/>
      <c r="BUY37" s="2027"/>
      <c r="BUZ37" s="2027"/>
      <c r="BVA37" s="2027"/>
      <c r="BVB37" s="2027"/>
      <c r="BVC37" s="2027"/>
      <c r="BVD37" s="2027"/>
      <c r="BVE37" s="2027"/>
      <c r="BVF37" s="2027"/>
      <c r="BVG37" s="2027"/>
      <c r="BVH37" s="2027"/>
      <c r="BVI37" s="2027"/>
      <c r="BVJ37" s="2027"/>
      <c r="BVK37" s="2027"/>
      <c r="BVL37" s="2027"/>
      <c r="BVM37" s="2027"/>
      <c r="BVN37" s="2027"/>
      <c r="BVO37" s="2027"/>
      <c r="BVP37" s="2027"/>
      <c r="BVQ37" s="2027"/>
      <c r="BVR37" s="2027"/>
      <c r="BVS37" s="2027"/>
      <c r="BVT37" s="2027"/>
      <c r="BVU37" s="2027"/>
      <c r="BVV37" s="2027"/>
      <c r="BVW37" s="2027"/>
      <c r="BVX37" s="2027"/>
      <c r="BVY37" s="2027"/>
      <c r="BVZ37" s="2027"/>
      <c r="BWA37" s="2027"/>
      <c r="BWB37" s="2027"/>
      <c r="BWC37" s="2027"/>
      <c r="BWD37" s="2027"/>
      <c r="BWE37" s="2027"/>
      <c r="BWF37" s="2027"/>
      <c r="BWG37" s="2027"/>
      <c r="BWH37" s="2027"/>
      <c r="BWI37" s="2027"/>
      <c r="BWJ37" s="2027"/>
      <c r="BWK37" s="2027"/>
      <c r="BWL37" s="2027"/>
      <c r="BWM37" s="2027"/>
      <c r="BWN37" s="2027"/>
      <c r="BWO37" s="2027"/>
      <c r="BWP37" s="2027"/>
      <c r="BWQ37" s="2027"/>
      <c r="BWR37" s="2027"/>
      <c r="BWS37" s="2027"/>
      <c r="BWT37" s="2027"/>
      <c r="BWU37" s="2027"/>
      <c r="BWV37" s="2027"/>
      <c r="BWW37" s="2027"/>
      <c r="BWX37" s="2027"/>
      <c r="BWY37" s="2027"/>
      <c r="BWZ37" s="2027"/>
      <c r="BXA37" s="2027"/>
      <c r="BXB37" s="2027"/>
      <c r="BXC37" s="2027"/>
      <c r="BXD37" s="2027"/>
      <c r="BXE37" s="2027"/>
      <c r="BXF37" s="2027"/>
      <c r="BXG37" s="2027"/>
      <c r="BXH37" s="2027"/>
      <c r="BXI37" s="2027"/>
      <c r="BXJ37" s="2027"/>
      <c r="BXK37" s="2027"/>
      <c r="BXL37" s="2027"/>
      <c r="BXM37" s="2027"/>
      <c r="BXN37" s="2027"/>
      <c r="BXO37" s="2027"/>
      <c r="BXP37" s="2027"/>
      <c r="BXQ37" s="2027"/>
      <c r="BXR37" s="2027"/>
      <c r="BXS37" s="2027"/>
      <c r="BXT37" s="2027"/>
      <c r="BXU37" s="2027"/>
      <c r="BXV37" s="2027"/>
      <c r="BXW37" s="2027"/>
      <c r="BXX37" s="2027"/>
      <c r="BXY37" s="2027"/>
      <c r="BXZ37" s="2027"/>
      <c r="BYA37" s="2027"/>
      <c r="BYB37" s="2027"/>
      <c r="BYC37" s="2027"/>
      <c r="BYD37" s="2027"/>
      <c r="BYE37" s="2027"/>
      <c r="BYF37" s="2027"/>
      <c r="BYG37" s="2027"/>
      <c r="BYH37" s="2027"/>
      <c r="BYI37" s="2027"/>
      <c r="BYJ37" s="2027"/>
      <c r="BYK37" s="2027"/>
      <c r="BYL37" s="2027"/>
      <c r="BYM37" s="2027"/>
      <c r="BYN37" s="2027"/>
      <c r="BYO37" s="2027"/>
      <c r="BYP37" s="2027"/>
      <c r="BYQ37" s="2027"/>
      <c r="BYR37" s="2027"/>
      <c r="BYS37" s="2027"/>
      <c r="BYT37" s="2027"/>
      <c r="BYU37" s="2027"/>
      <c r="BYV37" s="2027"/>
      <c r="BYW37" s="2027"/>
      <c r="BYX37" s="2027"/>
      <c r="BYY37" s="2027"/>
      <c r="BYZ37" s="2027"/>
      <c r="BZA37" s="2027"/>
      <c r="BZB37" s="2027"/>
      <c r="BZC37" s="2027"/>
      <c r="BZD37" s="2027"/>
      <c r="BZE37" s="2027"/>
      <c r="BZF37" s="2027"/>
      <c r="BZG37" s="2027"/>
      <c r="BZH37" s="2027"/>
      <c r="BZI37" s="2027"/>
      <c r="BZJ37" s="2027"/>
      <c r="BZK37" s="2027"/>
      <c r="BZL37" s="2027"/>
      <c r="BZM37" s="2027"/>
      <c r="BZN37" s="2027"/>
      <c r="BZO37" s="2027"/>
      <c r="BZP37" s="2027"/>
      <c r="BZQ37" s="2027"/>
      <c r="BZR37" s="2027"/>
      <c r="BZS37" s="2027"/>
      <c r="BZT37" s="2027"/>
      <c r="BZU37" s="2027"/>
      <c r="BZV37" s="2027"/>
      <c r="BZW37" s="2027"/>
      <c r="BZX37" s="2027"/>
      <c r="BZY37" s="2027"/>
      <c r="BZZ37" s="2027"/>
      <c r="CAA37" s="2027"/>
      <c r="CAB37" s="2027"/>
      <c r="CAC37" s="2027"/>
      <c r="CAD37" s="2027"/>
      <c r="CAE37" s="2027"/>
      <c r="CAF37" s="2027"/>
      <c r="CAG37" s="2027"/>
      <c r="CAH37" s="2027"/>
      <c r="CAI37" s="2027"/>
      <c r="CAJ37" s="2027"/>
      <c r="CAK37" s="2027"/>
      <c r="CAL37" s="2027"/>
      <c r="CAM37" s="2027"/>
      <c r="CAN37" s="2027"/>
      <c r="CAO37" s="2027"/>
      <c r="CAP37" s="2027"/>
      <c r="CAQ37" s="2027"/>
      <c r="CAR37" s="2027"/>
      <c r="CAS37" s="2027"/>
      <c r="CAT37" s="2027"/>
      <c r="CAU37" s="2027"/>
      <c r="CAV37" s="2027"/>
      <c r="CAW37" s="2027"/>
      <c r="CAX37" s="2027"/>
      <c r="CAY37" s="2027"/>
      <c r="CAZ37" s="2027"/>
      <c r="CBA37" s="2027"/>
      <c r="CBB37" s="2027"/>
      <c r="CBC37" s="2027"/>
      <c r="CBD37" s="2027"/>
      <c r="CBE37" s="2027"/>
      <c r="CBF37" s="2027"/>
      <c r="CBG37" s="2027"/>
      <c r="CBH37" s="2027"/>
      <c r="CBI37" s="2027"/>
      <c r="CBJ37" s="2027"/>
      <c r="CBK37" s="2027"/>
      <c r="CBL37" s="2027"/>
      <c r="CBM37" s="2027"/>
      <c r="CBN37" s="2027"/>
      <c r="CBO37" s="2027"/>
      <c r="CBP37" s="2027"/>
      <c r="CBQ37" s="2027"/>
      <c r="CBR37" s="2027"/>
      <c r="CBS37" s="2027"/>
      <c r="CBT37" s="2027"/>
      <c r="CBU37" s="2027"/>
      <c r="CBV37" s="2027"/>
      <c r="CBW37" s="2027"/>
      <c r="CBX37" s="2027"/>
      <c r="CBY37" s="2027"/>
      <c r="CBZ37" s="2027"/>
      <c r="CCA37" s="2027"/>
      <c r="CCB37" s="2027"/>
      <c r="CCC37" s="2027"/>
      <c r="CCD37" s="2027"/>
      <c r="CCE37" s="2027"/>
      <c r="CCF37" s="2027"/>
      <c r="CCG37" s="2027"/>
      <c r="CCH37" s="2027"/>
      <c r="CCI37" s="2027"/>
      <c r="CCJ37" s="2027"/>
      <c r="CCK37" s="2027"/>
      <c r="CCL37" s="2027"/>
      <c r="CCM37" s="2027"/>
      <c r="CCN37" s="2027"/>
      <c r="CCO37" s="2027"/>
      <c r="CCP37" s="2027"/>
      <c r="CCQ37" s="2027"/>
      <c r="CCR37" s="2027"/>
      <c r="CCS37" s="2027"/>
      <c r="CCT37" s="2027"/>
      <c r="CCU37" s="2027"/>
      <c r="CCV37" s="2027"/>
      <c r="CCW37" s="2027"/>
      <c r="CCX37" s="2027"/>
      <c r="CCY37" s="2027"/>
      <c r="CCZ37" s="2027"/>
      <c r="CDA37" s="2027"/>
      <c r="CDB37" s="2027"/>
      <c r="CDC37" s="2027"/>
      <c r="CDD37" s="2027"/>
      <c r="CDE37" s="2027"/>
      <c r="CDF37" s="2027"/>
      <c r="CDG37" s="2027"/>
      <c r="CDH37" s="2027"/>
      <c r="CDI37" s="2027"/>
      <c r="CDJ37" s="2027"/>
      <c r="CDK37" s="2027"/>
      <c r="CDL37" s="2027"/>
      <c r="CDM37" s="2027"/>
      <c r="CDN37" s="2027"/>
      <c r="CDO37" s="2027"/>
      <c r="CDP37" s="2027"/>
      <c r="CDQ37" s="2027"/>
      <c r="CDR37" s="2027"/>
      <c r="CDS37" s="2027"/>
      <c r="CDT37" s="2027"/>
      <c r="CDU37" s="2027"/>
      <c r="CDV37" s="2027"/>
      <c r="CDW37" s="2027"/>
      <c r="CDX37" s="2027"/>
      <c r="CDY37" s="2027"/>
      <c r="CDZ37" s="2027"/>
      <c r="CEA37" s="2027"/>
      <c r="CEB37" s="2027"/>
      <c r="CEC37" s="2027"/>
      <c r="CED37" s="2027"/>
      <c r="CEE37" s="2027"/>
      <c r="CEF37" s="2027"/>
      <c r="CEG37" s="2027"/>
      <c r="CEH37" s="2027"/>
      <c r="CEI37" s="2027"/>
      <c r="CEJ37" s="2027"/>
      <c r="CEK37" s="2027"/>
      <c r="CEL37" s="2027"/>
      <c r="CEM37" s="2027"/>
      <c r="CEN37" s="2027"/>
      <c r="CEO37" s="2027"/>
      <c r="CEP37" s="2027"/>
      <c r="CEQ37" s="2027"/>
      <c r="CER37" s="2027"/>
      <c r="CES37" s="2027"/>
      <c r="CET37" s="2027"/>
      <c r="CEU37" s="2027"/>
      <c r="CEV37" s="2027"/>
      <c r="CEW37" s="2027"/>
      <c r="CEX37" s="2027"/>
      <c r="CEY37" s="2027"/>
      <c r="CEZ37" s="2027"/>
      <c r="CFA37" s="2027"/>
      <c r="CFB37" s="2027"/>
      <c r="CFC37" s="2027"/>
      <c r="CFD37" s="2027"/>
      <c r="CFE37" s="2027"/>
      <c r="CFF37" s="2027"/>
      <c r="CFG37" s="2027"/>
      <c r="CFH37" s="2027"/>
      <c r="CFI37" s="2027"/>
      <c r="CFJ37" s="2027"/>
      <c r="CFK37" s="2027"/>
      <c r="CFL37" s="2027"/>
      <c r="CFM37" s="2027"/>
      <c r="CFN37" s="2027"/>
      <c r="CFO37" s="2027"/>
      <c r="CFP37" s="2027"/>
      <c r="CFQ37" s="2027"/>
      <c r="CFR37" s="2027"/>
      <c r="CFS37" s="2027"/>
      <c r="CFT37" s="2027"/>
      <c r="CFU37" s="2027"/>
      <c r="CFV37" s="2027"/>
      <c r="CFW37" s="2027"/>
      <c r="CFX37" s="2027"/>
      <c r="CFY37" s="2027"/>
      <c r="CFZ37" s="2027"/>
      <c r="CGA37" s="2027"/>
      <c r="CGB37" s="2027"/>
      <c r="CGC37" s="2027"/>
      <c r="CGD37" s="2027"/>
      <c r="CGE37" s="2027"/>
      <c r="CGF37" s="2027"/>
      <c r="CGG37" s="2027"/>
      <c r="CGH37" s="2027"/>
      <c r="CGI37" s="2027"/>
      <c r="CGJ37" s="2027"/>
      <c r="CGK37" s="2027"/>
      <c r="CGL37" s="2027"/>
      <c r="CGM37" s="2027"/>
      <c r="CGN37" s="2027"/>
      <c r="CGO37" s="2027"/>
      <c r="CGP37" s="2027"/>
      <c r="CGQ37" s="2027"/>
      <c r="CGR37" s="2027"/>
      <c r="CGS37" s="2027"/>
      <c r="CGT37" s="2027"/>
      <c r="CGU37" s="2027"/>
      <c r="CGV37" s="2027"/>
      <c r="CGW37" s="2027"/>
      <c r="CGX37" s="2027"/>
      <c r="CGY37" s="2027"/>
      <c r="CGZ37" s="2027"/>
      <c r="CHA37" s="2027"/>
      <c r="CHB37" s="2027"/>
      <c r="CHC37" s="2027"/>
      <c r="CHD37" s="2027"/>
      <c r="CHE37" s="2027"/>
      <c r="CHF37" s="2027"/>
      <c r="CHG37" s="2027"/>
      <c r="CHH37" s="2027"/>
      <c r="CHI37" s="2027"/>
      <c r="CHJ37" s="2027"/>
      <c r="CHK37" s="2027"/>
      <c r="CHL37" s="2027"/>
      <c r="CHM37" s="2027"/>
      <c r="CHN37" s="2027"/>
      <c r="CHO37" s="2027"/>
      <c r="CHP37" s="2027"/>
      <c r="CHQ37" s="2027"/>
      <c r="CHR37" s="2027"/>
      <c r="CHS37" s="2027"/>
      <c r="CHT37" s="2027"/>
      <c r="CHU37" s="2027"/>
      <c r="CHV37" s="2027"/>
      <c r="CHW37" s="2027"/>
      <c r="CHX37" s="2027"/>
      <c r="CHY37" s="2027"/>
      <c r="CHZ37" s="2027"/>
      <c r="CIA37" s="2027"/>
      <c r="CIB37" s="2027"/>
      <c r="CIC37" s="2027"/>
      <c r="CID37" s="2027"/>
      <c r="CIE37" s="2027"/>
      <c r="CIF37" s="2027"/>
      <c r="CIG37" s="2027"/>
      <c r="CIH37" s="2027"/>
      <c r="CII37" s="2027"/>
      <c r="CIJ37" s="2027"/>
      <c r="CIK37" s="2027"/>
      <c r="CIL37" s="2027"/>
      <c r="CIM37" s="2027"/>
      <c r="CIN37" s="2027"/>
      <c r="CIO37" s="2027"/>
      <c r="CIP37" s="2027"/>
      <c r="CIQ37" s="2027"/>
      <c r="CIR37" s="2027"/>
      <c r="CIS37" s="2027"/>
      <c r="CIT37" s="2027"/>
      <c r="CIU37" s="2027"/>
      <c r="CIV37" s="2027"/>
      <c r="CIW37" s="2027"/>
      <c r="CIX37" s="2027"/>
      <c r="CIY37" s="2027"/>
      <c r="CIZ37" s="2027"/>
      <c r="CJA37" s="2027"/>
      <c r="CJB37" s="2027"/>
      <c r="CJC37" s="2027"/>
      <c r="CJD37" s="2027"/>
      <c r="CJE37" s="2027"/>
      <c r="CJF37" s="2027"/>
      <c r="CJG37" s="2027"/>
      <c r="CJH37" s="2027"/>
      <c r="CJI37" s="2027"/>
      <c r="CJJ37" s="2027"/>
      <c r="CJK37" s="2027"/>
      <c r="CJL37" s="2027"/>
      <c r="CJM37" s="2027"/>
      <c r="CJN37" s="2027"/>
      <c r="CJO37" s="2027"/>
      <c r="CJP37" s="2027"/>
      <c r="CJQ37" s="2027"/>
      <c r="CJR37" s="2027"/>
      <c r="CJS37" s="2027"/>
      <c r="CJT37" s="2027"/>
      <c r="CJU37" s="2027"/>
      <c r="CJV37" s="2027"/>
      <c r="CJW37" s="2027"/>
      <c r="CJX37" s="2027"/>
      <c r="CJY37" s="2027"/>
      <c r="CJZ37" s="2027"/>
      <c r="CKA37" s="2027"/>
      <c r="CKB37" s="2027"/>
      <c r="CKC37" s="2027"/>
      <c r="CKD37" s="2027"/>
      <c r="CKE37" s="2027"/>
      <c r="CKF37" s="2027"/>
      <c r="CKG37" s="2027"/>
      <c r="CKH37" s="2027"/>
      <c r="CKI37" s="2027"/>
      <c r="CKJ37" s="2027"/>
      <c r="CKK37" s="2027"/>
      <c r="CKL37" s="2027"/>
      <c r="CKM37" s="2027"/>
      <c r="CKN37" s="2027"/>
      <c r="CKO37" s="2027"/>
      <c r="CKP37" s="2027"/>
      <c r="CKQ37" s="2027"/>
      <c r="CKR37" s="2027"/>
      <c r="CKS37" s="2027"/>
      <c r="CKT37" s="2027"/>
      <c r="CKU37" s="2027"/>
      <c r="CKV37" s="2027"/>
      <c r="CKW37" s="2027"/>
      <c r="CKX37" s="2027"/>
      <c r="CKY37" s="2027"/>
      <c r="CKZ37" s="2027"/>
      <c r="CLA37" s="2027"/>
      <c r="CLB37" s="2027"/>
      <c r="CLC37" s="2027"/>
      <c r="CLD37" s="2027"/>
      <c r="CLE37" s="2027"/>
      <c r="CLF37" s="2027"/>
      <c r="CLG37" s="2027"/>
      <c r="CLH37" s="2027"/>
      <c r="CLI37" s="2027"/>
      <c r="CLJ37" s="2027"/>
      <c r="CLK37" s="2027"/>
      <c r="CLL37" s="2027"/>
      <c r="CLM37" s="2027"/>
      <c r="CLN37" s="2027"/>
      <c r="CLO37" s="2027"/>
      <c r="CLP37" s="2027"/>
      <c r="CLQ37" s="2027"/>
      <c r="CLR37" s="2027"/>
      <c r="CLS37" s="2027"/>
      <c r="CLT37" s="2027"/>
      <c r="CLU37" s="2027"/>
      <c r="CLV37" s="2027"/>
      <c r="CLW37" s="2027"/>
      <c r="CLX37" s="2027"/>
      <c r="CLY37" s="2027"/>
      <c r="CLZ37" s="2027"/>
      <c r="CMA37" s="2027"/>
      <c r="CMB37" s="2027"/>
      <c r="CMC37" s="2027"/>
      <c r="CMD37" s="2027"/>
      <c r="CME37" s="2027"/>
      <c r="CMF37" s="2027"/>
      <c r="CMG37" s="2027"/>
      <c r="CMH37" s="2027"/>
      <c r="CMI37" s="2027"/>
      <c r="CMJ37" s="2027"/>
      <c r="CMK37" s="2027"/>
      <c r="CML37" s="2027"/>
      <c r="CMM37" s="2027"/>
      <c r="CMN37" s="2027"/>
      <c r="CMO37" s="2027"/>
      <c r="CMP37" s="2027"/>
      <c r="CMQ37" s="2027"/>
      <c r="CMR37" s="2027"/>
      <c r="CMS37" s="2027"/>
      <c r="CMT37" s="2027"/>
      <c r="CMU37" s="2027"/>
      <c r="CMV37" s="2027"/>
      <c r="CMW37" s="2027"/>
      <c r="CMX37" s="2027"/>
      <c r="CMY37" s="2027"/>
      <c r="CMZ37" s="2027"/>
      <c r="CNA37" s="2027"/>
      <c r="CNB37" s="2027"/>
      <c r="CNC37" s="2027"/>
      <c r="CND37" s="2027"/>
      <c r="CNE37" s="2027"/>
      <c r="CNF37" s="2027"/>
      <c r="CNG37" s="2027"/>
      <c r="CNH37" s="2027"/>
      <c r="CNI37" s="2027"/>
      <c r="CNJ37" s="2027"/>
      <c r="CNK37" s="2027"/>
      <c r="CNL37" s="2027"/>
      <c r="CNM37" s="2027"/>
      <c r="CNN37" s="2027"/>
      <c r="CNO37" s="2027"/>
      <c r="CNP37" s="2027"/>
      <c r="CNQ37" s="2027"/>
      <c r="CNR37" s="2027"/>
      <c r="CNS37" s="2027"/>
      <c r="CNT37" s="2027"/>
      <c r="CNU37" s="2027"/>
      <c r="CNV37" s="2027"/>
      <c r="CNW37" s="2027"/>
      <c r="CNX37" s="2027"/>
      <c r="CNY37" s="2027"/>
      <c r="CNZ37" s="2027"/>
      <c r="COA37" s="2027"/>
      <c r="COB37" s="2027"/>
      <c r="COC37" s="2027"/>
      <c r="COD37" s="2027"/>
      <c r="COE37" s="2027"/>
      <c r="COF37" s="2027"/>
      <c r="COG37" s="2027"/>
      <c r="COH37" s="2027"/>
      <c r="COI37" s="2027"/>
      <c r="COJ37" s="2027"/>
      <c r="COK37" s="2027"/>
      <c r="COL37" s="2027"/>
      <c r="COM37" s="2027"/>
      <c r="CON37" s="2027"/>
      <c r="COO37" s="2027"/>
      <c r="COP37" s="2027"/>
      <c r="COQ37" s="2027"/>
      <c r="COR37" s="2027"/>
      <c r="COS37" s="2027"/>
      <c r="COT37" s="2027"/>
      <c r="COU37" s="2027"/>
      <c r="COV37" s="2027"/>
      <c r="COW37" s="2027"/>
      <c r="COX37" s="2027"/>
      <c r="COY37" s="2027"/>
      <c r="COZ37" s="2027"/>
      <c r="CPA37" s="2027"/>
      <c r="CPB37" s="2027"/>
      <c r="CPC37" s="2027"/>
      <c r="CPD37" s="2027"/>
      <c r="CPE37" s="2027"/>
      <c r="CPF37" s="2027"/>
      <c r="CPG37" s="2027"/>
      <c r="CPH37" s="2027"/>
      <c r="CPI37" s="2027"/>
      <c r="CPJ37" s="2027"/>
      <c r="CPK37" s="2027"/>
      <c r="CPL37" s="2027"/>
      <c r="CPM37" s="2027"/>
      <c r="CPN37" s="2027"/>
      <c r="CPO37" s="2027"/>
      <c r="CPP37" s="2027"/>
      <c r="CPQ37" s="2027"/>
      <c r="CPR37" s="2027"/>
      <c r="CPS37" s="2027"/>
      <c r="CPT37" s="2027"/>
      <c r="CPU37" s="2027"/>
      <c r="CPV37" s="2027"/>
      <c r="CPW37" s="2027"/>
      <c r="CPX37" s="2027"/>
      <c r="CPY37" s="2027"/>
      <c r="CPZ37" s="2027"/>
      <c r="CQA37" s="2027"/>
      <c r="CQB37" s="2027"/>
      <c r="CQC37" s="2027"/>
      <c r="CQD37" s="2027"/>
      <c r="CQE37" s="2027"/>
      <c r="CQF37" s="2027"/>
      <c r="CQG37" s="2027"/>
      <c r="CQH37" s="2027"/>
      <c r="CQI37" s="2027"/>
      <c r="CQJ37" s="2027"/>
      <c r="CQK37" s="2027"/>
      <c r="CQL37" s="2027"/>
      <c r="CQM37" s="2027"/>
      <c r="CQN37" s="2027"/>
      <c r="CQO37" s="2027"/>
      <c r="CQP37" s="2027"/>
      <c r="CQQ37" s="2027"/>
      <c r="CQR37" s="2027"/>
      <c r="CQS37" s="2027"/>
      <c r="CQT37" s="2027"/>
      <c r="CQU37" s="2027"/>
      <c r="CQV37" s="2027"/>
      <c r="CQW37" s="2027"/>
      <c r="CQX37" s="2027"/>
      <c r="CQY37" s="2027"/>
      <c r="CQZ37" s="2027"/>
      <c r="CRA37" s="2027"/>
      <c r="CRB37" s="2027"/>
      <c r="CRC37" s="2027"/>
      <c r="CRD37" s="2027"/>
      <c r="CRE37" s="2027"/>
      <c r="CRF37" s="2027"/>
      <c r="CRG37" s="2027"/>
      <c r="CRH37" s="2027"/>
      <c r="CRI37" s="2027"/>
      <c r="CRJ37" s="2027"/>
      <c r="CRK37" s="2027"/>
      <c r="CRL37" s="2027"/>
      <c r="CRM37" s="2027"/>
      <c r="CRN37" s="2027"/>
      <c r="CRO37" s="2027"/>
      <c r="CRP37" s="2027"/>
      <c r="CRQ37" s="2027"/>
      <c r="CRR37" s="2027"/>
      <c r="CRS37" s="2027"/>
      <c r="CRT37" s="2027"/>
      <c r="CRU37" s="2027"/>
      <c r="CRV37" s="2027"/>
      <c r="CRW37" s="2027"/>
      <c r="CRX37" s="2027"/>
      <c r="CRY37" s="2027"/>
      <c r="CRZ37" s="2027"/>
      <c r="CSA37" s="2027"/>
      <c r="CSB37" s="2027"/>
      <c r="CSC37" s="2027"/>
      <c r="CSD37" s="2027"/>
      <c r="CSE37" s="2027"/>
      <c r="CSF37" s="2027"/>
      <c r="CSG37" s="2027"/>
      <c r="CSH37" s="2027"/>
      <c r="CSI37" s="2027"/>
      <c r="CSJ37" s="2027"/>
      <c r="CSK37" s="2027"/>
      <c r="CSL37" s="2027"/>
      <c r="CSM37" s="2027"/>
      <c r="CSN37" s="2027"/>
      <c r="CSO37" s="2027"/>
      <c r="CSP37" s="2027"/>
      <c r="CSQ37" s="2027"/>
      <c r="CSR37" s="2027"/>
      <c r="CSS37" s="2027"/>
      <c r="CST37" s="2027"/>
      <c r="CSU37" s="2027"/>
      <c r="CSV37" s="2027"/>
      <c r="CSW37" s="2027"/>
      <c r="CSX37" s="2027"/>
      <c r="CSY37" s="2027"/>
      <c r="CSZ37" s="2027"/>
      <c r="CTA37" s="2027"/>
      <c r="CTB37" s="2027"/>
      <c r="CTC37" s="2027"/>
      <c r="CTD37" s="2027"/>
      <c r="CTE37" s="2027"/>
      <c r="CTF37" s="2027"/>
      <c r="CTG37" s="2027"/>
      <c r="CTH37" s="2027"/>
      <c r="CTI37" s="2027"/>
      <c r="CTJ37" s="2027"/>
      <c r="CTK37" s="2027"/>
      <c r="CTL37" s="2027"/>
      <c r="CTM37" s="2027"/>
      <c r="CTN37" s="2027"/>
      <c r="CTO37" s="2027"/>
      <c r="CTP37" s="2027"/>
      <c r="CTQ37" s="2027"/>
      <c r="CTR37" s="2027"/>
      <c r="CTS37" s="2027"/>
      <c r="CTT37" s="2027"/>
      <c r="CTU37" s="2027"/>
      <c r="CTV37" s="2027"/>
      <c r="CTW37" s="2027"/>
      <c r="CTX37" s="2027"/>
      <c r="CTY37" s="2027"/>
      <c r="CTZ37" s="2027"/>
      <c r="CUA37" s="2027"/>
      <c r="CUB37" s="2027"/>
      <c r="CUC37" s="2027"/>
      <c r="CUD37" s="2027"/>
      <c r="CUE37" s="2027"/>
      <c r="CUF37" s="2027"/>
      <c r="CUG37" s="2027"/>
      <c r="CUH37" s="2027"/>
      <c r="CUI37" s="2027"/>
      <c r="CUJ37" s="2027"/>
      <c r="CUK37" s="2027"/>
      <c r="CUL37" s="2027"/>
      <c r="CUM37" s="2027"/>
      <c r="CUN37" s="2027"/>
      <c r="CUO37" s="2027"/>
      <c r="CUP37" s="2027"/>
      <c r="CUQ37" s="2027"/>
      <c r="CUR37" s="2027"/>
      <c r="CUS37" s="2027"/>
      <c r="CUT37" s="2027"/>
      <c r="CUU37" s="2027"/>
      <c r="CUV37" s="2027"/>
      <c r="CUW37" s="2027"/>
      <c r="CUX37" s="2027"/>
      <c r="CUY37" s="2027"/>
      <c r="CUZ37" s="2027"/>
      <c r="CVA37" s="2027"/>
      <c r="CVB37" s="2027"/>
      <c r="CVC37" s="2027"/>
      <c r="CVD37" s="2027"/>
      <c r="CVE37" s="2027"/>
      <c r="CVF37" s="2027"/>
      <c r="CVG37" s="2027"/>
      <c r="CVH37" s="2027"/>
      <c r="CVI37" s="2027"/>
      <c r="CVJ37" s="2027"/>
      <c r="CVK37" s="2027"/>
      <c r="CVL37" s="2027"/>
      <c r="CVM37" s="2027"/>
      <c r="CVN37" s="2027"/>
      <c r="CVO37" s="2027"/>
      <c r="CVP37" s="2027"/>
      <c r="CVQ37" s="2027"/>
      <c r="CVR37" s="2027"/>
      <c r="CVS37" s="2027"/>
      <c r="CVT37" s="2027"/>
      <c r="CVU37" s="2027"/>
      <c r="CVV37" s="2027"/>
      <c r="CVW37" s="2027"/>
      <c r="CVX37" s="2027"/>
      <c r="CVY37" s="2027"/>
      <c r="CVZ37" s="2027"/>
      <c r="CWA37" s="2027"/>
      <c r="CWB37" s="2027"/>
      <c r="CWC37" s="2027"/>
      <c r="CWD37" s="2027"/>
      <c r="CWE37" s="2027"/>
      <c r="CWF37" s="2027"/>
      <c r="CWG37" s="2027"/>
      <c r="CWH37" s="2027"/>
      <c r="CWI37" s="2027"/>
      <c r="CWJ37" s="2027"/>
      <c r="CWK37" s="2027"/>
      <c r="CWL37" s="2027"/>
      <c r="CWM37" s="2027"/>
      <c r="CWN37" s="2027"/>
      <c r="CWO37" s="2027"/>
      <c r="CWP37" s="2027"/>
      <c r="CWQ37" s="2027"/>
      <c r="CWR37" s="2027"/>
      <c r="CWS37" s="2027"/>
      <c r="CWT37" s="2027"/>
      <c r="CWU37" s="2027"/>
      <c r="CWV37" s="2027"/>
      <c r="CWW37" s="2027"/>
      <c r="CWX37" s="2027"/>
      <c r="CWY37" s="2027"/>
      <c r="CWZ37" s="2027"/>
      <c r="CXA37" s="2027"/>
      <c r="CXB37" s="2027"/>
      <c r="CXC37" s="2027"/>
      <c r="CXD37" s="2027"/>
      <c r="CXE37" s="2027"/>
      <c r="CXF37" s="2027"/>
      <c r="CXG37" s="2027"/>
      <c r="CXH37" s="2027"/>
      <c r="CXI37" s="2027"/>
      <c r="CXJ37" s="2027"/>
      <c r="CXK37" s="2027"/>
      <c r="CXL37" s="2027"/>
      <c r="CXM37" s="2027"/>
      <c r="CXN37" s="2027"/>
      <c r="CXO37" s="2027"/>
      <c r="CXP37" s="2027"/>
      <c r="CXQ37" s="2027"/>
      <c r="CXR37" s="2027"/>
      <c r="CXS37" s="2027"/>
      <c r="CXT37" s="2027"/>
      <c r="CXU37" s="2027"/>
      <c r="CXV37" s="2027"/>
      <c r="CXW37" s="2027"/>
      <c r="CXX37" s="2027"/>
      <c r="CXY37" s="2027"/>
      <c r="CXZ37" s="2027"/>
      <c r="CYA37" s="2027"/>
      <c r="CYB37" s="2027"/>
      <c r="CYC37" s="2027"/>
      <c r="CYD37" s="2027"/>
      <c r="CYE37" s="2027"/>
      <c r="CYF37" s="2027"/>
      <c r="CYG37" s="2027"/>
      <c r="CYH37" s="2027"/>
      <c r="CYI37" s="2027"/>
      <c r="CYJ37" s="2027"/>
      <c r="CYK37" s="2027"/>
      <c r="CYL37" s="2027"/>
      <c r="CYM37" s="2027"/>
      <c r="CYN37" s="2027"/>
      <c r="CYO37" s="2027"/>
      <c r="CYP37" s="2027"/>
      <c r="CYQ37" s="2027"/>
      <c r="CYR37" s="2027"/>
      <c r="CYS37" s="2027"/>
      <c r="CYT37" s="2027"/>
      <c r="CYU37" s="2027"/>
      <c r="CYV37" s="2027"/>
      <c r="CYW37" s="2027"/>
      <c r="CYX37" s="2027"/>
      <c r="CYY37" s="2027"/>
      <c r="CYZ37" s="2027"/>
      <c r="CZA37" s="2027"/>
      <c r="CZB37" s="2027"/>
      <c r="CZC37" s="2027"/>
      <c r="CZD37" s="2027"/>
      <c r="CZE37" s="2027"/>
      <c r="CZF37" s="2027"/>
      <c r="CZG37" s="2027"/>
      <c r="CZH37" s="2027"/>
      <c r="CZI37" s="2027"/>
      <c r="CZJ37" s="2027"/>
      <c r="CZK37" s="2027"/>
      <c r="CZL37" s="2027"/>
      <c r="CZM37" s="2027"/>
      <c r="CZN37" s="2027"/>
      <c r="CZO37" s="2027"/>
      <c r="CZP37" s="2027"/>
      <c r="CZQ37" s="2027"/>
      <c r="CZR37" s="2027"/>
      <c r="CZS37" s="2027"/>
      <c r="CZT37" s="2027"/>
      <c r="CZU37" s="2027"/>
      <c r="CZV37" s="2027"/>
      <c r="CZW37" s="2027"/>
      <c r="CZX37" s="2027"/>
      <c r="CZY37" s="2027"/>
      <c r="CZZ37" s="2027"/>
      <c r="DAA37" s="2027"/>
      <c r="DAB37" s="2027"/>
      <c r="DAC37" s="2027"/>
      <c r="DAD37" s="2027"/>
      <c r="DAE37" s="2027"/>
      <c r="DAF37" s="2027"/>
      <c r="DAG37" s="2027"/>
      <c r="DAH37" s="2027"/>
      <c r="DAI37" s="2027"/>
      <c r="DAJ37" s="2027"/>
      <c r="DAK37" s="2027"/>
      <c r="DAL37" s="2027"/>
      <c r="DAM37" s="2027"/>
      <c r="DAN37" s="2027"/>
      <c r="DAO37" s="2027"/>
      <c r="DAP37" s="2027"/>
      <c r="DAQ37" s="2027"/>
      <c r="DAR37" s="2027"/>
      <c r="DAS37" s="2027"/>
      <c r="DAT37" s="2027"/>
      <c r="DAU37" s="2027"/>
      <c r="DAV37" s="2027"/>
      <c r="DAW37" s="2027"/>
      <c r="DAX37" s="2027"/>
      <c r="DAY37" s="2027"/>
      <c r="DAZ37" s="2027"/>
      <c r="DBA37" s="2027"/>
      <c r="DBB37" s="2027"/>
      <c r="DBC37" s="2027"/>
      <c r="DBD37" s="2027"/>
      <c r="DBE37" s="2027"/>
      <c r="DBF37" s="2027"/>
      <c r="DBG37" s="2027"/>
      <c r="DBH37" s="2027"/>
      <c r="DBI37" s="2027"/>
      <c r="DBJ37" s="2027"/>
      <c r="DBK37" s="2027"/>
      <c r="DBL37" s="2027"/>
      <c r="DBM37" s="2027"/>
      <c r="DBN37" s="2027"/>
      <c r="DBO37" s="2027"/>
      <c r="DBP37" s="2027"/>
      <c r="DBQ37" s="2027"/>
      <c r="DBR37" s="2027"/>
      <c r="DBS37" s="2027"/>
      <c r="DBT37" s="2027"/>
      <c r="DBU37" s="2027"/>
      <c r="DBV37" s="2027"/>
      <c r="DBW37" s="2027"/>
      <c r="DBX37" s="2027"/>
      <c r="DBY37" s="2027"/>
      <c r="DBZ37" s="2027"/>
      <c r="DCA37" s="2027"/>
      <c r="DCB37" s="2027"/>
      <c r="DCC37" s="2027"/>
      <c r="DCD37" s="2027"/>
      <c r="DCE37" s="2027"/>
      <c r="DCF37" s="2027"/>
      <c r="DCG37" s="2027"/>
      <c r="DCH37" s="2027"/>
      <c r="DCI37" s="2027"/>
      <c r="DCJ37" s="2027"/>
      <c r="DCK37" s="2027"/>
      <c r="DCL37" s="2027"/>
      <c r="DCM37" s="2027"/>
      <c r="DCN37" s="2027"/>
      <c r="DCO37" s="2027"/>
      <c r="DCP37" s="2027"/>
      <c r="DCQ37" s="2027"/>
      <c r="DCR37" s="2027"/>
      <c r="DCS37" s="2027"/>
      <c r="DCT37" s="2027"/>
      <c r="DCU37" s="2027"/>
      <c r="DCV37" s="2027"/>
      <c r="DCW37" s="2027"/>
      <c r="DCX37" s="2027"/>
      <c r="DCY37" s="2027"/>
      <c r="DCZ37" s="2027"/>
      <c r="DDA37" s="2027"/>
      <c r="DDB37" s="2027"/>
      <c r="DDC37" s="2027"/>
      <c r="DDD37" s="2027"/>
      <c r="DDE37" s="2027"/>
      <c r="DDF37" s="2027"/>
      <c r="DDG37" s="2027"/>
      <c r="DDH37" s="2027"/>
      <c r="DDI37" s="2027"/>
      <c r="DDJ37" s="2027"/>
      <c r="DDK37" s="2027"/>
      <c r="DDL37" s="2027"/>
      <c r="DDM37" s="2027"/>
      <c r="DDN37" s="2027"/>
      <c r="DDO37" s="2027"/>
      <c r="DDP37" s="2027"/>
      <c r="DDQ37" s="2027"/>
      <c r="DDR37" s="2027"/>
      <c r="DDS37" s="2027"/>
      <c r="DDT37" s="2027"/>
      <c r="DDU37" s="2027"/>
      <c r="DDV37" s="2027"/>
      <c r="DDW37" s="2027"/>
      <c r="DDX37" s="2027"/>
      <c r="DDY37" s="2027"/>
      <c r="DDZ37" s="2027"/>
      <c r="DEA37" s="2027"/>
      <c r="DEB37" s="2027"/>
      <c r="DEC37" s="2027"/>
      <c r="DED37" s="2027"/>
      <c r="DEE37" s="2027"/>
      <c r="DEF37" s="2027"/>
      <c r="DEG37" s="2027"/>
      <c r="DEH37" s="2027"/>
      <c r="DEI37" s="2027"/>
      <c r="DEJ37" s="2027"/>
      <c r="DEK37" s="2027"/>
      <c r="DEL37" s="2027"/>
      <c r="DEM37" s="2027"/>
      <c r="DEN37" s="2027"/>
      <c r="DEO37" s="2027"/>
      <c r="DEP37" s="2027"/>
      <c r="DEQ37" s="2027"/>
      <c r="DER37" s="2027"/>
      <c r="DES37" s="2027"/>
      <c r="DET37" s="2027"/>
      <c r="DEU37" s="2027"/>
      <c r="DEV37" s="2027"/>
      <c r="DEW37" s="2027"/>
      <c r="DEX37" s="2027"/>
      <c r="DEY37" s="2027"/>
      <c r="DEZ37" s="2027"/>
      <c r="DFA37" s="2027"/>
      <c r="DFB37" s="2027"/>
      <c r="DFC37" s="2027"/>
      <c r="DFD37" s="2027"/>
      <c r="DFE37" s="2027"/>
      <c r="DFF37" s="2027"/>
      <c r="DFG37" s="2027"/>
      <c r="DFH37" s="2027"/>
      <c r="DFI37" s="2027"/>
      <c r="DFJ37" s="2027"/>
      <c r="DFK37" s="2027"/>
      <c r="DFL37" s="2027"/>
      <c r="DFM37" s="2027"/>
      <c r="DFN37" s="2027"/>
      <c r="DFO37" s="2027"/>
      <c r="DFP37" s="2027"/>
      <c r="DFQ37" s="2027"/>
      <c r="DFR37" s="2027"/>
      <c r="DFS37" s="2027"/>
      <c r="DFT37" s="2027"/>
      <c r="DFU37" s="2027"/>
      <c r="DFV37" s="2027"/>
      <c r="DFW37" s="2027"/>
      <c r="DFX37" s="2027"/>
      <c r="DFY37" s="2027"/>
      <c r="DFZ37" s="2027"/>
      <c r="DGA37" s="2027"/>
      <c r="DGB37" s="2027"/>
      <c r="DGC37" s="2027"/>
      <c r="DGD37" s="2027"/>
      <c r="DGE37" s="2027"/>
      <c r="DGF37" s="2027"/>
      <c r="DGG37" s="2027"/>
      <c r="DGH37" s="2027"/>
      <c r="DGI37" s="2027"/>
      <c r="DGJ37" s="2027"/>
      <c r="DGK37" s="2027"/>
      <c r="DGL37" s="2027"/>
      <c r="DGM37" s="2027"/>
      <c r="DGN37" s="2027"/>
      <c r="DGO37" s="2027"/>
      <c r="DGP37" s="2027"/>
      <c r="DGQ37" s="2027"/>
      <c r="DGR37" s="2027"/>
      <c r="DGS37" s="2027"/>
      <c r="DGT37" s="2027"/>
      <c r="DGU37" s="2027"/>
      <c r="DGV37" s="2027"/>
      <c r="DGW37" s="2027"/>
      <c r="DGX37" s="2027"/>
      <c r="DGY37" s="2027"/>
      <c r="DGZ37" s="2027"/>
      <c r="DHA37" s="2027"/>
      <c r="DHB37" s="2027"/>
      <c r="DHC37" s="2027"/>
      <c r="DHD37" s="2027"/>
      <c r="DHE37" s="2027"/>
      <c r="DHF37" s="2027"/>
      <c r="DHG37" s="2027"/>
      <c r="DHH37" s="2027"/>
      <c r="DHI37" s="2027"/>
      <c r="DHJ37" s="2027"/>
      <c r="DHK37" s="2027"/>
      <c r="DHL37" s="2027"/>
      <c r="DHM37" s="2027"/>
      <c r="DHN37" s="2027"/>
      <c r="DHO37" s="2027"/>
      <c r="DHP37" s="2027"/>
      <c r="DHQ37" s="2027"/>
      <c r="DHR37" s="2027"/>
      <c r="DHS37" s="2027"/>
      <c r="DHT37" s="2027"/>
      <c r="DHU37" s="2027"/>
      <c r="DHV37" s="2027"/>
      <c r="DHW37" s="2027"/>
      <c r="DHX37" s="2027"/>
      <c r="DHY37" s="2027"/>
      <c r="DHZ37" s="2027"/>
      <c r="DIA37" s="2027"/>
      <c r="DIB37" s="2027"/>
      <c r="DIC37" s="2027"/>
      <c r="DID37" s="2027"/>
      <c r="DIE37" s="2027"/>
      <c r="DIF37" s="2027"/>
      <c r="DIG37" s="2027"/>
      <c r="DIH37" s="2027"/>
      <c r="DII37" s="2027"/>
      <c r="DIJ37" s="2027"/>
      <c r="DIK37" s="2027"/>
      <c r="DIL37" s="2027"/>
      <c r="DIM37" s="2027"/>
      <c r="DIN37" s="2027"/>
      <c r="DIO37" s="2027"/>
      <c r="DIP37" s="2027"/>
      <c r="DIQ37" s="2027"/>
      <c r="DIR37" s="2027"/>
      <c r="DIS37" s="2027"/>
      <c r="DIT37" s="2027"/>
      <c r="DIU37" s="2027"/>
      <c r="DIV37" s="2027"/>
      <c r="DIW37" s="2027"/>
      <c r="DIX37" s="2027"/>
      <c r="DIY37" s="2027"/>
      <c r="DIZ37" s="2027"/>
      <c r="DJA37" s="2027"/>
      <c r="DJB37" s="2027"/>
      <c r="DJC37" s="2027"/>
      <c r="DJD37" s="2027"/>
      <c r="DJE37" s="2027"/>
      <c r="DJF37" s="2027"/>
      <c r="DJG37" s="2027"/>
      <c r="DJH37" s="2027"/>
      <c r="DJI37" s="2027"/>
      <c r="DJJ37" s="2027"/>
      <c r="DJK37" s="2027"/>
      <c r="DJL37" s="2027"/>
      <c r="DJM37" s="2027"/>
      <c r="DJN37" s="2027"/>
      <c r="DJO37" s="2027"/>
      <c r="DJP37" s="2027"/>
      <c r="DJQ37" s="2027"/>
      <c r="DJR37" s="2027"/>
      <c r="DJS37" s="2027"/>
      <c r="DJT37" s="2027"/>
      <c r="DJU37" s="2027"/>
      <c r="DJV37" s="2027"/>
      <c r="DJW37" s="2027"/>
      <c r="DJX37" s="2027"/>
      <c r="DJY37" s="2027"/>
      <c r="DJZ37" s="2027"/>
      <c r="DKA37" s="2027"/>
      <c r="DKB37" s="2027"/>
      <c r="DKC37" s="2027"/>
      <c r="DKD37" s="2027"/>
      <c r="DKE37" s="2027"/>
      <c r="DKF37" s="2027"/>
      <c r="DKG37" s="2027"/>
      <c r="DKH37" s="2027"/>
      <c r="DKI37" s="2027"/>
      <c r="DKJ37" s="2027"/>
      <c r="DKK37" s="2027"/>
      <c r="DKL37" s="2027"/>
      <c r="DKM37" s="2027"/>
      <c r="DKN37" s="2027"/>
      <c r="DKO37" s="2027"/>
      <c r="DKP37" s="2027"/>
      <c r="DKQ37" s="2027"/>
      <c r="DKR37" s="2027"/>
      <c r="DKS37" s="2027"/>
      <c r="DKT37" s="2027"/>
      <c r="DKU37" s="2027"/>
      <c r="DKV37" s="2027"/>
      <c r="DKW37" s="2027"/>
      <c r="DKX37" s="2027"/>
      <c r="DKY37" s="2027"/>
      <c r="DKZ37" s="2027"/>
      <c r="DLA37" s="2027"/>
      <c r="DLB37" s="2027"/>
      <c r="DLC37" s="2027"/>
      <c r="DLD37" s="2027"/>
      <c r="DLE37" s="2027"/>
      <c r="DLF37" s="2027"/>
      <c r="DLG37" s="2027"/>
      <c r="DLH37" s="2027"/>
      <c r="DLI37" s="2027"/>
      <c r="DLJ37" s="2027"/>
      <c r="DLK37" s="2027"/>
      <c r="DLL37" s="2027"/>
      <c r="DLM37" s="2027"/>
      <c r="DLN37" s="2027"/>
      <c r="DLO37" s="2027"/>
      <c r="DLP37" s="2027"/>
      <c r="DLQ37" s="2027"/>
      <c r="DLR37" s="2027"/>
      <c r="DLS37" s="2027"/>
      <c r="DLT37" s="2027"/>
      <c r="DLU37" s="2027"/>
      <c r="DLV37" s="2027"/>
      <c r="DLW37" s="2027"/>
      <c r="DLX37" s="2027"/>
      <c r="DLY37" s="2027"/>
      <c r="DLZ37" s="2027"/>
      <c r="DMA37" s="2027"/>
      <c r="DMB37" s="2027"/>
      <c r="DMC37" s="2027"/>
      <c r="DMD37" s="2027"/>
      <c r="DME37" s="2027"/>
      <c r="DMF37" s="2027"/>
      <c r="DMG37" s="2027"/>
      <c r="DMH37" s="2027"/>
      <c r="DMI37" s="2027"/>
      <c r="DMJ37" s="2027"/>
      <c r="DMK37" s="2027"/>
      <c r="DML37" s="2027"/>
      <c r="DMM37" s="2027"/>
      <c r="DMN37" s="2027"/>
      <c r="DMO37" s="2027"/>
      <c r="DMP37" s="2027"/>
      <c r="DMQ37" s="2027"/>
      <c r="DMR37" s="2027"/>
      <c r="DMS37" s="2027"/>
      <c r="DMT37" s="2027"/>
      <c r="DMU37" s="2027"/>
      <c r="DMV37" s="2027"/>
      <c r="DMW37" s="2027"/>
      <c r="DMX37" s="2027"/>
      <c r="DMY37" s="2027"/>
      <c r="DMZ37" s="2027"/>
      <c r="DNA37" s="2027"/>
      <c r="DNB37" s="2027"/>
      <c r="DNC37" s="2027"/>
      <c r="DND37" s="2027"/>
      <c r="DNE37" s="2027"/>
      <c r="DNF37" s="2027"/>
      <c r="DNG37" s="2027"/>
      <c r="DNH37" s="2027"/>
      <c r="DNI37" s="2027"/>
      <c r="DNJ37" s="2027"/>
      <c r="DNK37" s="2027"/>
      <c r="DNL37" s="2027"/>
      <c r="DNM37" s="2027"/>
      <c r="DNN37" s="2027"/>
      <c r="DNO37" s="2027"/>
      <c r="DNP37" s="2027"/>
      <c r="DNQ37" s="2027"/>
      <c r="DNR37" s="2027"/>
      <c r="DNS37" s="2027"/>
      <c r="DNT37" s="2027"/>
      <c r="DNU37" s="2027"/>
      <c r="DNV37" s="2027"/>
      <c r="DNW37" s="2027"/>
      <c r="DNX37" s="2027"/>
      <c r="DNY37" s="2027"/>
      <c r="DNZ37" s="2027"/>
      <c r="DOA37" s="2027"/>
      <c r="DOB37" s="2027"/>
      <c r="DOC37" s="2027"/>
      <c r="DOD37" s="2027"/>
      <c r="DOE37" s="2027"/>
      <c r="DOF37" s="2027"/>
      <c r="DOG37" s="2027"/>
      <c r="DOH37" s="2027"/>
      <c r="DOI37" s="2027"/>
      <c r="DOJ37" s="2027"/>
      <c r="DOK37" s="2027"/>
      <c r="DOL37" s="2027"/>
      <c r="DOM37" s="2027"/>
      <c r="DON37" s="2027"/>
      <c r="DOO37" s="2027"/>
      <c r="DOP37" s="2027"/>
      <c r="DOQ37" s="2027"/>
      <c r="DOR37" s="2027"/>
      <c r="DOS37" s="2027"/>
      <c r="DOT37" s="2027"/>
      <c r="DOU37" s="2027"/>
      <c r="DOV37" s="2027"/>
      <c r="DOW37" s="2027"/>
      <c r="DOX37" s="2027"/>
      <c r="DOY37" s="2027"/>
      <c r="DOZ37" s="2027"/>
      <c r="DPA37" s="2027"/>
      <c r="DPB37" s="2027"/>
      <c r="DPC37" s="2027"/>
      <c r="DPD37" s="2027"/>
      <c r="DPE37" s="2027"/>
      <c r="DPF37" s="2027"/>
      <c r="DPG37" s="2027"/>
      <c r="DPH37" s="2027"/>
      <c r="DPI37" s="2027"/>
      <c r="DPJ37" s="2027"/>
      <c r="DPK37" s="2027"/>
      <c r="DPL37" s="2027"/>
      <c r="DPM37" s="2027"/>
      <c r="DPN37" s="2027"/>
      <c r="DPO37" s="2027"/>
      <c r="DPP37" s="2027"/>
      <c r="DPQ37" s="2027"/>
      <c r="DPR37" s="2027"/>
      <c r="DPS37" s="2027"/>
      <c r="DPT37" s="2027"/>
      <c r="DPU37" s="2027"/>
      <c r="DPV37" s="2027"/>
      <c r="DPW37" s="2027"/>
      <c r="DPX37" s="2027"/>
      <c r="DPY37" s="2027"/>
      <c r="DPZ37" s="2027"/>
      <c r="DQA37" s="2027"/>
      <c r="DQB37" s="2027"/>
      <c r="DQC37" s="2027"/>
      <c r="DQD37" s="2027"/>
      <c r="DQE37" s="2027"/>
      <c r="DQF37" s="2027"/>
      <c r="DQG37" s="2027"/>
      <c r="DQH37" s="2027"/>
      <c r="DQI37" s="2027"/>
      <c r="DQJ37" s="2027"/>
      <c r="DQK37" s="2027"/>
      <c r="DQL37" s="2027"/>
      <c r="DQM37" s="2027"/>
      <c r="DQN37" s="2027"/>
      <c r="DQO37" s="2027"/>
      <c r="DQP37" s="2027"/>
      <c r="DQQ37" s="2027"/>
      <c r="DQR37" s="2027"/>
      <c r="DQS37" s="2027"/>
      <c r="DQT37" s="2027"/>
      <c r="DQU37" s="2027"/>
      <c r="DQV37" s="2027"/>
      <c r="DQW37" s="2027"/>
      <c r="DQX37" s="2027"/>
      <c r="DQY37" s="2027"/>
      <c r="DQZ37" s="2027"/>
      <c r="DRA37" s="2027"/>
      <c r="DRB37" s="2027"/>
      <c r="DRC37" s="2027"/>
      <c r="DRD37" s="2027"/>
      <c r="DRE37" s="2027"/>
      <c r="DRF37" s="2027"/>
      <c r="DRG37" s="2027"/>
      <c r="DRH37" s="2027"/>
      <c r="DRI37" s="2027"/>
      <c r="DRJ37" s="2027"/>
      <c r="DRK37" s="2027"/>
      <c r="DRL37" s="2027"/>
      <c r="DRM37" s="2027"/>
      <c r="DRN37" s="2027"/>
      <c r="DRO37" s="2027"/>
      <c r="DRP37" s="2027"/>
      <c r="DRQ37" s="2027"/>
      <c r="DRR37" s="2027"/>
      <c r="DRS37" s="2027"/>
      <c r="DRT37" s="2027"/>
      <c r="DRU37" s="2027"/>
      <c r="DRV37" s="2027"/>
      <c r="DRW37" s="2027"/>
      <c r="DRX37" s="2027"/>
      <c r="DRY37" s="2027"/>
      <c r="DRZ37" s="2027"/>
      <c r="DSA37" s="2027"/>
      <c r="DSB37" s="2027"/>
      <c r="DSC37" s="2027"/>
      <c r="DSD37" s="2027"/>
      <c r="DSE37" s="2027"/>
      <c r="DSF37" s="2027"/>
      <c r="DSG37" s="2027"/>
      <c r="DSH37" s="2027"/>
      <c r="DSI37" s="2027"/>
      <c r="DSJ37" s="2027"/>
      <c r="DSK37" s="2027"/>
      <c r="DSL37" s="2027"/>
      <c r="DSM37" s="2027"/>
      <c r="DSN37" s="2027"/>
      <c r="DSO37" s="2027"/>
      <c r="DSP37" s="2027"/>
      <c r="DSQ37" s="2027"/>
      <c r="DSR37" s="2027"/>
      <c r="DSS37" s="2027"/>
      <c r="DST37" s="2027"/>
      <c r="DSU37" s="2027"/>
      <c r="DSV37" s="2027"/>
      <c r="DSW37" s="2027"/>
      <c r="DSX37" s="2027"/>
      <c r="DSY37" s="2027"/>
      <c r="DSZ37" s="2027"/>
      <c r="DTA37" s="2027"/>
      <c r="DTB37" s="2027"/>
      <c r="DTC37" s="2027"/>
      <c r="DTD37" s="2027"/>
      <c r="DTE37" s="2027"/>
      <c r="DTF37" s="2027"/>
      <c r="DTG37" s="2027"/>
      <c r="DTH37" s="2027"/>
      <c r="DTI37" s="2027"/>
      <c r="DTJ37" s="2027"/>
      <c r="DTK37" s="2027"/>
      <c r="DTL37" s="2027"/>
      <c r="DTM37" s="2027"/>
      <c r="DTN37" s="2027"/>
      <c r="DTO37" s="2027"/>
      <c r="DTP37" s="2027"/>
      <c r="DTQ37" s="2027"/>
      <c r="DTR37" s="2027"/>
      <c r="DTS37" s="2027"/>
      <c r="DTT37" s="2027"/>
      <c r="DTU37" s="2027"/>
      <c r="DTV37" s="2027"/>
      <c r="DTW37" s="2027"/>
      <c r="DTX37" s="2027"/>
      <c r="DTY37" s="2027"/>
      <c r="DTZ37" s="2027"/>
      <c r="DUA37" s="2027"/>
      <c r="DUB37" s="2027"/>
      <c r="DUC37" s="2027"/>
      <c r="DUD37" s="2027"/>
      <c r="DUE37" s="2027"/>
      <c r="DUF37" s="2027"/>
      <c r="DUG37" s="2027"/>
      <c r="DUH37" s="2027"/>
      <c r="DUI37" s="2027"/>
      <c r="DUJ37" s="2027"/>
      <c r="DUK37" s="2027"/>
      <c r="DUL37" s="2027"/>
      <c r="DUM37" s="2027"/>
      <c r="DUN37" s="2027"/>
      <c r="DUO37" s="2027"/>
      <c r="DUP37" s="2027"/>
      <c r="DUQ37" s="2027"/>
      <c r="DUR37" s="2027"/>
      <c r="DUS37" s="2027"/>
      <c r="DUT37" s="2027"/>
      <c r="DUU37" s="2027"/>
      <c r="DUV37" s="2027"/>
      <c r="DUW37" s="2027"/>
      <c r="DUX37" s="2027"/>
      <c r="DUY37" s="2027"/>
      <c r="DUZ37" s="2027"/>
      <c r="DVA37" s="2027"/>
      <c r="DVB37" s="2027"/>
      <c r="DVC37" s="2027"/>
      <c r="DVD37" s="2027"/>
      <c r="DVE37" s="2027"/>
      <c r="DVF37" s="2027"/>
      <c r="DVG37" s="2027"/>
      <c r="DVH37" s="2027"/>
      <c r="DVI37" s="2027"/>
      <c r="DVJ37" s="2027"/>
      <c r="DVK37" s="2027"/>
      <c r="DVL37" s="2027"/>
      <c r="DVM37" s="2027"/>
      <c r="DVN37" s="2027"/>
      <c r="DVO37" s="2027"/>
      <c r="DVP37" s="2027"/>
      <c r="DVQ37" s="2027"/>
      <c r="DVR37" s="2027"/>
      <c r="DVS37" s="2027"/>
      <c r="DVT37" s="2027"/>
      <c r="DVU37" s="2027"/>
      <c r="DVV37" s="2027"/>
      <c r="DVW37" s="2027"/>
      <c r="DVX37" s="2027"/>
      <c r="DVY37" s="2027"/>
      <c r="DVZ37" s="2027"/>
      <c r="DWA37" s="2027"/>
      <c r="DWB37" s="2027"/>
      <c r="DWC37" s="2027"/>
      <c r="DWD37" s="2027"/>
      <c r="DWE37" s="2027"/>
      <c r="DWF37" s="2027"/>
      <c r="DWG37" s="2027"/>
      <c r="DWH37" s="2027"/>
      <c r="DWI37" s="2027"/>
      <c r="DWJ37" s="2027"/>
      <c r="DWK37" s="2027"/>
      <c r="DWL37" s="2027"/>
      <c r="DWM37" s="2027"/>
      <c r="DWN37" s="2027"/>
      <c r="DWO37" s="2027"/>
      <c r="DWP37" s="2027"/>
      <c r="DWQ37" s="2027"/>
      <c r="DWR37" s="2027"/>
      <c r="DWS37" s="2027"/>
      <c r="DWT37" s="2027"/>
      <c r="DWU37" s="2027"/>
      <c r="DWV37" s="2027"/>
      <c r="DWW37" s="2027"/>
      <c r="DWX37" s="2027"/>
      <c r="DWY37" s="2027"/>
      <c r="DWZ37" s="2027"/>
      <c r="DXA37" s="2027"/>
      <c r="DXB37" s="2027"/>
      <c r="DXC37" s="2027"/>
      <c r="DXD37" s="2027"/>
      <c r="DXE37" s="2027"/>
      <c r="DXF37" s="2027"/>
      <c r="DXG37" s="2027"/>
      <c r="DXH37" s="2027"/>
      <c r="DXI37" s="2027"/>
      <c r="DXJ37" s="2027"/>
      <c r="DXK37" s="2027"/>
      <c r="DXL37" s="2027"/>
      <c r="DXM37" s="2027"/>
      <c r="DXN37" s="2027"/>
      <c r="DXO37" s="2027"/>
      <c r="DXP37" s="2027"/>
      <c r="DXQ37" s="2027"/>
      <c r="DXR37" s="2027"/>
      <c r="DXS37" s="2027"/>
      <c r="DXT37" s="2027"/>
      <c r="DXU37" s="2027"/>
      <c r="DXV37" s="2027"/>
      <c r="DXW37" s="2027"/>
      <c r="DXX37" s="2027"/>
      <c r="DXY37" s="2027"/>
      <c r="DXZ37" s="2027"/>
      <c r="DYA37" s="2027"/>
      <c r="DYB37" s="2027"/>
      <c r="DYC37" s="2027"/>
      <c r="DYD37" s="2027"/>
      <c r="DYE37" s="2027"/>
      <c r="DYF37" s="2027"/>
      <c r="DYG37" s="2027"/>
      <c r="DYH37" s="2027"/>
      <c r="DYI37" s="2027"/>
      <c r="DYJ37" s="2027"/>
      <c r="DYK37" s="2027"/>
      <c r="DYL37" s="2027"/>
      <c r="DYM37" s="2027"/>
      <c r="DYN37" s="2027"/>
      <c r="DYO37" s="2027"/>
      <c r="DYP37" s="2027"/>
      <c r="DYQ37" s="2027"/>
      <c r="DYR37" s="2027"/>
      <c r="DYS37" s="2027"/>
      <c r="DYT37" s="2027"/>
      <c r="DYU37" s="2027"/>
      <c r="DYV37" s="2027"/>
      <c r="DYW37" s="2027"/>
      <c r="DYX37" s="2027"/>
      <c r="DYY37" s="2027"/>
      <c r="DYZ37" s="2027"/>
      <c r="DZA37" s="2027"/>
      <c r="DZB37" s="2027"/>
      <c r="DZC37" s="2027"/>
      <c r="DZD37" s="2027"/>
      <c r="DZE37" s="2027"/>
      <c r="DZF37" s="2027"/>
      <c r="DZG37" s="2027"/>
      <c r="DZH37" s="2027"/>
      <c r="DZI37" s="2027"/>
      <c r="DZJ37" s="2027"/>
      <c r="DZK37" s="2027"/>
      <c r="DZL37" s="2027"/>
      <c r="DZM37" s="2027"/>
      <c r="DZN37" s="2027"/>
      <c r="DZO37" s="2027"/>
      <c r="DZP37" s="2027"/>
      <c r="DZQ37" s="2027"/>
      <c r="DZR37" s="2027"/>
      <c r="DZS37" s="2027"/>
      <c r="DZT37" s="2027"/>
      <c r="DZU37" s="2027"/>
      <c r="DZV37" s="2027"/>
      <c r="DZW37" s="2027"/>
      <c r="DZX37" s="2027"/>
      <c r="DZY37" s="2027"/>
      <c r="DZZ37" s="2027"/>
      <c r="EAA37" s="2027"/>
      <c r="EAB37" s="2027"/>
      <c r="EAC37" s="2027"/>
      <c r="EAD37" s="2027"/>
      <c r="EAE37" s="2027"/>
      <c r="EAF37" s="2027"/>
      <c r="EAG37" s="2027"/>
      <c r="EAH37" s="2027"/>
      <c r="EAI37" s="2027"/>
      <c r="EAJ37" s="2027"/>
      <c r="EAK37" s="2027"/>
      <c r="EAL37" s="2027"/>
      <c r="EAM37" s="2027"/>
      <c r="EAN37" s="2027"/>
      <c r="EAO37" s="2027"/>
      <c r="EAP37" s="2027"/>
      <c r="EAQ37" s="2027"/>
      <c r="EAR37" s="2027"/>
      <c r="EAS37" s="2027"/>
      <c r="EAT37" s="2027"/>
      <c r="EAU37" s="2027"/>
      <c r="EAV37" s="2027"/>
      <c r="EAW37" s="2027"/>
      <c r="EAX37" s="2027"/>
      <c r="EAY37" s="2027"/>
      <c r="EAZ37" s="2027"/>
      <c r="EBA37" s="2027"/>
      <c r="EBB37" s="2027"/>
      <c r="EBC37" s="2027"/>
      <c r="EBD37" s="2027"/>
      <c r="EBE37" s="2027"/>
      <c r="EBF37" s="2027"/>
      <c r="EBG37" s="2027"/>
      <c r="EBH37" s="2027"/>
      <c r="EBI37" s="2027"/>
      <c r="EBJ37" s="2027"/>
      <c r="EBK37" s="2027"/>
      <c r="EBL37" s="2027"/>
      <c r="EBM37" s="2027"/>
      <c r="EBN37" s="2027"/>
      <c r="EBO37" s="2027"/>
      <c r="EBP37" s="2027"/>
      <c r="EBQ37" s="2027"/>
      <c r="EBR37" s="2027"/>
      <c r="EBS37" s="2027"/>
      <c r="EBT37" s="2027"/>
      <c r="EBU37" s="2027"/>
      <c r="EBV37" s="2027"/>
      <c r="EBW37" s="2027"/>
      <c r="EBX37" s="2027"/>
      <c r="EBY37" s="2027"/>
      <c r="EBZ37" s="2027"/>
      <c r="ECA37" s="2027"/>
      <c r="ECB37" s="2027"/>
      <c r="ECC37" s="2027"/>
      <c r="ECD37" s="2027"/>
      <c r="ECE37" s="2027"/>
      <c r="ECF37" s="2027"/>
      <c r="ECG37" s="2027"/>
      <c r="ECH37" s="2027"/>
      <c r="ECI37" s="2027"/>
      <c r="ECJ37" s="2027"/>
      <c r="ECK37" s="2027"/>
      <c r="ECL37" s="2027"/>
      <c r="ECM37" s="2027"/>
      <c r="ECN37" s="2027"/>
      <c r="ECO37" s="2027"/>
      <c r="ECP37" s="2027"/>
      <c r="ECQ37" s="2027"/>
      <c r="ECR37" s="2027"/>
      <c r="ECS37" s="2027"/>
      <c r="ECT37" s="2027"/>
      <c r="ECU37" s="2027"/>
      <c r="ECV37" s="2027"/>
      <c r="ECW37" s="2027"/>
      <c r="ECX37" s="2027"/>
      <c r="ECY37" s="2027"/>
      <c r="ECZ37" s="2027"/>
      <c r="EDA37" s="2027"/>
      <c r="EDB37" s="2027"/>
      <c r="EDC37" s="2027"/>
      <c r="EDD37" s="2027"/>
      <c r="EDE37" s="2027"/>
      <c r="EDF37" s="2027"/>
      <c r="EDG37" s="2027"/>
      <c r="EDH37" s="2027"/>
      <c r="EDI37" s="2027"/>
      <c r="EDJ37" s="2027"/>
      <c r="EDK37" s="2027"/>
      <c r="EDL37" s="2027"/>
      <c r="EDM37" s="2027"/>
      <c r="EDN37" s="2027"/>
      <c r="EDO37" s="2027"/>
      <c r="EDP37" s="2027"/>
      <c r="EDQ37" s="2027"/>
      <c r="EDR37" s="2027"/>
      <c r="EDS37" s="2027"/>
      <c r="EDT37" s="2027"/>
      <c r="EDU37" s="2027"/>
      <c r="EDV37" s="2027"/>
      <c r="EDW37" s="2027"/>
      <c r="EDX37" s="2027"/>
      <c r="EDY37" s="2027"/>
      <c r="EDZ37" s="2027"/>
      <c r="EEA37" s="2027"/>
      <c r="EEB37" s="2027"/>
      <c r="EEC37" s="2027"/>
      <c r="EED37" s="2027"/>
      <c r="EEE37" s="2027"/>
      <c r="EEF37" s="2027"/>
      <c r="EEG37" s="2027"/>
      <c r="EEH37" s="2027"/>
      <c r="EEI37" s="2027"/>
      <c r="EEJ37" s="2027"/>
      <c r="EEK37" s="2027"/>
      <c r="EEL37" s="2027"/>
      <c r="EEM37" s="2027"/>
      <c r="EEN37" s="2027"/>
      <c r="EEO37" s="2027"/>
      <c r="EEP37" s="2027"/>
      <c r="EEQ37" s="2027"/>
      <c r="EER37" s="2027"/>
      <c r="EES37" s="2027"/>
      <c r="EET37" s="2027"/>
      <c r="EEU37" s="2027"/>
      <c r="EEV37" s="2027"/>
      <c r="EEW37" s="2027"/>
      <c r="EEX37" s="2027"/>
      <c r="EEY37" s="2027"/>
      <c r="EEZ37" s="2027"/>
      <c r="EFA37" s="2027"/>
      <c r="EFB37" s="2027"/>
      <c r="EFC37" s="2027"/>
      <c r="EFD37" s="2027"/>
      <c r="EFE37" s="2027"/>
      <c r="EFF37" s="2027"/>
      <c r="EFG37" s="2027"/>
      <c r="EFH37" s="2027"/>
      <c r="EFI37" s="2027"/>
      <c r="EFJ37" s="2027"/>
      <c r="EFK37" s="2027"/>
      <c r="EFL37" s="2027"/>
      <c r="EFM37" s="2027"/>
      <c r="EFN37" s="2027"/>
      <c r="EFO37" s="2027"/>
      <c r="EFP37" s="2027"/>
      <c r="EFQ37" s="2027"/>
      <c r="EFR37" s="2027"/>
      <c r="EFS37" s="2027"/>
      <c r="EFT37" s="2027"/>
      <c r="EFU37" s="2027"/>
      <c r="EFV37" s="2027"/>
      <c r="EFW37" s="2027"/>
      <c r="EFX37" s="2027"/>
      <c r="EFY37" s="2027"/>
      <c r="EFZ37" s="2027"/>
      <c r="EGA37" s="2027"/>
      <c r="EGB37" s="2027"/>
      <c r="EGC37" s="2027"/>
      <c r="EGD37" s="2027"/>
      <c r="EGE37" s="2027"/>
      <c r="EGF37" s="2027"/>
      <c r="EGG37" s="2027"/>
      <c r="EGH37" s="2027"/>
      <c r="EGI37" s="2027"/>
      <c r="EGJ37" s="2027"/>
      <c r="EGK37" s="2027"/>
      <c r="EGL37" s="2027"/>
      <c r="EGM37" s="2027"/>
      <c r="EGN37" s="2027"/>
      <c r="EGO37" s="2027"/>
      <c r="EGP37" s="2027"/>
      <c r="EGQ37" s="2027"/>
      <c r="EGR37" s="2027"/>
      <c r="EGS37" s="2027"/>
      <c r="EGT37" s="2027"/>
      <c r="EGU37" s="2027"/>
      <c r="EGV37" s="2027"/>
      <c r="EGW37" s="2027"/>
      <c r="EGX37" s="2027"/>
      <c r="EGY37" s="2027"/>
      <c r="EGZ37" s="2027"/>
      <c r="EHA37" s="2027"/>
      <c r="EHB37" s="2027"/>
      <c r="EHC37" s="2027"/>
      <c r="EHD37" s="2027"/>
      <c r="EHE37" s="2027"/>
      <c r="EHF37" s="2027"/>
      <c r="EHG37" s="2027"/>
      <c r="EHH37" s="2027"/>
      <c r="EHI37" s="2027"/>
      <c r="EHJ37" s="2027"/>
      <c r="EHK37" s="2027"/>
      <c r="EHL37" s="2027"/>
      <c r="EHM37" s="2027"/>
      <c r="EHN37" s="2027"/>
      <c r="EHO37" s="2027"/>
      <c r="EHP37" s="2027"/>
      <c r="EHQ37" s="2027"/>
      <c r="EHR37" s="2027"/>
      <c r="EHS37" s="2027"/>
      <c r="EHT37" s="2027"/>
      <c r="EHU37" s="2027"/>
      <c r="EHV37" s="2027"/>
      <c r="EHW37" s="2027"/>
      <c r="EHX37" s="2027"/>
      <c r="EHY37" s="2027"/>
      <c r="EHZ37" s="2027"/>
      <c r="EIA37" s="2027"/>
      <c r="EIB37" s="2027"/>
      <c r="EIC37" s="2027"/>
      <c r="EID37" s="2027"/>
      <c r="EIE37" s="2027"/>
      <c r="EIF37" s="2027"/>
      <c r="EIG37" s="2027"/>
      <c r="EIH37" s="2027"/>
      <c r="EII37" s="2027"/>
      <c r="EIJ37" s="2027"/>
      <c r="EIK37" s="2027"/>
      <c r="EIL37" s="2027"/>
      <c r="EIM37" s="2027"/>
      <c r="EIN37" s="2027"/>
      <c r="EIO37" s="2027"/>
      <c r="EIP37" s="2027"/>
      <c r="EIQ37" s="2027"/>
      <c r="EIR37" s="2027"/>
      <c r="EIS37" s="2027"/>
      <c r="EIT37" s="2027"/>
      <c r="EIU37" s="2027"/>
      <c r="EIV37" s="2027"/>
      <c r="EIW37" s="2027"/>
      <c r="EIX37" s="2027"/>
      <c r="EIY37" s="2027"/>
      <c r="EIZ37" s="2027"/>
      <c r="EJA37" s="2027"/>
      <c r="EJB37" s="2027"/>
      <c r="EJC37" s="2027"/>
      <c r="EJD37" s="2027"/>
      <c r="EJE37" s="2027"/>
      <c r="EJF37" s="2027"/>
      <c r="EJG37" s="2027"/>
      <c r="EJH37" s="2027"/>
      <c r="EJI37" s="2027"/>
      <c r="EJJ37" s="2027"/>
      <c r="EJK37" s="2027"/>
      <c r="EJL37" s="2027"/>
      <c r="EJM37" s="2027"/>
      <c r="EJN37" s="2027"/>
      <c r="EJO37" s="2027"/>
      <c r="EJP37" s="2027"/>
      <c r="EJQ37" s="2027"/>
      <c r="EJR37" s="2027"/>
      <c r="EJS37" s="2027"/>
      <c r="EJT37" s="2027"/>
      <c r="EJU37" s="2027"/>
      <c r="EJV37" s="2027"/>
      <c r="EJW37" s="2027"/>
      <c r="EJX37" s="2027"/>
      <c r="EJY37" s="2027"/>
      <c r="EJZ37" s="2027"/>
      <c r="EKA37" s="2027"/>
      <c r="EKB37" s="2027"/>
      <c r="EKC37" s="2027"/>
      <c r="EKD37" s="2027"/>
      <c r="EKE37" s="2027"/>
      <c r="EKF37" s="2027"/>
      <c r="EKG37" s="2027"/>
      <c r="EKH37" s="2027"/>
      <c r="EKI37" s="2027"/>
      <c r="EKJ37" s="2027"/>
      <c r="EKK37" s="2027"/>
      <c r="EKL37" s="2027"/>
      <c r="EKM37" s="2027"/>
      <c r="EKN37" s="2027"/>
      <c r="EKO37" s="2027"/>
      <c r="EKP37" s="2027"/>
      <c r="EKQ37" s="2027"/>
      <c r="EKR37" s="2027"/>
      <c r="EKS37" s="2027"/>
      <c r="EKT37" s="2027"/>
      <c r="EKU37" s="2027"/>
      <c r="EKV37" s="2027"/>
      <c r="EKW37" s="2027"/>
      <c r="EKX37" s="2027"/>
      <c r="EKY37" s="2027"/>
      <c r="EKZ37" s="2027"/>
      <c r="ELA37" s="2027"/>
      <c r="ELB37" s="2027"/>
      <c r="ELC37" s="2027"/>
      <c r="ELD37" s="2027"/>
      <c r="ELE37" s="2027"/>
      <c r="ELF37" s="2027"/>
      <c r="ELG37" s="2027"/>
      <c r="ELH37" s="2027"/>
      <c r="ELI37" s="2027"/>
      <c r="ELJ37" s="2027"/>
      <c r="ELK37" s="2027"/>
      <c r="ELL37" s="2027"/>
      <c r="ELM37" s="2027"/>
      <c r="ELN37" s="2027"/>
      <c r="ELO37" s="2027"/>
      <c r="ELP37" s="2027"/>
      <c r="ELQ37" s="2027"/>
      <c r="ELR37" s="2027"/>
      <c r="ELS37" s="2027"/>
      <c r="ELT37" s="2027"/>
      <c r="ELU37" s="2027"/>
      <c r="ELV37" s="2027"/>
      <c r="ELW37" s="2027"/>
      <c r="ELX37" s="2027"/>
      <c r="ELY37" s="2027"/>
      <c r="ELZ37" s="2027"/>
      <c r="EMA37" s="2027"/>
      <c r="EMB37" s="2027"/>
      <c r="EMC37" s="2027"/>
      <c r="EMD37" s="2027"/>
      <c r="EME37" s="2027"/>
      <c r="EMF37" s="2027"/>
      <c r="EMG37" s="2027"/>
      <c r="EMH37" s="2027"/>
      <c r="EMI37" s="2027"/>
      <c r="EMJ37" s="2027"/>
      <c r="EMK37" s="2027"/>
      <c r="EML37" s="2027"/>
      <c r="EMM37" s="2027"/>
      <c r="EMN37" s="2027"/>
      <c r="EMO37" s="2027"/>
      <c r="EMP37" s="2027"/>
      <c r="EMQ37" s="2027"/>
      <c r="EMR37" s="2027"/>
      <c r="EMS37" s="2027"/>
      <c r="EMT37" s="2027"/>
      <c r="EMU37" s="2027"/>
      <c r="EMV37" s="2027"/>
      <c r="EMW37" s="2027"/>
      <c r="EMX37" s="2027"/>
      <c r="EMY37" s="2027"/>
      <c r="EMZ37" s="2027"/>
      <c r="ENA37" s="2027"/>
      <c r="ENB37" s="2027"/>
      <c r="ENC37" s="2027"/>
      <c r="END37" s="2027"/>
      <c r="ENE37" s="2027"/>
      <c r="ENF37" s="2027"/>
      <c r="ENG37" s="2027"/>
      <c r="ENH37" s="2027"/>
      <c r="ENI37" s="2027"/>
      <c r="ENJ37" s="2027"/>
      <c r="ENK37" s="2027"/>
      <c r="ENL37" s="2027"/>
      <c r="ENM37" s="2027"/>
      <c r="ENN37" s="2027"/>
      <c r="ENO37" s="2027"/>
      <c r="ENP37" s="2027"/>
      <c r="ENQ37" s="2027"/>
      <c r="ENR37" s="2027"/>
      <c r="ENS37" s="2027"/>
      <c r="ENT37" s="2027"/>
      <c r="ENU37" s="2027"/>
      <c r="ENV37" s="2027"/>
      <c r="ENW37" s="2027"/>
      <c r="ENX37" s="2027"/>
      <c r="ENY37" s="2027"/>
      <c r="ENZ37" s="2027"/>
      <c r="EOA37" s="2027"/>
      <c r="EOB37" s="2027"/>
      <c r="EOC37" s="2027"/>
      <c r="EOD37" s="2027"/>
      <c r="EOE37" s="2027"/>
      <c r="EOF37" s="2027"/>
      <c r="EOG37" s="2027"/>
      <c r="EOH37" s="2027"/>
      <c r="EOI37" s="2027"/>
      <c r="EOJ37" s="2027"/>
      <c r="EOK37" s="2027"/>
      <c r="EOL37" s="2027"/>
      <c r="EOM37" s="2027"/>
      <c r="EON37" s="2027"/>
      <c r="EOO37" s="2027"/>
      <c r="EOP37" s="2027"/>
      <c r="EOQ37" s="2027"/>
      <c r="EOR37" s="2027"/>
      <c r="EOS37" s="2027"/>
      <c r="EOT37" s="2027"/>
      <c r="EOU37" s="2027"/>
      <c r="EOV37" s="2027"/>
      <c r="EOW37" s="2027"/>
      <c r="EOX37" s="2027"/>
      <c r="EOY37" s="2027"/>
      <c r="EOZ37" s="2027"/>
      <c r="EPA37" s="2027"/>
      <c r="EPB37" s="2027"/>
      <c r="EPC37" s="2027"/>
      <c r="EPD37" s="2027"/>
      <c r="EPE37" s="2027"/>
      <c r="EPF37" s="2027"/>
      <c r="EPG37" s="2027"/>
      <c r="EPH37" s="2027"/>
      <c r="EPI37" s="2027"/>
      <c r="EPJ37" s="2027"/>
      <c r="EPK37" s="2027"/>
      <c r="EPL37" s="2027"/>
      <c r="EPM37" s="2027"/>
      <c r="EPN37" s="2027"/>
      <c r="EPO37" s="2027"/>
      <c r="EPP37" s="2027"/>
      <c r="EPQ37" s="2027"/>
      <c r="EPR37" s="2027"/>
      <c r="EPS37" s="2027"/>
      <c r="EPT37" s="2027"/>
      <c r="EPU37" s="2027"/>
      <c r="EPV37" s="2027"/>
      <c r="EPW37" s="2027"/>
      <c r="EPX37" s="2027"/>
      <c r="EPY37" s="2027"/>
      <c r="EPZ37" s="2027"/>
      <c r="EQA37" s="2027"/>
      <c r="EQB37" s="2027"/>
      <c r="EQC37" s="2027"/>
      <c r="EQD37" s="2027"/>
      <c r="EQE37" s="2027"/>
      <c r="EQF37" s="2027"/>
      <c r="EQG37" s="2027"/>
      <c r="EQH37" s="2027"/>
      <c r="EQI37" s="2027"/>
      <c r="EQJ37" s="2027"/>
      <c r="EQK37" s="2027"/>
      <c r="EQL37" s="2027"/>
      <c r="EQM37" s="2027"/>
      <c r="EQN37" s="2027"/>
      <c r="EQO37" s="2027"/>
      <c r="EQP37" s="2027"/>
      <c r="EQQ37" s="2027"/>
      <c r="EQR37" s="2027"/>
      <c r="EQS37" s="2027"/>
      <c r="EQT37" s="2027"/>
      <c r="EQU37" s="2027"/>
      <c r="EQV37" s="2027"/>
      <c r="EQW37" s="2027"/>
      <c r="EQX37" s="2027"/>
      <c r="EQY37" s="2027"/>
      <c r="EQZ37" s="2027"/>
      <c r="ERA37" s="2027"/>
      <c r="ERB37" s="2027"/>
      <c r="ERC37" s="2027"/>
      <c r="ERD37" s="2027"/>
      <c r="ERE37" s="2027"/>
      <c r="ERF37" s="2027"/>
      <c r="ERG37" s="2027"/>
      <c r="ERH37" s="2027"/>
      <c r="ERI37" s="2027"/>
      <c r="ERJ37" s="2027"/>
      <c r="ERK37" s="2027"/>
      <c r="ERL37" s="2027"/>
      <c r="ERM37" s="2027"/>
      <c r="ERN37" s="2027"/>
      <c r="ERO37" s="2027"/>
      <c r="ERP37" s="2027"/>
      <c r="ERQ37" s="2027"/>
      <c r="ERR37" s="2027"/>
      <c r="ERS37" s="2027"/>
      <c r="ERT37" s="2027"/>
      <c r="ERU37" s="2027"/>
      <c r="ERV37" s="2027"/>
      <c r="ERW37" s="2027"/>
      <c r="ERX37" s="2027"/>
      <c r="ERY37" s="2027"/>
      <c r="ERZ37" s="2027"/>
      <c r="ESA37" s="2027"/>
      <c r="ESB37" s="2027"/>
      <c r="ESC37" s="2027"/>
      <c r="ESD37" s="2027"/>
      <c r="ESE37" s="2027"/>
      <c r="ESF37" s="2027"/>
      <c r="ESG37" s="2027"/>
      <c r="ESH37" s="2027"/>
      <c r="ESI37" s="2027"/>
      <c r="ESJ37" s="2027"/>
      <c r="ESK37" s="2027"/>
      <c r="ESL37" s="2027"/>
      <c r="ESM37" s="2027"/>
      <c r="ESN37" s="2027"/>
      <c r="ESO37" s="2027"/>
      <c r="ESP37" s="2027"/>
      <c r="ESQ37" s="2027"/>
      <c r="ESR37" s="2027"/>
      <c r="ESS37" s="2027"/>
      <c r="EST37" s="2027"/>
      <c r="ESU37" s="2027"/>
      <c r="ESV37" s="2027"/>
      <c r="ESW37" s="2027"/>
      <c r="ESX37" s="2027"/>
      <c r="ESY37" s="2027"/>
      <c r="ESZ37" s="2027"/>
      <c r="ETA37" s="2027"/>
      <c r="ETB37" s="2027"/>
      <c r="ETC37" s="2027"/>
      <c r="ETD37" s="2027"/>
      <c r="ETE37" s="2027"/>
      <c r="ETF37" s="2027"/>
      <c r="ETG37" s="2027"/>
      <c r="ETH37" s="2027"/>
      <c r="ETI37" s="2027"/>
      <c r="ETJ37" s="2027"/>
      <c r="ETK37" s="2027"/>
      <c r="ETL37" s="2027"/>
      <c r="ETM37" s="2027"/>
      <c r="ETN37" s="2027"/>
      <c r="ETO37" s="2027"/>
      <c r="ETP37" s="2027"/>
      <c r="ETQ37" s="2027"/>
      <c r="ETR37" s="2027"/>
      <c r="ETS37" s="2027"/>
      <c r="ETT37" s="2027"/>
      <c r="ETU37" s="2027"/>
      <c r="ETV37" s="2027"/>
      <c r="ETW37" s="2027"/>
      <c r="ETX37" s="2027"/>
      <c r="ETY37" s="2027"/>
      <c r="ETZ37" s="2027"/>
      <c r="EUA37" s="2027"/>
      <c r="EUB37" s="2027"/>
      <c r="EUC37" s="2027"/>
      <c r="EUD37" s="2027"/>
      <c r="EUE37" s="2027"/>
      <c r="EUF37" s="2027"/>
      <c r="EUG37" s="2027"/>
      <c r="EUH37" s="2027"/>
      <c r="EUI37" s="2027"/>
      <c r="EUJ37" s="2027"/>
      <c r="EUK37" s="2027"/>
      <c r="EUL37" s="2027"/>
      <c r="EUM37" s="2027"/>
      <c r="EUN37" s="2027"/>
      <c r="EUO37" s="2027"/>
      <c r="EUP37" s="2027"/>
      <c r="EUQ37" s="2027"/>
      <c r="EUR37" s="2027"/>
      <c r="EUS37" s="2027"/>
      <c r="EUT37" s="2027"/>
      <c r="EUU37" s="2027"/>
      <c r="EUV37" s="2027"/>
      <c r="EUW37" s="2027"/>
      <c r="EUX37" s="2027"/>
      <c r="EUY37" s="2027"/>
      <c r="EUZ37" s="2027"/>
      <c r="EVA37" s="2027"/>
      <c r="EVB37" s="2027"/>
      <c r="EVC37" s="2027"/>
      <c r="EVD37" s="2027"/>
      <c r="EVE37" s="2027"/>
      <c r="EVF37" s="2027"/>
      <c r="EVG37" s="2027"/>
      <c r="EVH37" s="2027"/>
      <c r="EVI37" s="2027"/>
      <c r="EVJ37" s="2027"/>
      <c r="EVK37" s="2027"/>
      <c r="EVL37" s="2027"/>
      <c r="EVM37" s="2027"/>
      <c r="EVN37" s="2027"/>
      <c r="EVO37" s="2027"/>
      <c r="EVP37" s="2027"/>
      <c r="EVQ37" s="2027"/>
      <c r="EVR37" s="2027"/>
      <c r="EVS37" s="2027"/>
      <c r="EVT37" s="2027"/>
      <c r="EVU37" s="2027"/>
      <c r="EVV37" s="2027"/>
      <c r="EVW37" s="2027"/>
      <c r="EVX37" s="2027"/>
      <c r="EVY37" s="2027"/>
      <c r="EVZ37" s="2027"/>
      <c r="EWA37" s="2027"/>
      <c r="EWB37" s="2027"/>
      <c r="EWC37" s="2027"/>
      <c r="EWD37" s="2027"/>
      <c r="EWE37" s="2027"/>
      <c r="EWF37" s="2027"/>
      <c r="EWG37" s="2027"/>
      <c r="EWH37" s="2027"/>
      <c r="EWI37" s="2027"/>
      <c r="EWJ37" s="2027"/>
      <c r="EWK37" s="2027"/>
      <c r="EWL37" s="2027"/>
      <c r="EWM37" s="2027"/>
      <c r="EWN37" s="2027"/>
      <c r="EWO37" s="2027"/>
      <c r="EWP37" s="2027"/>
      <c r="EWQ37" s="2027"/>
      <c r="EWR37" s="2027"/>
      <c r="EWS37" s="2027"/>
      <c r="EWT37" s="2027"/>
      <c r="EWU37" s="2027"/>
      <c r="EWV37" s="2027"/>
      <c r="EWW37" s="2027"/>
      <c r="EWX37" s="2027"/>
      <c r="EWY37" s="2027"/>
      <c r="EWZ37" s="2027"/>
      <c r="EXA37" s="2027"/>
      <c r="EXB37" s="2027"/>
      <c r="EXC37" s="2027"/>
      <c r="EXD37" s="2027"/>
      <c r="EXE37" s="2027"/>
      <c r="EXF37" s="2027"/>
      <c r="EXG37" s="2027"/>
      <c r="EXH37" s="2027"/>
      <c r="EXI37" s="2027"/>
      <c r="EXJ37" s="2027"/>
      <c r="EXK37" s="2027"/>
      <c r="EXL37" s="2027"/>
      <c r="EXM37" s="2027"/>
      <c r="EXN37" s="2027"/>
      <c r="EXO37" s="2027"/>
      <c r="EXP37" s="2027"/>
      <c r="EXQ37" s="2027"/>
      <c r="EXR37" s="2027"/>
      <c r="EXS37" s="2027"/>
      <c r="EXT37" s="2027"/>
      <c r="EXU37" s="2027"/>
      <c r="EXV37" s="2027"/>
      <c r="EXW37" s="2027"/>
      <c r="EXX37" s="2027"/>
      <c r="EXY37" s="2027"/>
      <c r="EXZ37" s="2027"/>
      <c r="EYA37" s="2027"/>
      <c r="EYB37" s="2027"/>
      <c r="EYC37" s="2027"/>
      <c r="EYD37" s="2027"/>
      <c r="EYE37" s="2027"/>
      <c r="EYF37" s="2027"/>
      <c r="EYG37" s="2027"/>
      <c r="EYH37" s="2027"/>
      <c r="EYI37" s="2027"/>
      <c r="EYJ37" s="2027"/>
      <c r="EYK37" s="2027"/>
      <c r="EYL37" s="2027"/>
      <c r="EYM37" s="2027"/>
      <c r="EYN37" s="2027"/>
      <c r="EYO37" s="2027"/>
      <c r="EYP37" s="2027"/>
      <c r="EYQ37" s="2027"/>
      <c r="EYR37" s="2027"/>
      <c r="EYS37" s="2027"/>
      <c r="EYT37" s="2027"/>
      <c r="EYU37" s="2027"/>
      <c r="EYV37" s="2027"/>
      <c r="EYW37" s="2027"/>
      <c r="EYX37" s="2027"/>
      <c r="EYY37" s="2027"/>
      <c r="EYZ37" s="2027"/>
      <c r="EZA37" s="2027"/>
      <c r="EZB37" s="2027"/>
      <c r="EZC37" s="2027"/>
      <c r="EZD37" s="2027"/>
      <c r="EZE37" s="2027"/>
      <c r="EZF37" s="2027"/>
      <c r="EZG37" s="2027"/>
      <c r="EZH37" s="2027"/>
      <c r="EZI37" s="2027"/>
      <c r="EZJ37" s="2027"/>
      <c r="EZK37" s="2027"/>
      <c r="EZL37" s="2027"/>
      <c r="EZM37" s="2027"/>
      <c r="EZN37" s="2027"/>
      <c r="EZO37" s="2027"/>
      <c r="EZP37" s="2027"/>
      <c r="EZQ37" s="2027"/>
      <c r="EZR37" s="2027"/>
      <c r="EZS37" s="2027"/>
      <c r="EZT37" s="2027"/>
      <c r="EZU37" s="2027"/>
      <c r="EZV37" s="2027"/>
      <c r="EZW37" s="2027"/>
      <c r="EZX37" s="2027"/>
      <c r="EZY37" s="2027"/>
      <c r="EZZ37" s="2027"/>
      <c r="FAA37" s="2027"/>
      <c r="FAB37" s="2027"/>
      <c r="FAC37" s="2027"/>
      <c r="FAD37" s="2027"/>
      <c r="FAE37" s="2027"/>
      <c r="FAF37" s="2027"/>
      <c r="FAG37" s="2027"/>
      <c r="FAH37" s="2027"/>
      <c r="FAI37" s="2027"/>
      <c r="FAJ37" s="2027"/>
      <c r="FAK37" s="2027"/>
      <c r="FAL37" s="2027"/>
      <c r="FAM37" s="2027"/>
      <c r="FAN37" s="2027"/>
      <c r="FAO37" s="2027"/>
      <c r="FAP37" s="2027"/>
      <c r="FAQ37" s="2027"/>
      <c r="FAR37" s="2027"/>
      <c r="FAS37" s="2027"/>
      <c r="FAT37" s="2027"/>
      <c r="FAU37" s="2027"/>
      <c r="FAV37" s="2027"/>
      <c r="FAW37" s="2027"/>
      <c r="FAX37" s="2027"/>
      <c r="FAY37" s="2027"/>
      <c r="FAZ37" s="2027"/>
      <c r="FBA37" s="2027"/>
      <c r="FBB37" s="2027"/>
      <c r="FBC37" s="2027"/>
      <c r="FBD37" s="2027"/>
      <c r="FBE37" s="2027"/>
      <c r="FBF37" s="2027"/>
      <c r="FBG37" s="2027"/>
      <c r="FBH37" s="2027"/>
      <c r="FBI37" s="2027"/>
      <c r="FBJ37" s="2027"/>
      <c r="FBK37" s="2027"/>
      <c r="FBL37" s="2027"/>
      <c r="FBM37" s="2027"/>
      <c r="FBN37" s="2027"/>
      <c r="FBO37" s="2027"/>
      <c r="FBP37" s="2027"/>
      <c r="FBQ37" s="2027"/>
      <c r="FBR37" s="2027"/>
      <c r="FBS37" s="2027"/>
      <c r="FBT37" s="2027"/>
      <c r="FBU37" s="2027"/>
      <c r="FBV37" s="2027"/>
      <c r="FBW37" s="2027"/>
      <c r="FBX37" s="2027"/>
      <c r="FBY37" s="2027"/>
      <c r="FBZ37" s="2027"/>
      <c r="FCA37" s="2027"/>
      <c r="FCB37" s="2027"/>
      <c r="FCC37" s="2027"/>
      <c r="FCD37" s="2027"/>
      <c r="FCE37" s="2027"/>
      <c r="FCF37" s="2027"/>
      <c r="FCG37" s="2027"/>
      <c r="FCH37" s="2027"/>
      <c r="FCI37" s="2027"/>
      <c r="FCJ37" s="2027"/>
      <c r="FCK37" s="2027"/>
      <c r="FCL37" s="2027"/>
      <c r="FCM37" s="2027"/>
      <c r="FCN37" s="2027"/>
      <c r="FCO37" s="2027"/>
      <c r="FCP37" s="2027"/>
      <c r="FCQ37" s="2027"/>
      <c r="FCR37" s="2027"/>
      <c r="FCS37" s="2027"/>
      <c r="FCT37" s="2027"/>
      <c r="FCU37" s="2027"/>
      <c r="FCV37" s="2027"/>
      <c r="FCW37" s="2027"/>
      <c r="FCX37" s="2027"/>
      <c r="FCY37" s="2027"/>
      <c r="FCZ37" s="2027"/>
      <c r="FDA37" s="2027"/>
      <c r="FDB37" s="2027"/>
      <c r="FDC37" s="2027"/>
      <c r="FDD37" s="2027"/>
      <c r="FDE37" s="2027"/>
      <c r="FDF37" s="2027"/>
      <c r="FDG37" s="2027"/>
      <c r="FDH37" s="2027"/>
      <c r="FDI37" s="2027"/>
      <c r="FDJ37" s="2027"/>
      <c r="FDK37" s="2027"/>
      <c r="FDL37" s="2027"/>
      <c r="FDM37" s="2027"/>
      <c r="FDN37" s="2027"/>
      <c r="FDO37" s="2027"/>
      <c r="FDP37" s="2027"/>
      <c r="FDQ37" s="2027"/>
      <c r="FDR37" s="2027"/>
      <c r="FDS37" s="2027"/>
      <c r="FDT37" s="2027"/>
      <c r="FDU37" s="2027"/>
      <c r="FDV37" s="2027"/>
      <c r="FDW37" s="2027"/>
      <c r="FDX37" s="2027"/>
      <c r="FDY37" s="2027"/>
      <c r="FDZ37" s="2027"/>
      <c r="FEA37" s="2027"/>
      <c r="FEB37" s="2027"/>
      <c r="FEC37" s="2027"/>
      <c r="FED37" s="2027"/>
      <c r="FEE37" s="2027"/>
      <c r="FEF37" s="2027"/>
      <c r="FEG37" s="2027"/>
      <c r="FEH37" s="2027"/>
      <c r="FEI37" s="2027"/>
      <c r="FEJ37" s="2027"/>
      <c r="FEK37" s="2027"/>
      <c r="FEL37" s="2027"/>
      <c r="FEM37" s="2027"/>
      <c r="FEN37" s="2027"/>
      <c r="FEO37" s="2027"/>
      <c r="FEP37" s="2027"/>
      <c r="FEQ37" s="2027"/>
      <c r="FER37" s="2027"/>
      <c r="FES37" s="2027"/>
      <c r="FET37" s="2027"/>
      <c r="FEU37" s="2027"/>
      <c r="FEV37" s="2027"/>
      <c r="FEW37" s="2027"/>
      <c r="FEX37" s="2027"/>
      <c r="FEY37" s="2027"/>
      <c r="FEZ37" s="2027"/>
      <c r="FFA37" s="2027"/>
      <c r="FFB37" s="2027"/>
      <c r="FFC37" s="2027"/>
      <c r="FFD37" s="2027"/>
      <c r="FFE37" s="2027"/>
      <c r="FFF37" s="2027"/>
      <c r="FFG37" s="2027"/>
      <c r="FFH37" s="2027"/>
      <c r="FFI37" s="2027"/>
      <c r="FFJ37" s="2027"/>
      <c r="FFK37" s="2027"/>
      <c r="FFL37" s="2027"/>
      <c r="FFM37" s="2027"/>
      <c r="FFN37" s="2027"/>
      <c r="FFO37" s="2027"/>
      <c r="FFP37" s="2027"/>
      <c r="FFQ37" s="2027"/>
      <c r="FFR37" s="2027"/>
      <c r="FFS37" s="2027"/>
      <c r="FFT37" s="2027"/>
      <c r="FFU37" s="2027"/>
      <c r="FFV37" s="2027"/>
      <c r="FFW37" s="2027"/>
      <c r="FFX37" s="2027"/>
      <c r="FFY37" s="2027"/>
      <c r="FFZ37" s="2027"/>
      <c r="FGA37" s="2027"/>
      <c r="FGB37" s="2027"/>
      <c r="FGC37" s="2027"/>
      <c r="FGD37" s="2027"/>
      <c r="FGE37" s="2027"/>
      <c r="FGF37" s="2027"/>
      <c r="FGG37" s="2027"/>
      <c r="FGH37" s="2027"/>
      <c r="FGI37" s="2027"/>
      <c r="FGJ37" s="2027"/>
      <c r="FGK37" s="2027"/>
      <c r="FGL37" s="2027"/>
      <c r="FGM37" s="2027"/>
      <c r="FGN37" s="2027"/>
      <c r="FGO37" s="2027"/>
      <c r="FGP37" s="2027"/>
      <c r="FGQ37" s="2027"/>
      <c r="FGR37" s="2027"/>
      <c r="FGS37" s="2027"/>
      <c r="FGT37" s="2027"/>
      <c r="FGU37" s="2027"/>
      <c r="FGV37" s="2027"/>
      <c r="FGW37" s="2027"/>
      <c r="FGX37" s="2027"/>
      <c r="FGY37" s="2027"/>
      <c r="FGZ37" s="2027"/>
      <c r="FHA37" s="2027"/>
      <c r="FHB37" s="2027"/>
      <c r="FHC37" s="2027"/>
      <c r="FHD37" s="2027"/>
      <c r="FHE37" s="2027"/>
      <c r="FHF37" s="2027"/>
      <c r="FHG37" s="2027"/>
      <c r="FHH37" s="2027"/>
      <c r="FHI37" s="2027"/>
      <c r="FHJ37" s="2027"/>
      <c r="FHK37" s="2027"/>
      <c r="FHL37" s="2027"/>
      <c r="FHM37" s="2027"/>
      <c r="FHN37" s="2027"/>
      <c r="FHO37" s="2027"/>
      <c r="FHP37" s="2027"/>
      <c r="FHQ37" s="2027"/>
      <c r="FHR37" s="2027"/>
      <c r="FHS37" s="2027"/>
      <c r="FHT37" s="2027"/>
      <c r="FHU37" s="2027"/>
      <c r="FHV37" s="2027"/>
      <c r="FHW37" s="2027"/>
      <c r="FHX37" s="2027"/>
      <c r="FHY37" s="2027"/>
      <c r="FHZ37" s="2027"/>
      <c r="FIA37" s="2027"/>
      <c r="FIB37" s="2027"/>
      <c r="FIC37" s="2027"/>
      <c r="FID37" s="2027"/>
      <c r="FIE37" s="2027"/>
      <c r="FIF37" s="2027"/>
      <c r="FIG37" s="2027"/>
      <c r="FIH37" s="2027"/>
      <c r="FII37" s="2027"/>
      <c r="FIJ37" s="2027"/>
      <c r="FIK37" s="2027"/>
      <c r="FIL37" s="2027"/>
      <c r="FIM37" s="2027"/>
      <c r="FIN37" s="2027"/>
      <c r="FIO37" s="2027"/>
      <c r="FIP37" s="2027"/>
      <c r="FIQ37" s="2027"/>
      <c r="FIR37" s="2027"/>
      <c r="FIS37" s="2027"/>
      <c r="FIT37" s="2027"/>
      <c r="FIU37" s="2027"/>
      <c r="FIV37" s="2027"/>
      <c r="FIW37" s="2027"/>
      <c r="FIX37" s="2027"/>
      <c r="FIY37" s="2027"/>
      <c r="FIZ37" s="2027"/>
      <c r="FJA37" s="2027"/>
      <c r="FJB37" s="2027"/>
      <c r="FJC37" s="2027"/>
      <c r="FJD37" s="2027"/>
      <c r="FJE37" s="2027"/>
      <c r="FJF37" s="2027"/>
      <c r="FJG37" s="2027"/>
      <c r="FJH37" s="2027"/>
      <c r="FJI37" s="2027"/>
      <c r="FJJ37" s="2027"/>
      <c r="FJK37" s="2027"/>
      <c r="FJL37" s="2027"/>
      <c r="FJM37" s="2027"/>
      <c r="FJN37" s="2027"/>
      <c r="FJO37" s="2027"/>
      <c r="FJP37" s="2027"/>
      <c r="FJQ37" s="2027"/>
      <c r="FJR37" s="2027"/>
      <c r="FJS37" s="2027"/>
      <c r="FJT37" s="2027"/>
      <c r="FJU37" s="2027"/>
      <c r="FJV37" s="2027"/>
      <c r="FJW37" s="2027"/>
      <c r="FJX37" s="2027"/>
      <c r="FJY37" s="2027"/>
      <c r="FJZ37" s="2027"/>
      <c r="FKA37" s="2027"/>
      <c r="FKB37" s="2027"/>
      <c r="FKC37" s="2027"/>
      <c r="FKD37" s="2027"/>
      <c r="FKE37" s="2027"/>
      <c r="FKF37" s="2027"/>
      <c r="FKG37" s="2027"/>
      <c r="FKH37" s="2027"/>
      <c r="FKI37" s="2027"/>
      <c r="FKJ37" s="2027"/>
      <c r="FKK37" s="2027"/>
      <c r="FKL37" s="2027"/>
      <c r="FKM37" s="2027"/>
      <c r="FKN37" s="2027"/>
      <c r="FKO37" s="2027"/>
      <c r="FKP37" s="2027"/>
      <c r="FKQ37" s="2027"/>
      <c r="FKR37" s="2027"/>
      <c r="FKS37" s="2027"/>
      <c r="FKT37" s="2027"/>
      <c r="FKU37" s="2027"/>
      <c r="FKV37" s="2027"/>
      <c r="FKW37" s="2027"/>
      <c r="FKX37" s="2027"/>
      <c r="FKY37" s="2027"/>
      <c r="FKZ37" s="2027"/>
      <c r="FLA37" s="2027"/>
      <c r="FLB37" s="2027"/>
      <c r="FLC37" s="2027"/>
      <c r="FLD37" s="2027"/>
      <c r="FLE37" s="2027"/>
      <c r="FLF37" s="2027"/>
      <c r="FLG37" s="2027"/>
      <c r="FLH37" s="2027"/>
      <c r="FLI37" s="2027"/>
      <c r="FLJ37" s="2027"/>
      <c r="FLK37" s="2027"/>
      <c r="FLL37" s="2027"/>
      <c r="FLM37" s="2027"/>
      <c r="FLN37" s="2027"/>
      <c r="FLO37" s="2027"/>
      <c r="FLP37" s="2027"/>
      <c r="FLQ37" s="2027"/>
      <c r="FLR37" s="2027"/>
      <c r="FLS37" s="2027"/>
      <c r="FLT37" s="2027"/>
      <c r="FLU37" s="2027"/>
      <c r="FLV37" s="2027"/>
      <c r="FLW37" s="2027"/>
      <c r="FLX37" s="2027"/>
      <c r="FLY37" s="2027"/>
      <c r="FLZ37" s="2027"/>
      <c r="FMA37" s="2027"/>
      <c r="FMB37" s="2027"/>
      <c r="FMC37" s="2027"/>
      <c r="FMD37" s="2027"/>
      <c r="FME37" s="2027"/>
      <c r="FMF37" s="2027"/>
      <c r="FMG37" s="2027"/>
      <c r="FMH37" s="2027"/>
      <c r="FMI37" s="2027"/>
      <c r="FMJ37" s="2027"/>
      <c r="FMK37" s="2027"/>
      <c r="FML37" s="2027"/>
      <c r="FMM37" s="2027"/>
      <c r="FMN37" s="2027"/>
      <c r="FMO37" s="2027"/>
      <c r="FMP37" s="2027"/>
      <c r="FMQ37" s="2027"/>
      <c r="FMR37" s="2027"/>
      <c r="FMS37" s="2027"/>
      <c r="FMT37" s="2027"/>
      <c r="FMU37" s="2027"/>
      <c r="FMV37" s="2027"/>
      <c r="FMW37" s="2027"/>
      <c r="FMX37" s="2027"/>
      <c r="FMY37" s="2027"/>
      <c r="FMZ37" s="2027"/>
      <c r="FNA37" s="2027"/>
      <c r="FNB37" s="2027"/>
      <c r="FNC37" s="2027"/>
      <c r="FND37" s="2027"/>
      <c r="FNE37" s="2027"/>
      <c r="FNF37" s="2027"/>
      <c r="FNG37" s="2027"/>
      <c r="FNH37" s="2027"/>
      <c r="FNI37" s="2027"/>
      <c r="FNJ37" s="2027"/>
      <c r="FNK37" s="2027"/>
      <c r="FNL37" s="2027"/>
      <c r="FNM37" s="2027"/>
      <c r="FNN37" s="2027"/>
      <c r="FNO37" s="2027"/>
      <c r="FNP37" s="2027"/>
      <c r="FNQ37" s="2027"/>
      <c r="FNR37" s="2027"/>
      <c r="FNS37" s="2027"/>
      <c r="FNT37" s="2027"/>
      <c r="FNU37" s="2027"/>
      <c r="FNV37" s="2027"/>
      <c r="FNW37" s="2027"/>
      <c r="FNX37" s="2027"/>
      <c r="FNY37" s="2027"/>
      <c r="FNZ37" s="2027"/>
      <c r="FOA37" s="2027"/>
      <c r="FOB37" s="2027"/>
      <c r="FOC37" s="2027"/>
      <c r="FOD37" s="2027"/>
      <c r="FOE37" s="2027"/>
      <c r="FOF37" s="2027"/>
      <c r="FOG37" s="2027"/>
      <c r="FOH37" s="2027"/>
      <c r="FOI37" s="2027"/>
      <c r="FOJ37" s="2027"/>
      <c r="FOK37" s="2027"/>
      <c r="FOL37" s="2027"/>
      <c r="FOM37" s="2027"/>
      <c r="FON37" s="2027"/>
      <c r="FOO37" s="2027"/>
      <c r="FOP37" s="2027"/>
      <c r="FOQ37" s="2027"/>
      <c r="FOR37" s="2027"/>
      <c r="FOS37" s="2027"/>
      <c r="FOT37" s="2027"/>
      <c r="FOU37" s="2027"/>
      <c r="FOV37" s="2027"/>
      <c r="FOW37" s="2027"/>
      <c r="FOX37" s="2027"/>
      <c r="FOY37" s="2027"/>
      <c r="FOZ37" s="2027"/>
      <c r="FPA37" s="2027"/>
      <c r="FPB37" s="2027"/>
      <c r="FPC37" s="2027"/>
      <c r="FPD37" s="2027"/>
      <c r="FPE37" s="2027"/>
      <c r="FPF37" s="2027"/>
      <c r="FPG37" s="2027"/>
      <c r="FPH37" s="2027"/>
      <c r="FPI37" s="2027"/>
      <c r="FPJ37" s="2027"/>
      <c r="FPK37" s="2027"/>
      <c r="FPL37" s="2027"/>
      <c r="FPM37" s="2027"/>
      <c r="FPN37" s="2027"/>
      <c r="FPO37" s="2027"/>
      <c r="FPP37" s="2027"/>
      <c r="FPQ37" s="2027"/>
      <c r="FPR37" s="2027"/>
      <c r="FPS37" s="2027"/>
      <c r="FPT37" s="2027"/>
      <c r="FPU37" s="2027"/>
      <c r="FPV37" s="2027"/>
      <c r="FPW37" s="2027"/>
      <c r="FPX37" s="2027"/>
      <c r="FPY37" s="2027"/>
      <c r="FPZ37" s="2027"/>
      <c r="FQA37" s="2027"/>
      <c r="FQB37" s="2027"/>
      <c r="FQC37" s="2027"/>
      <c r="FQD37" s="2027"/>
      <c r="FQE37" s="2027"/>
      <c r="FQF37" s="2027"/>
      <c r="FQG37" s="2027"/>
      <c r="FQH37" s="2027"/>
      <c r="FQI37" s="2027"/>
      <c r="FQJ37" s="2027"/>
      <c r="FQK37" s="2027"/>
      <c r="FQL37" s="2027"/>
      <c r="FQM37" s="2027"/>
      <c r="FQN37" s="2027"/>
      <c r="FQO37" s="2027"/>
      <c r="FQP37" s="2027"/>
      <c r="FQQ37" s="2027"/>
      <c r="FQR37" s="2027"/>
      <c r="FQS37" s="2027"/>
      <c r="FQT37" s="2027"/>
      <c r="FQU37" s="2027"/>
      <c r="FQV37" s="2027"/>
      <c r="FQW37" s="2027"/>
      <c r="FQX37" s="2027"/>
      <c r="FQY37" s="2027"/>
      <c r="FQZ37" s="2027"/>
      <c r="FRA37" s="2027"/>
      <c r="FRB37" s="2027"/>
      <c r="FRC37" s="2027"/>
      <c r="FRD37" s="2027"/>
      <c r="FRE37" s="2027"/>
      <c r="FRF37" s="2027"/>
      <c r="FRG37" s="2027"/>
      <c r="FRH37" s="2027"/>
      <c r="FRI37" s="2027"/>
      <c r="FRJ37" s="2027"/>
      <c r="FRK37" s="2027"/>
      <c r="FRL37" s="2027"/>
      <c r="FRM37" s="2027"/>
      <c r="FRN37" s="2027"/>
      <c r="FRO37" s="2027"/>
      <c r="FRP37" s="2027"/>
      <c r="FRQ37" s="2027"/>
      <c r="FRR37" s="2027"/>
      <c r="FRS37" s="2027"/>
      <c r="FRT37" s="2027"/>
      <c r="FRU37" s="2027"/>
      <c r="FRV37" s="2027"/>
      <c r="FRW37" s="2027"/>
      <c r="FRX37" s="2027"/>
      <c r="FRY37" s="2027"/>
      <c r="FRZ37" s="2027"/>
      <c r="FSA37" s="2027"/>
      <c r="FSB37" s="2027"/>
      <c r="FSC37" s="2027"/>
      <c r="FSD37" s="2027"/>
      <c r="FSE37" s="2027"/>
      <c r="FSF37" s="2027"/>
      <c r="FSG37" s="2027"/>
      <c r="FSH37" s="2027"/>
      <c r="FSI37" s="2027"/>
      <c r="FSJ37" s="2027"/>
      <c r="FSK37" s="2027"/>
      <c r="FSL37" s="2027"/>
      <c r="FSM37" s="2027"/>
      <c r="FSN37" s="2027"/>
      <c r="FSO37" s="2027"/>
      <c r="FSP37" s="2027"/>
      <c r="FSQ37" s="2027"/>
      <c r="FSR37" s="2027"/>
      <c r="FSS37" s="2027"/>
      <c r="FST37" s="2027"/>
      <c r="FSU37" s="2027"/>
      <c r="FSV37" s="2027"/>
      <c r="FSW37" s="2027"/>
      <c r="FSX37" s="2027"/>
      <c r="FSY37" s="2027"/>
      <c r="FSZ37" s="2027"/>
      <c r="FTA37" s="2027"/>
      <c r="FTB37" s="2027"/>
      <c r="FTC37" s="2027"/>
      <c r="FTD37" s="2027"/>
      <c r="FTE37" s="2027"/>
      <c r="FTF37" s="2027"/>
      <c r="FTG37" s="2027"/>
      <c r="FTH37" s="2027"/>
      <c r="FTI37" s="2027"/>
      <c r="FTJ37" s="2027"/>
      <c r="FTK37" s="2027"/>
      <c r="FTL37" s="2027"/>
      <c r="FTM37" s="2027"/>
      <c r="FTN37" s="2027"/>
      <c r="FTO37" s="2027"/>
      <c r="FTP37" s="2027"/>
      <c r="FTQ37" s="2027"/>
      <c r="FTR37" s="2027"/>
      <c r="FTS37" s="2027"/>
      <c r="FTT37" s="2027"/>
      <c r="FTU37" s="2027"/>
      <c r="FTV37" s="2027"/>
      <c r="FTW37" s="2027"/>
      <c r="FTX37" s="2027"/>
      <c r="FTY37" s="2027"/>
      <c r="FTZ37" s="2027"/>
      <c r="FUA37" s="2027"/>
      <c r="FUB37" s="2027"/>
      <c r="FUC37" s="2027"/>
      <c r="FUD37" s="2027"/>
      <c r="FUE37" s="2027"/>
      <c r="FUF37" s="2027"/>
      <c r="FUG37" s="2027"/>
      <c r="FUH37" s="2027"/>
      <c r="FUI37" s="2027"/>
      <c r="FUJ37" s="2027"/>
      <c r="FUK37" s="2027"/>
      <c r="FUL37" s="2027"/>
      <c r="FUM37" s="2027"/>
      <c r="FUN37" s="2027"/>
      <c r="FUO37" s="2027"/>
      <c r="FUP37" s="2027"/>
      <c r="FUQ37" s="2027"/>
      <c r="FUR37" s="2027"/>
      <c r="FUS37" s="2027"/>
      <c r="FUT37" s="2027"/>
      <c r="FUU37" s="2027"/>
      <c r="FUV37" s="2027"/>
      <c r="FUW37" s="2027"/>
      <c r="FUX37" s="2027"/>
      <c r="FUY37" s="2027"/>
      <c r="FUZ37" s="2027"/>
      <c r="FVA37" s="2027"/>
      <c r="FVB37" s="2027"/>
      <c r="FVC37" s="2027"/>
      <c r="FVD37" s="2027"/>
      <c r="FVE37" s="2027"/>
      <c r="FVF37" s="2027"/>
      <c r="FVG37" s="2027"/>
      <c r="FVH37" s="2027"/>
      <c r="FVI37" s="2027"/>
      <c r="FVJ37" s="2027"/>
      <c r="FVK37" s="2027"/>
      <c r="FVL37" s="2027"/>
      <c r="FVM37" s="2027"/>
      <c r="FVN37" s="2027"/>
      <c r="FVO37" s="2027"/>
      <c r="FVP37" s="2027"/>
      <c r="FVQ37" s="2027"/>
      <c r="FVR37" s="2027"/>
      <c r="FVS37" s="2027"/>
      <c r="FVT37" s="2027"/>
      <c r="FVU37" s="2027"/>
      <c r="FVV37" s="2027"/>
      <c r="FVW37" s="2027"/>
      <c r="FVX37" s="2027"/>
      <c r="FVY37" s="2027"/>
      <c r="FVZ37" s="2027"/>
      <c r="FWA37" s="2027"/>
      <c r="FWB37" s="2027"/>
      <c r="FWC37" s="2027"/>
      <c r="FWD37" s="2027"/>
      <c r="FWE37" s="2027"/>
      <c r="FWF37" s="2027"/>
      <c r="FWG37" s="2027"/>
      <c r="FWH37" s="2027"/>
      <c r="FWI37" s="2027"/>
      <c r="FWJ37" s="2027"/>
      <c r="FWK37" s="2027"/>
      <c r="FWL37" s="2027"/>
      <c r="FWM37" s="2027"/>
      <c r="FWN37" s="2027"/>
      <c r="FWO37" s="2027"/>
      <c r="FWP37" s="2027"/>
      <c r="FWQ37" s="2027"/>
      <c r="FWR37" s="2027"/>
      <c r="FWS37" s="2027"/>
      <c r="FWT37" s="2027"/>
      <c r="FWU37" s="2027"/>
      <c r="FWV37" s="2027"/>
      <c r="FWW37" s="2027"/>
      <c r="FWX37" s="2027"/>
      <c r="FWY37" s="2027"/>
      <c r="FWZ37" s="2027"/>
      <c r="FXA37" s="2027"/>
      <c r="FXB37" s="2027"/>
      <c r="FXC37" s="2027"/>
      <c r="FXD37" s="2027"/>
      <c r="FXE37" s="2027"/>
      <c r="FXF37" s="2027"/>
      <c r="FXG37" s="2027"/>
      <c r="FXH37" s="2027"/>
      <c r="FXI37" s="2027"/>
      <c r="FXJ37" s="2027"/>
      <c r="FXK37" s="2027"/>
      <c r="FXL37" s="2027"/>
      <c r="FXM37" s="2027"/>
      <c r="FXN37" s="2027"/>
      <c r="FXO37" s="2027"/>
      <c r="FXP37" s="2027"/>
      <c r="FXQ37" s="2027"/>
      <c r="FXR37" s="2027"/>
      <c r="FXS37" s="2027"/>
      <c r="FXT37" s="2027"/>
      <c r="FXU37" s="2027"/>
      <c r="FXV37" s="2027"/>
      <c r="FXW37" s="2027"/>
      <c r="FXX37" s="2027"/>
      <c r="FXY37" s="2027"/>
      <c r="FXZ37" s="2027"/>
      <c r="FYA37" s="2027"/>
      <c r="FYB37" s="2027"/>
      <c r="FYC37" s="2027"/>
      <c r="FYD37" s="2027"/>
      <c r="FYE37" s="2027"/>
      <c r="FYF37" s="2027"/>
      <c r="FYG37" s="2027"/>
      <c r="FYH37" s="2027"/>
      <c r="FYI37" s="2027"/>
      <c r="FYJ37" s="2027"/>
      <c r="FYK37" s="2027"/>
      <c r="FYL37" s="2027"/>
      <c r="FYM37" s="2027"/>
      <c r="FYN37" s="2027"/>
      <c r="FYO37" s="2027"/>
      <c r="FYP37" s="2027"/>
      <c r="FYQ37" s="2027"/>
      <c r="FYR37" s="2027"/>
      <c r="FYS37" s="2027"/>
      <c r="FYT37" s="2027"/>
      <c r="FYU37" s="2027"/>
      <c r="FYV37" s="2027"/>
      <c r="FYW37" s="2027"/>
      <c r="FYX37" s="2027"/>
      <c r="FYY37" s="2027"/>
      <c r="FYZ37" s="2027"/>
      <c r="FZA37" s="2027"/>
      <c r="FZB37" s="2027"/>
      <c r="FZC37" s="2027"/>
      <c r="FZD37" s="2027"/>
      <c r="FZE37" s="2027"/>
      <c r="FZF37" s="2027"/>
      <c r="FZG37" s="2027"/>
      <c r="FZH37" s="2027"/>
      <c r="FZI37" s="2027"/>
      <c r="FZJ37" s="2027"/>
      <c r="FZK37" s="2027"/>
      <c r="FZL37" s="2027"/>
      <c r="FZM37" s="2027"/>
      <c r="FZN37" s="2027"/>
      <c r="FZO37" s="2027"/>
      <c r="FZP37" s="2027"/>
      <c r="FZQ37" s="2027"/>
      <c r="FZR37" s="2027"/>
      <c r="FZS37" s="2027"/>
      <c r="FZT37" s="2027"/>
      <c r="FZU37" s="2027"/>
      <c r="FZV37" s="2027"/>
      <c r="FZW37" s="2027"/>
      <c r="FZX37" s="2027"/>
      <c r="FZY37" s="2027"/>
      <c r="FZZ37" s="2027"/>
      <c r="GAA37" s="2027"/>
      <c r="GAB37" s="2027"/>
      <c r="GAC37" s="2027"/>
      <c r="GAD37" s="2027"/>
      <c r="GAE37" s="2027"/>
      <c r="GAF37" s="2027"/>
      <c r="GAG37" s="2027"/>
      <c r="GAH37" s="2027"/>
      <c r="GAI37" s="2027"/>
      <c r="GAJ37" s="2027"/>
      <c r="GAK37" s="2027"/>
      <c r="GAL37" s="2027"/>
      <c r="GAM37" s="2027"/>
      <c r="GAN37" s="2027"/>
      <c r="GAO37" s="2027"/>
      <c r="GAP37" s="2027"/>
      <c r="GAQ37" s="2027"/>
      <c r="GAR37" s="2027"/>
      <c r="GAS37" s="2027"/>
      <c r="GAT37" s="2027"/>
      <c r="GAU37" s="2027"/>
      <c r="GAV37" s="2027"/>
      <c r="GAW37" s="2027"/>
      <c r="GAX37" s="2027"/>
      <c r="GAY37" s="2027"/>
      <c r="GAZ37" s="2027"/>
      <c r="GBA37" s="2027"/>
      <c r="GBB37" s="2027"/>
      <c r="GBC37" s="2027"/>
      <c r="GBD37" s="2027"/>
      <c r="GBE37" s="2027"/>
      <c r="GBF37" s="2027"/>
      <c r="GBG37" s="2027"/>
      <c r="GBH37" s="2027"/>
      <c r="GBI37" s="2027"/>
      <c r="GBJ37" s="2027"/>
      <c r="GBK37" s="2027"/>
      <c r="GBL37" s="2027"/>
      <c r="GBM37" s="2027"/>
      <c r="GBN37" s="2027"/>
      <c r="GBO37" s="2027"/>
      <c r="GBP37" s="2027"/>
      <c r="GBQ37" s="2027"/>
      <c r="GBR37" s="2027"/>
      <c r="GBS37" s="2027"/>
      <c r="GBT37" s="2027"/>
      <c r="GBU37" s="2027"/>
      <c r="GBV37" s="2027"/>
      <c r="GBW37" s="2027"/>
      <c r="GBX37" s="2027"/>
      <c r="GBY37" s="2027"/>
      <c r="GBZ37" s="2027"/>
      <c r="GCA37" s="2027"/>
      <c r="GCB37" s="2027"/>
      <c r="GCC37" s="2027"/>
      <c r="GCD37" s="2027"/>
      <c r="GCE37" s="2027"/>
      <c r="GCF37" s="2027"/>
      <c r="GCG37" s="2027"/>
      <c r="GCH37" s="2027"/>
      <c r="GCI37" s="2027"/>
      <c r="GCJ37" s="2027"/>
      <c r="GCK37" s="2027"/>
      <c r="GCL37" s="2027"/>
      <c r="GCM37" s="2027"/>
      <c r="GCN37" s="2027"/>
      <c r="GCO37" s="2027"/>
      <c r="GCP37" s="2027"/>
      <c r="GCQ37" s="2027"/>
      <c r="GCR37" s="2027"/>
      <c r="GCS37" s="2027"/>
      <c r="GCT37" s="2027"/>
      <c r="GCU37" s="2027"/>
      <c r="GCV37" s="2027"/>
      <c r="GCW37" s="2027"/>
      <c r="GCX37" s="2027"/>
      <c r="GCY37" s="2027"/>
      <c r="GCZ37" s="2027"/>
      <c r="GDA37" s="2027"/>
      <c r="GDB37" s="2027"/>
      <c r="GDC37" s="2027"/>
      <c r="GDD37" s="2027"/>
      <c r="GDE37" s="2027"/>
      <c r="GDF37" s="2027"/>
      <c r="GDG37" s="2027"/>
      <c r="GDH37" s="2027"/>
      <c r="GDI37" s="2027"/>
      <c r="GDJ37" s="2027"/>
      <c r="GDK37" s="2027"/>
      <c r="GDL37" s="2027"/>
      <c r="GDM37" s="2027"/>
      <c r="GDN37" s="2027"/>
      <c r="GDO37" s="2027"/>
      <c r="GDP37" s="2027"/>
      <c r="GDQ37" s="2027"/>
      <c r="GDR37" s="2027"/>
      <c r="GDS37" s="2027"/>
      <c r="GDT37" s="2027"/>
      <c r="GDU37" s="2027"/>
      <c r="GDV37" s="2027"/>
      <c r="GDW37" s="2027"/>
      <c r="GDX37" s="2027"/>
      <c r="GDY37" s="2027"/>
      <c r="GDZ37" s="2027"/>
      <c r="GEA37" s="2027"/>
      <c r="GEB37" s="2027"/>
      <c r="GEC37" s="2027"/>
      <c r="GED37" s="2027"/>
      <c r="GEE37" s="2027"/>
      <c r="GEF37" s="2027"/>
      <c r="GEG37" s="2027"/>
      <c r="GEH37" s="2027"/>
      <c r="GEI37" s="2027"/>
      <c r="GEJ37" s="2027"/>
      <c r="GEK37" s="2027"/>
      <c r="GEL37" s="2027"/>
      <c r="GEM37" s="2027"/>
      <c r="GEN37" s="2027"/>
      <c r="GEO37" s="2027"/>
      <c r="GEP37" s="2027"/>
      <c r="GEQ37" s="2027"/>
      <c r="GER37" s="2027"/>
      <c r="GES37" s="2027"/>
      <c r="GET37" s="2027"/>
      <c r="GEU37" s="2027"/>
      <c r="GEV37" s="2027"/>
      <c r="GEW37" s="2027"/>
      <c r="GEX37" s="2027"/>
      <c r="GEY37" s="2027"/>
      <c r="GEZ37" s="2027"/>
      <c r="GFA37" s="2027"/>
      <c r="GFB37" s="2027"/>
      <c r="GFC37" s="2027"/>
      <c r="GFD37" s="2027"/>
      <c r="GFE37" s="2027"/>
      <c r="GFF37" s="2027"/>
      <c r="GFG37" s="2027"/>
      <c r="GFH37" s="2027"/>
      <c r="GFI37" s="2027"/>
      <c r="GFJ37" s="2027"/>
      <c r="GFK37" s="2027"/>
      <c r="GFL37" s="2027"/>
      <c r="GFM37" s="2027"/>
      <c r="GFN37" s="2027"/>
      <c r="GFO37" s="2027"/>
      <c r="GFP37" s="2027"/>
      <c r="GFQ37" s="2027"/>
      <c r="GFR37" s="2027"/>
      <c r="GFS37" s="2027"/>
      <c r="GFT37" s="2027"/>
      <c r="GFU37" s="2027"/>
      <c r="GFV37" s="2027"/>
      <c r="GFW37" s="2027"/>
      <c r="GFX37" s="2027"/>
      <c r="GFY37" s="2027"/>
      <c r="GFZ37" s="2027"/>
      <c r="GGA37" s="2027"/>
      <c r="GGB37" s="2027"/>
      <c r="GGC37" s="2027"/>
      <c r="GGD37" s="2027"/>
      <c r="GGE37" s="2027"/>
      <c r="GGF37" s="2027"/>
      <c r="GGG37" s="2027"/>
      <c r="GGH37" s="2027"/>
      <c r="GGI37" s="2027"/>
      <c r="GGJ37" s="2027"/>
      <c r="GGK37" s="2027"/>
      <c r="GGL37" s="2027"/>
      <c r="GGM37" s="2027"/>
      <c r="GGN37" s="2027"/>
      <c r="GGO37" s="2027"/>
      <c r="GGP37" s="2027"/>
      <c r="GGQ37" s="2027"/>
      <c r="GGR37" s="2027"/>
      <c r="GGS37" s="2027"/>
      <c r="GGT37" s="2027"/>
      <c r="GGU37" s="2027"/>
      <c r="GGV37" s="2027"/>
      <c r="GGW37" s="2027"/>
      <c r="GGX37" s="2027"/>
      <c r="GGY37" s="2027"/>
      <c r="GGZ37" s="2027"/>
      <c r="GHA37" s="2027"/>
      <c r="GHB37" s="2027"/>
      <c r="GHC37" s="2027"/>
      <c r="GHD37" s="2027"/>
      <c r="GHE37" s="2027"/>
      <c r="GHF37" s="2027"/>
      <c r="GHG37" s="2027"/>
      <c r="GHH37" s="2027"/>
      <c r="GHI37" s="2027"/>
      <c r="GHJ37" s="2027"/>
      <c r="GHK37" s="2027"/>
      <c r="GHL37" s="2027"/>
      <c r="GHM37" s="2027"/>
      <c r="GHN37" s="2027"/>
      <c r="GHO37" s="2027"/>
      <c r="GHP37" s="2027"/>
      <c r="GHQ37" s="2027"/>
      <c r="GHR37" s="2027"/>
      <c r="GHS37" s="2027"/>
      <c r="GHT37" s="2027"/>
      <c r="GHU37" s="2027"/>
      <c r="GHV37" s="2027"/>
      <c r="GHW37" s="2027"/>
      <c r="GHX37" s="2027"/>
      <c r="GHY37" s="2027"/>
      <c r="GHZ37" s="2027"/>
      <c r="GIA37" s="2027"/>
      <c r="GIB37" s="2027"/>
      <c r="GIC37" s="2027"/>
      <c r="GID37" s="2027"/>
      <c r="GIE37" s="2027"/>
      <c r="GIF37" s="2027"/>
      <c r="GIG37" s="2027"/>
      <c r="GIH37" s="2027"/>
      <c r="GII37" s="2027"/>
      <c r="GIJ37" s="2027"/>
      <c r="GIK37" s="2027"/>
      <c r="GIL37" s="2027"/>
      <c r="GIM37" s="2027"/>
      <c r="GIN37" s="2027"/>
      <c r="GIO37" s="2027"/>
      <c r="GIP37" s="2027"/>
      <c r="GIQ37" s="2027"/>
      <c r="GIR37" s="2027"/>
      <c r="GIS37" s="2027"/>
      <c r="GIT37" s="2027"/>
      <c r="GIU37" s="2027"/>
      <c r="GIV37" s="2027"/>
      <c r="GIW37" s="2027"/>
      <c r="GIX37" s="2027"/>
      <c r="GIY37" s="2027"/>
      <c r="GIZ37" s="2027"/>
      <c r="GJA37" s="2027"/>
      <c r="GJB37" s="2027"/>
      <c r="GJC37" s="2027"/>
      <c r="GJD37" s="2027"/>
      <c r="GJE37" s="2027"/>
      <c r="GJF37" s="2027"/>
      <c r="GJG37" s="2027"/>
      <c r="GJH37" s="2027"/>
      <c r="GJI37" s="2027"/>
      <c r="GJJ37" s="2027"/>
      <c r="GJK37" s="2027"/>
      <c r="GJL37" s="2027"/>
      <c r="GJM37" s="2027"/>
      <c r="GJN37" s="2027"/>
      <c r="GJO37" s="2027"/>
      <c r="GJP37" s="2027"/>
      <c r="GJQ37" s="2027"/>
      <c r="GJR37" s="2027"/>
      <c r="GJS37" s="2027"/>
      <c r="GJT37" s="2027"/>
      <c r="GJU37" s="2027"/>
      <c r="GJV37" s="2027"/>
      <c r="GJW37" s="2027"/>
      <c r="GJX37" s="2027"/>
      <c r="GJY37" s="2027"/>
      <c r="GJZ37" s="2027"/>
      <c r="GKA37" s="2027"/>
      <c r="GKB37" s="2027"/>
      <c r="GKC37" s="2027"/>
      <c r="GKD37" s="2027"/>
      <c r="GKE37" s="2027"/>
      <c r="GKF37" s="2027"/>
      <c r="GKG37" s="2027"/>
      <c r="GKH37" s="2027"/>
      <c r="GKI37" s="2027"/>
      <c r="GKJ37" s="2027"/>
      <c r="GKK37" s="2027"/>
      <c r="GKL37" s="2027"/>
      <c r="GKM37" s="2027"/>
      <c r="GKN37" s="2027"/>
      <c r="GKO37" s="2027"/>
      <c r="GKP37" s="2027"/>
      <c r="GKQ37" s="2027"/>
      <c r="GKR37" s="2027"/>
      <c r="GKS37" s="2027"/>
      <c r="GKT37" s="2027"/>
      <c r="GKU37" s="2027"/>
      <c r="GKV37" s="2027"/>
      <c r="GKW37" s="2027"/>
      <c r="GKX37" s="2027"/>
      <c r="GKY37" s="2027"/>
      <c r="GKZ37" s="2027"/>
      <c r="GLA37" s="2027"/>
      <c r="GLB37" s="2027"/>
      <c r="GLC37" s="2027"/>
      <c r="GLD37" s="2027"/>
      <c r="GLE37" s="2027"/>
      <c r="GLF37" s="2027"/>
      <c r="GLG37" s="2027"/>
      <c r="GLH37" s="2027"/>
      <c r="GLI37" s="2027"/>
      <c r="GLJ37" s="2027"/>
      <c r="GLK37" s="2027"/>
      <c r="GLL37" s="2027"/>
      <c r="GLM37" s="2027"/>
      <c r="GLN37" s="2027"/>
      <c r="GLO37" s="2027"/>
      <c r="GLP37" s="2027"/>
      <c r="GLQ37" s="2027"/>
      <c r="GLR37" s="2027"/>
      <c r="GLS37" s="2027"/>
      <c r="GLT37" s="2027"/>
      <c r="GLU37" s="2027"/>
      <c r="GLV37" s="2027"/>
      <c r="GLW37" s="2027"/>
      <c r="GLX37" s="2027"/>
      <c r="GLY37" s="2027"/>
      <c r="GLZ37" s="2027"/>
      <c r="GMA37" s="2027"/>
      <c r="GMB37" s="2027"/>
      <c r="GMC37" s="2027"/>
      <c r="GMD37" s="2027"/>
      <c r="GME37" s="2027"/>
      <c r="GMF37" s="2027"/>
      <c r="GMG37" s="2027"/>
      <c r="GMH37" s="2027"/>
      <c r="GMI37" s="2027"/>
      <c r="GMJ37" s="2027"/>
      <c r="GMK37" s="2027"/>
      <c r="GML37" s="2027"/>
      <c r="GMM37" s="2027"/>
      <c r="GMN37" s="2027"/>
      <c r="GMO37" s="2027"/>
      <c r="GMP37" s="2027"/>
      <c r="GMQ37" s="2027"/>
      <c r="GMR37" s="2027"/>
      <c r="GMS37" s="2027"/>
      <c r="GMT37" s="2027"/>
      <c r="GMU37" s="2027"/>
      <c r="GMV37" s="2027"/>
      <c r="GMW37" s="2027"/>
      <c r="GMX37" s="2027"/>
      <c r="GMY37" s="2027"/>
      <c r="GMZ37" s="2027"/>
      <c r="GNA37" s="2027"/>
      <c r="GNB37" s="2027"/>
      <c r="GNC37" s="2027"/>
      <c r="GND37" s="2027"/>
      <c r="GNE37" s="2027"/>
      <c r="GNF37" s="2027"/>
      <c r="GNG37" s="2027"/>
      <c r="GNH37" s="2027"/>
      <c r="GNI37" s="2027"/>
      <c r="GNJ37" s="2027"/>
      <c r="GNK37" s="2027"/>
      <c r="GNL37" s="2027"/>
      <c r="GNM37" s="2027"/>
      <c r="GNN37" s="2027"/>
      <c r="GNO37" s="2027"/>
      <c r="GNP37" s="2027"/>
      <c r="GNQ37" s="2027"/>
      <c r="GNR37" s="2027"/>
      <c r="GNS37" s="2027"/>
      <c r="GNT37" s="2027"/>
      <c r="GNU37" s="2027"/>
      <c r="GNV37" s="2027"/>
      <c r="GNW37" s="2027"/>
      <c r="GNX37" s="2027"/>
      <c r="GNY37" s="2027"/>
      <c r="GNZ37" s="2027"/>
      <c r="GOA37" s="2027"/>
      <c r="GOB37" s="2027"/>
      <c r="GOC37" s="2027"/>
      <c r="GOD37" s="2027"/>
      <c r="GOE37" s="2027"/>
      <c r="GOF37" s="2027"/>
      <c r="GOG37" s="2027"/>
      <c r="GOH37" s="2027"/>
      <c r="GOI37" s="2027"/>
      <c r="GOJ37" s="2027"/>
      <c r="GOK37" s="2027"/>
      <c r="GOL37" s="2027"/>
      <c r="GOM37" s="2027"/>
      <c r="GON37" s="2027"/>
      <c r="GOO37" s="2027"/>
      <c r="GOP37" s="2027"/>
      <c r="GOQ37" s="2027"/>
      <c r="GOR37" s="2027"/>
      <c r="GOS37" s="2027"/>
      <c r="GOT37" s="2027"/>
      <c r="GOU37" s="2027"/>
      <c r="GOV37" s="2027"/>
      <c r="GOW37" s="2027"/>
      <c r="GOX37" s="2027"/>
      <c r="GOY37" s="2027"/>
      <c r="GOZ37" s="2027"/>
      <c r="GPA37" s="2027"/>
      <c r="GPB37" s="2027"/>
      <c r="GPC37" s="2027"/>
      <c r="GPD37" s="2027"/>
      <c r="GPE37" s="2027"/>
      <c r="GPF37" s="2027"/>
      <c r="GPG37" s="2027"/>
      <c r="GPH37" s="2027"/>
      <c r="GPI37" s="2027"/>
      <c r="GPJ37" s="2027"/>
      <c r="GPK37" s="2027"/>
      <c r="GPL37" s="2027"/>
      <c r="GPM37" s="2027"/>
      <c r="GPN37" s="2027"/>
      <c r="GPO37" s="2027"/>
      <c r="GPP37" s="2027"/>
      <c r="GPQ37" s="2027"/>
      <c r="GPR37" s="2027"/>
      <c r="GPS37" s="2027"/>
      <c r="GPT37" s="2027"/>
      <c r="GPU37" s="2027"/>
      <c r="GPV37" s="2027"/>
      <c r="GPW37" s="2027"/>
      <c r="GPX37" s="2027"/>
      <c r="GPY37" s="2027"/>
      <c r="GPZ37" s="2027"/>
      <c r="GQA37" s="2027"/>
      <c r="GQB37" s="2027"/>
      <c r="GQC37" s="2027"/>
      <c r="GQD37" s="2027"/>
      <c r="GQE37" s="2027"/>
      <c r="GQF37" s="2027"/>
      <c r="GQG37" s="2027"/>
      <c r="GQH37" s="2027"/>
      <c r="GQI37" s="2027"/>
      <c r="GQJ37" s="2027"/>
      <c r="GQK37" s="2027"/>
      <c r="GQL37" s="2027"/>
      <c r="GQM37" s="2027"/>
      <c r="GQN37" s="2027"/>
      <c r="GQO37" s="2027"/>
      <c r="GQP37" s="2027"/>
      <c r="GQQ37" s="2027"/>
      <c r="GQR37" s="2027"/>
      <c r="GQS37" s="2027"/>
      <c r="GQT37" s="2027"/>
      <c r="GQU37" s="2027"/>
      <c r="GQV37" s="2027"/>
      <c r="GQW37" s="2027"/>
      <c r="GQX37" s="2027"/>
      <c r="GQY37" s="2027"/>
      <c r="GQZ37" s="2027"/>
      <c r="GRA37" s="2027"/>
      <c r="GRB37" s="2027"/>
      <c r="GRC37" s="2027"/>
      <c r="GRD37" s="2027"/>
      <c r="GRE37" s="2027"/>
      <c r="GRF37" s="2027"/>
      <c r="GRG37" s="2027"/>
      <c r="GRH37" s="2027"/>
      <c r="GRI37" s="2027"/>
      <c r="GRJ37" s="2027"/>
      <c r="GRK37" s="2027"/>
      <c r="GRL37" s="2027"/>
      <c r="GRM37" s="2027"/>
      <c r="GRN37" s="2027"/>
      <c r="GRO37" s="2027"/>
      <c r="GRP37" s="2027"/>
      <c r="GRQ37" s="2027"/>
      <c r="GRR37" s="2027"/>
      <c r="GRS37" s="2027"/>
      <c r="GRT37" s="2027"/>
      <c r="GRU37" s="2027"/>
      <c r="GRV37" s="2027"/>
      <c r="GRW37" s="2027"/>
      <c r="GRX37" s="2027"/>
      <c r="GRY37" s="2027"/>
      <c r="GRZ37" s="2027"/>
      <c r="GSA37" s="2027"/>
      <c r="GSB37" s="2027"/>
      <c r="GSC37" s="2027"/>
      <c r="GSD37" s="2027"/>
      <c r="GSE37" s="2027"/>
      <c r="GSF37" s="2027"/>
      <c r="GSG37" s="2027"/>
      <c r="GSH37" s="2027"/>
      <c r="GSI37" s="2027"/>
      <c r="GSJ37" s="2027"/>
      <c r="GSK37" s="2027"/>
      <c r="GSL37" s="2027"/>
      <c r="GSM37" s="2027"/>
      <c r="GSN37" s="2027"/>
      <c r="GSO37" s="2027"/>
      <c r="GSP37" s="2027"/>
      <c r="GSQ37" s="2027"/>
      <c r="GSR37" s="2027"/>
      <c r="GSS37" s="2027"/>
      <c r="GST37" s="2027"/>
      <c r="GSU37" s="2027"/>
      <c r="GSV37" s="2027"/>
      <c r="GSW37" s="2027"/>
      <c r="GSX37" s="2027"/>
      <c r="GSY37" s="2027"/>
      <c r="GSZ37" s="2027"/>
      <c r="GTA37" s="2027"/>
      <c r="GTB37" s="2027"/>
      <c r="GTC37" s="2027"/>
      <c r="GTD37" s="2027"/>
      <c r="GTE37" s="2027"/>
      <c r="GTF37" s="2027"/>
      <c r="GTG37" s="2027"/>
      <c r="GTH37" s="2027"/>
      <c r="GTI37" s="2027"/>
      <c r="GTJ37" s="2027"/>
      <c r="GTK37" s="2027"/>
      <c r="GTL37" s="2027"/>
      <c r="GTM37" s="2027"/>
      <c r="GTN37" s="2027"/>
      <c r="GTO37" s="2027"/>
      <c r="GTP37" s="2027"/>
      <c r="GTQ37" s="2027"/>
      <c r="GTR37" s="2027"/>
      <c r="GTS37" s="2027"/>
      <c r="GTT37" s="2027"/>
      <c r="GTU37" s="2027"/>
      <c r="GTV37" s="2027"/>
      <c r="GTW37" s="2027"/>
      <c r="GTX37" s="2027"/>
      <c r="GTY37" s="2027"/>
      <c r="GTZ37" s="2027"/>
      <c r="GUA37" s="2027"/>
      <c r="GUB37" s="2027"/>
      <c r="GUC37" s="2027"/>
      <c r="GUD37" s="2027"/>
      <c r="GUE37" s="2027"/>
      <c r="GUF37" s="2027"/>
      <c r="GUG37" s="2027"/>
      <c r="GUH37" s="2027"/>
      <c r="GUI37" s="2027"/>
      <c r="GUJ37" s="2027"/>
      <c r="GUK37" s="2027"/>
      <c r="GUL37" s="2027"/>
      <c r="GUM37" s="2027"/>
      <c r="GUN37" s="2027"/>
      <c r="GUO37" s="2027"/>
      <c r="GUP37" s="2027"/>
      <c r="GUQ37" s="2027"/>
      <c r="GUR37" s="2027"/>
      <c r="GUS37" s="2027"/>
      <c r="GUT37" s="2027"/>
      <c r="GUU37" s="2027"/>
      <c r="GUV37" s="2027"/>
      <c r="GUW37" s="2027"/>
      <c r="GUX37" s="2027"/>
      <c r="GUY37" s="2027"/>
      <c r="GUZ37" s="2027"/>
      <c r="GVA37" s="2027"/>
      <c r="GVB37" s="2027"/>
      <c r="GVC37" s="2027"/>
      <c r="GVD37" s="2027"/>
      <c r="GVE37" s="2027"/>
      <c r="GVF37" s="2027"/>
      <c r="GVG37" s="2027"/>
      <c r="GVH37" s="2027"/>
      <c r="GVI37" s="2027"/>
      <c r="GVJ37" s="2027"/>
      <c r="GVK37" s="2027"/>
      <c r="GVL37" s="2027"/>
      <c r="GVM37" s="2027"/>
      <c r="GVN37" s="2027"/>
      <c r="GVO37" s="2027"/>
      <c r="GVP37" s="2027"/>
      <c r="GVQ37" s="2027"/>
      <c r="GVR37" s="2027"/>
      <c r="GVS37" s="2027"/>
      <c r="GVT37" s="2027"/>
      <c r="GVU37" s="2027"/>
      <c r="GVV37" s="2027"/>
      <c r="GVW37" s="2027"/>
      <c r="GVX37" s="2027"/>
      <c r="GVY37" s="2027"/>
      <c r="GVZ37" s="2027"/>
      <c r="GWA37" s="2027"/>
      <c r="GWB37" s="2027"/>
      <c r="GWC37" s="2027"/>
      <c r="GWD37" s="2027"/>
      <c r="GWE37" s="2027"/>
      <c r="GWF37" s="2027"/>
      <c r="GWG37" s="2027"/>
      <c r="GWH37" s="2027"/>
      <c r="GWI37" s="2027"/>
      <c r="GWJ37" s="2027"/>
      <c r="GWK37" s="2027"/>
      <c r="GWL37" s="2027"/>
      <c r="GWM37" s="2027"/>
      <c r="GWN37" s="2027"/>
      <c r="GWO37" s="2027"/>
      <c r="GWP37" s="2027"/>
      <c r="GWQ37" s="2027"/>
      <c r="GWR37" s="2027"/>
      <c r="GWS37" s="2027"/>
      <c r="GWT37" s="2027"/>
      <c r="GWU37" s="2027"/>
      <c r="GWV37" s="2027"/>
      <c r="GWW37" s="2027"/>
      <c r="GWX37" s="2027"/>
      <c r="GWY37" s="2027"/>
      <c r="GWZ37" s="2027"/>
      <c r="GXA37" s="2027"/>
      <c r="GXB37" s="2027"/>
      <c r="GXC37" s="2027"/>
      <c r="GXD37" s="2027"/>
      <c r="GXE37" s="2027"/>
      <c r="GXF37" s="2027"/>
      <c r="GXG37" s="2027"/>
      <c r="GXH37" s="2027"/>
      <c r="GXI37" s="2027"/>
      <c r="GXJ37" s="2027"/>
      <c r="GXK37" s="2027"/>
      <c r="GXL37" s="2027"/>
      <c r="GXM37" s="2027"/>
      <c r="GXN37" s="2027"/>
      <c r="GXO37" s="2027"/>
      <c r="GXP37" s="2027"/>
      <c r="GXQ37" s="2027"/>
      <c r="GXR37" s="2027"/>
      <c r="GXS37" s="2027"/>
      <c r="GXT37" s="2027"/>
      <c r="GXU37" s="2027"/>
      <c r="GXV37" s="2027"/>
      <c r="GXW37" s="2027"/>
      <c r="GXX37" s="2027"/>
      <c r="GXY37" s="2027"/>
      <c r="GXZ37" s="2027"/>
      <c r="GYA37" s="2027"/>
      <c r="GYB37" s="2027"/>
      <c r="GYC37" s="2027"/>
      <c r="GYD37" s="2027"/>
      <c r="GYE37" s="2027"/>
      <c r="GYF37" s="2027"/>
      <c r="GYG37" s="2027"/>
      <c r="GYH37" s="2027"/>
      <c r="GYI37" s="2027"/>
      <c r="GYJ37" s="2027"/>
      <c r="GYK37" s="2027"/>
      <c r="GYL37" s="2027"/>
      <c r="GYM37" s="2027"/>
      <c r="GYN37" s="2027"/>
      <c r="GYO37" s="2027"/>
      <c r="GYP37" s="2027"/>
      <c r="GYQ37" s="2027"/>
      <c r="GYR37" s="2027"/>
      <c r="GYS37" s="2027"/>
      <c r="GYT37" s="2027"/>
      <c r="GYU37" s="2027"/>
      <c r="GYV37" s="2027"/>
      <c r="GYW37" s="2027"/>
      <c r="GYX37" s="2027"/>
      <c r="GYY37" s="2027"/>
      <c r="GYZ37" s="2027"/>
      <c r="GZA37" s="2027"/>
      <c r="GZB37" s="2027"/>
      <c r="GZC37" s="2027"/>
      <c r="GZD37" s="2027"/>
      <c r="GZE37" s="2027"/>
      <c r="GZF37" s="2027"/>
      <c r="GZG37" s="2027"/>
      <c r="GZH37" s="2027"/>
      <c r="GZI37" s="2027"/>
      <c r="GZJ37" s="2027"/>
      <c r="GZK37" s="2027"/>
      <c r="GZL37" s="2027"/>
      <c r="GZM37" s="2027"/>
      <c r="GZN37" s="2027"/>
      <c r="GZO37" s="2027"/>
      <c r="GZP37" s="2027"/>
      <c r="GZQ37" s="2027"/>
      <c r="GZR37" s="2027"/>
      <c r="GZS37" s="2027"/>
      <c r="GZT37" s="2027"/>
      <c r="GZU37" s="2027"/>
      <c r="GZV37" s="2027"/>
      <c r="GZW37" s="2027"/>
      <c r="GZX37" s="2027"/>
      <c r="GZY37" s="2027"/>
      <c r="GZZ37" s="2027"/>
      <c r="HAA37" s="2027"/>
      <c r="HAB37" s="2027"/>
      <c r="HAC37" s="2027"/>
      <c r="HAD37" s="2027"/>
      <c r="HAE37" s="2027"/>
      <c r="HAF37" s="2027"/>
      <c r="HAG37" s="2027"/>
      <c r="HAH37" s="2027"/>
      <c r="HAI37" s="2027"/>
      <c r="HAJ37" s="2027"/>
      <c r="HAK37" s="2027"/>
      <c r="HAL37" s="2027"/>
      <c r="HAM37" s="2027"/>
      <c r="HAN37" s="2027"/>
      <c r="HAO37" s="2027"/>
      <c r="HAP37" s="2027"/>
      <c r="HAQ37" s="2027"/>
      <c r="HAR37" s="2027"/>
      <c r="HAS37" s="2027"/>
      <c r="HAT37" s="2027"/>
      <c r="HAU37" s="2027"/>
      <c r="HAV37" s="2027"/>
      <c r="HAW37" s="2027"/>
      <c r="HAX37" s="2027"/>
      <c r="HAY37" s="2027"/>
      <c r="HAZ37" s="2027"/>
      <c r="HBA37" s="2027"/>
      <c r="HBB37" s="2027"/>
      <c r="HBC37" s="2027"/>
      <c r="HBD37" s="2027"/>
      <c r="HBE37" s="2027"/>
      <c r="HBF37" s="2027"/>
      <c r="HBG37" s="2027"/>
      <c r="HBH37" s="2027"/>
      <c r="HBI37" s="2027"/>
      <c r="HBJ37" s="2027"/>
      <c r="HBK37" s="2027"/>
      <c r="HBL37" s="2027"/>
      <c r="HBM37" s="2027"/>
      <c r="HBN37" s="2027"/>
      <c r="HBO37" s="2027"/>
      <c r="HBP37" s="2027"/>
      <c r="HBQ37" s="2027"/>
      <c r="HBR37" s="2027"/>
      <c r="HBS37" s="2027"/>
      <c r="HBT37" s="2027"/>
      <c r="HBU37" s="2027"/>
      <c r="HBV37" s="2027"/>
      <c r="HBW37" s="2027"/>
      <c r="HBX37" s="2027"/>
      <c r="HBY37" s="2027"/>
      <c r="HBZ37" s="2027"/>
      <c r="HCA37" s="2027"/>
      <c r="HCB37" s="2027"/>
      <c r="HCC37" s="2027"/>
      <c r="HCD37" s="2027"/>
      <c r="HCE37" s="2027"/>
      <c r="HCF37" s="2027"/>
      <c r="HCG37" s="2027"/>
      <c r="HCH37" s="2027"/>
      <c r="HCI37" s="2027"/>
      <c r="HCJ37" s="2027"/>
      <c r="HCK37" s="2027"/>
      <c r="HCL37" s="2027"/>
      <c r="HCM37" s="2027"/>
      <c r="HCN37" s="2027"/>
      <c r="HCO37" s="2027"/>
      <c r="HCP37" s="2027"/>
      <c r="HCQ37" s="2027"/>
      <c r="HCR37" s="2027"/>
      <c r="HCS37" s="2027"/>
      <c r="HCT37" s="2027"/>
      <c r="HCU37" s="2027"/>
      <c r="HCV37" s="2027"/>
      <c r="HCW37" s="2027"/>
      <c r="HCX37" s="2027"/>
      <c r="HCY37" s="2027"/>
      <c r="HCZ37" s="2027"/>
      <c r="HDA37" s="2027"/>
      <c r="HDB37" s="2027"/>
      <c r="HDC37" s="2027"/>
      <c r="HDD37" s="2027"/>
      <c r="HDE37" s="2027"/>
      <c r="HDF37" s="2027"/>
      <c r="HDG37" s="2027"/>
      <c r="HDH37" s="2027"/>
      <c r="HDI37" s="2027"/>
      <c r="HDJ37" s="2027"/>
      <c r="HDK37" s="2027"/>
      <c r="HDL37" s="2027"/>
      <c r="HDM37" s="2027"/>
      <c r="HDN37" s="2027"/>
      <c r="HDO37" s="2027"/>
      <c r="HDP37" s="2027"/>
      <c r="HDQ37" s="2027"/>
      <c r="HDR37" s="2027"/>
      <c r="HDS37" s="2027"/>
      <c r="HDT37" s="2027"/>
      <c r="HDU37" s="2027"/>
      <c r="HDV37" s="2027"/>
      <c r="HDW37" s="2027"/>
      <c r="HDX37" s="2027"/>
      <c r="HDY37" s="2027"/>
      <c r="HDZ37" s="2027"/>
      <c r="HEA37" s="2027"/>
      <c r="HEB37" s="2027"/>
      <c r="HEC37" s="2027"/>
      <c r="HED37" s="2027"/>
      <c r="HEE37" s="2027"/>
      <c r="HEF37" s="2027"/>
      <c r="HEG37" s="2027"/>
      <c r="HEH37" s="2027"/>
      <c r="HEI37" s="2027"/>
      <c r="HEJ37" s="2027"/>
      <c r="HEK37" s="2027"/>
      <c r="HEL37" s="2027"/>
      <c r="HEM37" s="2027"/>
      <c r="HEN37" s="2027"/>
      <c r="HEO37" s="2027"/>
      <c r="HEP37" s="2027"/>
      <c r="HEQ37" s="2027"/>
      <c r="HER37" s="2027"/>
      <c r="HES37" s="2027"/>
      <c r="HET37" s="2027"/>
      <c r="HEU37" s="2027"/>
      <c r="HEV37" s="2027"/>
      <c r="HEW37" s="2027"/>
      <c r="HEX37" s="2027"/>
      <c r="HEY37" s="2027"/>
      <c r="HEZ37" s="2027"/>
      <c r="HFA37" s="2027"/>
      <c r="HFB37" s="2027"/>
      <c r="HFC37" s="2027"/>
      <c r="HFD37" s="2027"/>
      <c r="HFE37" s="2027"/>
      <c r="HFF37" s="2027"/>
      <c r="HFG37" s="2027"/>
      <c r="HFH37" s="2027"/>
      <c r="HFI37" s="2027"/>
      <c r="HFJ37" s="2027"/>
      <c r="HFK37" s="2027"/>
      <c r="HFL37" s="2027"/>
      <c r="HFM37" s="2027"/>
      <c r="HFN37" s="2027"/>
      <c r="HFO37" s="2027"/>
      <c r="HFP37" s="2027"/>
      <c r="HFQ37" s="2027"/>
      <c r="HFR37" s="2027"/>
      <c r="HFS37" s="2027"/>
      <c r="HFT37" s="2027"/>
      <c r="HFU37" s="2027"/>
      <c r="HFV37" s="2027"/>
      <c r="HFW37" s="2027"/>
      <c r="HFX37" s="2027"/>
      <c r="HFY37" s="2027"/>
      <c r="HFZ37" s="2027"/>
      <c r="HGA37" s="2027"/>
      <c r="HGB37" s="2027"/>
      <c r="HGC37" s="2027"/>
      <c r="HGD37" s="2027"/>
      <c r="HGE37" s="2027"/>
      <c r="HGF37" s="2027"/>
      <c r="HGG37" s="2027"/>
      <c r="HGH37" s="2027"/>
      <c r="HGI37" s="2027"/>
      <c r="HGJ37" s="2027"/>
      <c r="HGK37" s="2027"/>
      <c r="HGL37" s="2027"/>
      <c r="HGM37" s="2027"/>
      <c r="HGN37" s="2027"/>
      <c r="HGO37" s="2027"/>
      <c r="HGP37" s="2027"/>
      <c r="HGQ37" s="2027"/>
      <c r="HGR37" s="2027"/>
      <c r="HGS37" s="2027"/>
      <c r="HGT37" s="2027"/>
      <c r="HGU37" s="2027"/>
      <c r="HGV37" s="2027"/>
      <c r="HGW37" s="2027"/>
      <c r="HGX37" s="2027"/>
      <c r="HGY37" s="2027"/>
      <c r="HGZ37" s="2027"/>
      <c r="HHA37" s="2027"/>
      <c r="HHB37" s="2027"/>
      <c r="HHC37" s="2027"/>
      <c r="HHD37" s="2027"/>
      <c r="HHE37" s="2027"/>
      <c r="HHF37" s="2027"/>
      <c r="HHG37" s="2027"/>
      <c r="HHH37" s="2027"/>
      <c r="HHI37" s="2027"/>
      <c r="HHJ37" s="2027"/>
      <c r="HHK37" s="2027"/>
      <c r="HHL37" s="2027"/>
      <c r="HHM37" s="2027"/>
      <c r="HHN37" s="2027"/>
      <c r="HHO37" s="2027"/>
      <c r="HHP37" s="2027"/>
      <c r="HHQ37" s="2027"/>
      <c r="HHR37" s="2027"/>
      <c r="HHS37" s="2027"/>
      <c r="HHT37" s="2027"/>
      <c r="HHU37" s="2027"/>
      <c r="HHV37" s="2027"/>
      <c r="HHW37" s="2027"/>
      <c r="HHX37" s="2027"/>
      <c r="HHY37" s="2027"/>
      <c r="HHZ37" s="2027"/>
      <c r="HIA37" s="2027"/>
      <c r="HIB37" s="2027"/>
      <c r="HIC37" s="2027"/>
      <c r="HID37" s="2027"/>
      <c r="HIE37" s="2027"/>
      <c r="HIF37" s="2027"/>
      <c r="HIG37" s="2027"/>
      <c r="HIH37" s="2027"/>
      <c r="HII37" s="2027"/>
      <c r="HIJ37" s="2027"/>
      <c r="HIK37" s="2027"/>
      <c r="HIL37" s="2027"/>
      <c r="HIM37" s="2027"/>
      <c r="HIN37" s="2027"/>
      <c r="HIO37" s="2027"/>
      <c r="HIP37" s="2027"/>
      <c r="HIQ37" s="2027"/>
      <c r="HIR37" s="2027"/>
      <c r="HIS37" s="2027"/>
      <c r="HIT37" s="2027"/>
      <c r="HIU37" s="2027"/>
      <c r="HIV37" s="2027"/>
      <c r="HIW37" s="2027"/>
      <c r="HIX37" s="2027"/>
      <c r="HIY37" s="2027"/>
      <c r="HIZ37" s="2027"/>
      <c r="HJA37" s="2027"/>
      <c r="HJB37" s="2027"/>
      <c r="HJC37" s="2027"/>
      <c r="HJD37" s="2027"/>
      <c r="HJE37" s="2027"/>
      <c r="HJF37" s="2027"/>
      <c r="HJG37" s="2027"/>
      <c r="HJH37" s="2027"/>
      <c r="HJI37" s="2027"/>
      <c r="HJJ37" s="2027"/>
      <c r="HJK37" s="2027"/>
      <c r="HJL37" s="2027"/>
      <c r="HJM37" s="2027"/>
      <c r="HJN37" s="2027"/>
      <c r="HJO37" s="2027"/>
      <c r="HJP37" s="2027"/>
      <c r="HJQ37" s="2027"/>
      <c r="HJR37" s="2027"/>
      <c r="HJS37" s="2027"/>
      <c r="HJT37" s="2027"/>
      <c r="HJU37" s="2027"/>
      <c r="HJV37" s="2027"/>
      <c r="HJW37" s="2027"/>
      <c r="HJX37" s="2027"/>
      <c r="HJY37" s="2027"/>
      <c r="HJZ37" s="2027"/>
      <c r="HKA37" s="2027"/>
      <c r="HKB37" s="2027"/>
      <c r="HKC37" s="2027"/>
      <c r="HKD37" s="2027"/>
      <c r="HKE37" s="2027"/>
      <c r="HKF37" s="2027"/>
      <c r="HKG37" s="2027"/>
      <c r="HKH37" s="2027"/>
      <c r="HKI37" s="2027"/>
      <c r="HKJ37" s="2027"/>
      <c r="HKK37" s="2027"/>
      <c r="HKL37" s="2027"/>
      <c r="HKM37" s="2027"/>
      <c r="HKN37" s="2027"/>
      <c r="HKO37" s="2027"/>
      <c r="HKP37" s="2027"/>
      <c r="HKQ37" s="2027"/>
      <c r="HKR37" s="2027"/>
      <c r="HKS37" s="2027"/>
      <c r="HKT37" s="2027"/>
      <c r="HKU37" s="2027"/>
      <c r="HKV37" s="2027"/>
      <c r="HKW37" s="2027"/>
      <c r="HKX37" s="2027"/>
      <c r="HKY37" s="2027"/>
      <c r="HKZ37" s="2027"/>
      <c r="HLA37" s="2027"/>
      <c r="HLB37" s="2027"/>
      <c r="HLC37" s="2027"/>
      <c r="HLD37" s="2027"/>
      <c r="HLE37" s="2027"/>
      <c r="HLF37" s="2027"/>
      <c r="HLG37" s="2027"/>
      <c r="HLH37" s="2027"/>
      <c r="HLI37" s="2027"/>
      <c r="HLJ37" s="2027"/>
      <c r="HLK37" s="2027"/>
      <c r="HLL37" s="2027"/>
      <c r="HLM37" s="2027"/>
      <c r="HLN37" s="2027"/>
      <c r="HLO37" s="2027"/>
      <c r="HLP37" s="2027"/>
      <c r="HLQ37" s="2027"/>
      <c r="HLR37" s="2027"/>
      <c r="HLS37" s="2027"/>
      <c r="HLT37" s="2027"/>
      <c r="HLU37" s="2027"/>
      <c r="HLV37" s="2027"/>
      <c r="HLW37" s="2027"/>
      <c r="HLX37" s="2027"/>
      <c r="HLY37" s="2027"/>
      <c r="HLZ37" s="2027"/>
      <c r="HMA37" s="2027"/>
      <c r="HMB37" s="2027"/>
      <c r="HMC37" s="2027"/>
      <c r="HMD37" s="2027"/>
      <c r="HME37" s="2027"/>
      <c r="HMF37" s="2027"/>
      <c r="HMG37" s="2027"/>
      <c r="HMH37" s="2027"/>
      <c r="HMI37" s="2027"/>
      <c r="HMJ37" s="2027"/>
      <c r="HMK37" s="2027"/>
      <c r="HML37" s="2027"/>
      <c r="HMM37" s="2027"/>
      <c r="HMN37" s="2027"/>
      <c r="HMO37" s="2027"/>
      <c r="HMP37" s="2027"/>
      <c r="HMQ37" s="2027"/>
      <c r="HMR37" s="2027"/>
      <c r="HMS37" s="2027"/>
      <c r="HMT37" s="2027"/>
      <c r="HMU37" s="2027"/>
      <c r="HMV37" s="2027"/>
      <c r="HMW37" s="2027"/>
      <c r="HMX37" s="2027"/>
      <c r="HMY37" s="2027"/>
      <c r="HMZ37" s="2027"/>
      <c r="HNA37" s="2027"/>
      <c r="HNB37" s="2027"/>
      <c r="HNC37" s="2027"/>
      <c r="HND37" s="2027"/>
      <c r="HNE37" s="2027"/>
      <c r="HNF37" s="2027"/>
      <c r="HNG37" s="2027"/>
      <c r="HNH37" s="2027"/>
      <c r="HNI37" s="2027"/>
      <c r="HNJ37" s="2027"/>
      <c r="HNK37" s="2027"/>
      <c r="HNL37" s="2027"/>
      <c r="HNM37" s="2027"/>
      <c r="HNN37" s="2027"/>
      <c r="HNO37" s="2027"/>
      <c r="HNP37" s="2027"/>
      <c r="HNQ37" s="2027"/>
      <c r="HNR37" s="2027"/>
      <c r="HNS37" s="2027"/>
      <c r="HNT37" s="2027"/>
      <c r="HNU37" s="2027"/>
      <c r="HNV37" s="2027"/>
      <c r="HNW37" s="2027"/>
      <c r="HNX37" s="2027"/>
      <c r="HNY37" s="2027"/>
      <c r="HNZ37" s="2027"/>
      <c r="HOA37" s="2027"/>
      <c r="HOB37" s="2027"/>
      <c r="HOC37" s="2027"/>
      <c r="HOD37" s="2027"/>
      <c r="HOE37" s="2027"/>
      <c r="HOF37" s="2027"/>
      <c r="HOG37" s="2027"/>
      <c r="HOH37" s="2027"/>
      <c r="HOI37" s="2027"/>
      <c r="HOJ37" s="2027"/>
      <c r="HOK37" s="2027"/>
      <c r="HOL37" s="2027"/>
      <c r="HOM37" s="2027"/>
      <c r="HON37" s="2027"/>
      <c r="HOO37" s="2027"/>
      <c r="HOP37" s="2027"/>
      <c r="HOQ37" s="2027"/>
      <c r="HOR37" s="2027"/>
      <c r="HOS37" s="2027"/>
      <c r="HOT37" s="2027"/>
      <c r="HOU37" s="2027"/>
      <c r="HOV37" s="2027"/>
      <c r="HOW37" s="2027"/>
      <c r="HOX37" s="2027"/>
      <c r="HOY37" s="2027"/>
      <c r="HOZ37" s="2027"/>
      <c r="HPA37" s="2027"/>
      <c r="HPB37" s="2027"/>
      <c r="HPC37" s="2027"/>
      <c r="HPD37" s="2027"/>
      <c r="HPE37" s="2027"/>
      <c r="HPF37" s="2027"/>
      <c r="HPG37" s="2027"/>
      <c r="HPH37" s="2027"/>
      <c r="HPI37" s="2027"/>
      <c r="HPJ37" s="2027"/>
      <c r="HPK37" s="2027"/>
      <c r="HPL37" s="2027"/>
      <c r="HPM37" s="2027"/>
      <c r="HPN37" s="2027"/>
      <c r="HPO37" s="2027"/>
      <c r="HPP37" s="2027"/>
      <c r="HPQ37" s="2027"/>
      <c r="HPR37" s="2027"/>
      <c r="HPS37" s="2027"/>
      <c r="HPT37" s="2027"/>
      <c r="HPU37" s="2027"/>
      <c r="HPV37" s="2027"/>
      <c r="HPW37" s="2027"/>
      <c r="HPX37" s="2027"/>
      <c r="HPY37" s="2027"/>
      <c r="HPZ37" s="2027"/>
      <c r="HQA37" s="2027"/>
      <c r="HQB37" s="2027"/>
      <c r="HQC37" s="2027"/>
      <c r="HQD37" s="2027"/>
      <c r="HQE37" s="2027"/>
      <c r="HQF37" s="2027"/>
      <c r="HQG37" s="2027"/>
      <c r="HQH37" s="2027"/>
      <c r="HQI37" s="2027"/>
      <c r="HQJ37" s="2027"/>
      <c r="HQK37" s="2027"/>
      <c r="HQL37" s="2027"/>
      <c r="HQM37" s="2027"/>
      <c r="HQN37" s="2027"/>
      <c r="HQO37" s="2027"/>
      <c r="HQP37" s="2027"/>
      <c r="HQQ37" s="2027"/>
      <c r="HQR37" s="2027"/>
      <c r="HQS37" s="2027"/>
      <c r="HQT37" s="2027"/>
      <c r="HQU37" s="2027"/>
      <c r="HQV37" s="2027"/>
      <c r="HQW37" s="2027"/>
      <c r="HQX37" s="2027"/>
      <c r="HQY37" s="2027"/>
      <c r="HQZ37" s="2027"/>
      <c r="HRA37" s="2027"/>
      <c r="HRB37" s="2027"/>
      <c r="HRC37" s="2027"/>
      <c r="HRD37" s="2027"/>
      <c r="HRE37" s="2027"/>
      <c r="HRF37" s="2027"/>
      <c r="HRG37" s="2027"/>
      <c r="HRH37" s="2027"/>
      <c r="HRI37" s="2027"/>
      <c r="HRJ37" s="2027"/>
      <c r="HRK37" s="2027"/>
      <c r="HRL37" s="2027"/>
      <c r="HRM37" s="2027"/>
      <c r="HRN37" s="2027"/>
      <c r="HRO37" s="2027"/>
      <c r="HRP37" s="2027"/>
      <c r="HRQ37" s="2027"/>
      <c r="HRR37" s="2027"/>
      <c r="HRS37" s="2027"/>
      <c r="HRT37" s="2027"/>
      <c r="HRU37" s="2027"/>
      <c r="HRV37" s="2027"/>
      <c r="HRW37" s="2027"/>
      <c r="HRX37" s="2027"/>
      <c r="HRY37" s="2027"/>
      <c r="HRZ37" s="2027"/>
      <c r="HSA37" s="2027"/>
      <c r="HSB37" s="2027"/>
      <c r="HSC37" s="2027"/>
      <c r="HSD37" s="2027"/>
      <c r="HSE37" s="2027"/>
      <c r="HSF37" s="2027"/>
      <c r="HSG37" s="2027"/>
      <c r="HSH37" s="2027"/>
      <c r="HSI37" s="2027"/>
      <c r="HSJ37" s="2027"/>
      <c r="HSK37" s="2027"/>
      <c r="HSL37" s="2027"/>
      <c r="HSM37" s="2027"/>
      <c r="HSN37" s="2027"/>
      <c r="HSO37" s="2027"/>
      <c r="HSP37" s="2027"/>
      <c r="HSQ37" s="2027"/>
      <c r="HSR37" s="2027"/>
      <c r="HSS37" s="2027"/>
      <c r="HST37" s="2027"/>
      <c r="HSU37" s="2027"/>
      <c r="HSV37" s="2027"/>
      <c r="HSW37" s="2027"/>
      <c r="HSX37" s="2027"/>
      <c r="HSY37" s="2027"/>
      <c r="HSZ37" s="2027"/>
      <c r="HTA37" s="2027"/>
      <c r="HTB37" s="2027"/>
      <c r="HTC37" s="2027"/>
      <c r="HTD37" s="2027"/>
      <c r="HTE37" s="2027"/>
      <c r="HTF37" s="2027"/>
      <c r="HTG37" s="2027"/>
      <c r="HTH37" s="2027"/>
      <c r="HTI37" s="2027"/>
      <c r="HTJ37" s="2027"/>
      <c r="HTK37" s="2027"/>
      <c r="HTL37" s="2027"/>
      <c r="HTM37" s="2027"/>
      <c r="HTN37" s="2027"/>
      <c r="HTO37" s="2027"/>
      <c r="HTP37" s="2027"/>
      <c r="HTQ37" s="2027"/>
      <c r="HTR37" s="2027"/>
      <c r="HTS37" s="2027"/>
      <c r="HTT37" s="2027"/>
      <c r="HTU37" s="2027"/>
      <c r="HTV37" s="2027"/>
      <c r="HTW37" s="2027"/>
      <c r="HTX37" s="2027"/>
      <c r="HTY37" s="2027"/>
      <c r="HTZ37" s="2027"/>
      <c r="HUA37" s="2027"/>
      <c r="HUB37" s="2027"/>
      <c r="HUC37" s="2027"/>
      <c r="HUD37" s="2027"/>
      <c r="HUE37" s="2027"/>
      <c r="HUF37" s="2027"/>
      <c r="HUG37" s="2027"/>
      <c r="HUH37" s="2027"/>
      <c r="HUI37" s="2027"/>
      <c r="HUJ37" s="2027"/>
      <c r="HUK37" s="2027"/>
      <c r="HUL37" s="2027"/>
      <c r="HUM37" s="2027"/>
      <c r="HUN37" s="2027"/>
      <c r="HUO37" s="2027"/>
      <c r="HUP37" s="2027"/>
      <c r="HUQ37" s="2027"/>
      <c r="HUR37" s="2027"/>
      <c r="HUS37" s="2027"/>
      <c r="HUT37" s="2027"/>
      <c r="HUU37" s="2027"/>
      <c r="HUV37" s="2027"/>
      <c r="HUW37" s="2027"/>
      <c r="HUX37" s="2027"/>
      <c r="HUY37" s="2027"/>
      <c r="HUZ37" s="2027"/>
      <c r="HVA37" s="2027"/>
      <c r="HVB37" s="2027"/>
      <c r="HVC37" s="2027"/>
      <c r="HVD37" s="2027"/>
      <c r="HVE37" s="2027"/>
      <c r="HVF37" s="2027"/>
      <c r="HVG37" s="2027"/>
      <c r="HVH37" s="2027"/>
      <c r="HVI37" s="2027"/>
      <c r="HVJ37" s="2027"/>
      <c r="HVK37" s="2027"/>
      <c r="HVL37" s="2027"/>
      <c r="HVM37" s="2027"/>
      <c r="HVN37" s="2027"/>
      <c r="HVO37" s="2027"/>
      <c r="HVP37" s="2027"/>
      <c r="HVQ37" s="2027"/>
      <c r="HVR37" s="2027"/>
      <c r="HVS37" s="2027"/>
      <c r="HVT37" s="2027"/>
      <c r="HVU37" s="2027"/>
      <c r="HVV37" s="2027"/>
      <c r="HVW37" s="2027"/>
      <c r="HVX37" s="2027"/>
      <c r="HVY37" s="2027"/>
      <c r="HVZ37" s="2027"/>
      <c r="HWA37" s="2027"/>
      <c r="HWB37" s="2027"/>
      <c r="HWC37" s="2027"/>
      <c r="HWD37" s="2027"/>
      <c r="HWE37" s="2027"/>
      <c r="HWF37" s="2027"/>
      <c r="HWG37" s="2027"/>
      <c r="HWH37" s="2027"/>
      <c r="HWI37" s="2027"/>
      <c r="HWJ37" s="2027"/>
      <c r="HWK37" s="2027"/>
      <c r="HWL37" s="2027"/>
      <c r="HWM37" s="2027"/>
      <c r="HWN37" s="2027"/>
      <c r="HWO37" s="2027"/>
      <c r="HWP37" s="2027"/>
      <c r="HWQ37" s="2027"/>
      <c r="HWR37" s="2027"/>
      <c r="HWS37" s="2027"/>
      <c r="HWT37" s="2027"/>
      <c r="HWU37" s="2027"/>
      <c r="HWV37" s="2027"/>
      <c r="HWW37" s="2027"/>
      <c r="HWX37" s="2027"/>
      <c r="HWY37" s="2027"/>
      <c r="HWZ37" s="2027"/>
      <c r="HXA37" s="2027"/>
      <c r="HXB37" s="2027"/>
      <c r="HXC37" s="2027"/>
      <c r="HXD37" s="2027"/>
      <c r="HXE37" s="2027"/>
      <c r="HXF37" s="2027"/>
      <c r="HXG37" s="2027"/>
      <c r="HXH37" s="2027"/>
      <c r="HXI37" s="2027"/>
      <c r="HXJ37" s="2027"/>
      <c r="HXK37" s="2027"/>
      <c r="HXL37" s="2027"/>
      <c r="HXM37" s="2027"/>
      <c r="HXN37" s="2027"/>
      <c r="HXO37" s="2027"/>
      <c r="HXP37" s="2027"/>
      <c r="HXQ37" s="2027"/>
      <c r="HXR37" s="2027"/>
      <c r="HXS37" s="2027"/>
      <c r="HXT37" s="2027"/>
      <c r="HXU37" s="2027"/>
      <c r="HXV37" s="2027"/>
      <c r="HXW37" s="2027"/>
      <c r="HXX37" s="2027"/>
      <c r="HXY37" s="2027"/>
      <c r="HXZ37" s="2027"/>
      <c r="HYA37" s="2027"/>
      <c r="HYB37" s="2027"/>
      <c r="HYC37" s="2027"/>
      <c r="HYD37" s="2027"/>
      <c r="HYE37" s="2027"/>
      <c r="HYF37" s="2027"/>
      <c r="HYG37" s="2027"/>
      <c r="HYH37" s="2027"/>
      <c r="HYI37" s="2027"/>
      <c r="HYJ37" s="2027"/>
      <c r="HYK37" s="2027"/>
      <c r="HYL37" s="2027"/>
      <c r="HYM37" s="2027"/>
      <c r="HYN37" s="2027"/>
      <c r="HYO37" s="2027"/>
      <c r="HYP37" s="2027"/>
      <c r="HYQ37" s="2027"/>
      <c r="HYR37" s="2027"/>
      <c r="HYS37" s="2027"/>
      <c r="HYT37" s="2027"/>
      <c r="HYU37" s="2027"/>
      <c r="HYV37" s="2027"/>
      <c r="HYW37" s="2027"/>
      <c r="HYX37" s="2027"/>
      <c r="HYY37" s="2027"/>
      <c r="HYZ37" s="2027"/>
      <c r="HZA37" s="2027"/>
      <c r="HZB37" s="2027"/>
      <c r="HZC37" s="2027"/>
      <c r="HZD37" s="2027"/>
      <c r="HZE37" s="2027"/>
      <c r="HZF37" s="2027"/>
      <c r="HZG37" s="2027"/>
      <c r="HZH37" s="2027"/>
      <c r="HZI37" s="2027"/>
      <c r="HZJ37" s="2027"/>
      <c r="HZK37" s="2027"/>
      <c r="HZL37" s="2027"/>
      <c r="HZM37" s="2027"/>
      <c r="HZN37" s="2027"/>
      <c r="HZO37" s="2027"/>
      <c r="HZP37" s="2027"/>
      <c r="HZQ37" s="2027"/>
      <c r="HZR37" s="2027"/>
      <c r="HZS37" s="2027"/>
      <c r="HZT37" s="2027"/>
      <c r="HZU37" s="2027"/>
      <c r="HZV37" s="2027"/>
      <c r="HZW37" s="2027"/>
      <c r="HZX37" s="2027"/>
      <c r="HZY37" s="2027"/>
      <c r="HZZ37" s="2027"/>
      <c r="IAA37" s="2027"/>
      <c r="IAB37" s="2027"/>
      <c r="IAC37" s="2027"/>
      <c r="IAD37" s="2027"/>
      <c r="IAE37" s="2027"/>
      <c r="IAF37" s="2027"/>
      <c r="IAG37" s="2027"/>
      <c r="IAH37" s="2027"/>
      <c r="IAI37" s="2027"/>
      <c r="IAJ37" s="2027"/>
      <c r="IAK37" s="2027"/>
      <c r="IAL37" s="2027"/>
      <c r="IAM37" s="2027"/>
      <c r="IAN37" s="2027"/>
      <c r="IAO37" s="2027"/>
      <c r="IAP37" s="2027"/>
      <c r="IAQ37" s="2027"/>
      <c r="IAR37" s="2027"/>
      <c r="IAS37" s="2027"/>
      <c r="IAT37" s="2027"/>
      <c r="IAU37" s="2027"/>
      <c r="IAV37" s="2027"/>
      <c r="IAW37" s="2027"/>
      <c r="IAX37" s="2027"/>
      <c r="IAY37" s="2027"/>
      <c r="IAZ37" s="2027"/>
      <c r="IBA37" s="2027"/>
      <c r="IBB37" s="2027"/>
      <c r="IBC37" s="2027"/>
      <c r="IBD37" s="2027"/>
      <c r="IBE37" s="2027"/>
      <c r="IBF37" s="2027"/>
      <c r="IBG37" s="2027"/>
      <c r="IBH37" s="2027"/>
      <c r="IBI37" s="2027"/>
      <c r="IBJ37" s="2027"/>
      <c r="IBK37" s="2027"/>
      <c r="IBL37" s="2027"/>
      <c r="IBM37" s="2027"/>
      <c r="IBN37" s="2027"/>
      <c r="IBO37" s="2027"/>
      <c r="IBP37" s="2027"/>
      <c r="IBQ37" s="2027"/>
      <c r="IBR37" s="2027"/>
      <c r="IBS37" s="2027"/>
      <c r="IBT37" s="2027"/>
      <c r="IBU37" s="2027"/>
      <c r="IBV37" s="2027"/>
      <c r="IBW37" s="2027"/>
      <c r="IBX37" s="2027"/>
      <c r="IBY37" s="2027"/>
      <c r="IBZ37" s="2027"/>
      <c r="ICA37" s="2027"/>
      <c r="ICB37" s="2027"/>
      <c r="ICC37" s="2027"/>
      <c r="ICD37" s="2027"/>
      <c r="ICE37" s="2027"/>
      <c r="ICF37" s="2027"/>
      <c r="ICG37" s="2027"/>
      <c r="ICH37" s="2027"/>
      <c r="ICI37" s="2027"/>
      <c r="ICJ37" s="2027"/>
      <c r="ICK37" s="2027"/>
      <c r="ICL37" s="2027"/>
      <c r="ICM37" s="2027"/>
      <c r="ICN37" s="2027"/>
      <c r="ICO37" s="2027"/>
      <c r="ICP37" s="2027"/>
      <c r="ICQ37" s="2027"/>
      <c r="ICR37" s="2027"/>
      <c r="ICS37" s="2027"/>
      <c r="ICT37" s="2027"/>
      <c r="ICU37" s="2027"/>
      <c r="ICV37" s="2027"/>
      <c r="ICW37" s="2027"/>
      <c r="ICX37" s="2027"/>
      <c r="ICY37" s="2027"/>
      <c r="ICZ37" s="2027"/>
      <c r="IDA37" s="2027"/>
      <c r="IDB37" s="2027"/>
      <c r="IDC37" s="2027"/>
      <c r="IDD37" s="2027"/>
      <c r="IDE37" s="2027"/>
      <c r="IDF37" s="2027"/>
      <c r="IDG37" s="2027"/>
      <c r="IDH37" s="2027"/>
      <c r="IDI37" s="2027"/>
      <c r="IDJ37" s="2027"/>
      <c r="IDK37" s="2027"/>
      <c r="IDL37" s="2027"/>
      <c r="IDM37" s="2027"/>
      <c r="IDN37" s="2027"/>
      <c r="IDO37" s="2027"/>
      <c r="IDP37" s="2027"/>
      <c r="IDQ37" s="2027"/>
      <c r="IDR37" s="2027"/>
      <c r="IDS37" s="2027"/>
      <c r="IDT37" s="2027"/>
      <c r="IDU37" s="2027"/>
      <c r="IDV37" s="2027"/>
      <c r="IDW37" s="2027"/>
      <c r="IDX37" s="2027"/>
      <c r="IDY37" s="2027"/>
      <c r="IDZ37" s="2027"/>
      <c r="IEA37" s="2027"/>
      <c r="IEB37" s="2027"/>
      <c r="IEC37" s="2027"/>
      <c r="IED37" s="2027"/>
      <c r="IEE37" s="2027"/>
      <c r="IEF37" s="2027"/>
      <c r="IEG37" s="2027"/>
      <c r="IEH37" s="2027"/>
      <c r="IEI37" s="2027"/>
      <c r="IEJ37" s="2027"/>
      <c r="IEK37" s="2027"/>
      <c r="IEL37" s="2027"/>
      <c r="IEM37" s="2027"/>
      <c r="IEN37" s="2027"/>
      <c r="IEO37" s="2027"/>
      <c r="IEP37" s="2027"/>
      <c r="IEQ37" s="2027"/>
      <c r="IER37" s="2027"/>
      <c r="IES37" s="2027"/>
      <c r="IET37" s="2027"/>
      <c r="IEU37" s="2027"/>
      <c r="IEV37" s="2027"/>
      <c r="IEW37" s="2027"/>
      <c r="IEX37" s="2027"/>
      <c r="IEY37" s="2027"/>
      <c r="IEZ37" s="2027"/>
      <c r="IFA37" s="2027"/>
      <c r="IFB37" s="2027"/>
      <c r="IFC37" s="2027"/>
      <c r="IFD37" s="2027"/>
      <c r="IFE37" s="2027"/>
      <c r="IFF37" s="2027"/>
      <c r="IFG37" s="2027"/>
      <c r="IFH37" s="2027"/>
      <c r="IFI37" s="2027"/>
      <c r="IFJ37" s="2027"/>
      <c r="IFK37" s="2027"/>
      <c r="IFL37" s="2027"/>
      <c r="IFM37" s="2027"/>
      <c r="IFN37" s="2027"/>
      <c r="IFO37" s="2027"/>
      <c r="IFP37" s="2027"/>
      <c r="IFQ37" s="2027"/>
      <c r="IFR37" s="2027"/>
      <c r="IFS37" s="2027"/>
      <c r="IFT37" s="2027"/>
      <c r="IFU37" s="2027"/>
      <c r="IFV37" s="2027"/>
      <c r="IFW37" s="2027"/>
      <c r="IFX37" s="2027"/>
      <c r="IFY37" s="2027"/>
      <c r="IFZ37" s="2027"/>
      <c r="IGA37" s="2027"/>
      <c r="IGB37" s="2027"/>
      <c r="IGC37" s="2027"/>
      <c r="IGD37" s="2027"/>
      <c r="IGE37" s="2027"/>
      <c r="IGF37" s="2027"/>
      <c r="IGG37" s="2027"/>
      <c r="IGH37" s="2027"/>
      <c r="IGI37" s="2027"/>
      <c r="IGJ37" s="2027"/>
      <c r="IGK37" s="2027"/>
      <c r="IGL37" s="2027"/>
      <c r="IGM37" s="2027"/>
      <c r="IGN37" s="2027"/>
      <c r="IGO37" s="2027"/>
      <c r="IGP37" s="2027"/>
      <c r="IGQ37" s="2027"/>
      <c r="IGR37" s="2027"/>
      <c r="IGS37" s="2027"/>
      <c r="IGT37" s="2027"/>
      <c r="IGU37" s="2027"/>
      <c r="IGV37" s="2027"/>
      <c r="IGW37" s="2027"/>
      <c r="IGX37" s="2027"/>
      <c r="IGY37" s="2027"/>
      <c r="IGZ37" s="2027"/>
      <c r="IHA37" s="2027"/>
      <c r="IHB37" s="2027"/>
      <c r="IHC37" s="2027"/>
      <c r="IHD37" s="2027"/>
      <c r="IHE37" s="2027"/>
      <c r="IHF37" s="2027"/>
      <c r="IHG37" s="2027"/>
      <c r="IHH37" s="2027"/>
      <c r="IHI37" s="2027"/>
      <c r="IHJ37" s="2027"/>
      <c r="IHK37" s="2027"/>
      <c r="IHL37" s="2027"/>
      <c r="IHM37" s="2027"/>
      <c r="IHN37" s="2027"/>
      <c r="IHO37" s="2027"/>
      <c r="IHP37" s="2027"/>
      <c r="IHQ37" s="2027"/>
      <c r="IHR37" s="2027"/>
      <c r="IHS37" s="2027"/>
      <c r="IHT37" s="2027"/>
      <c r="IHU37" s="2027"/>
      <c r="IHV37" s="2027"/>
      <c r="IHW37" s="2027"/>
      <c r="IHX37" s="2027"/>
      <c r="IHY37" s="2027"/>
      <c r="IHZ37" s="2027"/>
      <c r="IIA37" s="2027"/>
      <c r="IIB37" s="2027"/>
      <c r="IIC37" s="2027"/>
      <c r="IID37" s="2027"/>
      <c r="IIE37" s="2027"/>
      <c r="IIF37" s="2027"/>
      <c r="IIG37" s="2027"/>
      <c r="IIH37" s="2027"/>
      <c r="III37" s="2027"/>
      <c r="IIJ37" s="2027"/>
      <c r="IIK37" s="2027"/>
      <c r="IIL37" s="2027"/>
      <c r="IIM37" s="2027"/>
      <c r="IIN37" s="2027"/>
      <c r="IIO37" s="2027"/>
      <c r="IIP37" s="2027"/>
      <c r="IIQ37" s="2027"/>
      <c r="IIR37" s="2027"/>
      <c r="IIS37" s="2027"/>
      <c r="IIT37" s="2027"/>
      <c r="IIU37" s="2027"/>
      <c r="IIV37" s="2027"/>
      <c r="IIW37" s="2027"/>
      <c r="IIX37" s="2027"/>
      <c r="IIY37" s="2027"/>
      <c r="IIZ37" s="2027"/>
      <c r="IJA37" s="2027"/>
      <c r="IJB37" s="2027"/>
      <c r="IJC37" s="2027"/>
      <c r="IJD37" s="2027"/>
      <c r="IJE37" s="2027"/>
      <c r="IJF37" s="2027"/>
      <c r="IJG37" s="2027"/>
      <c r="IJH37" s="2027"/>
      <c r="IJI37" s="2027"/>
      <c r="IJJ37" s="2027"/>
      <c r="IJK37" s="2027"/>
      <c r="IJL37" s="2027"/>
      <c r="IJM37" s="2027"/>
      <c r="IJN37" s="2027"/>
      <c r="IJO37" s="2027"/>
      <c r="IJP37" s="2027"/>
      <c r="IJQ37" s="2027"/>
      <c r="IJR37" s="2027"/>
      <c r="IJS37" s="2027"/>
      <c r="IJT37" s="2027"/>
      <c r="IJU37" s="2027"/>
      <c r="IJV37" s="2027"/>
      <c r="IJW37" s="2027"/>
      <c r="IJX37" s="2027"/>
      <c r="IJY37" s="2027"/>
      <c r="IJZ37" s="2027"/>
      <c r="IKA37" s="2027"/>
      <c r="IKB37" s="2027"/>
      <c r="IKC37" s="2027"/>
      <c r="IKD37" s="2027"/>
      <c r="IKE37" s="2027"/>
      <c r="IKF37" s="2027"/>
      <c r="IKG37" s="2027"/>
      <c r="IKH37" s="2027"/>
      <c r="IKI37" s="2027"/>
      <c r="IKJ37" s="2027"/>
      <c r="IKK37" s="2027"/>
      <c r="IKL37" s="2027"/>
      <c r="IKM37" s="2027"/>
      <c r="IKN37" s="2027"/>
      <c r="IKO37" s="2027"/>
      <c r="IKP37" s="2027"/>
      <c r="IKQ37" s="2027"/>
      <c r="IKR37" s="2027"/>
      <c r="IKS37" s="2027"/>
      <c r="IKT37" s="2027"/>
      <c r="IKU37" s="2027"/>
      <c r="IKV37" s="2027"/>
      <c r="IKW37" s="2027"/>
      <c r="IKX37" s="2027"/>
      <c r="IKY37" s="2027"/>
      <c r="IKZ37" s="2027"/>
      <c r="ILA37" s="2027"/>
      <c r="ILB37" s="2027"/>
      <c r="ILC37" s="2027"/>
      <c r="ILD37" s="2027"/>
      <c r="ILE37" s="2027"/>
      <c r="ILF37" s="2027"/>
      <c r="ILG37" s="2027"/>
      <c r="ILH37" s="2027"/>
      <c r="ILI37" s="2027"/>
      <c r="ILJ37" s="2027"/>
      <c r="ILK37" s="2027"/>
      <c r="ILL37" s="2027"/>
      <c r="ILM37" s="2027"/>
      <c r="ILN37" s="2027"/>
      <c r="ILO37" s="2027"/>
      <c r="ILP37" s="2027"/>
      <c r="ILQ37" s="2027"/>
      <c r="ILR37" s="2027"/>
      <c r="ILS37" s="2027"/>
      <c r="ILT37" s="2027"/>
      <c r="ILU37" s="2027"/>
      <c r="ILV37" s="2027"/>
      <c r="ILW37" s="2027"/>
      <c r="ILX37" s="2027"/>
      <c r="ILY37" s="2027"/>
      <c r="ILZ37" s="2027"/>
      <c r="IMA37" s="2027"/>
      <c r="IMB37" s="2027"/>
      <c r="IMC37" s="2027"/>
      <c r="IMD37" s="2027"/>
      <c r="IME37" s="2027"/>
      <c r="IMF37" s="2027"/>
      <c r="IMG37" s="2027"/>
      <c r="IMH37" s="2027"/>
      <c r="IMI37" s="2027"/>
      <c r="IMJ37" s="2027"/>
      <c r="IMK37" s="2027"/>
      <c r="IML37" s="2027"/>
      <c r="IMM37" s="2027"/>
      <c r="IMN37" s="2027"/>
      <c r="IMO37" s="2027"/>
      <c r="IMP37" s="2027"/>
      <c r="IMQ37" s="2027"/>
      <c r="IMR37" s="2027"/>
      <c r="IMS37" s="2027"/>
      <c r="IMT37" s="2027"/>
      <c r="IMU37" s="2027"/>
      <c r="IMV37" s="2027"/>
      <c r="IMW37" s="2027"/>
      <c r="IMX37" s="2027"/>
      <c r="IMY37" s="2027"/>
      <c r="IMZ37" s="2027"/>
      <c r="INA37" s="2027"/>
      <c r="INB37" s="2027"/>
      <c r="INC37" s="2027"/>
      <c r="IND37" s="2027"/>
      <c r="INE37" s="2027"/>
      <c r="INF37" s="2027"/>
      <c r="ING37" s="2027"/>
      <c r="INH37" s="2027"/>
      <c r="INI37" s="2027"/>
      <c r="INJ37" s="2027"/>
      <c r="INK37" s="2027"/>
      <c r="INL37" s="2027"/>
      <c r="INM37" s="2027"/>
      <c r="INN37" s="2027"/>
      <c r="INO37" s="2027"/>
      <c r="INP37" s="2027"/>
      <c r="INQ37" s="2027"/>
      <c r="INR37" s="2027"/>
      <c r="INS37" s="2027"/>
      <c r="INT37" s="2027"/>
      <c r="INU37" s="2027"/>
      <c r="INV37" s="2027"/>
      <c r="INW37" s="2027"/>
      <c r="INX37" s="2027"/>
      <c r="INY37" s="2027"/>
      <c r="INZ37" s="2027"/>
      <c r="IOA37" s="2027"/>
      <c r="IOB37" s="2027"/>
      <c r="IOC37" s="2027"/>
      <c r="IOD37" s="2027"/>
      <c r="IOE37" s="2027"/>
      <c r="IOF37" s="2027"/>
      <c r="IOG37" s="2027"/>
      <c r="IOH37" s="2027"/>
      <c r="IOI37" s="2027"/>
      <c r="IOJ37" s="2027"/>
      <c r="IOK37" s="2027"/>
      <c r="IOL37" s="2027"/>
      <c r="IOM37" s="2027"/>
      <c r="ION37" s="2027"/>
      <c r="IOO37" s="2027"/>
      <c r="IOP37" s="2027"/>
      <c r="IOQ37" s="2027"/>
      <c r="IOR37" s="2027"/>
      <c r="IOS37" s="2027"/>
      <c r="IOT37" s="2027"/>
      <c r="IOU37" s="2027"/>
      <c r="IOV37" s="2027"/>
      <c r="IOW37" s="2027"/>
      <c r="IOX37" s="2027"/>
      <c r="IOY37" s="2027"/>
      <c r="IOZ37" s="2027"/>
      <c r="IPA37" s="2027"/>
      <c r="IPB37" s="2027"/>
      <c r="IPC37" s="2027"/>
      <c r="IPD37" s="2027"/>
      <c r="IPE37" s="2027"/>
      <c r="IPF37" s="2027"/>
      <c r="IPG37" s="2027"/>
      <c r="IPH37" s="2027"/>
      <c r="IPI37" s="2027"/>
      <c r="IPJ37" s="2027"/>
      <c r="IPK37" s="2027"/>
      <c r="IPL37" s="2027"/>
      <c r="IPM37" s="2027"/>
      <c r="IPN37" s="2027"/>
      <c r="IPO37" s="2027"/>
      <c r="IPP37" s="2027"/>
      <c r="IPQ37" s="2027"/>
      <c r="IPR37" s="2027"/>
      <c r="IPS37" s="2027"/>
      <c r="IPT37" s="2027"/>
      <c r="IPU37" s="2027"/>
      <c r="IPV37" s="2027"/>
      <c r="IPW37" s="2027"/>
      <c r="IPX37" s="2027"/>
      <c r="IPY37" s="2027"/>
      <c r="IPZ37" s="2027"/>
      <c r="IQA37" s="2027"/>
      <c r="IQB37" s="2027"/>
      <c r="IQC37" s="2027"/>
      <c r="IQD37" s="2027"/>
      <c r="IQE37" s="2027"/>
      <c r="IQF37" s="2027"/>
      <c r="IQG37" s="2027"/>
      <c r="IQH37" s="2027"/>
      <c r="IQI37" s="2027"/>
      <c r="IQJ37" s="2027"/>
      <c r="IQK37" s="2027"/>
      <c r="IQL37" s="2027"/>
      <c r="IQM37" s="2027"/>
      <c r="IQN37" s="2027"/>
      <c r="IQO37" s="2027"/>
      <c r="IQP37" s="2027"/>
      <c r="IQQ37" s="2027"/>
      <c r="IQR37" s="2027"/>
      <c r="IQS37" s="2027"/>
      <c r="IQT37" s="2027"/>
      <c r="IQU37" s="2027"/>
      <c r="IQV37" s="2027"/>
      <c r="IQW37" s="2027"/>
      <c r="IQX37" s="2027"/>
      <c r="IQY37" s="2027"/>
      <c r="IQZ37" s="2027"/>
      <c r="IRA37" s="2027"/>
      <c r="IRB37" s="2027"/>
      <c r="IRC37" s="2027"/>
      <c r="IRD37" s="2027"/>
      <c r="IRE37" s="2027"/>
      <c r="IRF37" s="2027"/>
      <c r="IRG37" s="2027"/>
      <c r="IRH37" s="2027"/>
      <c r="IRI37" s="2027"/>
      <c r="IRJ37" s="2027"/>
      <c r="IRK37" s="2027"/>
      <c r="IRL37" s="2027"/>
      <c r="IRM37" s="2027"/>
      <c r="IRN37" s="2027"/>
      <c r="IRO37" s="2027"/>
      <c r="IRP37" s="2027"/>
      <c r="IRQ37" s="2027"/>
      <c r="IRR37" s="2027"/>
      <c r="IRS37" s="2027"/>
      <c r="IRT37" s="2027"/>
      <c r="IRU37" s="2027"/>
      <c r="IRV37" s="2027"/>
      <c r="IRW37" s="2027"/>
      <c r="IRX37" s="2027"/>
      <c r="IRY37" s="2027"/>
      <c r="IRZ37" s="2027"/>
      <c r="ISA37" s="2027"/>
      <c r="ISB37" s="2027"/>
      <c r="ISC37" s="2027"/>
      <c r="ISD37" s="2027"/>
      <c r="ISE37" s="2027"/>
      <c r="ISF37" s="2027"/>
      <c r="ISG37" s="2027"/>
      <c r="ISH37" s="2027"/>
      <c r="ISI37" s="2027"/>
      <c r="ISJ37" s="2027"/>
      <c r="ISK37" s="2027"/>
      <c r="ISL37" s="2027"/>
      <c r="ISM37" s="2027"/>
      <c r="ISN37" s="2027"/>
      <c r="ISO37" s="2027"/>
      <c r="ISP37" s="2027"/>
      <c r="ISQ37" s="2027"/>
      <c r="ISR37" s="2027"/>
      <c r="ISS37" s="2027"/>
      <c r="IST37" s="2027"/>
      <c r="ISU37" s="2027"/>
      <c r="ISV37" s="2027"/>
      <c r="ISW37" s="2027"/>
      <c r="ISX37" s="2027"/>
      <c r="ISY37" s="2027"/>
      <c r="ISZ37" s="2027"/>
      <c r="ITA37" s="2027"/>
      <c r="ITB37" s="2027"/>
      <c r="ITC37" s="2027"/>
      <c r="ITD37" s="2027"/>
      <c r="ITE37" s="2027"/>
      <c r="ITF37" s="2027"/>
      <c r="ITG37" s="2027"/>
      <c r="ITH37" s="2027"/>
      <c r="ITI37" s="2027"/>
      <c r="ITJ37" s="2027"/>
      <c r="ITK37" s="2027"/>
      <c r="ITL37" s="2027"/>
      <c r="ITM37" s="2027"/>
      <c r="ITN37" s="2027"/>
      <c r="ITO37" s="2027"/>
      <c r="ITP37" s="2027"/>
      <c r="ITQ37" s="2027"/>
      <c r="ITR37" s="2027"/>
      <c r="ITS37" s="2027"/>
      <c r="ITT37" s="2027"/>
      <c r="ITU37" s="2027"/>
      <c r="ITV37" s="2027"/>
      <c r="ITW37" s="2027"/>
      <c r="ITX37" s="2027"/>
      <c r="ITY37" s="2027"/>
      <c r="ITZ37" s="2027"/>
      <c r="IUA37" s="2027"/>
      <c r="IUB37" s="2027"/>
      <c r="IUC37" s="2027"/>
      <c r="IUD37" s="2027"/>
      <c r="IUE37" s="2027"/>
      <c r="IUF37" s="2027"/>
      <c r="IUG37" s="2027"/>
      <c r="IUH37" s="2027"/>
      <c r="IUI37" s="2027"/>
      <c r="IUJ37" s="2027"/>
      <c r="IUK37" s="2027"/>
      <c r="IUL37" s="2027"/>
      <c r="IUM37" s="2027"/>
      <c r="IUN37" s="2027"/>
      <c r="IUO37" s="2027"/>
      <c r="IUP37" s="2027"/>
      <c r="IUQ37" s="2027"/>
      <c r="IUR37" s="2027"/>
      <c r="IUS37" s="2027"/>
      <c r="IUT37" s="2027"/>
      <c r="IUU37" s="2027"/>
      <c r="IUV37" s="2027"/>
      <c r="IUW37" s="2027"/>
      <c r="IUX37" s="2027"/>
      <c r="IUY37" s="2027"/>
      <c r="IUZ37" s="2027"/>
      <c r="IVA37" s="2027"/>
      <c r="IVB37" s="2027"/>
      <c r="IVC37" s="2027"/>
      <c r="IVD37" s="2027"/>
      <c r="IVE37" s="2027"/>
      <c r="IVF37" s="2027"/>
      <c r="IVG37" s="2027"/>
      <c r="IVH37" s="2027"/>
      <c r="IVI37" s="2027"/>
      <c r="IVJ37" s="2027"/>
      <c r="IVK37" s="2027"/>
      <c r="IVL37" s="2027"/>
      <c r="IVM37" s="2027"/>
      <c r="IVN37" s="2027"/>
      <c r="IVO37" s="2027"/>
      <c r="IVP37" s="2027"/>
      <c r="IVQ37" s="2027"/>
      <c r="IVR37" s="2027"/>
      <c r="IVS37" s="2027"/>
      <c r="IVT37" s="2027"/>
      <c r="IVU37" s="2027"/>
      <c r="IVV37" s="2027"/>
      <c r="IVW37" s="2027"/>
      <c r="IVX37" s="2027"/>
      <c r="IVY37" s="2027"/>
      <c r="IVZ37" s="2027"/>
      <c r="IWA37" s="2027"/>
      <c r="IWB37" s="2027"/>
      <c r="IWC37" s="2027"/>
      <c r="IWD37" s="2027"/>
      <c r="IWE37" s="2027"/>
      <c r="IWF37" s="2027"/>
      <c r="IWG37" s="2027"/>
      <c r="IWH37" s="2027"/>
      <c r="IWI37" s="2027"/>
      <c r="IWJ37" s="2027"/>
      <c r="IWK37" s="2027"/>
      <c r="IWL37" s="2027"/>
      <c r="IWM37" s="2027"/>
      <c r="IWN37" s="2027"/>
      <c r="IWO37" s="2027"/>
      <c r="IWP37" s="2027"/>
      <c r="IWQ37" s="2027"/>
      <c r="IWR37" s="2027"/>
      <c r="IWS37" s="2027"/>
      <c r="IWT37" s="2027"/>
      <c r="IWU37" s="2027"/>
      <c r="IWV37" s="2027"/>
      <c r="IWW37" s="2027"/>
      <c r="IWX37" s="2027"/>
      <c r="IWY37" s="2027"/>
      <c r="IWZ37" s="2027"/>
      <c r="IXA37" s="2027"/>
      <c r="IXB37" s="2027"/>
      <c r="IXC37" s="2027"/>
      <c r="IXD37" s="2027"/>
      <c r="IXE37" s="2027"/>
      <c r="IXF37" s="2027"/>
      <c r="IXG37" s="2027"/>
      <c r="IXH37" s="2027"/>
      <c r="IXI37" s="2027"/>
      <c r="IXJ37" s="2027"/>
      <c r="IXK37" s="2027"/>
      <c r="IXL37" s="2027"/>
      <c r="IXM37" s="2027"/>
      <c r="IXN37" s="2027"/>
      <c r="IXO37" s="2027"/>
      <c r="IXP37" s="2027"/>
      <c r="IXQ37" s="2027"/>
      <c r="IXR37" s="2027"/>
      <c r="IXS37" s="2027"/>
      <c r="IXT37" s="2027"/>
      <c r="IXU37" s="2027"/>
      <c r="IXV37" s="2027"/>
      <c r="IXW37" s="2027"/>
      <c r="IXX37" s="2027"/>
      <c r="IXY37" s="2027"/>
      <c r="IXZ37" s="2027"/>
      <c r="IYA37" s="2027"/>
      <c r="IYB37" s="2027"/>
      <c r="IYC37" s="2027"/>
      <c r="IYD37" s="2027"/>
      <c r="IYE37" s="2027"/>
      <c r="IYF37" s="2027"/>
      <c r="IYG37" s="2027"/>
      <c r="IYH37" s="2027"/>
      <c r="IYI37" s="2027"/>
      <c r="IYJ37" s="2027"/>
      <c r="IYK37" s="2027"/>
      <c r="IYL37" s="2027"/>
      <c r="IYM37" s="2027"/>
      <c r="IYN37" s="2027"/>
      <c r="IYO37" s="2027"/>
      <c r="IYP37" s="2027"/>
      <c r="IYQ37" s="2027"/>
      <c r="IYR37" s="2027"/>
      <c r="IYS37" s="2027"/>
      <c r="IYT37" s="2027"/>
      <c r="IYU37" s="2027"/>
      <c r="IYV37" s="2027"/>
      <c r="IYW37" s="2027"/>
      <c r="IYX37" s="2027"/>
      <c r="IYY37" s="2027"/>
      <c r="IYZ37" s="2027"/>
      <c r="IZA37" s="2027"/>
      <c r="IZB37" s="2027"/>
      <c r="IZC37" s="2027"/>
      <c r="IZD37" s="2027"/>
      <c r="IZE37" s="2027"/>
      <c r="IZF37" s="2027"/>
      <c r="IZG37" s="2027"/>
      <c r="IZH37" s="2027"/>
      <c r="IZI37" s="2027"/>
      <c r="IZJ37" s="2027"/>
      <c r="IZK37" s="2027"/>
      <c r="IZL37" s="2027"/>
      <c r="IZM37" s="2027"/>
      <c r="IZN37" s="2027"/>
      <c r="IZO37" s="2027"/>
      <c r="IZP37" s="2027"/>
      <c r="IZQ37" s="2027"/>
      <c r="IZR37" s="2027"/>
      <c r="IZS37" s="2027"/>
      <c r="IZT37" s="2027"/>
      <c r="IZU37" s="2027"/>
      <c r="IZV37" s="2027"/>
      <c r="IZW37" s="2027"/>
      <c r="IZX37" s="2027"/>
      <c r="IZY37" s="2027"/>
      <c r="IZZ37" s="2027"/>
      <c r="JAA37" s="2027"/>
      <c r="JAB37" s="2027"/>
      <c r="JAC37" s="2027"/>
      <c r="JAD37" s="2027"/>
      <c r="JAE37" s="2027"/>
      <c r="JAF37" s="2027"/>
      <c r="JAG37" s="2027"/>
      <c r="JAH37" s="2027"/>
      <c r="JAI37" s="2027"/>
      <c r="JAJ37" s="2027"/>
      <c r="JAK37" s="2027"/>
      <c r="JAL37" s="2027"/>
      <c r="JAM37" s="2027"/>
      <c r="JAN37" s="2027"/>
      <c r="JAO37" s="2027"/>
      <c r="JAP37" s="2027"/>
      <c r="JAQ37" s="2027"/>
      <c r="JAR37" s="2027"/>
      <c r="JAS37" s="2027"/>
      <c r="JAT37" s="2027"/>
      <c r="JAU37" s="2027"/>
      <c r="JAV37" s="2027"/>
      <c r="JAW37" s="2027"/>
      <c r="JAX37" s="2027"/>
      <c r="JAY37" s="2027"/>
      <c r="JAZ37" s="2027"/>
      <c r="JBA37" s="2027"/>
      <c r="JBB37" s="2027"/>
      <c r="JBC37" s="2027"/>
      <c r="JBD37" s="2027"/>
      <c r="JBE37" s="2027"/>
      <c r="JBF37" s="2027"/>
      <c r="JBG37" s="2027"/>
      <c r="JBH37" s="2027"/>
      <c r="JBI37" s="2027"/>
      <c r="JBJ37" s="2027"/>
      <c r="JBK37" s="2027"/>
      <c r="JBL37" s="2027"/>
      <c r="JBM37" s="2027"/>
      <c r="JBN37" s="2027"/>
      <c r="JBO37" s="2027"/>
      <c r="JBP37" s="2027"/>
      <c r="JBQ37" s="2027"/>
      <c r="JBR37" s="2027"/>
      <c r="JBS37" s="2027"/>
      <c r="JBT37" s="2027"/>
      <c r="JBU37" s="2027"/>
      <c r="JBV37" s="2027"/>
      <c r="JBW37" s="2027"/>
      <c r="JBX37" s="2027"/>
      <c r="JBY37" s="2027"/>
      <c r="JBZ37" s="2027"/>
      <c r="JCA37" s="2027"/>
      <c r="JCB37" s="2027"/>
      <c r="JCC37" s="2027"/>
      <c r="JCD37" s="2027"/>
      <c r="JCE37" s="2027"/>
      <c r="JCF37" s="2027"/>
      <c r="JCG37" s="2027"/>
      <c r="JCH37" s="2027"/>
      <c r="JCI37" s="2027"/>
      <c r="JCJ37" s="2027"/>
      <c r="JCK37" s="2027"/>
      <c r="JCL37" s="2027"/>
      <c r="JCM37" s="2027"/>
      <c r="JCN37" s="2027"/>
      <c r="JCO37" s="2027"/>
      <c r="JCP37" s="2027"/>
      <c r="JCQ37" s="2027"/>
      <c r="JCR37" s="2027"/>
      <c r="JCS37" s="2027"/>
      <c r="JCT37" s="2027"/>
      <c r="JCU37" s="2027"/>
      <c r="JCV37" s="2027"/>
      <c r="JCW37" s="2027"/>
      <c r="JCX37" s="2027"/>
      <c r="JCY37" s="2027"/>
      <c r="JCZ37" s="2027"/>
      <c r="JDA37" s="2027"/>
      <c r="JDB37" s="2027"/>
      <c r="JDC37" s="2027"/>
      <c r="JDD37" s="2027"/>
      <c r="JDE37" s="2027"/>
      <c r="JDF37" s="2027"/>
      <c r="JDG37" s="2027"/>
      <c r="JDH37" s="2027"/>
      <c r="JDI37" s="2027"/>
      <c r="JDJ37" s="2027"/>
      <c r="JDK37" s="2027"/>
      <c r="JDL37" s="2027"/>
      <c r="JDM37" s="2027"/>
      <c r="JDN37" s="2027"/>
      <c r="JDO37" s="2027"/>
      <c r="JDP37" s="2027"/>
      <c r="JDQ37" s="2027"/>
      <c r="JDR37" s="2027"/>
      <c r="JDS37" s="2027"/>
      <c r="JDT37" s="2027"/>
      <c r="JDU37" s="2027"/>
      <c r="JDV37" s="2027"/>
      <c r="JDW37" s="2027"/>
      <c r="JDX37" s="2027"/>
      <c r="JDY37" s="2027"/>
      <c r="JDZ37" s="2027"/>
      <c r="JEA37" s="2027"/>
      <c r="JEB37" s="2027"/>
      <c r="JEC37" s="2027"/>
      <c r="JED37" s="2027"/>
      <c r="JEE37" s="2027"/>
      <c r="JEF37" s="2027"/>
      <c r="JEG37" s="2027"/>
      <c r="JEH37" s="2027"/>
      <c r="JEI37" s="2027"/>
      <c r="JEJ37" s="2027"/>
      <c r="JEK37" s="2027"/>
      <c r="JEL37" s="2027"/>
      <c r="JEM37" s="2027"/>
      <c r="JEN37" s="2027"/>
      <c r="JEO37" s="2027"/>
      <c r="JEP37" s="2027"/>
      <c r="JEQ37" s="2027"/>
      <c r="JER37" s="2027"/>
      <c r="JES37" s="2027"/>
      <c r="JET37" s="2027"/>
      <c r="JEU37" s="2027"/>
      <c r="JEV37" s="2027"/>
      <c r="JEW37" s="2027"/>
      <c r="JEX37" s="2027"/>
      <c r="JEY37" s="2027"/>
      <c r="JEZ37" s="2027"/>
      <c r="JFA37" s="2027"/>
      <c r="JFB37" s="2027"/>
      <c r="JFC37" s="2027"/>
      <c r="JFD37" s="2027"/>
      <c r="JFE37" s="2027"/>
      <c r="JFF37" s="2027"/>
      <c r="JFG37" s="2027"/>
      <c r="JFH37" s="2027"/>
      <c r="JFI37" s="2027"/>
      <c r="JFJ37" s="2027"/>
      <c r="JFK37" s="2027"/>
      <c r="JFL37" s="2027"/>
      <c r="JFM37" s="2027"/>
      <c r="JFN37" s="2027"/>
      <c r="JFO37" s="2027"/>
      <c r="JFP37" s="2027"/>
      <c r="JFQ37" s="2027"/>
      <c r="JFR37" s="2027"/>
      <c r="JFS37" s="2027"/>
      <c r="JFT37" s="2027"/>
      <c r="JFU37" s="2027"/>
      <c r="JFV37" s="2027"/>
      <c r="JFW37" s="2027"/>
      <c r="JFX37" s="2027"/>
      <c r="JFY37" s="2027"/>
      <c r="JFZ37" s="2027"/>
      <c r="JGA37" s="2027"/>
      <c r="JGB37" s="2027"/>
      <c r="JGC37" s="2027"/>
      <c r="JGD37" s="2027"/>
      <c r="JGE37" s="2027"/>
      <c r="JGF37" s="2027"/>
      <c r="JGG37" s="2027"/>
      <c r="JGH37" s="2027"/>
      <c r="JGI37" s="2027"/>
      <c r="JGJ37" s="2027"/>
      <c r="JGK37" s="2027"/>
      <c r="JGL37" s="2027"/>
      <c r="JGM37" s="2027"/>
      <c r="JGN37" s="2027"/>
      <c r="JGO37" s="2027"/>
      <c r="JGP37" s="2027"/>
      <c r="JGQ37" s="2027"/>
      <c r="JGR37" s="2027"/>
      <c r="JGS37" s="2027"/>
      <c r="JGT37" s="2027"/>
      <c r="JGU37" s="2027"/>
      <c r="JGV37" s="2027"/>
      <c r="JGW37" s="2027"/>
      <c r="JGX37" s="2027"/>
      <c r="JGY37" s="2027"/>
      <c r="JGZ37" s="2027"/>
      <c r="JHA37" s="2027"/>
      <c r="JHB37" s="2027"/>
      <c r="JHC37" s="2027"/>
      <c r="JHD37" s="2027"/>
      <c r="JHE37" s="2027"/>
      <c r="JHF37" s="2027"/>
      <c r="JHG37" s="2027"/>
      <c r="JHH37" s="2027"/>
      <c r="JHI37" s="2027"/>
      <c r="JHJ37" s="2027"/>
      <c r="JHK37" s="2027"/>
      <c r="JHL37" s="2027"/>
      <c r="JHM37" s="2027"/>
      <c r="JHN37" s="2027"/>
      <c r="JHO37" s="2027"/>
      <c r="JHP37" s="2027"/>
      <c r="JHQ37" s="2027"/>
      <c r="JHR37" s="2027"/>
      <c r="JHS37" s="2027"/>
      <c r="JHT37" s="2027"/>
      <c r="JHU37" s="2027"/>
      <c r="JHV37" s="2027"/>
      <c r="JHW37" s="2027"/>
      <c r="JHX37" s="2027"/>
      <c r="JHY37" s="2027"/>
      <c r="JHZ37" s="2027"/>
      <c r="JIA37" s="2027"/>
      <c r="JIB37" s="2027"/>
      <c r="JIC37" s="2027"/>
      <c r="JID37" s="2027"/>
      <c r="JIE37" s="2027"/>
      <c r="JIF37" s="2027"/>
      <c r="JIG37" s="2027"/>
      <c r="JIH37" s="2027"/>
      <c r="JII37" s="2027"/>
      <c r="JIJ37" s="2027"/>
      <c r="JIK37" s="2027"/>
      <c r="JIL37" s="2027"/>
      <c r="JIM37" s="2027"/>
      <c r="JIN37" s="2027"/>
      <c r="JIO37" s="2027"/>
      <c r="JIP37" s="2027"/>
      <c r="JIQ37" s="2027"/>
      <c r="JIR37" s="2027"/>
      <c r="JIS37" s="2027"/>
      <c r="JIT37" s="2027"/>
      <c r="JIU37" s="2027"/>
      <c r="JIV37" s="2027"/>
      <c r="JIW37" s="2027"/>
      <c r="JIX37" s="2027"/>
      <c r="JIY37" s="2027"/>
      <c r="JIZ37" s="2027"/>
      <c r="JJA37" s="2027"/>
      <c r="JJB37" s="2027"/>
      <c r="JJC37" s="2027"/>
      <c r="JJD37" s="2027"/>
      <c r="JJE37" s="2027"/>
      <c r="JJF37" s="2027"/>
      <c r="JJG37" s="2027"/>
      <c r="JJH37" s="2027"/>
      <c r="JJI37" s="2027"/>
      <c r="JJJ37" s="2027"/>
      <c r="JJK37" s="2027"/>
      <c r="JJL37" s="2027"/>
      <c r="JJM37" s="2027"/>
      <c r="JJN37" s="2027"/>
      <c r="JJO37" s="2027"/>
      <c r="JJP37" s="2027"/>
      <c r="JJQ37" s="2027"/>
      <c r="JJR37" s="2027"/>
      <c r="JJS37" s="2027"/>
      <c r="JJT37" s="2027"/>
      <c r="JJU37" s="2027"/>
      <c r="JJV37" s="2027"/>
      <c r="JJW37" s="2027"/>
      <c r="JJX37" s="2027"/>
      <c r="JJY37" s="2027"/>
      <c r="JJZ37" s="2027"/>
      <c r="JKA37" s="2027"/>
      <c r="JKB37" s="2027"/>
      <c r="JKC37" s="2027"/>
      <c r="JKD37" s="2027"/>
      <c r="JKE37" s="2027"/>
      <c r="JKF37" s="2027"/>
      <c r="JKG37" s="2027"/>
      <c r="JKH37" s="2027"/>
      <c r="JKI37" s="2027"/>
      <c r="JKJ37" s="2027"/>
      <c r="JKK37" s="2027"/>
      <c r="JKL37" s="2027"/>
      <c r="JKM37" s="2027"/>
      <c r="JKN37" s="2027"/>
      <c r="JKO37" s="2027"/>
      <c r="JKP37" s="2027"/>
      <c r="JKQ37" s="2027"/>
      <c r="JKR37" s="2027"/>
      <c r="JKS37" s="2027"/>
      <c r="JKT37" s="2027"/>
      <c r="JKU37" s="2027"/>
      <c r="JKV37" s="2027"/>
      <c r="JKW37" s="2027"/>
      <c r="JKX37" s="2027"/>
      <c r="JKY37" s="2027"/>
      <c r="JKZ37" s="2027"/>
      <c r="JLA37" s="2027"/>
      <c r="JLB37" s="2027"/>
      <c r="JLC37" s="2027"/>
      <c r="JLD37" s="2027"/>
      <c r="JLE37" s="2027"/>
      <c r="JLF37" s="2027"/>
      <c r="JLG37" s="2027"/>
      <c r="JLH37" s="2027"/>
      <c r="JLI37" s="2027"/>
      <c r="JLJ37" s="2027"/>
      <c r="JLK37" s="2027"/>
      <c r="JLL37" s="2027"/>
      <c r="JLM37" s="2027"/>
      <c r="JLN37" s="2027"/>
      <c r="JLO37" s="2027"/>
      <c r="JLP37" s="2027"/>
      <c r="JLQ37" s="2027"/>
      <c r="JLR37" s="2027"/>
      <c r="JLS37" s="2027"/>
      <c r="JLT37" s="2027"/>
      <c r="JLU37" s="2027"/>
      <c r="JLV37" s="2027"/>
      <c r="JLW37" s="2027"/>
      <c r="JLX37" s="2027"/>
      <c r="JLY37" s="2027"/>
      <c r="JLZ37" s="2027"/>
      <c r="JMA37" s="2027"/>
      <c r="JMB37" s="2027"/>
      <c r="JMC37" s="2027"/>
      <c r="JMD37" s="2027"/>
      <c r="JME37" s="2027"/>
      <c r="JMF37" s="2027"/>
      <c r="JMG37" s="2027"/>
      <c r="JMH37" s="2027"/>
      <c r="JMI37" s="2027"/>
      <c r="JMJ37" s="2027"/>
      <c r="JMK37" s="2027"/>
      <c r="JML37" s="2027"/>
      <c r="JMM37" s="2027"/>
      <c r="JMN37" s="2027"/>
      <c r="JMO37" s="2027"/>
      <c r="JMP37" s="2027"/>
      <c r="JMQ37" s="2027"/>
      <c r="JMR37" s="2027"/>
      <c r="JMS37" s="2027"/>
      <c r="JMT37" s="2027"/>
      <c r="JMU37" s="2027"/>
      <c r="JMV37" s="2027"/>
      <c r="JMW37" s="2027"/>
      <c r="JMX37" s="2027"/>
      <c r="JMY37" s="2027"/>
      <c r="JMZ37" s="2027"/>
      <c r="JNA37" s="2027"/>
      <c r="JNB37" s="2027"/>
      <c r="JNC37" s="2027"/>
      <c r="JND37" s="2027"/>
      <c r="JNE37" s="2027"/>
      <c r="JNF37" s="2027"/>
      <c r="JNG37" s="2027"/>
      <c r="JNH37" s="2027"/>
      <c r="JNI37" s="2027"/>
      <c r="JNJ37" s="2027"/>
      <c r="JNK37" s="2027"/>
      <c r="JNL37" s="2027"/>
      <c r="JNM37" s="2027"/>
      <c r="JNN37" s="2027"/>
      <c r="JNO37" s="2027"/>
      <c r="JNP37" s="2027"/>
      <c r="JNQ37" s="2027"/>
      <c r="JNR37" s="2027"/>
      <c r="JNS37" s="2027"/>
      <c r="JNT37" s="2027"/>
      <c r="JNU37" s="2027"/>
      <c r="JNV37" s="2027"/>
      <c r="JNW37" s="2027"/>
      <c r="JNX37" s="2027"/>
      <c r="JNY37" s="2027"/>
      <c r="JNZ37" s="2027"/>
      <c r="JOA37" s="2027"/>
      <c r="JOB37" s="2027"/>
      <c r="JOC37" s="2027"/>
      <c r="JOD37" s="2027"/>
      <c r="JOE37" s="2027"/>
      <c r="JOF37" s="2027"/>
      <c r="JOG37" s="2027"/>
      <c r="JOH37" s="2027"/>
      <c r="JOI37" s="2027"/>
      <c r="JOJ37" s="2027"/>
      <c r="JOK37" s="2027"/>
      <c r="JOL37" s="2027"/>
      <c r="JOM37" s="2027"/>
      <c r="JON37" s="2027"/>
      <c r="JOO37" s="2027"/>
      <c r="JOP37" s="2027"/>
      <c r="JOQ37" s="2027"/>
      <c r="JOR37" s="2027"/>
      <c r="JOS37" s="2027"/>
      <c r="JOT37" s="2027"/>
      <c r="JOU37" s="2027"/>
      <c r="JOV37" s="2027"/>
      <c r="JOW37" s="2027"/>
      <c r="JOX37" s="2027"/>
      <c r="JOY37" s="2027"/>
      <c r="JOZ37" s="2027"/>
      <c r="JPA37" s="2027"/>
      <c r="JPB37" s="2027"/>
      <c r="JPC37" s="2027"/>
      <c r="JPD37" s="2027"/>
      <c r="JPE37" s="2027"/>
      <c r="JPF37" s="2027"/>
      <c r="JPG37" s="2027"/>
      <c r="JPH37" s="2027"/>
      <c r="JPI37" s="2027"/>
      <c r="JPJ37" s="2027"/>
      <c r="JPK37" s="2027"/>
      <c r="JPL37" s="2027"/>
      <c r="JPM37" s="2027"/>
      <c r="JPN37" s="2027"/>
      <c r="JPO37" s="2027"/>
      <c r="JPP37" s="2027"/>
      <c r="JPQ37" s="2027"/>
      <c r="JPR37" s="2027"/>
      <c r="JPS37" s="2027"/>
      <c r="JPT37" s="2027"/>
      <c r="JPU37" s="2027"/>
      <c r="JPV37" s="2027"/>
      <c r="JPW37" s="2027"/>
      <c r="JPX37" s="2027"/>
      <c r="JPY37" s="2027"/>
      <c r="JPZ37" s="2027"/>
      <c r="JQA37" s="2027"/>
      <c r="JQB37" s="2027"/>
      <c r="JQC37" s="2027"/>
      <c r="JQD37" s="2027"/>
      <c r="JQE37" s="2027"/>
      <c r="JQF37" s="2027"/>
      <c r="JQG37" s="2027"/>
      <c r="JQH37" s="2027"/>
      <c r="JQI37" s="2027"/>
      <c r="JQJ37" s="2027"/>
      <c r="JQK37" s="2027"/>
      <c r="JQL37" s="2027"/>
      <c r="JQM37" s="2027"/>
      <c r="JQN37" s="2027"/>
      <c r="JQO37" s="2027"/>
      <c r="JQP37" s="2027"/>
      <c r="JQQ37" s="2027"/>
      <c r="JQR37" s="2027"/>
      <c r="JQS37" s="2027"/>
      <c r="JQT37" s="2027"/>
      <c r="JQU37" s="2027"/>
      <c r="JQV37" s="2027"/>
      <c r="JQW37" s="2027"/>
      <c r="JQX37" s="2027"/>
      <c r="JQY37" s="2027"/>
      <c r="JQZ37" s="2027"/>
      <c r="JRA37" s="2027"/>
      <c r="JRB37" s="2027"/>
      <c r="JRC37" s="2027"/>
      <c r="JRD37" s="2027"/>
      <c r="JRE37" s="2027"/>
      <c r="JRF37" s="2027"/>
      <c r="JRG37" s="2027"/>
      <c r="JRH37" s="2027"/>
      <c r="JRI37" s="2027"/>
      <c r="JRJ37" s="2027"/>
      <c r="JRK37" s="2027"/>
      <c r="JRL37" s="2027"/>
      <c r="JRM37" s="2027"/>
      <c r="JRN37" s="2027"/>
      <c r="JRO37" s="2027"/>
      <c r="JRP37" s="2027"/>
      <c r="JRQ37" s="2027"/>
      <c r="JRR37" s="2027"/>
      <c r="JRS37" s="2027"/>
      <c r="JRT37" s="2027"/>
      <c r="JRU37" s="2027"/>
      <c r="JRV37" s="2027"/>
      <c r="JRW37" s="2027"/>
      <c r="JRX37" s="2027"/>
      <c r="JRY37" s="2027"/>
      <c r="JRZ37" s="2027"/>
      <c r="JSA37" s="2027"/>
      <c r="JSB37" s="2027"/>
      <c r="JSC37" s="2027"/>
      <c r="JSD37" s="2027"/>
      <c r="JSE37" s="2027"/>
      <c r="JSF37" s="2027"/>
      <c r="JSG37" s="2027"/>
      <c r="JSH37" s="2027"/>
      <c r="JSI37" s="2027"/>
      <c r="JSJ37" s="2027"/>
      <c r="JSK37" s="2027"/>
      <c r="JSL37" s="2027"/>
      <c r="JSM37" s="2027"/>
      <c r="JSN37" s="2027"/>
      <c r="JSO37" s="2027"/>
      <c r="JSP37" s="2027"/>
      <c r="JSQ37" s="2027"/>
      <c r="JSR37" s="2027"/>
      <c r="JSS37" s="2027"/>
      <c r="JST37" s="2027"/>
      <c r="JSU37" s="2027"/>
      <c r="JSV37" s="2027"/>
      <c r="JSW37" s="2027"/>
      <c r="JSX37" s="2027"/>
      <c r="JSY37" s="2027"/>
      <c r="JSZ37" s="2027"/>
      <c r="JTA37" s="2027"/>
      <c r="JTB37" s="2027"/>
      <c r="JTC37" s="2027"/>
      <c r="JTD37" s="2027"/>
      <c r="JTE37" s="2027"/>
      <c r="JTF37" s="2027"/>
      <c r="JTG37" s="2027"/>
      <c r="JTH37" s="2027"/>
      <c r="JTI37" s="2027"/>
      <c r="JTJ37" s="2027"/>
      <c r="JTK37" s="2027"/>
      <c r="JTL37" s="2027"/>
      <c r="JTM37" s="2027"/>
      <c r="JTN37" s="2027"/>
      <c r="JTO37" s="2027"/>
      <c r="JTP37" s="2027"/>
      <c r="JTQ37" s="2027"/>
      <c r="JTR37" s="2027"/>
      <c r="JTS37" s="2027"/>
      <c r="JTT37" s="2027"/>
      <c r="JTU37" s="2027"/>
      <c r="JTV37" s="2027"/>
      <c r="JTW37" s="2027"/>
      <c r="JTX37" s="2027"/>
      <c r="JTY37" s="2027"/>
      <c r="JTZ37" s="2027"/>
      <c r="JUA37" s="2027"/>
      <c r="JUB37" s="2027"/>
      <c r="JUC37" s="2027"/>
      <c r="JUD37" s="2027"/>
      <c r="JUE37" s="2027"/>
      <c r="JUF37" s="2027"/>
      <c r="JUG37" s="2027"/>
      <c r="JUH37" s="2027"/>
      <c r="JUI37" s="2027"/>
      <c r="JUJ37" s="2027"/>
      <c r="JUK37" s="2027"/>
      <c r="JUL37" s="2027"/>
      <c r="JUM37" s="2027"/>
      <c r="JUN37" s="2027"/>
      <c r="JUO37" s="2027"/>
      <c r="JUP37" s="2027"/>
      <c r="JUQ37" s="2027"/>
      <c r="JUR37" s="2027"/>
      <c r="JUS37" s="2027"/>
      <c r="JUT37" s="2027"/>
      <c r="JUU37" s="2027"/>
      <c r="JUV37" s="2027"/>
      <c r="JUW37" s="2027"/>
      <c r="JUX37" s="2027"/>
      <c r="JUY37" s="2027"/>
      <c r="JUZ37" s="2027"/>
      <c r="JVA37" s="2027"/>
      <c r="JVB37" s="2027"/>
      <c r="JVC37" s="2027"/>
      <c r="JVD37" s="2027"/>
      <c r="JVE37" s="2027"/>
      <c r="JVF37" s="2027"/>
      <c r="JVG37" s="2027"/>
      <c r="JVH37" s="2027"/>
      <c r="JVI37" s="2027"/>
      <c r="JVJ37" s="2027"/>
      <c r="JVK37" s="2027"/>
      <c r="JVL37" s="2027"/>
      <c r="JVM37" s="2027"/>
      <c r="JVN37" s="2027"/>
      <c r="JVO37" s="2027"/>
      <c r="JVP37" s="2027"/>
      <c r="JVQ37" s="2027"/>
      <c r="JVR37" s="2027"/>
      <c r="JVS37" s="2027"/>
      <c r="JVT37" s="2027"/>
      <c r="JVU37" s="2027"/>
      <c r="JVV37" s="2027"/>
      <c r="JVW37" s="2027"/>
      <c r="JVX37" s="2027"/>
      <c r="JVY37" s="2027"/>
      <c r="JVZ37" s="2027"/>
      <c r="JWA37" s="2027"/>
      <c r="JWB37" s="2027"/>
      <c r="JWC37" s="2027"/>
      <c r="JWD37" s="2027"/>
      <c r="JWE37" s="2027"/>
      <c r="JWF37" s="2027"/>
      <c r="JWG37" s="2027"/>
      <c r="JWH37" s="2027"/>
      <c r="JWI37" s="2027"/>
      <c r="JWJ37" s="2027"/>
      <c r="JWK37" s="2027"/>
      <c r="JWL37" s="2027"/>
      <c r="JWM37" s="2027"/>
      <c r="JWN37" s="2027"/>
      <c r="JWO37" s="2027"/>
      <c r="JWP37" s="2027"/>
      <c r="JWQ37" s="2027"/>
      <c r="JWR37" s="2027"/>
      <c r="JWS37" s="2027"/>
      <c r="JWT37" s="2027"/>
      <c r="JWU37" s="2027"/>
      <c r="JWV37" s="2027"/>
      <c r="JWW37" s="2027"/>
      <c r="JWX37" s="2027"/>
      <c r="JWY37" s="2027"/>
      <c r="JWZ37" s="2027"/>
      <c r="JXA37" s="2027"/>
      <c r="JXB37" s="2027"/>
      <c r="JXC37" s="2027"/>
      <c r="JXD37" s="2027"/>
      <c r="JXE37" s="2027"/>
      <c r="JXF37" s="2027"/>
      <c r="JXG37" s="2027"/>
      <c r="JXH37" s="2027"/>
      <c r="JXI37" s="2027"/>
      <c r="JXJ37" s="2027"/>
      <c r="JXK37" s="2027"/>
      <c r="JXL37" s="2027"/>
      <c r="JXM37" s="2027"/>
      <c r="JXN37" s="2027"/>
      <c r="JXO37" s="2027"/>
      <c r="JXP37" s="2027"/>
      <c r="JXQ37" s="2027"/>
      <c r="JXR37" s="2027"/>
      <c r="JXS37" s="2027"/>
      <c r="JXT37" s="2027"/>
      <c r="JXU37" s="2027"/>
      <c r="JXV37" s="2027"/>
      <c r="JXW37" s="2027"/>
      <c r="JXX37" s="2027"/>
      <c r="JXY37" s="2027"/>
      <c r="JXZ37" s="2027"/>
      <c r="JYA37" s="2027"/>
      <c r="JYB37" s="2027"/>
      <c r="JYC37" s="2027"/>
      <c r="JYD37" s="2027"/>
      <c r="JYE37" s="2027"/>
      <c r="JYF37" s="2027"/>
      <c r="JYG37" s="2027"/>
      <c r="JYH37" s="2027"/>
      <c r="JYI37" s="2027"/>
      <c r="JYJ37" s="2027"/>
      <c r="JYK37" s="2027"/>
      <c r="JYL37" s="2027"/>
      <c r="JYM37" s="2027"/>
      <c r="JYN37" s="2027"/>
      <c r="JYO37" s="2027"/>
      <c r="JYP37" s="2027"/>
      <c r="JYQ37" s="2027"/>
      <c r="JYR37" s="2027"/>
      <c r="JYS37" s="2027"/>
      <c r="JYT37" s="2027"/>
      <c r="JYU37" s="2027"/>
      <c r="JYV37" s="2027"/>
      <c r="JYW37" s="2027"/>
      <c r="JYX37" s="2027"/>
      <c r="JYY37" s="2027"/>
      <c r="JYZ37" s="2027"/>
      <c r="JZA37" s="2027"/>
      <c r="JZB37" s="2027"/>
      <c r="JZC37" s="2027"/>
      <c r="JZD37" s="2027"/>
      <c r="JZE37" s="2027"/>
      <c r="JZF37" s="2027"/>
      <c r="JZG37" s="2027"/>
      <c r="JZH37" s="2027"/>
      <c r="JZI37" s="2027"/>
      <c r="JZJ37" s="2027"/>
      <c r="JZK37" s="2027"/>
      <c r="JZL37" s="2027"/>
      <c r="JZM37" s="2027"/>
      <c r="JZN37" s="2027"/>
      <c r="JZO37" s="2027"/>
      <c r="JZP37" s="2027"/>
      <c r="JZQ37" s="2027"/>
      <c r="JZR37" s="2027"/>
      <c r="JZS37" s="2027"/>
      <c r="JZT37" s="2027"/>
      <c r="JZU37" s="2027"/>
      <c r="JZV37" s="2027"/>
      <c r="JZW37" s="2027"/>
      <c r="JZX37" s="2027"/>
      <c r="JZY37" s="2027"/>
      <c r="JZZ37" s="2027"/>
      <c r="KAA37" s="2027"/>
      <c r="KAB37" s="2027"/>
      <c r="KAC37" s="2027"/>
      <c r="KAD37" s="2027"/>
      <c r="KAE37" s="2027"/>
      <c r="KAF37" s="2027"/>
      <c r="KAG37" s="2027"/>
      <c r="KAH37" s="2027"/>
      <c r="KAI37" s="2027"/>
      <c r="KAJ37" s="2027"/>
      <c r="KAK37" s="2027"/>
      <c r="KAL37" s="2027"/>
      <c r="KAM37" s="2027"/>
      <c r="KAN37" s="2027"/>
      <c r="KAO37" s="2027"/>
      <c r="KAP37" s="2027"/>
      <c r="KAQ37" s="2027"/>
      <c r="KAR37" s="2027"/>
      <c r="KAS37" s="2027"/>
      <c r="KAT37" s="2027"/>
      <c r="KAU37" s="2027"/>
      <c r="KAV37" s="2027"/>
      <c r="KAW37" s="2027"/>
      <c r="KAX37" s="2027"/>
      <c r="KAY37" s="2027"/>
      <c r="KAZ37" s="2027"/>
      <c r="KBA37" s="2027"/>
      <c r="KBB37" s="2027"/>
      <c r="KBC37" s="2027"/>
      <c r="KBD37" s="2027"/>
      <c r="KBE37" s="2027"/>
      <c r="KBF37" s="2027"/>
      <c r="KBG37" s="2027"/>
      <c r="KBH37" s="2027"/>
      <c r="KBI37" s="2027"/>
      <c r="KBJ37" s="2027"/>
      <c r="KBK37" s="2027"/>
      <c r="KBL37" s="2027"/>
      <c r="KBM37" s="2027"/>
      <c r="KBN37" s="2027"/>
      <c r="KBO37" s="2027"/>
      <c r="KBP37" s="2027"/>
      <c r="KBQ37" s="2027"/>
      <c r="KBR37" s="2027"/>
      <c r="KBS37" s="2027"/>
      <c r="KBT37" s="2027"/>
      <c r="KBU37" s="2027"/>
      <c r="KBV37" s="2027"/>
      <c r="KBW37" s="2027"/>
      <c r="KBX37" s="2027"/>
      <c r="KBY37" s="2027"/>
      <c r="KBZ37" s="2027"/>
      <c r="KCA37" s="2027"/>
      <c r="KCB37" s="2027"/>
      <c r="KCC37" s="2027"/>
      <c r="KCD37" s="2027"/>
      <c r="KCE37" s="2027"/>
      <c r="KCF37" s="2027"/>
      <c r="KCG37" s="2027"/>
      <c r="KCH37" s="2027"/>
      <c r="KCI37" s="2027"/>
      <c r="KCJ37" s="2027"/>
      <c r="KCK37" s="2027"/>
      <c r="KCL37" s="2027"/>
      <c r="KCM37" s="2027"/>
      <c r="KCN37" s="2027"/>
      <c r="KCO37" s="2027"/>
      <c r="KCP37" s="2027"/>
      <c r="KCQ37" s="2027"/>
      <c r="KCR37" s="2027"/>
      <c r="KCS37" s="2027"/>
      <c r="KCT37" s="2027"/>
      <c r="KCU37" s="2027"/>
      <c r="KCV37" s="2027"/>
      <c r="KCW37" s="2027"/>
      <c r="KCX37" s="2027"/>
      <c r="KCY37" s="2027"/>
      <c r="KCZ37" s="2027"/>
      <c r="KDA37" s="2027"/>
      <c r="KDB37" s="2027"/>
      <c r="KDC37" s="2027"/>
      <c r="KDD37" s="2027"/>
      <c r="KDE37" s="2027"/>
      <c r="KDF37" s="2027"/>
      <c r="KDG37" s="2027"/>
      <c r="KDH37" s="2027"/>
      <c r="KDI37" s="2027"/>
      <c r="KDJ37" s="2027"/>
      <c r="KDK37" s="2027"/>
      <c r="KDL37" s="2027"/>
      <c r="KDM37" s="2027"/>
      <c r="KDN37" s="2027"/>
      <c r="KDO37" s="2027"/>
      <c r="KDP37" s="2027"/>
      <c r="KDQ37" s="2027"/>
      <c r="KDR37" s="2027"/>
      <c r="KDS37" s="2027"/>
      <c r="KDT37" s="2027"/>
      <c r="KDU37" s="2027"/>
      <c r="KDV37" s="2027"/>
      <c r="KDW37" s="2027"/>
      <c r="KDX37" s="2027"/>
      <c r="KDY37" s="2027"/>
      <c r="KDZ37" s="2027"/>
      <c r="KEA37" s="2027"/>
      <c r="KEB37" s="2027"/>
      <c r="KEC37" s="2027"/>
      <c r="KED37" s="2027"/>
      <c r="KEE37" s="2027"/>
      <c r="KEF37" s="2027"/>
      <c r="KEG37" s="2027"/>
      <c r="KEH37" s="2027"/>
      <c r="KEI37" s="2027"/>
      <c r="KEJ37" s="2027"/>
      <c r="KEK37" s="2027"/>
      <c r="KEL37" s="2027"/>
      <c r="KEM37" s="2027"/>
      <c r="KEN37" s="2027"/>
      <c r="KEO37" s="2027"/>
      <c r="KEP37" s="2027"/>
      <c r="KEQ37" s="2027"/>
      <c r="KER37" s="2027"/>
      <c r="KES37" s="2027"/>
      <c r="KET37" s="2027"/>
      <c r="KEU37" s="2027"/>
      <c r="KEV37" s="2027"/>
      <c r="KEW37" s="2027"/>
      <c r="KEX37" s="2027"/>
      <c r="KEY37" s="2027"/>
      <c r="KEZ37" s="2027"/>
      <c r="KFA37" s="2027"/>
      <c r="KFB37" s="2027"/>
      <c r="KFC37" s="2027"/>
      <c r="KFD37" s="2027"/>
      <c r="KFE37" s="2027"/>
      <c r="KFF37" s="2027"/>
      <c r="KFG37" s="2027"/>
      <c r="KFH37" s="2027"/>
      <c r="KFI37" s="2027"/>
      <c r="KFJ37" s="2027"/>
      <c r="KFK37" s="2027"/>
      <c r="KFL37" s="2027"/>
      <c r="KFM37" s="2027"/>
      <c r="KFN37" s="2027"/>
      <c r="KFO37" s="2027"/>
      <c r="KFP37" s="2027"/>
      <c r="KFQ37" s="2027"/>
      <c r="KFR37" s="2027"/>
      <c r="KFS37" s="2027"/>
      <c r="KFT37" s="2027"/>
      <c r="KFU37" s="2027"/>
      <c r="KFV37" s="2027"/>
      <c r="KFW37" s="2027"/>
      <c r="KFX37" s="2027"/>
      <c r="KFY37" s="2027"/>
      <c r="KFZ37" s="2027"/>
      <c r="KGA37" s="2027"/>
      <c r="KGB37" s="2027"/>
      <c r="KGC37" s="2027"/>
      <c r="KGD37" s="2027"/>
      <c r="KGE37" s="2027"/>
      <c r="KGF37" s="2027"/>
      <c r="KGG37" s="2027"/>
      <c r="KGH37" s="2027"/>
      <c r="KGI37" s="2027"/>
      <c r="KGJ37" s="2027"/>
      <c r="KGK37" s="2027"/>
      <c r="KGL37" s="2027"/>
      <c r="KGM37" s="2027"/>
      <c r="KGN37" s="2027"/>
      <c r="KGO37" s="2027"/>
      <c r="KGP37" s="2027"/>
      <c r="KGQ37" s="2027"/>
      <c r="KGR37" s="2027"/>
      <c r="KGS37" s="2027"/>
      <c r="KGT37" s="2027"/>
      <c r="KGU37" s="2027"/>
      <c r="KGV37" s="2027"/>
      <c r="KGW37" s="2027"/>
      <c r="KGX37" s="2027"/>
      <c r="KGY37" s="2027"/>
      <c r="KGZ37" s="2027"/>
      <c r="KHA37" s="2027"/>
      <c r="KHB37" s="2027"/>
      <c r="KHC37" s="2027"/>
      <c r="KHD37" s="2027"/>
      <c r="KHE37" s="2027"/>
      <c r="KHF37" s="2027"/>
      <c r="KHG37" s="2027"/>
      <c r="KHH37" s="2027"/>
      <c r="KHI37" s="2027"/>
      <c r="KHJ37" s="2027"/>
      <c r="KHK37" s="2027"/>
      <c r="KHL37" s="2027"/>
      <c r="KHM37" s="2027"/>
      <c r="KHN37" s="2027"/>
      <c r="KHO37" s="2027"/>
      <c r="KHP37" s="2027"/>
      <c r="KHQ37" s="2027"/>
      <c r="KHR37" s="2027"/>
      <c r="KHS37" s="2027"/>
      <c r="KHT37" s="2027"/>
      <c r="KHU37" s="2027"/>
      <c r="KHV37" s="2027"/>
      <c r="KHW37" s="2027"/>
      <c r="KHX37" s="2027"/>
      <c r="KHY37" s="2027"/>
      <c r="KHZ37" s="2027"/>
      <c r="KIA37" s="2027"/>
      <c r="KIB37" s="2027"/>
      <c r="KIC37" s="2027"/>
      <c r="KID37" s="2027"/>
      <c r="KIE37" s="2027"/>
      <c r="KIF37" s="2027"/>
      <c r="KIG37" s="2027"/>
      <c r="KIH37" s="2027"/>
      <c r="KII37" s="2027"/>
      <c r="KIJ37" s="2027"/>
      <c r="KIK37" s="2027"/>
      <c r="KIL37" s="2027"/>
      <c r="KIM37" s="2027"/>
      <c r="KIN37" s="2027"/>
      <c r="KIO37" s="2027"/>
      <c r="KIP37" s="2027"/>
      <c r="KIQ37" s="2027"/>
      <c r="KIR37" s="2027"/>
      <c r="KIS37" s="2027"/>
      <c r="KIT37" s="2027"/>
      <c r="KIU37" s="2027"/>
      <c r="KIV37" s="2027"/>
      <c r="KIW37" s="2027"/>
      <c r="KIX37" s="2027"/>
      <c r="KIY37" s="2027"/>
      <c r="KIZ37" s="2027"/>
      <c r="KJA37" s="2027"/>
      <c r="KJB37" s="2027"/>
      <c r="KJC37" s="2027"/>
      <c r="KJD37" s="2027"/>
      <c r="KJE37" s="2027"/>
      <c r="KJF37" s="2027"/>
      <c r="KJG37" s="2027"/>
      <c r="KJH37" s="2027"/>
      <c r="KJI37" s="2027"/>
      <c r="KJJ37" s="2027"/>
      <c r="KJK37" s="2027"/>
      <c r="KJL37" s="2027"/>
      <c r="KJM37" s="2027"/>
      <c r="KJN37" s="2027"/>
      <c r="KJO37" s="2027"/>
      <c r="KJP37" s="2027"/>
      <c r="KJQ37" s="2027"/>
      <c r="KJR37" s="2027"/>
      <c r="KJS37" s="2027"/>
      <c r="KJT37" s="2027"/>
      <c r="KJU37" s="2027"/>
      <c r="KJV37" s="2027"/>
      <c r="KJW37" s="2027"/>
      <c r="KJX37" s="2027"/>
      <c r="KJY37" s="2027"/>
      <c r="KJZ37" s="2027"/>
      <c r="KKA37" s="2027"/>
      <c r="KKB37" s="2027"/>
      <c r="KKC37" s="2027"/>
      <c r="KKD37" s="2027"/>
      <c r="KKE37" s="2027"/>
      <c r="KKF37" s="2027"/>
      <c r="KKG37" s="2027"/>
      <c r="KKH37" s="2027"/>
      <c r="KKI37" s="2027"/>
      <c r="KKJ37" s="2027"/>
      <c r="KKK37" s="2027"/>
      <c r="KKL37" s="2027"/>
      <c r="KKM37" s="2027"/>
      <c r="KKN37" s="2027"/>
      <c r="KKO37" s="2027"/>
      <c r="KKP37" s="2027"/>
      <c r="KKQ37" s="2027"/>
      <c r="KKR37" s="2027"/>
      <c r="KKS37" s="2027"/>
      <c r="KKT37" s="2027"/>
      <c r="KKU37" s="2027"/>
      <c r="KKV37" s="2027"/>
      <c r="KKW37" s="2027"/>
      <c r="KKX37" s="2027"/>
      <c r="KKY37" s="2027"/>
      <c r="KKZ37" s="2027"/>
      <c r="KLA37" s="2027"/>
      <c r="KLB37" s="2027"/>
      <c r="KLC37" s="2027"/>
      <c r="KLD37" s="2027"/>
      <c r="KLE37" s="2027"/>
      <c r="KLF37" s="2027"/>
      <c r="KLG37" s="2027"/>
      <c r="KLH37" s="2027"/>
      <c r="KLI37" s="2027"/>
      <c r="KLJ37" s="2027"/>
      <c r="KLK37" s="2027"/>
      <c r="KLL37" s="2027"/>
      <c r="KLM37" s="2027"/>
      <c r="KLN37" s="2027"/>
      <c r="KLO37" s="2027"/>
      <c r="KLP37" s="2027"/>
      <c r="KLQ37" s="2027"/>
      <c r="KLR37" s="2027"/>
      <c r="KLS37" s="2027"/>
      <c r="KLT37" s="2027"/>
      <c r="KLU37" s="2027"/>
      <c r="KLV37" s="2027"/>
      <c r="KLW37" s="2027"/>
      <c r="KLX37" s="2027"/>
      <c r="KLY37" s="2027"/>
      <c r="KLZ37" s="2027"/>
      <c r="KMA37" s="2027"/>
      <c r="KMB37" s="2027"/>
      <c r="KMC37" s="2027"/>
      <c r="KMD37" s="2027"/>
      <c r="KME37" s="2027"/>
      <c r="KMF37" s="2027"/>
      <c r="KMG37" s="2027"/>
      <c r="KMH37" s="2027"/>
      <c r="KMI37" s="2027"/>
      <c r="KMJ37" s="2027"/>
      <c r="KMK37" s="2027"/>
      <c r="KML37" s="2027"/>
      <c r="KMM37" s="2027"/>
      <c r="KMN37" s="2027"/>
      <c r="KMO37" s="2027"/>
      <c r="KMP37" s="2027"/>
      <c r="KMQ37" s="2027"/>
      <c r="KMR37" s="2027"/>
      <c r="KMS37" s="2027"/>
      <c r="KMT37" s="2027"/>
      <c r="KMU37" s="2027"/>
      <c r="KMV37" s="2027"/>
      <c r="KMW37" s="2027"/>
      <c r="KMX37" s="2027"/>
      <c r="KMY37" s="2027"/>
      <c r="KMZ37" s="2027"/>
      <c r="KNA37" s="2027"/>
      <c r="KNB37" s="2027"/>
      <c r="KNC37" s="2027"/>
      <c r="KND37" s="2027"/>
      <c r="KNE37" s="2027"/>
      <c r="KNF37" s="2027"/>
      <c r="KNG37" s="2027"/>
      <c r="KNH37" s="2027"/>
      <c r="KNI37" s="2027"/>
      <c r="KNJ37" s="2027"/>
      <c r="KNK37" s="2027"/>
      <c r="KNL37" s="2027"/>
      <c r="KNM37" s="2027"/>
      <c r="KNN37" s="2027"/>
      <c r="KNO37" s="2027"/>
      <c r="KNP37" s="2027"/>
      <c r="KNQ37" s="2027"/>
      <c r="KNR37" s="2027"/>
      <c r="KNS37" s="2027"/>
      <c r="KNT37" s="2027"/>
      <c r="KNU37" s="2027"/>
      <c r="KNV37" s="2027"/>
      <c r="KNW37" s="2027"/>
      <c r="KNX37" s="2027"/>
      <c r="KNY37" s="2027"/>
      <c r="KNZ37" s="2027"/>
      <c r="KOA37" s="2027"/>
      <c r="KOB37" s="2027"/>
      <c r="KOC37" s="2027"/>
      <c r="KOD37" s="2027"/>
      <c r="KOE37" s="2027"/>
      <c r="KOF37" s="2027"/>
      <c r="KOG37" s="2027"/>
      <c r="KOH37" s="2027"/>
      <c r="KOI37" s="2027"/>
      <c r="KOJ37" s="2027"/>
      <c r="KOK37" s="2027"/>
      <c r="KOL37" s="2027"/>
      <c r="KOM37" s="2027"/>
      <c r="KON37" s="2027"/>
      <c r="KOO37" s="2027"/>
      <c r="KOP37" s="2027"/>
      <c r="KOQ37" s="2027"/>
      <c r="KOR37" s="2027"/>
      <c r="KOS37" s="2027"/>
      <c r="KOT37" s="2027"/>
      <c r="KOU37" s="2027"/>
      <c r="KOV37" s="2027"/>
      <c r="KOW37" s="2027"/>
      <c r="KOX37" s="2027"/>
      <c r="KOY37" s="2027"/>
      <c r="KOZ37" s="2027"/>
      <c r="KPA37" s="2027"/>
      <c r="KPB37" s="2027"/>
      <c r="KPC37" s="2027"/>
      <c r="KPD37" s="2027"/>
      <c r="KPE37" s="2027"/>
      <c r="KPF37" s="2027"/>
      <c r="KPG37" s="2027"/>
      <c r="KPH37" s="2027"/>
      <c r="KPI37" s="2027"/>
      <c r="KPJ37" s="2027"/>
      <c r="KPK37" s="2027"/>
      <c r="KPL37" s="2027"/>
      <c r="KPM37" s="2027"/>
      <c r="KPN37" s="2027"/>
      <c r="KPO37" s="2027"/>
      <c r="KPP37" s="2027"/>
      <c r="KPQ37" s="2027"/>
      <c r="KPR37" s="2027"/>
      <c r="KPS37" s="2027"/>
      <c r="KPT37" s="2027"/>
      <c r="KPU37" s="2027"/>
      <c r="KPV37" s="2027"/>
      <c r="KPW37" s="2027"/>
      <c r="KPX37" s="2027"/>
      <c r="KPY37" s="2027"/>
      <c r="KPZ37" s="2027"/>
      <c r="KQA37" s="2027"/>
      <c r="KQB37" s="2027"/>
      <c r="KQC37" s="2027"/>
      <c r="KQD37" s="2027"/>
      <c r="KQE37" s="2027"/>
      <c r="KQF37" s="2027"/>
      <c r="KQG37" s="2027"/>
      <c r="KQH37" s="2027"/>
      <c r="KQI37" s="2027"/>
      <c r="KQJ37" s="2027"/>
      <c r="KQK37" s="2027"/>
      <c r="KQL37" s="2027"/>
      <c r="KQM37" s="2027"/>
      <c r="KQN37" s="2027"/>
      <c r="KQO37" s="2027"/>
      <c r="KQP37" s="2027"/>
      <c r="KQQ37" s="2027"/>
      <c r="KQR37" s="2027"/>
      <c r="KQS37" s="2027"/>
      <c r="KQT37" s="2027"/>
      <c r="KQU37" s="2027"/>
      <c r="KQV37" s="2027"/>
      <c r="KQW37" s="2027"/>
      <c r="KQX37" s="2027"/>
      <c r="KQY37" s="2027"/>
      <c r="KQZ37" s="2027"/>
      <c r="KRA37" s="2027"/>
      <c r="KRB37" s="2027"/>
      <c r="KRC37" s="2027"/>
      <c r="KRD37" s="2027"/>
      <c r="KRE37" s="2027"/>
      <c r="KRF37" s="2027"/>
      <c r="KRG37" s="2027"/>
      <c r="KRH37" s="2027"/>
      <c r="KRI37" s="2027"/>
      <c r="KRJ37" s="2027"/>
      <c r="KRK37" s="2027"/>
      <c r="KRL37" s="2027"/>
      <c r="KRM37" s="2027"/>
      <c r="KRN37" s="2027"/>
      <c r="KRO37" s="2027"/>
      <c r="KRP37" s="2027"/>
      <c r="KRQ37" s="2027"/>
      <c r="KRR37" s="2027"/>
      <c r="KRS37" s="2027"/>
      <c r="KRT37" s="2027"/>
      <c r="KRU37" s="2027"/>
      <c r="KRV37" s="2027"/>
      <c r="KRW37" s="2027"/>
      <c r="KRX37" s="2027"/>
      <c r="KRY37" s="2027"/>
      <c r="KRZ37" s="2027"/>
      <c r="KSA37" s="2027"/>
      <c r="KSB37" s="2027"/>
      <c r="KSC37" s="2027"/>
      <c r="KSD37" s="2027"/>
      <c r="KSE37" s="2027"/>
      <c r="KSF37" s="2027"/>
      <c r="KSG37" s="2027"/>
      <c r="KSH37" s="2027"/>
      <c r="KSI37" s="2027"/>
      <c r="KSJ37" s="2027"/>
      <c r="KSK37" s="2027"/>
      <c r="KSL37" s="2027"/>
      <c r="KSM37" s="2027"/>
      <c r="KSN37" s="2027"/>
      <c r="KSO37" s="2027"/>
      <c r="KSP37" s="2027"/>
      <c r="KSQ37" s="2027"/>
      <c r="KSR37" s="2027"/>
      <c r="KSS37" s="2027"/>
      <c r="KST37" s="2027"/>
      <c r="KSU37" s="2027"/>
      <c r="KSV37" s="2027"/>
      <c r="KSW37" s="2027"/>
      <c r="KSX37" s="2027"/>
      <c r="KSY37" s="2027"/>
      <c r="KSZ37" s="2027"/>
      <c r="KTA37" s="2027"/>
      <c r="KTB37" s="2027"/>
      <c r="KTC37" s="2027"/>
      <c r="KTD37" s="2027"/>
      <c r="KTE37" s="2027"/>
      <c r="KTF37" s="2027"/>
      <c r="KTG37" s="2027"/>
      <c r="KTH37" s="2027"/>
      <c r="KTI37" s="2027"/>
      <c r="KTJ37" s="2027"/>
      <c r="KTK37" s="2027"/>
      <c r="KTL37" s="2027"/>
      <c r="KTM37" s="2027"/>
      <c r="KTN37" s="2027"/>
      <c r="KTO37" s="2027"/>
      <c r="KTP37" s="2027"/>
      <c r="KTQ37" s="2027"/>
      <c r="KTR37" s="2027"/>
      <c r="KTS37" s="2027"/>
      <c r="KTT37" s="2027"/>
      <c r="KTU37" s="2027"/>
      <c r="KTV37" s="2027"/>
      <c r="KTW37" s="2027"/>
      <c r="KTX37" s="2027"/>
      <c r="KTY37" s="2027"/>
      <c r="KTZ37" s="2027"/>
      <c r="KUA37" s="2027"/>
      <c r="KUB37" s="2027"/>
      <c r="KUC37" s="2027"/>
      <c r="KUD37" s="2027"/>
      <c r="KUE37" s="2027"/>
      <c r="KUF37" s="2027"/>
      <c r="KUG37" s="2027"/>
      <c r="KUH37" s="2027"/>
      <c r="KUI37" s="2027"/>
      <c r="KUJ37" s="2027"/>
      <c r="KUK37" s="2027"/>
      <c r="KUL37" s="2027"/>
      <c r="KUM37" s="2027"/>
      <c r="KUN37" s="2027"/>
      <c r="KUO37" s="2027"/>
      <c r="KUP37" s="2027"/>
      <c r="KUQ37" s="2027"/>
      <c r="KUR37" s="2027"/>
      <c r="KUS37" s="2027"/>
      <c r="KUT37" s="2027"/>
      <c r="KUU37" s="2027"/>
      <c r="KUV37" s="2027"/>
      <c r="KUW37" s="2027"/>
      <c r="KUX37" s="2027"/>
      <c r="KUY37" s="2027"/>
      <c r="KUZ37" s="2027"/>
      <c r="KVA37" s="2027"/>
      <c r="KVB37" s="2027"/>
      <c r="KVC37" s="2027"/>
      <c r="KVD37" s="2027"/>
      <c r="KVE37" s="2027"/>
      <c r="KVF37" s="2027"/>
      <c r="KVG37" s="2027"/>
      <c r="KVH37" s="2027"/>
      <c r="KVI37" s="2027"/>
      <c r="KVJ37" s="2027"/>
      <c r="KVK37" s="2027"/>
      <c r="KVL37" s="2027"/>
      <c r="KVM37" s="2027"/>
      <c r="KVN37" s="2027"/>
      <c r="KVO37" s="2027"/>
      <c r="KVP37" s="2027"/>
      <c r="KVQ37" s="2027"/>
      <c r="KVR37" s="2027"/>
      <c r="KVS37" s="2027"/>
      <c r="KVT37" s="2027"/>
      <c r="KVU37" s="2027"/>
      <c r="KVV37" s="2027"/>
      <c r="KVW37" s="2027"/>
      <c r="KVX37" s="2027"/>
      <c r="KVY37" s="2027"/>
      <c r="KVZ37" s="2027"/>
      <c r="KWA37" s="2027"/>
      <c r="KWB37" s="2027"/>
      <c r="KWC37" s="2027"/>
      <c r="KWD37" s="2027"/>
      <c r="KWE37" s="2027"/>
      <c r="KWF37" s="2027"/>
      <c r="KWG37" s="2027"/>
      <c r="KWH37" s="2027"/>
      <c r="KWI37" s="2027"/>
      <c r="KWJ37" s="2027"/>
      <c r="KWK37" s="2027"/>
      <c r="KWL37" s="2027"/>
      <c r="KWM37" s="2027"/>
      <c r="KWN37" s="2027"/>
      <c r="KWO37" s="2027"/>
      <c r="KWP37" s="2027"/>
      <c r="KWQ37" s="2027"/>
      <c r="KWR37" s="2027"/>
      <c r="KWS37" s="2027"/>
      <c r="KWT37" s="2027"/>
      <c r="KWU37" s="2027"/>
      <c r="KWV37" s="2027"/>
      <c r="KWW37" s="2027"/>
      <c r="KWX37" s="2027"/>
      <c r="KWY37" s="2027"/>
      <c r="KWZ37" s="2027"/>
      <c r="KXA37" s="2027"/>
      <c r="KXB37" s="2027"/>
      <c r="KXC37" s="2027"/>
      <c r="KXD37" s="2027"/>
      <c r="KXE37" s="2027"/>
      <c r="KXF37" s="2027"/>
      <c r="KXG37" s="2027"/>
      <c r="KXH37" s="2027"/>
      <c r="KXI37" s="2027"/>
      <c r="KXJ37" s="2027"/>
      <c r="KXK37" s="2027"/>
      <c r="KXL37" s="2027"/>
      <c r="KXM37" s="2027"/>
      <c r="KXN37" s="2027"/>
      <c r="KXO37" s="2027"/>
      <c r="KXP37" s="2027"/>
      <c r="KXQ37" s="2027"/>
      <c r="KXR37" s="2027"/>
      <c r="KXS37" s="2027"/>
      <c r="KXT37" s="2027"/>
      <c r="KXU37" s="2027"/>
      <c r="KXV37" s="2027"/>
      <c r="KXW37" s="2027"/>
      <c r="KXX37" s="2027"/>
      <c r="KXY37" s="2027"/>
      <c r="KXZ37" s="2027"/>
      <c r="KYA37" s="2027"/>
      <c r="KYB37" s="2027"/>
      <c r="KYC37" s="2027"/>
      <c r="KYD37" s="2027"/>
      <c r="KYE37" s="2027"/>
      <c r="KYF37" s="2027"/>
      <c r="KYG37" s="2027"/>
      <c r="KYH37" s="2027"/>
      <c r="KYI37" s="2027"/>
      <c r="KYJ37" s="2027"/>
      <c r="KYK37" s="2027"/>
      <c r="KYL37" s="2027"/>
      <c r="KYM37" s="2027"/>
      <c r="KYN37" s="2027"/>
      <c r="KYO37" s="2027"/>
      <c r="KYP37" s="2027"/>
      <c r="KYQ37" s="2027"/>
      <c r="KYR37" s="2027"/>
      <c r="KYS37" s="2027"/>
      <c r="KYT37" s="2027"/>
      <c r="KYU37" s="2027"/>
      <c r="KYV37" s="2027"/>
      <c r="KYW37" s="2027"/>
      <c r="KYX37" s="2027"/>
      <c r="KYY37" s="2027"/>
      <c r="KYZ37" s="2027"/>
      <c r="KZA37" s="2027"/>
      <c r="KZB37" s="2027"/>
      <c r="KZC37" s="2027"/>
      <c r="KZD37" s="2027"/>
      <c r="KZE37" s="2027"/>
      <c r="KZF37" s="2027"/>
      <c r="KZG37" s="2027"/>
      <c r="KZH37" s="2027"/>
      <c r="KZI37" s="2027"/>
      <c r="KZJ37" s="2027"/>
      <c r="KZK37" s="2027"/>
      <c r="KZL37" s="2027"/>
      <c r="KZM37" s="2027"/>
      <c r="KZN37" s="2027"/>
      <c r="KZO37" s="2027"/>
      <c r="KZP37" s="2027"/>
      <c r="KZQ37" s="2027"/>
      <c r="KZR37" s="2027"/>
      <c r="KZS37" s="2027"/>
      <c r="KZT37" s="2027"/>
      <c r="KZU37" s="2027"/>
      <c r="KZV37" s="2027"/>
      <c r="KZW37" s="2027"/>
      <c r="KZX37" s="2027"/>
      <c r="KZY37" s="2027"/>
      <c r="KZZ37" s="2027"/>
      <c r="LAA37" s="2027"/>
      <c r="LAB37" s="2027"/>
      <c r="LAC37" s="2027"/>
      <c r="LAD37" s="2027"/>
      <c r="LAE37" s="2027"/>
      <c r="LAF37" s="2027"/>
      <c r="LAG37" s="2027"/>
      <c r="LAH37" s="2027"/>
      <c r="LAI37" s="2027"/>
      <c r="LAJ37" s="2027"/>
      <c r="LAK37" s="2027"/>
      <c r="LAL37" s="2027"/>
      <c r="LAM37" s="2027"/>
      <c r="LAN37" s="2027"/>
      <c r="LAO37" s="2027"/>
      <c r="LAP37" s="2027"/>
      <c r="LAQ37" s="2027"/>
      <c r="LAR37" s="2027"/>
      <c r="LAS37" s="2027"/>
      <c r="LAT37" s="2027"/>
      <c r="LAU37" s="2027"/>
      <c r="LAV37" s="2027"/>
      <c r="LAW37" s="2027"/>
      <c r="LAX37" s="2027"/>
      <c r="LAY37" s="2027"/>
      <c r="LAZ37" s="2027"/>
      <c r="LBA37" s="2027"/>
      <c r="LBB37" s="2027"/>
      <c r="LBC37" s="2027"/>
      <c r="LBD37" s="2027"/>
      <c r="LBE37" s="2027"/>
      <c r="LBF37" s="2027"/>
      <c r="LBG37" s="2027"/>
      <c r="LBH37" s="2027"/>
      <c r="LBI37" s="2027"/>
      <c r="LBJ37" s="2027"/>
      <c r="LBK37" s="2027"/>
      <c r="LBL37" s="2027"/>
      <c r="LBM37" s="2027"/>
      <c r="LBN37" s="2027"/>
      <c r="LBO37" s="2027"/>
      <c r="LBP37" s="2027"/>
      <c r="LBQ37" s="2027"/>
      <c r="LBR37" s="2027"/>
      <c r="LBS37" s="2027"/>
      <c r="LBT37" s="2027"/>
      <c r="LBU37" s="2027"/>
      <c r="LBV37" s="2027"/>
      <c r="LBW37" s="2027"/>
      <c r="LBX37" s="2027"/>
      <c r="LBY37" s="2027"/>
      <c r="LBZ37" s="2027"/>
      <c r="LCA37" s="2027"/>
      <c r="LCB37" s="2027"/>
      <c r="LCC37" s="2027"/>
      <c r="LCD37" s="2027"/>
      <c r="LCE37" s="2027"/>
      <c r="LCF37" s="2027"/>
      <c r="LCG37" s="2027"/>
      <c r="LCH37" s="2027"/>
      <c r="LCI37" s="2027"/>
      <c r="LCJ37" s="2027"/>
      <c r="LCK37" s="2027"/>
      <c r="LCL37" s="2027"/>
      <c r="LCM37" s="2027"/>
      <c r="LCN37" s="2027"/>
      <c r="LCO37" s="2027"/>
      <c r="LCP37" s="2027"/>
      <c r="LCQ37" s="2027"/>
      <c r="LCR37" s="2027"/>
      <c r="LCS37" s="2027"/>
      <c r="LCT37" s="2027"/>
      <c r="LCU37" s="2027"/>
      <c r="LCV37" s="2027"/>
      <c r="LCW37" s="2027"/>
      <c r="LCX37" s="2027"/>
      <c r="LCY37" s="2027"/>
      <c r="LCZ37" s="2027"/>
      <c r="LDA37" s="2027"/>
      <c r="LDB37" s="2027"/>
      <c r="LDC37" s="2027"/>
      <c r="LDD37" s="2027"/>
      <c r="LDE37" s="2027"/>
      <c r="LDF37" s="2027"/>
      <c r="LDG37" s="2027"/>
      <c r="LDH37" s="2027"/>
      <c r="LDI37" s="2027"/>
      <c r="LDJ37" s="2027"/>
      <c r="LDK37" s="2027"/>
      <c r="LDL37" s="2027"/>
      <c r="LDM37" s="2027"/>
      <c r="LDN37" s="2027"/>
      <c r="LDO37" s="2027"/>
      <c r="LDP37" s="2027"/>
      <c r="LDQ37" s="2027"/>
      <c r="LDR37" s="2027"/>
      <c r="LDS37" s="2027"/>
      <c r="LDT37" s="2027"/>
      <c r="LDU37" s="2027"/>
      <c r="LDV37" s="2027"/>
      <c r="LDW37" s="2027"/>
      <c r="LDX37" s="2027"/>
      <c r="LDY37" s="2027"/>
      <c r="LDZ37" s="2027"/>
      <c r="LEA37" s="2027"/>
      <c r="LEB37" s="2027"/>
      <c r="LEC37" s="2027"/>
      <c r="LED37" s="2027"/>
      <c r="LEE37" s="2027"/>
      <c r="LEF37" s="2027"/>
      <c r="LEG37" s="2027"/>
      <c r="LEH37" s="2027"/>
      <c r="LEI37" s="2027"/>
      <c r="LEJ37" s="2027"/>
      <c r="LEK37" s="2027"/>
      <c r="LEL37" s="2027"/>
      <c r="LEM37" s="2027"/>
      <c r="LEN37" s="2027"/>
      <c r="LEO37" s="2027"/>
      <c r="LEP37" s="2027"/>
      <c r="LEQ37" s="2027"/>
      <c r="LER37" s="2027"/>
      <c r="LES37" s="2027"/>
      <c r="LET37" s="2027"/>
      <c r="LEU37" s="2027"/>
      <c r="LEV37" s="2027"/>
      <c r="LEW37" s="2027"/>
      <c r="LEX37" s="2027"/>
      <c r="LEY37" s="2027"/>
      <c r="LEZ37" s="2027"/>
      <c r="LFA37" s="2027"/>
      <c r="LFB37" s="2027"/>
      <c r="LFC37" s="2027"/>
      <c r="LFD37" s="2027"/>
      <c r="LFE37" s="2027"/>
      <c r="LFF37" s="2027"/>
      <c r="LFG37" s="2027"/>
      <c r="LFH37" s="2027"/>
      <c r="LFI37" s="2027"/>
      <c r="LFJ37" s="2027"/>
      <c r="LFK37" s="2027"/>
      <c r="LFL37" s="2027"/>
      <c r="LFM37" s="2027"/>
      <c r="LFN37" s="2027"/>
      <c r="LFO37" s="2027"/>
      <c r="LFP37" s="2027"/>
      <c r="LFQ37" s="2027"/>
      <c r="LFR37" s="2027"/>
      <c r="LFS37" s="2027"/>
      <c r="LFT37" s="2027"/>
      <c r="LFU37" s="2027"/>
      <c r="LFV37" s="2027"/>
      <c r="LFW37" s="2027"/>
      <c r="LFX37" s="2027"/>
      <c r="LFY37" s="2027"/>
      <c r="LFZ37" s="2027"/>
      <c r="LGA37" s="2027"/>
      <c r="LGB37" s="2027"/>
      <c r="LGC37" s="2027"/>
      <c r="LGD37" s="2027"/>
      <c r="LGE37" s="2027"/>
      <c r="LGF37" s="2027"/>
      <c r="LGG37" s="2027"/>
      <c r="LGH37" s="2027"/>
      <c r="LGI37" s="2027"/>
      <c r="LGJ37" s="2027"/>
      <c r="LGK37" s="2027"/>
      <c r="LGL37" s="2027"/>
      <c r="LGM37" s="2027"/>
      <c r="LGN37" s="2027"/>
      <c r="LGO37" s="2027"/>
      <c r="LGP37" s="2027"/>
      <c r="LGQ37" s="2027"/>
      <c r="LGR37" s="2027"/>
      <c r="LGS37" s="2027"/>
      <c r="LGT37" s="2027"/>
      <c r="LGU37" s="2027"/>
      <c r="LGV37" s="2027"/>
      <c r="LGW37" s="2027"/>
      <c r="LGX37" s="2027"/>
      <c r="LGY37" s="2027"/>
      <c r="LGZ37" s="2027"/>
      <c r="LHA37" s="2027"/>
      <c r="LHB37" s="2027"/>
      <c r="LHC37" s="2027"/>
      <c r="LHD37" s="2027"/>
      <c r="LHE37" s="2027"/>
      <c r="LHF37" s="2027"/>
      <c r="LHG37" s="2027"/>
      <c r="LHH37" s="2027"/>
      <c r="LHI37" s="2027"/>
      <c r="LHJ37" s="2027"/>
      <c r="LHK37" s="2027"/>
      <c r="LHL37" s="2027"/>
      <c r="LHM37" s="2027"/>
      <c r="LHN37" s="2027"/>
      <c r="LHO37" s="2027"/>
      <c r="LHP37" s="2027"/>
      <c r="LHQ37" s="2027"/>
      <c r="LHR37" s="2027"/>
      <c r="LHS37" s="2027"/>
      <c r="LHT37" s="2027"/>
      <c r="LHU37" s="2027"/>
      <c r="LHV37" s="2027"/>
      <c r="LHW37" s="2027"/>
      <c r="LHX37" s="2027"/>
      <c r="LHY37" s="2027"/>
      <c r="LHZ37" s="2027"/>
      <c r="LIA37" s="2027"/>
      <c r="LIB37" s="2027"/>
      <c r="LIC37" s="2027"/>
      <c r="LID37" s="2027"/>
      <c r="LIE37" s="2027"/>
      <c r="LIF37" s="2027"/>
      <c r="LIG37" s="2027"/>
      <c r="LIH37" s="2027"/>
      <c r="LII37" s="2027"/>
      <c r="LIJ37" s="2027"/>
      <c r="LIK37" s="2027"/>
      <c r="LIL37" s="2027"/>
      <c r="LIM37" s="2027"/>
      <c r="LIN37" s="2027"/>
      <c r="LIO37" s="2027"/>
      <c r="LIP37" s="2027"/>
      <c r="LIQ37" s="2027"/>
      <c r="LIR37" s="2027"/>
      <c r="LIS37" s="2027"/>
      <c r="LIT37" s="2027"/>
      <c r="LIU37" s="2027"/>
      <c r="LIV37" s="2027"/>
      <c r="LIW37" s="2027"/>
      <c r="LIX37" s="2027"/>
      <c r="LIY37" s="2027"/>
      <c r="LIZ37" s="2027"/>
      <c r="LJA37" s="2027"/>
      <c r="LJB37" s="2027"/>
      <c r="LJC37" s="2027"/>
      <c r="LJD37" s="2027"/>
      <c r="LJE37" s="2027"/>
      <c r="LJF37" s="2027"/>
      <c r="LJG37" s="2027"/>
      <c r="LJH37" s="2027"/>
      <c r="LJI37" s="2027"/>
      <c r="LJJ37" s="2027"/>
      <c r="LJK37" s="2027"/>
      <c r="LJL37" s="2027"/>
      <c r="LJM37" s="2027"/>
      <c r="LJN37" s="2027"/>
      <c r="LJO37" s="2027"/>
      <c r="LJP37" s="2027"/>
      <c r="LJQ37" s="2027"/>
      <c r="LJR37" s="2027"/>
      <c r="LJS37" s="2027"/>
      <c r="LJT37" s="2027"/>
      <c r="LJU37" s="2027"/>
      <c r="LJV37" s="2027"/>
      <c r="LJW37" s="2027"/>
      <c r="LJX37" s="2027"/>
      <c r="LJY37" s="2027"/>
      <c r="LJZ37" s="2027"/>
      <c r="LKA37" s="2027"/>
      <c r="LKB37" s="2027"/>
      <c r="LKC37" s="2027"/>
      <c r="LKD37" s="2027"/>
      <c r="LKE37" s="2027"/>
      <c r="LKF37" s="2027"/>
      <c r="LKG37" s="2027"/>
      <c r="LKH37" s="2027"/>
      <c r="LKI37" s="2027"/>
      <c r="LKJ37" s="2027"/>
      <c r="LKK37" s="2027"/>
      <c r="LKL37" s="2027"/>
      <c r="LKM37" s="2027"/>
      <c r="LKN37" s="2027"/>
      <c r="LKO37" s="2027"/>
      <c r="LKP37" s="2027"/>
      <c r="LKQ37" s="2027"/>
      <c r="LKR37" s="2027"/>
      <c r="LKS37" s="2027"/>
      <c r="LKT37" s="2027"/>
      <c r="LKU37" s="2027"/>
      <c r="LKV37" s="2027"/>
      <c r="LKW37" s="2027"/>
      <c r="LKX37" s="2027"/>
      <c r="LKY37" s="2027"/>
      <c r="LKZ37" s="2027"/>
      <c r="LLA37" s="2027"/>
      <c r="LLB37" s="2027"/>
      <c r="LLC37" s="2027"/>
      <c r="LLD37" s="2027"/>
      <c r="LLE37" s="2027"/>
      <c r="LLF37" s="2027"/>
      <c r="LLG37" s="2027"/>
      <c r="LLH37" s="2027"/>
      <c r="LLI37" s="2027"/>
      <c r="LLJ37" s="2027"/>
      <c r="LLK37" s="2027"/>
      <c r="LLL37" s="2027"/>
      <c r="LLM37" s="2027"/>
      <c r="LLN37" s="2027"/>
      <c r="LLO37" s="2027"/>
      <c r="LLP37" s="2027"/>
      <c r="LLQ37" s="2027"/>
      <c r="LLR37" s="2027"/>
      <c r="LLS37" s="2027"/>
      <c r="LLT37" s="2027"/>
      <c r="LLU37" s="2027"/>
      <c r="LLV37" s="2027"/>
      <c r="LLW37" s="2027"/>
      <c r="LLX37" s="2027"/>
      <c r="LLY37" s="2027"/>
      <c r="LLZ37" s="2027"/>
      <c r="LMA37" s="2027"/>
      <c r="LMB37" s="2027"/>
      <c r="LMC37" s="2027"/>
      <c r="LMD37" s="2027"/>
      <c r="LME37" s="2027"/>
      <c r="LMF37" s="2027"/>
      <c r="LMG37" s="2027"/>
      <c r="LMH37" s="2027"/>
      <c r="LMI37" s="2027"/>
      <c r="LMJ37" s="2027"/>
      <c r="LMK37" s="2027"/>
      <c r="LML37" s="2027"/>
      <c r="LMM37" s="2027"/>
      <c r="LMN37" s="2027"/>
      <c r="LMO37" s="2027"/>
      <c r="LMP37" s="2027"/>
      <c r="LMQ37" s="2027"/>
      <c r="LMR37" s="2027"/>
      <c r="LMS37" s="2027"/>
      <c r="LMT37" s="2027"/>
      <c r="LMU37" s="2027"/>
      <c r="LMV37" s="2027"/>
      <c r="LMW37" s="2027"/>
      <c r="LMX37" s="2027"/>
      <c r="LMY37" s="2027"/>
      <c r="LMZ37" s="2027"/>
      <c r="LNA37" s="2027"/>
      <c r="LNB37" s="2027"/>
      <c r="LNC37" s="2027"/>
      <c r="LND37" s="2027"/>
      <c r="LNE37" s="2027"/>
      <c r="LNF37" s="2027"/>
      <c r="LNG37" s="2027"/>
      <c r="LNH37" s="2027"/>
      <c r="LNI37" s="2027"/>
      <c r="LNJ37" s="2027"/>
      <c r="LNK37" s="2027"/>
      <c r="LNL37" s="2027"/>
      <c r="LNM37" s="2027"/>
      <c r="LNN37" s="2027"/>
      <c r="LNO37" s="2027"/>
      <c r="LNP37" s="2027"/>
      <c r="LNQ37" s="2027"/>
      <c r="LNR37" s="2027"/>
      <c r="LNS37" s="2027"/>
      <c r="LNT37" s="2027"/>
      <c r="LNU37" s="2027"/>
      <c r="LNV37" s="2027"/>
      <c r="LNW37" s="2027"/>
      <c r="LNX37" s="2027"/>
      <c r="LNY37" s="2027"/>
      <c r="LNZ37" s="2027"/>
      <c r="LOA37" s="2027"/>
      <c r="LOB37" s="2027"/>
      <c r="LOC37" s="2027"/>
      <c r="LOD37" s="2027"/>
      <c r="LOE37" s="2027"/>
      <c r="LOF37" s="2027"/>
      <c r="LOG37" s="2027"/>
      <c r="LOH37" s="2027"/>
      <c r="LOI37" s="2027"/>
      <c r="LOJ37" s="2027"/>
      <c r="LOK37" s="2027"/>
      <c r="LOL37" s="2027"/>
      <c r="LOM37" s="2027"/>
      <c r="LON37" s="2027"/>
      <c r="LOO37" s="2027"/>
      <c r="LOP37" s="2027"/>
      <c r="LOQ37" s="2027"/>
      <c r="LOR37" s="2027"/>
      <c r="LOS37" s="2027"/>
      <c r="LOT37" s="2027"/>
      <c r="LOU37" s="2027"/>
      <c r="LOV37" s="2027"/>
      <c r="LOW37" s="2027"/>
      <c r="LOX37" s="2027"/>
      <c r="LOY37" s="2027"/>
      <c r="LOZ37" s="2027"/>
      <c r="LPA37" s="2027"/>
      <c r="LPB37" s="2027"/>
      <c r="LPC37" s="2027"/>
      <c r="LPD37" s="2027"/>
      <c r="LPE37" s="2027"/>
      <c r="LPF37" s="2027"/>
      <c r="LPG37" s="2027"/>
      <c r="LPH37" s="2027"/>
      <c r="LPI37" s="2027"/>
      <c r="LPJ37" s="2027"/>
      <c r="LPK37" s="2027"/>
      <c r="LPL37" s="2027"/>
      <c r="LPM37" s="2027"/>
      <c r="LPN37" s="2027"/>
      <c r="LPO37" s="2027"/>
      <c r="LPP37" s="2027"/>
      <c r="LPQ37" s="2027"/>
      <c r="LPR37" s="2027"/>
      <c r="LPS37" s="2027"/>
      <c r="LPT37" s="2027"/>
      <c r="LPU37" s="2027"/>
      <c r="LPV37" s="2027"/>
      <c r="LPW37" s="2027"/>
      <c r="LPX37" s="2027"/>
      <c r="LPY37" s="2027"/>
      <c r="LPZ37" s="2027"/>
      <c r="LQA37" s="2027"/>
      <c r="LQB37" s="2027"/>
      <c r="LQC37" s="2027"/>
      <c r="LQD37" s="2027"/>
      <c r="LQE37" s="2027"/>
      <c r="LQF37" s="2027"/>
      <c r="LQG37" s="2027"/>
      <c r="LQH37" s="2027"/>
      <c r="LQI37" s="2027"/>
      <c r="LQJ37" s="2027"/>
      <c r="LQK37" s="2027"/>
      <c r="LQL37" s="2027"/>
      <c r="LQM37" s="2027"/>
      <c r="LQN37" s="2027"/>
      <c r="LQO37" s="2027"/>
      <c r="LQP37" s="2027"/>
      <c r="LQQ37" s="2027"/>
      <c r="LQR37" s="2027"/>
      <c r="LQS37" s="2027"/>
      <c r="LQT37" s="2027"/>
      <c r="LQU37" s="2027"/>
      <c r="LQV37" s="2027"/>
      <c r="LQW37" s="2027"/>
      <c r="LQX37" s="2027"/>
      <c r="LQY37" s="2027"/>
      <c r="LQZ37" s="2027"/>
      <c r="LRA37" s="2027"/>
      <c r="LRB37" s="2027"/>
      <c r="LRC37" s="2027"/>
      <c r="LRD37" s="2027"/>
      <c r="LRE37" s="2027"/>
      <c r="LRF37" s="2027"/>
      <c r="LRG37" s="2027"/>
      <c r="LRH37" s="2027"/>
      <c r="LRI37" s="2027"/>
      <c r="LRJ37" s="2027"/>
      <c r="LRK37" s="2027"/>
      <c r="LRL37" s="2027"/>
      <c r="LRM37" s="2027"/>
      <c r="LRN37" s="2027"/>
      <c r="LRO37" s="2027"/>
      <c r="LRP37" s="2027"/>
      <c r="LRQ37" s="2027"/>
      <c r="LRR37" s="2027"/>
      <c r="LRS37" s="2027"/>
      <c r="LRT37" s="2027"/>
      <c r="LRU37" s="2027"/>
      <c r="LRV37" s="2027"/>
      <c r="LRW37" s="2027"/>
      <c r="LRX37" s="2027"/>
      <c r="LRY37" s="2027"/>
      <c r="LRZ37" s="2027"/>
      <c r="LSA37" s="2027"/>
      <c r="LSB37" s="2027"/>
      <c r="LSC37" s="2027"/>
      <c r="LSD37" s="2027"/>
      <c r="LSE37" s="2027"/>
      <c r="LSF37" s="2027"/>
      <c r="LSG37" s="2027"/>
      <c r="LSH37" s="2027"/>
      <c r="LSI37" s="2027"/>
      <c r="LSJ37" s="2027"/>
      <c r="LSK37" s="2027"/>
      <c r="LSL37" s="2027"/>
      <c r="LSM37" s="2027"/>
      <c r="LSN37" s="2027"/>
      <c r="LSO37" s="2027"/>
      <c r="LSP37" s="2027"/>
      <c r="LSQ37" s="2027"/>
      <c r="LSR37" s="2027"/>
      <c r="LSS37" s="2027"/>
      <c r="LST37" s="2027"/>
      <c r="LSU37" s="2027"/>
      <c r="LSV37" s="2027"/>
      <c r="LSW37" s="2027"/>
      <c r="LSX37" s="2027"/>
      <c r="LSY37" s="2027"/>
      <c r="LSZ37" s="2027"/>
      <c r="LTA37" s="2027"/>
      <c r="LTB37" s="2027"/>
      <c r="LTC37" s="2027"/>
      <c r="LTD37" s="2027"/>
      <c r="LTE37" s="2027"/>
      <c r="LTF37" s="2027"/>
      <c r="LTG37" s="2027"/>
      <c r="LTH37" s="2027"/>
      <c r="LTI37" s="2027"/>
      <c r="LTJ37" s="2027"/>
      <c r="LTK37" s="2027"/>
      <c r="LTL37" s="2027"/>
      <c r="LTM37" s="2027"/>
      <c r="LTN37" s="2027"/>
      <c r="LTO37" s="2027"/>
      <c r="LTP37" s="2027"/>
      <c r="LTQ37" s="2027"/>
      <c r="LTR37" s="2027"/>
      <c r="LTS37" s="2027"/>
      <c r="LTT37" s="2027"/>
      <c r="LTU37" s="2027"/>
      <c r="LTV37" s="2027"/>
      <c r="LTW37" s="2027"/>
      <c r="LTX37" s="2027"/>
      <c r="LTY37" s="2027"/>
      <c r="LTZ37" s="2027"/>
      <c r="LUA37" s="2027"/>
      <c r="LUB37" s="2027"/>
      <c r="LUC37" s="2027"/>
      <c r="LUD37" s="2027"/>
      <c r="LUE37" s="2027"/>
      <c r="LUF37" s="2027"/>
      <c r="LUG37" s="2027"/>
      <c r="LUH37" s="2027"/>
      <c r="LUI37" s="2027"/>
      <c r="LUJ37" s="2027"/>
      <c r="LUK37" s="2027"/>
      <c r="LUL37" s="2027"/>
      <c r="LUM37" s="2027"/>
      <c r="LUN37" s="2027"/>
      <c r="LUO37" s="2027"/>
      <c r="LUP37" s="2027"/>
      <c r="LUQ37" s="2027"/>
      <c r="LUR37" s="2027"/>
      <c r="LUS37" s="2027"/>
      <c r="LUT37" s="2027"/>
      <c r="LUU37" s="2027"/>
      <c r="LUV37" s="2027"/>
      <c r="LUW37" s="2027"/>
      <c r="LUX37" s="2027"/>
      <c r="LUY37" s="2027"/>
      <c r="LUZ37" s="2027"/>
      <c r="LVA37" s="2027"/>
      <c r="LVB37" s="2027"/>
      <c r="LVC37" s="2027"/>
      <c r="LVD37" s="2027"/>
      <c r="LVE37" s="2027"/>
      <c r="LVF37" s="2027"/>
      <c r="LVG37" s="2027"/>
      <c r="LVH37" s="2027"/>
      <c r="LVI37" s="2027"/>
      <c r="LVJ37" s="2027"/>
      <c r="LVK37" s="2027"/>
      <c r="LVL37" s="2027"/>
      <c r="LVM37" s="2027"/>
      <c r="LVN37" s="2027"/>
      <c r="LVO37" s="2027"/>
      <c r="LVP37" s="2027"/>
      <c r="LVQ37" s="2027"/>
      <c r="LVR37" s="2027"/>
      <c r="LVS37" s="2027"/>
      <c r="LVT37" s="2027"/>
      <c r="LVU37" s="2027"/>
      <c r="LVV37" s="2027"/>
      <c r="LVW37" s="2027"/>
      <c r="LVX37" s="2027"/>
      <c r="LVY37" s="2027"/>
      <c r="LVZ37" s="2027"/>
      <c r="LWA37" s="2027"/>
      <c r="LWB37" s="2027"/>
      <c r="LWC37" s="2027"/>
      <c r="LWD37" s="2027"/>
      <c r="LWE37" s="2027"/>
      <c r="LWF37" s="2027"/>
      <c r="LWG37" s="2027"/>
      <c r="LWH37" s="2027"/>
      <c r="LWI37" s="2027"/>
      <c r="LWJ37" s="2027"/>
      <c r="LWK37" s="2027"/>
      <c r="LWL37" s="2027"/>
      <c r="LWM37" s="2027"/>
      <c r="LWN37" s="2027"/>
      <c r="LWO37" s="2027"/>
      <c r="LWP37" s="2027"/>
      <c r="LWQ37" s="2027"/>
      <c r="LWR37" s="2027"/>
      <c r="LWS37" s="2027"/>
      <c r="LWT37" s="2027"/>
      <c r="LWU37" s="2027"/>
      <c r="LWV37" s="2027"/>
      <c r="LWW37" s="2027"/>
      <c r="LWX37" s="2027"/>
      <c r="LWY37" s="2027"/>
      <c r="LWZ37" s="2027"/>
      <c r="LXA37" s="2027"/>
      <c r="LXB37" s="2027"/>
      <c r="LXC37" s="2027"/>
      <c r="LXD37" s="2027"/>
      <c r="LXE37" s="2027"/>
      <c r="LXF37" s="2027"/>
      <c r="LXG37" s="2027"/>
      <c r="LXH37" s="2027"/>
      <c r="LXI37" s="2027"/>
      <c r="LXJ37" s="2027"/>
      <c r="LXK37" s="2027"/>
      <c r="LXL37" s="2027"/>
      <c r="LXM37" s="2027"/>
      <c r="LXN37" s="2027"/>
      <c r="LXO37" s="2027"/>
      <c r="LXP37" s="2027"/>
      <c r="LXQ37" s="2027"/>
      <c r="LXR37" s="2027"/>
      <c r="LXS37" s="2027"/>
      <c r="LXT37" s="2027"/>
      <c r="LXU37" s="2027"/>
      <c r="LXV37" s="2027"/>
      <c r="LXW37" s="2027"/>
      <c r="LXX37" s="2027"/>
      <c r="LXY37" s="2027"/>
      <c r="LXZ37" s="2027"/>
      <c r="LYA37" s="2027"/>
      <c r="LYB37" s="2027"/>
      <c r="LYC37" s="2027"/>
      <c r="LYD37" s="2027"/>
      <c r="LYE37" s="2027"/>
      <c r="LYF37" s="2027"/>
      <c r="LYG37" s="2027"/>
      <c r="LYH37" s="2027"/>
      <c r="LYI37" s="2027"/>
      <c r="LYJ37" s="2027"/>
      <c r="LYK37" s="2027"/>
      <c r="LYL37" s="2027"/>
      <c r="LYM37" s="2027"/>
      <c r="LYN37" s="2027"/>
      <c r="LYO37" s="2027"/>
      <c r="LYP37" s="2027"/>
      <c r="LYQ37" s="2027"/>
      <c r="LYR37" s="2027"/>
      <c r="LYS37" s="2027"/>
      <c r="LYT37" s="2027"/>
      <c r="LYU37" s="2027"/>
      <c r="LYV37" s="2027"/>
      <c r="LYW37" s="2027"/>
      <c r="LYX37" s="2027"/>
      <c r="LYY37" s="2027"/>
      <c r="LYZ37" s="2027"/>
      <c r="LZA37" s="2027"/>
      <c r="LZB37" s="2027"/>
      <c r="LZC37" s="2027"/>
      <c r="LZD37" s="2027"/>
      <c r="LZE37" s="2027"/>
      <c r="LZF37" s="2027"/>
      <c r="LZG37" s="2027"/>
      <c r="LZH37" s="2027"/>
      <c r="LZI37" s="2027"/>
      <c r="LZJ37" s="2027"/>
      <c r="LZK37" s="2027"/>
      <c r="LZL37" s="2027"/>
      <c r="LZM37" s="2027"/>
      <c r="LZN37" s="2027"/>
      <c r="LZO37" s="2027"/>
      <c r="LZP37" s="2027"/>
      <c r="LZQ37" s="2027"/>
      <c r="LZR37" s="2027"/>
      <c r="LZS37" s="2027"/>
      <c r="LZT37" s="2027"/>
      <c r="LZU37" s="2027"/>
      <c r="LZV37" s="2027"/>
      <c r="LZW37" s="2027"/>
      <c r="LZX37" s="2027"/>
      <c r="LZY37" s="2027"/>
      <c r="LZZ37" s="2027"/>
      <c r="MAA37" s="2027"/>
      <c r="MAB37" s="2027"/>
      <c r="MAC37" s="2027"/>
      <c r="MAD37" s="2027"/>
      <c r="MAE37" s="2027"/>
      <c r="MAF37" s="2027"/>
      <c r="MAG37" s="2027"/>
      <c r="MAH37" s="2027"/>
      <c r="MAI37" s="2027"/>
      <c r="MAJ37" s="2027"/>
      <c r="MAK37" s="2027"/>
      <c r="MAL37" s="2027"/>
      <c r="MAM37" s="2027"/>
      <c r="MAN37" s="2027"/>
      <c r="MAO37" s="2027"/>
      <c r="MAP37" s="2027"/>
      <c r="MAQ37" s="2027"/>
      <c r="MAR37" s="2027"/>
      <c r="MAS37" s="2027"/>
      <c r="MAT37" s="2027"/>
      <c r="MAU37" s="2027"/>
      <c r="MAV37" s="2027"/>
      <c r="MAW37" s="2027"/>
      <c r="MAX37" s="2027"/>
      <c r="MAY37" s="2027"/>
      <c r="MAZ37" s="2027"/>
      <c r="MBA37" s="2027"/>
      <c r="MBB37" s="2027"/>
      <c r="MBC37" s="2027"/>
      <c r="MBD37" s="2027"/>
      <c r="MBE37" s="2027"/>
      <c r="MBF37" s="2027"/>
      <c r="MBG37" s="2027"/>
      <c r="MBH37" s="2027"/>
      <c r="MBI37" s="2027"/>
      <c r="MBJ37" s="2027"/>
      <c r="MBK37" s="2027"/>
      <c r="MBL37" s="2027"/>
      <c r="MBM37" s="2027"/>
      <c r="MBN37" s="2027"/>
      <c r="MBO37" s="2027"/>
      <c r="MBP37" s="2027"/>
      <c r="MBQ37" s="2027"/>
      <c r="MBR37" s="2027"/>
      <c r="MBS37" s="2027"/>
      <c r="MBT37" s="2027"/>
      <c r="MBU37" s="2027"/>
      <c r="MBV37" s="2027"/>
      <c r="MBW37" s="2027"/>
      <c r="MBX37" s="2027"/>
      <c r="MBY37" s="2027"/>
      <c r="MBZ37" s="2027"/>
      <c r="MCA37" s="2027"/>
      <c r="MCB37" s="2027"/>
      <c r="MCC37" s="2027"/>
      <c r="MCD37" s="2027"/>
      <c r="MCE37" s="2027"/>
      <c r="MCF37" s="2027"/>
      <c r="MCG37" s="2027"/>
      <c r="MCH37" s="2027"/>
      <c r="MCI37" s="2027"/>
      <c r="MCJ37" s="2027"/>
      <c r="MCK37" s="2027"/>
      <c r="MCL37" s="2027"/>
      <c r="MCM37" s="2027"/>
      <c r="MCN37" s="2027"/>
      <c r="MCO37" s="2027"/>
      <c r="MCP37" s="2027"/>
      <c r="MCQ37" s="2027"/>
      <c r="MCR37" s="2027"/>
      <c r="MCS37" s="2027"/>
      <c r="MCT37" s="2027"/>
      <c r="MCU37" s="2027"/>
      <c r="MCV37" s="2027"/>
      <c r="MCW37" s="2027"/>
      <c r="MCX37" s="2027"/>
      <c r="MCY37" s="2027"/>
      <c r="MCZ37" s="2027"/>
      <c r="MDA37" s="2027"/>
      <c r="MDB37" s="2027"/>
      <c r="MDC37" s="2027"/>
      <c r="MDD37" s="2027"/>
      <c r="MDE37" s="2027"/>
      <c r="MDF37" s="2027"/>
      <c r="MDG37" s="2027"/>
      <c r="MDH37" s="2027"/>
      <c r="MDI37" s="2027"/>
      <c r="MDJ37" s="2027"/>
      <c r="MDK37" s="2027"/>
      <c r="MDL37" s="2027"/>
      <c r="MDM37" s="2027"/>
      <c r="MDN37" s="2027"/>
      <c r="MDO37" s="2027"/>
      <c r="MDP37" s="2027"/>
      <c r="MDQ37" s="2027"/>
      <c r="MDR37" s="2027"/>
      <c r="MDS37" s="2027"/>
      <c r="MDT37" s="2027"/>
      <c r="MDU37" s="2027"/>
      <c r="MDV37" s="2027"/>
      <c r="MDW37" s="2027"/>
      <c r="MDX37" s="2027"/>
      <c r="MDY37" s="2027"/>
      <c r="MDZ37" s="2027"/>
      <c r="MEA37" s="2027"/>
      <c r="MEB37" s="2027"/>
      <c r="MEC37" s="2027"/>
      <c r="MED37" s="2027"/>
      <c r="MEE37" s="2027"/>
      <c r="MEF37" s="2027"/>
      <c r="MEG37" s="2027"/>
      <c r="MEH37" s="2027"/>
      <c r="MEI37" s="2027"/>
      <c r="MEJ37" s="2027"/>
      <c r="MEK37" s="2027"/>
      <c r="MEL37" s="2027"/>
      <c r="MEM37" s="2027"/>
      <c r="MEN37" s="2027"/>
      <c r="MEO37" s="2027"/>
      <c r="MEP37" s="2027"/>
      <c r="MEQ37" s="2027"/>
      <c r="MER37" s="2027"/>
      <c r="MES37" s="2027"/>
      <c r="MET37" s="2027"/>
      <c r="MEU37" s="2027"/>
      <c r="MEV37" s="2027"/>
      <c r="MEW37" s="2027"/>
      <c r="MEX37" s="2027"/>
      <c r="MEY37" s="2027"/>
      <c r="MEZ37" s="2027"/>
      <c r="MFA37" s="2027"/>
      <c r="MFB37" s="2027"/>
      <c r="MFC37" s="2027"/>
      <c r="MFD37" s="2027"/>
      <c r="MFE37" s="2027"/>
      <c r="MFF37" s="2027"/>
      <c r="MFG37" s="2027"/>
      <c r="MFH37" s="2027"/>
      <c r="MFI37" s="2027"/>
      <c r="MFJ37" s="2027"/>
      <c r="MFK37" s="2027"/>
      <c r="MFL37" s="2027"/>
      <c r="MFM37" s="2027"/>
      <c r="MFN37" s="2027"/>
      <c r="MFO37" s="2027"/>
      <c r="MFP37" s="2027"/>
      <c r="MFQ37" s="2027"/>
      <c r="MFR37" s="2027"/>
      <c r="MFS37" s="2027"/>
      <c r="MFT37" s="2027"/>
      <c r="MFU37" s="2027"/>
      <c r="MFV37" s="2027"/>
      <c r="MFW37" s="2027"/>
      <c r="MFX37" s="2027"/>
      <c r="MFY37" s="2027"/>
      <c r="MFZ37" s="2027"/>
      <c r="MGA37" s="2027"/>
      <c r="MGB37" s="2027"/>
      <c r="MGC37" s="2027"/>
      <c r="MGD37" s="2027"/>
      <c r="MGE37" s="2027"/>
      <c r="MGF37" s="2027"/>
      <c r="MGG37" s="2027"/>
      <c r="MGH37" s="2027"/>
      <c r="MGI37" s="2027"/>
      <c r="MGJ37" s="2027"/>
      <c r="MGK37" s="2027"/>
      <c r="MGL37" s="2027"/>
      <c r="MGM37" s="2027"/>
      <c r="MGN37" s="2027"/>
      <c r="MGO37" s="2027"/>
      <c r="MGP37" s="2027"/>
      <c r="MGQ37" s="2027"/>
      <c r="MGR37" s="2027"/>
      <c r="MGS37" s="2027"/>
      <c r="MGT37" s="2027"/>
      <c r="MGU37" s="2027"/>
      <c r="MGV37" s="2027"/>
      <c r="MGW37" s="2027"/>
      <c r="MGX37" s="2027"/>
      <c r="MGY37" s="2027"/>
      <c r="MGZ37" s="2027"/>
      <c r="MHA37" s="2027"/>
      <c r="MHB37" s="2027"/>
      <c r="MHC37" s="2027"/>
      <c r="MHD37" s="2027"/>
      <c r="MHE37" s="2027"/>
      <c r="MHF37" s="2027"/>
      <c r="MHG37" s="2027"/>
      <c r="MHH37" s="2027"/>
      <c r="MHI37" s="2027"/>
      <c r="MHJ37" s="2027"/>
      <c r="MHK37" s="2027"/>
      <c r="MHL37" s="2027"/>
      <c r="MHM37" s="2027"/>
      <c r="MHN37" s="2027"/>
      <c r="MHO37" s="2027"/>
      <c r="MHP37" s="2027"/>
      <c r="MHQ37" s="2027"/>
      <c r="MHR37" s="2027"/>
      <c r="MHS37" s="2027"/>
      <c r="MHT37" s="2027"/>
      <c r="MHU37" s="2027"/>
      <c r="MHV37" s="2027"/>
      <c r="MHW37" s="2027"/>
      <c r="MHX37" s="2027"/>
      <c r="MHY37" s="2027"/>
      <c r="MHZ37" s="2027"/>
      <c r="MIA37" s="2027"/>
      <c r="MIB37" s="2027"/>
      <c r="MIC37" s="2027"/>
      <c r="MID37" s="2027"/>
      <c r="MIE37" s="2027"/>
      <c r="MIF37" s="2027"/>
      <c r="MIG37" s="2027"/>
      <c r="MIH37" s="2027"/>
      <c r="MII37" s="2027"/>
      <c r="MIJ37" s="2027"/>
      <c r="MIK37" s="2027"/>
      <c r="MIL37" s="2027"/>
      <c r="MIM37" s="2027"/>
      <c r="MIN37" s="2027"/>
      <c r="MIO37" s="2027"/>
      <c r="MIP37" s="2027"/>
      <c r="MIQ37" s="2027"/>
      <c r="MIR37" s="2027"/>
      <c r="MIS37" s="2027"/>
      <c r="MIT37" s="2027"/>
      <c r="MIU37" s="2027"/>
      <c r="MIV37" s="2027"/>
      <c r="MIW37" s="2027"/>
      <c r="MIX37" s="2027"/>
      <c r="MIY37" s="2027"/>
      <c r="MIZ37" s="2027"/>
      <c r="MJA37" s="2027"/>
      <c r="MJB37" s="2027"/>
      <c r="MJC37" s="2027"/>
      <c r="MJD37" s="2027"/>
      <c r="MJE37" s="2027"/>
      <c r="MJF37" s="2027"/>
      <c r="MJG37" s="2027"/>
      <c r="MJH37" s="2027"/>
      <c r="MJI37" s="2027"/>
      <c r="MJJ37" s="2027"/>
      <c r="MJK37" s="2027"/>
      <c r="MJL37" s="2027"/>
      <c r="MJM37" s="2027"/>
      <c r="MJN37" s="2027"/>
      <c r="MJO37" s="2027"/>
      <c r="MJP37" s="2027"/>
      <c r="MJQ37" s="2027"/>
      <c r="MJR37" s="2027"/>
      <c r="MJS37" s="2027"/>
      <c r="MJT37" s="2027"/>
      <c r="MJU37" s="2027"/>
      <c r="MJV37" s="2027"/>
      <c r="MJW37" s="2027"/>
      <c r="MJX37" s="2027"/>
      <c r="MJY37" s="2027"/>
      <c r="MJZ37" s="2027"/>
      <c r="MKA37" s="2027"/>
      <c r="MKB37" s="2027"/>
      <c r="MKC37" s="2027"/>
      <c r="MKD37" s="2027"/>
      <c r="MKE37" s="2027"/>
      <c r="MKF37" s="2027"/>
      <c r="MKG37" s="2027"/>
      <c r="MKH37" s="2027"/>
      <c r="MKI37" s="2027"/>
      <c r="MKJ37" s="2027"/>
      <c r="MKK37" s="2027"/>
      <c r="MKL37" s="2027"/>
      <c r="MKM37" s="2027"/>
      <c r="MKN37" s="2027"/>
      <c r="MKO37" s="2027"/>
      <c r="MKP37" s="2027"/>
      <c r="MKQ37" s="2027"/>
      <c r="MKR37" s="2027"/>
      <c r="MKS37" s="2027"/>
      <c r="MKT37" s="2027"/>
      <c r="MKU37" s="2027"/>
      <c r="MKV37" s="2027"/>
      <c r="MKW37" s="2027"/>
      <c r="MKX37" s="2027"/>
      <c r="MKY37" s="2027"/>
      <c r="MKZ37" s="2027"/>
      <c r="MLA37" s="2027"/>
      <c r="MLB37" s="2027"/>
      <c r="MLC37" s="2027"/>
      <c r="MLD37" s="2027"/>
      <c r="MLE37" s="2027"/>
      <c r="MLF37" s="2027"/>
      <c r="MLG37" s="2027"/>
      <c r="MLH37" s="2027"/>
      <c r="MLI37" s="2027"/>
      <c r="MLJ37" s="2027"/>
      <c r="MLK37" s="2027"/>
      <c r="MLL37" s="2027"/>
      <c r="MLM37" s="2027"/>
      <c r="MLN37" s="2027"/>
      <c r="MLO37" s="2027"/>
      <c r="MLP37" s="2027"/>
      <c r="MLQ37" s="2027"/>
      <c r="MLR37" s="2027"/>
      <c r="MLS37" s="2027"/>
      <c r="MLT37" s="2027"/>
      <c r="MLU37" s="2027"/>
      <c r="MLV37" s="2027"/>
      <c r="MLW37" s="2027"/>
      <c r="MLX37" s="2027"/>
      <c r="MLY37" s="2027"/>
      <c r="MLZ37" s="2027"/>
      <c r="MMA37" s="2027"/>
      <c r="MMB37" s="2027"/>
      <c r="MMC37" s="2027"/>
      <c r="MMD37" s="2027"/>
      <c r="MME37" s="2027"/>
      <c r="MMF37" s="2027"/>
      <c r="MMG37" s="2027"/>
      <c r="MMH37" s="2027"/>
      <c r="MMI37" s="2027"/>
      <c r="MMJ37" s="2027"/>
      <c r="MMK37" s="2027"/>
      <c r="MML37" s="2027"/>
      <c r="MMM37" s="2027"/>
      <c r="MMN37" s="2027"/>
      <c r="MMO37" s="2027"/>
      <c r="MMP37" s="2027"/>
      <c r="MMQ37" s="2027"/>
      <c r="MMR37" s="2027"/>
      <c r="MMS37" s="2027"/>
      <c r="MMT37" s="2027"/>
      <c r="MMU37" s="2027"/>
      <c r="MMV37" s="2027"/>
      <c r="MMW37" s="2027"/>
      <c r="MMX37" s="2027"/>
      <c r="MMY37" s="2027"/>
      <c r="MMZ37" s="2027"/>
      <c r="MNA37" s="2027"/>
      <c r="MNB37" s="2027"/>
      <c r="MNC37" s="2027"/>
      <c r="MND37" s="2027"/>
      <c r="MNE37" s="2027"/>
      <c r="MNF37" s="2027"/>
      <c r="MNG37" s="2027"/>
      <c r="MNH37" s="2027"/>
      <c r="MNI37" s="2027"/>
      <c r="MNJ37" s="2027"/>
      <c r="MNK37" s="2027"/>
      <c r="MNL37" s="2027"/>
      <c r="MNM37" s="2027"/>
      <c r="MNN37" s="2027"/>
      <c r="MNO37" s="2027"/>
      <c r="MNP37" s="2027"/>
      <c r="MNQ37" s="2027"/>
      <c r="MNR37" s="2027"/>
      <c r="MNS37" s="2027"/>
      <c r="MNT37" s="2027"/>
      <c r="MNU37" s="2027"/>
      <c r="MNV37" s="2027"/>
      <c r="MNW37" s="2027"/>
      <c r="MNX37" s="2027"/>
      <c r="MNY37" s="2027"/>
      <c r="MNZ37" s="2027"/>
      <c r="MOA37" s="2027"/>
      <c r="MOB37" s="2027"/>
      <c r="MOC37" s="2027"/>
      <c r="MOD37" s="2027"/>
      <c r="MOE37" s="2027"/>
      <c r="MOF37" s="2027"/>
      <c r="MOG37" s="2027"/>
      <c r="MOH37" s="2027"/>
      <c r="MOI37" s="2027"/>
      <c r="MOJ37" s="2027"/>
      <c r="MOK37" s="2027"/>
      <c r="MOL37" s="2027"/>
      <c r="MOM37" s="2027"/>
      <c r="MON37" s="2027"/>
      <c r="MOO37" s="2027"/>
      <c r="MOP37" s="2027"/>
      <c r="MOQ37" s="2027"/>
      <c r="MOR37" s="2027"/>
      <c r="MOS37" s="2027"/>
      <c r="MOT37" s="2027"/>
      <c r="MOU37" s="2027"/>
      <c r="MOV37" s="2027"/>
      <c r="MOW37" s="2027"/>
      <c r="MOX37" s="2027"/>
      <c r="MOY37" s="2027"/>
      <c r="MOZ37" s="2027"/>
      <c r="MPA37" s="2027"/>
      <c r="MPB37" s="2027"/>
      <c r="MPC37" s="2027"/>
      <c r="MPD37" s="2027"/>
      <c r="MPE37" s="2027"/>
      <c r="MPF37" s="2027"/>
      <c r="MPG37" s="2027"/>
      <c r="MPH37" s="2027"/>
      <c r="MPI37" s="2027"/>
      <c r="MPJ37" s="2027"/>
      <c r="MPK37" s="2027"/>
      <c r="MPL37" s="2027"/>
      <c r="MPM37" s="2027"/>
      <c r="MPN37" s="2027"/>
      <c r="MPO37" s="2027"/>
      <c r="MPP37" s="2027"/>
      <c r="MPQ37" s="2027"/>
      <c r="MPR37" s="2027"/>
      <c r="MPS37" s="2027"/>
      <c r="MPT37" s="2027"/>
      <c r="MPU37" s="2027"/>
      <c r="MPV37" s="2027"/>
      <c r="MPW37" s="2027"/>
      <c r="MPX37" s="2027"/>
      <c r="MPY37" s="2027"/>
      <c r="MPZ37" s="2027"/>
      <c r="MQA37" s="2027"/>
      <c r="MQB37" s="2027"/>
      <c r="MQC37" s="2027"/>
      <c r="MQD37" s="2027"/>
      <c r="MQE37" s="2027"/>
      <c r="MQF37" s="2027"/>
      <c r="MQG37" s="2027"/>
      <c r="MQH37" s="2027"/>
      <c r="MQI37" s="2027"/>
      <c r="MQJ37" s="2027"/>
      <c r="MQK37" s="2027"/>
      <c r="MQL37" s="2027"/>
      <c r="MQM37" s="2027"/>
      <c r="MQN37" s="2027"/>
      <c r="MQO37" s="2027"/>
      <c r="MQP37" s="2027"/>
      <c r="MQQ37" s="2027"/>
      <c r="MQR37" s="2027"/>
      <c r="MQS37" s="2027"/>
      <c r="MQT37" s="2027"/>
      <c r="MQU37" s="2027"/>
      <c r="MQV37" s="2027"/>
      <c r="MQW37" s="2027"/>
      <c r="MQX37" s="2027"/>
      <c r="MQY37" s="2027"/>
      <c r="MQZ37" s="2027"/>
      <c r="MRA37" s="2027"/>
      <c r="MRB37" s="2027"/>
      <c r="MRC37" s="2027"/>
      <c r="MRD37" s="2027"/>
      <c r="MRE37" s="2027"/>
      <c r="MRF37" s="2027"/>
      <c r="MRG37" s="2027"/>
      <c r="MRH37" s="2027"/>
      <c r="MRI37" s="2027"/>
      <c r="MRJ37" s="2027"/>
      <c r="MRK37" s="2027"/>
      <c r="MRL37" s="2027"/>
      <c r="MRM37" s="2027"/>
      <c r="MRN37" s="2027"/>
      <c r="MRO37" s="2027"/>
      <c r="MRP37" s="2027"/>
      <c r="MRQ37" s="2027"/>
      <c r="MRR37" s="2027"/>
      <c r="MRS37" s="2027"/>
      <c r="MRT37" s="2027"/>
      <c r="MRU37" s="2027"/>
      <c r="MRV37" s="2027"/>
      <c r="MRW37" s="2027"/>
      <c r="MRX37" s="2027"/>
      <c r="MRY37" s="2027"/>
      <c r="MRZ37" s="2027"/>
      <c r="MSA37" s="2027"/>
      <c r="MSB37" s="2027"/>
      <c r="MSC37" s="2027"/>
      <c r="MSD37" s="2027"/>
      <c r="MSE37" s="2027"/>
      <c r="MSF37" s="2027"/>
      <c r="MSG37" s="2027"/>
      <c r="MSH37" s="2027"/>
      <c r="MSI37" s="2027"/>
      <c r="MSJ37" s="2027"/>
      <c r="MSK37" s="2027"/>
      <c r="MSL37" s="2027"/>
      <c r="MSM37" s="2027"/>
      <c r="MSN37" s="2027"/>
      <c r="MSO37" s="2027"/>
      <c r="MSP37" s="2027"/>
      <c r="MSQ37" s="2027"/>
      <c r="MSR37" s="2027"/>
      <c r="MSS37" s="2027"/>
      <c r="MST37" s="2027"/>
      <c r="MSU37" s="2027"/>
      <c r="MSV37" s="2027"/>
      <c r="MSW37" s="2027"/>
      <c r="MSX37" s="2027"/>
      <c r="MSY37" s="2027"/>
      <c r="MSZ37" s="2027"/>
      <c r="MTA37" s="2027"/>
      <c r="MTB37" s="2027"/>
      <c r="MTC37" s="2027"/>
      <c r="MTD37" s="2027"/>
      <c r="MTE37" s="2027"/>
      <c r="MTF37" s="2027"/>
      <c r="MTG37" s="2027"/>
      <c r="MTH37" s="2027"/>
      <c r="MTI37" s="2027"/>
      <c r="MTJ37" s="2027"/>
      <c r="MTK37" s="2027"/>
      <c r="MTL37" s="2027"/>
      <c r="MTM37" s="2027"/>
      <c r="MTN37" s="2027"/>
      <c r="MTO37" s="2027"/>
      <c r="MTP37" s="2027"/>
      <c r="MTQ37" s="2027"/>
      <c r="MTR37" s="2027"/>
      <c r="MTS37" s="2027"/>
      <c r="MTT37" s="2027"/>
      <c r="MTU37" s="2027"/>
      <c r="MTV37" s="2027"/>
      <c r="MTW37" s="2027"/>
      <c r="MTX37" s="2027"/>
      <c r="MTY37" s="2027"/>
      <c r="MTZ37" s="2027"/>
      <c r="MUA37" s="2027"/>
      <c r="MUB37" s="2027"/>
      <c r="MUC37" s="2027"/>
      <c r="MUD37" s="2027"/>
      <c r="MUE37" s="2027"/>
      <c r="MUF37" s="2027"/>
      <c r="MUG37" s="2027"/>
      <c r="MUH37" s="2027"/>
      <c r="MUI37" s="2027"/>
      <c r="MUJ37" s="2027"/>
      <c r="MUK37" s="2027"/>
      <c r="MUL37" s="2027"/>
      <c r="MUM37" s="2027"/>
      <c r="MUN37" s="2027"/>
      <c r="MUO37" s="2027"/>
      <c r="MUP37" s="2027"/>
      <c r="MUQ37" s="2027"/>
      <c r="MUR37" s="2027"/>
      <c r="MUS37" s="2027"/>
      <c r="MUT37" s="2027"/>
      <c r="MUU37" s="2027"/>
      <c r="MUV37" s="2027"/>
      <c r="MUW37" s="2027"/>
      <c r="MUX37" s="2027"/>
      <c r="MUY37" s="2027"/>
      <c r="MUZ37" s="2027"/>
      <c r="MVA37" s="2027"/>
      <c r="MVB37" s="2027"/>
      <c r="MVC37" s="2027"/>
      <c r="MVD37" s="2027"/>
      <c r="MVE37" s="2027"/>
      <c r="MVF37" s="2027"/>
      <c r="MVG37" s="2027"/>
      <c r="MVH37" s="2027"/>
      <c r="MVI37" s="2027"/>
      <c r="MVJ37" s="2027"/>
      <c r="MVK37" s="2027"/>
      <c r="MVL37" s="2027"/>
      <c r="MVM37" s="2027"/>
      <c r="MVN37" s="2027"/>
      <c r="MVO37" s="2027"/>
      <c r="MVP37" s="2027"/>
      <c r="MVQ37" s="2027"/>
      <c r="MVR37" s="2027"/>
      <c r="MVS37" s="2027"/>
      <c r="MVT37" s="2027"/>
      <c r="MVU37" s="2027"/>
      <c r="MVV37" s="2027"/>
      <c r="MVW37" s="2027"/>
      <c r="MVX37" s="2027"/>
      <c r="MVY37" s="2027"/>
      <c r="MVZ37" s="2027"/>
      <c r="MWA37" s="2027"/>
      <c r="MWB37" s="2027"/>
      <c r="MWC37" s="2027"/>
      <c r="MWD37" s="2027"/>
      <c r="MWE37" s="2027"/>
      <c r="MWF37" s="2027"/>
      <c r="MWG37" s="2027"/>
      <c r="MWH37" s="2027"/>
      <c r="MWI37" s="2027"/>
      <c r="MWJ37" s="2027"/>
      <c r="MWK37" s="2027"/>
      <c r="MWL37" s="2027"/>
      <c r="MWM37" s="2027"/>
      <c r="MWN37" s="2027"/>
      <c r="MWO37" s="2027"/>
      <c r="MWP37" s="2027"/>
      <c r="MWQ37" s="2027"/>
      <c r="MWR37" s="2027"/>
      <c r="MWS37" s="2027"/>
      <c r="MWT37" s="2027"/>
      <c r="MWU37" s="2027"/>
      <c r="MWV37" s="2027"/>
      <c r="MWW37" s="2027"/>
      <c r="MWX37" s="2027"/>
      <c r="MWY37" s="2027"/>
      <c r="MWZ37" s="2027"/>
      <c r="MXA37" s="2027"/>
      <c r="MXB37" s="2027"/>
      <c r="MXC37" s="2027"/>
      <c r="MXD37" s="2027"/>
      <c r="MXE37" s="2027"/>
      <c r="MXF37" s="2027"/>
      <c r="MXG37" s="2027"/>
      <c r="MXH37" s="2027"/>
      <c r="MXI37" s="2027"/>
      <c r="MXJ37" s="2027"/>
      <c r="MXK37" s="2027"/>
      <c r="MXL37" s="2027"/>
      <c r="MXM37" s="2027"/>
      <c r="MXN37" s="2027"/>
      <c r="MXO37" s="2027"/>
      <c r="MXP37" s="2027"/>
      <c r="MXQ37" s="2027"/>
      <c r="MXR37" s="2027"/>
      <c r="MXS37" s="2027"/>
      <c r="MXT37" s="2027"/>
      <c r="MXU37" s="2027"/>
      <c r="MXV37" s="2027"/>
      <c r="MXW37" s="2027"/>
      <c r="MXX37" s="2027"/>
      <c r="MXY37" s="2027"/>
      <c r="MXZ37" s="2027"/>
      <c r="MYA37" s="2027"/>
      <c r="MYB37" s="2027"/>
      <c r="MYC37" s="2027"/>
      <c r="MYD37" s="2027"/>
      <c r="MYE37" s="2027"/>
      <c r="MYF37" s="2027"/>
      <c r="MYG37" s="2027"/>
      <c r="MYH37" s="2027"/>
      <c r="MYI37" s="2027"/>
      <c r="MYJ37" s="2027"/>
      <c r="MYK37" s="2027"/>
      <c r="MYL37" s="2027"/>
      <c r="MYM37" s="2027"/>
      <c r="MYN37" s="2027"/>
      <c r="MYO37" s="2027"/>
      <c r="MYP37" s="2027"/>
      <c r="MYQ37" s="2027"/>
      <c r="MYR37" s="2027"/>
      <c r="MYS37" s="2027"/>
      <c r="MYT37" s="2027"/>
      <c r="MYU37" s="2027"/>
      <c r="MYV37" s="2027"/>
      <c r="MYW37" s="2027"/>
      <c r="MYX37" s="2027"/>
      <c r="MYY37" s="2027"/>
      <c r="MYZ37" s="2027"/>
      <c r="MZA37" s="2027"/>
      <c r="MZB37" s="2027"/>
      <c r="MZC37" s="2027"/>
      <c r="MZD37" s="2027"/>
      <c r="MZE37" s="2027"/>
      <c r="MZF37" s="2027"/>
      <c r="MZG37" s="2027"/>
      <c r="MZH37" s="2027"/>
      <c r="MZI37" s="2027"/>
      <c r="MZJ37" s="2027"/>
      <c r="MZK37" s="2027"/>
      <c r="MZL37" s="2027"/>
      <c r="MZM37" s="2027"/>
      <c r="MZN37" s="2027"/>
      <c r="MZO37" s="2027"/>
      <c r="MZP37" s="2027"/>
      <c r="MZQ37" s="2027"/>
      <c r="MZR37" s="2027"/>
      <c r="MZS37" s="2027"/>
      <c r="MZT37" s="2027"/>
      <c r="MZU37" s="2027"/>
      <c r="MZV37" s="2027"/>
      <c r="MZW37" s="2027"/>
      <c r="MZX37" s="2027"/>
      <c r="MZY37" s="2027"/>
      <c r="MZZ37" s="2027"/>
      <c r="NAA37" s="2027"/>
      <c r="NAB37" s="2027"/>
      <c r="NAC37" s="2027"/>
      <c r="NAD37" s="2027"/>
      <c r="NAE37" s="2027"/>
      <c r="NAF37" s="2027"/>
      <c r="NAG37" s="2027"/>
      <c r="NAH37" s="2027"/>
      <c r="NAI37" s="2027"/>
      <c r="NAJ37" s="2027"/>
      <c r="NAK37" s="2027"/>
      <c r="NAL37" s="2027"/>
      <c r="NAM37" s="2027"/>
      <c r="NAN37" s="2027"/>
      <c r="NAO37" s="2027"/>
      <c r="NAP37" s="2027"/>
      <c r="NAQ37" s="2027"/>
      <c r="NAR37" s="2027"/>
      <c r="NAS37" s="2027"/>
      <c r="NAT37" s="2027"/>
      <c r="NAU37" s="2027"/>
      <c r="NAV37" s="2027"/>
      <c r="NAW37" s="2027"/>
      <c r="NAX37" s="2027"/>
      <c r="NAY37" s="2027"/>
      <c r="NAZ37" s="2027"/>
      <c r="NBA37" s="2027"/>
      <c r="NBB37" s="2027"/>
      <c r="NBC37" s="2027"/>
      <c r="NBD37" s="2027"/>
      <c r="NBE37" s="2027"/>
      <c r="NBF37" s="2027"/>
      <c r="NBG37" s="2027"/>
      <c r="NBH37" s="2027"/>
      <c r="NBI37" s="2027"/>
      <c r="NBJ37" s="2027"/>
      <c r="NBK37" s="2027"/>
      <c r="NBL37" s="2027"/>
      <c r="NBM37" s="2027"/>
      <c r="NBN37" s="2027"/>
      <c r="NBO37" s="2027"/>
      <c r="NBP37" s="2027"/>
      <c r="NBQ37" s="2027"/>
      <c r="NBR37" s="2027"/>
      <c r="NBS37" s="2027"/>
      <c r="NBT37" s="2027"/>
      <c r="NBU37" s="2027"/>
      <c r="NBV37" s="2027"/>
      <c r="NBW37" s="2027"/>
      <c r="NBX37" s="2027"/>
      <c r="NBY37" s="2027"/>
      <c r="NBZ37" s="2027"/>
      <c r="NCA37" s="2027"/>
      <c r="NCB37" s="2027"/>
      <c r="NCC37" s="2027"/>
      <c r="NCD37" s="2027"/>
      <c r="NCE37" s="2027"/>
      <c r="NCF37" s="2027"/>
      <c r="NCG37" s="2027"/>
      <c r="NCH37" s="2027"/>
      <c r="NCI37" s="2027"/>
      <c r="NCJ37" s="2027"/>
      <c r="NCK37" s="2027"/>
      <c r="NCL37" s="2027"/>
      <c r="NCM37" s="2027"/>
      <c r="NCN37" s="2027"/>
      <c r="NCO37" s="2027"/>
      <c r="NCP37" s="2027"/>
      <c r="NCQ37" s="2027"/>
      <c r="NCR37" s="2027"/>
      <c r="NCS37" s="2027"/>
      <c r="NCT37" s="2027"/>
      <c r="NCU37" s="2027"/>
      <c r="NCV37" s="2027"/>
      <c r="NCW37" s="2027"/>
      <c r="NCX37" s="2027"/>
      <c r="NCY37" s="2027"/>
      <c r="NCZ37" s="2027"/>
      <c r="NDA37" s="2027"/>
      <c r="NDB37" s="2027"/>
      <c r="NDC37" s="2027"/>
      <c r="NDD37" s="2027"/>
      <c r="NDE37" s="2027"/>
      <c r="NDF37" s="2027"/>
      <c r="NDG37" s="2027"/>
      <c r="NDH37" s="2027"/>
      <c r="NDI37" s="2027"/>
      <c r="NDJ37" s="2027"/>
      <c r="NDK37" s="2027"/>
      <c r="NDL37" s="2027"/>
      <c r="NDM37" s="2027"/>
      <c r="NDN37" s="2027"/>
      <c r="NDO37" s="2027"/>
      <c r="NDP37" s="2027"/>
      <c r="NDQ37" s="2027"/>
      <c r="NDR37" s="2027"/>
      <c r="NDS37" s="2027"/>
      <c r="NDT37" s="2027"/>
      <c r="NDU37" s="2027"/>
      <c r="NDV37" s="2027"/>
      <c r="NDW37" s="2027"/>
      <c r="NDX37" s="2027"/>
      <c r="NDY37" s="2027"/>
      <c r="NDZ37" s="2027"/>
      <c r="NEA37" s="2027"/>
      <c r="NEB37" s="2027"/>
      <c r="NEC37" s="2027"/>
      <c r="NED37" s="2027"/>
      <c r="NEE37" s="2027"/>
      <c r="NEF37" s="2027"/>
      <c r="NEG37" s="2027"/>
      <c r="NEH37" s="2027"/>
      <c r="NEI37" s="2027"/>
      <c r="NEJ37" s="2027"/>
      <c r="NEK37" s="2027"/>
      <c r="NEL37" s="2027"/>
      <c r="NEM37" s="2027"/>
      <c r="NEN37" s="2027"/>
      <c r="NEO37" s="2027"/>
      <c r="NEP37" s="2027"/>
      <c r="NEQ37" s="2027"/>
      <c r="NER37" s="2027"/>
      <c r="NES37" s="2027"/>
      <c r="NET37" s="2027"/>
      <c r="NEU37" s="2027"/>
      <c r="NEV37" s="2027"/>
      <c r="NEW37" s="2027"/>
      <c r="NEX37" s="2027"/>
      <c r="NEY37" s="2027"/>
      <c r="NEZ37" s="2027"/>
      <c r="NFA37" s="2027"/>
      <c r="NFB37" s="2027"/>
      <c r="NFC37" s="2027"/>
      <c r="NFD37" s="2027"/>
      <c r="NFE37" s="2027"/>
      <c r="NFF37" s="2027"/>
      <c r="NFG37" s="2027"/>
      <c r="NFH37" s="2027"/>
      <c r="NFI37" s="2027"/>
      <c r="NFJ37" s="2027"/>
      <c r="NFK37" s="2027"/>
      <c r="NFL37" s="2027"/>
      <c r="NFM37" s="2027"/>
      <c r="NFN37" s="2027"/>
      <c r="NFO37" s="2027"/>
      <c r="NFP37" s="2027"/>
      <c r="NFQ37" s="2027"/>
      <c r="NFR37" s="2027"/>
      <c r="NFS37" s="2027"/>
      <c r="NFT37" s="2027"/>
      <c r="NFU37" s="2027"/>
      <c r="NFV37" s="2027"/>
      <c r="NFW37" s="2027"/>
      <c r="NFX37" s="2027"/>
      <c r="NFY37" s="2027"/>
      <c r="NFZ37" s="2027"/>
      <c r="NGA37" s="2027"/>
      <c r="NGB37" s="2027"/>
      <c r="NGC37" s="2027"/>
      <c r="NGD37" s="2027"/>
      <c r="NGE37" s="2027"/>
      <c r="NGF37" s="2027"/>
      <c r="NGG37" s="2027"/>
      <c r="NGH37" s="2027"/>
      <c r="NGI37" s="2027"/>
      <c r="NGJ37" s="2027"/>
      <c r="NGK37" s="2027"/>
      <c r="NGL37" s="2027"/>
      <c r="NGM37" s="2027"/>
      <c r="NGN37" s="2027"/>
      <c r="NGO37" s="2027"/>
      <c r="NGP37" s="2027"/>
      <c r="NGQ37" s="2027"/>
      <c r="NGR37" s="2027"/>
      <c r="NGS37" s="2027"/>
      <c r="NGT37" s="2027"/>
      <c r="NGU37" s="2027"/>
      <c r="NGV37" s="2027"/>
      <c r="NGW37" s="2027"/>
      <c r="NGX37" s="2027"/>
      <c r="NGY37" s="2027"/>
      <c r="NGZ37" s="2027"/>
      <c r="NHA37" s="2027"/>
      <c r="NHB37" s="2027"/>
      <c r="NHC37" s="2027"/>
      <c r="NHD37" s="2027"/>
      <c r="NHE37" s="2027"/>
      <c r="NHF37" s="2027"/>
      <c r="NHG37" s="2027"/>
      <c r="NHH37" s="2027"/>
      <c r="NHI37" s="2027"/>
      <c r="NHJ37" s="2027"/>
      <c r="NHK37" s="2027"/>
      <c r="NHL37" s="2027"/>
      <c r="NHM37" s="2027"/>
      <c r="NHN37" s="2027"/>
      <c r="NHO37" s="2027"/>
      <c r="NHP37" s="2027"/>
      <c r="NHQ37" s="2027"/>
      <c r="NHR37" s="2027"/>
      <c r="NHS37" s="2027"/>
      <c r="NHT37" s="2027"/>
      <c r="NHU37" s="2027"/>
      <c r="NHV37" s="2027"/>
      <c r="NHW37" s="2027"/>
      <c r="NHX37" s="2027"/>
      <c r="NHY37" s="2027"/>
      <c r="NHZ37" s="2027"/>
      <c r="NIA37" s="2027"/>
      <c r="NIB37" s="2027"/>
      <c r="NIC37" s="2027"/>
      <c r="NID37" s="2027"/>
      <c r="NIE37" s="2027"/>
      <c r="NIF37" s="2027"/>
      <c r="NIG37" s="2027"/>
      <c r="NIH37" s="2027"/>
      <c r="NII37" s="2027"/>
      <c r="NIJ37" s="2027"/>
      <c r="NIK37" s="2027"/>
      <c r="NIL37" s="2027"/>
      <c r="NIM37" s="2027"/>
      <c r="NIN37" s="2027"/>
      <c r="NIO37" s="2027"/>
      <c r="NIP37" s="2027"/>
      <c r="NIQ37" s="2027"/>
      <c r="NIR37" s="2027"/>
      <c r="NIS37" s="2027"/>
      <c r="NIT37" s="2027"/>
      <c r="NIU37" s="2027"/>
      <c r="NIV37" s="2027"/>
      <c r="NIW37" s="2027"/>
      <c r="NIX37" s="2027"/>
      <c r="NIY37" s="2027"/>
      <c r="NIZ37" s="2027"/>
      <c r="NJA37" s="2027"/>
      <c r="NJB37" s="2027"/>
      <c r="NJC37" s="2027"/>
      <c r="NJD37" s="2027"/>
      <c r="NJE37" s="2027"/>
      <c r="NJF37" s="2027"/>
      <c r="NJG37" s="2027"/>
      <c r="NJH37" s="2027"/>
      <c r="NJI37" s="2027"/>
      <c r="NJJ37" s="2027"/>
      <c r="NJK37" s="2027"/>
      <c r="NJL37" s="2027"/>
      <c r="NJM37" s="2027"/>
      <c r="NJN37" s="2027"/>
      <c r="NJO37" s="2027"/>
      <c r="NJP37" s="2027"/>
      <c r="NJQ37" s="2027"/>
      <c r="NJR37" s="2027"/>
      <c r="NJS37" s="2027"/>
      <c r="NJT37" s="2027"/>
      <c r="NJU37" s="2027"/>
      <c r="NJV37" s="2027"/>
      <c r="NJW37" s="2027"/>
      <c r="NJX37" s="2027"/>
      <c r="NJY37" s="2027"/>
      <c r="NJZ37" s="2027"/>
      <c r="NKA37" s="2027"/>
      <c r="NKB37" s="2027"/>
      <c r="NKC37" s="2027"/>
      <c r="NKD37" s="2027"/>
      <c r="NKE37" s="2027"/>
      <c r="NKF37" s="2027"/>
      <c r="NKG37" s="2027"/>
      <c r="NKH37" s="2027"/>
      <c r="NKI37" s="2027"/>
      <c r="NKJ37" s="2027"/>
      <c r="NKK37" s="2027"/>
      <c r="NKL37" s="2027"/>
      <c r="NKM37" s="2027"/>
      <c r="NKN37" s="2027"/>
      <c r="NKO37" s="2027"/>
      <c r="NKP37" s="2027"/>
      <c r="NKQ37" s="2027"/>
      <c r="NKR37" s="2027"/>
      <c r="NKS37" s="2027"/>
      <c r="NKT37" s="2027"/>
      <c r="NKU37" s="2027"/>
      <c r="NKV37" s="2027"/>
      <c r="NKW37" s="2027"/>
      <c r="NKX37" s="2027"/>
      <c r="NKY37" s="2027"/>
      <c r="NKZ37" s="2027"/>
      <c r="NLA37" s="2027"/>
      <c r="NLB37" s="2027"/>
      <c r="NLC37" s="2027"/>
      <c r="NLD37" s="2027"/>
      <c r="NLE37" s="2027"/>
      <c r="NLF37" s="2027"/>
      <c r="NLG37" s="2027"/>
      <c r="NLH37" s="2027"/>
      <c r="NLI37" s="2027"/>
      <c r="NLJ37" s="2027"/>
      <c r="NLK37" s="2027"/>
      <c r="NLL37" s="2027"/>
      <c r="NLM37" s="2027"/>
      <c r="NLN37" s="2027"/>
      <c r="NLO37" s="2027"/>
      <c r="NLP37" s="2027"/>
      <c r="NLQ37" s="2027"/>
      <c r="NLR37" s="2027"/>
      <c r="NLS37" s="2027"/>
      <c r="NLT37" s="2027"/>
      <c r="NLU37" s="2027"/>
      <c r="NLV37" s="2027"/>
      <c r="NLW37" s="2027"/>
      <c r="NLX37" s="2027"/>
      <c r="NLY37" s="2027"/>
      <c r="NLZ37" s="2027"/>
      <c r="NMA37" s="2027"/>
      <c r="NMB37" s="2027"/>
      <c r="NMC37" s="2027"/>
      <c r="NMD37" s="2027"/>
      <c r="NME37" s="2027"/>
      <c r="NMF37" s="2027"/>
      <c r="NMG37" s="2027"/>
      <c r="NMH37" s="2027"/>
      <c r="NMI37" s="2027"/>
      <c r="NMJ37" s="2027"/>
      <c r="NMK37" s="2027"/>
      <c r="NML37" s="2027"/>
      <c r="NMM37" s="2027"/>
      <c r="NMN37" s="2027"/>
      <c r="NMO37" s="2027"/>
      <c r="NMP37" s="2027"/>
      <c r="NMQ37" s="2027"/>
      <c r="NMR37" s="2027"/>
      <c r="NMS37" s="2027"/>
      <c r="NMT37" s="2027"/>
      <c r="NMU37" s="2027"/>
      <c r="NMV37" s="2027"/>
      <c r="NMW37" s="2027"/>
      <c r="NMX37" s="2027"/>
      <c r="NMY37" s="2027"/>
      <c r="NMZ37" s="2027"/>
      <c r="NNA37" s="2027"/>
      <c r="NNB37" s="2027"/>
      <c r="NNC37" s="2027"/>
      <c r="NND37" s="2027"/>
      <c r="NNE37" s="2027"/>
      <c r="NNF37" s="2027"/>
      <c r="NNG37" s="2027"/>
      <c r="NNH37" s="2027"/>
      <c r="NNI37" s="2027"/>
      <c r="NNJ37" s="2027"/>
      <c r="NNK37" s="2027"/>
      <c r="NNL37" s="2027"/>
      <c r="NNM37" s="2027"/>
      <c r="NNN37" s="2027"/>
      <c r="NNO37" s="2027"/>
      <c r="NNP37" s="2027"/>
      <c r="NNQ37" s="2027"/>
      <c r="NNR37" s="2027"/>
      <c r="NNS37" s="2027"/>
      <c r="NNT37" s="2027"/>
      <c r="NNU37" s="2027"/>
      <c r="NNV37" s="2027"/>
      <c r="NNW37" s="2027"/>
      <c r="NNX37" s="2027"/>
      <c r="NNY37" s="2027"/>
      <c r="NNZ37" s="2027"/>
      <c r="NOA37" s="2027"/>
      <c r="NOB37" s="2027"/>
      <c r="NOC37" s="2027"/>
      <c r="NOD37" s="2027"/>
      <c r="NOE37" s="2027"/>
      <c r="NOF37" s="2027"/>
      <c r="NOG37" s="2027"/>
      <c r="NOH37" s="2027"/>
      <c r="NOI37" s="2027"/>
      <c r="NOJ37" s="2027"/>
      <c r="NOK37" s="2027"/>
      <c r="NOL37" s="2027"/>
      <c r="NOM37" s="2027"/>
      <c r="NON37" s="2027"/>
      <c r="NOO37" s="2027"/>
      <c r="NOP37" s="2027"/>
      <c r="NOQ37" s="2027"/>
      <c r="NOR37" s="2027"/>
      <c r="NOS37" s="2027"/>
      <c r="NOT37" s="2027"/>
      <c r="NOU37" s="2027"/>
      <c r="NOV37" s="2027"/>
      <c r="NOW37" s="2027"/>
      <c r="NOX37" s="2027"/>
      <c r="NOY37" s="2027"/>
      <c r="NOZ37" s="2027"/>
      <c r="NPA37" s="2027"/>
      <c r="NPB37" s="2027"/>
      <c r="NPC37" s="2027"/>
      <c r="NPD37" s="2027"/>
      <c r="NPE37" s="2027"/>
      <c r="NPF37" s="2027"/>
      <c r="NPG37" s="2027"/>
      <c r="NPH37" s="2027"/>
      <c r="NPI37" s="2027"/>
      <c r="NPJ37" s="2027"/>
      <c r="NPK37" s="2027"/>
      <c r="NPL37" s="2027"/>
      <c r="NPM37" s="2027"/>
      <c r="NPN37" s="2027"/>
      <c r="NPO37" s="2027"/>
      <c r="NPP37" s="2027"/>
      <c r="NPQ37" s="2027"/>
      <c r="NPR37" s="2027"/>
      <c r="NPS37" s="2027"/>
      <c r="NPT37" s="2027"/>
      <c r="NPU37" s="2027"/>
      <c r="NPV37" s="2027"/>
      <c r="NPW37" s="2027"/>
      <c r="NPX37" s="2027"/>
      <c r="NPY37" s="2027"/>
      <c r="NPZ37" s="2027"/>
      <c r="NQA37" s="2027"/>
      <c r="NQB37" s="2027"/>
      <c r="NQC37" s="2027"/>
      <c r="NQD37" s="2027"/>
      <c r="NQE37" s="2027"/>
      <c r="NQF37" s="2027"/>
      <c r="NQG37" s="2027"/>
      <c r="NQH37" s="2027"/>
      <c r="NQI37" s="2027"/>
      <c r="NQJ37" s="2027"/>
      <c r="NQK37" s="2027"/>
      <c r="NQL37" s="2027"/>
      <c r="NQM37" s="2027"/>
      <c r="NQN37" s="2027"/>
      <c r="NQO37" s="2027"/>
      <c r="NQP37" s="2027"/>
      <c r="NQQ37" s="2027"/>
      <c r="NQR37" s="2027"/>
      <c r="NQS37" s="2027"/>
      <c r="NQT37" s="2027"/>
      <c r="NQU37" s="2027"/>
      <c r="NQV37" s="2027"/>
      <c r="NQW37" s="2027"/>
      <c r="NQX37" s="2027"/>
      <c r="NQY37" s="2027"/>
      <c r="NQZ37" s="2027"/>
      <c r="NRA37" s="2027"/>
      <c r="NRB37" s="2027"/>
      <c r="NRC37" s="2027"/>
      <c r="NRD37" s="2027"/>
      <c r="NRE37" s="2027"/>
      <c r="NRF37" s="2027"/>
      <c r="NRG37" s="2027"/>
      <c r="NRH37" s="2027"/>
      <c r="NRI37" s="2027"/>
      <c r="NRJ37" s="2027"/>
      <c r="NRK37" s="2027"/>
      <c r="NRL37" s="2027"/>
      <c r="NRM37" s="2027"/>
      <c r="NRN37" s="2027"/>
      <c r="NRO37" s="2027"/>
      <c r="NRP37" s="2027"/>
      <c r="NRQ37" s="2027"/>
      <c r="NRR37" s="2027"/>
      <c r="NRS37" s="2027"/>
      <c r="NRT37" s="2027"/>
      <c r="NRU37" s="2027"/>
      <c r="NRV37" s="2027"/>
      <c r="NRW37" s="2027"/>
      <c r="NRX37" s="2027"/>
      <c r="NRY37" s="2027"/>
      <c r="NRZ37" s="2027"/>
      <c r="NSA37" s="2027"/>
      <c r="NSB37" s="2027"/>
      <c r="NSC37" s="2027"/>
      <c r="NSD37" s="2027"/>
      <c r="NSE37" s="2027"/>
      <c r="NSF37" s="2027"/>
      <c r="NSG37" s="2027"/>
      <c r="NSH37" s="2027"/>
      <c r="NSI37" s="2027"/>
      <c r="NSJ37" s="2027"/>
      <c r="NSK37" s="2027"/>
      <c r="NSL37" s="2027"/>
      <c r="NSM37" s="2027"/>
      <c r="NSN37" s="2027"/>
      <c r="NSO37" s="2027"/>
      <c r="NSP37" s="2027"/>
      <c r="NSQ37" s="2027"/>
      <c r="NSR37" s="2027"/>
      <c r="NSS37" s="2027"/>
      <c r="NST37" s="2027"/>
      <c r="NSU37" s="2027"/>
      <c r="NSV37" s="2027"/>
      <c r="NSW37" s="2027"/>
      <c r="NSX37" s="2027"/>
      <c r="NSY37" s="2027"/>
      <c r="NSZ37" s="2027"/>
      <c r="NTA37" s="2027"/>
      <c r="NTB37" s="2027"/>
      <c r="NTC37" s="2027"/>
      <c r="NTD37" s="2027"/>
      <c r="NTE37" s="2027"/>
      <c r="NTF37" s="2027"/>
      <c r="NTG37" s="2027"/>
      <c r="NTH37" s="2027"/>
      <c r="NTI37" s="2027"/>
      <c r="NTJ37" s="2027"/>
      <c r="NTK37" s="2027"/>
      <c r="NTL37" s="2027"/>
      <c r="NTM37" s="2027"/>
      <c r="NTN37" s="2027"/>
      <c r="NTO37" s="2027"/>
      <c r="NTP37" s="2027"/>
      <c r="NTQ37" s="2027"/>
      <c r="NTR37" s="2027"/>
      <c r="NTS37" s="2027"/>
      <c r="NTT37" s="2027"/>
      <c r="NTU37" s="2027"/>
      <c r="NTV37" s="2027"/>
      <c r="NTW37" s="2027"/>
      <c r="NTX37" s="2027"/>
      <c r="NTY37" s="2027"/>
      <c r="NTZ37" s="2027"/>
      <c r="NUA37" s="2027"/>
      <c r="NUB37" s="2027"/>
      <c r="NUC37" s="2027"/>
      <c r="NUD37" s="2027"/>
      <c r="NUE37" s="2027"/>
      <c r="NUF37" s="2027"/>
      <c r="NUG37" s="2027"/>
      <c r="NUH37" s="2027"/>
      <c r="NUI37" s="2027"/>
      <c r="NUJ37" s="2027"/>
      <c r="NUK37" s="2027"/>
      <c r="NUL37" s="2027"/>
      <c r="NUM37" s="2027"/>
      <c r="NUN37" s="2027"/>
      <c r="NUO37" s="2027"/>
      <c r="NUP37" s="2027"/>
      <c r="NUQ37" s="2027"/>
      <c r="NUR37" s="2027"/>
      <c r="NUS37" s="2027"/>
      <c r="NUT37" s="2027"/>
      <c r="NUU37" s="2027"/>
      <c r="NUV37" s="2027"/>
      <c r="NUW37" s="2027"/>
      <c r="NUX37" s="2027"/>
      <c r="NUY37" s="2027"/>
      <c r="NUZ37" s="2027"/>
      <c r="NVA37" s="2027"/>
      <c r="NVB37" s="2027"/>
      <c r="NVC37" s="2027"/>
      <c r="NVD37" s="2027"/>
      <c r="NVE37" s="2027"/>
      <c r="NVF37" s="2027"/>
      <c r="NVG37" s="2027"/>
      <c r="NVH37" s="2027"/>
      <c r="NVI37" s="2027"/>
      <c r="NVJ37" s="2027"/>
      <c r="NVK37" s="2027"/>
      <c r="NVL37" s="2027"/>
      <c r="NVM37" s="2027"/>
      <c r="NVN37" s="2027"/>
      <c r="NVO37" s="2027"/>
      <c r="NVP37" s="2027"/>
      <c r="NVQ37" s="2027"/>
      <c r="NVR37" s="2027"/>
      <c r="NVS37" s="2027"/>
      <c r="NVT37" s="2027"/>
      <c r="NVU37" s="2027"/>
      <c r="NVV37" s="2027"/>
      <c r="NVW37" s="2027"/>
      <c r="NVX37" s="2027"/>
      <c r="NVY37" s="2027"/>
      <c r="NVZ37" s="2027"/>
      <c r="NWA37" s="2027"/>
      <c r="NWB37" s="2027"/>
      <c r="NWC37" s="2027"/>
      <c r="NWD37" s="2027"/>
      <c r="NWE37" s="2027"/>
      <c r="NWF37" s="2027"/>
      <c r="NWG37" s="2027"/>
      <c r="NWH37" s="2027"/>
      <c r="NWI37" s="2027"/>
      <c r="NWJ37" s="2027"/>
      <c r="NWK37" s="2027"/>
      <c r="NWL37" s="2027"/>
      <c r="NWM37" s="2027"/>
      <c r="NWN37" s="2027"/>
      <c r="NWO37" s="2027"/>
      <c r="NWP37" s="2027"/>
      <c r="NWQ37" s="2027"/>
      <c r="NWR37" s="2027"/>
      <c r="NWS37" s="2027"/>
      <c r="NWT37" s="2027"/>
      <c r="NWU37" s="2027"/>
      <c r="NWV37" s="2027"/>
      <c r="NWW37" s="2027"/>
      <c r="NWX37" s="2027"/>
      <c r="NWY37" s="2027"/>
      <c r="NWZ37" s="2027"/>
      <c r="NXA37" s="2027"/>
      <c r="NXB37" s="2027"/>
      <c r="NXC37" s="2027"/>
      <c r="NXD37" s="2027"/>
      <c r="NXE37" s="2027"/>
      <c r="NXF37" s="2027"/>
      <c r="NXG37" s="2027"/>
      <c r="NXH37" s="2027"/>
      <c r="NXI37" s="2027"/>
      <c r="NXJ37" s="2027"/>
      <c r="NXK37" s="2027"/>
      <c r="NXL37" s="2027"/>
      <c r="NXM37" s="2027"/>
      <c r="NXN37" s="2027"/>
      <c r="NXO37" s="2027"/>
      <c r="NXP37" s="2027"/>
      <c r="NXQ37" s="2027"/>
      <c r="NXR37" s="2027"/>
      <c r="NXS37" s="2027"/>
      <c r="NXT37" s="2027"/>
      <c r="NXU37" s="2027"/>
      <c r="NXV37" s="2027"/>
      <c r="NXW37" s="2027"/>
      <c r="NXX37" s="2027"/>
      <c r="NXY37" s="2027"/>
      <c r="NXZ37" s="2027"/>
      <c r="NYA37" s="2027"/>
      <c r="NYB37" s="2027"/>
      <c r="NYC37" s="2027"/>
      <c r="NYD37" s="2027"/>
      <c r="NYE37" s="2027"/>
      <c r="NYF37" s="2027"/>
      <c r="NYG37" s="2027"/>
      <c r="NYH37" s="2027"/>
      <c r="NYI37" s="2027"/>
      <c r="NYJ37" s="2027"/>
      <c r="NYK37" s="2027"/>
      <c r="NYL37" s="2027"/>
      <c r="NYM37" s="2027"/>
      <c r="NYN37" s="2027"/>
      <c r="NYO37" s="2027"/>
      <c r="NYP37" s="2027"/>
      <c r="NYQ37" s="2027"/>
      <c r="NYR37" s="2027"/>
      <c r="NYS37" s="2027"/>
      <c r="NYT37" s="2027"/>
      <c r="NYU37" s="2027"/>
      <c r="NYV37" s="2027"/>
      <c r="NYW37" s="2027"/>
      <c r="NYX37" s="2027"/>
      <c r="NYY37" s="2027"/>
      <c r="NYZ37" s="2027"/>
      <c r="NZA37" s="2027"/>
      <c r="NZB37" s="2027"/>
      <c r="NZC37" s="2027"/>
      <c r="NZD37" s="2027"/>
      <c r="NZE37" s="2027"/>
      <c r="NZF37" s="2027"/>
      <c r="NZG37" s="2027"/>
      <c r="NZH37" s="2027"/>
      <c r="NZI37" s="2027"/>
      <c r="NZJ37" s="2027"/>
      <c r="NZK37" s="2027"/>
      <c r="NZL37" s="2027"/>
      <c r="NZM37" s="2027"/>
      <c r="NZN37" s="2027"/>
      <c r="NZO37" s="2027"/>
      <c r="NZP37" s="2027"/>
      <c r="NZQ37" s="2027"/>
      <c r="NZR37" s="2027"/>
      <c r="NZS37" s="2027"/>
      <c r="NZT37" s="2027"/>
      <c r="NZU37" s="2027"/>
      <c r="NZV37" s="2027"/>
      <c r="NZW37" s="2027"/>
      <c r="NZX37" s="2027"/>
      <c r="NZY37" s="2027"/>
      <c r="NZZ37" s="2027"/>
      <c r="OAA37" s="2027"/>
      <c r="OAB37" s="2027"/>
      <c r="OAC37" s="2027"/>
      <c r="OAD37" s="2027"/>
      <c r="OAE37" s="2027"/>
      <c r="OAF37" s="2027"/>
      <c r="OAG37" s="2027"/>
      <c r="OAH37" s="2027"/>
      <c r="OAI37" s="2027"/>
      <c r="OAJ37" s="2027"/>
      <c r="OAK37" s="2027"/>
      <c r="OAL37" s="2027"/>
      <c r="OAM37" s="2027"/>
      <c r="OAN37" s="2027"/>
      <c r="OAO37" s="2027"/>
      <c r="OAP37" s="2027"/>
      <c r="OAQ37" s="2027"/>
      <c r="OAR37" s="2027"/>
      <c r="OAS37" s="2027"/>
      <c r="OAT37" s="2027"/>
      <c r="OAU37" s="2027"/>
      <c r="OAV37" s="2027"/>
      <c r="OAW37" s="2027"/>
      <c r="OAX37" s="2027"/>
      <c r="OAY37" s="2027"/>
      <c r="OAZ37" s="2027"/>
      <c r="OBA37" s="2027"/>
      <c r="OBB37" s="2027"/>
      <c r="OBC37" s="2027"/>
      <c r="OBD37" s="2027"/>
      <c r="OBE37" s="2027"/>
      <c r="OBF37" s="2027"/>
      <c r="OBG37" s="2027"/>
      <c r="OBH37" s="2027"/>
      <c r="OBI37" s="2027"/>
      <c r="OBJ37" s="2027"/>
      <c r="OBK37" s="2027"/>
      <c r="OBL37" s="2027"/>
      <c r="OBM37" s="2027"/>
      <c r="OBN37" s="2027"/>
      <c r="OBO37" s="2027"/>
      <c r="OBP37" s="2027"/>
      <c r="OBQ37" s="2027"/>
      <c r="OBR37" s="2027"/>
      <c r="OBS37" s="2027"/>
      <c r="OBT37" s="2027"/>
      <c r="OBU37" s="2027"/>
      <c r="OBV37" s="2027"/>
      <c r="OBW37" s="2027"/>
      <c r="OBX37" s="2027"/>
      <c r="OBY37" s="2027"/>
      <c r="OBZ37" s="2027"/>
      <c r="OCA37" s="2027"/>
      <c r="OCB37" s="2027"/>
      <c r="OCC37" s="2027"/>
      <c r="OCD37" s="2027"/>
      <c r="OCE37" s="2027"/>
      <c r="OCF37" s="2027"/>
      <c r="OCG37" s="2027"/>
      <c r="OCH37" s="2027"/>
      <c r="OCI37" s="2027"/>
      <c r="OCJ37" s="2027"/>
      <c r="OCK37" s="2027"/>
      <c r="OCL37" s="2027"/>
      <c r="OCM37" s="2027"/>
      <c r="OCN37" s="2027"/>
      <c r="OCO37" s="2027"/>
      <c r="OCP37" s="2027"/>
      <c r="OCQ37" s="2027"/>
      <c r="OCR37" s="2027"/>
      <c r="OCS37" s="2027"/>
      <c r="OCT37" s="2027"/>
      <c r="OCU37" s="2027"/>
      <c r="OCV37" s="2027"/>
      <c r="OCW37" s="2027"/>
      <c r="OCX37" s="2027"/>
      <c r="OCY37" s="2027"/>
      <c r="OCZ37" s="2027"/>
      <c r="ODA37" s="2027"/>
      <c r="ODB37" s="2027"/>
      <c r="ODC37" s="2027"/>
      <c r="ODD37" s="2027"/>
      <c r="ODE37" s="2027"/>
      <c r="ODF37" s="2027"/>
      <c r="ODG37" s="2027"/>
      <c r="ODH37" s="2027"/>
      <c r="ODI37" s="2027"/>
      <c r="ODJ37" s="2027"/>
      <c r="ODK37" s="2027"/>
      <c r="ODL37" s="2027"/>
      <c r="ODM37" s="2027"/>
      <c r="ODN37" s="2027"/>
      <c r="ODO37" s="2027"/>
      <c r="ODP37" s="2027"/>
      <c r="ODQ37" s="2027"/>
      <c r="ODR37" s="2027"/>
      <c r="ODS37" s="2027"/>
      <c r="ODT37" s="2027"/>
      <c r="ODU37" s="2027"/>
      <c r="ODV37" s="2027"/>
      <c r="ODW37" s="2027"/>
      <c r="ODX37" s="2027"/>
      <c r="ODY37" s="2027"/>
      <c r="ODZ37" s="2027"/>
      <c r="OEA37" s="2027"/>
      <c r="OEB37" s="2027"/>
      <c r="OEC37" s="2027"/>
      <c r="OED37" s="2027"/>
      <c r="OEE37" s="2027"/>
      <c r="OEF37" s="2027"/>
      <c r="OEG37" s="2027"/>
      <c r="OEH37" s="2027"/>
      <c r="OEI37" s="2027"/>
      <c r="OEJ37" s="2027"/>
      <c r="OEK37" s="2027"/>
      <c r="OEL37" s="2027"/>
      <c r="OEM37" s="2027"/>
      <c r="OEN37" s="2027"/>
      <c r="OEO37" s="2027"/>
      <c r="OEP37" s="2027"/>
      <c r="OEQ37" s="2027"/>
      <c r="OER37" s="2027"/>
      <c r="OES37" s="2027"/>
      <c r="OET37" s="2027"/>
      <c r="OEU37" s="2027"/>
      <c r="OEV37" s="2027"/>
      <c r="OEW37" s="2027"/>
      <c r="OEX37" s="2027"/>
      <c r="OEY37" s="2027"/>
      <c r="OEZ37" s="2027"/>
      <c r="OFA37" s="2027"/>
      <c r="OFB37" s="2027"/>
      <c r="OFC37" s="2027"/>
      <c r="OFD37" s="2027"/>
      <c r="OFE37" s="2027"/>
      <c r="OFF37" s="2027"/>
      <c r="OFG37" s="2027"/>
      <c r="OFH37" s="2027"/>
      <c r="OFI37" s="2027"/>
      <c r="OFJ37" s="2027"/>
      <c r="OFK37" s="2027"/>
      <c r="OFL37" s="2027"/>
      <c r="OFM37" s="2027"/>
      <c r="OFN37" s="2027"/>
      <c r="OFO37" s="2027"/>
      <c r="OFP37" s="2027"/>
      <c r="OFQ37" s="2027"/>
      <c r="OFR37" s="2027"/>
      <c r="OFS37" s="2027"/>
      <c r="OFT37" s="2027"/>
      <c r="OFU37" s="2027"/>
      <c r="OFV37" s="2027"/>
      <c r="OFW37" s="2027"/>
      <c r="OFX37" s="2027"/>
      <c r="OFY37" s="2027"/>
      <c r="OFZ37" s="2027"/>
      <c r="OGA37" s="2027"/>
      <c r="OGB37" s="2027"/>
      <c r="OGC37" s="2027"/>
      <c r="OGD37" s="2027"/>
      <c r="OGE37" s="2027"/>
      <c r="OGF37" s="2027"/>
      <c r="OGG37" s="2027"/>
      <c r="OGH37" s="2027"/>
      <c r="OGI37" s="2027"/>
      <c r="OGJ37" s="2027"/>
      <c r="OGK37" s="2027"/>
      <c r="OGL37" s="2027"/>
      <c r="OGM37" s="2027"/>
      <c r="OGN37" s="2027"/>
      <c r="OGO37" s="2027"/>
      <c r="OGP37" s="2027"/>
      <c r="OGQ37" s="2027"/>
      <c r="OGR37" s="2027"/>
      <c r="OGS37" s="2027"/>
      <c r="OGT37" s="2027"/>
      <c r="OGU37" s="2027"/>
      <c r="OGV37" s="2027"/>
      <c r="OGW37" s="2027"/>
      <c r="OGX37" s="2027"/>
      <c r="OGY37" s="2027"/>
      <c r="OGZ37" s="2027"/>
      <c r="OHA37" s="2027"/>
      <c r="OHB37" s="2027"/>
      <c r="OHC37" s="2027"/>
      <c r="OHD37" s="2027"/>
      <c r="OHE37" s="2027"/>
      <c r="OHF37" s="2027"/>
      <c r="OHG37" s="2027"/>
      <c r="OHH37" s="2027"/>
      <c r="OHI37" s="2027"/>
      <c r="OHJ37" s="2027"/>
      <c r="OHK37" s="2027"/>
      <c r="OHL37" s="2027"/>
      <c r="OHM37" s="2027"/>
      <c r="OHN37" s="2027"/>
      <c r="OHO37" s="2027"/>
      <c r="OHP37" s="2027"/>
      <c r="OHQ37" s="2027"/>
      <c r="OHR37" s="2027"/>
      <c r="OHS37" s="2027"/>
      <c r="OHT37" s="2027"/>
      <c r="OHU37" s="2027"/>
      <c r="OHV37" s="2027"/>
      <c r="OHW37" s="2027"/>
      <c r="OHX37" s="2027"/>
      <c r="OHY37" s="2027"/>
      <c r="OHZ37" s="2027"/>
      <c r="OIA37" s="2027"/>
      <c r="OIB37" s="2027"/>
      <c r="OIC37" s="2027"/>
      <c r="OID37" s="2027"/>
      <c r="OIE37" s="2027"/>
      <c r="OIF37" s="2027"/>
      <c r="OIG37" s="2027"/>
      <c r="OIH37" s="2027"/>
      <c r="OII37" s="2027"/>
      <c r="OIJ37" s="2027"/>
      <c r="OIK37" s="2027"/>
      <c r="OIL37" s="2027"/>
      <c r="OIM37" s="2027"/>
      <c r="OIN37" s="2027"/>
      <c r="OIO37" s="2027"/>
      <c r="OIP37" s="2027"/>
      <c r="OIQ37" s="2027"/>
      <c r="OIR37" s="2027"/>
      <c r="OIS37" s="2027"/>
      <c r="OIT37" s="2027"/>
      <c r="OIU37" s="2027"/>
      <c r="OIV37" s="2027"/>
      <c r="OIW37" s="2027"/>
      <c r="OIX37" s="2027"/>
      <c r="OIY37" s="2027"/>
      <c r="OIZ37" s="2027"/>
      <c r="OJA37" s="2027"/>
      <c r="OJB37" s="2027"/>
      <c r="OJC37" s="2027"/>
      <c r="OJD37" s="2027"/>
      <c r="OJE37" s="2027"/>
      <c r="OJF37" s="2027"/>
      <c r="OJG37" s="2027"/>
      <c r="OJH37" s="2027"/>
      <c r="OJI37" s="2027"/>
      <c r="OJJ37" s="2027"/>
      <c r="OJK37" s="2027"/>
      <c r="OJL37" s="2027"/>
      <c r="OJM37" s="2027"/>
      <c r="OJN37" s="2027"/>
      <c r="OJO37" s="2027"/>
      <c r="OJP37" s="2027"/>
      <c r="OJQ37" s="2027"/>
      <c r="OJR37" s="2027"/>
      <c r="OJS37" s="2027"/>
      <c r="OJT37" s="2027"/>
      <c r="OJU37" s="2027"/>
      <c r="OJV37" s="2027"/>
      <c r="OJW37" s="2027"/>
      <c r="OJX37" s="2027"/>
      <c r="OJY37" s="2027"/>
      <c r="OJZ37" s="2027"/>
      <c r="OKA37" s="2027"/>
      <c r="OKB37" s="2027"/>
      <c r="OKC37" s="2027"/>
      <c r="OKD37" s="2027"/>
      <c r="OKE37" s="2027"/>
      <c r="OKF37" s="2027"/>
      <c r="OKG37" s="2027"/>
      <c r="OKH37" s="2027"/>
      <c r="OKI37" s="2027"/>
      <c r="OKJ37" s="2027"/>
      <c r="OKK37" s="2027"/>
      <c r="OKL37" s="2027"/>
      <c r="OKM37" s="2027"/>
      <c r="OKN37" s="2027"/>
      <c r="OKO37" s="2027"/>
      <c r="OKP37" s="2027"/>
      <c r="OKQ37" s="2027"/>
      <c r="OKR37" s="2027"/>
      <c r="OKS37" s="2027"/>
      <c r="OKT37" s="2027"/>
      <c r="OKU37" s="2027"/>
      <c r="OKV37" s="2027"/>
      <c r="OKW37" s="2027"/>
      <c r="OKX37" s="2027"/>
      <c r="OKY37" s="2027"/>
      <c r="OKZ37" s="2027"/>
      <c r="OLA37" s="2027"/>
      <c r="OLB37" s="2027"/>
      <c r="OLC37" s="2027"/>
      <c r="OLD37" s="2027"/>
      <c r="OLE37" s="2027"/>
      <c r="OLF37" s="2027"/>
      <c r="OLG37" s="2027"/>
      <c r="OLH37" s="2027"/>
      <c r="OLI37" s="2027"/>
      <c r="OLJ37" s="2027"/>
      <c r="OLK37" s="2027"/>
      <c r="OLL37" s="2027"/>
      <c r="OLM37" s="2027"/>
      <c r="OLN37" s="2027"/>
      <c r="OLO37" s="2027"/>
      <c r="OLP37" s="2027"/>
      <c r="OLQ37" s="2027"/>
      <c r="OLR37" s="2027"/>
      <c r="OLS37" s="2027"/>
      <c r="OLT37" s="2027"/>
      <c r="OLU37" s="2027"/>
      <c r="OLV37" s="2027"/>
      <c r="OLW37" s="2027"/>
      <c r="OLX37" s="2027"/>
      <c r="OLY37" s="2027"/>
      <c r="OLZ37" s="2027"/>
      <c r="OMA37" s="2027"/>
      <c r="OMB37" s="2027"/>
      <c r="OMC37" s="2027"/>
      <c r="OMD37" s="2027"/>
      <c r="OME37" s="2027"/>
      <c r="OMF37" s="2027"/>
      <c r="OMG37" s="2027"/>
      <c r="OMH37" s="2027"/>
      <c r="OMI37" s="2027"/>
      <c r="OMJ37" s="2027"/>
      <c r="OMK37" s="2027"/>
      <c r="OML37" s="2027"/>
      <c r="OMM37" s="2027"/>
      <c r="OMN37" s="2027"/>
      <c r="OMO37" s="2027"/>
      <c r="OMP37" s="2027"/>
      <c r="OMQ37" s="2027"/>
      <c r="OMR37" s="2027"/>
      <c r="OMS37" s="2027"/>
      <c r="OMT37" s="2027"/>
      <c r="OMU37" s="2027"/>
      <c r="OMV37" s="2027"/>
      <c r="OMW37" s="2027"/>
      <c r="OMX37" s="2027"/>
      <c r="OMY37" s="2027"/>
      <c r="OMZ37" s="2027"/>
      <c r="ONA37" s="2027"/>
      <c r="ONB37" s="2027"/>
      <c r="ONC37" s="2027"/>
      <c r="OND37" s="2027"/>
      <c r="ONE37" s="2027"/>
      <c r="ONF37" s="2027"/>
      <c r="ONG37" s="2027"/>
      <c r="ONH37" s="2027"/>
      <c r="ONI37" s="2027"/>
      <c r="ONJ37" s="2027"/>
      <c r="ONK37" s="2027"/>
      <c r="ONL37" s="2027"/>
      <c r="ONM37" s="2027"/>
      <c r="ONN37" s="2027"/>
      <c r="ONO37" s="2027"/>
      <c r="ONP37" s="2027"/>
      <c r="ONQ37" s="2027"/>
      <c r="ONR37" s="2027"/>
      <c r="ONS37" s="2027"/>
      <c r="ONT37" s="2027"/>
      <c r="ONU37" s="2027"/>
      <c r="ONV37" s="2027"/>
      <c r="ONW37" s="2027"/>
      <c r="ONX37" s="2027"/>
      <c r="ONY37" s="2027"/>
      <c r="ONZ37" s="2027"/>
      <c r="OOA37" s="2027"/>
      <c r="OOB37" s="2027"/>
      <c r="OOC37" s="2027"/>
      <c r="OOD37" s="2027"/>
      <c r="OOE37" s="2027"/>
      <c r="OOF37" s="2027"/>
      <c r="OOG37" s="2027"/>
      <c r="OOH37" s="2027"/>
      <c r="OOI37" s="2027"/>
      <c r="OOJ37" s="2027"/>
      <c r="OOK37" s="2027"/>
      <c r="OOL37" s="2027"/>
      <c r="OOM37" s="2027"/>
      <c r="OON37" s="2027"/>
      <c r="OOO37" s="2027"/>
      <c r="OOP37" s="2027"/>
      <c r="OOQ37" s="2027"/>
      <c r="OOR37" s="2027"/>
      <c r="OOS37" s="2027"/>
      <c r="OOT37" s="2027"/>
      <c r="OOU37" s="2027"/>
      <c r="OOV37" s="2027"/>
      <c r="OOW37" s="2027"/>
      <c r="OOX37" s="2027"/>
      <c r="OOY37" s="2027"/>
      <c r="OOZ37" s="2027"/>
      <c r="OPA37" s="2027"/>
      <c r="OPB37" s="2027"/>
      <c r="OPC37" s="2027"/>
      <c r="OPD37" s="2027"/>
      <c r="OPE37" s="2027"/>
      <c r="OPF37" s="2027"/>
      <c r="OPG37" s="2027"/>
      <c r="OPH37" s="2027"/>
      <c r="OPI37" s="2027"/>
      <c r="OPJ37" s="2027"/>
      <c r="OPK37" s="2027"/>
      <c r="OPL37" s="2027"/>
      <c r="OPM37" s="2027"/>
      <c r="OPN37" s="2027"/>
      <c r="OPO37" s="2027"/>
      <c r="OPP37" s="2027"/>
      <c r="OPQ37" s="2027"/>
      <c r="OPR37" s="2027"/>
      <c r="OPS37" s="2027"/>
      <c r="OPT37" s="2027"/>
      <c r="OPU37" s="2027"/>
      <c r="OPV37" s="2027"/>
      <c r="OPW37" s="2027"/>
      <c r="OPX37" s="2027"/>
      <c r="OPY37" s="2027"/>
      <c r="OPZ37" s="2027"/>
      <c r="OQA37" s="2027"/>
      <c r="OQB37" s="2027"/>
      <c r="OQC37" s="2027"/>
      <c r="OQD37" s="2027"/>
      <c r="OQE37" s="2027"/>
      <c r="OQF37" s="2027"/>
      <c r="OQG37" s="2027"/>
      <c r="OQH37" s="2027"/>
      <c r="OQI37" s="2027"/>
      <c r="OQJ37" s="2027"/>
      <c r="OQK37" s="2027"/>
      <c r="OQL37" s="2027"/>
      <c r="OQM37" s="2027"/>
      <c r="OQN37" s="2027"/>
      <c r="OQO37" s="2027"/>
      <c r="OQP37" s="2027"/>
      <c r="OQQ37" s="2027"/>
      <c r="OQR37" s="2027"/>
      <c r="OQS37" s="2027"/>
      <c r="OQT37" s="2027"/>
      <c r="OQU37" s="2027"/>
      <c r="OQV37" s="2027"/>
      <c r="OQW37" s="2027"/>
      <c r="OQX37" s="2027"/>
      <c r="OQY37" s="2027"/>
      <c r="OQZ37" s="2027"/>
      <c r="ORA37" s="2027"/>
      <c r="ORB37" s="2027"/>
      <c r="ORC37" s="2027"/>
      <c r="ORD37" s="2027"/>
      <c r="ORE37" s="2027"/>
      <c r="ORF37" s="2027"/>
      <c r="ORG37" s="2027"/>
      <c r="ORH37" s="2027"/>
      <c r="ORI37" s="2027"/>
      <c r="ORJ37" s="2027"/>
      <c r="ORK37" s="2027"/>
      <c r="ORL37" s="2027"/>
      <c r="ORM37" s="2027"/>
      <c r="ORN37" s="2027"/>
      <c r="ORO37" s="2027"/>
      <c r="ORP37" s="2027"/>
      <c r="ORQ37" s="2027"/>
      <c r="ORR37" s="2027"/>
      <c r="ORS37" s="2027"/>
      <c r="ORT37" s="2027"/>
      <c r="ORU37" s="2027"/>
      <c r="ORV37" s="2027"/>
      <c r="ORW37" s="2027"/>
      <c r="ORX37" s="2027"/>
      <c r="ORY37" s="2027"/>
      <c r="ORZ37" s="2027"/>
      <c r="OSA37" s="2027"/>
      <c r="OSB37" s="2027"/>
      <c r="OSC37" s="2027"/>
      <c r="OSD37" s="2027"/>
      <c r="OSE37" s="2027"/>
      <c r="OSF37" s="2027"/>
      <c r="OSG37" s="2027"/>
      <c r="OSH37" s="2027"/>
      <c r="OSI37" s="2027"/>
      <c r="OSJ37" s="2027"/>
      <c r="OSK37" s="2027"/>
      <c r="OSL37" s="2027"/>
      <c r="OSM37" s="2027"/>
      <c r="OSN37" s="2027"/>
      <c r="OSO37" s="2027"/>
      <c r="OSP37" s="2027"/>
      <c r="OSQ37" s="2027"/>
      <c r="OSR37" s="2027"/>
      <c r="OSS37" s="2027"/>
      <c r="OST37" s="2027"/>
      <c r="OSU37" s="2027"/>
      <c r="OSV37" s="2027"/>
      <c r="OSW37" s="2027"/>
      <c r="OSX37" s="2027"/>
      <c r="OSY37" s="2027"/>
      <c r="OSZ37" s="2027"/>
      <c r="OTA37" s="2027"/>
      <c r="OTB37" s="2027"/>
      <c r="OTC37" s="2027"/>
      <c r="OTD37" s="2027"/>
      <c r="OTE37" s="2027"/>
      <c r="OTF37" s="2027"/>
      <c r="OTG37" s="2027"/>
      <c r="OTH37" s="2027"/>
      <c r="OTI37" s="2027"/>
      <c r="OTJ37" s="2027"/>
      <c r="OTK37" s="2027"/>
      <c r="OTL37" s="2027"/>
      <c r="OTM37" s="2027"/>
      <c r="OTN37" s="2027"/>
      <c r="OTO37" s="2027"/>
      <c r="OTP37" s="2027"/>
      <c r="OTQ37" s="2027"/>
      <c r="OTR37" s="2027"/>
      <c r="OTS37" s="2027"/>
      <c r="OTT37" s="2027"/>
      <c r="OTU37" s="2027"/>
      <c r="OTV37" s="2027"/>
      <c r="OTW37" s="2027"/>
      <c r="OTX37" s="2027"/>
      <c r="OTY37" s="2027"/>
      <c r="OTZ37" s="2027"/>
      <c r="OUA37" s="2027"/>
      <c r="OUB37" s="2027"/>
      <c r="OUC37" s="2027"/>
      <c r="OUD37" s="2027"/>
      <c r="OUE37" s="2027"/>
      <c r="OUF37" s="2027"/>
      <c r="OUG37" s="2027"/>
      <c r="OUH37" s="2027"/>
      <c r="OUI37" s="2027"/>
      <c r="OUJ37" s="2027"/>
      <c r="OUK37" s="2027"/>
      <c r="OUL37" s="2027"/>
      <c r="OUM37" s="2027"/>
      <c r="OUN37" s="2027"/>
      <c r="OUO37" s="2027"/>
      <c r="OUP37" s="2027"/>
      <c r="OUQ37" s="2027"/>
      <c r="OUR37" s="2027"/>
      <c r="OUS37" s="2027"/>
      <c r="OUT37" s="2027"/>
      <c r="OUU37" s="2027"/>
      <c r="OUV37" s="2027"/>
      <c r="OUW37" s="2027"/>
      <c r="OUX37" s="2027"/>
      <c r="OUY37" s="2027"/>
      <c r="OUZ37" s="2027"/>
      <c r="OVA37" s="2027"/>
      <c r="OVB37" s="2027"/>
      <c r="OVC37" s="2027"/>
      <c r="OVD37" s="2027"/>
      <c r="OVE37" s="2027"/>
      <c r="OVF37" s="2027"/>
      <c r="OVG37" s="2027"/>
      <c r="OVH37" s="2027"/>
      <c r="OVI37" s="2027"/>
      <c r="OVJ37" s="2027"/>
      <c r="OVK37" s="2027"/>
      <c r="OVL37" s="2027"/>
      <c r="OVM37" s="2027"/>
      <c r="OVN37" s="2027"/>
      <c r="OVO37" s="2027"/>
      <c r="OVP37" s="2027"/>
      <c r="OVQ37" s="2027"/>
      <c r="OVR37" s="2027"/>
      <c r="OVS37" s="2027"/>
      <c r="OVT37" s="2027"/>
      <c r="OVU37" s="2027"/>
      <c r="OVV37" s="2027"/>
      <c r="OVW37" s="2027"/>
      <c r="OVX37" s="2027"/>
      <c r="OVY37" s="2027"/>
      <c r="OVZ37" s="2027"/>
      <c r="OWA37" s="2027"/>
      <c r="OWB37" s="2027"/>
      <c r="OWC37" s="2027"/>
      <c r="OWD37" s="2027"/>
      <c r="OWE37" s="2027"/>
      <c r="OWF37" s="2027"/>
      <c r="OWG37" s="2027"/>
      <c r="OWH37" s="2027"/>
      <c r="OWI37" s="2027"/>
      <c r="OWJ37" s="2027"/>
      <c r="OWK37" s="2027"/>
      <c r="OWL37" s="2027"/>
      <c r="OWM37" s="2027"/>
      <c r="OWN37" s="2027"/>
      <c r="OWO37" s="2027"/>
      <c r="OWP37" s="2027"/>
      <c r="OWQ37" s="2027"/>
      <c r="OWR37" s="2027"/>
      <c r="OWS37" s="2027"/>
      <c r="OWT37" s="2027"/>
      <c r="OWU37" s="2027"/>
      <c r="OWV37" s="2027"/>
      <c r="OWW37" s="2027"/>
      <c r="OWX37" s="2027"/>
      <c r="OWY37" s="2027"/>
      <c r="OWZ37" s="2027"/>
      <c r="OXA37" s="2027"/>
      <c r="OXB37" s="2027"/>
      <c r="OXC37" s="2027"/>
      <c r="OXD37" s="2027"/>
      <c r="OXE37" s="2027"/>
      <c r="OXF37" s="2027"/>
      <c r="OXG37" s="2027"/>
      <c r="OXH37" s="2027"/>
      <c r="OXI37" s="2027"/>
      <c r="OXJ37" s="2027"/>
      <c r="OXK37" s="2027"/>
      <c r="OXL37" s="2027"/>
      <c r="OXM37" s="2027"/>
      <c r="OXN37" s="2027"/>
      <c r="OXO37" s="2027"/>
      <c r="OXP37" s="2027"/>
      <c r="OXQ37" s="2027"/>
      <c r="OXR37" s="2027"/>
      <c r="OXS37" s="2027"/>
      <c r="OXT37" s="2027"/>
      <c r="OXU37" s="2027"/>
      <c r="OXV37" s="2027"/>
      <c r="OXW37" s="2027"/>
      <c r="OXX37" s="2027"/>
      <c r="OXY37" s="2027"/>
      <c r="OXZ37" s="2027"/>
      <c r="OYA37" s="2027"/>
      <c r="OYB37" s="2027"/>
      <c r="OYC37" s="2027"/>
      <c r="OYD37" s="2027"/>
      <c r="OYE37" s="2027"/>
      <c r="OYF37" s="2027"/>
      <c r="OYG37" s="2027"/>
      <c r="OYH37" s="2027"/>
      <c r="OYI37" s="2027"/>
      <c r="OYJ37" s="2027"/>
      <c r="OYK37" s="2027"/>
      <c r="OYL37" s="2027"/>
      <c r="OYM37" s="2027"/>
      <c r="OYN37" s="2027"/>
      <c r="OYO37" s="2027"/>
      <c r="OYP37" s="2027"/>
      <c r="OYQ37" s="2027"/>
      <c r="OYR37" s="2027"/>
      <c r="OYS37" s="2027"/>
      <c r="OYT37" s="2027"/>
      <c r="OYU37" s="2027"/>
      <c r="OYV37" s="2027"/>
      <c r="OYW37" s="2027"/>
      <c r="OYX37" s="2027"/>
      <c r="OYY37" s="2027"/>
      <c r="OYZ37" s="2027"/>
      <c r="OZA37" s="2027"/>
      <c r="OZB37" s="2027"/>
      <c r="OZC37" s="2027"/>
      <c r="OZD37" s="2027"/>
      <c r="OZE37" s="2027"/>
      <c r="OZF37" s="2027"/>
      <c r="OZG37" s="2027"/>
      <c r="OZH37" s="2027"/>
      <c r="OZI37" s="2027"/>
      <c r="OZJ37" s="2027"/>
      <c r="OZK37" s="2027"/>
      <c r="OZL37" s="2027"/>
      <c r="OZM37" s="2027"/>
      <c r="OZN37" s="2027"/>
      <c r="OZO37" s="2027"/>
      <c r="OZP37" s="2027"/>
      <c r="OZQ37" s="2027"/>
      <c r="OZR37" s="2027"/>
      <c r="OZS37" s="2027"/>
      <c r="OZT37" s="2027"/>
      <c r="OZU37" s="2027"/>
      <c r="OZV37" s="2027"/>
      <c r="OZW37" s="2027"/>
      <c r="OZX37" s="2027"/>
      <c r="OZY37" s="2027"/>
      <c r="OZZ37" s="2027"/>
      <c r="PAA37" s="2027"/>
      <c r="PAB37" s="2027"/>
      <c r="PAC37" s="2027"/>
      <c r="PAD37" s="2027"/>
      <c r="PAE37" s="2027"/>
      <c r="PAF37" s="2027"/>
      <c r="PAG37" s="2027"/>
      <c r="PAH37" s="2027"/>
      <c r="PAI37" s="2027"/>
      <c r="PAJ37" s="2027"/>
      <c r="PAK37" s="2027"/>
      <c r="PAL37" s="2027"/>
      <c r="PAM37" s="2027"/>
      <c r="PAN37" s="2027"/>
      <c r="PAO37" s="2027"/>
      <c r="PAP37" s="2027"/>
      <c r="PAQ37" s="2027"/>
      <c r="PAR37" s="2027"/>
      <c r="PAS37" s="2027"/>
      <c r="PAT37" s="2027"/>
      <c r="PAU37" s="2027"/>
      <c r="PAV37" s="2027"/>
      <c r="PAW37" s="2027"/>
      <c r="PAX37" s="2027"/>
      <c r="PAY37" s="2027"/>
      <c r="PAZ37" s="2027"/>
      <c r="PBA37" s="2027"/>
      <c r="PBB37" s="2027"/>
      <c r="PBC37" s="2027"/>
      <c r="PBD37" s="2027"/>
      <c r="PBE37" s="2027"/>
      <c r="PBF37" s="2027"/>
      <c r="PBG37" s="2027"/>
      <c r="PBH37" s="2027"/>
      <c r="PBI37" s="2027"/>
      <c r="PBJ37" s="2027"/>
      <c r="PBK37" s="2027"/>
      <c r="PBL37" s="2027"/>
      <c r="PBM37" s="2027"/>
      <c r="PBN37" s="2027"/>
      <c r="PBO37" s="2027"/>
      <c r="PBP37" s="2027"/>
      <c r="PBQ37" s="2027"/>
      <c r="PBR37" s="2027"/>
      <c r="PBS37" s="2027"/>
      <c r="PBT37" s="2027"/>
      <c r="PBU37" s="2027"/>
      <c r="PBV37" s="2027"/>
      <c r="PBW37" s="2027"/>
      <c r="PBX37" s="2027"/>
      <c r="PBY37" s="2027"/>
      <c r="PBZ37" s="2027"/>
      <c r="PCA37" s="2027"/>
      <c r="PCB37" s="2027"/>
      <c r="PCC37" s="2027"/>
      <c r="PCD37" s="2027"/>
      <c r="PCE37" s="2027"/>
      <c r="PCF37" s="2027"/>
      <c r="PCG37" s="2027"/>
      <c r="PCH37" s="2027"/>
      <c r="PCI37" s="2027"/>
      <c r="PCJ37" s="2027"/>
      <c r="PCK37" s="2027"/>
      <c r="PCL37" s="2027"/>
      <c r="PCM37" s="2027"/>
      <c r="PCN37" s="2027"/>
      <c r="PCO37" s="2027"/>
      <c r="PCP37" s="2027"/>
      <c r="PCQ37" s="2027"/>
      <c r="PCR37" s="2027"/>
      <c r="PCS37" s="2027"/>
      <c r="PCT37" s="2027"/>
      <c r="PCU37" s="2027"/>
      <c r="PCV37" s="2027"/>
      <c r="PCW37" s="2027"/>
      <c r="PCX37" s="2027"/>
      <c r="PCY37" s="2027"/>
      <c r="PCZ37" s="2027"/>
      <c r="PDA37" s="2027"/>
      <c r="PDB37" s="2027"/>
      <c r="PDC37" s="2027"/>
      <c r="PDD37" s="2027"/>
      <c r="PDE37" s="2027"/>
      <c r="PDF37" s="2027"/>
      <c r="PDG37" s="2027"/>
      <c r="PDH37" s="2027"/>
      <c r="PDI37" s="2027"/>
      <c r="PDJ37" s="2027"/>
      <c r="PDK37" s="2027"/>
      <c r="PDL37" s="2027"/>
      <c r="PDM37" s="2027"/>
      <c r="PDN37" s="2027"/>
      <c r="PDO37" s="2027"/>
      <c r="PDP37" s="2027"/>
      <c r="PDQ37" s="2027"/>
      <c r="PDR37" s="2027"/>
      <c r="PDS37" s="2027"/>
      <c r="PDT37" s="2027"/>
      <c r="PDU37" s="2027"/>
      <c r="PDV37" s="2027"/>
      <c r="PDW37" s="2027"/>
      <c r="PDX37" s="2027"/>
      <c r="PDY37" s="2027"/>
      <c r="PDZ37" s="2027"/>
      <c r="PEA37" s="2027"/>
      <c r="PEB37" s="2027"/>
      <c r="PEC37" s="2027"/>
      <c r="PED37" s="2027"/>
      <c r="PEE37" s="2027"/>
      <c r="PEF37" s="2027"/>
      <c r="PEG37" s="2027"/>
      <c r="PEH37" s="2027"/>
      <c r="PEI37" s="2027"/>
      <c r="PEJ37" s="2027"/>
      <c r="PEK37" s="2027"/>
      <c r="PEL37" s="2027"/>
      <c r="PEM37" s="2027"/>
      <c r="PEN37" s="2027"/>
      <c r="PEO37" s="2027"/>
      <c r="PEP37" s="2027"/>
      <c r="PEQ37" s="2027"/>
      <c r="PER37" s="2027"/>
      <c r="PES37" s="2027"/>
      <c r="PET37" s="2027"/>
      <c r="PEU37" s="2027"/>
      <c r="PEV37" s="2027"/>
      <c r="PEW37" s="2027"/>
      <c r="PEX37" s="2027"/>
      <c r="PEY37" s="2027"/>
      <c r="PEZ37" s="2027"/>
      <c r="PFA37" s="2027"/>
      <c r="PFB37" s="2027"/>
      <c r="PFC37" s="2027"/>
      <c r="PFD37" s="2027"/>
      <c r="PFE37" s="2027"/>
      <c r="PFF37" s="2027"/>
      <c r="PFG37" s="2027"/>
      <c r="PFH37" s="2027"/>
      <c r="PFI37" s="2027"/>
      <c r="PFJ37" s="2027"/>
      <c r="PFK37" s="2027"/>
      <c r="PFL37" s="2027"/>
      <c r="PFM37" s="2027"/>
      <c r="PFN37" s="2027"/>
      <c r="PFO37" s="2027"/>
      <c r="PFP37" s="2027"/>
      <c r="PFQ37" s="2027"/>
      <c r="PFR37" s="2027"/>
      <c r="PFS37" s="2027"/>
      <c r="PFT37" s="2027"/>
      <c r="PFU37" s="2027"/>
      <c r="PFV37" s="2027"/>
      <c r="PFW37" s="2027"/>
      <c r="PFX37" s="2027"/>
      <c r="PFY37" s="2027"/>
      <c r="PFZ37" s="2027"/>
      <c r="PGA37" s="2027"/>
      <c r="PGB37" s="2027"/>
      <c r="PGC37" s="2027"/>
      <c r="PGD37" s="2027"/>
      <c r="PGE37" s="2027"/>
      <c r="PGF37" s="2027"/>
      <c r="PGG37" s="2027"/>
      <c r="PGH37" s="2027"/>
      <c r="PGI37" s="2027"/>
      <c r="PGJ37" s="2027"/>
      <c r="PGK37" s="2027"/>
      <c r="PGL37" s="2027"/>
      <c r="PGM37" s="2027"/>
      <c r="PGN37" s="2027"/>
      <c r="PGO37" s="2027"/>
      <c r="PGP37" s="2027"/>
      <c r="PGQ37" s="2027"/>
      <c r="PGR37" s="2027"/>
      <c r="PGS37" s="2027"/>
      <c r="PGT37" s="2027"/>
      <c r="PGU37" s="2027"/>
      <c r="PGV37" s="2027"/>
      <c r="PGW37" s="2027"/>
      <c r="PGX37" s="2027"/>
      <c r="PGY37" s="2027"/>
      <c r="PGZ37" s="2027"/>
      <c r="PHA37" s="2027"/>
      <c r="PHB37" s="2027"/>
      <c r="PHC37" s="2027"/>
      <c r="PHD37" s="2027"/>
      <c r="PHE37" s="2027"/>
      <c r="PHF37" s="2027"/>
      <c r="PHG37" s="2027"/>
      <c r="PHH37" s="2027"/>
      <c r="PHI37" s="2027"/>
      <c r="PHJ37" s="2027"/>
      <c r="PHK37" s="2027"/>
      <c r="PHL37" s="2027"/>
      <c r="PHM37" s="2027"/>
      <c r="PHN37" s="2027"/>
      <c r="PHO37" s="2027"/>
      <c r="PHP37" s="2027"/>
      <c r="PHQ37" s="2027"/>
      <c r="PHR37" s="2027"/>
      <c r="PHS37" s="2027"/>
      <c r="PHT37" s="2027"/>
      <c r="PHU37" s="2027"/>
      <c r="PHV37" s="2027"/>
      <c r="PHW37" s="2027"/>
      <c r="PHX37" s="2027"/>
      <c r="PHY37" s="2027"/>
      <c r="PHZ37" s="2027"/>
      <c r="PIA37" s="2027"/>
      <c r="PIB37" s="2027"/>
      <c r="PIC37" s="2027"/>
      <c r="PID37" s="2027"/>
      <c r="PIE37" s="2027"/>
      <c r="PIF37" s="2027"/>
      <c r="PIG37" s="2027"/>
      <c r="PIH37" s="2027"/>
      <c r="PII37" s="2027"/>
      <c r="PIJ37" s="2027"/>
      <c r="PIK37" s="2027"/>
      <c r="PIL37" s="2027"/>
      <c r="PIM37" s="2027"/>
      <c r="PIN37" s="2027"/>
      <c r="PIO37" s="2027"/>
      <c r="PIP37" s="2027"/>
      <c r="PIQ37" s="2027"/>
      <c r="PIR37" s="2027"/>
      <c r="PIS37" s="2027"/>
      <c r="PIT37" s="2027"/>
      <c r="PIU37" s="2027"/>
      <c r="PIV37" s="2027"/>
      <c r="PIW37" s="2027"/>
      <c r="PIX37" s="2027"/>
      <c r="PIY37" s="2027"/>
      <c r="PIZ37" s="2027"/>
      <c r="PJA37" s="2027"/>
      <c r="PJB37" s="2027"/>
      <c r="PJC37" s="2027"/>
      <c r="PJD37" s="2027"/>
      <c r="PJE37" s="2027"/>
      <c r="PJF37" s="2027"/>
      <c r="PJG37" s="2027"/>
      <c r="PJH37" s="2027"/>
      <c r="PJI37" s="2027"/>
      <c r="PJJ37" s="2027"/>
      <c r="PJK37" s="2027"/>
      <c r="PJL37" s="2027"/>
      <c r="PJM37" s="2027"/>
      <c r="PJN37" s="2027"/>
      <c r="PJO37" s="2027"/>
      <c r="PJP37" s="2027"/>
      <c r="PJQ37" s="2027"/>
      <c r="PJR37" s="2027"/>
      <c r="PJS37" s="2027"/>
      <c r="PJT37" s="2027"/>
      <c r="PJU37" s="2027"/>
      <c r="PJV37" s="2027"/>
      <c r="PJW37" s="2027"/>
      <c r="PJX37" s="2027"/>
      <c r="PJY37" s="2027"/>
      <c r="PJZ37" s="2027"/>
      <c r="PKA37" s="2027"/>
      <c r="PKB37" s="2027"/>
      <c r="PKC37" s="2027"/>
      <c r="PKD37" s="2027"/>
      <c r="PKE37" s="2027"/>
      <c r="PKF37" s="2027"/>
      <c r="PKG37" s="2027"/>
      <c r="PKH37" s="2027"/>
      <c r="PKI37" s="2027"/>
      <c r="PKJ37" s="2027"/>
      <c r="PKK37" s="2027"/>
      <c r="PKL37" s="2027"/>
      <c r="PKM37" s="2027"/>
      <c r="PKN37" s="2027"/>
      <c r="PKO37" s="2027"/>
      <c r="PKP37" s="2027"/>
      <c r="PKQ37" s="2027"/>
      <c r="PKR37" s="2027"/>
      <c r="PKS37" s="2027"/>
      <c r="PKT37" s="2027"/>
      <c r="PKU37" s="2027"/>
      <c r="PKV37" s="2027"/>
      <c r="PKW37" s="2027"/>
      <c r="PKX37" s="2027"/>
      <c r="PKY37" s="2027"/>
      <c r="PKZ37" s="2027"/>
      <c r="PLA37" s="2027"/>
      <c r="PLB37" s="2027"/>
      <c r="PLC37" s="2027"/>
      <c r="PLD37" s="2027"/>
      <c r="PLE37" s="2027"/>
      <c r="PLF37" s="2027"/>
      <c r="PLG37" s="2027"/>
      <c r="PLH37" s="2027"/>
      <c r="PLI37" s="2027"/>
      <c r="PLJ37" s="2027"/>
      <c r="PLK37" s="2027"/>
      <c r="PLL37" s="2027"/>
      <c r="PLM37" s="2027"/>
      <c r="PLN37" s="2027"/>
      <c r="PLO37" s="2027"/>
      <c r="PLP37" s="2027"/>
      <c r="PLQ37" s="2027"/>
      <c r="PLR37" s="2027"/>
      <c r="PLS37" s="2027"/>
      <c r="PLT37" s="2027"/>
      <c r="PLU37" s="2027"/>
      <c r="PLV37" s="2027"/>
      <c r="PLW37" s="2027"/>
      <c r="PLX37" s="2027"/>
      <c r="PLY37" s="2027"/>
      <c r="PLZ37" s="2027"/>
      <c r="PMA37" s="2027"/>
      <c r="PMB37" s="2027"/>
      <c r="PMC37" s="2027"/>
      <c r="PMD37" s="2027"/>
      <c r="PME37" s="2027"/>
      <c r="PMF37" s="2027"/>
      <c r="PMG37" s="2027"/>
      <c r="PMH37" s="2027"/>
      <c r="PMI37" s="2027"/>
      <c r="PMJ37" s="2027"/>
      <c r="PMK37" s="2027"/>
      <c r="PML37" s="2027"/>
      <c r="PMM37" s="2027"/>
      <c r="PMN37" s="2027"/>
      <c r="PMO37" s="2027"/>
      <c r="PMP37" s="2027"/>
      <c r="PMQ37" s="2027"/>
      <c r="PMR37" s="2027"/>
      <c r="PMS37" s="2027"/>
      <c r="PMT37" s="2027"/>
      <c r="PMU37" s="2027"/>
      <c r="PMV37" s="2027"/>
      <c r="PMW37" s="2027"/>
      <c r="PMX37" s="2027"/>
      <c r="PMY37" s="2027"/>
      <c r="PMZ37" s="2027"/>
      <c r="PNA37" s="2027"/>
      <c r="PNB37" s="2027"/>
      <c r="PNC37" s="2027"/>
      <c r="PND37" s="2027"/>
      <c r="PNE37" s="2027"/>
      <c r="PNF37" s="2027"/>
      <c r="PNG37" s="2027"/>
      <c r="PNH37" s="2027"/>
      <c r="PNI37" s="2027"/>
      <c r="PNJ37" s="2027"/>
      <c r="PNK37" s="2027"/>
      <c r="PNL37" s="2027"/>
      <c r="PNM37" s="2027"/>
      <c r="PNN37" s="2027"/>
      <c r="PNO37" s="2027"/>
      <c r="PNP37" s="2027"/>
      <c r="PNQ37" s="2027"/>
      <c r="PNR37" s="2027"/>
      <c r="PNS37" s="2027"/>
      <c r="PNT37" s="2027"/>
      <c r="PNU37" s="2027"/>
      <c r="PNV37" s="2027"/>
      <c r="PNW37" s="2027"/>
      <c r="PNX37" s="2027"/>
      <c r="PNY37" s="2027"/>
      <c r="PNZ37" s="2027"/>
      <c r="POA37" s="2027"/>
      <c r="POB37" s="2027"/>
      <c r="POC37" s="2027"/>
      <c r="POD37" s="2027"/>
      <c r="POE37" s="2027"/>
      <c r="POF37" s="2027"/>
      <c r="POG37" s="2027"/>
      <c r="POH37" s="2027"/>
      <c r="POI37" s="2027"/>
      <c r="POJ37" s="2027"/>
      <c r="POK37" s="2027"/>
      <c r="POL37" s="2027"/>
      <c r="POM37" s="2027"/>
      <c r="PON37" s="2027"/>
      <c r="POO37" s="2027"/>
      <c r="POP37" s="2027"/>
      <c r="POQ37" s="2027"/>
      <c r="POR37" s="2027"/>
      <c r="POS37" s="2027"/>
      <c r="POT37" s="2027"/>
      <c r="POU37" s="2027"/>
      <c r="POV37" s="2027"/>
      <c r="POW37" s="2027"/>
      <c r="POX37" s="2027"/>
      <c r="POY37" s="2027"/>
      <c r="POZ37" s="2027"/>
      <c r="PPA37" s="2027"/>
      <c r="PPB37" s="2027"/>
      <c r="PPC37" s="2027"/>
      <c r="PPD37" s="2027"/>
      <c r="PPE37" s="2027"/>
      <c r="PPF37" s="2027"/>
      <c r="PPG37" s="2027"/>
      <c r="PPH37" s="2027"/>
      <c r="PPI37" s="2027"/>
      <c r="PPJ37" s="2027"/>
      <c r="PPK37" s="2027"/>
      <c r="PPL37" s="2027"/>
      <c r="PPM37" s="2027"/>
      <c r="PPN37" s="2027"/>
      <c r="PPO37" s="2027"/>
      <c r="PPP37" s="2027"/>
      <c r="PPQ37" s="2027"/>
      <c r="PPR37" s="2027"/>
      <c r="PPS37" s="2027"/>
      <c r="PPT37" s="2027"/>
      <c r="PPU37" s="2027"/>
      <c r="PPV37" s="2027"/>
      <c r="PPW37" s="2027"/>
      <c r="PPX37" s="2027"/>
      <c r="PPY37" s="2027"/>
      <c r="PPZ37" s="2027"/>
      <c r="PQA37" s="2027"/>
      <c r="PQB37" s="2027"/>
      <c r="PQC37" s="2027"/>
      <c r="PQD37" s="2027"/>
      <c r="PQE37" s="2027"/>
      <c r="PQF37" s="2027"/>
      <c r="PQG37" s="2027"/>
      <c r="PQH37" s="2027"/>
      <c r="PQI37" s="2027"/>
      <c r="PQJ37" s="2027"/>
      <c r="PQK37" s="2027"/>
      <c r="PQL37" s="2027"/>
      <c r="PQM37" s="2027"/>
      <c r="PQN37" s="2027"/>
      <c r="PQO37" s="2027"/>
      <c r="PQP37" s="2027"/>
      <c r="PQQ37" s="2027"/>
      <c r="PQR37" s="2027"/>
      <c r="PQS37" s="2027"/>
      <c r="PQT37" s="2027"/>
      <c r="PQU37" s="2027"/>
      <c r="PQV37" s="2027"/>
      <c r="PQW37" s="2027"/>
      <c r="PQX37" s="2027"/>
      <c r="PQY37" s="2027"/>
      <c r="PQZ37" s="2027"/>
      <c r="PRA37" s="2027"/>
      <c r="PRB37" s="2027"/>
      <c r="PRC37" s="2027"/>
      <c r="PRD37" s="2027"/>
      <c r="PRE37" s="2027"/>
      <c r="PRF37" s="2027"/>
      <c r="PRG37" s="2027"/>
      <c r="PRH37" s="2027"/>
      <c r="PRI37" s="2027"/>
      <c r="PRJ37" s="2027"/>
      <c r="PRK37" s="2027"/>
      <c r="PRL37" s="2027"/>
      <c r="PRM37" s="2027"/>
      <c r="PRN37" s="2027"/>
      <c r="PRO37" s="2027"/>
      <c r="PRP37" s="2027"/>
      <c r="PRQ37" s="2027"/>
      <c r="PRR37" s="2027"/>
      <c r="PRS37" s="2027"/>
      <c r="PRT37" s="2027"/>
      <c r="PRU37" s="2027"/>
      <c r="PRV37" s="2027"/>
      <c r="PRW37" s="2027"/>
      <c r="PRX37" s="2027"/>
      <c r="PRY37" s="2027"/>
      <c r="PRZ37" s="2027"/>
      <c r="PSA37" s="2027"/>
      <c r="PSB37" s="2027"/>
      <c r="PSC37" s="2027"/>
      <c r="PSD37" s="2027"/>
      <c r="PSE37" s="2027"/>
      <c r="PSF37" s="2027"/>
      <c r="PSG37" s="2027"/>
      <c r="PSH37" s="2027"/>
      <c r="PSI37" s="2027"/>
      <c r="PSJ37" s="2027"/>
      <c r="PSK37" s="2027"/>
      <c r="PSL37" s="2027"/>
      <c r="PSM37" s="2027"/>
      <c r="PSN37" s="2027"/>
      <c r="PSO37" s="2027"/>
      <c r="PSP37" s="2027"/>
      <c r="PSQ37" s="2027"/>
      <c r="PSR37" s="2027"/>
      <c r="PSS37" s="2027"/>
      <c r="PST37" s="2027"/>
      <c r="PSU37" s="2027"/>
      <c r="PSV37" s="2027"/>
      <c r="PSW37" s="2027"/>
      <c r="PSX37" s="2027"/>
      <c r="PSY37" s="2027"/>
      <c r="PSZ37" s="2027"/>
      <c r="PTA37" s="2027"/>
      <c r="PTB37" s="2027"/>
      <c r="PTC37" s="2027"/>
      <c r="PTD37" s="2027"/>
      <c r="PTE37" s="2027"/>
      <c r="PTF37" s="2027"/>
      <c r="PTG37" s="2027"/>
      <c r="PTH37" s="2027"/>
      <c r="PTI37" s="2027"/>
      <c r="PTJ37" s="2027"/>
      <c r="PTK37" s="2027"/>
      <c r="PTL37" s="2027"/>
      <c r="PTM37" s="2027"/>
      <c r="PTN37" s="2027"/>
      <c r="PTO37" s="2027"/>
      <c r="PTP37" s="2027"/>
      <c r="PTQ37" s="2027"/>
      <c r="PTR37" s="2027"/>
      <c r="PTS37" s="2027"/>
      <c r="PTT37" s="2027"/>
      <c r="PTU37" s="2027"/>
      <c r="PTV37" s="2027"/>
      <c r="PTW37" s="2027"/>
      <c r="PTX37" s="2027"/>
      <c r="PTY37" s="2027"/>
      <c r="PTZ37" s="2027"/>
      <c r="PUA37" s="2027"/>
      <c r="PUB37" s="2027"/>
      <c r="PUC37" s="2027"/>
      <c r="PUD37" s="2027"/>
      <c r="PUE37" s="2027"/>
      <c r="PUF37" s="2027"/>
      <c r="PUG37" s="2027"/>
      <c r="PUH37" s="2027"/>
      <c r="PUI37" s="2027"/>
      <c r="PUJ37" s="2027"/>
      <c r="PUK37" s="2027"/>
      <c r="PUL37" s="2027"/>
      <c r="PUM37" s="2027"/>
      <c r="PUN37" s="2027"/>
      <c r="PUO37" s="2027"/>
      <c r="PUP37" s="2027"/>
      <c r="PUQ37" s="2027"/>
      <c r="PUR37" s="2027"/>
      <c r="PUS37" s="2027"/>
      <c r="PUT37" s="2027"/>
      <c r="PUU37" s="2027"/>
      <c r="PUV37" s="2027"/>
      <c r="PUW37" s="2027"/>
      <c r="PUX37" s="2027"/>
      <c r="PUY37" s="2027"/>
      <c r="PUZ37" s="2027"/>
      <c r="PVA37" s="2027"/>
      <c r="PVB37" s="2027"/>
      <c r="PVC37" s="2027"/>
      <c r="PVD37" s="2027"/>
      <c r="PVE37" s="2027"/>
      <c r="PVF37" s="2027"/>
      <c r="PVG37" s="2027"/>
      <c r="PVH37" s="2027"/>
      <c r="PVI37" s="2027"/>
      <c r="PVJ37" s="2027"/>
      <c r="PVK37" s="2027"/>
      <c r="PVL37" s="2027"/>
      <c r="PVM37" s="2027"/>
      <c r="PVN37" s="2027"/>
      <c r="PVO37" s="2027"/>
      <c r="PVP37" s="2027"/>
      <c r="PVQ37" s="2027"/>
      <c r="PVR37" s="2027"/>
      <c r="PVS37" s="2027"/>
      <c r="PVT37" s="2027"/>
      <c r="PVU37" s="2027"/>
      <c r="PVV37" s="2027"/>
      <c r="PVW37" s="2027"/>
      <c r="PVX37" s="2027"/>
      <c r="PVY37" s="2027"/>
      <c r="PVZ37" s="2027"/>
      <c r="PWA37" s="2027"/>
      <c r="PWB37" s="2027"/>
      <c r="PWC37" s="2027"/>
      <c r="PWD37" s="2027"/>
      <c r="PWE37" s="2027"/>
      <c r="PWF37" s="2027"/>
      <c r="PWG37" s="2027"/>
      <c r="PWH37" s="2027"/>
      <c r="PWI37" s="2027"/>
      <c r="PWJ37" s="2027"/>
      <c r="PWK37" s="2027"/>
      <c r="PWL37" s="2027"/>
      <c r="PWM37" s="2027"/>
      <c r="PWN37" s="2027"/>
      <c r="PWO37" s="2027"/>
      <c r="PWP37" s="2027"/>
      <c r="PWQ37" s="2027"/>
      <c r="PWR37" s="2027"/>
      <c r="PWS37" s="2027"/>
      <c r="PWT37" s="2027"/>
      <c r="PWU37" s="2027"/>
      <c r="PWV37" s="2027"/>
      <c r="PWW37" s="2027"/>
      <c r="PWX37" s="2027"/>
      <c r="PWY37" s="2027"/>
      <c r="PWZ37" s="2027"/>
      <c r="PXA37" s="2027"/>
      <c r="PXB37" s="2027"/>
      <c r="PXC37" s="2027"/>
      <c r="PXD37" s="2027"/>
      <c r="PXE37" s="2027"/>
      <c r="PXF37" s="2027"/>
      <c r="PXG37" s="2027"/>
      <c r="PXH37" s="2027"/>
      <c r="PXI37" s="2027"/>
      <c r="PXJ37" s="2027"/>
      <c r="PXK37" s="2027"/>
      <c r="PXL37" s="2027"/>
      <c r="PXM37" s="2027"/>
      <c r="PXN37" s="2027"/>
      <c r="PXO37" s="2027"/>
      <c r="PXP37" s="2027"/>
      <c r="PXQ37" s="2027"/>
      <c r="PXR37" s="2027"/>
      <c r="PXS37" s="2027"/>
      <c r="PXT37" s="2027"/>
      <c r="PXU37" s="2027"/>
      <c r="PXV37" s="2027"/>
      <c r="PXW37" s="2027"/>
      <c r="PXX37" s="2027"/>
      <c r="PXY37" s="2027"/>
      <c r="PXZ37" s="2027"/>
      <c r="PYA37" s="2027"/>
      <c r="PYB37" s="2027"/>
      <c r="PYC37" s="2027"/>
      <c r="PYD37" s="2027"/>
      <c r="PYE37" s="2027"/>
      <c r="PYF37" s="2027"/>
      <c r="PYG37" s="2027"/>
      <c r="PYH37" s="2027"/>
      <c r="PYI37" s="2027"/>
      <c r="PYJ37" s="2027"/>
      <c r="PYK37" s="2027"/>
      <c r="PYL37" s="2027"/>
      <c r="PYM37" s="2027"/>
      <c r="PYN37" s="2027"/>
      <c r="PYO37" s="2027"/>
      <c r="PYP37" s="2027"/>
      <c r="PYQ37" s="2027"/>
      <c r="PYR37" s="2027"/>
      <c r="PYS37" s="2027"/>
      <c r="PYT37" s="2027"/>
      <c r="PYU37" s="2027"/>
      <c r="PYV37" s="2027"/>
      <c r="PYW37" s="2027"/>
      <c r="PYX37" s="2027"/>
      <c r="PYY37" s="2027"/>
      <c r="PYZ37" s="2027"/>
      <c r="PZA37" s="2027"/>
      <c r="PZB37" s="2027"/>
      <c r="PZC37" s="2027"/>
      <c r="PZD37" s="2027"/>
      <c r="PZE37" s="2027"/>
      <c r="PZF37" s="2027"/>
      <c r="PZG37" s="2027"/>
      <c r="PZH37" s="2027"/>
      <c r="PZI37" s="2027"/>
      <c r="PZJ37" s="2027"/>
      <c r="PZK37" s="2027"/>
      <c r="PZL37" s="2027"/>
      <c r="PZM37" s="2027"/>
      <c r="PZN37" s="2027"/>
      <c r="PZO37" s="2027"/>
      <c r="PZP37" s="2027"/>
      <c r="PZQ37" s="2027"/>
      <c r="PZR37" s="2027"/>
      <c r="PZS37" s="2027"/>
      <c r="PZT37" s="2027"/>
      <c r="PZU37" s="2027"/>
      <c r="PZV37" s="2027"/>
      <c r="PZW37" s="2027"/>
      <c r="PZX37" s="2027"/>
      <c r="PZY37" s="2027"/>
      <c r="PZZ37" s="2027"/>
      <c r="QAA37" s="2027"/>
      <c r="QAB37" s="2027"/>
      <c r="QAC37" s="2027"/>
      <c r="QAD37" s="2027"/>
      <c r="QAE37" s="2027"/>
      <c r="QAF37" s="2027"/>
      <c r="QAG37" s="2027"/>
      <c r="QAH37" s="2027"/>
      <c r="QAI37" s="2027"/>
      <c r="QAJ37" s="2027"/>
      <c r="QAK37" s="2027"/>
      <c r="QAL37" s="2027"/>
      <c r="QAM37" s="2027"/>
      <c r="QAN37" s="2027"/>
      <c r="QAO37" s="2027"/>
      <c r="QAP37" s="2027"/>
      <c r="QAQ37" s="2027"/>
      <c r="QAR37" s="2027"/>
      <c r="QAS37" s="2027"/>
      <c r="QAT37" s="2027"/>
      <c r="QAU37" s="2027"/>
      <c r="QAV37" s="2027"/>
      <c r="QAW37" s="2027"/>
      <c r="QAX37" s="2027"/>
      <c r="QAY37" s="2027"/>
      <c r="QAZ37" s="2027"/>
      <c r="QBA37" s="2027"/>
      <c r="QBB37" s="2027"/>
      <c r="QBC37" s="2027"/>
      <c r="QBD37" s="2027"/>
      <c r="QBE37" s="2027"/>
      <c r="QBF37" s="2027"/>
      <c r="QBG37" s="2027"/>
      <c r="QBH37" s="2027"/>
      <c r="QBI37" s="2027"/>
      <c r="QBJ37" s="2027"/>
      <c r="QBK37" s="2027"/>
      <c r="QBL37" s="2027"/>
      <c r="QBM37" s="2027"/>
      <c r="QBN37" s="2027"/>
      <c r="QBO37" s="2027"/>
      <c r="QBP37" s="2027"/>
      <c r="QBQ37" s="2027"/>
      <c r="QBR37" s="2027"/>
      <c r="QBS37" s="2027"/>
      <c r="QBT37" s="2027"/>
      <c r="QBU37" s="2027"/>
      <c r="QBV37" s="2027"/>
      <c r="QBW37" s="2027"/>
      <c r="QBX37" s="2027"/>
      <c r="QBY37" s="2027"/>
      <c r="QBZ37" s="2027"/>
      <c r="QCA37" s="2027"/>
      <c r="QCB37" s="2027"/>
      <c r="QCC37" s="2027"/>
      <c r="QCD37" s="2027"/>
      <c r="QCE37" s="2027"/>
      <c r="QCF37" s="2027"/>
      <c r="QCG37" s="2027"/>
      <c r="QCH37" s="2027"/>
      <c r="QCI37" s="2027"/>
      <c r="QCJ37" s="2027"/>
      <c r="QCK37" s="2027"/>
      <c r="QCL37" s="2027"/>
      <c r="QCM37" s="2027"/>
      <c r="QCN37" s="2027"/>
      <c r="QCO37" s="2027"/>
      <c r="QCP37" s="2027"/>
      <c r="QCQ37" s="2027"/>
      <c r="QCR37" s="2027"/>
      <c r="QCS37" s="2027"/>
      <c r="QCT37" s="2027"/>
      <c r="QCU37" s="2027"/>
      <c r="QCV37" s="2027"/>
      <c r="QCW37" s="2027"/>
      <c r="QCX37" s="2027"/>
      <c r="QCY37" s="2027"/>
      <c r="QCZ37" s="2027"/>
      <c r="QDA37" s="2027"/>
      <c r="QDB37" s="2027"/>
      <c r="QDC37" s="2027"/>
      <c r="QDD37" s="2027"/>
      <c r="QDE37" s="2027"/>
      <c r="QDF37" s="2027"/>
      <c r="QDG37" s="2027"/>
      <c r="QDH37" s="2027"/>
      <c r="QDI37" s="2027"/>
      <c r="QDJ37" s="2027"/>
      <c r="QDK37" s="2027"/>
      <c r="QDL37" s="2027"/>
      <c r="QDM37" s="2027"/>
      <c r="QDN37" s="2027"/>
      <c r="QDO37" s="2027"/>
      <c r="QDP37" s="2027"/>
      <c r="QDQ37" s="2027"/>
      <c r="QDR37" s="2027"/>
      <c r="QDS37" s="2027"/>
      <c r="QDT37" s="2027"/>
      <c r="QDU37" s="2027"/>
      <c r="QDV37" s="2027"/>
      <c r="QDW37" s="2027"/>
      <c r="QDX37" s="2027"/>
      <c r="QDY37" s="2027"/>
      <c r="QDZ37" s="2027"/>
      <c r="QEA37" s="2027"/>
      <c r="QEB37" s="2027"/>
      <c r="QEC37" s="2027"/>
      <c r="QED37" s="2027"/>
      <c r="QEE37" s="2027"/>
      <c r="QEF37" s="2027"/>
      <c r="QEG37" s="2027"/>
      <c r="QEH37" s="2027"/>
      <c r="QEI37" s="2027"/>
      <c r="QEJ37" s="2027"/>
      <c r="QEK37" s="2027"/>
      <c r="QEL37" s="2027"/>
      <c r="QEM37" s="2027"/>
      <c r="QEN37" s="2027"/>
      <c r="QEO37" s="2027"/>
      <c r="QEP37" s="2027"/>
      <c r="QEQ37" s="2027"/>
      <c r="QER37" s="2027"/>
      <c r="QES37" s="2027"/>
      <c r="QET37" s="2027"/>
      <c r="QEU37" s="2027"/>
      <c r="QEV37" s="2027"/>
      <c r="QEW37" s="2027"/>
      <c r="QEX37" s="2027"/>
      <c r="QEY37" s="2027"/>
      <c r="QEZ37" s="2027"/>
      <c r="QFA37" s="2027"/>
      <c r="QFB37" s="2027"/>
      <c r="QFC37" s="2027"/>
      <c r="QFD37" s="2027"/>
      <c r="QFE37" s="2027"/>
      <c r="QFF37" s="2027"/>
      <c r="QFG37" s="2027"/>
      <c r="QFH37" s="2027"/>
      <c r="QFI37" s="2027"/>
      <c r="QFJ37" s="2027"/>
      <c r="QFK37" s="2027"/>
      <c r="QFL37" s="2027"/>
      <c r="QFM37" s="2027"/>
      <c r="QFN37" s="2027"/>
      <c r="QFO37" s="2027"/>
      <c r="QFP37" s="2027"/>
      <c r="QFQ37" s="2027"/>
      <c r="QFR37" s="2027"/>
      <c r="QFS37" s="2027"/>
      <c r="QFT37" s="2027"/>
      <c r="QFU37" s="2027"/>
      <c r="QFV37" s="2027"/>
      <c r="QFW37" s="2027"/>
      <c r="QFX37" s="2027"/>
      <c r="QFY37" s="2027"/>
      <c r="QFZ37" s="2027"/>
      <c r="QGA37" s="2027"/>
      <c r="QGB37" s="2027"/>
      <c r="QGC37" s="2027"/>
      <c r="QGD37" s="2027"/>
      <c r="QGE37" s="2027"/>
      <c r="QGF37" s="2027"/>
      <c r="QGG37" s="2027"/>
      <c r="QGH37" s="2027"/>
      <c r="QGI37" s="2027"/>
      <c r="QGJ37" s="2027"/>
      <c r="QGK37" s="2027"/>
      <c r="QGL37" s="2027"/>
      <c r="QGM37" s="2027"/>
      <c r="QGN37" s="2027"/>
      <c r="QGO37" s="2027"/>
      <c r="QGP37" s="2027"/>
      <c r="QGQ37" s="2027"/>
      <c r="QGR37" s="2027"/>
      <c r="QGS37" s="2027"/>
      <c r="QGT37" s="2027"/>
      <c r="QGU37" s="2027"/>
      <c r="QGV37" s="2027"/>
      <c r="QGW37" s="2027"/>
      <c r="QGX37" s="2027"/>
      <c r="QGY37" s="2027"/>
      <c r="QGZ37" s="2027"/>
      <c r="QHA37" s="2027"/>
      <c r="QHB37" s="2027"/>
      <c r="QHC37" s="2027"/>
      <c r="QHD37" s="2027"/>
      <c r="QHE37" s="2027"/>
      <c r="QHF37" s="2027"/>
      <c r="QHG37" s="2027"/>
      <c r="QHH37" s="2027"/>
      <c r="QHI37" s="2027"/>
      <c r="QHJ37" s="2027"/>
      <c r="QHK37" s="2027"/>
      <c r="QHL37" s="2027"/>
      <c r="QHM37" s="2027"/>
      <c r="QHN37" s="2027"/>
      <c r="QHO37" s="2027"/>
      <c r="QHP37" s="2027"/>
      <c r="QHQ37" s="2027"/>
      <c r="QHR37" s="2027"/>
      <c r="QHS37" s="2027"/>
      <c r="QHT37" s="2027"/>
      <c r="QHU37" s="2027"/>
      <c r="QHV37" s="2027"/>
      <c r="QHW37" s="2027"/>
      <c r="QHX37" s="2027"/>
      <c r="QHY37" s="2027"/>
      <c r="QHZ37" s="2027"/>
      <c r="QIA37" s="2027"/>
      <c r="QIB37" s="2027"/>
      <c r="QIC37" s="2027"/>
      <c r="QID37" s="2027"/>
      <c r="QIE37" s="2027"/>
      <c r="QIF37" s="2027"/>
      <c r="QIG37" s="2027"/>
      <c r="QIH37" s="2027"/>
      <c r="QII37" s="2027"/>
      <c r="QIJ37" s="2027"/>
      <c r="QIK37" s="2027"/>
      <c r="QIL37" s="2027"/>
      <c r="QIM37" s="2027"/>
      <c r="QIN37" s="2027"/>
      <c r="QIO37" s="2027"/>
      <c r="QIP37" s="2027"/>
      <c r="QIQ37" s="2027"/>
      <c r="QIR37" s="2027"/>
      <c r="QIS37" s="2027"/>
      <c r="QIT37" s="2027"/>
      <c r="QIU37" s="2027"/>
      <c r="QIV37" s="2027"/>
      <c r="QIW37" s="2027"/>
      <c r="QIX37" s="2027"/>
      <c r="QIY37" s="2027"/>
      <c r="QIZ37" s="2027"/>
      <c r="QJA37" s="2027"/>
      <c r="QJB37" s="2027"/>
      <c r="QJC37" s="2027"/>
      <c r="QJD37" s="2027"/>
      <c r="QJE37" s="2027"/>
      <c r="QJF37" s="2027"/>
      <c r="QJG37" s="2027"/>
      <c r="QJH37" s="2027"/>
      <c r="QJI37" s="2027"/>
      <c r="QJJ37" s="2027"/>
      <c r="QJK37" s="2027"/>
      <c r="QJL37" s="2027"/>
      <c r="QJM37" s="2027"/>
      <c r="QJN37" s="2027"/>
      <c r="QJO37" s="2027"/>
      <c r="QJP37" s="2027"/>
      <c r="QJQ37" s="2027"/>
      <c r="QJR37" s="2027"/>
      <c r="QJS37" s="2027"/>
      <c r="QJT37" s="2027"/>
      <c r="QJU37" s="2027"/>
      <c r="QJV37" s="2027"/>
      <c r="QJW37" s="2027"/>
      <c r="QJX37" s="2027"/>
      <c r="QJY37" s="2027"/>
      <c r="QJZ37" s="2027"/>
      <c r="QKA37" s="2027"/>
      <c r="QKB37" s="2027"/>
      <c r="QKC37" s="2027"/>
      <c r="QKD37" s="2027"/>
      <c r="QKE37" s="2027"/>
      <c r="QKF37" s="2027"/>
      <c r="QKG37" s="2027"/>
      <c r="QKH37" s="2027"/>
      <c r="QKI37" s="2027"/>
      <c r="QKJ37" s="2027"/>
      <c r="QKK37" s="2027"/>
      <c r="QKL37" s="2027"/>
      <c r="QKM37" s="2027"/>
      <c r="QKN37" s="2027"/>
      <c r="QKO37" s="2027"/>
      <c r="QKP37" s="2027"/>
      <c r="QKQ37" s="2027"/>
      <c r="QKR37" s="2027"/>
      <c r="QKS37" s="2027"/>
      <c r="QKT37" s="2027"/>
      <c r="QKU37" s="2027"/>
      <c r="QKV37" s="2027"/>
      <c r="QKW37" s="2027"/>
      <c r="QKX37" s="2027"/>
      <c r="QKY37" s="2027"/>
      <c r="QKZ37" s="2027"/>
      <c r="QLA37" s="2027"/>
      <c r="QLB37" s="2027"/>
      <c r="QLC37" s="2027"/>
      <c r="QLD37" s="2027"/>
      <c r="QLE37" s="2027"/>
      <c r="QLF37" s="2027"/>
      <c r="QLG37" s="2027"/>
      <c r="QLH37" s="2027"/>
      <c r="QLI37" s="2027"/>
      <c r="QLJ37" s="2027"/>
      <c r="QLK37" s="2027"/>
      <c r="QLL37" s="2027"/>
      <c r="QLM37" s="2027"/>
      <c r="QLN37" s="2027"/>
      <c r="QLO37" s="2027"/>
      <c r="QLP37" s="2027"/>
      <c r="QLQ37" s="2027"/>
      <c r="QLR37" s="2027"/>
      <c r="QLS37" s="2027"/>
      <c r="QLT37" s="2027"/>
      <c r="QLU37" s="2027"/>
      <c r="QLV37" s="2027"/>
      <c r="QLW37" s="2027"/>
      <c r="QLX37" s="2027"/>
      <c r="QLY37" s="2027"/>
      <c r="QLZ37" s="2027"/>
      <c r="QMA37" s="2027"/>
      <c r="QMB37" s="2027"/>
      <c r="QMC37" s="2027"/>
      <c r="QMD37" s="2027"/>
      <c r="QME37" s="2027"/>
      <c r="QMF37" s="2027"/>
      <c r="QMG37" s="2027"/>
      <c r="QMH37" s="2027"/>
      <c r="QMI37" s="2027"/>
      <c r="QMJ37" s="2027"/>
      <c r="QMK37" s="2027"/>
      <c r="QML37" s="2027"/>
      <c r="QMM37" s="2027"/>
      <c r="QMN37" s="2027"/>
      <c r="QMO37" s="2027"/>
      <c r="QMP37" s="2027"/>
      <c r="QMQ37" s="2027"/>
      <c r="QMR37" s="2027"/>
      <c r="QMS37" s="2027"/>
      <c r="QMT37" s="2027"/>
      <c r="QMU37" s="2027"/>
      <c r="QMV37" s="2027"/>
      <c r="QMW37" s="2027"/>
      <c r="QMX37" s="2027"/>
      <c r="QMY37" s="2027"/>
      <c r="QMZ37" s="2027"/>
      <c r="QNA37" s="2027"/>
      <c r="QNB37" s="2027"/>
      <c r="QNC37" s="2027"/>
      <c r="QND37" s="2027"/>
      <c r="QNE37" s="2027"/>
      <c r="QNF37" s="2027"/>
      <c r="QNG37" s="2027"/>
      <c r="QNH37" s="2027"/>
      <c r="QNI37" s="2027"/>
      <c r="QNJ37" s="2027"/>
      <c r="QNK37" s="2027"/>
      <c r="QNL37" s="2027"/>
      <c r="QNM37" s="2027"/>
      <c r="QNN37" s="2027"/>
      <c r="QNO37" s="2027"/>
      <c r="QNP37" s="2027"/>
      <c r="QNQ37" s="2027"/>
      <c r="QNR37" s="2027"/>
      <c r="QNS37" s="2027"/>
      <c r="QNT37" s="2027"/>
      <c r="QNU37" s="2027"/>
      <c r="QNV37" s="2027"/>
      <c r="QNW37" s="2027"/>
      <c r="QNX37" s="2027"/>
      <c r="QNY37" s="2027"/>
      <c r="QNZ37" s="2027"/>
      <c r="QOA37" s="2027"/>
      <c r="QOB37" s="2027"/>
      <c r="QOC37" s="2027"/>
      <c r="QOD37" s="2027"/>
      <c r="QOE37" s="2027"/>
      <c r="QOF37" s="2027"/>
      <c r="QOG37" s="2027"/>
      <c r="QOH37" s="2027"/>
      <c r="QOI37" s="2027"/>
      <c r="QOJ37" s="2027"/>
      <c r="QOK37" s="2027"/>
      <c r="QOL37" s="2027"/>
      <c r="QOM37" s="2027"/>
      <c r="QON37" s="2027"/>
      <c r="QOO37" s="2027"/>
      <c r="QOP37" s="2027"/>
      <c r="QOQ37" s="2027"/>
      <c r="QOR37" s="2027"/>
      <c r="QOS37" s="2027"/>
      <c r="QOT37" s="2027"/>
      <c r="QOU37" s="2027"/>
      <c r="QOV37" s="2027"/>
      <c r="QOW37" s="2027"/>
      <c r="QOX37" s="2027"/>
      <c r="QOY37" s="2027"/>
      <c r="QOZ37" s="2027"/>
      <c r="QPA37" s="2027"/>
      <c r="QPB37" s="2027"/>
      <c r="QPC37" s="2027"/>
      <c r="QPD37" s="2027"/>
      <c r="QPE37" s="2027"/>
      <c r="QPF37" s="2027"/>
      <c r="QPG37" s="2027"/>
      <c r="QPH37" s="2027"/>
      <c r="QPI37" s="2027"/>
      <c r="QPJ37" s="2027"/>
      <c r="QPK37" s="2027"/>
      <c r="QPL37" s="2027"/>
      <c r="QPM37" s="2027"/>
      <c r="QPN37" s="2027"/>
      <c r="QPO37" s="2027"/>
      <c r="QPP37" s="2027"/>
      <c r="QPQ37" s="2027"/>
      <c r="QPR37" s="2027"/>
      <c r="QPS37" s="2027"/>
      <c r="QPT37" s="2027"/>
      <c r="QPU37" s="2027"/>
      <c r="QPV37" s="2027"/>
      <c r="QPW37" s="2027"/>
      <c r="QPX37" s="2027"/>
      <c r="QPY37" s="2027"/>
      <c r="QPZ37" s="2027"/>
      <c r="QQA37" s="2027"/>
      <c r="QQB37" s="2027"/>
      <c r="QQC37" s="2027"/>
      <c r="QQD37" s="2027"/>
      <c r="QQE37" s="2027"/>
      <c r="QQF37" s="2027"/>
      <c r="QQG37" s="2027"/>
      <c r="QQH37" s="2027"/>
      <c r="QQI37" s="2027"/>
      <c r="QQJ37" s="2027"/>
      <c r="QQK37" s="2027"/>
      <c r="QQL37" s="2027"/>
      <c r="QQM37" s="2027"/>
      <c r="QQN37" s="2027"/>
      <c r="QQO37" s="2027"/>
      <c r="QQP37" s="2027"/>
      <c r="QQQ37" s="2027"/>
      <c r="QQR37" s="2027"/>
      <c r="QQS37" s="2027"/>
      <c r="QQT37" s="2027"/>
      <c r="QQU37" s="2027"/>
      <c r="QQV37" s="2027"/>
      <c r="QQW37" s="2027"/>
      <c r="QQX37" s="2027"/>
      <c r="QQY37" s="2027"/>
      <c r="QQZ37" s="2027"/>
      <c r="QRA37" s="2027"/>
      <c r="QRB37" s="2027"/>
      <c r="QRC37" s="2027"/>
      <c r="QRD37" s="2027"/>
      <c r="QRE37" s="2027"/>
      <c r="QRF37" s="2027"/>
      <c r="QRG37" s="2027"/>
      <c r="QRH37" s="2027"/>
      <c r="QRI37" s="2027"/>
      <c r="QRJ37" s="2027"/>
      <c r="QRK37" s="2027"/>
      <c r="QRL37" s="2027"/>
      <c r="QRM37" s="2027"/>
      <c r="QRN37" s="2027"/>
      <c r="QRO37" s="2027"/>
      <c r="QRP37" s="2027"/>
      <c r="QRQ37" s="2027"/>
      <c r="QRR37" s="2027"/>
      <c r="QRS37" s="2027"/>
      <c r="QRT37" s="2027"/>
      <c r="QRU37" s="2027"/>
      <c r="QRV37" s="2027"/>
      <c r="QRW37" s="2027"/>
      <c r="QRX37" s="2027"/>
      <c r="QRY37" s="2027"/>
      <c r="QRZ37" s="2027"/>
      <c r="QSA37" s="2027"/>
      <c r="QSB37" s="2027"/>
      <c r="QSC37" s="2027"/>
      <c r="QSD37" s="2027"/>
      <c r="QSE37" s="2027"/>
      <c r="QSF37" s="2027"/>
      <c r="QSG37" s="2027"/>
      <c r="QSH37" s="2027"/>
      <c r="QSI37" s="2027"/>
      <c r="QSJ37" s="2027"/>
      <c r="QSK37" s="2027"/>
      <c r="QSL37" s="2027"/>
      <c r="QSM37" s="2027"/>
      <c r="QSN37" s="2027"/>
      <c r="QSO37" s="2027"/>
      <c r="QSP37" s="2027"/>
      <c r="QSQ37" s="2027"/>
      <c r="QSR37" s="2027"/>
      <c r="QSS37" s="2027"/>
      <c r="QST37" s="2027"/>
      <c r="QSU37" s="2027"/>
      <c r="QSV37" s="2027"/>
      <c r="QSW37" s="2027"/>
      <c r="QSX37" s="2027"/>
      <c r="QSY37" s="2027"/>
      <c r="QSZ37" s="2027"/>
      <c r="QTA37" s="2027"/>
      <c r="QTB37" s="2027"/>
      <c r="QTC37" s="2027"/>
      <c r="QTD37" s="2027"/>
      <c r="QTE37" s="2027"/>
      <c r="QTF37" s="2027"/>
      <c r="QTG37" s="2027"/>
      <c r="QTH37" s="2027"/>
      <c r="QTI37" s="2027"/>
      <c r="QTJ37" s="2027"/>
      <c r="QTK37" s="2027"/>
      <c r="QTL37" s="2027"/>
      <c r="QTM37" s="2027"/>
      <c r="QTN37" s="2027"/>
      <c r="QTO37" s="2027"/>
      <c r="QTP37" s="2027"/>
      <c r="QTQ37" s="2027"/>
      <c r="QTR37" s="2027"/>
      <c r="QTS37" s="2027"/>
      <c r="QTT37" s="2027"/>
      <c r="QTU37" s="2027"/>
      <c r="QTV37" s="2027"/>
      <c r="QTW37" s="2027"/>
      <c r="QTX37" s="2027"/>
      <c r="QTY37" s="2027"/>
      <c r="QTZ37" s="2027"/>
      <c r="QUA37" s="2027"/>
      <c r="QUB37" s="2027"/>
      <c r="QUC37" s="2027"/>
      <c r="QUD37" s="2027"/>
      <c r="QUE37" s="2027"/>
      <c r="QUF37" s="2027"/>
      <c r="QUG37" s="2027"/>
      <c r="QUH37" s="2027"/>
      <c r="QUI37" s="2027"/>
      <c r="QUJ37" s="2027"/>
      <c r="QUK37" s="2027"/>
      <c r="QUL37" s="2027"/>
      <c r="QUM37" s="2027"/>
      <c r="QUN37" s="2027"/>
      <c r="QUO37" s="2027"/>
      <c r="QUP37" s="2027"/>
      <c r="QUQ37" s="2027"/>
      <c r="QUR37" s="2027"/>
      <c r="QUS37" s="2027"/>
      <c r="QUT37" s="2027"/>
      <c r="QUU37" s="2027"/>
      <c r="QUV37" s="2027"/>
      <c r="QUW37" s="2027"/>
      <c r="QUX37" s="2027"/>
      <c r="QUY37" s="2027"/>
      <c r="QUZ37" s="2027"/>
      <c r="QVA37" s="2027"/>
      <c r="QVB37" s="2027"/>
      <c r="QVC37" s="2027"/>
      <c r="QVD37" s="2027"/>
      <c r="QVE37" s="2027"/>
      <c r="QVF37" s="2027"/>
      <c r="QVG37" s="2027"/>
      <c r="QVH37" s="2027"/>
      <c r="QVI37" s="2027"/>
      <c r="QVJ37" s="2027"/>
      <c r="QVK37" s="2027"/>
      <c r="QVL37" s="2027"/>
      <c r="QVM37" s="2027"/>
      <c r="QVN37" s="2027"/>
      <c r="QVO37" s="2027"/>
      <c r="QVP37" s="2027"/>
      <c r="QVQ37" s="2027"/>
      <c r="QVR37" s="2027"/>
      <c r="QVS37" s="2027"/>
      <c r="QVT37" s="2027"/>
      <c r="QVU37" s="2027"/>
      <c r="QVV37" s="2027"/>
      <c r="QVW37" s="2027"/>
      <c r="QVX37" s="2027"/>
      <c r="QVY37" s="2027"/>
      <c r="QVZ37" s="2027"/>
      <c r="QWA37" s="2027"/>
      <c r="QWB37" s="2027"/>
      <c r="QWC37" s="2027"/>
      <c r="QWD37" s="2027"/>
      <c r="QWE37" s="2027"/>
      <c r="QWF37" s="2027"/>
      <c r="QWG37" s="2027"/>
      <c r="QWH37" s="2027"/>
      <c r="QWI37" s="2027"/>
      <c r="QWJ37" s="2027"/>
      <c r="QWK37" s="2027"/>
      <c r="QWL37" s="2027"/>
      <c r="QWM37" s="2027"/>
      <c r="QWN37" s="2027"/>
      <c r="QWO37" s="2027"/>
      <c r="QWP37" s="2027"/>
      <c r="QWQ37" s="2027"/>
      <c r="QWR37" s="2027"/>
      <c r="QWS37" s="2027"/>
      <c r="QWT37" s="2027"/>
      <c r="QWU37" s="2027"/>
      <c r="QWV37" s="2027"/>
      <c r="QWW37" s="2027"/>
      <c r="QWX37" s="2027"/>
      <c r="QWY37" s="2027"/>
      <c r="QWZ37" s="2027"/>
      <c r="QXA37" s="2027"/>
      <c r="QXB37" s="2027"/>
      <c r="QXC37" s="2027"/>
      <c r="QXD37" s="2027"/>
      <c r="QXE37" s="2027"/>
      <c r="QXF37" s="2027"/>
      <c r="QXG37" s="2027"/>
      <c r="QXH37" s="2027"/>
      <c r="QXI37" s="2027"/>
      <c r="QXJ37" s="2027"/>
      <c r="QXK37" s="2027"/>
      <c r="QXL37" s="2027"/>
      <c r="QXM37" s="2027"/>
      <c r="QXN37" s="2027"/>
      <c r="QXO37" s="2027"/>
      <c r="QXP37" s="2027"/>
      <c r="QXQ37" s="2027"/>
      <c r="QXR37" s="2027"/>
      <c r="QXS37" s="2027"/>
      <c r="QXT37" s="2027"/>
      <c r="QXU37" s="2027"/>
      <c r="QXV37" s="2027"/>
      <c r="QXW37" s="2027"/>
      <c r="QXX37" s="2027"/>
      <c r="QXY37" s="2027"/>
      <c r="QXZ37" s="2027"/>
      <c r="QYA37" s="2027"/>
      <c r="QYB37" s="2027"/>
      <c r="QYC37" s="2027"/>
      <c r="QYD37" s="2027"/>
      <c r="QYE37" s="2027"/>
      <c r="QYF37" s="2027"/>
      <c r="QYG37" s="2027"/>
      <c r="QYH37" s="2027"/>
      <c r="QYI37" s="2027"/>
      <c r="QYJ37" s="2027"/>
      <c r="QYK37" s="2027"/>
      <c r="QYL37" s="2027"/>
      <c r="QYM37" s="2027"/>
      <c r="QYN37" s="2027"/>
      <c r="QYO37" s="2027"/>
      <c r="QYP37" s="2027"/>
      <c r="QYQ37" s="2027"/>
      <c r="QYR37" s="2027"/>
      <c r="QYS37" s="2027"/>
      <c r="QYT37" s="2027"/>
      <c r="QYU37" s="2027"/>
      <c r="QYV37" s="2027"/>
      <c r="QYW37" s="2027"/>
      <c r="QYX37" s="2027"/>
      <c r="QYY37" s="2027"/>
      <c r="QYZ37" s="2027"/>
      <c r="QZA37" s="2027"/>
      <c r="QZB37" s="2027"/>
      <c r="QZC37" s="2027"/>
      <c r="QZD37" s="2027"/>
      <c r="QZE37" s="2027"/>
      <c r="QZF37" s="2027"/>
      <c r="QZG37" s="2027"/>
      <c r="QZH37" s="2027"/>
      <c r="QZI37" s="2027"/>
      <c r="QZJ37" s="2027"/>
      <c r="QZK37" s="2027"/>
      <c r="QZL37" s="2027"/>
      <c r="QZM37" s="2027"/>
      <c r="QZN37" s="2027"/>
      <c r="QZO37" s="2027"/>
      <c r="QZP37" s="2027"/>
      <c r="QZQ37" s="2027"/>
      <c r="QZR37" s="2027"/>
      <c r="QZS37" s="2027"/>
      <c r="QZT37" s="2027"/>
      <c r="QZU37" s="2027"/>
      <c r="QZV37" s="2027"/>
      <c r="QZW37" s="2027"/>
      <c r="QZX37" s="2027"/>
      <c r="QZY37" s="2027"/>
      <c r="QZZ37" s="2027"/>
      <c r="RAA37" s="2027"/>
      <c r="RAB37" s="2027"/>
      <c r="RAC37" s="2027"/>
      <c r="RAD37" s="2027"/>
      <c r="RAE37" s="2027"/>
      <c r="RAF37" s="2027"/>
      <c r="RAG37" s="2027"/>
      <c r="RAH37" s="2027"/>
      <c r="RAI37" s="2027"/>
      <c r="RAJ37" s="2027"/>
      <c r="RAK37" s="2027"/>
      <c r="RAL37" s="2027"/>
      <c r="RAM37" s="2027"/>
      <c r="RAN37" s="2027"/>
      <c r="RAO37" s="2027"/>
      <c r="RAP37" s="2027"/>
      <c r="RAQ37" s="2027"/>
      <c r="RAR37" s="2027"/>
      <c r="RAS37" s="2027"/>
      <c r="RAT37" s="2027"/>
      <c r="RAU37" s="2027"/>
      <c r="RAV37" s="2027"/>
      <c r="RAW37" s="2027"/>
      <c r="RAX37" s="2027"/>
      <c r="RAY37" s="2027"/>
      <c r="RAZ37" s="2027"/>
      <c r="RBA37" s="2027"/>
      <c r="RBB37" s="2027"/>
      <c r="RBC37" s="2027"/>
      <c r="RBD37" s="2027"/>
      <c r="RBE37" s="2027"/>
      <c r="RBF37" s="2027"/>
      <c r="RBG37" s="2027"/>
      <c r="RBH37" s="2027"/>
      <c r="RBI37" s="2027"/>
      <c r="RBJ37" s="2027"/>
      <c r="RBK37" s="2027"/>
      <c r="RBL37" s="2027"/>
      <c r="RBM37" s="2027"/>
      <c r="RBN37" s="2027"/>
      <c r="RBO37" s="2027"/>
      <c r="RBP37" s="2027"/>
      <c r="RBQ37" s="2027"/>
      <c r="RBR37" s="2027"/>
      <c r="RBS37" s="2027"/>
      <c r="RBT37" s="2027"/>
      <c r="RBU37" s="2027"/>
      <c r="RBV37" s="2027"/>
      <c r="RBW37" s="2027"/>
      <c r="RBX37" s="2027"/>
      <c r="RBY37" s="2027"/>
      <c r="RBZ37" s="2027"/>
      <c r="RCA37" s="2027"/>
      <c r="RCB37" s="2027"/>
      <c r="RCC37" s="2027"/>
      <c r="RCD37" s="2027"/>
      <c r="RCE37" s="2027"/>
      <c r="RCF37" s="2027"/>
      <c r="RCG37" s="2027"/>
      <c r="RCH37" s="2027"/>
      <c r="RCI37" s="2027"/>
      <c r="RCJ37" s="2027"/>
      <c r="RCK37" s="2027"/>
      <c r="RCL37" s="2027"/>
      <c r="RCM37" s="2027"/>
      <c r="RCN37" s="2027"/>
      <c r="RCO37" s="2027"/>
      <c r="RCP37" s="2027"/>
      <c r="RCQ37" s="2027"/>
      <c r="RCR37" s="2027"/>
      <c r="RCS37" s="2027"/>
      <c r="RCT37" s="2027"/>
      <c r="RCU37" s="2027"/>
      <c r="RCV37" s="2027"/>
      <c r="RCW37" s="2027"/>
      <c r="RCX37" s="2027"/>
      <c r="RCY37" s="2027"/>
      <c r="RCZ37" s="2027"/>
      <c r="RDA37" s="2027"/>
      <c r="RDB37" s="2027"/>
      <c r="RDC37" s="2027"/>
      <c r="RDD37" s="2027"/>
      <c r="RDE37" s="2027"/>
      <c r="RDF37" s="2027"/>
      <c r="RDG37" s="2027"/>
      <c r="RDH37" s="2027"/>
      <c r="RDI37" s="2027"/>
      <c r="RDJ37" s="2027"/>
      <c r="RDK37" s="2027"/>
      <c r="RDL37" s="2027"/>
      <c r="RDM37" s="2027"/>
      <c r="RDN37" s="2027"/>
      <c r="RDO37" s="2027"/>
      <c r="RDP37" s="2027"/>
      <c r="RDQ37" s="2027"/>
      <c r="RDR37" s="2027"/>
      <c r="RDS37" s="2027"/>
      <c r="RDT37" s="2027"/>
      <c r="RDU37" s="2027"/>
      <c r="RDV37" s="2027"/>
      <c r="RDW37" s="2027"/>
      <c r="RDX37" s="2027"/>
      <c r="RDY37" s="2027"/>
      <c r="RDZ37" s="2027"/>
      <c r="REA37" s="2027"/>
      <c r="REB37" s="2027"/>
      <c r="REC37" s="2027"/>
      <c r="RED37" s="2027"/>
      <c r="REE37" s="2027"/>
      <c r="REF37" s="2027"/>
      <c r="REG37" s="2027"/>
      <c r="REH37" s="2027"/>
      <c r="REI37" s="2027"/>
      <c r="REJ37" s="2027"/>
      <c r="REK37" s="2027"/>
      <c r="REL37" s="2027"/>
      <c r="REM37" s="2027"/>
      <c r="REN37" s="2027"/>
      <c r="REO37" s="2027"/>
      <c r="REP37" s="2027"/>
      <c r="REQ37" s="2027"/>
      <c r="RER37" s="2027"/>
      <c r="RES37" s="2027"/>
      <c r="RET37" s="2027"/>
      <c r="REU37" s="2027"/>
      <c r="REV37" s="2027"/>
      <c r="REW37" s="2027"/>
      <c r="REX37" s="2027"/>
      <c r="REY37" s="2027"/>
      <c r="REZ37" s="2027"/>
      <c r="RFA37" s="2027"/>
      <c r="RFB37" s="2027"/>
      <c r="RFC37" s="2027"/>
      <c r="RFD37" s="2027"/>
      <c r="RFE37" s="2027"/>
      <c r="RFF37" s="2027"/>
      <c r="RFG37" s="2027"/>
      <c r="RFH37" s="2027"/>
      <c r="RFI37" s="2027"/>
      <c r="RFJ37" s="2027"/>
      <c r="RFK37" s="2027"/>
      <c r="RFL37" s="2027"/>
      <c r="RFM37" s="2027"/>
      <c r="RFN37" s="2027"/>
      <c r="RFO37" s="2027"/>
      <c r="RFP37" s="2027"/>
      <c r="RFQ37" s="2027"/>
      <c r="RFR37" s="2027"/>
      <c r="RFS37" s="2027"/>
      <c r="RFT37" s="2027"/>
      <c r="RFU37" s="2027"/>
      <c r="RFV37" s="2027"/>
      <c r="RFW37" s="2027"/>
      <c r="RFX37" s="2027"/>
      <c r="RFY37" s="2027"/>
      <c r="RFZ37" s="2027"/>
      <c r="RGA37" s="2027"/>
      <c r="RGB37" s="2027"/>
      <c r="RGC37" s="2027"/>
      <c r="RGD37" s="2027"/>
      <c r="RGE37" s="2027"/>
      <c r="RGF37" s="2027"/>
      <c r="RGG37" s="2027"/>
      <c r="RGH37" s="2027"/>
      <c r="RGI37" s="2027"/>
      <c r="RGJ37" s="2027"/>
      <c r="RGK37" s="2027"/>
      <c r="RGL37" s="2027"/>
      <c r="RGM37" s="2027"/>
      <c r="RGN37" s="2027"/>
      <c r="RGO37" s="2027"/>
      <c r="RGP37" s="2027"/>
      <c r="RGQ37" s="2027"/>
      <c r="RGR37" s="2027"/>
      <c r="RGS37" s="2027"/>
      <c r="RGT37" s="2027"/>
      <c r="RGU37" s="2027"/>
      <c r="RGV37" s="2027"/>
      <c r="RGW37" s="2027"/>
      <c r="RGX37" s="2027"/>
      <c r="RGY37" s="2027"/>
      <c r="RGZ37" s="2027"/>
      <c r="RHA37" s="2027"/>
      <c r="RHB37" s="2027"/>
      <c r="RHC37" s="2027"/>
      <c r="RHD37" s="2027"/>
      <c r="RHE37" s="2027"/>
      <c r="RHF37" s="2027"/>
      <c r="RHG37" s="2027"/>
      <c r="RHH37" s="2027"/>
      <c r="RHI37" s="2027"/>
      <c r="RHJ37" s="2027"/>
      <c r="RHK37" s="2027"/>
      <c r="RHL37" s="2027"/>
      <c r="RHM37" s="2027"/>
      <c r="RHN37" s="2027"/>
      <c r="RHO37" s="2027"/>
      <c r="RHP37" s="2027"/>
      <c r="RHQ37" s="2027"/>
      <c r="RHR37" s="2027"/>
      <c r="RHS37" s="2027"/>
      <c r="RHT37" s="2027"/>
      <c r="RHU37" s="2027"/>
      <c r="RHV37" s="2027"/>
      <c r="RHW37" s="2027"/>
      <c r="RHX37" s="2027"/>
      <c r="RHY37" s="2027"/>
      <c r="RHZ37" s="2027"/>
      <c r="RIA37" s="2027"/>
      <c r="RIB37" s="2027"/>
      <c r="RIC37" s="2027"/>
      <c r="RID37" s="2027"/>
      <c r="RIE37" s="2027"/>
      <c r="RIF37" s="2027"/>
      <c r="RIG37" s="2027"/>
      <c r="RIH37" s="2027"/>
      <c r="RII37" s="2027"/>
      <c r="RIJ37" s="2027"/>
      <c r="RIK37" s="2027"/>
      <c r="RIL37" s="2027"/>
      <c r="RIM37" s="2027"/>
      <c r="RIN37" s="2027"/>
      <c r="RIO37" s="2027"/>
      <c r="RIP37" s="2027"/>
      <c r="RIQ37" s="2027"/>
      <c r="RIR37" s="2027"/>
      <c r="RIS37" s="2027"/>
      <c r="RIT37" s="2027"/>
      <c r="RIU37" s="2027"/>
      <c r="RIV37" s="2027"/>
      <c r="RIW37" s="2027"/>
      <c r="RIX37" s="2027"/>
      <c r="RIY37" s="2027"/>
      <c r="RIZ37" s="2027"/>
      <c r="RJA37" s="2027"/>
      <c r="RJB37" s="2027"/>
      <c r="RJC37" s="2027"/>
      <c r="RJD37" s="2027"/>
      <c r="RJE37" s="2027"/>
      <c r="RJF37" s="2027"/>
      <c r="RJG37" s="2027"/>
      <c r="RJH37" s="2027"/>
      <c r="RJI37" s="2027"/>
      <c r="RJJ37" s="2027"/>
      <c r="RJK37" s="2027"/>
      <c r="RJL37" s="2027"/>
      <c r="RJM37" s="2027"/>
      <c r="RJN37" s="2027"/>
      <c r="RJO37" s="2027"/>
      <c r="RJP37" s="2027"/>
      <c r="RJQ37" s="2027"/>
      <c r="RJR37" s="2027"/>
      <c r="RJS37" s="2027"/>
      <c r="RJT37" s="2027"/>
      <c r="RJU37" s="2027"/>
      <c r="RJV37" s="2027"/>
      <c r="RJW37" s="2027"/>
      <c r="RJX37" s="2027"/>
      <c r="RJY37" s="2027"/>
      <c r="RJZ37" s="2027"/>
      <c r="RKA37" s="2027"/>
      <c r="RKB37" s="2027"/>
      <c r="RKC37" s="2027"/>
      <c r="RKD37" s="2027"/>
      <c r="RKE37" s="2027"/>
      <c r="RKF37" s="2027"/>
      <c r="RKG37" s="2027"/>
      <c r="RKH37" s="2027"/>
      <c r="RKI37" s="2027"/>
      <c r="RKJ37" s="2027"/>
      <c r="RKK37" s="2027"/>
      <c r="RKL37" s="2027"/>
      <c r="RKM37" s="2027"/>
      <c r="RKN37" s="2027"/>
      <c r="RKO37" s="2027"/>
      <c r="RKP37" s="2027"/>
      <c r="RKQ37" s="2027"/>
      <c r="RKR37" s="2027"/>
      <c r="RKS37" s="2027"/>
      <c r="RKT37" s="2027"/>
      <c r="RKU37" s="2027"/>
      <c r="RKV37" s="2027"/>
      <c r="RKW37" s="2027"/>
      <c r="RKX37" s="2027"/>
      <c r="RKY37" s="2027"/>
      <c r="RKZ37" s="2027"/>
      <c r="RLA37" s="2027"/>
      <c r="RLB37" s="2027"/>
      <c r="RLC37" s="2027"/>
      <c r="RLD37" s="2027"/>
      <c r="RLE37" s="2027"/>
      <c r="RLF37" s="2027"/>
      <c r="RLG37" s="2027"/>
      <c r="RLH37" s="2027"/>
      <c r="RLI37" s="2027"/>
      <c r="RLJ37" s="2027"/>
      <c r="RLK37" s="2027"/>
      <c r="RLL37" s="2027"/>
      <c r="RLM37" s="2027"/>
      <c r="RLN37" s="2027"/>
      <c r="RLO37" s="2027"/>
      <c r="RLP37" s="2027"/>
      <c r="RLQ37" s="2027"/>
      <c r="RLR37" s="2027"/>
      <c r="RLS37" s="2027"/>
      <c r="RLT37" s="2027"/>
      <c r="RLU37" s="2027"/>
      <c r="RLV37" s="2027"/>
      <c r="RLW37" s="2027"/>
      <c r="RLX37" s="2027"/>
      <c r="RLY37" s="2027"/>
      <c r="RLZ37" s="2027"/>
      <c r="RMA37" s="2027"/>
      <c r="RMB37" s="2027"/>
      <c r="RMC37" s="2027"/>
      <c r="RMD37" s="2027"/>
      <c r="RME37" s="2027"/>
      <c r="RMF37" s="2027"/>
      <c r="RMG37" s="2027"/>
      <c r="RMH37" s="2027"/>
      <c r="RMI37" s="2027"/>
      <c r="RMJ37" s="2027"/>
      <c r="RMK37" s="2027"/>
      <c r="RML37" s="2027"/>
      <c r="RMM37" s="2027"/>
      <c r="RMN37" s="2027"/>
      <c r="RMO37" s="2027"/>
      <c r="RMP37" s="2027"/>
      <c r="RMQ37" s="2027"/>
      <c r="RMR37" s="2027"/>
      <c r="RMS37" s="2027"/>
      <c r="RMT37" s="2027"/>
      <c r="RMU37" s="2027"/>
      <c r="RMV37" s="2027"/>
      <c r="RMW37" s="2027"/>
      <c r="RMX37" s="2027"/>
      <c r="RMY37" s="2027"/>
      <c r="RMZ37" s="2027"/>
      <c r="RNA37" s="2027"/>
      <c r="RNB37" s="2027"/>
      <c r="RNC37" s="2027"/>
      <c r="RND37" s="2027"/>
      <c r="RNE37" s="2027"/>
      <c r="RNF37" s="2027"/>
      <c r="RNG37" s="2027"/>
      <c r="RNH37" s="2027"/>
      <c r="RNI37" s="2027"/>
      <c r="RNJ37" s="2027"/>
      <c r="RNK37" s="2027"/>
      <c r="RNL37" s="2027"/>
      <c r="RNM37" s="2027"/>
      <c r="RNN37" s="2027"/>
      <c r="RNO37" s="2027"/>
      <c r="RNP37" s="2027"/>
      <c r="RNQ37" s="2027"/>
      <c r="RNR37" s="2027"/>
      <c r="RNS37" s="2027"/>
      <c r="RNT37" s="2027"/>
      <c r="RNU37" s="2027"/>
      <c r="RNV37" s="2027"/>
      <c r="RNW37" s="2027"/>
      <c r="RNX37" s="2027"/>
      <c r="RNY37" s="2027"/>
      <c r="RNZ37" s="2027"/>
      <c r="ROA37" s="2027"/>
      <c r="ROB37" s="2027"/>
      <c r="ROC37" s="2027"/>
      <c r="ROD37" s="2027"/>
      <c r="ROE37" s="2027"/>
      <c r="ROF37" s="2027"/>
      <c r="ROG37" s="2027"/>
      <c r="ROH37" s="2027"/>
      <c r="ROI37" s="2027"/>
      <c r="ROJ37" s="2027"/>
      <c r="ROK37" s="2027"/>
      <c r="ROL37" s="2027"/>
      <c r="ROM37" s="2027"/>
      <c r="RON37" s="2027"/>
      <c r="ROO37" s="2027"/>
      <c r="ROP37" s="2027"/>
      <c r="ROQ37" s="2027"/>
      <c r="ROR37" s="2027"/>
      <c r="ROS37" s="2027"/>
      <c r="ROT37" s="2027"/>
      <c r="ROU37" s="2027"/>
      <c r="ROV37" s="2027"/>
      <c r="ROW37" s="2027"/>
      <c r="ROX37" s="2027"/>
      <c r="ROY37" s="2027"/>
      <c r="ROZ37" s="2027"/>
      <c r="RPA37" s="2027"/>
      <c r="RPB37" s="2027"/>
      <c r="RPC37" s="2027"/>
      <c r="RPD37" s="2027"/>
      <c r="RPE37" s="2027"/>
      <c r="RPF37" s="2027"/>
      <c r="RPG37" s="2027"/>
      <c r="RPH37" s="2027"/>
      <c r="RPI37" s="2027"/>
      <c r="RPJ37" s="2027"/>
      <c r="RPK37" s="2027"/>
      <c r="RPL37" s="2027"/>
      <c r="RPM37" s="2027"/>
      <c r="RPN37" s="2027"/>
      <c r="RPO37" s="2027"/>
      <c r="RPP37" s="2027"/>
      <c r="RPQ37" s="2027"/>
      <c r="RPR37" s="2027"/>
      <c r="RPS37" s="2027"/>
      <c r="RPT37" s="2027"/>
      <c r="RPU37" s="2027"/>
      <c r="RPV37" s="2027"/>
      <c r="RPW37" s="2027"/>
      <c r="RPX37" s="2027"/>
      <c r="RPY37" s="2027"/>
      <c r="RPZ37" s="2027"/>
      <c r="RQA37" s="2027"/>
      <c r="RQB37" s="2027"/>
      <c r="RQC37" s="2027"/>
      <c r="RQD37" s="2027"/>
      <c r="RQE37" s="2027"/>
      <c r="RQF37" s="2027"/>
      <c r="RQG37" s="2027"/>
      <c r="RQH37" s="2027"/>
      <c r="RQI37" s="2027"/>
      <c r="RQJ37" s="2027"/>
      <c r="RQK37" s="2027"/>
      <c r="RQL37" s="2027"/>
      <c r="RQM37" s="2027"/>
      <c r="RQN37" s="2027"/>
      <c r="RQO37" s="2027"/>
      <c r="RQP37" s="2027"/>
      <c r="RQQ37" s="2027"/>
      <c r="RQR37" s="2027"/>
      <c r="RQS37" s="2027"/>
      <c r="RQT37" s="2027"/>
      <c r="RQU37" s="2027"/>
      <c r="RQV37" s="2027"/>
      <c r="RQW37" s="2027"/>
      <c r="RQX37" s="2027"/>
      <c r="RQY37" s="2027"/>
      <c r="RQZ37" s="2027"/>
      <c r="RRA37" s="2027"/>
      <c r="RRB37" s="2027"/>
      <c r="RRC37" s="2027"/>
      <c r="RRD37" s="2027"/>
      <c r="RRE37" s="2027"/>
      <c r="RRF37" s="2027"/>
      <c r="RRG37" s="2027"/>
      <c r="RRH37" s="2027"/>
      <c r="RRI37" s="2027"/>
      <c r="RRJ37" s="2027"/>
      <c r="RRK37" s="2027"/>
      <c r="RRL37" s="2027"/>
      <c r="RRM37" s="2027"/>
      <c r="RRN37" s="2027"/>
      <c r="RRO37" s="2027"/>
      <c r="RRP37" s="2027"/>
      <c r="RRQ37" s="2027"/>
      <c r="RRR37" s="2027"/>
      <c r="RRS37" s="2027"/>
      <c r="RRT37" s="2027"/>
      <c r="RRU37" s="2027"/>
      <c r="RRV37" s="2027"/>
      <c r="RRW37" s="2027"/>
      <c r="RRX37" s="2027"/>
      <c r="RRY37" s="2027"/>
      <c r="RRZ37" s="2027"/>
      <c r="RSA37" s="2027"/>
      <c r="RSB37" s="2027"/>
      <c r="RSC37" s="2027"/>
      <c r="RSD37" s="2027"/>
      <c r="RSE37" s="2027"/>
      <c r="RSF37" s="2027"/>
      <c r="RSG37" s="2027"/>
      <c r="RSH37" s="2027"/>
      <c r="RSI37" s="2027"/>
      <c r="RSJ37" s="2027"/>
      <c r="RSK37" s="2027"/>
      <c r="RSL37" s="2027"/>
      <c r="RSM37" s="2027"/>
      <c r="RSN37" s="2027"/>
      <c r="RSO37" s="2027"/>
      <c r="RSP37" s="2027"/>
      <c r="RSQ37" s="2027"/>
      <c r="RSR37" s="2027"/>
      <c r="RSS37" s="2027"/>
      <c r="RST37" s="2027"/>
      <c r="RSU37" s="2027"/>
      <c r="RSV37" s="2027"/>
      <c r="RSW37" s="2027"/>
      <c r="RSX37" s="2027"/>
      <c r="RSY37" s="2027"/>
      <c r="RSZ37" s="2027"/>
      <c r="RTA37" s="2027"/>
      <c r="RTB37" s="2027"/>
      <c r="RTC37" s="2027"/>
      <c r="RTD37" s="2027"/>
      <c r="RTE37" s="2027"/>
      <c r="RTF37" s="2027"/>
      <c r="RTG37" s="2027"/>
      <c r="RTH37" s="2027"/>
      <c r="RTI37" s="2027"/>
      <c r="RTJ37" s="2027"/>
      <c r="RTK37" s="2027"/>
      <c r="RTL37" s="2027"/>
      <c r="RTM37" s="2027"/>
      <c r="RTN37" s="2027"/>
      <c r="RTO37" s="2027"/>
      <c r="RTP37" s="2027"/>
      <c r="RTQ37" s="2027"/>
      <c r="RTR37" s="2027"/>
      <c r="RTS37" s="2027"/>
      <c r="RTT37" s="2027"/>
      <c r="RTU37" s="2027"/>
      <c r="RTV37" s="2027"/>
      <c r="RTW37" s="2027"/>
      <c r="RTX37" s="2027"/>
      <c r="RTY37" s="2027"/>
      <c r="RTZ37" s="2027"/>
      <c r="RUA37" s="2027"/>
      <c r="RUB37" s="2027"/>
      <c r="RUC37" s="2027"/>
      <c r="RUD37" s="2027"/>
      <c r="RUE37" s="2027"/>
      <c r="RUF37" s="2027"/>
      <c r="RUG37" s="2027"/>
      <c r="RUH37" s="2027"/>
      <c r="RUI37" s="2027"/>
      <c r="RUJ37" s="2027"/>
      <c r="RUK37" s="2027"/>
      <c r="RUL37" s="2027"/>
      <c r="RUM37" s="2027"/>
      <c r="RUN37" s="2027"/>
      <c r="RUO37" s="2027"/>
      <c r="RUP37" s="2027"/>
      <c r="RUQ37" s="2027"/>
      <c r="RUR37" s="2027"/>
      <c r="RUS37" s="2027"/>
      <c r="RUT37" s="2027"/>
      <c r="RUU37" s="2027"/>
      <c r="RUV37" s="2027"/>
      <c r="RUW37" s="2027"/>
      <c r="RUX37" s="2027"/>
      <c r="RUY37" s="2027"/>
      <c r="RUZ37" s="2027"/>
      <c r="RVA37" s="2027"/>
      <c r="RVB37" s="2027"/>
      <c r="RVC37" s="2027"/>
      <c r="RVD37" s="2027"/>
      <c r="RVE37" s="2027"/>
      <c r="RVF37" s="2027"/>
      <c r="RVG37" s="2027"/>
      <c r="RVH37" s="2027"/>
      <c r="RVI37" s="2027"/>
      <c r="RVJ37" s="2027"/>
      <c r="RVK37" s="2027"/>
      <c r="RVL37" s="2027"/>
      <c r="RVM37" s="2027"/>
      <c r="RVN37" s="2027"/>
      <c r="RVO37" s="2027"/>
      <c r="RVP37" s="2027"/>
      <c r="RVQ37" s="2027"/>
      <c r="RVR37" s="2027"/>
      <c r="RVS37" s="2027"/>
      <c r="RVT37" s="2027"/>
      <c r="RVU37" s="2027"/>
      <c r="RVV37" s="2027"/>
      <c r="RVW37" s="2027"/>
      <c r="RVX37" s="2027"/>
      <c r="RVY37" s="2027"/>
      <c r="RVZ37" s="2027"/>
      <c r="RWA37" s="2027"/>
      <c r="RWB37" s="2027"/>
      <c r="RWC37" s="2027"/>
      <c r="RWD37" s="2027"/>
      <c r="RWE37" s="2027"/>
      <c r="RWF37" s="2027"/>
      <c r="RWG37" s="2027"/>
      <c r="RWH37" s="2027"/>
      <c r="RWI37" s="2027"/>
      <c r="RWJ37" s="2027"/>
      <c r="RWK37" s="2027"/>
      <c r="RWL37" s="2027"/>
      <c r="RWM37" s="2027"/>
      <c r="RWN37" s="2027"/>
      <c r="RWO37" s="2027"/>
      <c r="RWP37" s="2027"/>
      <c r="RWQ37" s="2027"/>
      <c r="RWR37" s="2027"/>
      <c r="RWS37" s="2027"/>
      <c r="RWT37" s="2027"/>
      <c r="RWU37" s="2027"/>
      <c r="RWV37" s="2027"/>
      <c r="RWW37" s="2027"/>
      <c r="RWX37" s="2027"/>
      <c r="RWY37" s="2027"/>
      <c r="RWZ37" s="2027"/>
      <c r="RXA37" s="2027"/>
      <c r="RXB37" s="2027"/>
      <c r="RXC37" s="2027"/>
      <c r="RXD37" s="2027"/>
      <c r="RXE37" s="2027"/>
      <c r="RXF37" s="2027"/>
      <c r="RXG37" s="2027"/>
      <c r="RXH37" s="2027"/>
      <c r="RXI37" s="2027"/>
      <c r="RXJ37" s="2027"/>
      <c r="RXK37" s="2027"/>
      <c r="RXL37" s="2027"/>
      <c r="RXM37" s="2027"/>
      <c r="RXN37" s="2027"/>
      <c r="RXO37" s="2027"/>
      <c r="RXP37" s="2027"/>
      <c r="RXQ37" s="2027"/>
      <c r="RXR37" s="2027"/>
      <c r="RXS37" s="2027"/>
      <c r="RXT37" s="2027"/>
      <c r="RXU37" s="2027"/>
      <c r="RXV37" s="2027"/>
      <c r="RXW37" s="2027"/>
      <c r="RXX37" s="2027"/>
      <c r="RXY37" s="2027"/>
      <c r="RXZ37" s="2027"/>
      <c r="RYA37" s="2027"/>
      <c r="RYB37" s="2027"/>
      <c r="RYC37" s="2027"/>
      <c r="RYD37" s="2027"/>
      <c r="RYE37" s="2027"/>
      <c r="RYF37" s="2027"/>
      <c r="RYG37" s="2027"/>
      <c r="RYH37" s="2027"/>
      <c r="RYI37" s="2027"/>
      <c r="RYJ37" s="2027"/>
      <c r="RYK37" s="2027"/>
      <c r="RYL37" s="2027"/>
      <c r="RYM37" s="2027"/>
      <c r="RYN37" s="2027"/>
      <c r="RYO37" s="2027"/>
      <c r="RYP37" s="2027"/>
      <c r="RYQ37" s="2027"/>
      <c r="RYR37" s="2027"/>
      <c r="RYS37" s="2027"/>
      <c r="RYT37" s="2027"/>
      <c r="RYU37" s="2027"/>
      <c r="RYV37" s="2027"/>
      <c r="RYW37" s="2027"/>
      <c r="RYX37" s="2027"/>
      <c r="RYY37" s="2027"/>
      <c r="RYZ37" s="2027"/>
      <c r="RZA37" s="2027"/>
      <c r="RZB37" s="2027"/>
      <c r="RZC37" s="2027"/>
      <c r="RZD37" s="2027"/>
      <c r="RZE37" s="2027"/>
      <c r="RZF37" s="2027"/>
      <c r="RZG37" s="2027"/>
      <c r="RZH37" s="2027"/>
      <c r="RZI37" s="2027"/>
      <c r="RZJ37" s="2027"/>
      <c r="RZK37" s="2027"/>
      <c r="RZL37" s="2027"/>
      <c r="RZM37" s="2027"/>
      <c r="RZN37" s="2027"/>
      <c r="RZO37" s="2027"/>
      <c r="RZP37" s="2027"/>
      <c r="RZQ37" s="2027"/>
      <c r="RZR37" s="2027"/>
      <c r="RZS37" s="2027"/>
      <c r="RZT37" s="2027"/>
      <c r="RZU37" s="2027"/>
      <c r="RZV37" s="2027"/>
      <c r="RZW37" s="2027"/>
      <c r="RZX37" s="2027"/>
      <c r="RZY37" s="2027"/>
      <c r="RZZ37" s="2027"/>
      <c r="SAA37" s="2027"/>
      <c r="SAB37" s="2027"/>
      <c r="SAC37" s="2027"/>
      <c r="SAD37" s="2027"/>
      <c r="SAE37" s="2027"/>
      <c r="SAF37" s="2027"/>
      <c r="SAG37" s="2027"/>
      <c r="SAH37" s="2027"/>
      <c r="SAI37" s="2027"/>
      <c r="SAJ37" s="2027"/>
      <c r="SAK37" s="2027"/>
      <c r="SAL37" s="2027"/>
      <c r="SAM37" s="2027"/>
      <c r="SAN37" s="2027"/>
      <c r="SAO37" s="2027"/>
      <c r="SAP37" s="2027"/>
      <c r="SAQ37" s="2027"/>
      <c r="SAR37" s="2027"/>
      <c r="SAS37" s="2027"/>
      <c r="SAT37" s="2027"/>
      <c r="SAU37" s="2027"/>
      <c r="SAV37" s="2027"/>
      <c r="SAW37" s="2027"/>
      <c r="SAX37" s="2027"/>
      <c r="SAY37" s="2027"/>
      <c r="SAZ37" s="2027"/>
      <c r="SBA37" s="2027"/>
      <c r="SBB37" s="2027"/>
      <c r="SBC37" s="2027"/>
      <c r="SBD37" s="2027"/>
      <c r="SBE37" s="2027"/>
      <c r="SBF37" s="2027"/>
      <c r="SBG37" s="2027"/>
      <c r="SBH37" s="2027"/>
      <c r="SBI37" s="2027"/>
      <c r="SBJ37" s="2027"/>
      <c r="SBK37" s="2027"/>
      <c r="SBL37" s="2027"/>
      <c r="SBM37" s="2027"/>
      <c r="SBN37" s="2027"/>
      <c r="SBO37" s="2027"/>
      <c r="SBP37" s="2027"/>
      <c r="SBQ37" s="2027"/>
      <c r="SBR37" s="2027"/>
      <c r="SBS37" s="2027"/>
      <c r="SBT37" s="2027"/>
      <c r="SBU37" s="2027"/>
      <c r="SBV37" s="2027"/>
      <c r="SBW37" s="2027"/>
      <c r="SBX37" s="2027"/>
      <c r="SBY37" s="2027"/>
      <c r="SBZ37" s="2027"/>
      <c r="SCA37" s="2027"/>
      <c r="SCB37" s="2027"/>
      <c r="SCC37" s="2027"/>
      <c r="SCD37" s="2027"/>
      <c r="SCE37" s="2027"/>
      <c r="SCF37" s="2027"/>
      <c r="SCG37" s="2027"/>
      <c r="SCH37" s="2027"/>
      <c r="SCI37" s="2027"/>
      <c r="SCJ37" s="2027"/>
      <c r="SCK37" s="2027"/>
      <c r="SCL37" s="2027"/>
      <c r="SCM37" s="2027"/>
      <c r="SCN37" s="2027"/>
      <c r="SCO37" s="2027"/>
      <c r="SCP37" s="2027"/>
      <c r="SCQ37" s="2027"/>
      <c r="SCR37" s="2027"/>
      <c r="SCS37" s="2027"/>
      <c r="SCT37" s="2027"/>
      <c r="SCU37" s="2027"/>
      <c r="SCV37" s="2027"/>
      <c r="SCW37" s="2027"/>
      <c r="SCX37" s="2027"/>
      <c r="SCY37" s="2027"/>
      <c r="SCZ37" s="2027"/>
      <c r="SDA37" s="2027"/>
      <c r="SDB37" s="2027"/>
      <c r="SDC37" s="2027"/>
      <c r="SDD37" s="2027"/>
      <c r="SDE37" s="2027"/>
      <c r="SDF37" s="2027"/>
      <c r="SDG37" s="2027"/>
      <c r="SDH37" s="2027"/>
      <c r="SDI37" s="2027"/>
      <c r="SDJ37" s="2027"/>
      <c r="SDK37" s="2027"/>
      <c r="SDL37" s="2027"/>
      <c r="SDM37" s="2027"/>
      <c r="SDN37" s="2027"/>
      <c r="SDO37" s="2027"/>
      <c r="SDP37" s="2027"/>
      <c r="SDQ37" s="2027"/>
      <c r="SDR37" s="2027"/>
      <c r="SDS37" s="2027"/>
      <c r="SDT37" s="2027"/>
      <c r="SDU37" s="2027"/>
      <c r="SDV37" s="2027"/>
      <c r="SDW37" s="2027"/>
      <c r="SDX37" s="2027"/>
      <c r="SDY37" s="2027"/>
      <c r="SDZ37" s="2027"/>
      <c r="SEA37" s="2027"/>
      <c r="SEB37" s="2027"/>
      <c r="SEC37" s="2027"/>
      <c r="SED37" s="2027"/>
      <c r="SEE37" s="2027"/>
      <c r="SEF37" s="2027"/>
      <c r="SEG37" s="2027"/>
      <c r="SEH37" s="2027"/>
      <c r="SEI37" s="2027"/>
      <c r="SEJ37" s="2027"/>
      <c r="SEK37" s="2027"/>
      <c r="SEL37" s="2027"/>
      <c r="SEM37" s="2027"/>
      <c r="SEN37" s="2027"/>
      <c r="SEO37" s="2027"/>
      <c r="SEP37" s="2027"/>
      <c r="SEQ37" s="2027"/>
      <c r="SER37" s="2027"/>
      <c r="SES37" s="2027"/>
      <c r="SET37" s="2027"/>
      <c r="SEU37" s="2027"/>
      <c r="SEV37" s="2027"/>
      <c r="SEW37" s="2027"/>
      <c r="SEX37" s="2027"/>
      <c r="SEY37" s="2027"/>
      <c r="SEZ37" s="2027"/>
      <c r="SFA37" s="2027"/>
      <c r="SFB37" s="2027"/>
      <c r="SFC37" s="2027"/>
      <c r="SFD37" s="2027"/>
      <c r="SFE37" s="2027"/>
      <c r="SFF37" s="2027"/>
      <c r="SFG37" s="2027"/>
      <c r="SFH37" s="2027"/>
      <c r="SFI37" s="2027"/>
      <c r="SFJ37" s="2027"/>
      <c r="SFK37" s="2027"/>
      <c r="SFL37" s="2027"/>
      <c r="SFM37" s="2027"/>
      <c r="SFN37" s="2027"/>
      <c r="SFO37" s="2027"/>
      <c r="SFP37" s="2027"/>
      <c r="SFQ37" s="2027"/>
      <c r="SFR37" s="2027"/>
      <c r="SFS37" s="2027"/>
      <c r="SFT37" s="2027"/>
      <c r="SFU37" s="2027"/>
      <c r="SFV37" s="2027"/>
      <c r="SFW37" s="2027"/>
      <c r="SFX37" s="2027"/>
      <c r="SFY37" s="2027"/>
      <c r="SFZ37" s="2027"/>
      <c r="SGA37" s="2027"/>
      <c r="SGB37" s="2027"/>
      <c r="SGC37" s="2027"/>
      <c r="SGD37" s="2027"/>
      <c r="SGE37" s="2027"/>
      <c r="SGF37" s="2027"/>
      <c r="SGG37" s="2027"/>
      <c r="SGH37" s="2027"/>
      <c r="SGI37" s="2027"/>
      <c r="SGJ37" s="2027"/>
      <c r="SGK37" s="2027"/>
      <c r="SGL37" s="2027"/>
      <c r="SGM37" s="2027"/>
      <c r="SGN37" s="2027"/>
      <c r="SGO37" s="2027"/>
      <c r="SGP37" s="2027"/>
      <c r="SGQ37" s="2027"/>
      <c r="SGR37" s="2027"/>
      <c r="SGS37" s="2027"/>
      <c r="SGT37" s="2027"/>
      <c r="SGU37" s="2027"/>
      <c r="SGV37" s="2027"/>
      <c r="SGW37" s="2027"/>
      <c r="SGX37" s="2027"/>
      <c r="SGY37" s="2027"/>
      <c r="SGZ37" s="2027"/>
      <c r="SHA37" s="2027"/>
      <c r="SHB37" s="2027"/>
      <c r="SHC37" s="2027"/>
      <c r="SHD37" s="2027"/>
      <c r="SHE37" s="2027"/>
      <c r="SHF37" s="2027"/>
      <c r="SHG37" s="2027"/>
      <c r="SHH37" s="2027"/>
      <c r="SHI37" s="2027"/>
      <c r="SHJ37" s="2027"/>
      <c r="SHK37" s="2027"/>
      <c r="SHL37" s="2027"/>
      <c r="SHM37" s="2027"/>
      <c r="SHN37" s="2027"/>
      <c r="SHO37" s="2027"/>
      <c r="SHP37" s="2027"/>
      <c r="SHQ37" s="2027"/>
      <c r="SHR37" s="2027"/>
      <c r="SHS37" s="2027"/>
      <c r="SHT37" s="2027"/>
      <c r="SHU37" s="2027"/>
      <c r="SHV37" s="2027"/>
      <c r="SHW37" s="2027"/>
      <c r="SHX37" s="2027"/>
      <c r="SHY37" s="2027"/>
      <c r="SHZ37" s="2027"/>
      <c r="SIA37" s="2027"/>
      <c r="SIB37" s="2027"/>
      <c r="SIC37" s="2027"/>
      <c r="SID37" s="2027"/>
      <c r="SIE37" s="2027"/>
      <c r="SIF37" s="2027"/>
      <c r="SIG37" s="2027"/>
      <c r="SIH37" s="2027"/>
      <c r="SII37" s="2027"/>
      <c r="SIJ37" s="2027"/>
      <c r="SIK37" s="2027"/>
      <c r="SIL37" s="2027"/>
      <c r="SIM37" s="2027"/>
      <c r="SIN37" s="2027"/>
      <c r="SIO37" s="2027"/>
      <c r="SIP37" s="2027"/>
      <c r="SIQ37" s="2027"/>
      <c r="SIR37" s="2027"/>
      <c r="SIS37" s="2027"/>
      <c r="SIT37" s="2027"/>
      <c r="SIU37" s="2027"/>
      <c r="SIV37" s="2027"/>
      <c r="SIW37" s="2027"/>
      <c r="SIX37" s="2027"/>
      <c r="SIY37" s="2027"/>
      <c r="SIZ37" s="2027"/>
      <c r="SJA37" s="2027"/>
      <c r="SJB37" s="2027"/>
      <c r="SJC37" s="2027"/>
      <c r="SJD37" s="2027"/>
      <c r="SJE37" s="2027"/>
      <c r="SJF37" s="2027"/>
      <c r="SJG37" s="2027"/>
      <c r="SJH37" s="2027"/>
      <c r="SJI37" s="2027"/>
      <c r="SJJ37" s="2027"/>
      <c r="SJK37" s="2027"/>
      <c r="SJL37" s="2027"/>
      <c r="SJM37" s="2027"/>
      <c r="SJN37" s="2027"/>
      <c r="SJO37" s="2027"/>
      <c r="SJP37" s="2027"/>
      <c r="SJQ37" s="2027"/>
      <c r="SJR37" s="2027"/>
      <c r="SJS37" s="2027"/>
      <c r="SJT37" s="2027"/>
      <c r="SJU37" s="2027"/>
      <c r="SJV37" s="2027"/>
      <c r="SJW37" s="2027"/>
      <c r="SJX37" s="2027"/>
      <c r="SJY37" s="2027"/>
      <c r="SJZ37" s="2027"/>
      <c r="SKA37" s="2027"/>
      <c r="SKB37" s="2027"/>
      <c r="SKC37" s="2027"/>
      <c r="SKD37" s="2027"/>
      <c r="SKE37" s="2027"/>
      <c r="SKF37" s="2027"/>
      <c r="SKG37" s="2027"/>
      <c r="SKH37" s="2027"/>
      <c r="SKI37" s="2027"/>
      <c r="SKJ37" s="2027"/>
      <c r="SKK37" s="2027"/>
      <c r="SKL37" s="2027"/>
      <c r="SKM37" s="2027"/>
      <c r="SKN37" s="2027"/>
      <c r="SKO37" s="2027"/>
      <c r="SKP37" s="2027"/>
      <c r="SKQ37" s="2027"/>
      <c r="SKR37" s="2027"/>
      <c r="SKS37" s="2027"/>
      <c r="SKT37" s="2027"/>
      <c r="SKU37" s="2027"/>
      <c r="SKV37" s="2027"/>
      <c r="SKW37" s="2027"/>
      <c r="SKX37" s="2027"/>
      <c r="SKY37" s="2027"/>
      <c r="SKZ37" s="2027"/>
      <c r="SLA37" s="2027"/>
      <c r="SLB37" s="2027"/>
      <c r="SLC37" s="2027"/>
      <c r="SLD37" s="2027"/>
      <c r="SLE37" s="2027"/>
      <c r="SLF37" s="2027"/>
      <c r="SLG37" s="2027"/>
      <c r="SLH37" s="2027"/>
      <c r="SLI37" s="2027"/>
      <c r="SLJ37" s="2027"/>
      <c r="SLK37" s="2027"/>
      <c r="SLL37" s="2027"/>
      <c r="SLM37" s="2027"/>
      <c r="SLN37" s="2027"/>
      <c r="SLO37" s="2027"/>
      <c r="SLP37" s="2027"/>
      <c r="SLQ37" s="2027"/>
      <c r="SLR37" s="2027"/>
      <c r="SLS37" s="2027"/>
      <c r="SLT37" s="2027"/>
      <c r="SLU37" s="2027"/>
      <c r="SLV37" s="2027"/>
      <c r="SLW37" s="2027"/>
      <c r="SLX37" s="2027"/>
      <c r="SLY37" s="2027"/>
      <c r="SLZ37" s="2027"/>
      <c r="SMA37" s="2027"/>
      <c r="SMB37" s="2027"/>
      <c r="SMC37" s="2027"/>
      <c r="SMD37" s="2027"/>
      <c r="SME37" s="2027"/>
      <c r="SMF37" s="2027"/>
      <c r="SMG37" s="2027"/>
      <c r="SMH37" s="2027"/>
      <c r="SMI37" s="2027"/>
      <c r="SMJ37" s="2027"/>
      <c r="SMK37" s="2027"/>
      <c r="SML37" s="2027"/>
      <c r="SMM37" s="2027"/>
      <c r="SMN37" s="2027"/>
      <c r="SMO37" s="2027"/>
      <c r="SMP37" s="2027"/>
      <c r="SMQ37" s="2027"/>
      <c r="SMR37" s="2027"/>
      <c r="SMS37" s="2027"/>
      <c r="SMT37" s="2027"/>
      <c r="SMU37" s="2027"/>
      <c r="SMV37" s="2027"/>
      <c r="SMW37" s="2027"/>
      <c r="SMX37" s="2027"/>
      <c r="SMY37" s="2027"/>
      <c r="SMZ37" s="2027"/>
      <c r="SNA37" s="2027"/>
      <c r="SNB37" s="2027"/>
      <c r="SNC37" s="2027"/>
      <c r="SND37" s="2027"/>
      <c r="SNE37" s="2027"/>
      <c r="SNF37" s="2027"/>
      <c r="SNG37" s="2027"/>
      <c r="SNH37" s="2027"/>
      <c r="SNI37" s="2027"/>
      <c r="SNJ37" s="2027"/>
      <c r="SNK37" s="2027"/>
      <c r="SNL37" s="2027"/>
      <c r="SNM37" s="2027"/>
      <c r="SNN37" s="2027"/>
      <c r="SNO37" s="2027"/>
      <c r="SNP37" s="2027"/>
      <c r="SNQ37" s="2027"/>
      <c r="SNR37" s="2027"/>
      <c r="SNS37" s="2027"/>
      <c r="SNT37" s="2027"/>
      <c r="SNU37" s="2027"/>
      <c r="SNV37" s="2027"/>
      <c r="SNW37" s="2027"/>
      <c r="SNX37" s="2027"/>
      <c r="SNY37" s="2027"/>
      <c r="SNZ37" s="2027"/>
      <c r="SOA37" s="2027"/>
      <c r="SOB37" s="2027"/>
      <c r="SOC37" s="2027"/>
      <c r="SOD37" s="2027"/>
      <c r="SOE37" s="2027"/>
      <c r="SOF37" s="2027"/>
      <c r="SOG37" s="2027"/>
      <c r="SOH37" s="2027"/>
      <c r="SOI37" s="2027"/>
      <c r="SOJ37" s="2027"/>
      <c r="SOK37" s="2027"/>
      <c r="SOL37" s="2027"/>
      <c r="SOM37" s="2027"/>
      <c r="SON37" s="2027"/>
      <c r="SOO37" s="2027"/>
      <c r="SOP37" s="2027"/>
      <c r="SOQ37" s="2027"/>
      <c r="SOR37" s="2027"/>
      <c r="SOS37" s="2027"/>
      <c r="SOT37" s="2027"/>
      <c r="SOU37" s="2027"/>
      <c r="SOV37" s="2027"/>
      <c r="SOW37" s="2027"/>
      <c r="SOX37" s="2027"/>
      <c r="SOY37" s="2027"/>
      <c r="SOZ37" s="2027"/>
      <c r="SPA37" s="2027"/>
      <c r="SPB37" s="2027"/>
      <c r="SPC37" s="2027"/>
      <c r="SPD37" s="2027"/>
      <c r="SPE37" s="2027"/>
      <c r="SPF37" s="2027"/>
      <c r="SPG37" s="2027"/>
      <c r="SPH37" s="2027"/>
      <c r="SPI37" s="2027"/>
      <c r="SPJ37" s="2027"/>
      <c r="SPK37" s="2027"/>
      <c r="SPL37" s="2027"/>
      <c r="SPM37" s="2027"/>
      <c r="SPN37" s="2027"/>
      <c r="SPO37" s="2027"/>
      <c r="SPP37" s="2027"/>
      <c r="SPQ37" s="2027"/>
      <c r="SPR37" s="2027"/>
      <c r="SPS37" s="2027"/>
      <c r="SPT37" s="2027"/>
      <c r="SPU37" s="2027"/>
      <c r="SPV37" s="2027"/>
      <c r="SPW37" s="2027"/>
      <c r="SPX37" s="2027"/>
      <c r="SPY37" s="2027"/>
      <c r="SPZ37" s="2027"/>
      <c r="SQA37" s="2027"/>
      <c r="SQB37" s="2027"/>
      <c r="SQC37" s="2027"/>
      <c r="SQD37" s="2027"/>
      <c r="SQE37" s="2027"/>
      <c r="SQF37" s="2027"/>
      <c r="SQG37" s="2027"/>
      <c r="SQH37" s="2027"/>
      <c r="SQI37" s="2027"/>
      <c r="SQJ37" s="2027"/>
      <c r="SQK37" s="2027"/>
      <c r="SQL37" s="2027"/>
      <c r="SQM37" s="2027"/>
      <c r="SQN37" s="2027"/>
      <c r="SQO37" s="2027"/>
      <c r="SQP37" s="2027"/>
      <c r="SQQ37" s="2027"/>
      <c r="SQR37" s="2027"/>
      <c r="SQS37" s="2027"/>
      <c r="SQT37" s="2027"/>
      <c r="SQU37" s="2027"/>
      <c r="SQV37" s="2027"/>
      <c r="SQW37" s="2027"/>
      <c r="SQX37" s="2027"/>
      <c r="SQY37" s="2027"/>
      <c r="SQZ37" s="2027"/>
      <c r="SRA37" s="2027"/>
      <c r="SRB37" s="2027"/>
      <c r="SRC37" s="2027"/>
      <c r="SRD37" s="2027"/>
      <c r="SRE37" s="2027"/>
      <c r="SRF37" s="2027"/>
      <c r="SRG37" s="2027"/>
      <c r="SRH37" s="2027"/>
      <c r="SRI37" s="2027"/>
      <c r="SRJ37" s="2027"/>
      <c r="SRK37" s="2027"/>
      <c r="SRL37" s="2027"/>
      <c r="SRM37" s="2027"/>
      <c r="SRN37" s="2027"/>
      <c r="SRO37" s="2027"/>
      <c r="SRP37" s="2027"/>
      <c r="SRQ37" s="2027"/>
      <c r="SRR37" s="2027"/>
      <c r="SRS37" s="2027"/>
      <c r="SRT37" s="2027"/>
      <c r="SRU37" s="2027"/>
      <c r="SRV37" s="2027"/>
      <c r="SRW37" s="2027"/>
      <c r="SRX37" s="2027"/>
      <c r="SRY37" s="2027"/>
      <c r="SRZ37" s="2027"/>
      <c r="SSA37" s="2027"/>
      <c r="SSB37" s="2027"/>
      <c r="SSC37" s="2027"/>
      <c r="SSD37" s="2027"/>
      <c r="SSE37" s="2027"/>
      <c r="SSF37" s="2027"/>
      <c r="SSG37" s="2027"/>
      <c r="SSH37" s="2027"/>
      <c r="SSI37" s="2027"/>
      <c r="SSJ37" s="2027"/>
      <c r="SSK37" s="2027"/>
      <c r="SSL37" s="2027"/>
      <c r="SSM37" s="2027"/>
      <c r="SSN37" s="2027"/>
      <c r="SSO37" s="2027"/>
      <c r="SSP37" s="2027"/>
      <c r="SSQ37" s="2027"/>
      <c r="SSR37" s="2027"/>
      <c r="SSS37" s="2027"/>
      <c r="SST37" s="2027"/>
      <c r="SSU37" s="2027"/>
      <c r="SSV37" s="2027"/>
      <c r="SSW37" s="2027"/>
      <c r="SSX37" s="2027"/>
      <c r="SSY37" s="2027"/>
      <c r="SSZ37" s="2027"/>
      <c r="STA37" s="2027"/>
      <c r="STB37" s="2027"/>
      <c r="STC37" s="2027"/>
      <c r="STD37" s="2027"/>
      <c r="STE37" s="2027"/>
      <c r="STF37" s="2027"/>
      <c r="STG37" s="2027"/>
      <c r="STH37" s="2027"/>
      <c r="STI37" s="2027"/>
      <c r="STJ37" s="2027"/>
      <c r="STK37" s="2027"/>
      <c r="STL37" s="2027"/>
      <c r="STM37" s="2027"/>
      <c r="STN37" s="2027"/>
      <c r="STO37" s="2027"/>
      <c r="STP37" s="2027"/>
      <c r="STQ37" s="2027"/>
      <c r="STR37" s="2027"/>
      <c r="STS37" s="2027"/>
      <c r="STT37" s="2027"/>
      <c r="STU37" s="2027"/>
      <c r="STV37" s="2027"/>
      <c r="STW37" s="2027"/>
      <c r="STX37" s="2027"/>
      <c r="STY37" s="2027"/>
      <c r="STZ37" s="2027"/>
      <c r="SUA37" s="2027"/>
      <c r="SUB37" s="2027"/>
      <c r="SUC37" s="2027"/>
      <c r="SUD37" s="2027"/>
      <c r="SUE37" s="2027"/>
      <c r="SUF37" s="2027"/>
      <c r="SUG37" s="2027"/>
      <c r="SUH37" s="2027"/>
      <c r="SUI37" s="2027"/>
      <c r="SUJ37" s="2027"/>
      <c r="SUK37" s="2027"/>
      <c r="SUL37" s="2027"/>
      <c r="SUM37" s="2027"/>
      <c r="SUN37" s="2027"/>
      <c r="SUO37" s="2027"/>
      <c r="SUP37" s="2027"/>
      <c r="SUQ37" s="2027"/>
      <c r="SUR37" s="2027"/>
      <c r="SUS37" s="2027"/>
      <c r="SUT37" s="2027"/>
      <c r="SUU37" s="2027"/>
      <c r="SUV37" s="2027"/>
      <c r="SUW37" s="2027"/>
      <c r="SUX37" s="2027"/>
      <c r="SUY37" s="2027"/>
      <c r="SUZ37" s="2027"/>
      <c r="SVA37" s="2027"/>
      <c r="SVB37" s="2027"/>
      <c r="SVC37" s="2027"/>
      <c r="SVD37" s="2027"/>
      <c r="SVE37" s="2027"/>
      <c r="SVF37" s="2027"/>
      <c r="SVG37" s="2027"/>
      <c r="SVH37" s="2027"/>
      <c r="SVI37" s="2027"/>
      <c r="SVJ37" s="2027"/>
      <c r="SVK37" s="2027"/>
      <c r="SVL37" s="2027"/>
      <c r="SVM37" s="2027"/>
      <c r="SVN37" s="2027"/>
      <c r="SVO37" s="2027"/>
      <c r="SVP37" s="2027"/>
      <c r="SVQ37" s="2027"/>
      <c r="SVR37" s="2027"/>
      <c r="SVS37" s="2027"/>
      <c r="SVT37" s="2027"/>
      <c r="SVU37" s="2027"/>
      <c r="SVV37" s="2027"/>
      <c r="SVW37" s="2027"/>
      <c r="SVX37" s="2027"/>
      <c r="SVY37" s="2027"/>
      <c r="SVZ37" s="2027"/>
      <c r="SWA37" s="2027"/>
      <c r="SWB37" s="2027"/>
      <c r="SWC37" s="2027"/>
      <c r="SWD37" s="2027"/>
      <c r="SWE37" s="2027"/>
      <c r="SWF37" s="2027"/>
      <c r="SWG37" s="2027"/>
      <c r="SWH37" s="2027"/>
      <c r="SWI37" s="2027"/>
      <c r="SWJ37" s="2027"/>
      <c r="SWK37" s="2027"/>
      <c r="SWL37" s="2027"/>
      <c r="SWM37" s="2027"/>
      <c r="SWN37" s="2027"/>
      <c r="SWO37" s="2027"/>
      <c r="SWP37" s="2027"/>
      <c r="SWQ37" s="2027"/>
      <c r="SWR37" s="2027"/>
      <c r="SWS37" s="2027"/>
      <c r="SWT37" s="2027"/>
      <c r="SWU37" s="2027"/>
      <c r="SWV37" s="2027"/>
      <c r="SWW37" s="2027"/>
      <c r="SWX37" s="2027"/>
      <c r="SWY37" s="2027"/>
      <c r="SWZ37" s="2027"/>
      <c r="SXA37" s="2027"/>
      <c r="SXB37" s="2027"/>
      <c r="SXC37" s="2027"/>
      <c r="SXD37" s="2027"/>
      <c r="SXE37" s="2027"/>
      <c r="SXF37" s="2027"/>
      <c r="SXG37" s="2027"/>
      <c r="SXH37" s="2027"/>
      <c r="SXI37" s="2027"/>
      <c r="SXJ37" s="2027"/>
      <c r="SXK37" s="2027"/>
      <c r="SXL37" s="2027"/>
      <c r="SXM37" s="2027"/>
      <c r="SXN37" s="2027"/>
      <c r="SXO37" s="2027"/>
      <c r="SXP37" s="2027"/>
      <c r="SXQ37" s="2027"/>
      <c r="SXR37" s="2027"/>
      <c r="SXS37" s="2027"/>
      <c r="SXT37" s="2027"/>
      <c r="SXU37" s="2027"/>
      <c r="SXV37" s="2027"/>
      <c r="SXW37" s="2027"/>
      <c r="SXX37" s="2027"/>
      <c r="SXY37" s="2027"/>
      <c r="SXZ37" s="2027"/>
      <c r="SYA37" s="2027"/>
      <c r="SYB37" s="2027"/>
      <c r="SYC37" s="2027"/>
      <c r="SYD37" s="2027"/>
      <c r="SYE37" s="2027"/>
      <c r="SYF37" s="2027"/>
      <c r="SYG37" s="2027"/>
      <c r="SYH37" s="2027"/>
      <c r="SYI37" s="2027"/>
      <c r="SYJ37" s="2027"/>
      <c r="SYK37" s="2027"/>
      <c r="SYL37" s="2027"/>
      <c r="SYM37" s="2027"/>
      <c r="SYN37" s="2027"/>
      <c r="SYO37" s="2027"/>
      <c r="SYP37" s="2027"/>
      <c r="SYQ37" s="2027"/>
      <c r="SYR37" s="2027"/>
      <c r="SYS37" s="2027"/>
      <c r="SYT37" s="2027"/>
      <c r="SYU37" s="2027"/>
      <c r="SYV37" s="2027"/>
      <c r="SYW37" s="2027"/>
      <c r="SYX37" s="2027"/>
      <c r="SYY37" s="2027"/>
      <c r="SYZ37" s="2027"/>
      <c r="SZA37" s="2027"/>
      <c r="SZB37" s="2027"/>
      <c r="SZC37" s="2027"/>
      <c r="SZD37" s="2027"/>
      <c r="SZE37" s="2027"/>
      <c r="SZF37" s="2027"/>
      <c r="SZG37" s="2027"/>
      <c r="SZH37" s="2027"/>
      <c r="SZI37" s="2027"/>
      <c r="SZJ37" s="2027"/>
      <c r="SZK37" s="2027"/>
      <c r="SZL37" s="2027"/>
      <c r="SZM37" s="2027"/>
      <c r="SZN37" s="2027"/>
      <c r="SZO37" s="2027"/>
      <c r="SZP37" s="2027"/>
      <c r="SZQ37" s="2027"/>
      <c r="SZR37" s="2027"/>
      <c r="SZS37" s="2027"/>
      <c r="SZT37" s="2027"/>
      <c r="SZU37" s="2027"/>
      <c r="SZV37" s="2027"/>
      <c r="SZW37" s="2027"/>
      <c r="SZX37" s="2027"/>
      <c r="SZY37" s="2027"/>
      <c r="SZZ37" s="2027"/>
      <c r="TAA37" s="2027"/>
      <c r="TAB37" s="2027"/>
      <c r="TAC37" s="2027"/>
      <c r="TAD37" s="2027"/>
      <c r="TAE37" s="2027"/>
      <c r="TAF37" s="2027"/>
      <c r="TAG37" s="2027"/>
      <c r="TAH37" s="2027"/>
      <c r="TAI37" s="2027"/>
      <c r="TAJ37" s="2027"/>
      <c r="TAK37" s="2027"/>
      <c r="TAL37" s="2027"/>
      <c r="TAM37" s="2027"/>
      <c r="TAN37" s="2027"/>
      <c r="TAO37" s="2027"/>
      <c r="TAP37" s="2027"/>
      <c r="TAQ37" s="2027"/>
      <c r="TAR37" s="2027"/>
      <c r="TAS37" s="2027"/>
      <c r="TAT37" s="2027"/>
      <c r="TAU37" s="2027"/>
      <c r="TAV37" s="2027"/>
      <c r="TAW37" s="2027"/>
      <c r="TAX37" s="2027"/>
      <c r="TAY37" s="2027"/>
      <c r="TAZ37" s="2027"/>
      <c r="TBA37" s="2027"/>
      <c r="TBB37" s="2027"/>
      <c r="TBC37" s="2027"/>
      <c r="TBD37" s="2027"/>
      <c r="TBE37" s="2027"/>
      <c r="TBF37" s="2027"/>
      <c r="TBG37" s="2027"/>
      <c r="TBH37" s="2027"/>
      <c r="TBI37" s="2027"/>
      <c r="TBJ37" s="2027"/>
      <c r="TBK37" s="2027"/>
      <c r="TBL37" s="2027"/>
      <c r="TBM37" s="2027"/>
      <c r="TBN37" s="2027"/>
      <c r="TBO37" s="2027"/>
      <c r="TBP37" s="2027"/>
      <c r="TBQ37" s="2027"/>
      <c r="TBR37" s="2027"/>
      <c r="TBS37" s="2027"/>
      <c r="TBT37" s="2027"/>
      <c r="TBU37" s="2027"/>
      <c r="TBV37" s="2027"/>
      <c r="TBW37" s="2027"/>
      <c r="TBX37" s="2027"/>
      <c r="TBY37" s="2027"/>
      <c r="TBZ37" s="2027"/>
      <c r="TCA37" s="2027"/>
      <c r="TCB37" s="2027"/>
      <c r="TCC37" s="2027"/>
      <c r="TCD37" s="2027"/>
      <c r="TCE37" s="2027"/>
      <c r="TCF37" s="2027"/>
      <c r="TCG37" s="2027"/>
      <c r="TCH37" s="2027"/>
      <c r="TCI37" s="2027"/>
      <c r="TCJ37" s="2027"/>
      <c r="TCK37" s="2027"/>
      <c r="TCL37" s="2027"/>
      <c r="TCM37" s="2027"/>
      <c r="TCN37" s="2027"/>
      <c r="TCO37" s="2027"/>
      <c r="TCP37" s="2027"/>
      <c r="TCQ37" s="2027"/>
      <c r="TCR37" s="2027"/>
      <c r="TCS37" s="2027"/>
      <c r="TCT37" s="2027"/>
      <c r="TCU37" s="2027"/>
      <c r="TCV37" s="2027"/>
      <c r="TCW37" s="2027"/>
      <c r="TCX37" s="2027"/>
      <c r="TCY37" s="2027"/>
      <c r="TCZ37" s="2027"/>
      <c r="TDA37" s="2027"/>
      <c r="TDB37" s="2027"/>
      <c r="TDC37" s="2027"/>
      <c r="TDD37" s="2027"/>
      <c r="TDE37" s="2027"/>
      <c r="TDF37" s="2027"/>
      <c r="TDG37" s="2027"/>
      <c r="TDH37" s="2027"/>
      <c r="TDI37" s="2027"/>
      <c r="TDJ37" s="2027"/>
      <c r="TDK37" s="2027"/>
      <c r="TDL37" s="2027"/>
      <c r="TDM37" s="2027"/>
      <c r="TDN37" s="2027"/>
      <c r="TDO37" s="2027"/>
      <c r="TDP37" s="2027"/>
      <c r="TDQ37" s="2027"/>
      <c r="TDR37" s="2027"/>
      <c r="TDS37" s="2027"/>
      <c r="TDT37" s="2027"/>
      <c r="TDU37" s="2027"/>
      <c r="TDV37" s="2027"/>
      <c r="TDW37" s="2027"/>
      <c r="TDX37" s="2027"/>
      <c r="TDY37" s="2027"/>
      <c r="TDZ37" s="2027"/>
      <c r="TEA37" s="2027"/>
      <c r="TEB37" s="2027"/>
      <c r="TEC37" s="2027"/>
      <c r="TED37" s="2027"/>
      <c r="TEE37" s="2027"/>
      <c r="TEF37" s="2027"/>
      <c r="TEG37" s="2027"/>
      <c r="TEH37" s="2027"/>
      <c r="TEI37" s="2027"/>
      <c r="TEJ37" s="2027"/>
      <c r="TEK37" s="2027"/>
      <c r="TEL37" s="2027"/>
      <c r="TEM37" s="2027"/>
      <c r="TEN37" s="2027"/>
      <c r="TEO37" s="2027"/>
      <c r="TEP37" s="2027"/>
      <c r="TEQ37" s="2027"/>
      <c r="TER37" s="2027"/>
      <c r="TES37" s="2027"/>
      <c r="TET37" s="2027"/>
      <c r="TEU37" s="2027"/>
      <c r="TEV37" s="2027"/>
      <c r="TEW37" s="2027"/>
      <c r="TEX37" s="2027"/>
      <c r="TEY37" s="2027"/>
      <c r="TEZ37" s="2027"/>
      <c r="TFA37" s="2027"/>
      <c r="TFB37" s="2027"/>
      <c r="TFC37" s="2027"/>
      <c r="TFD37" s="2027"/>
      <c r="TFE37" s="2027"/>
      <c r="TFF37" s="2027"/>
      <c r="TFG37" s="2027"/>
      <c r="TFH37" s="2027"/>
      <c r="TFI37" s="2027"/>
      <c r="TFJ37" s="2027"/>
      <c r="TFK37" s="2027"/>
      <c r="TFL37" s="2027"/>
      <c r="TFM37" s="2027"/>
      <c r="TFN37" s="2027"/>
      <c r="TFO37" s="2027"/>
      <c r="TFP37" s="2027"/>
      <c r="TFQ37" s="2027"/>
      <c r="TFR37" s="2027"/>
      <c r="TFS37" s="2027"/>
      <c r="TFT37" s="2027"/>
      <c r="TFU37" s="2027"/>
      <c r="TFV37" s="2027"/>
      <c r="TFW37" s="2027"/>
      <c r="TFX37" s="2027"/>
      <c r="TFY37" s="2027"/>
      <c r="TFZ37" s="2027"/>
      <c r="TGA37" s="2027"/>
      <c r="TGB37" s="2027"/>
      <c r="TGC37" s="2027"/>
      <c r="TGD37" s="2027"/>
      <c r="TGE37" s="2027"/>
      <c r="TGF37" s="2027"/>
      <c r="TGG37" s="2027"/>
      <c r="TGH37" s="2027"/>
      <c r="TGI37" s="2027"/>
      <c r="TGJ37" s="2027"/>
      <c r="TGK37" s="2027"/>
      <c r="TGL37" s="2027"/>
      <c r="TGM37" s="2027"/>
      <c r="TGN37" s="2027"/>
      <c r="TGO37" s="2027"/>
      <c r="TGP37" s="2027"/>
      <c r="TGQ37" s="2027"/>
      <c r="TGR37" s="2027"/>
      <c r="TGS37" s="2027"/>
      <c r="TGT37" s="2027"/>
      <c r="TGU37" s="2027"/>
      <c r="TGV37" s="2027"/>
      <c r="TGW37" s="2027"/>
      <c r="TGX37" s="2027"/>
      <c r="TGY37" s="2027"/>
      <c r="TGZ37" s="2027"/>
      <c r="THA37" s="2027"/>
      <c r="THB37" s="2027"/>
      <c r="THC37" s="2027"/>
      <c r="THD37" s="2027"/>
      <c r="THE37" s="2027"/>
      <c r="THF37" s="2027"/>
      <c r="THG37" s="2027"/>
      <c r="THH37" s="2027"/>
      <c r="THI37" s="2027"/>
      <c r="THJ37" s="2027"/>
      <c r="THK37" s="2027"/>
      <c r="THL37" s="2027"/>
      <c r="THM37" s="2027"/>
      <c r="THN37" s="2027"/>
      <c r="THO37" s="2027"/>
      <c r="THP37" s="2027"/>
      <c r="THQ37" s="2027"/>
      <c r="THR37" s="2027"/>
      <c r="THS37" s="2027"/>
      <c r="THT37" s="2027"/>
      <c r="THU37" s="2027"/>
      <c r="THV37" s="2027"/>
      <c r="THW37" s="2027"/>
      <c r="THX37" s="2027"/>
      <c r="THY37" s="2027"/>
      <c r="THZ37" s="2027"/>
      <c r="TIA37" s="2027"/>
      <c r="TIB37" s="2027"/>
      <c r="TIC37" s="2027"/>
      <c r="TID37" s="2027"/>
      <c r="TIE37" s="2027"/>
      <c r="TIF37" s="2027"/>
      <c r="TIG37" s="2027"/>
      <c r="TIH37" s="2027"/>
      <c r="TII37" s="2027"/>
      <c r="TIJ37" s="2027"/>
      <c r="TIK37" s="2027"/>
      <c r="TIL37" s="2027"/>
      <c r="TIM37" s="2027"/>
      <c r="TIN37" s="2027"/>
      <c r="TIO37" s="2027"/>
      <c r="TIP37" s="2027"/>
      <c r="TIQ37" s="2027"/>
      <c r="TIR37" s="2027"/>
      <c r="TIS37" s="2027"/>
      <c r="TIT37" s="2027"/>
      <c r="TIU37" s="2027"/>
      <c r="TIV37" s="2027"/>
      <c r="TIW37" s="2027"/>
      <c r="TIX37" s="2027"/>
      <c r="TIY37" s="2027"/>
      <c r="TIZ37" s="2027"/>
      <c r="TJA37" s="2027"/>
      <c r="TJB37" s="2027"/>
      <c r="TJC37" s="2027"/>
      <c r="TJD37" s="2027"/>
      <c r="TJE37" s="2027"/>
      <c r="TJF37" s="2027"/>
      <c r="TJG37" s="2027"/>
      <c r="TJH37" s="2027"/>
      <c r="TJI37" s="2027"/>
      <c r="TJJ37" s="2027"/>
      <c r="TJK37" s="2027"/>
      <c r="TJL37" s="2027"/>
      <c r="TJM37" s="2027"/>
      <c r="TJN37" s="2027"/>
      <c r="TJO37" s="2027"/>
      <c r="TJP37" s="2027"/>
      <c r="TJQ37" s="2027"/>
      <c r="TJR37" s="2027"/>
      <c r="TJS37" s="2027"/>
      <c r="TJT37" s="2027"/>
      <c r="TJU37" s="2027"/>
      <c r="TJV37" s="2027"/>
      <c r="TJW37" s="2027"/>
      <c r="TJX37" s="2027"/>
      <c r="TJY37" s="2027"/>
      <c r="TJZ37" s="2027"/>
      <c r="TKA37" s="2027"/>
      <c r="TKB37" s="2027"/>
      <c r="TKC37" s="2027"/>
      <c r="TKD37" s="2027"/>
      <c r="TKE37" s="2027"/>
      <c r="TKF37" s="2027"/>
      <c r="TKG37" s="2027"/>
      <c r="TKH37" s="2027"/>
      <c r="TKI37" s="2027"/>
      <c r="TKJ37" s="2027"/>
      <c r="TKK37" s="2027"/>
      <c r="TKL37" s="2027"/>
      <c r="TKM37" s="2027"/>
      <c r="TKN37" s="2027"/>
      <c r="TKO37" s="2027"/>
      <c r="TKP37" s="2027"/>
      <c r="TKQ37" s="2027"/>
      <c r="TKR37" s="2027"/>
      <c r="TKS37" s="2027"/>
      <c r="TKT37" s="2027"/>
      <c r="TKU37" s="2027"/>
      <c r="TKV37" s="2027"/>
      <c r="TKW37" s="2027"/>
      <c r="TKX37" s="2027"/>
      <c r="TKY37" s="2027"/>
      <c r="TKZ37" s="2027"/>
      <c r="TLA37" s="2027"/>
      <c r="TLB37" s="2027"/>
      <c r="TLC37" s="2027"/>
      <c r="TLD37" s="2027"/>
      <c r="TLE37" s="2027"/>
      <c r="TLF37" s="2027"/>
      <c r="TLG37" s="2027"/>
      <c r="TLH37" s="2027"/>
      <c r="TLI37" s="2027"/>
      <c r="TLJ37" s="2027"/>
      <c r="TLK37" s="2027"/>
      <c r="TLL37" s="2027"/>
      <c r="TLM37" s="2027"/>
      <c r="TLN37" s="2027"/>
      <c r="TLO37" s="2027"/>
      <c r="TLP37" s="2027"/>
      <c r="TLQ37" s="2027"/>
      <c r="TLR37" s="2027"/>
      <c r="TLS37" s="2027"/>
      <c r="TLT37" s="2027"/>
      <c r="TLU37" s="2027"/>
      <c r="TLV37" s="2027"/>
      <c r="TLW37" s="2027"/>
      <c r="TLX37" s="2027"/>
      <c r="TLY37" s="2027"/>
      <c r="TLZ37" s="2027"/>
      <c r="TMA37" s="2027"/>
      <c r="TMB37" s="2027"/>
      <c r="TMC37" s="2027"/>
      <c r="TMD37" s="2027"/>
      <c r="TME37" s="2027"/>
      <c r="TMF37" s="2027"/>
      <c r="TMG37" s="2027"/>
      <c r="TMH37" s="2027"/>
      <c r="TMI37" s="2027"/>
      <c r="TMJ37" s="2027"/>
      <c r="TMK37" s="2027"/>
      <c r="TML37" s="2027"/>
      <c r="TMM37" s="2027"/>
      <c r="TMN37" s="2027"/>
      <c r="TMO37" s="2027"/>
      <c r="TMP37" s="2027"/>
      <c r="TMQ37" s="2027"/>
      <c r="TMR37" s="2027"/>
      <c r="TMS37" s="2027"/>
      <c r="TMT37" s="2027"/>
      <c r="TMU37" s="2027"/>
      <c r="TMV37" s="2027"/>
      <c r="TMW37" s="2027"/>
      <c r="TMX37" s="2027"/>
      <c r="TMY37" s="2027"/>
      <c r="TMZ37" s="2027"/>
      <c r="TNA37" s="2027"/>
      <c r="TNB37" s="2027"/>
      <c r="TNC37" s="2027"/>
      <c r="TND37" s="2027"/>
      <c r="TNE37" s="2027"/>
      <c r="TNF37" s="2027"/>
      <c r="TNG37" s="2027"/>
      <c r="TNH37" s="2027"/>
      <c r="TNI37" s="2027"/>
      <c r="TNJ37" s="2027"/>
      <c r="TNK37" s="2027"/>
      <c r="TNL37" s="2027"/>
      <c r="TNM37" s="2027"/>
      <c r="TNN37" s="2027"/>
      <c r="TNO37" s="2027"/>
      <c r="TNP37" s="2027"/>
      <c r="TNQ37" s="2027"/>
      <c r="TNR37" s="2027"/>
      <c r="TNS37" s="2027"/>
      <c r="TNT37" s="2027"/>
      <c r="TNU37" s="2027"/>
      <c r="TNV37" s="2027"/>
      <c r="TNW37" s="2027"/>
      <c r="TNX37" s="2027"/>
      <c r="TNY37" s="2027"/>
      <c r="TNZ37" s="2027"/>
      <c r="TOA37" s="2027"/>
      <c r="TOB37" s="2027"/>
      <c r="TOC37" s="2027"/>
      <c r="TOD37" s="2027"/>
      <c r="TOE37" s="2027"/>
      <c r="TOF37" s="2027"/>
      <c r="TOG37" s="2027"/>
      <c r="TOH37" s="2027"/>
      <c r="TOI37" s="2027"/>
      <c r="TOJ37" s="2027"/>
      <c r="TOK37" s="2027"/>
      <c r="TOL37" s="2027"/>
      <c r="TOM37" s="2027"/>
      <c r="TON37" s="2027"/>
      <c r="TOO37" s="2027"/>
      <c r="TOP37" s="2027"/>
      <c r="TOQ37" s="2027"/>
      <c r="TOR37" s="2027"/>
      <c r="TOS37" s="2027"/>
      <c r="TOT37" s="2027"/>
      <c r="TOU37" s="2027"/>
      <c r="TOV37" s="2027"/>
      <c r="TOW37" s="2027"/>
      <c r="TOX37" s="2027"/>
      <c r="TOY37" s="2027"/>
      <c r="TOZ37" s="2027"/>
      <c r="TPA37" s="2027"/>
      <c r="TPB37" s="2027"/>
      <c r="TPC37" s="2027"/>
      <c r="TPD37" s="2027"/>
      <c r="TPE37" s="2027"/>
      <c r="TPF37" s="2027"/>
      <c r="TPG37" s="2027"/>
      <c r="TPH37" s="2027"/>
      <c r="TPI37" s="2027"/>
      <c r="TPJ37" s="2027"/>
      <c r="TPK37" s="2027"/>
      <c r="TPL37" s="2027"/>
      <c r="TPM37" s="2027"/>
      <c r="TPN37" s="2027"/>
      <c r="TPO37" s="2027"/>
      <c r="TPP37" s="2027"/>
      <c r="TPQ37" s="2027"/>
      <c r="TPR37" s="2027"/>
      <c r="TPS37" s="2027"/>
      <c r="TPT37" s="2027"/>
      <c r="TPU37" s="2027"/>
      <c r="TPV37" s="2027"/>
      <c r="TPW37" s="2027"/>
      <c r="TPX37" s="2027"/>
      <c r="TPY37" s="2027"/>
      <c r="TPZ37" s="2027"/>
      <c r="TQA37" s="2027"/>
      <c r="TQB37" s="2027"/>
      <c r="TQC37" s="2027"/>
      <c r="TQD37" s="2027"/>
      <c r="TQE37" s="2027"/>
      <c r="TQF37" s="2027"/>
      <c r="TQG37" s="2027"/>
      <c r="TQH37" s="2027"/>
      <c r="TQI37" s="2027"/>
      <c r="TQJ37" s="2027"/>
      <c r="TQK37" s="2027"/>
      <c r="TQL37" s="2027"/>
      <c r="TQM37" s="2027"/>
      <c r="TQN37" s="2027"/>
      <c r="TQO37" s="2027"/>
      <c r="TQP37" s="2027"/>
      <c r="TQQ37" s="2027"/>
      <c r="TQR37" s="2027"/>
      <c r="TQS37" s="2027"/>
      <c r="TQT37" s="2027"/>
      <c r="TQU37" s="2027"/>
      <c r="TQV37" s="2027"/>
      <c r="TQW37" s="2027"/>
      <c r="TQX37" s="2027"/>
      <c r="TQY37" s="2027"/>
      <c r="TQZ37" s="2027"/>
      <c r="TRA37" s="2027"/>
      <c r="TRB37" s="2027"/>
      <c r="TRC37" s="2027"/>
      <c r="TRD37" s="2027"/>
      <c r="TRE37" s="2027"/>
      <c r="TRF37" s="2027"/>
      <c r="TRG37" s="2027"/>
      <c r="TRH37" s="2027"/>
      <c r="TRI37" s="2027"/>
      <c r="TRJ37" s="2027"/>
      <c r="TRK37" s="2027"/>
      <c r="TRL37" s="2027"/>
      <c r="TRM37" s="2027"/>
      <c r="TRN37" s="2027"/>
      <c r="TRO37" s="2027"/>
      <c r="TRP37" s="2027"/>
      <c r="TRQ37" s="2027"/>
      <c r="TRR37" s="2027"/>
      <c r="TRS37" s="2027"/>
      <c r="TRT37" s="2027"/>
      <c r="TRU37" s="2027"/>
      <c r="TRV37" s="2027"/>
      <c r="TRW37" s="2027"/>
      <c r="TRX37" s="2027"/>
      <c r="TRY37" s="2027"/>
      <c r="TRZ37" s="2027"/>
      <c r="TSA37" s="2027"/>
      <c r="TSB37" s="2027"/>
      <c r="TSC37" s="2027"/>
      <c r="TSD37" s="2027"/>
      <c r="TSE37" s="2027"/>
      <c r="TSF37" s="2027"/>
      <c r="TSG37" s="2027"/>
      <c r="TSH37" s="2027"/>
      <c r="TSI37" s="2027"/>
      <c r="TSJ37" s="2027"/>
      <c r="TSK37" s="2027"/>
      <c r="TSL37" s="2027"/>
      <c r="TSM37" s="2027"/>
      <c r="TSN37" s="2027"/>
      <c r="TSO37" s="2027"/>
      <c r="TSP37" s="2027"/>
      <c r="TSQ37" s="2027"/>
      <c r="TSR37" s="2027"/>
      <c r="TSS37" s="2027"/>
      <c r="TST37" s="2027"/>
      <c r="TSU37" s="2027"/>
      <c r="TSV37" s="2027"/>
      <c r="TSW37" s="2027"/>
      <c r="TSX37" s="2027"/>
      <c r="TSY37" s="2027"/>
      <c r="TSZ37" s="2027"/>
      <c r="TTA37" s="2027"/>
      <c r="TTB37" s="2027"/>
      <c r="TTC37" s="2027"/>
      <c r="TTD37" s="2027"/>
      <c r="TTE37" s="2027"/>
      <c r="TTF37" s="2027"/>
      <c r="TTG37" s="2027"/>
      <c r="TTH37" s="2027"/>
      <c r="TTI37" s="2027"/>
      <c r="TTJ37" s="2027"/>
      <c r="TTK37" s="2027"/>
      <c r="TTL37" s="2027"/>
      <c r="TTM37" s="2027"/>
      <c r="TTN37" s="2027"/>
      <c r="TTO37" s="2027"/>
      <c r="TTP37" s="2027"/>
      <c r="TTQ37" s="2027"/>
      <c r="TTR37" s="2027"/>
      <c r="TTS37" s="2027"/>
      <c r="TTT37" s="2027"/>
      <c r="TTU37" s="2027"/>
      <c r="TTV37" s="2027"/>
      <c r="TTW37" s="2027"/>
      <c r="TTX37" s="2027"/>
      <c r="TTY37" s="2027"/>
      <c r="TTZ37" s="2027"/>
      <c r="TUA37" s="2027"/>
      <c r="TUB37" s="2027"/>
      <c r="TUC37" s="2027"/>
      <c r="TUD37" s="2027"/>
      <c r="TUE37" s="2027"/>
      <c r="TUF37" s="2027"/>
      <c r="TUG37" s="2027"/>
      <c r="TUH37" s="2027"/>
      <c r="TUI37" s="2027"/>
      <c r="TUJ37" s="2027"/>
      <c r="TUK37" s="2027"/>
      <c r="TUL37" s="2027"/>
      <c r="TUM37" s="2027"/>
      <c r="TUN37" s="2027"/>
      <c r="TUO37" s="2027"/>
      <c r="TUP37" s="2027"/>
      <c r="TUQ37" s="2027"/>
      <c r="TUR37" s="2027"/>
      <c r="TUS37" s="2027"/>
      <c r="TUT37" s="2027"/>
      <c r="TUU37" s="2027"/>
      <c r="TUV37" s="2027"/>
      <c r="TUW37" s="2027"/>
      <c r="TUX37" s="2027"/>
      <c r="TUY37" s="2027"/>
      <c r="TUZ37" s="2027"/>
      <c r="TVA37" s="2027"/>
      <c r="TVB37" s="2027"/>
      <c r="TVC37" s="2027"/>
      <c r="TVD37" s="2027"/>
      <c r="TVE37" s="2027"/>
      <c r="TVF37" s="2027"/>
      <c r="TVG37" s="2027"/>
      <c r="TVH37" s="2027"/>
      <c r="TVI37" s="2027"/>
      <c r="TVJ37" s="2027"/>
      <c r="TVK37" s="2027"/>
      <c r="TVL37" s="2027"/>
      <c r="TVM37" s="2027"/>
      <c r="TVN37" s="2027"/>
      <c r="TVO37" s="2027"/>
      <c r="TVP37" s="2027"/>
      <c r="TVQ37" s="2027"/>
      <c r="TVR37" s="2027"/>
      <c r="TVS37" s="2027"/>
      <c r="TVT37" s="2027"/>
      <c r="TVU37" s="2027"/>
      <c r="TVV37" s="2027"/>
      <c r="TVW37" s="2027"/>
      <c r="TVX37" s="2027"/>
      <c r="TVY37" s="2027"/>
      <c r="TVZ37" s="2027"/>
      <c r="TWA37" s="2027"/>
      <c r="TWB37" s="2027"/>
      <c r="TWC37" s="2027"/>
      <c r="TWD37" s="2027"/>
      <c r="TWE37" s="2027"/>
      <c r="TWF37" s="2027"/>
      <c r="TWG37" s="2027"/>
      <c r="TWH37" s="2027"/>
      <c r="TWI37" s="2027"/>
      <c r="TWJ37" s="2027"/>
      <c r="TWK37" s="2027"/>
      <c r="TWL37" s="2027"/>
      <c r="TWM37" s="2027"/>
      <c r="TWN37" s="2027"/>
      <c r="TWO37" s="2027"/>
      <c r="TWP37" s="2027"/>
      <c r="TWQ37" s="2027"/>
      <c r="TWR37" s="2027"/>
      <c r="TWS37" s="2027"/>
      <c r="TWT37" s="2027"/>
      <c r="TWU37" s="2027"/>
      <c r="TWV37" s="2027"/>
      <c r="TWW37" s="2027"/>
      <c r="TWX37" s="2027"/>
      <c r="TWY37" s="2027"/>
      <c r="TWZ37" s="2027"/>
      <c r="TXA37" s="2027"/>
      <c r="TXB37" s="2027"/>
      <c r="TXC37" s="2027"/>
      <c r="TXD37" s="2027"/>
      <c r="TXE37" s="2027"/>
      <c r="TXF37" s="2027"/>
      <c r="TXG37" s="2027"/>
      <c r="TXH37" s="2027"/>
      <c r="TXI37" s="2027"/>
      <c r="TXJ37" s="2027"/>
      <c r="TXK37" s="2027"/>
      <c r="TXL37" s="2027"/>
      <c r="TXM37" s="2027"/>
      <c r="TXN37" s="2027"/>
      <c r="TXO37" s="2027"/>
      <c r="TXP37" s="2027"/>
      <c r="TXQ37" s="2027"/>
      <c r="TXR37" s="2027"/>
      <c r="TXS37" s="2027"/>
      <c r="TXT37" s="2027"/>
      <c r="TXU37" s="2027"/>
      <c r="TXV37" s="2027"/>
      <c r="TXW37" s="2027"/>
      <c r="TXX37" s="2027"/>
      <c r="TXY37" s="2027"/>
      <c r="TXZ37" s="2027"/>
      <c r="TYA37" s="2027"/>
      <c r="TYB37" s="2027"/>
      <c r="TYC37" s="2027"/>
      <c r="TYD37" s="2027"/>
      <c r="TYE37" s="2027"/>
      <c r="TYF37" s="2027"/>
      <c r="TYG37" s="2027"/>
      <c r="TYH37" s="2027"/>
      <c r="TYI37" s="2027"/>
      <c r="TYJ37" s="2027"/>
      <c r="TYK37" s="2027"/>
      <c r="TYL37" s="2027"/>
      <c r="TYM37" s="2027"/>
      <c r="TYN37" s="2027"/>
      <c r="TYO37" s="2027"/>
      <c r="TYP37" s="2027"/>
      <c r="TYQ37" s="2027"/>
      <c r="TYR37" s="2027"/>
      <c r="TYS37" s="2027"/>
      <c r="TYT37" s="2027"/>
      <c r="TYU37" s="2027"/>
      <c r="TYV37" s="2027"/>
      <c r="TYW37" s="2027"/>
      <c r="TYX37" s="2027"/>
      <c r="TYY37" s="2027"/>
      <c r="TYZ37" s="2027"/>
      <c r="TZA37" s="2027"/>
      <c r="TZB37" s="2027"/>
      <c r="TZC37" s="2027"/>
      <c r="TZD37" s="2027"/>
      <c r="TZE37" s="2027"/>
      <c r="TZF37" s="2027"/>
      <c r="TZG37" s="2027"/>
      <c r="TZH37" s="2027"/>
      <c r="TZI37" s="2027"/>
      <c r="TZJ37" s="2027"/>
      <c r="TZK37" s="2027"/>
      <c r="TZL37" s="2027"/>
      <c r="TZM37" s="2027"/>
      <c r="TZN37" s="2027"/>
      <c r="TZO37" s="2027"/>
      <c r="TZP37" s="2027"/>
      <c r="TZQ37" s="2027"/>
      <c r="TZR37" s="2027"/>
      <c r="TZS37" s="2027"/>
      <c r="TZT37" s="2027"/>
      <c r="TZU37" s="2027"/>
      <c r="TZV37" s="2027"/>
      <c r="TZW37" s="2027"/>
      <c r="TZX37" s="2027"/>
      <c r="TZY37" s="2027"/>
      <c r="TZZ37" s="2027"/>
      <c r="UAA37" s="2027"/>
      <c r="UAB37" s="2027"/>
      <c r="UAC37" s="2027"/>
      <c r="UAD37" s="2027"/>
      <c r="UAE37" s="2027"/>
      <c r="UAF37" s="2027"/>
      <c r="UAG37" s="2027"/>
      <c r="UAH37" s="2027"/>
      <c r="UAI37" s="2027"/>
      <c r="UAJ37" s="2027"/>
      <c r="UAK37" s="2027"/>
      <c r="UAL37" s="2027"/>
      <c r="UAM37" s="2027"/>
      <c r="UAN37" s="2027"/>
      <c r="UAO37" s="2027"/>
      <c r="UAP37" s="2027"/>
      <c r="UAQ37" s="2027"/>
      <c r="UAR37" s="2027"/>
      <c r="UAS37" s="2027"/>
      <c r="UAT37" s="2027"/>
      <c r="UAU37" s="2027"/>
      <c r="UAV37" s="2027"/>
      <c r="UAW37" s="2027"/>
      <c r="UAX37" s="2027"/>
      <c r="UAY37" s="2027"/>
      <c r="UAZ37" s="2027"/>
      <c r="UBA37" s="2027"/>
      <c r="UBB37" s="2027"/>
      <c r="UBC37" s="2027"/>
      <c r="UBD37" s="2027"/>
      <c r="UBE37" s="2027"/>
      <c r="UBF37" s="2027"/>
      <c r="UBG37" s="2027"/>
      <c r="UBH37" s="2027"/>
      <c r="UBI37" s="2027"/>
      <c r="UBJ37" s="2027"/>
      <c r="UBK37" s="2027"/>
      <c r="UBL37" s="2027"/>
      <c r="UBM37" s="2027"/>
      <c r="UBN37" s="2027"/>
      <c r="UBO37" s="2027"/>
      <c r="UBP37" s="2027"/>
      <c r="UBQ37" s="2027"/>
      <c r="UBR37" s="2027"/>
      <c r="UBS37" s="2027"/>
      <c r="UBT37" s="2027"/>
      <c r="UBU37" s="2027"/>
      <c r="UBV37" s="2027"/>
      <c r="UBW37" s="2027"/>
      <c r="UBX37" s="2027"/>
      <c r="UBY37" s="2027"/>
      <c r="UBZ37" s="2027"/>
      <c r="UCA37" s="2027"/>
      <c r="UCB37" s="2027"/>
      <c r="UCC37" s="2027"/>
      <c r="UCD37" s="2027"/>
      <c r="UCE37" s="2027"/>
      <c r="UCF37" s="2027"/>
      <c r="UCG37" s="2027"/>
      <c r="UCH37" s="2027"/>
      <c r="UCI37" s="2027"/>
      <c r="UCJ37" s="2027"/>
      <c r="UCK37" s="2027"/>
      <c r="UCL37" s="2027"/>
      <c r="UCM37" s="2027"/>
      <c r="UCN37" s="2027"/>
      <c r="UCO37" s="2027"/>
      <c r="UCP37" s="2027"/>
      <c r="UCQ37" s="2027"/>
      <c r="UCR37" s="2027"/>
      <c r="UCS37" s="2027"/>
      <c r="UCT37" s="2027"/>
      <c r="UCU37" s="2027"/>
      <c r="UCV37" s="2027"/>
      <c r="UCW37" s="2027"/>
      <c r="UCX37" s="2027"/>
      <c r="UCY37" s="2027"/>
      <c r="UCZ37" s="2027"/>
      <c r="UDA37" s="2027"/>
      <c r="UDB37" s="2027"/>
      <c r="UDC37" s="2027"/>
      <c r="UDD37" s="2027"/>
      <c r="UDE37" s="2027"/>
      <c r="UDF37" s="2027"/>
      <c r="UDG37" s="2027"/>
      <c r="UDH37" s="2027"/>
      <c r="UDI37" s="2027"/>
      <c r="UDJ37" s="2027"/>
      <c r="UDK37" s="2027"/>
      <c r="UDL37" s="2027"/>
      <c r="UDM37" s="2027"/>
      <c r="UDN37" s="2027"/>
      <c r="UDO37" s="2027"/>
      <c r="UDP37" s="2027"/>
      <c r="UDQ37" s="2027"/>
      <c r="UDR37" s="2027"/>
      <c r="UDS37" s="2027"/>
      <c r="UDT37" s="2027"/>
      <c r="UDU37" s="2027"/>
      <c r="UDV37" s="2027"/>
      <c r="UDW37" s="2027"/>
      <c r="UDX37" s="2027"/>
      <c r="UDY37" s="2027"/>
      <c r="UDZ37" s="2027"/>
      <c r="UEA37" s="2027"/>
      <c r="UEB37" s="2027"/>
      <c r="UEC37" s="2027"/>
      <c r="UED37" s="2027"/>
      <c r="UEE37" s="2027"/>
      <c r="UEF37" s="2027"/>
      <c r="UEG37" s="2027"/>
      <c r="UEH37" s="2027"/>
      <c r="UEI37" s="2027"/>
      <c r="UEJ37" s="2027"/>
      <c r="UEK37" s="2027"/>
      <c r="UEL37" s="2027"/>
      <c r="UEM37" s="2027"/>
      <c r="UEN37" s="2027"/>
      <c r="UEO37" s="2027"/>
      <c r="UEP37" s="2027"/>
      <c r="UEQ37" s="2027"/>
      <c r="UER37" s="2027"/>
      <c r="UES37" s="2027"/>
      <c r="UET37" s="2027"/>
      <c r="UEU37" s="2027"/>
      <c r="UEV37" s="2027"/>
      <c r="UEW37" s="2027"/>
      <c r="UEX37" s="2027"/>
      <c r="UEY37" s="2027"/>
      <c r="UEZ37" s="2027"/>
      <c r="UFA37" s="2027"/>
      <c r="UFB37" s="2027"/>
      <c r="UFC37" s="2027"/>
      <c r="UFD37" s="2027"/>
      <c r="UFE37" s="2027"/>
      <c r="UFF37" s="2027"/>
      <c r="UFG37" s="2027"/>
      <c r="UFH37" s="2027"/>
      <c r="UFI37" s="2027"/>
      <c r="UFJ37" s="2027"/>
      <c r="UFK37" s="2027"/>
      <c r="UFL37" s="2027"/>
      <c r="UFM37" s="2027"/>
      <c r="UFN37" s="2027"/>
      <c r="UFO37" s="2027"/>
      <c r="UFP37" s="2027"/>
      <c r="UFQ37" s="2027"/>
      <c r="UFR37" s="2027"/>
      <c r="UFS37" s="2027"/>
      <c r="UFT37" s="2027"/>
      <c r="UFU37" s="2027"/>
      <c r="UFV37" s="2027"/>
      <c r="UFW37" s="2027"/>
      <c r="UFX37" s="2027"/>
      <c r="UFY37" s="2027"/>
      <c r="UFZ37" s="2027"/>
      <c r="UGA37" s="2027"/>
      <c r="UGB37" s="2027"/>
      <c r="UGC37" s="2027"/>
      <c r="UGD37" s="2027"/>
      <c r="UGE37" s="2027"/>
      <c r="UGF37" s="2027"/>
      <c r="UGG37" s="2027"/>
      <c r="UGH37" s="2027"/>
      <c r="UGI37" s="2027"/>
      <c r="UGJ37" s="2027"/>
      <c r="UGK37" s="2027"/>
      <c r="UGL37" s="2027"/>
      <c r="UGM37" s="2027"/>
      <c r="UGN37" s="2027"/>
      <c r="UGO37" s="2027"/>
      <c r="UGP37" s="2027"/>
      <c r="UGQ37" s="2027"/>
      <c r="UGR37" s="2027"/>
      <c r="UGS37" s="2027"/>
      <c r="UGT37" s="2027"/>
      <c r="UGU37" s="2027"/>
      <c r="UGV37" s="2027"/>
      <c r="UGW37" s="2027"/>
      <c r="UGX37" s="2027"/>
      <c r="UGY37" s="2027"/>
      <c r="UGZ37" s="2027"/>
      <c r="UHA37" s="2027"/>
      <c r="UHB37" s="2027"/>
      <c r="UHC37" s="2027"/>
      <c r="UHD37" s="2027"/>
      <c r="UHE37" s="2027"/>
      <c r="UHF37" s="2027"/>
      <c r="UHG37" s="2027"/>
      <c r="UHH37" s="2027"/>
      <c r="UHI37" s="2027"/>
      <c r="UHJ37" s="2027"/>
      <c r="UHK37" s="2027"/>
      <c r="UHL37" s="2027"/>
      <c r="UHM37" s="2027"/>
      <c r="UHN37" s="2027"/>
      <c r="UHO37" s="2027"/>
      <c r="UHP37" s="2027"/>
      <c r="UHQ37" s="2027"/>
      <c r="UHR37" s="2027"/>
      <c r="UHS37" s="2027"/>
      <c r="UHT37" s="2027"/>
      <c r="UHU37" s="2027"/>
      <c r="UHV37" s="2027"/>
      <c r="UHW37" s="2027"/>
      <c r="UHX37" s="2027"/>
      <c r="UHY37" s="2027"/>
      <c r="UHZ37" s="2027"/>
      <c r="UIA37" s="2027"/>
      <c r="UIB37" s="2027"/>
      <c r="UIC37" s="2027"/>
      <c r="UID37" s="2027"/>
      <c r="UIE37" s="2027"/>
      <c r="UIF37" s="2027"/>
      <c r="UIG37" s="2027"/>
      <c r="UIH37" s="2027"/>
      <c r="UII37" s="2027"/>
      <c r="UIJ37" s="2027"/>
      <c r="UIK37" s="2027"/>
      <c r="UIL37" s="2027"/>
      <c r="UIM37" s="2027"/>
      <c r="UIN37" s="2027"/>
      <c r="UIO37" s="2027"/>
      <c r="UIP37" s="2027"/>
      <c r="UIQ37" s="2027"/>
      <c r="UIR37" s="2027"/>
      <c r="UIS37" s="2027"/>
      <c r="UIT37" s="2027"/>
      <c r="UIU37" s="2027"/>
      <c r="UIV37" s="2027"/>
      <c r="UIW37" s="2027"/>
      <c r="UIX37" s="2027"/>
      <c r="UIY37" s="2027"/>
      <c r="UIZ37" s="2027"/>
      <c r="UJA37" s="2027"/>
      <c r="UJB37" s="2027"/>
      <c r="UJC37" s="2027"/>
      <c r="UJD37" s="2027"/>
      <c r="UJE37" s="2027"/>
      <c r="UJF37" s="2027"/>
      <c r="UJG37" s="2027"/>
      <c r="UJH37" s="2027"/>
      <c r="UJI37" s="2027"/>
      <c r="UJJ37" s="2027"/>
      <c r="UJK37" s="2027"/>
      <c r="UJL37" s="2027"/>
      <c r="UJM37" s="2027"/>
      <c r="UJN37" s="2027"/>
      <c r="UJO37" s="2027"/>
      <c r="UJP37" s="2027"/>
      <c r="UJQ37" s="2027"/>
      <c r="UJR37" s="2027"/>
      <c r="UJS37" s="2027"/>
      <c r="UJT37" s="2027"/>
      <c r="UJU37" s="2027"/>
      <c r="UJV37" s="2027"/>
      <c r="UJW37" s="2027"/>
      <c r="UJX37" s="2027"/>
      <c r="UJY37" s="2027"/>
      <c r="UJZ37" s="2027"/>
      <c r="UKA37" s="2027"/>
      <c r="UKB37" s="2027"/>
      <c r="UKC37" s="2027"/>
      <c r="UKD37" s="2027"/>
      <c r="UKE37" s="2027"/>
      <c r="UKF37" s="2027"/>
      <c r="UKG37" s="2027"/>
      <c r="UKH37" s="2027"/>
      <c r="UKI37" s="2027"/>
      <c r="UKJ37" s="2027"/>
      <c r="UKK37" s="2027"/>
      <c r="UKL37" s="2027"/>
      <c r="UKM37" s="2027"/>
      <c r="UKN37" s="2027"/>
      <c r="UKO37" s="2027"/>
      <c r="UKP37" s="2027"/>
      <c r="UKQ37" s="2027"/>
      <c r="UKR37" s="2027"/>
      <c r="UKS37" s="2027"/>
      <c r="UKT37" s="2027"/>
      <c r="UKU37" s="2027"/>
      <c r="UKV37" s="2027"/>
      <c r="UKW37" s="2027"/>
      <c r="UKX37" s="2027"/>
      <c r="UKY37" s="2027"/>
      <c r="UKZ37" s="2027"/>
      <c r="ULA37" s="2027"/>
      <c r="ULB37" s="2027"/>
      <c r="ULC37" s="2027"/>
      <c r="ULD37" s="2027"/>
      <c r="ULE37" s="2027"/>
      <c r="ULF37" s="2027"/>
      <c r="ULG37" s="2027"/>
      <c r="ULH37" s="2027"/>
      <c r="ULI37" s="2027"/>
      <c r="ULJ37" s="2027"/>
      <c r="ULK37" s="2027"/>
      <c r="ULL37" s="2027"/>
      <c r="ULM37" s="2027"/>
      <c r="ULN37" s="2027"/>
      <c r="ULO37" s="2027"/>
      <c r="ULP37" s="2027"/>
      <c r="ULQ37" s="2027"/>
      <c r="ULR37" s="2027"/>
      <c r="ULS37" s="2027"/>
      <c r="ULT37" s="2027"/>
      <c r="ULU37" s="2027"/>
      <c r="ULV37" s="2027"/>
      <c r="ULW37" s="2027"/>
      <c r="ULX37" s="2027"/>
      <c r="ULY37" s="2027"/>
      <c r="ULZ37" s="2027"/>
      <c r="UMA37" s="2027"/>
      <c r="UMB37" s="2027"/>
      <c r="UMC37" s="2027"/>
      <c r="UMD37" s="2027"/>
      <c r="UME37" s="2027"/>
      <c r="UMF37" s="2027"/>
      <c r="UMG37" s="2027"/>
      <c r="UMH37" s="2027"/>
      <c r="UMI37" s="2027"/>
      <c r="UMJ37" s="2027"/>
      <c r="UMK37" s="2027"/>
      <c r="UML37" s="2027"/>
      <c r="UMM37" s="2027"/>
      <c r="UMN37" s="2027"/>
      <c r="UMO37" s="2027"/>
      <c r="UMP37" s="2027"/>
      <c r="UMQ37" s="2027"/>
      <c r="UMR37" s="2027"/>
      <c r="UMS37" s="2027"/>
      <c r="UMT37" s="2027"/>
      <c r="UMU37" s="2027"/>
      <c r="UMV37" s="2027"/>
      <c r="UMW37" s="2027"/>
      <c r="UMX37" s="2027"/>
      <c r="UMY37" s="2027"/>
      <c r="UMZ37" s="2027"/>
      <c r="UNA37" s="2027"/>
      <c r="UNB37" s="2027"/>
      <c r="UNC37" s="2027"/>
      <c r="UND37" s="2027"/>
      <c r="UNE37" s="2027"/>
      <c r="UNF37" s="2027"/>
      <c r="UNG37" s="2027"/>
      <c r="UNH37" s="2027"/>
      <c r="UNI37" s="2027"/>
      <c r="UNJ37" s="2027"/>
      <c r="UNK37" s="2027"/>
      <c r="UNL37" s="2027"/>
      <c r="UNM37" s="2027"/>
      <c r="UNN37" s="2027"/>
      <c r="UNO37" s="2027"/>
      <c r="UNP37" s="2027"/>
      <c r="UNQ37" s="2027"/>
      <c r="UNR37" s="2027"/>
      <c r="UNS37" s="2027"/>
      <c r="UNT37" s="2027"/>
      <c r="UNU37" s="2027"/>
      <c r="UNV37" s="2027"/>
      <c r="UNW37" s="2027"/>
      <c r="UNX37" s="2027"/>
      <c r="UNY37" s="2027"/>
      <c r="UNZ37" s="2027"/>
      <c r="UOA37" s="2027"/>
      <c r="UOB37" s="2027"/>
      <c r="UOC37" s="2027"/>
      <c r="UOD37" s="2027"/>
      <c r="UOE37" s="2027"/>
      <c r="UOF37" s="2027"/>
      <c r="UOG37" s="2027"/>
      <c r="UOH37" s="2027"/>
      <c r="UOI37" s="2027"/>
      <c r="UOJ37" s="2027"/>
      <c r="UOK37" s="2027"/>
      <c r="UOL37" s="2027"/>
      <c r="UOM37" s="2027"/>
      <c r="UON37" s="2027"/>
      <c r="UOO37" s="2027"/>
      <c r="UOP37" s="2027"/>
      <c r="UOQ37" s="2027"/>
      <c r="UOR37" s="2027"/>
      <c r="UOS37" s="2027"/>
      <c r="UOT37" s="2027"/>
      <c r="UOU37" s="2027"/>
      <c r="UOV37" s="2027"/>
      <c r="UOW37" s="2027"/>
      <c r="UOX37" s="2027"/>
      <c r="UOY37" s="2027"/>
      <c r="UOZ37" s="2027"/>
      <c r="UPA37" s="2027"/>
      <c r="UPB37" s="2027"/>
      <c r="UPC37" s="2027"/>
      <c r="UPD37" s="2027"/>
      <c r="UPE37" s="2027"/>
      <c r="UPF37" s="2027"/>
      <c r="UPG37" s="2027"/>
      <c r="UPH37" s="2027"/>
      <c r="UPI37" s="2027"/>
      <c r="UPJ37" s="2027"/>
      <c r="UPK37" s="2027"/>
      <c r="UPL37" s="2027"/>
      <c r="UPM37" s="2027"/>
      <c r="UPN37" s="2027"/>
      <c r="UPO37" s="2027"/>
      <c r="UPP37" s="2027"/>
      <c r="UPQ37" s="2027"/>
      <c r="UPR37" s="2027"/>
      <c r="UPS37" s="2027"/>
      <c r="UPT37" s="2027"/>
      <c r="UPU37" s="2027"/>
      <c r="UPV37" s="2027"/>
      <c r="UPW37" s="2027"/>
      <c r="UPX37" s="2027"/>
      <c r="UPY37" s="2027"/>
      <c r="UPZ37" s="2027"/>
      <c r="UQA37" s="2027"/>
      <c r="UQB37" s="2027"/>
      <c r="UQC37" s="2027"/>
      <c r="UQD37" s="2027"/>
      <c r="UQE37" s="2027"/>
      <c r="UQF37" s="2027"/>
      <c r="UQG37" s="2027"/>
      <c r="UQH37" s="2027"/>
      <c r="UQI37" s="2027"/>
      <c r="UQJ37" s="2027"/>
      <c r="UQK37" s="2027"/>
      <c r="UQL37" s="2027"/>
      <c r="UQM37" s="2027"/>
      <c r="UQN37" s="2027"/>
      <c r="UQO37" s="2027"/>
      <c r="UQP37" s="2027"/>
      <c r="UQQ37" s="2027"/>
      <c r="UQR37" s="2027"/>
      <c r="UQS37" s="2027"/>
      <c r="UQT37" s="2027"/>
      <c r="UQU37" s="2027"/>
      <c r="UQV37" s="2027"/>
      <c r="UQW37" s="2027"/>
      <c r="UQX37" s="2027"/>
      <c r="UQY37" s="2027"/>
      <c r="UQZ37" s="2027"/>
      <c r="URA37" s="2027"/>
      <c r="URB37" s="2027"/>
      <c r="URC37" s="2027"/>
      <c r="URD37" s="2027"/>
      <c r="URE37" s="2027"/>
      <c r="URF37" s="2027"/>
      <c r="URG37" s="2027"/>
      <c r="URH37" s="2027"/>
      <c r="URI37" s="2027"/>
      <c r="URJ37" s="2027"/>
      <c r="URK37" s="2027"/>
      <c r="URL37" s="2027"/>
      <c r="URM37" s="2027"/>
      <c r="URN37" s="2027"/>
      <c r="URO37" s="2027"/>
      <c r="URP37" s="2027"/>
      <c r="URQ37" s="2027"/>
      <c r="URR37" s="2027"/>
      <c r="URS37" s="2027"/>
      <c r="URT37" s="2027"/>
      <c r="URU37" s="2027"/>
      <c r="URV37" s="2027"/>
      <c r="URW37" s="2027"/>
      <c r="URX37" s="2027"/>
      <c r="URY37" s="2027"/>
      <c r="URZ37" s="2027"/>
      <c r="USA37" s="2027"/>
      <c r="USB37" s="2027"/>
      <c r="USC37" s="2027"/>
      <c r="USD37" s="2027"/>
      <c r="USE37" s="2027"/>
      <c r="USF37" s="2027"/>
      <c r="USG37" s="2027"/>
      <c r="USH37" s="2027"/>
      <c r="USI37" s="2027"/>
      <c r="USJ37" s="2027"/>
      <c r="USK37" s="2027"/>
      <c r="USL37" s="2027"/>
      <c r="USM37" s="2027"/>
      <c r="USN37" s="2027"/>
      <c r="USO37" s="2027"/>
      <c r="USP37" s="2027"/>
      <c r="USQ37" s="2027"/>
      <c r="USR37" s="2027"/>
      <c r="USS37" s="2027"/>
      <c r="UST37" s="2027"/>
      <c r="USU37" s="2027"/>
      <c r="USV37" s="2027"/>
      <c r="USW37" s="2027"/>
      <c r="USX37" s="2027"/>
      <c r="USY37" s="2027"/>
      <c r="USZ37" s="2027"/>
      <c r="UTA37" s="2027"/>
      <c r="UTB37" s="2027"/>
      <c r="UTC37" s="2027"/>
      <c r="UTD37" s="2027"/>
      <c r="UTE37" s="2027"/>
      <c r="UTF37" s="2027"/>
      <c r="UTG37" s="2027"/>
      <c r="UTH37" s="2027"/>
      <c r="UTI37" s="2027"/>
      <c r="UTJ37" s="2027"/>
      <c r="UTK37" s="2027"/>
      <c r="UTL37" s="2027"/>
      <c r="UTM37" s="2027"/>
      <c r="UTN37" s="2027"/>
      <c r="UTO37" s="2027"/>
      <c r="UTP37" s="2027"/>
      <c r="UTQ37" s="2027"/>
      <c r="UTR37" s="2027"/>
      <c r="UTS37" s="2027"/>
      <c r="UTT37" s="2027"/>
      <c r="UTU37" s="2027"/>
      <c r="UTV37" s="2027"/>
      <c r="UTW37" s="2027"/>
      <c r="UTX37" s="2027"/>
      <c r="UTY37" s="2027"/>
      <c r="UTZ37" s="2027"/>
      <c r="UUA37" s="2027"/>
      <c r="UUB37" s="2027"/>
      <c r="UUC37" s="2027"/>
      <c r="UUD37" s="2027"/>
      <c r="UUE37" s="2027"/>
      <c r="UUF37" s="2027"/>
      <c r="UUG37" s="2027"/>
      <c r="UUH37" s="2027"/>
      <c r="UUI37" s="2027"/>
      <c r="UUJ37" s="2027"/>
      <c r="UUK37" s="2027"/>
      <c r="UUL37" s="2027"/>
      <c r="UUM37" s="2027"/>
      <c r="UUN37" s="2027"/>
      <c r="UUO37" s="2027"/>
      <c r="UUP37" s="2027"/>
      <c r="UUQ37" s="2027"/>
      <c r="UUR37" s="2027"/>
      <c r="UUS37" s="2027"/>
      <c r="UUT37" s="2027"/>
      <c r="UUU37" s="2027"/>
      <c r="UUV37" s="2027"/>
      <c r="UUW37" s="2027"/>
      <c r="UUX37" s="2027"/>
      <c r="UUY37" s="2027"/>
      <c r="UUZ37" s="2027"/>
      <c r="UVA37" s="2027"/>
      <c r="UVB37" s="2027"/>
      <c r="UVC37" s="2027"/>
      <c r="UVD37" s="2027"/>
      <c r="UVE37" s="2027"/>
      <c r="UVF37" s="2027"/>
      <c r="UVG37" s="2027"/>
      <c r="UVH37" s="2027"/>
      <c r="UVI37" s="2027"/>
      <c r="UVJ37" s="2027"/>
      <c r="UVK37" s="2027"/>
      <c r="UVL37" s="2027"/>
      <c r="UVM37" s="2027"/>
      <c r="UVN37" s="2027"/>
      <c r="UVO37" s="2027"/>
      <c r="UVP37" s="2027"/>
      <c r="UVQ37" s="2027"/>
      <c r="UVR37" s="2027"/>
      <c r="UVS37" s="2027"/>
      <c r="UVT37" s="2027"/>
      <c r="UVU37" s="2027"/>
      <c r="UVV37" s="2027"/>
      <c r="UVW37" s="2027"/>
      <c r="UVX37" s="2027"/>
      <c r="UVY37" s="2027"/>
      <c r="UVZ37" s="2027"/>
      <c r="UWA37" s="2027"/>
      <c r="UWB37" s="2027"/>
      <c r="UWC37" s="2027"/>
      <c r="UWD37" s="2027"/>
      <c r="UWE37" s="2027"/>
      <c r="UWF37" s="2027"/>
      <c r="UWG37" s="2027"/>
      <c r="UWH37" s="2027"/>
      <c r="UWI37" s="2027"/>
      <c r="UWJ37" s="2027"/>
      <c r="UWK37" s="2027"/>
      <c r="UWL37" s="2027"/>
      <c r="UWM37" s="2027"/>
      <c r="UWN37" s="2027"/>
      <c r="UWO37" s="2027"/>
      <c r="UWP37" s="2027"/>
      <c r="UWQ37" s="2027"/>
      <c r="UWR37" s="2027"/>
      <c r="UWS37" s="2027"/>
      <c r="UWT37" s="2027"/>
      <c r="UWU37" s="2027"/>
      <c r="UWV37" s="2027"/>
      <c r="UWW37" s="2027"/>
      <c r="UWX37" s="2027"/>
      <c r="UWY37" s="2027"/>
      <c r="UWZ37" s="2027"/>
      <c r="UXA37" s="2027"/>
      <c r="UXB37" s="2027"/>
      <c r="UXC37" s="2027"/>
      <c r="UXD37" s="2027"/>
      <c r="UXE37" s="2027"/>
      <c r="UXF37" s="2027"/>
      <c r="UXG37" s="2027"/>
      <c r="UXH37" s="2027"/>
      <c r="UXI37" s="2027"/>
      <c r="UXJ37" s="2027"/>
      <c r="UXK37" s="2027"/>
      <c r="UXL37" s="2027"/>
      <c r="UXM37" s="2027"/>
      <c r="UXN37" s="2027"/>
      <c r="UXO37" s="2027"/>
      <c r="UXP37" s="2027"/>
      <c r="UXQ37" s="2027"/>
      <c r="UXR37" s="2027"/>
      <c r="UXS37" s="2027"/>
      <c r="UXT37" s="2027"/>
      <c r="UXU37" s="2027"/>
      <c r="UXV37" s="2027"/>
      <c r="UXW37" s="2027"/>
      <c r="UXX37" s="2027"/>
      <c r="UXY37" s="2027"/>
      <c r="UXZ37" s="2027"/>
      <c r="UYA37" s="2027"/>
      <c r="UYB37" s="2027"/>
      <c r="UYC37" s="2027"/>
      <c r="UYD37" s="2027"/>
      <c r="UYE37" s="2027"/>
      <c r="UYF37" s="2027"/>
      <c r="UYG37" s="2027"/>
      <c r="UYH37" s="2027"/>
      <c r="UYI37" s="2027"/>
      <c r="UYJ37" s="2027"/>
      <c r="UYK37" s="2027"/>
      <c r="UYL37" s="2027"/>
      <c r="UYM37" s="2027"/>
      <c r="UYN37" s="2027"/>
      <c r="UYO37" s="2027"/>
      <c r="UYP37" s="2027"/>
      <c r="UYQ37" s="2027"/>
      <c r="UYR37" s="2027"/>
      <c r="UYS37" s="2027"/>
      <c r="UYT37" s="2027"/>
      <c r="UYU37" s="2027"/>
      <c r="UYV37" s="2027"/>
      <c r="UYW37" s="2027"/>
      <c r="UYX37" s="2027"/>
      <c r="UYY37" s="2027"/>
      <c r="UYZ37" s="2027"/>
      <c r="UZA37" s="2027"/>
      <c r="UZB37" s="2027"/>
      <c r="UZC37" s="2027"/>
      <c r="UZD37" s="2027"/>
      <c r="UZE37" s="2027"/>
      <c r="UZF37" s="2027"/>
      <c r="UZG37" s="2027"/>
      <c r="UZH37" s="2027"/>
      <c r="UZI37" s="2027"/>
      <c r="UZJ37" s="2027"/>
      <c r="UZK37" s="2027"/>
      <c r="UZL37" s="2027"/>
      <c r="UZM37" s="2027"/>
      <c r="UZN37" s="2027"/>
      <c r="UZO37" s="2027"/>
      <c r="UZP37" s="2027"/>
      <c r="UZQ37" s="2027"/>
      <c r="UZR37" s="2027"/>
      <c r="UZS37" s="2027"/>
      <c r="UZT37" s="2027"/>
      <c r="UZU37" s="2027"/>
      <c r="UZV37" s="2027"/>
      <c r="UZW37" s="2027"/>
      <c r="UZX37" s="2027"/>
      <c r="UZY37" s="2027"/>
      <c r="UZZ37" s="2027"/>
      <c r="VAA37" s="2027"/>
      <c r="VAB37" s="2027"/>
      <c r="VAC37" s="2027"/>
      <c r="VAD37" s="2027"/>
      <c r="VAE37" s="2027"/>
      <c r="VAF37" s="2027"/>
      <c r="VAG37" s="2027"/>
      <c r="VAH37" s="2027"/>
      <c r="VAI37" s="2027"/>
      <c r="VAJ37" s="2027"/>
      <c r="VAK37" s="2027"/>
      <c r="VAL37" s="2027"/>
      <c r="VAM37" s="2027"/>
      <c r="VAN37" s="2027"/>
      <c r="VAO37" s="2027"/>
      <c r="VAP37" s="2027"/>
      <c r="VAQ37" s="2027"/>
      <c r="VAR37" s="2027"/>
      <c r="VAS37" s="2027"/>
      <c r="VAT37" s="2027"/>
      <c r="VAU37" s="2027"/>
      <c r="VAV37" s="2027"/>
      <c r="VAW37" s="2027"/>
      <c r="VAX37" s="2027"/>
      <c r="VAY37" s="2027"/>
      <c r="VAZ37" s="2027"/>
      <c r="VBA37" s="2027"/>
      <c r="VBB37" s="2027"/>
      <c r="VBC37" s="2027"/>
      <c r="VBD37" s="2027"/>
      <c r="VBE37" s="2027"/>
      <c r="VBF37" s="2027"/>
      <c r="VBG37" s="2027"/>
      <c r="VBH37" s="2027"/>
      <c r="VBI37" s="2027"/>
      <c r="VBJ37" s="2027"/>
      <c r="VBK37" s="2027"/>
      <c r="VBL37" s="2027"/>
      <c r="VBM37" s="2027"/>
      <c r="VBN37" s="2027"/>
      <c r="VBO37" s="2027"/>
      <c r="VBP37" s="2027"/>
      <c r="VBQ37" s="2027"/>
      <c r="VBR37" s="2027"/>
      <c r="VBS37" s="2027"/>
      <c r="VBT37" s="2027"/>
      <c r="VBU37" s="2027"/>
      <c r="VBV37" s="2027"/>
      <c r="VBW37" s="2027"/>
      <c r="VBX37" s="2027"/>
      <c r="VBY37" s="2027"/>
      <c r="VBZ37" s="2027"/>
      <c r="VCA37" s="2027"/>
      <c r="VCB37" s="2027"/>
      <c r="VCC37" s="2027"/>
      <c r="VCD37" s="2027"/>
      <c r="VCE37" s="2027"/>
      <c r="VCF37" s="2027"/>
      <c r="VCG37" s="2027"/>
      <c r="VCH37" s="2027"/>
      <c r="VCI37" s="2027"/>
      <c r="VCJ37" s="2027"/>
      <c r="VCK37" s="2027"/>
      <c r="VCL37" s="2027"/>
      <c r="VCM37" s="2027"/>
      <c r="VCN37" s="2027"/>
      <c r="VCO37" s="2027"/>
      <c r="VCP37" s="2027"/>
      <c r="VCQ37" s="2027"/>
      <c r="VCR37" s="2027"/>
      <c r="VCS37" s="2027"/>
      <c r="VCT37" s="2027"/>
      <c r="VCU37" s="2027"/>
      <c r="VCV37" s="2027"/>
      <c r="VCW37" s="2027"/>
      <c r="VCX37" s="2027"/>
      <c r="VCY37" s="2027"/>
      <c r="VCZ37" s="2027"/>
      <c r="VDA37" s="2027"/>
      <c r="VDB37" s="2027"/>
      <c r="VDC37" s="2027"/>
      <c r="VDD37" s="2027"/>
      <c r="VDE37" s="2027"/>
      <c r="VDF37" s="2027"/>
      <c r="VDG37" s="2027"/>
      <c r="VDH37" s="2027"/>
      <c r="VDI37" s="2027"/>
      <c r="VDJ37" s="2027"/>
      <c r="VDK37" s="2027"/>
      <c r="VDL37" s="2027"/>
      <c r="VDM37" s="2027"/>
      <c r="VDN37" s="2027"/>
      <c r="VDO37" s="2027"/>
      <c r="VDP37" s="2027"/>
      <c r="VDQ37" s="2027"/>
      <c r="VDR37" s="2027"/>
      <c r="VDS37" s="2027"/>
      <c r="VDT37" s="2027"/>
      <c r="VDU37" s="2027"/>
      <c r="VDV37" s="2027"/>
      <c r="VDW37" s="2027"/>
      <c r="VDX37" s="2027"/>
      <c r="VDY37" s="2027"/>
      <c r="VDZ37" s="2027"/>
      <c r="VEA37" s="2027"/>
      <c r="VEB37" s="2027"/>
      <c r="VEC37" s="2027"/>
      <c r="VED37" s="2027"/>
      <c r="VEE37" s="2027"/>
      <c r="VEF37" s="2027"/>
      <c r="VEG37" s="2027"/>
      <c r="VEH37" s="2027"/>
      <c r="VEI37" s="2027"/>
      <c r="VEJ37" s="2027"/>
      <c r="VEK37" s="2027"/>
      <c r="VEL37" s="2027"/>
      <c r="VEM37" s="2027"/>
      <c r="VEN37" s="2027"/>
      <c r="VEO37" s="2027"/>
      <c r="VEP37" s="2027"/>
      <c r="VEQ37" s="2027"/>
      <c r="VER37" s="2027"/>
      <c r="VES37" s="2027"/>
      <c r="VET37" s="2027"/>
      <c r="VEU37" s="2027"/>
      <c r="VEV37" s="2027"/>
      <c r="VEW37" s="2027"/>
      <c r="VEX37" s="2027"/>
      <c r="VEY37" s="2027"/>
      <c r="VEZ37" s="2027"/>
      <c r="VFA37" s="2027"/>
      <c r="VFB37" s="2027"/>
      <c r="VFC37" s="2027"/>
      <c r="VFD37" s="2027"/>
      <c r="VFE37" s="2027"/>
      <c r="VFF37" s="2027"/>
      <c r="VFG37" s="2027"/>
      <c r="VFH37" s="2027"/>
      <c r="VFI37" s="2027"/>
      <c r="VFJ37" s="2027"/>
      <c r="VFK37" s="2027"/>
      <c r="VFL37" s="2027"/>
      <c r="VFM37" s="2027"/>
      <c r="VFN37" s="2027"/>
      <c r="VFO37" s="2027"/>
      <c r="VFP37" s="2027"/>
      <c r="VFQ37" s="2027"/>
      <c r="VFR37" s="2027"/>
      <c r="VFS37" s="2027"/>
      <c r="VFT37" s="2027"/>
      <c r="VFU37" s="2027"/>
      <c r="VFV37" s="2027"/>
      <c r="VFW37" s="2027"/>
      <c r="VFX37" s="2027"/>
      <c r="VFY37" s="2027"/>
      <c r="VFZ37" s="2027"/>
      <c r="VGA37" s="2027"/>
      <c r="VGB37" s="2027"/>
      <c r="VGC37" s="2027"/>
      <c r="VGD37" s="2027"/>
      <c r="VGE37" s="2027"/>
      <c r="VGF37" s="2027"/>
      <c r="VGG37" s="2027"/>
      <c r="VGH37" s="2027"/>
      <c r="VGI37" s="2027"/>
      <c r="VGJ37" s="2027"/>
      <c r="VGK37" s="2027"/>
      <c r="VGL37" s="2027"/>
      <c r="VGM37" s="2027"/>
      <c r="VGN37" s="2027"/>
      <c r="VGO37" s="2027"/>
      <c r="VGP37" s="2027"/>
      <c r="VGQ37" s="2027"/>
      <c r="VGR37" s="2027"/>
      <c r="VGS37" s="2027"/>
      <c r="VGT37" s="2027"/>
      <c r="VGU37" s="2027"/>
      <c r="VGV37" s="2027"/>
      <c r="VGW37" s="2027"/>
      <c r="VGX37" s="2027"/>
      <c r="VGY37" s="2027"/>
      <c r="VGZ37" s="2027"/>
      <c r="VHA37" s="2027"/>
      <c r="VHB37" s="2027"/>
      <c r="VHC37" s="2027"/>
      <c r="VHD37" s="2027"/>
      <c r="VHE37" s="2027"/>
      <c r="VHF37" s="2027"/>
      <c r="VHG37" s="2027"/>
      <c r="VHH37" s="2027"/>
      <c r="VHI37" s="2027"/>
      <c r="VHJ37" s="2027"/>
      <c r="VHK37" s="2027"/>
      <c r="VHL37" s="2027"/>
      <c r="VHM37" s="2027"/>
      <c r="VHN37" s="2027"/>
      <c r="VHO37" s="2027"/>
      <c r="VHP37" s="2027"/>
      <c r="VHQ37" s="2027"/>
      <c r="VHR37" s="2027"/>
      <c r="VHS37" s="2027"/>
      <c r="VHT37" s="2027"/>
      <c r="VHU37" s="2027"/>
      <c r="VHV37" s="2027"/>
      <c r="VHW37" s="2027"/>
      <c r="VHX37" s="2027"/>
      <c r="VHY37" s="2027"/>
      <c r="VHZ37" s="2027"/>
      <c r="VIA37" s="2027"/>
      <c r="VIB37" s="2027"/>
      <c r="VIC37" s="2027"/>
      <c r="VID37" s="2027"/>
      <c r="VIE37" s="2027"/>
      <c r="VIF37" s="2027"/>
      <c r="VIG37" s="2027"/>
      <c r="VIH37" s="2027"/>
      <c r="VII37" s="2027"/>
      <c r="VIJ37" s="2027"/>
      <c r="VIK37" s="2027"/>
      <c r="VIL37" s="2027"/>
      <c r="VIM37" s="2027"/>
      <c r="VIN37" s="2027"/>
      <c r="VIO37" s="2027"/>
      <c r="VIP37" s="2027"/>
      <c r="VIQ37" s="2027"/>
      <c r="VIR37" s="2027"/>
      <c r="VIS37" s="2027"/>
      <c r="VIT37" s="2027"/>
      <c r="VIU37" s="2027"/>
      <c r="VIV37" s="2027"/>
      <c r="VIW37" s="2027"/>
      <c r="VIX37" s="2027"/>
      <c r="VIY37" s="2027"/>
      <c r="VIZ37" s="2027"/>
      <c r="VJA37" s="2027"/>
      <c r="VJB37" s="2027"/>
      <c r="VJC37" s="2027"/>
      <c r="VJD37" s="2027"/>
      <c r="VJE37" s="2027"/>
      <c r="VJF37" s="2027"/>
      <c r="VJG37" s="2027"/>
      <c r="VJH37" s="2027"/>
      <c r="VJI37" s="2027"/>
      <c r="VJJ37" s="2027"/>
      <c r="VJK37" s="2027"/>
      <c r="VJL37" s="2027"/>
      <c r="VJM37" s="2027"/>
      <c r="VJN37" s="2027"/>
      <c r="VJO37" s="2027"/>
      <c r="VJP37" s="2027"/>
      <c r="VJQ37" s="2027"/>
      <c r="VJR37" s="2027"/>
      <c r="VJS37" s="2027"/>
      <c r="VJT37" s="2027"/>
      <c r="VJU37" s="2027"/>
      <c r="VJV37" s="2027"/>
      <c r="VJW37" s="2027"/>
      <c r="VJX37" s="2027"/>
      <c r="VJY37" s="2027"/>
      <c r="VJZ37" s="2027"/>
      <c r="VKA37" s="2027"/>
      <c r="VKB37" s="2027"/>
      <c r="VKC37" s="2027"/>
      <c r="VKD37" s="2027"/>
      <c r="VKE37" s="2027"/>
      <c r="VKF37" s="2027"/>
      <c r="VKG37" s="2027"/>
      <c r="VKH37" s="2027"/>
      <c r="VKI37" s="2027"/>
      <c r="VKJ37" s="2027"/>
      <c r="VKK37" s="2027"/>
      <c r="VKL37" s="2027"/>
      <c r="VKM37" s="2027"/>
      <c r="VKN37" s="2027"/>
      <c r="VKO37" s="2027"/>
      <c r="VKP37" s="2027"/>
      <c r="VKQ37" s="2027"/>
      <c r="VKR37" s="2027"/>
      <c r="VKS37" s="2027"/>
      <c r="VKT37" s="2027"/>
      <c r="VKU37" s="2027"/>
      <c r="VKV37" s="2027"/>
      <c r="VKW37" s="2027"/>
      <c r="VKX37" s="2027"/>
      <c r="VKY37" s="2027"/>
      <c r="VKZ37" s="2027"/>
      <c r="VLA37" s="2027"/>
      <c r="VLB37" s="2027"/>
      <c r="VLC37" s="2027"/>
      <c r="VLD37" s="2027"/>
      <c r="VLE37" s="2027"/>
      <c r="VLF37" s="2027"/>
      <c r="VLG37" s="2027"/>
      <c r="VLH37" s="2027"/>
      <c r="VLI37" s="2027"/>
      <c r="VLJ37" s="2027"/>
      <c r="VLK37" s="2027"/>
      <c r="VLL37" s="2027"/>
      <c r="VLM37" s="2027"/>
      <c r="VLN37" s="2027"/>
      <c r="VLO37" s="2027"/>
      <c r="VLP37" s="2027"/>
      <c r="VLQ37" s="2027"/>
      <c r="VLR37" s="2027"/>
      <c r="VLS37" s="2027"/>
      <c r="VLT37" s="2027"/>
      <c r="VLU37" s="2027"/>
      <c r="VLV37" s="2027"/>
      <c r="VLW37" s="2027"/>
      <c r="VLX37" s="2027"/>
      <c r="VLY37" s="2027"/>
      <c r="VLZ37" s="2027"/>
      <c r="VMA37" s="2027"/>
      <c r="VMB37" s="2027"/>
      <c r="VMC37" s="2027"/>
      <c r="VMD37" s="2027"/>
      <c r="VME37" s="2027"/>
      <c r="VMF37" s="2027"/>
      <c r="VMG37" s="2027"/>
      <c r="VMH37" s="2027"/>
      <c r="VMI37" s="2027"/>
      <c r="VMJ37" s="2027"/>
      <c r="VMK37" s="2027"/>
      <c r="VML37" s="2027"/>
      <c r="VMM37" s="2027"/>
      <c r="VMN37" s="2027"/>
      <c r="VMO37" s="2027"/>
      <c r="VMP37" s="2027"/>
      <c r="VMQ37" s="2027"/>
      <c r="VMR37" s="2027"/>
      <c r="VMS37" s="2027"/>
      <c r="VMT37" s="2027"/>
      <c r="VMU37" s="2027"/>
      <c r="VMV37" s="2027"/>
      <c r="VMW37" s="2027"/>
      <c r="VMX37" s="2027"/>
      <c r="VMY37" s="2027"/>
      <c r="VMZ37" s="2027"/>
      <c r="VNA37" s="2027"/>
      <c r="VNB37" s="2027"/>
      <c r="VNC37" s="2027"/>
      <c r="VND37" s="2027"/>
      <c r="VNE37" s="2027"/>
      <c r="VNF37" s="2027"/>
      <c r="VNG37" s="2027"/>
      <c r="VNH37" s="2027"/>
      <c r="VNI37" s="2027"/>
      <c r="VNJ37" s="2027"/>
      <c r="VNK37" s="2027"/>
      <c r="VNL37" s="2027"/>
      <c r="VNM37" s="2027"/>
      <c r="VNN37" s="2027"/>
      <c r="VNO37" s="2027"/>
      <c r="VNP37" s="2027"/>
      <c r="VNQ37" s="2027"/>
      <c r="VNR37" s="2027"/>
      <c r="VNS37" s="2027"/>
      <c r="VNT37" s="2027"/>
      <c r="VNU37" s="2027"/>
      <c r="VNV37" s="2027"/>
      <c r="VNW37" s="2027"/>
      <c r="VNX37" s="2027"/>
      <c r="VNY37" s="2027"/>
      <c r="VNZ37" s="2027"/>
      <c r="VOA37" s="2027"/>
      <c r="VOB37" s="2027"/>
      <c r="VOC37" s="2027"/>
      <c r="VOD37" s="2027"/>
      <c r="VOE37" s="2027"/>
      <c r="VOF37" s="2027"/>
      <c r="VOG37" s="2027"/>
      <c r="VOH37" s="2027"/>
      <c r="VOI37" s="2027"/>
      <c r="VOJ37" s="2027"/>
      <c r="VOK37" s="2027"/>
      <c r="VOL37" s="2027"/>
      <c r="VOM37" s="2027"/>
      <c r="VON37" s="2027"/>
      <c r="VOO37" s="2027"/>
      <c r="VOP37" s="2027"/>
      <c r="VOQ37" s="2027"/>
      <c r="VOR37" s="2027"/>
      <c r="VOS37" s="2027"/>
      <c r="VOT37" s="2027"/>
      <c r="VOU37" s="2027"/>
      <c r="VOV37" s="2027"/>
      <c r="VOW37" s="2027"/>
      <c r="VOX37" s="2027"/>
      <c r="VOY37" s="2027"/>
      <c r="VOZ37" s="2027"/>
      <c r="VPA37" s="2027"/>
      <c r="VPB37" s="2027"/>
      <c r="VPC37" s="2027"/>
      <c r="VPD37" s="2027"/>
      <c r="VPE37" s="2027"/>
      <c r="VPF37" s="2027"/>
      <c r="VPG37" s="2027"/>
      <c r="VPH37" s="2027"/>
      <c r="VPI37" s="2027"/>
      <c r="VPJ37" s="2027"/>
      <c r="VPK37" s="2027"/>
      <c r="VPL37" s="2027"/>
      <c r="VPM37" s="2027"/>
      <c r="VPN37" s="2027"/>
      <c r="VPO37" s="2027"/>
      <c r="VPP37" s="2027"/>
      <c r="VPQ37" s="2027"/>
      <c r="VPR37" s="2027"/>
      <c r="VPS37" s="2027"/>
      <c r="VPT37" s="2027"/>
      <c r="VPU37" s="2027"/>
      <c r="VPV37" s="2027"/>
      <c r="VPW37" s="2027"/>
      <c r="VPX37" s="2027"/>
      <c r="VPY37" s="2027"/>
      <c r="VPZ37" s="2027"/>
      <c r="VQA37" s="2027"/>
      <c r="VQB37" s="2027"/>
      <c r="VQC37" s="2027"/>
      <c r="VQD37" s="2027"/>
      <c r="VQE37" s="2027"/>
      <c r="VQF37" s="2027"/>
      <c r="VQG37" s="2027"/>
      <c r="VQH37" s="2027"/>
      <c r="VQI37" s="2027"/>
      <c r="VQJ37" s="2027"/>
      <c r="VQK37" s="2027"/>
      <c r="VQL37" s="2027"/>
      <c r="VQM37" s="2027"/>
      <c r="VQN37" s="2027"/>
      <c r="VQO37" s="2027"/>
      <c r="VQP37" s="2027"/>
      <c r="VQQ37" s="2027"/>
      <c r="VQR37" s="2027"/>
      <c r="VQS37" s="2027"/>
      <c r="VQT37" s="2027"/>
      <c r="VQU37" s="2027"/>
      <c r="VQV37" s="2027"/>
      <c r="VQW37" s="2027"/>
      <c r="VQX37" s="2027"/>
      <c r="VQY37" s="2027"/>
      <c r="VQZ37" s="2027"/>
      <c r="VRA37" s="2027"/>
      <c r="VRB37" s="2027"/>
      <c r="VRC37" s="2027"/>
      <c r="VRD37" s="2027"/>
      <c r="VRE37" s="2027"/>
      <c r="VRF37" s="2027"/>
      <c r="VRG37" s="2027"/>
      <c r="VRH37" s="2027"/>
      <c r="VRI37" s="2027"/>
      <c r="VRJ37" s="2027"/>
      <c r="VRK37" s="2027"/>
      <c r="VRL37" s="2027"/>
      <c r="VRM37" s="2027"/>
      <c r="VRN37" s="2027"/>
      <c r="VRO37" s="2027"/>
      <c r="VRP37" s="2027"/>
      <c r="VRQ37" s="2027"/>
      <c r="VRR37" s="2027"/>
      <c r="VRS37" s="2027"/>
      <c r="VRT37" s="2027"/>
      <c r="VRU37" s="2027"/>
      <c r="VRV37" s="2027"/>
      <c r="VRW37" s="2027"/>
      <c r="VRX37" s="2027"/>
      <c r="VRY37" s="2027"/>
      <c r="VRZ37" s="2027"/>
      <c r="VSA37" s="2027"/>
      <c r="VSB37" s="2027"/>
      <c r="VSC37" s="2027"/>
      <c r="VSD37" s="2027"/>
      <c r="VSE37" s="2027"/>
      <c r="VSF37" s="2027"/>
      <c r="VSG37" s="2027"/>
      <c r="VSH37" s="2027"/>
      <c r="VSI37" s="2027"/>
      <c r="VSJ37" s="2027"/>
      <c r="VSK37" s="2027"/>
      <c r="VSL37" s="2027"/>
      <c r="VSM37" s="2027"/>
      <c r="VSN37" s="2027"/>
      <c r="VSO37" s="2027"/>
      <c r="VSP37" s="2027"/>
      <c r="VSQ37" s="2027"/>
      <c r="VSR37" s="2027"/>
      <c r="VSS37" s="2027"/>
      <c r="VST37" s="2027"/>
      <c r="VSU37" s="2027"/>
      <c r="VSV37" s="2027"/>
      <c r="VSW37" s="2027"/>
      <c r="VSX37" s="2027"/>
      <c r="VSY37" s="2027"/>
      <c r="VSZ37" s="2027"/>
      <c r="VTA37" s="2027"/>
      <c r="VTB37" s="2027"/>
      <c r="VTC37" s="2027"/>
      <c r="VTD37" s="2027"/>
      <c r="VTE37" s="2027"/>
      <c r="VTF37" s="2027"/>
      <c r="VTG37" s="2027"/>
      <c r="VTH37" s="2027"/>
      <c r="VTI37" s="2027"/>
      <c r="VTJ37" s="2027"/>
      <c r="VTK37" s="2027"/>
      <c r="VTL37" s="2027"/>
      <c r="VTM37" s="2027"/>
      <c r="VTN37" s="2027"/>
      <c r="VTO37" s="2027"/>
      <c r="VTP37" s="2027"/>
      <c r="VTQ37" s="2027"/>
      <c r="VTR37" s="2027"/>
      <c r="VTS37" s="2027"/>
      <c r="VTT37" s="2027"/>
      <c r="VTU37" s="2027"/>
      <c r="VTV37" s="2027"/>
      <c r="VTW37" s="2027"/>
      <c r="VTX37" s="2027"/>
      <c r="VTY37" s="2027"/>
      <c r="VTZ37" s="2027"/>
      <c r="VUA37" s="2027"/>
      <c r="VUB37" s="2027"/>
      <c r="VUC37" s="2027"/>
      <c r="VUD37" s="2027"/>
      <c r="VUE37" s="2027"/>
      <c r="VUF37" s="2027"/>
      <c r="VUG37" s="2027"/>
      <c r="VUH37" s="2027"/>
      <c r="VUI37" s="2027"/>
      <c r="VUJ37" s="2027"/>
      <c r="VUK37" s="2027"/>
      <c r="VUL37" s="2027"/>
      <c r="VUM37" s="2027"/>
      <c r="VUN37" s="2027"/>
      <c r="VUO37" s="2027"/>
      <c r="VUP37" s="2027"/>
      <c r="VUQ37" s="2027"/>
      <c r="VUR37" s="2027"/>
      <c r="VUS37" s="2027"/>
      <c r="VUT37" s="2027"/>
      <c r="VUU37" s="2027"/>
      <c r="VUV37" s="2027"/>
      <c r="VUW37" s="2027"/>
      <c r="VUX37" s="2027"/>
      <c r="VUY37" s="2027"/>
      <c r="VUZ37" s="2027"/>
      <c r="VVA37" s="2027"/>
      <c r="VVB37" s="2027"/>
      <c r="VVC37" s="2027"/>
      <c r="VVD37" s="2027"/>
      <c r="VVE37" s="2027"/>
      <c r="VVF37" s="2027"/>
      <c r="VVG37" s="2027"/>
      <c r="VVH37" s="2027"/>
      <c r="VVI37" s="2027"/>
      <c r="VVJ37" s="2027"/>
      <c r="VVK37" s="2027"/>
      <c r="VVL37" s="2027"/>
      <c r="VVM37" s="2027"/>
      <c r="VVN37" s="2027"/>
      <c r="VVO37" s="2027"/>
      <c r="VVP37" s="2027"/>
      <c r="VVQ37" s="2027"/>
      <c r="VVR37" s="2027"/>
      <c r="VVS37" s="2027"/>
      <c r="VVT37" s="2027"/>
      <c r="VVU37" s="2027"/>
      <c r="VVV37" s="2027"/>
      <c r="VVW37" s="2027"/>
      <c r="VVX37" s="2027"/>
      <c r="VVY37" s="2027"/>
      <c r="VVZ37" s="2027"/>
      <c r="VWA37" s="2027"/>
      <c r="VWB37" s="2027"/>
      <c r="VWC37" s="2027"/>
      <c r="VWD37" s="2027"/>
      <c r="VWE37" s="2027"/>
      <c r="VWF37" s="2027"/>
      <c r="VWG37" s="2027"/>
      <c r="VWH37" s="2027"/>
      <c r="VWI37" s="2027"/>
      <c r="VWJ37" s="2027"/>
      <c r="VWK37" s="2027"/>
      <c r="VWL37" s="2027"/>
      <c r="VWM37" s="2027"/>
      <c r="VWN37" s="2027"/>
      <c r="VWO37" s="2027"/>
      <c r="VWP37" s="2027"/>
      <c r="VWQ37" s="2027"/>
      <c r="VWR37" s="2027"/>
      <c r="VWS37" s="2027"/>
      <c r="VWT37" s="2027"/>
      <c r="VWU37" s="2027"/>
      <c r="VWV37" s="2027"/>
      <c r="VWW37" s="2027"/>
      <c r="VWX37" s="2027"/>
      <c r="VWY37" s="2027"/>
      <c r="VWZ37" s="2027"/>
      <c r="VXA37" s="2027"/>
      <c r="VXB37" s="2027"/>
      <c r="VXC37" s="2027"/>
      <c r="VXD37" s="2027"/>
      <c r="VXE37" s="2027"/>
      <c r="VXF37" s="2027"/>
      <c r="VXG37" s="2027"/>
      <c r="VXH37" s="2027"/>
      <c r="VXI37" s="2027"/>
      <c r="VXJ37" s="2027"/>
      <c r="VXK37" s="2027"/>
      <c r="VXL37" s="2027"/>
      <c r="VXM37" s="2027"/>
      <c r="VXN37" s="2027"/>
      <c r="VXO37" s="2027"/>
      <c r="VXP37" s="2027"/>
      <c r="VXQ37" s="2027"/>
      <c r="VXR37" s="2027"/>
      <c r="VXS37" s="2027"/>
      <c r="VXT37" s="2027"/>
      <c r="VXU37" s="2027"/>
      <c r="VXV37" s="2027"/>
      <c r="VXW37" s="2027"/>
      <c r="VXX37" s="2027"/>
      <c r="VXY37" s="2027"/>
      <c r="VXZ37" s="2027"/>
      <c r="VYA37" s="2027"/>
      <c r="VYB37" s="2027"/>
      <c r="VYC37" s="2027"/>
      <c r="VYD37" s="2027"/>
      <c r="VYE37" s="2027"/>
      <c r="VYF37" s="2027"/>
      <c r="VYG37" s="2027"/>
      <c r="VYH37" s="2027"/>
      <c r="VYI37" s="2027"/>
      <c r="VYJ37" s="2027"/>
      <c r="VYK37" s="2027"/>
      <c r="VYL37" s="2027"/>
      <c r="VYM37" s="2027"/>
      <c r="VYN37" s="2027"/>
      <c r="VYO37" s="2027"/>
      <c r="VYP37" s="2027"/>
      <c r="VYQ37" s="2027"/>
      <c r="VYR37" s="2027"/>
      <c r="VYS37" s="2027"/>
      <c r="VYT37" s="2027"/>
      <c r="VYU37" s="2027"/>
      <c r="VYV37" s="2027"/>
      <c r="VYW37" s="2027"/>
      <c r="VYX37" s="2027"/>
      <c r="VYY37" s="2027"/>
      <c r="VYZ37" s="2027"/>
      <c r="VZA37" s="2027"/>
      <c r="VZB37" s="2027"/>
      <c r="VZC37" s="2027"/>
      <c r="VZD37" s="2027"/>
      <c r="VZE37" s="2027"/>
      <c r="VZF37" s="2027"/>
      <c r="VZG37" s="2027"/>
      <c r="VZH37" s="2027"/>
      <c r="VZI37" s="2027"/>
      <c r="VZJ37" s="2027"/>
      <c r="VZK37" s="2027"/>
      <c r="VZL37" s="2027"/>
      <c r="VZM37" s="2027"/>
      <c r="VZN37" s="2027"/>
      <c r="VZO37" s="2027"/>
      <c r="VZP37" s="2027"/>
      <c r="VZQ37" s="2027"/>
      <c r="VZR37" s="2027"/>
      <c r="VZS37" s="2027"/>
      <c r="VZT37" s="2027"/>
      <c r="VZU37" s="2027"/>
      <c r="VZV37" s="2027"/>
      <c r="VZW37" s="2027"/>
      <c r="VZX37" s="2027"/>
      <c r="VZY37" s="2027"/>
      <c r="VZZ37" s="2027"/>
      <c r="WAA37" s="2027"/>
      <c r="WAB37" s="2027"/>
      <c r="WAC37" s="2027"/>
      <c r="WAD37" s="2027"/>
      <c r="WAE37" s="2027"/>
      <c r="WAF37" s="2027"/>
      <c r="WAG37" s="2027"/>
      <c r="WAH37" s="2027"/>
      <c r="WAI37" s="2027"/>
      <c r="WAJ37" s="2027"/>
      <c r="WAK37" s="2027"/>
      <c r="WAL37" s="2027"/>
      <c r="WAM37" s="2027"/>
      <c r="WAN37" s="2027"/>
      <c r="WAO37" s="2027"/>
      <c r="WAP37" s="2027"/>
      <c r="WAQ37" s="2027"/>
      <c r="WAR37" s="2027"/>
      <c r="WAS37" s="2027"/>
      <c r="WAT37" s="2027"/>
      <c r="WAU37" s="2027"/>
      <c r="WAV37" s="2027"/>
      <c r="WAW37" s="2027"/>
      <c r="WAX37" s="2027"/>
      <c r="WAY37" s="2027"/>
      <c r="WAZ37" s="2027"/>
      <c r="WBA37" s="2027"/>
      <c r="WBB37" s="2027"/>
      <c r="WBC37" s="2027"/>
      <c r="WBD37" s="2027"/>
      <c r="WBE37" s="2027"/>
      <c r="WBF37" s="2027"/>
      <c r="WBG37" s="2027"/>
      <c r="WBH37" s="2027"/>
      <c r="WBI37" s="2027"/>
      <c r="WBJ37" s="2027"/>
      <c r="WBK37" s="2027"/>
      <c r="WBL37" s="2027"/>
      <c r="WBM37" s="2027"/>
      <c r="WBN37" s="2027"/>
      <c r="WBO37" s="2027"/>
      <c r="WBP37" s="2027"/>
      <c r="WBQ37" s="2027"/>
      <c r="WBR37" s="2027"/>
      <c r="WBS37" s="2027"/>
      <c r="WBT37" s="2027"/>
      <c r="WBU37" s="2027"/>
      <c r="WBV37" s="2027"/>
      <c r="WBW37" s="2027"/>
      <c r="WBX37" s="2027"/>
      <c r="WBY37" s="2027"/>
      <c r="WBZ37" s="2027"/>
      <c r="WCA37" s="2027"/>
      <c r="WCB37" s="2027"/>
      <c r="WCC37" s="2027"/>
      <c r="WCD37" s="2027"/>
      <c r="WCE37" s="2027"/>
      <c r="WCF37" s="2027"/>
      <c r="WCG37" s="2027"/>
      <c r="WCH37" s="2027"/>
      <c r="WCI37" s="2027"/>
      <c r="WCJ37" s="2027"/>
      <c r="WCK37" s="2027"/>
      <c r="WCL37" s="2027"/>
      <c r="WCM37" s="2027"/>
      <c r="WCN37" s="2027"/>
      <c r="WCO37" s="2027"/>
      <c r="WCP37" s="2027"/>
      <c r="WCQ37" s="2027"/>
      <c r="WCR37" s="2027"/>
      <c r="WCS37" s="2027"/>
      <c r="WCT37" s="2027"/>
      <c r="WCU37" s="2027"/>
      <c r="WCV37" s="2027"/>
      <c r="WCW37" s="2027"/>
      <c r="WCX37" s="2027"/>
      <c r="WCY37" s="2027"/>
      <c r="WCZ37" s="2027"/>
      <c r="WDA37" s="2027"/>
      <c r="WDB37" s="2027"/>
      <c r="WDC37" s="2027"/>
      <c r="WDD37" s="2027"/>
      <c r="WDE37" s="2027"/>
      <c r="WDF37" s="2027"/>
      <c r="WDG37" s="2027"/>
      <c r="WDH37" s="2027"/>
      <c r="WDI37" s="2027"/>
      <c r="WDJ37" s="2027"/>
      <c r="WDK37" s="2027"/>
      <c r="WDL37" s="2027"/>
      <c r="WDM37" s="2027"/>
      <c r="WDN37" s="2027"/>
      <c r="WDO37" s="2027"/>
      <c r="WDP37" s="2027"/>
      <c r="WDQ37" s="2027"/>
      <c r="WDR37" s="2027"/>
      <c r="WDS37" s="2027"/>
      <c r="WDT37" s="2027"/>
      <c r="WDU37" s="2027"/>
      <c r="WDV37" s="2027"/>
      <c r="WDW37" s="2027"/>
      <c r="WDX37" s="2027"/>
      <c r="WDY37" s="2027"/>
      <c r="WDZ37" s="2027"/>
      <c r="WEA37" s="2027"/>
      <c r="WEB37" s="2027"/>
      <c r="WEC37" s="2027"/>
      <c r="WED37" s="2027"/>
      <c r="WEE37" s="2027"/>
      <c r="WEF37" s="2027"/>
      <c r="WEG37" s="2027"/>
      <c r="WEH37" s="2027"/>
      <c r="WEI37" s="2027"/>
      <c r="WEJ37" s="2027"/>
      <c r="WEK37" s="2027"/>
      <c r="WEL37" s="2027"/>
      <c r="WEM37" s="2027"/>
      <c r="WEN37" s="2027"/>
      <c r="WEO37" s="2027"/>
      <c r="WEP37" s="2027"/>
      <c r="WEQ37" s="2027"/>
      <c r="WER37" s="2027"/>
      <c r="WES37" s="2027"/>
      <c r="WET37" s="2027"/>
      <c r="WEU37" s="2027"/>
      <c r="WEV37" s="2027"/>
      <c r="WEW37" s="2027"/>
      <c r="WEX37" s="2027"/>
      <c r="WEY37" s="2027"/>
      <c r="WEZ37" s="2027"/>
      <c r="WFA37" s="2027"/>
      <c r="WFB37" s="2027"/>
      <c r="WFC37" s="2027"/>
      <c r="WFD37" s="2027"/>
      <c r="WFE37" s="2027"/>
      <c r="WFF37" s="2027"/>
      <c r="WFG37" s="2027"/>
      <c r="WFH37" s="2027"/>
      <c r="WFI37" s="2027"/>
      <c r="WFJ37" s="2027"/>
      <c r="WFK37" s="2027"/>
      <c r="WFL37" s="2027"/>
      <c r="WFM37" s="2027"/>
      <c r="WFN37" s="2027"/>
      <c r="WFO37" s="2027"/>
      <c r="WFP37" s="2027"/>
      <c r="WFQ37" s="2027"/>
      <c r="WFR37" s="2027"/>
      <c r="WFS37" s="2027"/>
      <c r="WFT37" s="2027"/>
      <c r="WFU37" s="2027"/>
      <c r="WFV37" s="2027"/>
      <c r="WFW37" s="2027"/>
      <c r="WFX37" s="2027"/>
      <c r="WFY37" s="2027"/>
      <c r="WFZ37" s="2027"/>
      <c r="WGA37" s="2027"/>
      <c r="WGB37" s="2027"/>
      <c r="WGC37" s="2027"/>
      <c r="WGD37" s="2027"/>
      <c r="WGE37" s="2027"/>
      <c r="WGF37" s="2027"/>
      <c r="WGG37" s="2027"/>
      <c r="WGH37" s="2027"/>
      <c r="WGI37" s="2027"/>
      <c r="WGJ37" s="2027"/>
      <c r="WGK37" s="2027"/>
      <c r="WGL37" s="2027"/>
      <c r="WGM37" s="2027"/>
      <c r="WGN37" s="2027"/>
      <c r="WGO37" s="2027"/>
      <c r="WGP37" s="2027"/>
      <c r="WGQ37" s="2027"/>
      <c r="WGR37" s="2027"/>
      <c r="WGS37" s="2027"/>
      <c r="WGT37" s="2027"/>
      <c r="WGU37" s="2027"/>
      <c r="WGV37" s="2027"/>
      <c r="WGW37" s="2027"/>
      <c r="WGX37" s="2027"/>
      <c r="WGY37" s="2027"/>
      <c r="WGZ37" s="2027"/>
      <c r="WHA37" s="2027"/>
      <c r="WHB37" s="2027"/>
      <c r="WHC37" s="2027"/>
      <c r="WHD37" s="2027"/>
      <c r="WHE37" s="2027"/>
      <c r="WHF37" s="2027"/>
      <c r="WHG37" s="2027"/>
      <c r="WHH37" s="2027"/>
      <c r="WHI37" s="2027"/>
      <c r="WHJ37" s="2027"/>
      <c r="WHK37" s="2027"/>
      <c r="WHL37" s="2027"/>
      <c r="WHM37" s="2027"/>
      <c r="WHN37" s="2027"/>
      <c r="WHO37" s="2027"/>
      <c r="WHP37" s="2027"/>
      <c r="WHQ37" s="2027"/>
      <c r="WHR37" s="2027"/>
      <c r="WHS37" s="2027"/>
      <c r="WHT37" s="2027"/>
      <c r="WHU37" s="2027"/>
      <c r="WHV37" s="2027"/>
      <c r="WHW37" s="2027"/>
      <c r="WHX37" s="2027"/>
      <c r="WHY37" s="2027"/>
      <c r="WHZ37" s="2027"/>
      <c r="WIA37" s="2027"/>
      <c r="WIB37" s="2027"/>
      <c r="WIC37" s="2027"/>
      <c r="WID37" s="2027"/>
      <c r="WIE37" s="2027"/>
      <c r="WIF37" s="2027"/>
      <c r="WIG37" s="2027"/>
      <c r="WIH37" s="2027"/>
      <c r="WII37" s="2027"/>
      <c r="WIJ37" s="2027"/>
      <c r="WIK37" s="2027"/>
      <c r="WIL37" s="2027"/>
      <c r="WIM37" s="2027"/>
      <c r="WIN37" s="2027"/>
      <c r="WIO37" s="2027"/>
      <c r="WIP37" s="2027"/>
      <c r="WIQ37" s="2027"/>
      <c r="WIR37" s="2027"/>
      <c r="WIS37" s="2027"/>
      <c r="WIT37" s="2027"/>
      <c r="WIU37" s="2027"/>
      <c r="WIV37" s="2027"/>
      <c r="WIW37" s="2027"/>
      <c r="WIX37" s="2027"/>
      <c r="WIY37" s="2027"/>
      <c r="WIZ37" s="2027"/>
      <c r="WJA37" s="2027"/>
      <c r="WJB37" s="2027"/>
      <c r="WJC37" s="2027"/>
      <c r="WJD37" s="2027"/>
      <c r="WJE37" s="2027"/>
      <c r="WJF37" s="2027"/>
      <c r="WJG37" s="2027"/>
      <c r="WJH37" s="2027"/>
      <c r="WJI37" s="2027"/>
      <c r="WJJ37" s="2027"/>
      <c r="WJK37" s="2027"/>
      <c r="WJL37" s="2027"/>
      <c r="WJM37" s="2027"/>
      <c r="WJN37" s="2027"/>
      <c r="WJO37" s="2027"/>
      <c r="WJP37" s="2027"/>
      <c r="WJQ37" s="2027"/>
      <c r="WJR37" s="2027"/>
      <c r="WJS37" s="2027"/>
      <c r="WJT37" s="2027"/>
      <c r="WJU37" s="2027"/>
      <c r="WJV37" s="2027"/>
      <c r="WJW37" s="2027"/>
      <c r="WJX37" s="2027"/>
      <c r="WJY37" s="2027"/>
      <c r="WJZ37" s="2027"/>
      <c r="WKA37" s="2027"/>
      <c r="WKB37" s="2027"/>
      <c r="WKC37" s="2027"/>
      <c r="WKD37" s="2027"/>
      <c r="WKE37" s="2027"/>
      <c r="WKF37" s="2027"/>
      <c r="WKG37" s="2027"/>
      <c r="WKH37" s="2027"/>
      <c r="WKI37" s="2027"/>
      <c r="WKJ37" s="2027"/>
      <c r="WKK37" s="2027"/>
      <c r="WKL37" s="2027"/>
      <c r="WKM37" s="2027"/>
      <c r="WKN37" s="2027"/>
      <c r="WKO37" s="2027"/>
      <c r="WKP37" s="2027"/>
      <c r="WKQ37" s="2027"/>
      <c r="WKR37" s="2027"/>
      <c r="WKS37" s="2027"/>
      <c r="WKT37" s="2027"/>
      <c r="WKU37" s="2027"/>
      <c r="WKV37" s="2027"/>
      <c r="WKW37" s="2027"/>
      <c r="WKX37" s="2027"/>
      <c r="WKY37" s="2027"/>
      <c r="WKZ37" s="2027"/>
      <c r="WLA37" s="2027"/>
      <c r="WLB37" s="2027"/>
      <c r="WLC37" s="2027"/>
      <c r="WLD37" s="2027"/>
      <c r="WLE37" s="2027"/>
      <c r="WLF37" s="2027"/>
      <c r="WLG37" s="2027"/>
      <c r="WLH37" s="2027"/>
      <c r="WLI37" s="2027"/>
      <c r="WLJ37" s="2027"/>
      <c r="WLK37" s="2027"/>
      <c r="WLL37" s="2027"/>
      <c r="WLM37" s="2027"/>
      <c r="WLN37" s="2027"/>
      <c r="WLO37" s="2027"/>
      <c r="WLP37" s="2027"/>
      <c r="WLQ37" s="2027"/>
      <c r="WLR37" s="2027"/>
      <c r="WLS37" s="2027"/>
      <c r="WLT37" s="2027"/>
      <c r="WLU37" s="2027"/>
      <c r="WLV37" s="2027"/>
      <c r="WLW37" s="2027"/>
      <c r="WLX37" s="2027"/>
      <c r="WLY37" s="2027"/>
      <c r="WLZ37" s="2027"/>
      <c r="WMA37" s="2027"/>
      <c r="WMB37" s="2027"/>
      <c r="WMC37" s="2027"/>
      <c r="WMD37" s="2027"/>
      <c r="WME37" s="2027"/>
      <c r="WMF37" s="2027"/>
      <c r="WMG37" s="2027"/>
      <c r="WMH37" s="2027"/>
      <c r="WMI37" s="2027"/>
      <c r="WMJ37" s="2027"/>
      <c r="WMK37" s="2027"/>
      <c r="WML37" s="2027"/>
      <c r="WMM37" s="2027"/>
      <c r="WMN37" s="2027"/>
      <c r="WMO37" s="2027"/>
      <c r="WMP37" s="2027"/>
      <c r="WMQ37" s="2027"/>
      <c r="WMR37" s="2027"/>
      <c r="WMS37" s="2027"/>
      <c r="WMT37" s="2027"/>
      <c r="WMU37" s="2027"/>
      <c r="WMV37" s="2027"/>
      <c r="WMW37" s="2027"/>
      <c r="WMX37" s="2027"/>
      <c r="WMY37" s="2027"/>
      <c r="WMZ37" s="2027"/>
      <c r="WNA37" s="2027"/>
      <c r="WNB37" s="2027"/>
      <c r="WNC37" s="2027"/>
      <c r="WND37" s="2027"/>
      <c r="WNE37" s="2027"/>
      <c r="WNF37" s="2027"/>
      <c r="WNG37" s="2027"/>
      <c r="WNH37" s="2027"/>
      <c r="WNI37" s="2027"/>
      <c r="WNJ37" s="2027"/>
      <c r="WNK37" s="2027"/>
      <c r="WNL37" s="2027"/>
      <c r="WNM37" s="2027"/>
      <c r="WNN37" s="2027"/>
      <c r="WNO37" s="2027"/>
      <c r="WNP37" s="2027"/>
      <c r="WNQ37" s="2027"/>
      <c r="WNR37" s="2027"/>
      <c r="WNS37" s="2027"/>
      <c r="WNT37" s="2027"/>
      <c r="WNU37" s="2027"/>
      <c r="WNV37" s="2027"/>
      <c r="WNW37" s="2027"/>
      <c r="WNX37" s="2027"/>
      <c r="WNY37" s="2027"/>
      <c r="WNZ37" s="2027"/>
      <c r="WOA37" s="2027"/>
      <c r="WOB37" s="2027"/>
      <c r="WOC37" s="2027"/>
      <c r="WOD37" s="2027"/>
      <c r="WOE37" s="2027"/>
      <c r="WOF37" s="2027"/>
      <c r="WOG37" s="2027"/>
      <c r="WOH37" s="2027"/>
      <c r="WOI37" s="2027"/>
      <c r="WOJ37" s="2027"/>
      <c r="WOK37" s="2027"/>
      <c r="WOL37" s="2027"/>
      <c r="WOM37" s="2027"/>
      <c r="WON37" s="2027"/>
      <c r="WOO37" s="2027"/>
      <c r="WOP37" s="2027"/>
      <c r="WOQ37" s="2027"/>
      <c r="WOR37" s="2027"/>
      <c r="WOS37" s="2027"/>
      <c r="WOT37" s="2027"/>
      <c r="WOU37" s="2027"/>
      <c r="WOV37" s="2027"/>
      <c r="WOW37" s="2027"/>
      <c r="WOX37" s="2027"/>
      <c r="WOY37" s="2027"/>
      <c r="WOZ37" s="2027"/>
      <c r="WPA37" s="2027"/>
      <c r="WPB37" s="2027"/>
      <c r="WPC37" s="2027"/>
      <c r="WPD37" s="2027"/>
      <c r="WPE37" s="2027"/>
      <c r="WPF37" s="2027"/>
      <c r="WPG37" s="2027"/>
      <c r="WPH37" s="2027"/>
      <c r="WPI37" s="2027"/>
      <c r="WPJ37" s="2027"/>
      <c r="WPK37" s="2027"/>
      <c r="WPL37" s="2027"/>
      <c r="WPM37" s="2027"/>
      <c r="WPN37" s="2027"/>
      <c r="WPO37" s="2027"/>
      <c r="WPP37" s="2027"/>
      <c r="WPQ37" s="2027"/>
      <c r="WPR37" s="2027"/>
      <c r="WPS37" s="2027"/>
      <c r="WPT37" s="2027"/>
      <c r="WPU37" s="2027"/>
      <c r="WPV37" s="2027"/>
      <c r="WPW37" s="2027"/>
      <c r="WPX37" s="2027"/>
      <c r="WPY37" s="2027"/>
      <c r="WPZ37" s="2027"/>
      <c r="WQA37" s="2027"/>
      <c r="WQB37" s="2027"/>
      <c r="WQC37" s="2027"/>
      <c r="WQD37" s="2027"/>
      <c r="WQE37" s="2027"/>
      <c r="WQF37" s="2027"/>
      <c r="WQG37" s="2027"/>
      <c r="WQH37" s="2027"/>
      <c r="WQI37" s="2027"/>
      <c r="WQJ37" s="2027"/>
      <c r="WQK37" s="2027"/>
      <c r="WQL37" s="2027"/>
      <c r="WQM37" s="2027"/>
      <c r="WQN37" s="2027"/>
      <c r="WQO37" s="2027"/>
      <c r="WQP37" s="2027"/>
      <c r="WQQ37" s="2027"/>
      <c r="WQR37" s="2027"/>
      <c r="WQS37" s="2027"/>
      <c r="WQT37" s="2027"/>
      <c r="WQU37" s="2027"/>
      <c r="WQV37" s="2027"/>
      <c r="WQW37" s="2027"/>
      <c r="WQX37" s="2027"/>
      <c r="WQY37" s="2027"/>
      <c r="WQZ37" s="2027"/>
      <c r="WRA37" s="2027"/>
      <c r="WRB37" s="2027"/>
      <c r="WRC37" s="2027"/>
      <c r="WRD37" s="2027"/>
      <c r="WRE37" s="2027"/>
      <c r="WRF37" s="2027"/>
      <c r="WRG37" s="2027"/>
      <c r="WRH37" s="2027"/>
      <c r="WRI37" s="2027"/>
      <c r="WRJ37" s="2027"/>
      <c r="WRK37" s="2027"/>
      <c r="WRL37" s="2027"/>
      <c r="WRM37" s="2027"/>
      <c r="WRN37" s="2027"/>
      <c r="WRO37" s="2027"/>
      <c r="WRP37" s="2027"/>
      <c r="WRQ37" s="2027"/>
      <c r="WRR37" s="2027"/>
      <c r="WRS37" s="2027"/>
      <c r="WRT37" s="2027"/>
      <c r="WRU37" s="2027"/>
      <c r="WRV37" s="2027"/>
      <c r="WRW37" s="2027"/>
      <c r="WRX37" s="2027"/>
      <c r="WRY37" s="2027"/>
      <c r="WRZ37" s="2027"/>
      <c r="WSA37" s="2027"/>
      <c r="WSB37" s="2027"/>
      <c r="WSC37" s="2027"/>
      <c r="WSD37" s="2027"/>
      <c r="WSE37" s="2027"/>
      <c r="WSF37" s="2027"/>
      <c r="WSG37" s="2027"/>
      <c r="WSH37" s="2027"/>
      <c r="WSI37" s="2027"/>
      <c r="WSJ37" s="2027"/>
      <c r="WSK37" s="2027"/>
      <c r="WSL37" s="2027"/>
      <c r="WSM37" s="2027"/>
      <c r="WSN37" s="2027"/>
      <c r="WSO37" s="2027"/>
      <c r="WSP37" s="2027"/>
      <c r="WSQ37" s="2027"/>
      <c r="WSR37" s="2027"/>
      <c r="WSS37" s="2027"/>
      <c r="WST37" s="2027"/>
      <c r="WSU37" s="2027"/>
      <c r="WSV37" s="2027"/>
      <c r="WSW37" s="2027"/>
      <c r="WSX37" s="2027"/>
      <c r="WSY37" s="2027"/>
      <c r="WSZ37" s="2027"/>
      <c r="WTA37" s="2027"/>
      <c r="WTB37" s="2027"/>
      <c r="WTC37" s="2027"/>
      <c r="WTD37" s="2027"/>
      <c r="WTE37" s="2027"/>
      <c r="WTF37" s="2027"/>
      <c r="WTG37" s="2027"/>
      <c r="WTH37" s="2027"/>
      <c r="WTI37" s="2027"/>
      <c r="WTJ37" s="2027"/>
      <c r="WTK37" s="2027"/>
      <c r="WTL37" s="2027"/>
      <c r="WTM37" s="2027"/>
      <c r="WTN37" s="2027"/>
      <c r="WTO37" s="2027"/>
      <c r="WTP37" s="2027"/>
      <c r="WTQ37" s="2027"/>
      <c r="WTR37" s="2027"/>
      <c r="WTS37" s="2027"/>
      <c r="WTT37" s="2027"/>
      <c r="WTU37" s="2027"/>
      <c r="WTV37" s="2027"/>
      <c r="WTW37" s="2027"/>
      <c r="WTX37" s="2027"/>
      <c r="WTY37" s="2027"/>
      <c r="WTZ37" s="2027"/>
      <c r="WUA37" s="2027"/>
      <c r="WUB37" s="2027"/>
      <c r="WUC37" s="2027"/>
      <c r="WUD37" s="2027"/>
      <c r="WUE37" s="2027"/>
      <c r="WUF37" s="2027"/>
      <c r="WUG37" s="2027"/>
      <c r="WUH37" s="2027"/>
      <c r="WUI37" s="2027"/>
      <c r="WUJ37" s="2027"/>
      <c r="WUK37" s="2027"/>
      <c r="WUL37" s="2027"/>
      <c r="WUM37" s="2027"/>
      <c r="WUN37" s="2027"/>
      <c r="WUO37" s="2027"/>
      <c r="WUP37" s="2027"/>
      <c r="WUQ37" s="2027"/>
      <c r="WUR37" s="2027"/>
      <c r="WUS37" s="2027"/>
      <c r="WUT37" s="2027"/>
      <c r="WUU37" s="2027"/>
      <c r="WUV37" s="2027"/>
      <c r="WUW37" s="2027"/>
      <c r="WUX37" s="2027"/>
      <c r="WUY37" s="2027"/>
      <c r="WUZ37" s="2027"/>
      <c r="WVA37" s="2027"/>
      <c r="WVB37" s="2027"/>
      <c r="WVC37" s="2027"/>
      <c r="WVD37" s="2027"/>
      <c r="WVE37" s="2027"/>
      <c r="WVF37" s="2027"/>
      <c r="WVG37" s="2027"/>
      <c r="WVH37" s="2027"/>
      <c r="WVI37" s="2027"/>
      <c r="WVJ37" s="2027"/>
      <c r="WVK37" s="2027"/>
      <c r="WVL37" s="2027"/>
      <c r="WVM37" s="2027"/>
      <c r="WVN37" s="2027"/>
      <c r="WVO37" s="2027"/>
      <c r="WVP37" s="2027"/>
      <c r="WVQ37" s="2027"/>
      <c r="WVR37" s="2027"/>
      <c r="WVS37" s="2027"/>
      <c r="WVT37" s="2027"/>
      <c r="WVU37" s="2027"/>
      <c r="WVV37" s="2027"/>
      <c r="WVW37" s="2027"/>
      <c r="WVX37" s="2027"/>
      <c r="WVY37" s="2027"/>
      <c r="WVZ37" s="2027"/>
      <c r="WWA37" s="2027"/>
      <c r="WWB37" s="2027"/>
      <c r="WWC37" s="2027"/>
      <c r="WWD37" s="2027"/>
      <c r="WWE37" s="2027"/>
      <c r="WWF37" s="2027"/>
      <c r="WWG37" s="2027"/>
      <c r="WWH37" s="2027"/>
      <c r="WWI37" s="2027"/>
      <c r="WWJ37" s="2027"/>
      <c r="WWK37" s="2027"/>
      <c r="WWL37" s="2027"/>
      <c r="WWM37" s="2027"/>
      <c r="WWN37" s="2027"/>
      <c r="WWO37" s="2027"/>
      <c r="WWP37" s="2027"/>
      <c r="WWQ37" s="2027"/>
      <c r="WWR37" s="2027"/>
      <c r="WWS37" s="2027"/>
      <c r="WWT37" s="2027"/>
      <c r="WWU37" s="2027"/>
      <c r="WWV37" s="2027"/>
      <c r="WWW37" s="2027"/>
      <c r="WWX37" s="2027"/>
      <c r="WWY37" s="2027"/>
      <c r="WWZ37" s="2027"/>
      <c r="WXA37" s="2027"/>
      <c r="WXB37" s="2027"/>
      <c r="WXC37" s="2027"/>
      <c r="WXD37" s="2027"/>
      <c r="WXE37" s="2027"/>
      <c r="WXF37" s="2027"/>
      <c r="WXG37" s="2027"/>
      <c r="WXH37" s="2027"/>
      <c r="WXI37" s="2027"/>
      <c r="WXJ37" s="2027"/>
      <c r="WXK37" s="2027"/>
      <c r="WXL37" s="2027"/>
      <c r="WXM37" s="2027"/>
      <c r="WXN37" s="2027"/>
      <c r="WXO37" s="2027"/>
      <c r="WXP37" s="2027"/>
      <c r="WXQ37" s="2027"/>
      <c r="WXR37" s="2027"/>
      <c r="WXS37" s="2027"/>
      <c r="WXT37" s="2027"/>
      <c r="WXU37" s="2027"/>
      <c r="WXV37" s="2027"/>
      <c r="WXW37" s="2027"/>
      <c r="WXX37" s="2027"/>
      <c r="WXY37" s="2027"/>
      <c r="WXZ37" s="2027"/>
      <c r="WYA37" s="2027"/>
      <c r="WYB37" s="2027"/>
      <c r="WYC37" s="2027"/>
      <c r="WYD37" s="2027"/>
      <c r="WYE37" s="2027"/>
      <c r="WYF37" s="2027"/>
      <c r="WYG37" s="2027"/>
      <c r="WYH37" s="2027"/>
      <c r="WYI37" s="2027"/>
      <c r="WYJ37" s="2027"/>
      <c r="WYK37" s="2027"/>
      <c r="WYL37" s="2027"/>
      <c r="WYM37" s="2027"/>
      <c r="WYN37" s="2027"/>
      <c r="WYO37" s="2027"/>
      <c r="WYP37" s="2027"/>
      <c r="WYQ37" s="2027"/>
      <c r="WYR37" s="2027"/>
      <c r="WYS37" s="2027"/>
      <c r="WYT37" s="2027"/>
      <c r="WYU37" s="2027"/>
      <c r="WYV37" s="2027"/>
      <c r="WYW37" s="2027"/>
      <c r="WYX37" s="2027"/>
      <c r="WYY37" s="2027"/>
      <c r="WYZ37" s="2027"/>
      <c r="WZA37" s="2027"/>
      <c r="WZB37" s="2027"/>
      <c r="WZC37" s="2027"/>
      <c r="WZD37" s="2027"/>
      <c r="WZE37" s="2027"/>
      <c r="WZF37" s="2027"/>
      <c r="WZG37" s="2027"/>
      <c r="WZH37" s="2027"/>
      <c r="WZI37" s="2027"/>
      <c r="WZJ37" s="2027"/>
      <c r="WZK37" s="2027"/>
      <c r="WZL37" s="2027"/>
      <c r="WZM37" s="2027"/>
      <c r="WZN37" s="2027"/>
      <c r="WZO37" s="2027"/>
      <c r="WZP37" s="2027"/>
      <c r="WZQ37" s="2027"/>
      <c r="WZR37" s="2027"/>
      <c r="WZS37" s="2027"/>
      <c r="WZT37" s="2027"/>
      <c r="WZU37" s="2027"/>
      <c r="WZV37" s="2027"/>
      <c r="WZW37" s="2027"/>
      <c r="WZX37" s="2027"/>
      <c r="WZY37" s="2027"/>
      <c r="WZZ37" s="2027"/>
      <c r="XAA37" s="2027"/>
      <c r="XAB37" s="2027"/>
      <c r="XAC37" s="2027"/>
      <c r="XAD37" s="2027"/>
      <c r="XAE37" s="2027"/>
      <c r="XAF37" s="2027"/>
      <c r="XAG37" s="2027"/>
      <c r="XAH37" s="2027"/>
      <c r="XAI37" s="2027"/>
      <c r="XAJ37" s="2027"/>
      <c r="XAK37" s="2027"/>
      <c r="XAL37" s="2027"/>
      <c r="XAM37" s="2027"/>
      <c r="XAN37" s="2027"/>
      <c r="XAO37" s="2027"/>
      <c r="XAP37" s="2027"/>
      <c r="XAQ37" s="2027"/>
      <c r="XAR37" s="2027"/>
      <c r="XAS37" s="2027"/>
      <c r="XAT37" s="2027"/>
      <c r="XAU37" s="2027"/>
      <c r="XAV37" s="2027"/>
      <c r="XAW37" s="2027"/>
      <c r="XAX37" s="2027"/>
      <c r="XAY37" s="2027"/>
      <c r="XAZ37" s="2027"/>
      <c r="XBA37" s="2027"/>
      <c r="XBB37" s="2027"/>
      <c r="XBC37" s="2027"/>
      <c r="XBD37" s="2027"/>
      <c r="XBE37" s="2027"/>
      <c r="XBF37" s="2027"/>
      <c r="XBG37" s="2027"/>
      <c r="XBH37" s="2027"/>
      <c r="XBI37" s="2027"/>
      <c r="XBJ37" s="2027"/>
      <c r="XBK37" s="2027"/>
      <c r="XBL37" s="2027"/>
      <c r="XBM37" s="2027"/>
      <c r="XBN37" s="2027"/>
      <c r="XBO37" s="2027"/>
      <c r="XBP37" s="2027"/>
      <c r="XBQ37" s="2027"/>
      <c r="XBR37" s="2027"/>
      <c r="XBS37" s="2027"/>
      <c r="XBT37" s="2027"/>
      <c r="XBU37" s="2027"/>
      <c r="XBV37" s="2027"/>
      <c r="XBW37" s="2027"/>
      <c r="XBX37" s="2027"/>
      <c r="XBY37" s="2027"/>
      <c r="XBZ37" s="2027"/>
    </row>
    <row r="38" spans="1:16302" s="2021" customFormat="1">
      <c r="A38" s="2029"/>
      <c r="B38" s="2014" t="s">
        <v>2300</v>
      </c>
      <c r="C38" s="2024"/>
      <c r="D38" s="2025"/>
      <c r="E38" s="2020"/>
      <c r="F38" s="2020"/>
      <c r="G38" s="2020"/>
      <c r="H38" s="2020"/>
      <c r="I38" s="2020"/>
      <c r="J38" s="2020"/>
      <c r="K38" s="2020"/>
      <c r="L38" s="2020"/>
      <c r="M38" s="2020"/>
      <c r="N38" s="2027"/>
      <c r="O38" s="2027"/>
      <c r="P38" s="2027"/>
      <c r="Q38" s="2027"/>
      <c r="R38" s="2027"/>
      <c r="S38" s="2027"/>
      <c r="T38" s="2027"/>
      <c r="U38" s="2027"/>
      <c r="V38" s="2027"/>
      <c r="W38" s="2027"/>
      <c r="X38" s="2027"/>
      <c r="Y38" s="2027"/>
      <c r="Z38" s="2027"/>
      <c r="AA38" s="2027"/>
      <c r="AB38" s="2027"/>
      <c r="AC38" s="2027"/>
      <c r="AD38" s="2027"/>
      <c r="AE38" s="2027"/>
      <c r="AF38" s="2027"/>
      <c r="AG38" s="2027"/>
      <c r="AH38" s="2027"/>
      <c r="AI38" s="2027"/>
      <c r="AJ38" s="2027"/>
      <c r="AK38" s="2027"/>
      <c r="AL38" s="2027"/>
      <c r="AM38" s="2027"/>
      <c r="AN38" s="2027"/>
      <c r="AO38" s="2027"/>
      <c r="AP38" s="2027"/>
      <c r="AQ38" s="2027"/>
      <c r="AR38" s="2027"/>
      <c r="AS38" s="2027"/>
      <c r="AT38" s="2027"/>
      <c r="AU38" s="2027"/>
      <c r="AV38" s="2027"/>
      <c r="AW38" s="2027"/>
      <c r="AX38" s="2027"/>
      <c r="AY38" s="2027"/>
      <c r="AZ38" s="2027"/>
      <c r="BA38" s="2027"/>
      <c r="BB38" s="2027"/>
      <c r="BC38" s="2027"/>
      <c r="BD38" s="2027"/>
      <c r="BE38" s="2027"/>
      <c r="BF38" s="2027"/>
      <c r="BG38" s="2027"/>
      <c r="BH38" s="2027"/>
      <c r="BI38" s="2027"/>
      <c r="BJ38" s="2027"/>
      <c r="BK38" s="2027"/>
      <c r="BL38" s="2027"/>
      <c r="BM38" s="2027"/>
      <c r="BN38" s="2027"/>
      <c r="BO38" s="2027"/>
      <c r="BP38" s="2027"/>
      <c r="BQ38" s="2027"/>
      <c r="BR38" s="2027"/>
      <c r="BS38" s="2027"/>
      <c r="BT38" s="2027"/>
      <c r="BU38" s="2027"/>
      <c r="BV38" s="2027"/>
      <c r="BW38" s="2027"/>
      <c r="BX38" s="2027"/>
      <c r="BY38" s="2027"/>
      <c r="BZ38" s="2027"/>
      <c r="CA38" s="2027"/>
      <c r="CB38" s="2027"/>
      <c r="CC38" s="2027"/>
      <c r="CD38" s="2027"/>
      <c r="CE38" s="2027"/>
      <c r="CF38" s="2027"/>
      <c r="CG38" s="2027"/>
      <c r="CH38" s="2027"/>
      <c r="CI38" s="2027"/>
      <c r="CJ38" s="2027"/>
      <c r="CK38" s="2027"/>
      <c r="CL38" s="2027"/>
      <c r="CM38" s="2027"/>
      <c r="CN38" s="2027"/>
      <c r="CO38" s="2027"/>
      <c r="CP38" s="2027"/>
      <c r="CQ38" s="2027"/>
      <c r="CR38" s="2027"/>
      <c r="CS38" s="2027"/>
      <c r="CT38" s="2027"/>
      <c r="CU38" s="2027"/>
      <c r="CV38" s="2027"/>
      <c r="CW38" s="2027"/>
      <c r="CX38" s="2027"/>
      <c r="CY38" s="2027"/>
      <c r="CZ38" s="2027"/>
      <c r="DA38" s="2027"/>
      <c r="DB38" s="2027"/>
      <c r="DC38" s="2027"/>
      <c r="DD38" s="2027"/>
      <c r="DE38" s="2027"/>
      <c r="DF38" s="2027"/>
      <c r="DG38" s="2027"/>
      <c r="DH38" s="2027"/>
      <c r="DI38" s="2027"/>
      <c r="DJ38" s="2027"/>
      <c r="DK38" s="2027"/>
      <c r="DL38" s="2027"/>
      <c r="DM38" s="2027"/>
      <c r="DN38" s="2027"/>
      <c r="DO38" s="2027"/>
      <c r="DP38" s="2027"/>
      <c r="DQ38" s="2027"/>
      <c r="DR38" s="2027"/>
      <c r="DS38" s="2027"/>
      <c r="DT38" s="2027"/>
      <c r="DU38" s="2027"/>
      <c r="DV38" s="2027"/>
      <c r="DW38" s="2027"/>
      <c r="DX38" s="2027"/>
      <c r="DY38" s="2027"/>
      <c r="DZ38" s="2027"/>
      <c r="EA38" s="2027"/>
      <c r="EB38" s="2027"/>
      <c r="EC38" s="2027"/>
      <c r="ED38" s="2027"/>
      <c r="EE38" s="2027"/>
      <c r="EF38" s="2027"/>
      <c r="EG38" s="2027"/>
      <c r="EH38" s="2027"/>
      <c r="EI38" s="2027"/>
      <c r="EJ38" s="2027"/>
      <c r="EK38" s="2027"/>
      <c r="EL38" s="2027"/>
      <c r="EM38" s="2027"/>
      <c r="EN38" s="2027"/>
      <c r="EO38" s="2027"/>
      <c r="EP38" s="2027"/>
      <c r="EQ38" s="2027"/>
      <c r="ER38" s="2027"/>
      <c r="ES38" s="2027"/>
      <c r="ET38" s="2027"/>
      <c r="EU38" s="2027"/>
      <c r="EV38" s="2027"/>
      <c r="EW38" s="2027"/>
      <c r="EX38" s="2027"/>
      <c r="EY38" s="2027"/>
      <c r="EZ38" s="2027"/>
      <c r="FA38" s="2027"/>
      <c r="FB38" s="2027"/>
      <c r="FC38" s="2027"/>
      <c r="FD38" s="2027"/>
      <c r="FE38" s="2027"/>
      <c r="FF38" s="2027"/>
      <c r="FG38" s="2027"/>
      <c r="FH38" s="2027"/>
      <c r="FI38" s="2027"/>
      <c r="FJ38" s="2027"/>
      <c r="FK38" s="2027"/>
      <c r="FL38" s="2027"/>
      <c r="FM38" s="2027"/>
      <c r="FN38" s="2027"/>
      <c r="FO38" s="2027"/>
      <c r="FP38" s="2027"/>
      <c r="FQ38" s="2027"/>
      <c r="FR38" s="2027"/>
      <c r="FS38" s="2027"/>
      <c r="FT38" s="2027"/>
      <c r="FU38" s="2027"/>
      <c r="FV38" s="2027"/>
      <c r="FW38" s="2027"/>
      <c r="FX38" s="2027"/>
      <c r="FY38" s="2027"/>
      <c r="FZ38" s="2027"/>
      <c r="GA38" s="2027"/>
      <c r="GB38" s="2027"/>
      <c r="GC38" s="2027"/>
      <c r="GD38" s="2027"/>
      <c r="GE38" s="2027"/>
      <c r="GF38" s="2027"/>
      <c r="GG38" s="2027"/>
      <c r="GH38" s="2027"/>
      <c r="GI38" s="2027"/>
      <c r="GJ38" s="2027"/>
      <c r="GK38" s="2027"/>
      <c r="GL38" s="2027"/>
      <c r="GM38" s="2027"/>
      <c r="GN38" s="2027"/>
      <c r="GO38" s="2027"/>
      <c r="GP38" s="2027"/>
      <c r="GQ38" s="2027"/>
      <c r="GR38" s="2027"/>
      <c r="GS38" s="2027"/>
      <c r="GT38" s="2027"/>
      <c r="GU38" s="2027"/>
      <c r="GV38" s="2027"/>
      <c r="GW38" s="2027"/>
      <c r="GX38" s="2027"/>
      <c r="GY38" s="2027"/>
      <c r="GZ38" s="2027"/>
      <c r="HA38" s="2027"/>
      <c r="HB38" s="2027"/>
      <c r="HC38" s="2027"/>
      <c r="HD38" s="2027"/>
      <c r="HE38" s="2027"/>
      <c r="HF38" s="2027"/>
      <c r="HG38" s="2027"/>
      <c r="HH38" s="2027"/>
      <c r="HI38" s="2027"/>
      <c r="HJ38" s="2027"/>
      <c r="HK38" s="2027"/>
      <c r="HL38" s="2027"/>
      <c r="HM38" s="2027"/>
      <c r="HN38" s="2027"/>
      <c r="HO38" s="2027"/>
      <c r="HP38" s="2027"/>
      <c r="HQ38" s="2027"/>
      <c r="HR38" s="2027"/>
      <c r="HS38" s="2027"/>
      <c r="HT38" s="2027"/>
      <c r="HU38" s="2027"/>
      <c r="HV38" s="2027"/>
      <c r="HW38" s="2027"/>
      <c r="HX38" s="2027"/>
      <c r="HY38" s="2027"/>
      <c r="HZ38" s="2027"/>
      <c r="IA38" s="2027"/>
      <c r="IB38" s="2027"/>
      <c r="IC38" s="2027"/>
      <c r="ID38" s="2027"/>
      <c r="IE38" s="2027"/>
      <c r="IF38" s="2027"/>
      <c r="IG38" s="2027"/>
      <c r="IH38" s="2027"/>
      <c r="II38" s="2027"/>
      <c r="IJ38" s="2027"/>
      <c r="IK38" s="2027"/>
      <c r="IL38" s="2027"/>
      <c r="IM38" s="2027"/>
      <c r="IN38" s="2027"/>
      <c r="IO38" s="2027"/>
      <c r="IP38" s="2027"/>
      <c r="IQ38" s="2027"/>
      <c r="IR38" s="2027"/>
      <c r="IS38" s="2027"/>
      <c r="IT38" s="2027"/>
      <c r="IU38" s="2027"/>
      <c r="IV38" s="2027"/>
      <c r="IW38" s="2027"/>
      <c r="IX38" s="2027"/>
      <c r="IY38" s="2027"/>
      <c r="IZ38" s="2027"/>
      <c r="JA38" s="2027"/>
      <c r="JB38" s="2027"/>
      <c r="JC38" s="2027"/>
      <c r="JD38" s="2027"/>
      <c r="JE38" s="2027"/>
      <c r="JF38" s="2027"/>
      <c r="JG38" s="2027"/>
      <c r="JH38" s="2027"/>
      <c r="JI38" s="2027"/>
      <c r="JJ38" s="2027"/>
      <c r="JK38" s="2027"/>
      <c r="JL38" s="2027"/>
      <c r="JM38" s="2027"/>
      <c r="JN38" s="2027"/>
      <c r="JO38" s="2027"/>
      <c r="JP38" s="2027"/>
      <c r="JQ38" s="2027"/>
      <c r="JR38" s="2027"/>
      <c r="JS38" s="2027"/>
      <c r="JT38" s="2027"/>
      <c r="JU38" s="2027"/>
      <c r="JV38" s="2027"/>
      <c r="JW38" s="2027"/>
      <c r="JX38" s="2027"/>
      <c r="JY38" s="2027"/>
      <c r="JZ38" s="2027"/>
      <c r="KA38" s="2027"/>
      <c r="KB38" s="2027"/>
      <c r="KC38" s="2027"/>
      <c r="KD38" s="2027"/>
      <c r="KE38" s="2027"/>
      <c r="KF38" s="2027"/>
      <c r="KG38" s="2027"/>
      <c r="KH38" s="2027"/>
      <c r="KI38" s="2027"/>
      <c r="KJ38" s="2027"/>
      <c r="KK38" s="2027"/>
      <c r="KL38" s="2027"/>
      <c r="KM38" s="2027"/>
      <c r="KN38" s="2027"/>
      <c r="KO38" s="2027"/>
      <c r="KP38" s="2027"/>
      <c r="KQ38" s="2027"/>
      <c r="KR38" s="2027"/>
      <c r="KS38" s="2027"/>
      <c r="KT38" s="2027"/>
      <c r="KU38" s="2027"/>
      <c r="KV38" s="2027"/>
      <c r="KW38" s="2027"/>
      <c r="KX38" s="2027"/>
      <c r="KY38" s="2027"/>
      <c r="KZ38" s="2027"/>
      <c r="LA38" s="2027"/>
      <c r="LB38" s="2027"/>
      <c r="LC38" s="2027"/>
      <c r="LD38" s="2027"/>
      <c r="LE38" s="2027"/>
      <c r="LF38" s="2027"/>
      <c r="LG38" s="2027"/>
      <c r="LH38" s="2027"/>
      <c r="LI38" s="2027"/>
      <c r="LJ38" s="2027"/>
      <c r="LK38" s="2027"/>
      <c r="LL38" s="2027"/>
      <c r="LM38" s="2027"/>
      <c r="LN38" s="2027"/>
      <c r="LO38" s="2027"/>
      <c r="LP38" s="2027"/>
      <c r="LQ38" s="2027"/>
      <c r="LR38" s="2027"/>
      <c r="LS38" s="2027"/>
      <c r="LT38" s="2027"/>
      <c r="LU38" s="2027"/>
      <c r="LV38" s="2027"/>
      <c r="LW38" s="2027"/>
      <c r="LX38" s="2027"/>
      <c r="LY38" s="2027"/>
      <c r="LZ38" s="2027"/>
      <c r="MA38" s="2027"/>
      <c r="MB38" s="2027"/>
      <c r="MC38" s="2027"/>
      <c r="MD38" s="2027"/>
      <c r="ME38" s="2027"/>
      <c r="MF38" s="2027"/>
      <c r="MG38" s="2027"/>
      <c r="MH38" s="2027"/>
      <c r="MI38" s="2027"/>
      <c r="MJ38" s="2027"/>
      <c r="MK38" s="2027"/>
      <c r="ML38" s="2027"/>
      <c r="MM38" s="2027"/>
      <c r="MN38" s="2027"/>
      <c r="MO38" s="2027"/>
      <c r="MP38" s="2027"/>
      <c r="MQ38" s="2027"/>
      <c r="MR38" s="2027"/>
      <c r="MS38" s="2027"/>
      <c r="MT38" s="2027"/>
      <c r="MU38" s="2027"/>
      <c r="MV38" s="2027"/>
      <c r="MW38" s="2027"/>
      <c r="MX38" s="2027"/>
      <c r="MY38" s="2027"/>
      <c r="MZ38" s="2027"/>
      <c r="NA38" s="2027"/>
      <c r="NB38" s="2027"/>
      <c r="NC38" s="2027"/>
      <c r="ND38" s="2027"/>
      <c r="NE38" s="2027"/>
      <c r="NF38" s="2027"/>
      <c r="NG38" s="2027"/>
      <c r="NH38" s="2027"/>
      <c r="NI38" s="2027"/>
      <c r="NJ38" s="2027"/>
      <c r="NK38" s="2027"/>
      <c r="NL38" s="2027"/>
      <c r="NM38" s="2027"/>
      <c r="NN38" s="2027"/>
      <c r="NO38" s="2027"/>
      <c r="NP38" s="2027"/>
      <c r="NQ38" s="2027"/>
      <c r="NR38" s="2027"/>
      <c r="NS38" s="2027"/>
      <c r="NT38" s="2027"/>
      <c r="NU38" s="2027"/>
      <c r="NV38" s="2027"/>
      <c r="NW38" s="2027"/>
      <c r="NX38" s="2027"/>
      <c r="NY38" s="2027"/>
      <c r="NZ38" s="2027"/>
      <c r="OA38" s="2027"/>
      <c r="OB38" s="2027"/>
      <c r="OC38" s="2027"/>
      <c r="OD38" s="2027"/>
      <c r="OE38" s="2027"/>
      <c r="OF38" s="2027"/>
      <c r="OG38" s="2027"/>
      <c r="OH38" s="2027"/>
      <c r="OI38" s="2027"/>
      <c r="OJ38" s="2027"/>
      <c r="OK38" s="2027"/>
      <c r="OL38" s="2027"/>
      <c r="OM38" s="2027"/>
      <c r="ON38" s="2027"/>
      <c r="OO38" s="2027"/>
      <c r="OP38" s="2027"/>
      <c r="OQ38" s="2027"/>
      <c r="OR38" s="2027"/>
      <c r="OS38" s="2027"/>
      <c r="OT38" s="2027"/>
      <c r="OU38" s="2027"/>
      <c r="OV38" s="2027"/>
      <c r="OW38" s="2027"/>
      <c r="OX38" s="2027"/>
      <c r="OY38" s="2027"/>
      <c r="OZ38" s="2027"/>
      <c r="PA38" s="2027"/>
      <c r="PB38" s="2027"/>
      <c r="PC38" s="2027"/>
      <c r="PD38" s="2027"/>
      <c r="PE38" s="2027"/>
      <c r="PF38" s="2027"/>
      <c r="PG38" s="2027"/>
      <c r="PH38" s="2027"/>
      <c r="PI38" s="2027"/>
      <c r="PJ38" s="2027"/>
      <c r="PK38" s="2027"/>
      <c r="PL38" s="2027"/>
      <c r="PM38" s="2027"/>
      <c r="PN38" s="2027"/>
      <c r="PO38" s="2027"/>
      <c r="PP38" s="2027"/>
      <c r="PQ38" s="2027"/>
      <c r="PR38" s="2027"/>
      <c r="PS38" s="2027"/>
      <c r="PT38" s="2027"/>
      <c r="PU38" s="2027"/>
      <c r="PV38" s="2027"/>
      <c r="PW38" s="2027"/>
      <c r="PX38" s="2027"/>
      <c r="PY38" s="2027"/>
      <c r="PZ38" s="2027"/>
      <c r="QA38" s="2027"/>
      <c r="QB38" s="2027"/>
      <c r="QC38" s="2027"/>
      <c r="QD38" s="2027"/>
      <c r="QE38" s="2027"/>
      <c r="QF38" s="2027"/>
      <c r="QG38" s="2027"/>
      <c r="QH38" s="2027"/>
      <c r="QI38" s="2027"/>
      <c r="QJ38" s="2027"/>
      <c r="QK38" s="2027"/>
      <c r="QL38" s="2027"/>
      <c r="QM38" s="2027"/>
      <c r="QN38" s="2027"/>
      <c r="QO38" s="2027"/>
      <c r="QP38" s="2027"/>
      <c r="QQ38" s="2027"/>
      <c r="QR38" s="2027"/>
      <c r="QS38" s="2027"/>
      <c r="QT38" s="2027"/>
      <c r="QU38" s="2027"/>
      <c r="QV38" s="2027"/>
      <c r="QW38" s="2027"/>
      <c r="QX38" s="2027"/>
      <c r="QY38" s="2027"/>
      <c r="QZ38" s="2027"/>
      <c r="RA38" s="2027"/>
      <c r="RB38" s="2027"/>
      <c r="RC38" s="2027"/>
      <c r="RD38" s="2027"/>
      <c r="RE38" s="2027"/>
      <c r="RF38" s="2027"/>
      <c r="RG38" s="2027"/>
      <c r="RH38" s="2027"/>
      <c r="RI38" s="2027"/>
      <c r="RJ38" s="2027"/>
      <c r="RK38" s="2027"/>
      <c r="RL38" s="2027"/>
      <c r="RM38" s="2027"/>
      <c r="RN38" s="2027"/>
      <c r="RO38" s="2027"/>
      <c r="RP38" s="2027"/>
      <c r="RQ38" s="2027"/>
      <c r="RR38" s="2027"/>
      <c r="RS38" s="2027"/>
      <c r="RT38" s="2027"/>
      <c r="RU38" s="2027"/>
      <c r="RV38" s="2027"/>
      <c r="RW38" s="2027"/>
      <c r="RX38" s="2027"/>
      <c r="RY38" s="2027"/>
      <c r="RZ38" s="2027"/>
      <c r="SA38" s="2027"/>
      <c r="SB38" s="2027"/>
      <c r="SC38" s="2027"/>
      <c r="SD38" s="2027"/>
      <c r="SE38" s="2027"/>
      <c r="SF38" s="2027"/>
      <c r="SG38" s="2027"/>
      <c r="SH38" s="2027"/>
      <c r="SI38" s="2027"/>
      <c r="SJ38" s="2027"/>
      <c r="SK38" s="2027"/>
      <c r="SL38" s="2027"/>
      <c r="SM38" s="2027"/>
      <c r="SN38" s="2027"/>
      <c r="SO38" s="2027"/>
      <c r="SP38" s="2027"/>
      <c r="SQ38" s="2027"/>
      <c r="SR38" s="2027"/>
      <c r="SS38" s="2027"/>
      <c r="ST38" s="2027"/>
      <c r="SU38" s="2027"/>
      <c r="SV38" s="2027"/>
      <c r="SW38" s="2027"/>
      <c r="SX38" s="2027"/>
      <c r="SY38" s="2027"/>
      <c r="SZ38" s="2027"/>
      <c r="TA38" s="2027"/>
      <c r="TB38" s="2027"/>
      <c r="TC38" s="2027"/>
      <c r="TD38" s="2027"/>
      <c r="TE38" s="2027"/>
      <c r="TF38" s="2027"/>
      <c r="TG38" s="2027"/>
      <c r="TH38" s="2027"/>
      <c r="TI38" s="2027"/>
      <c r="TJ38" s="2027"/>
      <c r="TK38" s="2027"/>
      <c r="TL38" s="2027"/>
      <c r="TM38" s="2027"/>
      <c r="TN38" s="2027"/>
      <c r="TO38" s="2027"/>
      <c r="TP38" s="2027"/>
      <c r="TQ38" s="2027"/>
      <c r="TR38" s="2027"/>
      <c r="TS38" s="2027"/>
      <c r="TT38" s="2027"/>
      <c r="TU38" s="2027"/>
      <c r="TV38" s="2027"/>
      <c r="TW38" s="2027"/>
      <c r="TX38" s="2027"/>
      <c r="TY38" s="2027"/>
      <c r="TZ38" s="2027"/>
      <c r="UA38" s="2027"/>
      <c r="UB38" s="2027"/>
      <c r="UC38" s="2027"/>
      <c r="UD38" s="2027"/>
      <c r="UE38" s="2027"/>
      <c r="UF38" s="2027"/>
      <c r="UG38" s="2027"/>
      <c r="UH38" s="2027"/>
      <c r="UI38" s="2027"/>
      <c r="UJ38" s="2027"/>
      <c r="UK38" s="2027"/>
      <c r="UL38" s="2027"/>
      <c r="UM38" s="2027"/>
      <c r="UN38" s="2027"/>
      <c r="UO38" s="2027"/>
      <c r="UP38" s="2027"/>
      <c r="UQ38" s="2027"/>
      <c r="UR38" s="2027"/>
      <c r="US38" s="2027"/>
      <c r="UT38" s="2027"/>
      <c r="UU38" s="2027"/>
      <c r="UV38" s="2027"/>
      <c r="UW38" s="2027"/>
      <c r="UX38" s="2027"/>
      <c r="UY38" s="2027"/>
      <c r="UZ38" s="2027"/>
      <c r="VA38" s="2027"/>
      <c r="VB38" s="2027"/>
      <c r="VC38" s="2027"/>
      <c r="VD38" s="2027"/>
      <c r="VE38" s="2027"/>
      <c r="VF38" s="2027"/>
      <c r="VG38" s="2027"/>
      <c r="VH38" s="2027"/>
      <c r="VI38" s="2027"/>
      <c r="VJ38" s="2027"/>
      <c r="VK38" s="2027"/>
      <c r="VL38" s="2027"/>
      <c r="VM38" s="2027"/>
      <c r="VN38" s="2027"/>
      <c r="VO38" s="2027"/>
      <c r="VP38" s="2027"/>
      <c r="VQ38" s="2027"/>
      <c r="VR38" s="2027"/>
      <c r="VS38" s="2027"/>
      <c r="VT38" s="2027"/>
      <c r="VU38" s="2027"/>
      <c r="VV38" s="2027"/>
      <c r="VW38" s="2027"/>
      <c r="VX38" s="2027"/>
      <c r="VY38" s="2027"/>
      <c r="VZ38" s="2027"/>
      <c r="WA38" s="2027"/>
      <c r="WB38" s="2027"/>
      <c r="WC38" s="2027"/>
      <c r="WD38" s="2027"/>
      <c r="WE38" s="2027"/>
      <c r="WF38" s="2027"/>
      <c r="WG38" s="2027"/>
      <c r="WH38" s="2027"/>
      <c r="WI38" s="2027"/>
      <c r="WJ38" s="2027"/>
      <c r="WK38" s="2027"/>
      <c r="WL38" s="2027"/>
      <c r="WM38" s="2027"/>
      <c r="WN38" s="2027"/>
      <c r="WO38" s="2027"/>
      <c r="WP38" s="2027"/>
      <c r="WQ38" s="2027"/>
      <c r="WR38" s="2027"/>
      <c r="WS38" s="2027"/>
      <c r="WT38" s="2027"/>
      <c r="WU38" s="2027"/>
      <c r="WV38" s="2027"/>
      <c r="WW38" s="2027"/>
      <c r="WX38" s="2027"/>
      <c r="WY38" s="2027"/>
      <c r="WZ38" s="2027"/>
      <c r="XA38" s="2027"/>
      <c r="XB38" s="2027"/>
      <c r="XC38" s="2027"/>
      <c r="XD38" s="2027"/>
      <c r="XE38" s="2027"/>
      <c r="XF38" s="2027"/>
      <c r="XG38" s="2027"/>
      <c r="XH38" s="2027"/>
      <c r="XI38" s="2027"/>
      <c r="XJ38" s="2027"/>
      <c r="XK38" s="2027"/>
      <c r="XL38" s="2027"/>
      <c r="XM38" s="2027"/>
      <c r="XN38" s="2027"/>
      <c r="XO38" s="2027"/>
      <c r="XP38" s="2027"/>
      <c r="XQ38" s="2027"/>
      <c r="XR38" s="2027"/>
      <c r="XS38" s="2027"/>
      <c r="XT38" s="2027"/>
      <c r="XU38" s="2027"/>
      <c r="XV38" s="2027"/>
      <c r="XW38" s="2027"/>
      <c r="XX38" s="2027"/>
      <c r="XY38" s="2027"/>
      <c r="XZ38" s="2027"/>
      <c r="YA38" s="2027"/>
      <c r="YB38" s="2027"/>
      <c r="YC38" s="2027"/>
      <c r="YD38" s="2027"/>
      <c r="YE38" s="2027"/>
      <c r="YF38" s="2027"/>
      <c r="YG38" s="2027"/>
      <c r="YH38" s="2027"/>
      <c r="YI38" s="2027"/>
      <c r="YJ38" s="2027"/>
      <c r="YK38" s="2027"/>
      <c r="YL38" s="2027"/>
      <c r="YM38" s="2027"/>
      <c r="YN38" s="2027"/>
      <c r="YO38" s="2027"/>
      <c r="YP38" s="2027"/>
      <c r="YQ38" s="2027"/>
      <c r="YR38" s="2027"/>
      <c r="YS38" s="2027"/>
      <c r="YT38" s="2027"/>
      <c r="YU38" s="2027"/>
      <c r="YV38" s="2027"/>
      <c r="YW38" s="2027"/>
      <c r="YX38" s="2027"/>
      <c r="YY38" s="2027"/>
      <c r="YZ38" s="2027"/>
      <c r="ZA38" s="2027"/>
      <c r="ZB38" s="2027"/>
      <c r="ZC38" s="2027"/>
      <c r="ZD38" s="2027"/>
      <c r="ZE38" s="2027"/>
      <c r="ZF38" s="2027"/>
      <c r="ZG38" s="2027"/>
      <c r="ZH38" s="2027"/>
      <c r="ZI38" s="2027"/>
      <c r="ZJ38" s="2027"/>
      <c r="ZK38" s="2027"/>
      <c r="ZL38" s="2027"/>
      <c r="ZM38" s="2027"/>
      <c r="ZN38" s="2027"/>
      <c r="ZO38" s="2027"/>
      <c r="ZP38" s="2027"/>
      <c r="ZQ38" s="2027"/>
      <c r="ZR38" s="2027"/>
      <c r="ZS38" s="2027"/>
      <c r="ZT38" s="2027"/>
      <c r="ZU38" s="2027"/>
      <c r="ZV38" s="2027"/>
      <c r="ZW38" s="2027"/>
      <c r="ZX38" s="2027"/>
      <c r="ZY38" s="2027"/>
      <c r="ZZ38" s="2027"/>
      <c r="AAA38" s="2027"/>
      <c r="AAB38" s="2027"/>
      <c r="AAC38" s="2027"/>
      <c r="AAD38" s="2027"/>
      <c r="AAE38" s="2027"/>
      <c r="AAF38" s="2027"/>
      <c r="AAG38" s="2027"/>
      <c r="AAH38" s="2027"/>
      <c r="AAI38" s="2027"/>
      <c r="AAJ38" s="2027"/>
      <c r="AAK38" s="2027"/>
      <c r="AAL38" s="2027"/>
      <c r="AAM38" s="2027"/>
      <c r="AAN38" s="2027"/>
      <c r="AAO38" s="2027"/>
      <c r="AAP38" s="2027"/>
      <c r="AAQ38" s="2027"/>
      <c r="AAR38" s="2027"/>
      <c r="AAS38" s="2027"/>
      <c r="AAT38" s="2027"/>
      <c r="AAU38" s="2027"/>
      <c r="AAV38" s="2027"/>
      <c r="AAW38" s="2027"/>
      <c r="AAX38" s="2027"/>
      <c r="AAY38" s="2027"/>
      <c r="AAZ38" s="2027"/>
      <c r="ABA38" s="2027"/>
      <c r="ABB38" s="2027"/>
      <c r="ABC38" s="2027"/>
      <c r="ABD38" s="2027"/>
      <c r="ABE38" s="2027"/>
      <c r="ABF38" s="2027"/>
      <c r="ABG38" s="2027"/>
      <c r="ABH38" s="2027"/>
      <c r="ABI38" s="2027"/>
      <c r="ABJ38" s="2027"/>
      <c r="ABK38" s="2027"/>
      <c r="ABL38" s="2027"/>
      <c r="ABM38" s="2027"/>
      <c r="ABN38" s="2027"/>
      <c r="ABO38" s="2027"/>
      <c r="ABP38" s="2027"/>
      <c r="ABQ38" s="2027"/>
      <c r="ABR38" s="2027"/>
      <c r="ABS38" s="2027"/>
      <c r="ABT38" s="2027"/>
      <c r="ABU38" s="2027"/>
      <c r="ABV38" s="2027"/>
      <c r="ABW38" s="2027"/>
      <c r="ABX38" s="2027"/>
      <c r="ABY38" s="2027"/>
      <c r="ABZ38" s="2027"/>
      <c r="ACA38" s="2027"/>
      <c r="ACB38" s="2027"/>
      <c r="ACC38" s="2027"/>
      <c r="ACD38" s="2027"/>
      <c r="ACE38" s="2027"/>
      <c r="ACF38" s="2027"/>
      <c r="ACG38" s="2027"/>
      <c r="ACH38" s="2027"/>
      <c r="ACI38" s="2027"/>
      <c r="ACJ38" s="2027"/>
      <c r="ACK38" s="2027"/>
      <c r="ACL38" s="2027"/>
      <c r="ACM38" s="2027"/>
      <c r="ACN38" s="2027"/>
      <c r="ACO38" s="2027"/>
      <c r="ACP38" s="2027"/>
      <c r="ACQ38" s="2027"/>
      <c r="ACR38" s="2027"/>
      <c r="ACS38" s="2027"/>
      <c r="ACT38" s="2027"/>
      <c r="ACU38" s="2027"/>
      <c r="ACV38" s="2027"/>
      <c r="ACW38" s="2027"/>
      <c r="ACX38" s="2027"/>
      <c r="ACY38" s="2027"/>
      <c r="ACZ38" s="2027"/>
      <c r="ADA38" s="2027"/>
      <c r="ADB38" s="2027"/>
      <c r="ADC38" s="2027"/>
      <c r="ADD38" s="2027"/>
      <c r="ADE38" s="2027"/>
      <c r="ADF38" s="2027"/>
      <c r="ADG38" s="2027"/>
      <c r="ADH38" s="2027"/>
      <c r="ADI38" s="2027"/>
      <c r="ADJ38" s="2027"/>
      <c r="ADK38" s="2027"/>
      <c r="ADL38" s="2027"/>
      <c r="ADM38" s="2027"/>
      <c r="ADN38" s="2027"/>
      <c r="ADO38" s="2027"/>
      <c r="ADP38" s="2027"/>
      <c r="ADQ38" s="2027"/>
      <c r="ADR38" s="2027"/>
      <c r="ADS38" s="2027"/>
      <c r="ADT38" s="2027"/>
      <c r="ADU38" s="2027"/>
      <c r="ADV38" s="2027"/>
      <c r="ADW38" s="2027"/>
      <c r="ADX38" s="2027"/>
      <c r="ADY38" s="2027"/>
      <c r="ADZ38" s="2027"/>
      <c r="AEA38" s="2027"/>
      <c r="AEB38" s="2027"/>
      <c r="AEC38" s="2027"/>
      <c r="AED38" s="2027"/>
      <c r="AEE38" s="2027"/>
      <c r="AEF38" s="2027"/>
      <c r="AEG38" s="2027"/>
      <c r="AEH38" s="2027"/>
      <c r="AEI38" s="2027"/>
      <c r="AEJ38" s="2027"/>
      <c r="AEK38" s="2027"/>
      <c r="AEL38" s="2027"/>
      <c r="AEM38" s="2027"/>
      <c r="AEN38" s="2027"/>
      <c r="AEO38" s="2027"/>
      <c r="AEP38" s="2027"/>
      <c r="AEQ38" s="2027"/>
      <c r="AER38" s="2027"/>
      <c r="AES38" s="2027"/>
      <c r="AET38" s="2027"/>
      <c r="AEU38" s="2027"/>
      <c r="AEV38" s="2027"/>
      <c r="AEW38" s="2027"/>
      <c r="AEX38" s="2027"/>
      <c r="AEY38" s="2027"/>
      <c r="AEZ38" s="2027"/>
      <c r="AFA38" s="2027"/>
      <c r="AFB38" s="2027"/>
      <c r="AFC38" s="2027"/>
      <c r="AFD38" s="2027"/>
      <c r="AFE38" s="2027"/>
      <c r="AFF38" s="2027"/>
      <c r="AFG38" s="2027"/>
      <c r="AFH38" s="2027"/>
      <c r="AFI38" s="2027"/>
      <c r="AFJ38" s="2027"/>
      <c r="AFK38" s="2027"/>
      <c r="AFL38" s="2027"/>
      <c r="AFM38" s="2027"/>
      <c r="AFN38" s="2027"/>
      <c r="AFO38" s="2027"/>
      <c r="AFP38" s="2027"/>
      <c r="AFQ38" s="2027"/>
      <c r="AFR38" s="2027"/>
      <c r="AFS38" s="2027"/>
      <c r="AFT38" s="2027"/>
      <c r="AFU38" s="2027"/>
      <c r="AFV38" s="2027"/>
      <c r="AFW38" s="2027"/>
      <c r="AFX38" s="2027"/>
      <c r="AFY38" s="2027"/>
      <c r="AFZ38" s="2027"/>
      <c r="AGA38" s="2027"/>
      <c r="AGB38" s="2027"/>
      <c r="AGC38" s="2027"/>
      <c r="AGD38" s="2027"/>
      <c r="AGE38" s="2027"/>
      <c r="AGF38" s="2027"/>
      <c r="AGG38" s="2027"/>
      <c r="AGH38" s="2027"/>
      <c r="AGI38" s="2027"/>
      <c r="AGJ38" s="2027"/>
      <c r="AGK38" s="2027"/>
      <c r="AGL38" s="2027"/>
      <c r="AGM38" s="2027"/>
      <c r="AGN38" s="2027"/>
      <c r="AGO38" s="2027"/>
      <c r="AGP38" s="2027"/>
      <c r="AGQ38" s="2027"/>
      <c r="AGR38" s="2027"/>
      <c r="AGS38" s="2027"/>
      <c r="AGT38" s="2027"/>
      <c r="AGU38" s="2027"/>
      <c r="AGV38" s="2027"/>
      <c r="AGW38" s="2027"/>
      <c r="AGX38" s="2027"/>
      <c r="AGY38" s="2027"/>
      <c r="AGZ38" s="2027"/>
      <c r="AHA38" s="2027"/>
      <c r="AHB38" s="2027"/>
      <c r="AHC38" s="2027"/>
      <c r="AHD38" s="2027"/>
      <c r="AHE38" s="2027"/>
      <c r="AHF38" s="2027"/>
      <c r="AHG38" s="2027"/>
      <c r="AHH38" s="2027"/>
      <c r="AHI38" s="2027"/>
      <c r="AHJ38" s="2027"/>
      <c r="AHK38" s="2027"/>
      <c r="AHL38" s="2027"/>
      <c r="AHM38" s="2027"/>
      <c r="AHN38" s="2027"/>
      <c r="AHO38" s="2027"/>
      <c r="AHP38" s="2027"/>
      <c r="AHQ38" s="2027"/>
      <c r="AHR38" s="2027"/>
      <c r="AHS38" s="2027"/>
      <c r="AHT38" s="2027"/>
      <c r="AHU38" s="2027"/>
      <c r="AHV38" s="2027"/>
      <c r="AHW38" s="2027"/>
      <c r="AHX38" s="2027"/>
      <c r="AHY38" s="2027"/>
      <c r="AHZ38" s="2027"/>
      <c r="AIA38" s="2027"/>
      <c r="AIB38" s="2027"/>
      <c r="AIC38" s="2027"/>
      <c r="AID38" s="2027"/>
      <c r="AIE38" s="2027"/>
      <c r="AIF38" s="2027"/>
      <c r="AIG38" s="2027"/>
      <c r="AIH38" s="2027"/>
      <c r="AII38" s="2027"/>
      <c r="AIJ38" s="2027"/>
      <c r="AIK38" s="2027"/>
      <c r="AIL38" s="2027"/>
      <c r="AIM38" s="2027"/>
      <c r="AIN38" s="2027"/>
      <c r="AIO38" s="2027"/>
      <c r="AIP38" s="2027"/>
      <c r="AIQ38" s="2027"/>
      <c r="AIR38" s="2027"/>
      <c r="AIS38" s="2027"/>
      <c r="AIT38" s="2027"/>
      <c r="AIU38" s="2027"/>
      <c r="AIV38" s="2027"/>
      <c r="AIW38" s="2027"/>
      <c r="AIX38" s="2027"/>
      <c r="AIY38" s="2027"/>
      <c r="AIZ38" s="2027"/>
      <c r="AJA38" s="2027"/>
      <c r="AJB38" s="2027"/>
      <c r="AJC38" s="2027"/>
      <c r="AJD38" s="2027"/>
      <c r="AJE38" s="2027"/>
      <c r="AJF38" s="2027"/>
      <c r="AJG38" s="2027"/>
      <c r="AJH38" s="2027"/>
      <c r="AJI38" s="2027"/>
      <c r="AJJ38" s="2027"/>
      <c r="AJK38" s="2027"/>
      <c r="AJL38" s="2027"/>
      <c r="AJM38" s="2027"/>
      <c r="AJN38" s="2027"/>
      <c r="AJO38" s="2027"/>
      <c r="AJP38" s="2027"/>
      <c r="AJQ38" s="2027"/>
      <c r="AJR38" s="2027"/>
      <c r="AJS38" s="2027"/>
      <c r="AJT38" s="2027"/>
      <c r="AJU38" s="2027"/>
      <c r="AJV38" s="2027"/>
      <c r="AJW38" s="2027"/>
      <c r="AJX38" s="2027"/>
      <c r="AJY38" s="2027"/>
      <c r="AJZ38" s="2027"/>
      <c r="AKA38" s="2027"/>
      <c r="AKB38" s="2027"/>
      <c r="AKC38" s="2027"/>
      <c r="AKD38" s="2027"/>
      <c r="AKE38" s="2027"/>
      <c r="AKF38" s="2027"/>
      <c r="AKG38" s="2027"/>
      <c r="AKH38" s="2027"/>
      <c r="AKI38" s="2027"/>
      <c r="AKJ38" s="2027"/>
      <c r="AKK38" s="2027"/>
      <c r="AKL38" s="2027"/>
      <c r="AKM38" s="2027"/>
      <c r="AKN38" s="2027"/>
      <c r="AKO38" s="2027"/>
      <c r="AKP38" s="2027"/>
      <c r="AKQ38" s="2027"/>
      <c r="AKR38" s="2027"/>
      <c r="AKS38" s="2027"/>
      <c r="AKT38" s="2027"/>
      <c r="AKU38" s="2027"/>
      <c r="AKV38" s="2027"/>
      <c r="AKW38" s="2027"/>
      <c r="AKX38" s="2027"/>
      <c r="AKY38" s="2027"/>
      <c r="AKZ38" s="2027"/>
      <c r="ALA38" s="2027"/>
      <c r="ALB38" s="2027"/>
      <c r="ALC38" s="2027"/>
      <c r="ALD38" s="2027"/>
      <c r="ALE38" s="2027"/>
      <c r="ALF38" s="2027"/>
      <c r="ALG38" s="2027"/>
      <c r="ALH38" s="2027"/>
      <c r="ALI38" s="2027"/>
      <c r="ALJ38" s="2027"/>
      <c r="ALK38" s="2027"/>
      <c r="ALL38" s="2027"/>
      <c r="ALM38" s="2027"/>
      <c r="ALN38" s="2027"/>
      <c r="ALO38" s="2027"/>
      <c r="ALP38" s="2027"/>
      <c r="ALQ38" s="2027"/>
      <c r="ALR38" s="2027"/>
      <c r="ALS38" s="2027"/>
      <c r="ALT38" s="2027"/>
      <c r="ALU38" s="2027"/>
      <c r="ALV38" s="2027"/>
      <c r="ALW38" s="2027"/>
      <c r="ALX38" s="2027"/>
      <c r="ALY38" s="2027"/>
      <c r="ALZ38" s="2027"/>
      <c r="AMA38" s="2027"/>
      <c r="AMB38" s="2027"/>
      <c r="AMC38" s="2027"/>
      <c r="AMD38" s="2027"/>
      <c r="AME38" s="2027"/>
      <c r="AMF38" s="2027"/>
      <c r="AMG38" s="2027"/>
      <c r="AMH38" s="2027"/>
      <c r="AMI38" s="2027"/>
      <c r="AMJ38" s="2027"/>
      <c r="AMK38" s="2027"/>
      <c r="AML38" s="2027"/>
      <c r="AMM38" s="2027"/>
      <c r="AMN38" s="2027"/>
      <c r="AMO38" s="2027"/>
      <c r="AMP38" s="2027"/>
      <c r="AMQ38" s="2027"/>
      <c r="AMR38" s="2027"/>
      <c r="AMS38" s="2027"/>
      <c r="AMT38" s="2027"/>
      <c r="AMU38" s="2027"/>
      <c r="AMV38" s="2027"/>
      <c r="AMW38" s="2027"/>
      <c r="AMX38" s="2027"/>
      <c r="AMY38" s="2027"/>
      <c r="AMZ38" s="2027"/>
      <c r="ANA38" s="2027"/>
      <c r="ANB38" s="2027"/>
      <c r="ANC38" s="2027"/>
      <c r="AND38" s="2027"/>
      <c r="ANE38" s="2027"/>
      <c r="ANF38" s="2027"/>
      <c r="ANG38" s="2027"/>
      <c r="ANH38" s="2027"/>
      <c r="ANI38" s="2027"/>
      <c r="ANJ38" s="2027"/>
      <c r="ANK38" s="2027"/>
      <c r="ANL38" s="2027"/>
      <c r="ANM38" s="2027"/>
      <c r="ANN38" s="2027"/>
      <c r="ANO38" s="2027"/>
      <c r="ANP38" s="2027"/>
      <c r="ANQ38" s="2027"/>
      <c r="ANR38" s="2027"/>
      <c r="ANS38" s="2027"/>
      <c r="ANT38" s="2027"/>
      <c r="ANU38" s="2027"/>
      <c r="ANV38" s="2027"/>
      <c r="ANW38" s="2027"/>
      <c r="ANX38" s="2027"/>
      <c r="ANY38" s="2027"/>
      <c r="ANZ38" s="2027"/>
      <c r="AOA38" s="2027"/>
      <c r="AOB38" s="2027"/>
      <c r="AOC38" s="2027"/>
      <c r="AOD38" s="2027"/>
      <c r="AOE38" s="2027"/>
      <c r="AOF38" s="2027"/>
      <c r="AOG38" s="2027"/>
      <c r="AOH38" s="2027"/>
      <c r="AOI38" s="2027"/>
      <c r="AOJ38" s="2027"/>
      <c r="AOK38" s="2027"/>
      <c r="AOL38" s="2027"/>
      <c r="AOM38" s="2027"/>
      <c r="AON38" s="2027"/>
      <c r="AOO38" s="2027"/>
      <c r="AOP38" s="2027"/>
      <c r="AOQ38" s="2027"/>
      <c r="AOR38" s="2027"/>
      <c r="AOS38" s="2027"/>
      <c r="AOT38" s="2027"/>
      <c r="AOU38" s="2027"/>
      <c r="AOV38" s="2027"/>
      <c r="AOW38" s="2027"/>
      <c r="AOX38" s="2027"/>
      <c r="AOY38" s="2027"/>
      <c r="AOZ38" s="2027"/>
      <c r="APA38" s="2027"/>
      <c r="APB38" s="2027"/>
      <c r="APC38" s="2027"/>
      <c r="APD38" s="2027"/>
      <c r="APE38" s="2027"/>
      <c r="APF38" s="2027"/>
      <c r="APG38" s="2027"/>
      <c r="APH38" s="2027"/>
      <c r="API38" s="2027"/>
      <c r="APJ38" s="2027"/>
      <c r="APK38" s="2027"/>
      <c r="APL38" s="2027"/>
      <c r="APM38" s="2027"/>
      <c r="APN38" s="2027"/>
      <c r="APO38" s="2027"/>
      <c r="APP38" s="2027"/>
      <c r="APQ38" s="2027"/>
      <c r="APR38" s="2027"/>
      <c r="APS38" s="2027"/>
      <c r="APT38" s="2027"/>
      <c r="APU38" s="2027"/>
      <c r="APV38" s="2027"/>
      <c r="APW38" s="2027"/>
      <c r="APX38" s="2027"/>
      <c r="APY38" s="2027"/>
      <c r="APZ38" s="2027"/>
      <c r="AQA38" s="2027"/>
      <c r="AQB38" s="2027"/>
      <c r="AQC38" s="2027"/>
      <c r="AQD38" s="2027"/>
      <c r="AQE38" s="2027"/>
      <c r="AQF38" s="2027"/>
      <c r="AQG38" s="2027"/>
      <c r="AQH38" s="2027"/>
      <c r="AQI38" s="2027"/>
      <c r="AQJ38" s="2027"/>
      <c r="AQK38" s="2027"/>
      <c r="AQL38" s="2027"/>
      <c r="AQM38" s="2027"/>
      <c r="AQN38" s="2027"/>
      <c r="AQO38" s="2027"/>
      <c r="AQP38" s="2027"/>
      <c r="AQQ38" s="2027"/>
      <c r="AQR38" s="2027"/>
      <c r="AQS38" s="2027"/>
      <c r="AQT38" s="2027"/>
      <c r="AQU38" s="2027"/>
      <c r="AQV38" s="2027"/>
      <c r="AQW38" s="2027"/>
      <c r="AQX38" s="2027"/>
      <c r="AQY38" s="2027"/>
      <c r="AQZ38" s="2027"/>
      <c r="ARA38" s="2027"/>
      <c r="ARB38" s="2027"/>
      <c r="ARC38" s="2027"/>
      <c r="ARD38" s="2027"/>
      <c r="ARE38" s="2027"/>
      <c r="ARF38" s="2027"/>
      <c r="ARG38" s="2027"/>
      <c r="ARH38" s="2027"/>
      <c r="ARI38" s="2027"/>
      <c r="ARJ38" s="2027"/>
      <c r="ARK38" s="2027"/>
      <c r="ARL38" s="2027"/>
      <c r="ARM38" s="2027"/>
      <c r="ARN38" s="2027"/>
      <c r="ARO38" s="2027"/>
      <c r="ARP38" s="2027"/>
      <c r="ARQ38" s="2027"/>
      <c r="ARR38" s="2027"/>
      <c r="ARS38" s="2027"/>
      <c r="ART38" s="2027"/>
      <c r="ARU38" s="2027"/>
      <c r="ARV38" s="2027"/>
      <c r="ARW38" s="2027"/>
      <c r="ARX38" s="2027"/>
      <c r="ARY38" s="2027"/>
      <c r="ARZ38" s="2027"/>
      <c r="ASA38" s="2027"/>
      <c r="ASB38" s="2027"/>
      <c r="ASC38" s="2027"/>
      <c r="ASD38" s="2027"/>
      <c r="ASE38" s="2027"/>
      <c r="ASF38" s="2027"/>
      <c r="ASG38" s="2027"/>
      <c r="ASH38" s="2027"/>
      <c r="ASI38" s="2027"/>
      <c r="ASJ38" s="2027"/>
      <c r="ASK38" s="2027"/>
      <c r="ASL38" s="2027"/>
      <c r="ASM38" s="2027"/>
      <c r="ASN38" s="2027"/>
      <c r="ASO38" s="2027"/>
      <c r="ASP38" s="2027"/>
      <c r="ASQ38" s="2027"/>
      <c r="ASR38" s="2027"/>
      <c r="ASS38" s="2027"/>
      <c r="AST38" s="2027"/>
      <c r="ASU38" s="2027"/>
      <c r="ASV38" s="2027"/>
      <c r="ASW38" s="2027"/>
      <c r="ASX38" s="2027"/>
      <c r="ASY38" s="2027"/>
      <c r="ASZ38" s="2027"/>
      <c r="ATA38" s="2027"/>
      <c r="ATB38" s="2027"/>
      <c r="ATC38" s="2027"/>
      <c r="ATD38" s="2027"/>
      <c r="ATE38" s="2027"/>
      <c r="ATF38" s="2027"/>
      <c r="ATG38" s="2027"/>
      <c r="ATH38" s="2027"/>
      <c r="ATI38" s="2027"/>
      <c r="ATJ38" s="2027"/>
      <c r="ATK38" s="2027"/>
      <c r="ATL38" s="2027"/>
      <c r="ATM38" s="2027"/>
      <c r="ATN38" s="2027"/>
      <c r="ATO38" s="2027"/>
      <c r="ATP38" s="2027"/>
      <c r="ATQ38" s="2027"/>
      <c r="ATR38" s="2027"/>
      <c r="ATS38" s="2027"/>
      <c r="ATT38" s="2027"/>
      <c r="ATU38" s="2027"/>
      <c r="ATV38" s="2027"/>
      <c r="ATW38" s="2027"/>
      <c r="ATX38" s="2027"/>
      <c r="ATY38" s="2027"/>
      <c r="ATZ38" s="2027"/>
      <c r="AUA38" s="2027"/>
      <c r="AUB38" s="2027"/>
      <c r="AUC38" s="2027"/>
      <c r="AUD38" s="2027"/>
      <c r="AUE38" s="2027"/>
      <c r="AUF38" s="2027"/>
      <c r="AUG38" s="2027"/>
      <c r="AUH38" s="2027"/>
      <c r="AUI38" s="2027"/>
      <c r="AUJ38" s="2027"/>
      <c r="AUK38" s="2027"/>
      <c r="AUL38" s="2027"/>
      <c r="AUM38" s="2027"/>
      <c r="AUN38" s="2027"/>
      <c r="AUO38" s="2027"/>
      <c r="AUP38" s="2027"/>
      <c r="AUQ38" s="2027"/>
      <c r="AUR38" s="2027"/>
      <c r="AUS38" s="2027"/>
      <c r="AUT38" s="2027"/>
      <c r="AUU38" s="2027"/>
      <c r="AUV38" s="2027"/>
      <c r="AUW38" s="2027"/>
      <c r="AUX38" s="2027"/>
      <c r="AUY38" s="2027"/>
      <c r="AUZ38" s="2027"/>
      <c r="AVA38" s="2027"/>
      <c r="AVB38" s="2027"/>
      <c r="AVC38" s="2027"/>
      <c r="AVD38" s="2027"/>
      <c r="AVE38" s="2027"/>
      <c r="AVF38" s="2027"/>
      <c r="AVG38" s="2027"/>
      <c r="AVH38" s="2027"/>
      <c r="AVI38" s="2027"/>
      <c r="AVJ38" s="2027"/>
      <c r="AVK38" s="2027"/>
      <c r="AVL38" s="2027"/>
      <c r="AVM38" s="2027"/>
      <c r="AVN38" s="2027"/>
      <c r="AVO38" s="2027"/>
      <c r="AVP38" s="2027"/>
      <c r="AVQ38" s="2027"/>
      <c r="AVR38" s="2027"/>
      <c r="AVS38" s="2027"/>
      <c r="AVT38" s="2027"/>
      <c r="AVU38" s="2027"/>
      <c r="AVV38" s="2027"/>
      <c r="AVW38" s="2027"/>
      <c r="AVX38" s="2027"/>
      <c r="AVY38" s="2027"/>
      <c r="AVZ38" s="2027"/>
      <c r="AWA38" s="2027"/>
      <c r="AWB38" s="2027"/>
      <c r="AWC38" s="2027"/>
      <c r="AWD38" s="2027"/>
      <c r="AWE38" s="2027"/>
      <c r="AWF38" s="2027"/>
      <c r="AWG38" s="2027"/>
      <c r="AWH38" s="2027"/>
      <c r="AWI38" s="2027"/>
      <c r="AWJ38" s="2027"/>
      <c r="AWK38" s="2027"/>
      <c r="AWL38" s="2027"/>
      <c r="AWM38" s="2027"/>
      <c r="AWN38" s="2027"/>
      <c r="AWO38" s="2027"/>
      <c r="AWP38" s="2027"/>
      <c r="AWQ38" s="2027"/>
      <c r="AWR38" s="2027"/>
      <c r="AWS38" s="2027"/>
      <c r="AWT38" s="2027"/>
      <c r="AWU38" s="2027"/>
      <c r="AWV38" s="2027"/>
      <c r="AWW38" s="2027"/>
      <c r="AWX38" s="2027"/>
      <c r="AWY38" s="2027"/>
      <c r="AWZ38" s="2027"/>
      <c r="AXA38" s="2027"/>
      <c r="AXB38" s="2027"/>
      <c r="AXC38" s="2027"/>
      <c r="AXD38" s="2027"/>
      <c r="AXE38" s="2027"/>
      <c r="AXF38" s="2027"/>
      <c r="AXG38" s="2027"/>
      <c r="AXH38" s="2027"/>
      <c r="AXI38" s="2027"/>
      <c r="AXJ38" s="2027"/>
      <c r="AXK38" s="2027"/>
      <c r="AXL38" s="2027"/>
      <c r="AXM38" s="2027"/>
      <c r="AXN38" s="2027"/>
      <c r="AXO38" s="2027"/>
      <c r="AXP38" s="2027"/>
      <c r="AXQ38" s="2027"/>
      <c r="AXR38" s="2027"/>
      <c r="AXS38" s="2027"/>
      <c r="AXT38" s="2027"/>
      <c r="AXU38" s="2027"/>
      <c r="AXV38" s="2027"/>
      <c r="AXW38" s="2027"/>
      <c r="AXX38" s="2027"/>
      <c r="AXY38" s="2027"/>
      <c r="AXZ38" s="2027"/>
      <c r="AYA38" s="2027"/>
      <c r="AYB38" s="2027"/>
      <c r="AYC38" s="2027"/>
      <c r="AYD38" s="2027"/>
      <c r="AYE38" s="2027"/>
      <c r="AYF38" s="2027"/>
      <c r="AYG38" s="2027"/>
      <c r="AYH38" s="2027"/>
      <c r="AYI38" s="2027"/>
      <c r="AYJ38" s="2027"/>
      <c r="AYK38" s="2027"/>
      <c r="AYL38" s="2027"/>
      <c r="AYM38" s="2027"/>
      <c r="AYN38" s="2027"/>
      <c r="AYO38" s="2027"/>
      <c r="AYP38" s="2027"/>
      <c r="AYQ38" s="2027"/>
      <c r="AYR38" s="2027"/>
      <c r="AYS38" s="2027"/>
      <c r="AYT38" s="2027"/>
      <c r="AYU38" s="2027"/>
      <c r="AYV38" s="2027"/>
      <c r="AYW38" s="2027"/>
      <c r="AYX38" s="2027"/>
      <c r="AYY38" s="2027"/>
      <c r="AYZ38" s="2027"/>
      <c r="AZA38" s="2027"/>
      <c r="AZB38" s="2027"/>
      <c r="AZC38" s="2027"/>
      <c r="AZD38" s="2027"/>
      <c r="AZE38" s="2027"/>
      <c r="AZF38" s="2027"/>
      <c r="AZG38" s="2027"/>
      <c r="AZH38" s="2027"/>
      <c r="AZI38" s="2027"/>
      <c r="AZJ38" s="2027"/>
      <c r="AZK38" s="2027"/>
      <c r="AZL38" s="2027"/>
      <c r="AZM38" s="2027"/>
      <c r="AZN38" s="2027"/>
      <c r="AZO38" s="2027"/>
      <c r="AZP38" s="2027"/>
      <c r="AZQ38" s="2027"/>
      <c r="AZR38" s="2027"/>
      <c r="AZS38" s="2027"/>
      <c r="AZT38" s="2027"/>
      <c r="AZU38" s="2027"/>
      <c r="AZV38" s="2027"/>
      <c r="AZW38" s="2027"/>
      <c r="AZX38" s="2027"/>
      <c r="AZY38" s="2027"/>
      <c r="AZZ38" s="2027"/>
      <c r="BAA38" s="2027"/>
      <c r="BAB38" s="2027"/>
      <c r="BAC38" s="2027"/>
      <c r="BAD38" s="2027"/>
      <c r="BAE38" s="2027"/>
      <c r="BAF38" s="2027"/>
      <c r="BAG38" s="2027"/>
      <c r="BAH38" s="2027"/>
      <c r="BAI38" s="2027"/>
      <c r="BAJ38" s="2027"/>
      <c r="BAK38" s="2027"/>
      <c r="BAL38" s="2027"/>
      <c r="BAM38" s="2027"/>
      <c r="BAN38" s="2027"/>
      <c r="BAO38" s="2027"/>
      <c r="BAP38" s="2027"/>
      <c r="BAQ38" s="2027"/>
      <c r="BAR38" s="2027"/>
      <c r="BAS38" s="2027"/>
      <c r="BAT38" s="2027"/>
      <c r="BAU38" s="2027"/>
      <c r="BAV38" s="2027"/>
      <c r="BAW38" s="2027"/>
      <c r="BAX38" s="2027"/>
      <c r="BAY38" s="2027"/>
      <c r="BAZ38" s="2027"/>
      <c r="BBA38" s="2027"/>
      <c r="BBB38" s="2027"/>
      <c r="BBC38" s="2027"/>
      <c r="BBD38" s="2027"/>
      <c r="BBE38" s="2027"/>
      <c r="BBF38" s="2027"/>
      <c r="BBG38" s="2027"/>
      <c r="BBH38" s="2027"/>
      <c r="BBI38" s="2027"/>
      <c r="BBJ38" s="2027"/>
      <c r="BBK38" s="2027"/>
      <c r="BBL38" s="2027"/>
      <c r="BBM38" s="2027"/>
      <c r="BBN38" s="2027"/>
      <c r="BBO38" s="2027"/>
      <c r="BBP38" s="2027"/>
      <c r="BBQ38" s="2027"/>
      <c r="BBR38" s="2027"/>
      <c r="BBS38" s="2027"/>
      <c r="BBT38" s="2027"/>
      <c r="BBU38" s="2027"/>
      <c r="BBV38" s="2027"/>
      <c r="BBW38" s="2027"/>
      <c r="BBX38" s="2027"/>
      <c r="BBY38" s="2027"/>
      <c r="BBZ38" s="2027"/>
      <c r="BCA38" s="2027"/>
      <c r="BCB38" s="2027"/>
      <c r="BCC38" s="2027"/>
      <c r="BCD38" s="2027"/>
      <c r="BCE38" s="2027"/>
      <c r="BCF38" s="2027"/>
      <c r="BCG38" s="2027"/>
      <c r="BCH38" s="2027"/>
      <c r="BCI38" s="2027"/>
      <c r="BCJ38" s="2027"/>
      <c r="BCK38" s="2027"/>
      <c r="BCL38" s="2027"/>
      <c r="BCM38" s="2027"/>
      <c r="BCN38" s="2027"/>
      <c r="BCO38" s="2027"/>
      <c r="BCP38" s="2027"/>
      <c r="BCQ38" s="2027"/>
      <c r="BCR38" s="2027"/>
      <c r="BCS38" s="2027"/>
      <c r="BCT38" s="2027"/>
      <c r="BCU38" s="2027"/>
      <c r="BCV38" s="2027"/>
      <c r="BCW38" s="2027"/>
      <c r="BCX38" s="2027"/>
      <c r="BCY38" s="2027"/>
      <c r="BCZ38" s="2027"/>
      <c r="BDA38" s="2027"/>
      <c r="BDB38" s="2027"/>
      <c r="BDC38" s="2027"/>
      <c r="BDD38" s="2027"/>
      <c r="BDE38" s="2027"/>
      <c r="BDF38" s="2027"/>
      <c r="BDG38" s="2027"/>
      <c r="BDH38" s="2027"/>
      <c r="BDI38" s="2027"/>
      <c r="BDJ38" s="2027"/>
      <c r="BDK38" s="2027"/>
      <c r="BDL38" s="2027"/>
      <c r="BDM38" s="2027"/>
      <c r="BDN38" s="2027"/>
      <c r="BDO38" s="2027"/>
      <c r="BDP38" s="2027"/>
      <c r="BDQ38" s="2027"/>
      <c r="BDR38" s="2027"/>
      <c r="BDS38" s="2027"/>
      <c r="BDT38" s="2027"/>
      <c r="BDU38" s="2027"/>
      <c r="BDV38" s="2027"/>
      <c r="BDW38" s="2027"/>
      <c r="BDX38" s="2027"/>
      <c r="BDY38" s="2027"/>
      <c r="BDZ38" s="2027"/>
      <c r="BEA38" s="2027"/>
      <c r="BEB38" s="2027"/>
      <c r="BEC38" s="2027"/>
      <c r="BED38" s="2027"/>
      <c r="BEE38" s="2027"/>
      <c r="BEF38" s="2027"/>
      <c r="BEG38" s="2027"/>
      <c r="BEH38" s="2027"/>
      <c r="BEI38" s="2027"/>
      <c r="BEJ38" s="2027"/>
      <c r="BEK38" s="2027"/>
      <c r="BEL38" s="2027"/>
      <c r="BEM38" s="2027"/>
      <c r="BEN38" s="2027"/>
      <c r="BEO38" s="2027"/>
      <c r="BEP38" s="2027"/>
      <c r="BEQ38" s="2027"/>
      <c r="BER38" s="2027"/>
      <c r="BES38" s="2027"/>
      <c r="BET38" s="2027"/>
      <c r="BEU38" s="2027"/>
      <c r="BEV38" s="2027"/>
      <c r="BEW38" s="2027"/>
      <c r="BEX38" s="2027"/>
      <c r="BEY38" s="2027"/>
      <c r="BEZ38" s="2027"/>
      <c r="BFA38" s="2027"/>
      <c r="BFB38" s="2027"/>
      <c r="BFC38" s="2027"/>
      <c r="BFD38" s="2027"/>
      <c r="BFE38" s="2027"/>
      <c r="BFF38" s="2027"/>
      <c r="BFG38" s="2027"/>
      <c r="BFH38" s="2027"/>
      <c r="BFI38" s="2027"/>
      <c r="BFJ38" s="2027"/>
      <c r="BFK38" s="2027"/>
      <c r="BFL38" s="2027"/>
      <c r="BFM38" s="2027"/>
      <c r="BFN38" s="2027"/>
      <c r="BFO38" s="2027"/>
      <c r="BFP38" s="2027"/>
      <c r="BFQ38" s="2027"/>
      <c r="BFR38" s="2027"/>
      <c r="BFS38" s="2027"/>
      <c r="BFT38" s="2027"/>
      <c r="BFU38" s="2027"/>
      <c r="BFV38" s="2027"/>
      <c r="BFW38" s="2027"/>
      <c r="BFX38" s="2027"/>
      <c r="BFY38" s="2027"/>
      <c r="BFZ38" s="2027"/>
      <c r="BGA38" s="2027"/>
      <c r="BGB38" s="2027"/>
      <c r="BGC38" s="2027"/>
      <c r="BGD38" s="2027"/>
      <c r="BGE38" s="2027"/>
      <c r="BGF38" s="2027"/>
      <c r="BGG38" s="2027"/>
      <c r="BGH38" s="2027"/>
      <c r="BGI38" s="2027"/>
      <c r="BGJ38" s="2027"/>
      <c r="BGK38" s="2027"/>
      <c r="BGL38" s="2027"/>
      <c r="BGM38" s="2027"/>
      <c r="BGN38" s="2027"/>
      <c r="BGO38" s="2027"/>
      <c r="BGP38" s="2027"/>
      <c r="BGQ38" s="2027"/>
      <c r="BGR38" s="2027"/>
      <c r="BGS38" s="2027"/>
      <c r="BGT38" s="2027"/>
      <c r="BGU38" s="2027"/>
      <c r="BGV38" s="2027"/>
      <c r="BGW38" s="2027"/>
      <c r="BGX38" s="2027"/>
      <c r="BGY38" s="2027"/>
      <c r="BGZ38" s="2027"/>
      <c r="BHA38" s="2027"/>
      <c r="BHB38" s="2027"/>
      <c r="BHC38" s="2027"/>
      <c r="BHD38" s="2027"/>
      <c r="BHE38" s="2027"/>
      <c r="BHF38" s="2027"/>
      <c r="BHG38" s="2027"/>
      <c r="BHH38" s="2027"/>
      <c r="BHI38" s="2027"/>
      <c r="BHJ38" s="2027"/>
      <c r="BHK38" s="2027"/>
      <c r="BHL38" s="2027"/>
      <c r="BHM38" s="2027"/>
      <c r="BHN38" s="2027"/>
      <c r="BHO38" s="2027"/>
      <c r="BHP38" s="2027"/>
      <c r="BHQ38" s="2027"/>
      <c r="BHR38" s="2027"/>
      <c r="BHS38" s="2027"/>
      <c r="BHT38" s="2027"/>
      <c r="BHU38" s="2027"/>
      <c r="BHV38" s="2027"/>
      <c r="BHW38" s="2027"/>
      <c r="BHX38" s="2027"/>
      <c r="BHY38" s="2027"/>
      <c r="BHZ38" s="2027"/>
      <c r="BIA38" s="2027"/>
      <c r="BIB38" s="2027"/>
      <c r="BIC38" s="2027"/>
      <c r="BID38" s="2027"/>
      <c r="BIE38" s="2027"/>
      <c r="BIF38" s="2027"/>
      <c r="BIG38" s="2027"/>
      <c r="BIH38" s="2027"/>
      <c r="BII38" s="2027"/>
      <c r="BIJ38" s="2027"/>
      <c r="BIK38" s="2027"/>
      <c r="BIL38" s="2027"/>
      <c r="BIM38" s="2027"/>
      <c r="BIN38" s="2027"/>
      <c r="BIO38" s="2027"/>
      <c r="BIP38" s="2027"/>
      <c r="BIQ38" s="2027"/>
      <c r="BIR38" s="2027"/>
      <c r="BIS38" s="2027"/>
      <c r="BIT38" s="2027"/>
      <c r="BIU38" s="2027"/>
      <c r="BIV38" s="2027"/>
      <c r="BIW38" s="2027"/>
      <c r="BIX38" s="2027"/>
      <c r="BIY38" s="2027"/>
      <c r="BIZ38" s="2027"/>
      <c r="BJA38" s="2027"/>
      <c r="BJB38" s="2027"/>
      <c r="BJC38" s="2027"/>
      <c r="BJD38" s="2027"/>
      <c r="BJE38" s="2027"/>
      <c r="BJF38" s="2027"/>
      <c r="BJG38" s="2027"/>
      <c r="BJH38" s="2027"/>
      <c r="BJI38" s="2027"/>
      <c r="BJJ38" s="2027"/>
      <c r="BJK38" s="2027"/>
      <c r="BJL38" s="2027"/>
      <c r="BJM38" s="2027"/>
      <c r="BJN38" s="2027"/>
      <c r="BJO38" s="2027"/>
      <c r="BJP38" s="2027"/>
      <c r="BJQ38" s="2027"/>
      <c r="BJR38" s="2027"/>
      <c r="BJS38" s="2027"/>
      <c r="BJT38" s="2027"/>
      <c r="BJU38" s="2027"/>
      <c r="BJV38" s="2027"/>
      <c r="BJW38" s="2027"/>
      <c r="BJX38" s="2027"/>
      <c r="BJY38" s="2027"/>
      <c r="BJZ38" s="2027"/>
      <c r="BKA38" s="2027"/>
      <c r="BKB38" s="2027"/>
      <c r="BKC38" s="2027"/>
      <c r="BKD38" s="2027"/>
      <c r="BKE38" s="2027"/>
      <c r="BKF38" s="2027"/>
      <c r="BKG38" s="2027"/>
      <c r="BKH38" s="2027"/>
      <c r="BKI38" s="2027"/>
      <c r="BKJ38" s="2027"/>
      <c r="BKK38" s="2027"/>
      <c r="BKL38" s="2027"/>
      <c r="BKM38" s="2027"/>
      <c r="BKN38" s="2027"/>
      <c r="BKO38" s="2027"/>
      <c r="BKP38" s="2027"/>
      <c r="BKQ38" s="2027"/>
      <c r="BKR38" s="2027"/>
      <c r="BKS38" s="2027"/>
      <c r="BKT38" s="2027"/>
      <c r="BKU38" s="2027"/>
      <c r="BKV38" s="2027"/>
      <c r="BKW38" s="2027"/>
      <c r="BKX38" s="2027"/>
      <c r="BKY38" s="2027"/>
      <c r="BKZ38" s="2027"/>
      <c r="BLA38" s="2027"/>
      <c r="BLB38" s="2027"/>
      <c r="BLC38" s="2027"/>
      <c r="BLD38" s="2027"/>
      <c r="BLE38" s="2027"/>
      <c r="BLF38" s="2027"/>
      <c r="BLG38" s="2027"/>
      <c r="BLH38" s="2027"/>
      <c r="BLI38" s="2027"/>
      <c r="BLJ38" s="2027"/>
      <c r="BLK38" s="2027"/>
      <c r="BLL38" s="2027"/>
      <c r="BLM38" s="2027"/>
      <c r="BLN38" s="2027"/>
      <c r="BLO38" s="2027"/>
      <c r="BLP38" s="2027"/>
      <c r="BLQ38" s="2027"/>
      <c r="BLR38" s="2027"/>
      <c r="BLS38" s="2027"/>
      <c r="BLT38" s="2027"/>
      <c r="BLU38" s="2027"/>
      <c r="BLV38" s="2027"/>
      <c r="BLW38" s="2027"/>
      <c r="BLX38" s="2027"/>
      <c r="BLY38" s="2027"/>
      <c r="BLZ38" s="2027"/>
      <c r="BMA38" s="2027"/>
      <c r="BMB38" s="2027"/>
      <c r="BMC38" s="2027"/>
      <c r="BMD38" s="2027"/>
      <c r="BME38" s="2027"/>
      <c r="BMF38" s="2027"/>
      <c r="BMG38" s="2027"/>
      <c r="BMH38" s="2027"/>
      <c r="BMI38" s="2027"/>
      <c r="BMJ38" s="2027"/>
      <c r="BMK38" s="2027"/>
      <c r="BML38" s="2027"/>
      <c r="BMM38" s="2027"/>
      <c r="BMN38" s="2027"/>
      <c r="BMO38" s="2027"/>
      <c r="BMP38" s="2027"/>
      <c r="BMQ38" s="2027"/>
      <c r="BMR38" s="2027"/>
      <c r="BMS38" s="2027"/>
      <c r="BMT38" s="2027"/>
      <c r="BMU38" s="2027"/>
      <c r="BMV38" s="2027"/>
      <c r="BMW38" s="2027"/>
      <c r="BMX38" s="2027"/>
      <c r="BMY38" s="2027"/>
      <c r="BMZ38" s="2027"/>
      <c r="BNA38" s="2027"/>
      <c r="BNB38" s="2027"/>
      <c r="BNC38" s="2027"/>
      <c r="BND38" s="2027"/>
      <c r="BNE38" s="2027"/>
      <c r="BNF38" s="2027"/>
      <c r="BNG38" s="2027"/>
      <c r="BNH38" s="2027"/>
      <c r="BNI38" s="2027"/>
      <c r="BNJ38" s="2027"/>
      <c r="BNK38" s="2027"/>
      <c r="BNL38" s="2027"/>
      <c r="BNM38" s="2027"/>
      <c r="BNN38" s="2027"/>
      <c r="BNO38" s="2027"/>
      <c r="BNP38" s="2027"/>
      <c r="BNQ38" s="2027"/>
      <c r="BNR38" s="2027"/>
      <c r="BNS38" s="2027"/>
      <c r="BNT38" s="2027"/>
      <c r="BNU38" s="2027"/>
      <c r="BNV38" s="2027"/>
      <c r="BNW38" s="2027"/>
      <c r="BNX38" s="2027"/>
      <c r="BNY38" s="2027"/>
      <c r="BNZ38" s="2027"/>
      <c r="BOA38" s="2027"/>
      <c r="BOB38" s="2027"/>
      <c r="BOC38" s="2027"/>
      <c r="BOD38" s="2027"/>
      <c r="BOE38" s="2027"/>
      <c r="BOF38" s="2027"/>
      <c r="BOG38" s="2027"/>
      <c r="BOH38" s="2027"/>
      <c r="BOI38" s="2027"/>
      <c r="BOJ38" s="2027"/>
      <c r="BOK38" s="2027"/>
      <c r="BOL38" s="2027"/>
      <c r="BOM38" s="2027"/>
      <c r="BON38" s="2027"/>
      <c r="BOO38" s="2027"/>
      <c r="BOP38" s="2027"/>
      <c r="BOQ38" s="2027"/>
      <c r="BOR38" s="2027"/>
      <c r="BOS38" s="2027"/>
      <c r="BOT38" s="2027"/>
      <c r="BOU38" s="2027"/>
      <c r="BOV38" s="2027"/>
      <c r="BOW38" s="2027"/>
      <c r="BOX38" s="2027"/>
      <c r="BOY38" s="2027"/>
      <c r="BOZ38" s="2027"/>
      <c r="BPA38" s="2027"/>
      <c r="BPB38" s="2027"/>
      <c r="BPC38" s="2027"/>
      <c r="BPD38" s="2027"/>
      <c r="BPE38" s="2027"/>
      <c r="BPF38" s="2027"/>
      <c r="BPG38" s="2027"/>
      <c r="BPH38" s="2027"/>
      <c r="BPI38" s="2027"/>
      <c r="BPJ38" s="2027"/>
      <c r="BPK38" s="2027"/>
      <c r="BPL38" s="2027"/>
      <c r="BPM38" s="2027"/>
      <c r="BPN38" s="2027"/>
      <c r="BPO38" s="2027"/>
      <c r="BPP38" s="2027"/>
      <c r="BPQ38" s="2027"/>
      <c r="BPR38" s="2027"/>
      <c r="BPS38" s="2027"/>
      <c r="BPT38" s="2027"/>
      <c r="BPU38" s="2027"/>
      <c r="BPV38" s="2027"/>
      <c r="BPW38" s="2027"/>
      <c r="BPX38" s="2027"/>
      <c r="BPY38" s="2027"/>
      <c r="BPZ38" s="2027"/>
      <c r="BQA38" s="2027"/>
      <c r="BQB38" s="2027"/>
      <c r="BQC38" s="2027"/>
      <c r="BQD38" s="2027"/>
      <c r="BQE38" s="2027"/>
      <c r="BQF38" s="2027"/>
      <c r="BQG38" s="2027"/>
      <c r="BQH38" s="2027"/>
      <c r="BQI38" s="2027"/>
      <c r="BQJ38" s="2027"/>
      <c r="BQK38" s="2027"/>
      <c r="BQL38" s="2027"/>
      <c r="BQM38" s="2027"/>
      <c r="BQN38" s="2027"/>
      <c r="BQO38" s="2027"/>
      <c r="BQP38" s="2027"/>
      <c r="BQQ38" s="2027"/>
      <c r="BQR38" s="2027"/>
      <c r="BQS38" s="2027"/>
      <c r="BQT38" s="2027"/>
      <c r="BQU38" s="2027"/>
      <c r="BQV38" s="2027"/>
      <c r="BQW38" s="2027"/>
      <c r="BQX38" s="2027"/>
      <c r="BQY38" s="2027"/>
      <c r="BQZ38" s="2027"/>
      <c r="BRA38" s="2027"/>
      <c r="BRB38" s="2027"/>
      <c r="BRC38" s="2027"/>
      <c r="BRD38" s="2027"/>
      <c r="BRE38" s="2027"/>
      <c r="BRF38" s="2027"/>
      <c r="BRG38" s="2027"/>
      <c r="BRH38" s="2027"/>
      <c r="BRI38" s="2027"/>
      <c r="BRJ38" s="2027"/>
      <c r="BRK38" s="2027"/>
      <c r="BRL38" s="2027"/>
      <c r="BRM38" s="2027"/>
      <c r="BRN38" s="2027"/>
      <c r="BRO38" s="2027"/>
      <c r="BRP38" s="2027"/>
      <c r="BRQ38" s="2027"/>
      <c r="BRR38" s="2027"/>
      <c r="BRS38" s="2027"/>
      <c r="BRT38" s="2027"/>
      <c r="BRU38" s="2027"/>
      <c r="BRV38" s="2027"/>
      <c r="BRW38" s="2027"/>
      <c r="BRX38" s="2027"/>
      <c r="BRY38" s="2027"/>
      <c r="BRZ38" s="2027"/>
      <c r="BSA38" s="2027"/>
      <c r="BSB38" s="2027"/>
      <c r="BSC38" s="2027"/>
      <c r="BSD38" s="2027"/>
      <c r="BSE38" s="2027"/>
      <c r="BSF38" s="2027"/>
      <c r="BSG38" s="2027"/>
      <c r="BSH38" s="2027"/>
      <c r="BSI38" s="2027"/>
      <c r="BSJ38" s="2027"/>
      <c r="BSK38" s="2027"/>
      <c r="BSL38" s="2027"/>
      <c r="BSM38" s="2027"/>
      <c r="BSN38" s="2027"/>
      <c r="BSO38" s="2027"/>
      <c r="BSP38" s="2027"/>
      <c r="BSQ38" s="2027"/>
      <c r="BSR38" s="2027"/>
      <c r="BSS38" s="2027"/>
      <c r="BST38" s="2027"/>
      <c r="BSU38" s="2027"/>
      <c r="BSV38" s="2027"/>
      <c r="BSW38" s="2027"/>
      <c r="BSX38" s="2027"/>
      <c r="BSY38" s="2027"/>
      <c r="BSZ38" s="2027"/>
      <c r="BTA38" s="2027"/>
      <c r="BTB38" s="2027"/>
      <c r="BTC38" s="2027"/>
      <c r="BTD38" s="2027"/>
      <c r="BTE38" s="2027"/>
      <c r="BTF38" s="2027"/>
      <c r="BTG38" s="2027"/>
      <c r="BTH38" s="2027"/>
      <c r="BTI38" s="2027"/>
      <c r="BTJ38" s="2027"/>
      <c r="BTK38" s="2027"/>
      <c r="BTL38" s="2027"/>
      <c r="BTM38" s="2027"/>
      <c r="BTN38" s="2027"/>
      <c r="BTO38" s="2027"/>
      <c r="BTP38" s="2027"/>
      <c r="BTQ38" s="2027"/>
      <c r="BTR38" s="2027"/>
      <c r="BTS38" s="2027"/>
      <c r="BTT38" s="2027"/>
      <c r="BTU38" s="2027"/>
      <c r="BTV38" s="2027"/>
      <c r="BTW38" s="2027"/>
      <c r="BTX38" s="2027"/>
      <c r="BTY38" s="2027"/>
      <c r="BTZ38" s="2027"/>
      <c r="BUA38" s="2027"/>
      <c r="BUB38" s="2027"/>
      <c r="BUC38" s="2027"/>
      <c r="BUD38" s="2027"/>
      <c r="BUE38" s="2027"/>
      <c r="BUF38" s="2027"/>
      <c r="BUG38" s="2027"/>
      <c r="BUH38" s="2027"/>
      <c r="BUI38" s="2027"/>
      <c r="BUJ38" s="2027"/>
      <c r="BUK38" s="2027"/>
      <c r="BUL38" s="2027"/>
      <c r="BUM38" s="2027"/>
      <c r="BUN38" s="2027"/>
      <c r="BUO38" s="2027"/>
      <c r="BUP38" s="2027"/>
      <c r="BUQ38" s="2027"/>
      <c r="BUR38" s="2027"/>
      <c r="BUS38" s="2027"/>
      <c r="BUT38" s="2027"/>
      <c r="BUU38" s="2027"/>
      <c r="BUV38" s="2027"/>
      <c r="BUW38" s="2027"/>
      <c r="BUX38" s="2027"/>
      <c r="BUY38" s="2027"/>
      <c r="BUZ38" s="2027"/>
      <c r="BVA38" s="2027"/>
      <c r="BVB38" s="2027"/>
      <c r="BVC38" s="2027"/>
      <c r="BVD38" s="2027"/>
      <c r="BVE38" s="2027"/>
      <c r="BVF38" s="2027"/>
      <c r="BVG38" s="2027"/>
      <c r="BVH38" s="2027"/>
      <c r="BVI38" s="2027"/>
      <c r="BVJ38" s="2027"/>
      <c r="BVK38" s="2027"/>
      <c r="BVL38" s="2027"/>
      <c r="BVM38" s="2027"/>
      <c r="BVN38" s="2027"/>
      <c r="BVO38" s="2027"/>
      <c r="BVP38" s="2027"/>
      <c r="BVQ38" s="2027"/>
      <c r="BVR38" s="2027"/>
      <c r="BVS38" s="2027"/>
      <c r="BVT38" s="2027"/>
      <c r="BVU38" s="2027"/>
      <c r="BVV38" s="2027"/>
      <c r="BVW38" s="2027"/>
      <c r="BVX38" s="2027"/>
      <c r="BVY38" s="2027"/>
      <c r="BVZ38" s="2027"/>
      <c r="BWA38" s="2027"/>
      <c r="BWB38" s="2027"/>
      <c r="BWC38" s="2027"/>
      <c r="BWD38" s="2027"/>
      <c r="BWE38" s="2027"/>
      <c r="BWF38" s="2027"/>
      <c r="BWG38" s="2027"/>
      <c r="BWH38" s="2027"/>
      <c r="BWI38" s="2027"/>
      <c r="BWJ38" s="2027"/>
      <c r="BWK38" s="2027"/>
      <c r="BWL38" s="2027"/>
      <c r="BWM38" s="2027"/>
      <c r="BWN38" s="2027"/>
      <c r="BWO38" s="2027"/>
      <c r="BWP38" s="2027"/>
      <c r="BWQ38" s="2027"/>
      <c r="BWR38" s="2027"/>
      <c r="BWS38" s="2027"/>
      <c r="BWT38" s="2027"/>
      <c r="BWU38" s="2027"/>
      <c r="BWV38" s="2027"/>
      <c r="BWW38" s="2027"/>
      <c r="BWX38" s="2027"/>
      <c r="BWY38" s="2027"/>
      <c r="BWZ38" s="2027"/>
      <c r="BXA38" s="2027"/>
      <c r="BXB38" s="2027"/>
      <c r="BXC38" s="2027"/>
      <c r="BXD38" s="2027"/>
      <c r="BXE38" s="2027"/>
      <c r="BXF38" s="2027"/>
      <c r="BXG38" s="2027"/>
      <c r="BXH38" s="2027"/>
      <c r="BXI38" s="2027"/>
      <c r="BXJ38" s="2027"/>
      <c r="BXK38" s="2027"/>
      <c r="BXL38" s="2027"/>
      <c r="BXM38" s="2027"/>
      <c r="BXN38" s="2027"/>
      <c r="BXO38" s="2027"/>
      <c r="BXP38" s="2027"/>
      <c r="BXQ38" s="2027"/>
      <c r="BXR38" s="2027"/>
      <c r="BXS38" s="2027"/>
      <c r="BXT38" s="2027"/>
      <c r="BXU38" s="2027"/>
      <c r="BXV38" s="2027"/>
      <c r="BXW38" s="2027"/>
      <c r="BXX38" s="2027"/>
      <c r="BXY38" s="2027"/>
      <c r="BXZ38" s="2027"/>
      <c r="BYA38" s="2027"/>
      <c r="BYB38" s="2027"/>
      <c r="BYC38" s="2027"/>
      <c r="BYD38" s="2027"/>
      <c r="BYE38" s="2027"/>
      <c r="BYF38" s="2027"/>
      <c r="BYG38" s="2027"/>
      <c r="BYH38" s="2027"/>
      <c r="BYI38" s="2027"/>
      <c r="BYJ38" s="2027"/>
      <c r="BYK38" s="2027"/>
      <c r="BYL38" s="2027"/>
      <c r="BYM38" s="2027"/>
      <c r="BYN38" s="2027"/>
      <c r="BYO38" s="2027"/>
      <c r="BYP38" s="2027"/>
      <c r="BYQ38" s="2027"/>
      <c r="BYR38" s="2027"/>
      <c r="BYS38" s="2027"/>
      <c r="BYT38" s="2027"/>
      <c r="BYU38" s="2027"/>
      <c r="BYV38" s="2027"/>
      <c r="BYW38" s="2027"/>
      <c r="BYX38" s="2027"/>
      <c r="BYY38" s="2027"/>
      <c r="BYZ38" s="2027"/>
      <c r="BZA38" s="2027"/>
      <c r="BZB38" s="2027"/>
      <c r="BZC38" s="2027"/>
      <c r="BZD38" s="2027"/>
      <c r="BZE38" s="2027"/>
      <c r="BZF38" s="2027"/>
      <c r="BZG38" s="2027"/>
      <c r="BZH38" s="2027"/>
      <c r="BZI38" s="2027"/>
      <c r="BZJ38" s="2027"/>
      <c r="BZK38" s="2027"/>
      <c r="BZL38" s="2027"/>
      <c r="BZM38" s="2027"/>
      <c r="BZN38" s="2027"/>
      <c r="BZO38" s="2027"/>
      <c r="BZP38" s="2027"/>
      <c r="BZQ38" s="2027"/>
      <c r="BZR38" s="2027"/>
      <c r="BZS38" s="2027"/>
      <c r="BZT38" s="2027"/>
      <c r="BZU38" s="2027"/>
      <c r="BZV38" s="2027"/>
      <c r="BZW38" s="2027"/>
      <c r="BZX38" s="2027"/>
      <c r="BZY38" s="2027"/>
      <c r="BZZ38" s="2027"/>
      <c r="CAA38" s="2027"/>
      <c r="CAB38" s="2027"/>
      <c r="CAC38" s="2027"/>
      <c r="CAD38" s="2027"/>
      <c r="CAE38" s="2027"/>
      <c r="CAF38" s="2027"/>
      <c r="CAG38" s="2027"/>
      <c r="CAH38" s="2027"/>
      <c r="CAI38" s="2027"/>
      <c r="CAJ38" s="2027"/>
      <c r="CAK38" s="2027"/>
      <c r="CAL38" s="2027"/>
      <c r="CAM38" s="2027"/>
      <c r="CAN38" s="2027"/>
      <c r="CAO38" s="2027"/>
      <c r="CAP38" s="2027"/>
      <c r="CAQ38" s="2027"/>
      <c r="CAR38" s="2027"/>
      <c r="CAS38" s="2027"/>
      <c r="CAT38" s="2027"/>
      <c r="CAU38" s="2027"/>
      <c r="CAV38" s="2027"/>
      <c r="CAW38" s="2027"/>
      <c r="CAX38" s="2027"/>
      <c r="CAY38" s="2027"/>
      <c r="CAZ38" s="2027"/>
      <c r="CBA38" s="2027"/>
      <c r="CBB38" s="2027"/>
      <c r="CBC38" s="2027"/>
      <c r="CBD38" s="2027"/>
      <c r="CBE38" s="2027"/>
      <c r="CBF38" s="2027"/>
      <c r="CBG38" s="2027"/>
      <c r="CBH38" s="2027"/>
      <c r="CBI38" s="2027"/>
      <c r="CBJ38" s="2027"/>
      <c r="CBK38" s="2027"/>
      <c r="CBL38" s="2027"/>
      <c r="CBM38" s="2027"/>
      <c r="CBN38" s="2027"/>
      <c r="CBO38" s="2027"/>
      <c r="CBP38" s="2027"/>
      <c r="CBQ38" s="2027"/>
      <c r="CBR38" s="2027"/>
      <c r="CBS38" s="2027"/>
      <c r="CBT38" s="2027"/>
      <c r="CBU38" s="2027"/>
      <c r="CBV38" s="2027"/>
      <c r="CBW38" s="2027"/>
      <c r="CBX38" s="2027"/>
      <c r="CBY38" s="2027"/>
      <c r="CBZ38" s="2027"/>
      <c r="CCA38" s="2027"/>
      <c r="CCB38" s="2027"/>
      <c r="CCC38" s="2027"/>
      <c r="CCD38" s="2027"/>
      <c r="CCE38" s="2027"/>
      <c r="CCF38" s="2027"/>
      <c r="CCG38" s="2027"/>
      <c r="CCH38" s="2027"/>
      <c r="CCI38" s="2027"/>
      <c r="CCJ38" s="2027"/>
      <c r="CCK38" s="2027"/>
      <c r="CCL38" s="2027"/>
      <c r="CCM38" s="2027"/>
      <c r="CCN38" s="2027"/>
      <c r="CCO38" s="2027"/>
      <c r="CCP38" s="2027"/>
      <c r="CCQ38" s="2027"/>
      <c r="CCR38" s="2027"/>
      <c r="CCS38" s="2027"/>
      <c r="CCT38" s="2027"/>
      <c r="CCU38" s="2027"/>
      <c r="CCV38" s="2027"/>
      <c r="CCW38" s="2027"/>
      <c r="CCX38" s="2027"/>
      <c r="CCY38" s="2027"/>
      <c r="CCZ38" s="2027"/>
      <c r="CDA38" s="2027"/>
      <c r="CDB38" s="2027"/>
      <c r="CDC38" s="2027"/>
      <c r="CDD38" s="2027"/>
      <c r="CDE38" s="2027"/>
      <c r="CDF38" s="2027"/>
      <c r="CDG38" s="2027"/>
      <c r="CDH38" s="2027"/>
      <c r="CDI38" s="2027"/>
      <c r="CDJ38" s="2027"/>
      <c r="CDK38" s="2027"/>
      <c r="CDL38" s="2027"/>
      <c r="CDM38" s="2027"/>
      <c r="CDN38" s="2027"/>
      <c r="CDO38" s="2027"/>
      <c r="CDP38" s="2027"/>
      <c r="CDQ38" s="2027"/>
      <c r="CDR38" s="2027"/>
      <c r="CDS38" s="2027"/>
      <c r="CDT38" s="2027"/>
      <c r="CDU38" s="2027"/>
      <c r="CDV38" s="2027"/>
      <c r="CDW38" s="2027"/>
      <c r="CDX38" s="2027"/>
      <c r="CDY38" s="2027"/>
      <c r="CDZ38" s="2027"/>
      <c r="CEA38" s="2027"/>
      <c r="CEB38" s="2027"/>
      <c r="CEC38" s="2027"/>
      <c r="CED38" s="2027"/>
      <c r="CEE38" s="2027"/>
      <c r="CEF38" s="2027"/>
      <c r="CEG38" s="2027"/>
      <c r="CEH38" s="2027"/>
      <c r="CEI38" s="2027"/>
      <c r="CEJ38" s="2027"/>
      <c r="CEK38" s="2027"/>
      <c r="CEL38" s="2027"/>
      <c r="CEM38" s="2027"/>
      <c r="CEN38" s="2027"/>
      <c r="CEO38" s="2027"/>
      <c r="CEP38" s="2027"/>
      <c r="CEQ38" s="2027"/>
      <c r="CER38" s="2027"/>
      <c r="CES38" s="2027"/>
      <c r="CET38" s="2027"/>
      <c r="CEU38" s="2027"/>
      <c r="CEV38" s="2027"/>
      <c r="CEW38" s="2027"/>
      <c r="CEX38" s="2027"/>
      <c r="CEY38" s="2027"/>
      <c r="CEZ38" s="2027"/>
      <c r="CFA38" s="2027"/>
      <c r="CFB38" s="2027"/>
      <c r="CFC38" s="2027"/>
      <c r="CFD38" s="2027"/>
      <c r="CFE38" s="2027"/>
      <c r="CFF38" s="2027"/>
      <c r="CFG38" s="2027"/>
      <c r="CFH38" s="2027"/>
      <c r="CFI38" s="2027"/>
      <c r="CFJ38" s="2027"/>
      <c r="CFK38" s="2027"/>
      <c r="CFL38" s="2027"/>
      <c r="CFM38" s="2027"/>
      <c r="CFN38" s="2027"/>
      <c r="CFO38" s="2027"/>
      <c r="CFP38" s="2027"/>
      <c r="CFQ38" s="2027"/>
      <c r="CFR38" s="2027"/>
      <c r="CFS38" s="2027"/>
      <c r="CFT38" s="2027"/>
      <c r="CFU38" s="2027"/>
      <c r="CFV38" s="2027"/>
      <c r="CFW38" s="2027"/>
      <c r="CFX38" s="2027"/>
      <c r="CFY38" s="2027"/>
      <c r="CFZ38" s="2027"/>
      <c r="CGA38" s="2027"/>
      <c r="CGB38" s="2027"/>
      <c r="CGC38" s="2027"/>
      <c r="CGD38" s="2027"/>
      <c r="CGE38" s="2027"/>
      <c r="CGF38" s="2027"/>
      <c r="CGG38" s="2027"/>
      <c r="CGH38" s="2027"/>
      <c r="CGI38" s="2027"/>
      <c r="CGJ38" s="2027"/>
      <c r="CGK38" s="2027"/>
      <c r="CGL38" s="2027"/>
      <c r="CGM38" s="2027"/>
      <c r="CGN38" s="2027"/>
      <c r="CGO38" s="2027"/>
      <c r="CGP38" s="2027"/>
      <c r="CGQ38" s="2027"/>
      <c r="CGR38" s="2027"/>
      <c r="CGS38" s="2027"/>
      <c r="CGT38" s="2027"/>
      <c r="CGU38" s="2027"/>
      <c r="CGV38" s="2027"/>
      <c r="CGW38" s="2027"/>
      <c r="CGX38" s="2027"/>
      <c r="CGY38" s="2027"/>
      <c r="CGZ38" s="2027"/>
      <c r="CHA38" s="2027"/>
      <c r="CHB38" s="2027"/>
      <c r="CHC38" s="2027"/>
      <c r="CHD38" s="2027"/>
      <c r="CHE38" s="2027"/>
      <c r="CHF38" s="2027"/>
      <c r="CHG38" s="2027"/>
      <c r="CHH38" s="2027"/>
      <c r="CHI38" s="2027"/>
      <c r="CHJ38" s="2027"/>
      <c r="CHK38" s="2027"/>
      <c r="CHL38" s="2027"/>
      <c r="CHM38" s="2027"/>
      <c r="CHN38" s="2027"/>
      <c r="CHO38" s="2027"/>
      <c r="CHP38" s="2027"/>
      <c r="CHQ38" s="2027"/>
      <c r="CHR38" s="2027"/>
      <c r="CHS38" s="2027"/>
      <c r="CHT38" s="2027"/>
      <c r="CHU38" s="2027"/>
      <c r="CHV38" s="2027"/>
      <c r="CHW38" s="2027"/>
      <c r="CHX38" s="2027"/>
      <c r="CHY38" s="2027"/>
      <c r="CHZ38" s="2027"/>
      <c r="CIA38" s="2027"/>
      <c r="CIB38" s="2027"/>
      <c r="CIC38" s="2027"/>
      <c r="CID38" s="2027"/>
      <c r="CIE38" s="2027"/>
      <c r="CIF38" s="2027"/>
      <c r="CIG38" s="2027"/>
      <c r="CIH38" s="2027"/>
      <c r="CII38" s="2027"/>
      <c r="CIJ38" s="2027"/>
      <c r="CIK38" s="2027"/>
      <c r="CIL38" s="2027"/>
      <c r="CIM38" s="2027"/>
      <c r="CIN38" s="2027"/>
      <c r="CIO38" s="2027"/>
      <c r="CIP38" s="2027"/>
      <c r="CIQ38" s="2027"/>
      <c r="CIR38" s="2027"/>
      <c r="CIS38" s="2027"/>
      <c r="CIT38" s="2027"/>
      <c r="CIU38" s="2027"/>
      <c r="CIV38" s="2027"/>
      <c r="CIW38" s="2027"/>
      <c r="CIX38" s="2027"/>
      <c r="CIY38" s="2027"/>
      <c r="CIZ38" s="2027"/>
      <c r="CJA38" s="2027"/>
      <c r="CJB38" s="2027"/>
      <c r="CJC38" s="2027"/>
      <c r="CJD38" s="2027"/>
      <c r="CJE38" s="2027"/>
      <c r="CJF38" s="2027"/>
      <c r="CJG38" s="2027"/>
      <c r="CJH38" s="2027"/>
      <c r="CJI38" s="2027"/>
      <c r="CJJ38" s="2027"/>
      <c r="CJK38" s="2027"/>
      <c r="CJL38" s="2027"/>
      <c r="CJM38" s="2027"/>
      <c r="CJN38" s="2027"/>
      <c r="CJO38" s="2027"/>
      <c r="CJP38" s="2027"/>
      <c r="CJQ38" s="2027"/>
      <c r="CJR38" s="2027"/>
      <c r="CJS38" s="2027"/>
      <c r="CJT38" s="2027"/>
      <c r="CJU38" s="2027"/>
      <c r="CJV38" s="2027"/>
      <c r="CJW38" s="2027"/>
      <c r="CJX38" s="2027"/>
      <c r="CJY38" s="2027"/>
      <c r="CJZ38" s="2027"/>
      <c r="CKA38" s="2027"/>
      <c r="CKB38" s="2027"/>
      <c r="CKC38" s="2027"/>
      <c r="CKD38" s="2027"/>
      <c r="CKE38" s="2027"/>
      <c r="CKF38" s="2027"/>
      <c r="CKG38" s="2027"/>
      <c r="CKH38" s="2027"/>
      <c r="CKI38" s="2027"/>
      <c r="CKJ38" s="2027"/>
      <c r="CKK38" s="2027"/>
      <c r="CKL38" s="2027"/>
      <c r="CKM38" s="2027"/>
      <c r="CKN38" s="2027"/>
      <c r="CKO38" s="2027"/>
      <c r="CKP38" s="2027"/>
      <c r="CKQ38" s="2027"/>
      <c r="CKR38" s="2027"/>
      <c r="CKS38" s="2027"/>
      <c r="CKT38" s="2027"/>
      <c r="CKU38" s="2027"/>
      <c r="CKV38" s="2027"/>
      <c r="CKW38" s="2027"/>
      <c r="CKX38" s="2027"/>
      <c r="CKY38" s="2027"/>
      <c r="CKZ38" s="2027"/>
      <c r="CLA38" s="2027"/>
      <c r="CLB38" s="2027"/>
      <c r="CLC38" s="2027"/>
      <c r="CLD38" s="2027"/>
      <c r="CLE38" s="2027"/>
      <c r="CLF38" s="2027"/>
      <c r="CLG38" s="2027"/>
      <c r="CLH38" s="2027"/>
      <c r="CLI38" s="2027"/>
      <c r="CLJ38" s="2027"/>
      <c r="CLK38" s="2027"/>
      <c r="CLL38" s="2027"/>
      <c r="CLM38" s="2027"/>
      <c r="CLN38" s="2027"/>
      <c r="CLO38" s="2027"/>
      <c r="CLP38" s="2027"/>
      <c r="CLQ38" s="2027"/>
      <c r="CLR38" s="2027"/>
      <c r="CLS38" s="2027"/>
      <c r="CLT38" s="2027"/>
      <c r="CLU38" s="2027"/>
      <c r="CLV38" s="2027"/>
      <c r="CLW38" s="2027"/>
      <c r="CLX38" s="2027"/>
      <c r="CLY38" s="2027"/>
      <c r="CLZ38" s="2027"/>
      <c r="CMA38" s="2027"/>
      <c r="CMB38" s="2027"/>
      <c r="CMC38" s="2027"/>
      <c r="CMD38" s="2027"/>
      <c r="CME38" s="2027"/>
      <c r="CMF38" s="2027"/>
      <c r="CMG38" s="2027"/>
      <c r="CMH38" s="2027"/>
      <c r="CMI38" s="2027"/>
      <c r="CMJ38" s="2027"/>
      <c r="CMK38" s="2027"/>
      <c r="CML38" s="2027"/>
      <c r="CMM38" s="2027"/>
      <c r="CMN38" s="2027"/>
      <c r="CMO38" s="2027"/>
      <c r="CMP38" s="2027"/>
      <c r="CMQ38" s="2027"/>
      <c r="CMR38" s="2027"/>
      <c r="CMS38" s="2027"/>
      <c r="CMT38" s="2027"/>
      <c r="CMU38" s="2027"/>
      <c r="CMV38" s="2027"/>
      <c r="CMW38" s="2027"/>
      <c r="CMX38" s="2027"/>
      <c r="CMY38" s="2027"/>
      <c r="CMZ38" s="2027"/>
      <c r="CNA38" s="2027"/>
      <c r="CNB38" s="2027"/>
      <c r="CNC38" s="2027"/>
      <c r="CND38" s="2027"/>
      <c r="CNE38" s="2027"/>
      <c r="CNF38" s="2027"/>
      <c r="CNG38" s="2027"/>
      <c r="CNH38" s="2027"/>
      <c r="CNI38" s="2027"/>
      <c r="CNJ38" s="2027"/>
      <c r="CNK38" s="2027"/>
      <c r="CNL38" s="2027"/>
      <c r="CNM38" s="2027"/>
      <c r="CNN38" s="2027"/>
      <c r="CNO38" s="2027"/>
      <c r="CNP38" s="2027"/>
      <c r="CNQ38" s="2027"/>
      <c r="CNR38" s="2027"/>
      <c r="CNS38" s="2027"/>
      <c r="CNT38" s="2027"/>
      <c r="CNU38" s="2027"/>
      <c r="CNV38" s="2027"/>
      <c r="CNW38" s="2027"/>
      <c r="CNX38" s="2027"/>
      <c r="CNY38" s="2027"/>
      <c r="CNZ38" s="2027"/>
      <c r="COA38" s="2027"/>
      <c r="COB38" s="2027"/>
      <c r="COC38" s="2027"/>
      <c r="COD38" s="2027"/>
      <c r="COE38" s="2027"/>
      <c r="COF38" s="2027"/>
      <c r="COG38" s="2027"/>
      <c r="COH38" s="2027"/>
      <c r="COI38" s="2027"/>
      <c r="COJ38" s="2027"/>
      <c r="COK38" s="2027"/>
      <c r="COL38" s="2027"/>
      <c r="COM38" s="2027"/>
      <c r="CON38" s="2027"/>
      <c r="COO38" s="2027"/>
      <c r="COP38" s="2027"/>
      <c r="COQ38" s="2027"/>
      <c r="COR38" s="2027"/>
      <c r="COS38" s="2027"/>
      <c r="COT38" s="2027"/>
      <c r="COU38" s="2027"/>
      <c r="COV38" s="2027"/>
      <c r="COW38" s="2027"/>
      <c r="COX38" s="2027"/>
      <c r="COY38" s="2027"/>
      <c r="COZ38" s="2027"/>
      <c r="CPA38" s="2027"/>
      <c r="CPB38" s="2027"/>
      <c r="CPC38" s="2027"/>
      <c r="CPD38" s="2027"/>
      <c r="CPE38" s="2027"/>
      <c r="CPF38" s="2027"/>
      <c r="CPG38" s="2027"/>
      <c r="CPH38" s="2027"/>
      <c r="CPI38" s="2027"/>
      <c r="CPJ38" s="2027"/>
      <c r="CPK38" s="2027"/>
      <c r="CPL38" s="2027"/>
      <c r="CPM38" s="2027"/>
      <c r="CPN38" s="2027"/>
      <c r="CPO38" s="2027"/>
      <c r="CPP38" s="2027"/>
      <c r="CPQ38" s="2027"/>
      <c r="CPR38" s="2027"/>
      <c r="CPS38" s="2027"/>
      <c r="CPT38" s="2027"/>
      <c r="CPU38" s="2027"/>
      <c r="CPV38" s="2027"/>
      <c r="CPW38" s="2027"/>
      <c r="CPX38" s="2027"/>
      <c r="CPY38" s="2027"/>
      <c r="CPZ38" s="2027"/>
      <c r="CQA38" s="2027"/>
      <c r="CQB38" s="2027"/>
      <c r="CQC38" s="2027"/>
      <c r="CQD38" s="2027"/>
      <c r="CQE38" s="2027"/>
      <c r="CQF38" s="2027"/>
      <c r="CQG38" s="2027"/>
      <c r="CQH38" s="2027"/>
      <c r="CQI38" s="2027"/>
      <c r="CQJ38" s="2027"/>
      <c r="CQK38" s="2027"/>
      <c r="CQL38" s="2027"/>
      <c r="CQM38" s="2027"/>
      <c r="CQN38" s="2027"/>
      <c r="CQO38" s="2027"/>
      <c r="CQP38" s="2027"/>
      <c r="CQQ38" s="2027"/>
      <c r="CQR38" s="2027"/>
      <c r="CQS38" s="2027"/>
      <c r="CQT38" s="2027"/>
      <c r="CQU38" s="2027"/>
      <c r="CQV38" s="2027"/>
      <c r="CQW38" s="2027"/>
      <c r="CQX38" s="2027"/>
      <c r="CQY38" s="2027"/>
      <c r="CQZ38" s="2027"/>
      <c r="CRA38" s="2027"/>
      <c r="CRB38" s="2027"/>
      <c r="CRC38" s="2027"/>
      <c r="CRD38" s="2027"/>
      <c r="CRE38" s="2027"/>
      <c r="CRF38" s="2027"/>
      <c r="CRG38" s="2027"/>
      <c r="CRH38" s="2027"/>
      <c r="CRI38" s="2027"/>
      <c r="CRJ38" s="2027"/>
      <c r="CRK38" s="2027"/>
      <c r="CRL38" s="2027"/>
      <c r="CRM38" s="2027"/>
      <c r="CRN38" s="2027"/>
      <c r="CRO38" s="2027"/>
      <c r="CRP38" s="2027"/>
      <c r="CRQ38" s="2027"/>
      <c r="CRR38" s="2027"/>
      <c r="CRS38" s="2027"/>
      <c r="CRT38" s="2027"/>
      <c r="CRU38" s="2027"/>
      <c r="CRV38" s="2027"/>
      <c r="CRW38" s="2027"/>
      <c r="CRX38" s="2027"/>
      <c r="CRY38" s="2027"/>
      <c r="CRZ38" s="2027"/>
      <c r="CSA38" s="2027"/>
      <c r="CSB38" s="2027"/>
      <c r="CSC38" s="2027"/>
      <c r="CSD38" s="2027"/>
      <c r="CSE38" s="2027"/>
      <c r="CSF38" s="2027"/>
      <c r="CSG38" s="2027"/>
      <c r="CSH38" s="2027"/>
      <c r="CSI38" s="2027"/>
      <c r="CSJ38" s="2027"/>
      <c r="CSK38" s="2027"/>
      <c r="CSL38" s="2027"/>
      <c r="CSM38" s="2027"/>
      <c r="CSN38" s="2027"/>
      <c r="CSO38" s="2027"/>
      <c r="CSP38" s="2027"/>
      <c r="CSQ38" s="2027"/>
      <c r="CSR38" s="2027"/>
      <c r="CSS38" s="2027"/>
      <c r="CST38" s="2027"/>
      <c r="CSU38" s="2027"/>
      <c r="CSV38" s="2027"/>
      <c r="CSW38" s="2027"/>
      <c r="CSX38" s="2027"/>
      <c r="CSY38" s="2027"/>
      <c r="CSZ38" s="2027"/>
      <c r="CTA38" s="2027"/>
      <c r="CTB38" s="2027"/>
      <c r="CTC38" s="2027"/>
      <c r="CTD38" s="2027"/>
      <c r="CTE38" s="2027"/>
      <c r="CTF38" s="2027"/>
      <c r="CTG38" s="2027"/>
      <c r="CTH38" s="2027"/>
      <c r="CTI38" s="2027"/>
      <c r="CTJ38" s="2027"/>
      <c r="CTK38" s="2027"/>
      <c r="CTL38" s="2027"/>
      <c r="CTM38" s="2027"/>
      <c r="CTN38" s="2027"/>
      <c r="CTO38" s="2027"/>
      <c r="CTP38" s="2027"/>
      <c r="CTQ38" s="2027"/>
      <c r="CTR38" s="2027"/>
      <c r="CTS38" s="2027"/>
      <c r="CTT38" s="2027"/>
      <c r="CTU38" s="2027"/>
      <c r="CTV38" s="2027"/>
      <c r="CTW38" s="2027"/>
      <c r="CTX38" s="2027"/>
      <c r="CTY38" s="2027"/>
      <c r="CTZ38" s="2027"/>
      <c r="CUA38" s="2027"/>
      <c r="CUB38" s="2027"/>
      <c r="CUC38" s="2027"/>
      <c r="CUD38" s="2027"/>
      <c r="CUE38" s="2027"/>
      <c r="CUF38" s="2027"/>
      <c r="CUG38" s="2027"/>
      <c r="CUH38" s="2027"/>
      <c r="CUI38" s="2027"/>
      <c r="CUJ38" s="2027"/>
      <c r="CUK38" s="2027"/>
      <c r="CUL38" s="2027"/>
      <c r="CUM38" s="2027"/>
      <c r="CUN38" s="2027"/>
      <c r="CUO38" s="2027"/>
      <c r="CUP38" s="2027"/>
      <c r="CUQ38" s="2027"/>
      <c r="CUR38" s="2027"/>
      <c r="CUS38" s="2027"/>
      <c r="CUT38" s="2027"/>
      <c r="CUU38" s="2027"/>
      <c r="CUV38" s="2027"/>
      <c r="CUW38" s="2027"/>
      <c r="CUX38" s="2027"/>
      <c r="CUY38" s="2027"/>
      <c r="CUZ38" s="2027"/>
      <c r="CVA38" s="2027"/>
      <c r="CVB38" s="2027"/>
      <c r="CVC38" s="2027"/>
      <c r="CVD38" s="2027"/>
      <c r="CVE38" s="2027"/>
      <c r="CVF38" s="2027"/>
      <c r="CVG38" s="2027"/>
      <c r="CVH38" s="2027"/>
      <c r="CVI38" s="2027"/>
      <c r="CVJ38" s="2027"/>
      <c r="CVK38" s="2027"/>
      <c r="CVL38" s="2027"/>
      <c r="CVM38" s="2027"/>
      <c r="CVN38" s="2027"/>
      <c r="CVO38" s="2027"/>
      <c r="CVP38" s="2027"/>
      <c r="CVQ38" s="2027"/>
      <c r="CVR38" s="2027"/>
      <c r="CVS38" s="2027"/>
      <c r="CVT38" s="2027"/>
      <c r="CVU38" s="2027"/>
      <c r="CVV38" s="2027"/>
      <c r="CVW38" s="2027"/>
      <c r="CVX38" s="2027"/>
      <c r="CVY38" s="2027"/>
      <c r="CVZ38" s="2027"/>
      <c r="CWA38" s="2027"/>
      <c r="CWB38" s="2027"/>
      <c r="CWC38" s="2027"/>
      <c r="CWD38" s="2027"/>
      <c r="CWE38" s="2027"/>
      <c r="CWF38" s="2027"/>
      <c r="CWG38" s="2027"/>
      <c r="CWH38" s="2027"/>
      <c r="CWI38" s="2027"/>
      <c r="CWJ38" s="2027"/>
      <c r="CWK38" s="2027"/>
      <c r="CWL38" s="2027"/>
      <c r="CWM38" s="2027"/>
      <c r="CWN38" s="2027"/>
      <c r="CWO38" s="2027"/>
      <c r="CWP38" s="2027"/>
      <c r="CWQ38" s="2027"/>
      <c r="CWR38" s="2027"/>
      <c r="CWS38" s="2027"/>
      <c r="CWT38" s="2027"/>
      <c r="CWU38" s="2027"/>
      <c r="CWV38" s="2027"/>
      <c r="CWW38" s="2027"/>
      <c r="CWX38" s="2027"/>
      <c r="CWY38" s="2027"/>
      <c r="CWZ38" s="2027"/>
      <c r="CXA38" s="2027"/>
      <c r="CXB38" s="2027"/>
      <c r="CXC38" s="2027"/>
      <c r="CXD38" s="2027"/>
      <c r="CXE38" s="2027"/>
      <c r="CXF38" s="2027"/>
      <c r="CXG38" s="2027"/>
      <c r="CXH38" s="2027"/>
      <c r="CXI38" s="2027"/>
      <c r="CXJ38" s="2027"/>
      <c r="CXK38" s="2027"/>
      <c r="CXL38" s="2027"/>
      <c r="CXM38" s="2027"/>
      <c r="CXN38" s="2027"/>
      <c r="CXO38" s="2027"/>
      <c r="CXP38" s="2027"/>
      <c r="CXQ38" s="2027"/>
      <c r="CXR38" s="2027"/>
      <c r="CXS38" s="2027"/>
      <c r="CXT38" s="2027"/>
      <c r="CXU38" s="2027"/>
      <c r="CXV38" s="2027"/>
      <c r="CXW38" s="2027"/>
      <c r="CXX38" s="2027"/>
      <c r="CXY38" s="2027"/>
      <c r="CXZ38" s="2027"/>
      <c r="CYA38" s="2027"/>
      <c r="CYB38" s="2027"/>
      <c r="CYC38" s="2027"/>
      <c r="CYD38" s="2027"/>
      <c r="CYE38" s="2027"/>
      <c r="CYF38" s="2027"/>
      <c r="CYG38" s="2027"/>
      <c r="CYH38" s="2027"/>
      <c r="CYI38" s="2027"/>
      <c r="CYJ38" s="2027"/>
      <c r="CYK38" s="2027"/>
      <c r="CYL38" s="2027"/>
      <c r="CYM38" s="2027"/>
      <c r="CYN38" s="2027"/>
      <c r="CYO38" s="2027"/>
      <c r="CYP38" s="2027"/>
      <c r="CYQ38" s="2027"/>
      <c r="CYR38" s="2027"/>
      <c r="CYS38" s="2027"/>
      <c r="CYT38" s="2027"/>
      <c r="CYU38" s="2027"/>
      <c r="CYV38" s="2027"/>
      <c r="CYW38" s="2027"/>
      <c r="CYX38" s="2027"/>
      <c r="CYY38" s="2027"/>
      <c r="CYZ38" s="2027"/>
      <c r="CZA38" s="2027"/>
      <c r="CZB38" s="2027"/>
      <c r="CZC38" s="2027"/>
      <c r="CZD38" s="2027"/>
      <c r="CZE38" s="2027"/>
      <c r="CZF38" s="2027"/>
      <c r="CZG38" s="2027"/>
      <c r="CZH38" s="2027"/>
      <c r="CZI38" s="2027"/>
      <c r="CZJ38" s="2027"/>
      <c r="CZK38" s="2027"/>
      <c r="CZL38" s="2027"/>
      <c r="CZM38" s="2027"/>
      <c r="CZN38" s="2027"/>
      <c r="CZO38" s="2027"/>
      <c r="CZP38" s="2027"/>
      <c r="CZQ38" s="2027"/>
      <c r="CZR38" s="2027"/>
      <c r="CZS38" s="2027"/>
      <c r="CZT38" s="2027"/>
      <c r="CZU38" s="2027"/>
      <c r="CZV38" s="2027"/>
      <c r="CZW38" s="2027"/>
      <c r="CZX38" s="2027"/>
      <c r="CZY38" s="2027"/>
      <c r="CZZ38" s="2027"/>
      <c r="DAA38" s="2027"/>
      <c r="DAB38" s="2027"/>
      <c r="DAC38" s="2027"/>
      <c r="DAD38" s="2027"/>
      <c r="DAE38" s="2027"/>
      <c r="DAF38" s="2027"/>
      <c r="DAG38" s="2027"/>
      <c r="DAH38" s="2027"/>
      <c r="DAI38" s="2027"/>
      <c r="DAJ38" s="2027"/>
      <c r="DAK38" s="2027"/>
      <c r="DAL38" s="2027"/>
      <c r="DAM38" s="2027"/>
      <c r="DAN38" s="2027"/>
      <c r="DAO38" s="2027"/>
      <c r="DAP38" s="2027"/>
      <c r="DAQ38" s="2027"/>
      <c r="DAR38" s="2027"/>
      <c r="DAS38" s="2027"/>
      <c r="DAT38" s="2027"/>
      <c r="DAU38" s="2027"/>
      <c r="DAV38" s="2027"/>
      <c r="DAW38" s="2027"/>
      <c r="DAX38" s="2027"/>
      <c r="DAY38" s="2027"/>
      <c r="DAZ38" s="2027"/>
      <c r="DBA38" s="2027"/>
      <c r="DBB38" s="2027"/>
      <c r="DBC38" s="2027"/>
      <c r="DBD38" s="2027"/>
      <c r="DBE38" s="2027"/>
      <c r="DBF38" s="2027"/>
      <c r="DBG38" s="2027"/>
      <c r="DBH38" s="2027"/>
      <c r="DBI38" s="2027"/>
      <c r="DBJ38" s="2027"/>
      <c r="DBK38" s="2027"/>
      <c r="DBL38" s="2027"/>
      <c r="DBM38" s="2027"/>
      <c r="DBN38" s="2027"/>
      <c r="DBO38" s="2027"/>
      <c r="DBP38" s="2027"/>
      <c r="DBQ38" s="2027"/>
      <c r="DBR38" s="2027"/>
      <c r="DBS38" s="2027"/>
      <c r="DBT38" s="2027"/>
      <c r="DBU38" s="2027"/>
      <c r="DBV38" s="2027"/>
      <c r="DBW38" s="2027"/>
      <c r="DBX38" s="2027"/>
      <c r="DBY38" s="2027"/>
      <c r="DBZ38" s="2027"/>
      <c r="DCA38" s="2027"/>
      <c r="DCB38" s="2027"/>
      <c r="DCC38" s="2027"/>
      <c r="DCD38" s="2027"/>
      <c r="DCE38" s="2027"/>
      <c r="DCF38" s="2027"/>
      <c r="DCG38" s="2027"/>
      <c r="DCH38" s="2027"/>
      <c r="DCI38" s="2027"/>
      <c r="DCJ38" s="2027"/>
      <c r="DCK38" s="2027"/>
      <c r="DCL38" s="2027"/>
      <c r="DCM38" s="2027"/>
      <c r="DCN38" s="2027"/>
      <c r="DCO38" s="2027"/>
      <c r="DCP38" s="2027"/>
      <c r="DCQ38" s="2027"/>
      <c r="DCR38" s="2027"/>
      <c r="DCS38" s="2027"/>
      <c r="DCT38" s="2027"/>
      <c r="DCU38" s="2027"/>
      <c r="DCV38" s="2027"/>
      <c r="DCW38" s="2027"/>
      <c r="DCX38" s="2027"/>
      <c r="DCY38" s="2027"/>
      <c r="DCZ38" s="2027"/>
      <c r="DDA38" s="2027"/>
      <c r="DDB38" s="2027"/>
      <c r="DDC38" s="2027"/>
      <c r="DDD38" s="2027"/>
      <c r="DDE38" s="2027"/>
      <c r="DDF38" s="2027"/>
      <c r="DDG38" s="2027"/>
      <c r="DDH38" s="2027"/>
      <c r="DDI38" s="2027"/>
      <c r="DDJ38" s="2027"/>
      <c r="DDK38" s="2027"/>
      <c r="DDL38" s="2027"/>
      <c r="DDM38" s="2027"/>
      <c r="DDN38" s="2027"/>
      <c r="DDO38" s="2027"/>
      <c r="DDP38" s="2027"/>
      <c r="DDQ38" s="2027"/>
      <c r="DDR38" s="2027"/>
      <c r="DDS38" s="2027"/>
      <c r="DDT38" s="2027"/>
      <c r="DDU38" s="2027"/>
      <c r="DDV38" s="2027"/>
      <c r="DDW38" s="2027"/>
      <c r="DDX38" s="2027"/>
      <c r="DDY38" s="2027"/>
      <c r="DDZ38" s="2027"/>
      <c r="DEA38" s="2027"/>
      <c r="DEB38" s="2027"/>
      <c r="DEC38" s="2027"/>
      <c r="DED38" s="2027"/>
      <c r="DEE38" s="2027"/>
      <c r="DEF38" s="2027"/>
      <c r="DEG38" s="2027"/>
      <c r="DEH38" s="2027"/>
      <c r="DEI38" s="2027"/>
      <c r="DEJ38" s="2027"/>
      <c r="DEK38" s="2027"/>
      <c r="DEL38" s="2027"/>
      <c r="DEM38" s="2027"/>
      <c r="DEN38" s="2027"/>
      <c r="DEO38" s="2027"/>
      <c r="DEP38" s="2027"/>
      <c r="DEQ38" s="2027"/>
      <c r="DER38" s="2027"/>
      <c r="DES38" s="2027"/>
      <c r="DET38" s="2027"/>
      <c r="DEU38" s="2027"/>
      <c r="DEV38" s="2027"/>
      <c r="DEW38" s="2027"/>
      <c r="DEX38" s="2027"/>
      <c r="DEY38" s="2027"/>
      <c r="DEZ38" s="2027"/>
      <c r="DFA38" s="2027"/>
      <c r="DFB38" s="2027"/>
      <c r="DFC38" s="2027"/>
      <c r="DFD38" s="2027"/>
      <c r="DFE38" s="2027"/>
      <c r="DFF38" s="2027"/>
      <c r="DFG38" s="2027"/>
      <c r="DFH38" s="2027"/>
      <c r="DFI38" s="2027"/>
      <c r="DFJ38" s="2027"/>
      <c r="DFK38" s="2027"/>
      <c r="DFL38" s="2027"/>
      <c r="DFM38" s="2027"/>
      <c r="DFN38" s="2027"/>
      <c r="DFO38" s="2027"/>
      <c r="DFP38" s="2027"/>
      <c r="DFQ38" s="2027"/>
      <c r="DFR38" s="2027"/>
      <c r="DFS38" s="2027"/>
      <c r="DFT38" s="2027"/>
      <c r="DFU38" s="2027"/>
      <c r="DFV38" s="2027"/>
      <c r="DFW38" s="2027"/>
      <c r="DFX38" s="2027"/>
      <c r="DFY38" s="2027"/>
      <c r="DFZ38" s="2027"/>
      <c r="DGA38" s="2027"/>
      <c r="DGB38" s="2027"/>
      <c r="DGC38" s="2027"/>
      <c r="DGD38" s="2027"/>
      <c r="DGE38" s="2027"/>
      <c r="DGF38" s="2027"/>
      <c r="DGG38" s="2027"/>
      <c r="DGH38" s="2027"/>
      <c r="DGI38" s="2027"/>
      <c r="DGJ38" s="2027"/>
      <c r="DGK38" s="2027"/>
      <c r="DGL38" s="2027"/>
      <c r="DGM38" s="2027"/>
      <c r="DGN38" s="2027"/>
      <c r="DGO38" s="2027"/>
      <c r="DGP38" s="2027"/>
      <c r="DGQ38" s="2027"/>
      <c r="DGR38" s="2027"/>
      <c r="DGS38" s="2027"/>
      <c r="DGT38" s="2027"/>
      <c r="DGU38" s="2027"/>
      <c r="DGV38" s="2027"/>
      <c r="DGW38" s="2027"/>
      <c r="DGX38" s="2027"/>
      <c r="DGY38" s="2027"/>
      <c r="DGZ38" s="2027"/>
      <c r="DHA38" s="2027"/>
      <c r="DHB38" s="2027"/>
      <c r="DHC38" s="2027"/>
      <c r="DHD38" s="2027"/>
      <c r="DHE38" s="2027"/>
      <c r="DHF38" s="2027"/>
      <c r="DHG38" s="2027"/>
      <c r="DHH38" s="2027"/>
      <c r="DHI38" s="2027"/>
      <c r="DHJ38" s="2027"/>
      <c r="DHK38" s="2027"/>
      <c r="DHL38" s="2027"/>
      <c r="DHM38" s="2027"/>
      <c r="DHN38" s="2027"/>
      <c r="DHO38" s="2027"/>
      <c r="DHP38" s="2027"/>
      <c r="DHQ38" s="2027"/>
      <c r="DHR38" s="2027"/>
      <c r="DHS38" s="2027"/>
      <c r="DHT38" s="2027"/>
      <c r="DHU38" s="2027"/>
      <c r="DHV38" s="2027"/>
      <c r="DHW38" s="2027"/>
      <c r="DHX38" s="2027"/>
      <c r="DHY38" s="2027"/>
      <c r="DHZ38" s="2027"/>
      <c r="DIA38" s="2027"/>
      <c r="DIB38" s="2027"/>
      <c r="DIC38" s="2027"/>
      <c r="DID38" s="2027"/>
      <c r="DIE38" s="2027"/>
      <c r="DIF38" s="2027"/>
      <c r="DIG38" s="2027"/>
      <c r="DIH38" s="2027"/>
      <c r="DII38" s="2027"/>
      <c r="DIJ38" s="2027"/>
      <c r="DIK38" s="2027"/>
      <c r="DIL38" s="2027"/>
      <c r="DIM38" s="2027"/>
      <c r="DIN38" s="2027"/>
      <c r="DIO38" s="2027"/>
      <c r="DIP38" s="2027"/>
      <c r="DIQ38" s="2027"/>
      <c r="DIR38" s="2027"/>
      <c r="DIS38" s="2027"/>
      <c r="DIT38" s="2027"/>
      <c r="DIU38" s="2027"/>
      <c r="DIV38" s="2027"/>
      <c r="DIW38" s="2027"/>
      <c r="DIX38" s="2027"/>
      <c r="DIY38" s="2027"/>
      <c r="DIZ38" s="2027"/>
      <c r="DJA38" s="2027"/>
      <c r="DJB38" s="2027"/>
      <c r="DJC38" s="2027"/>
      <c r="DJD38" s="2027"/>
      <c r="DJE38" s="2027"/>
      <c r="DJF38" s="2027"/>
      <c r="DJG38" s="2027"/>
      <c r="DJH38" s="2027"/>
      <c r="DJI38" s="2027"/>
      <c r="DJJ38" s="2027"/>
      <c r="DJK38" s="2027"/>
      <c r="DJL38" s="2027"/>
      <c r="DJM38" s="2027"/>
      <c r="DJN38" s="2027"/>
      <c r="DJO38" s="2027"/>
      <c r="DJP38" s="2027"/>
      <c r="DJQ38" s="2027"/>
      <c r="DJR38" s="2027"/>
      <c r="DJS38" s="2027"/>
      <c r="DJT38" s="2027"/>
      <c r="DJU38" s="2027"/>
      <c r="DJV38" s="2027"/>
      <c r="DJW38" s="2027"/>
      <c r="DJX38" s="2027"/>
      <c r="DJY38" s="2027"/>
      <c r="DJZ38" s="2027"/>
      <c r="DKA38" s="2027"/>
      <c r="DKB38" s="2027"/>
      <c r="DKC38" s="2027"/>
      <c r="DKD38" s="2027"/>
      <c r="DKE38" s="2027"/>
      <c r="DKF38" s="2027"/>
      <c r="DKG38" s="2027"/>
      <c r="DKH38" s="2027"/>
      <c r="DKI38" s="2027"/>
      <c r="DKJ38" s="2027"/>
      <c r="DKK38" s="2027"/>
      <c r="DKL38" s="2027"/>
      <c r="DKM38" s="2027"/>
      <c r="DKN38" s="2027"/>
      <c r="DKO38" s="2027"/>
      <c r="DKP38" s="2027"/>
      <c r="DKQ38" s="2027"/>
      <c r="DKR38" s="2027"/>
      <c r="DKS38" s="2027"/>
      <c r="DKT38" s="2027"/>
      <c r="DKU38" s="2027"/>
      <c r="DKV38" s="2027"/>
      <c r="DKW38" s="2027"/>
      <c r="DKX38" s="2027"/>
      <c r="DKY38" s="2027"/>
      <c r="DKZ38" s="2027"/>
      <c r="DLA38" s="2027"/>
      <c r="DLB38" s="2027"/>
      <c r="DLC38" s="2027"/>
      <c r="DLD38" s="2027"/>
      <c r="DLE38" s="2027"/>
      <c r="DLF38" s="2027"/>
      <c r="DLG38" s="2027"/>
      <c r="DLH38" s="2027"/>
      <c r="DLI38" s="2027"/>
      <c r="DLJ38" s="2027"/>
      <c r="DLK38" s="2027"/>
      <c r="DLL38" s="2027"/>
      <c r="DLM38" s="2027"/>
      <c r="DLN38" s="2027"/>
      <c r="DLO38" s="2027"/>
      <c r="DLP38" s="2027"/>
      <c r="DLQ38" s="2027"/>
      <c r="DLR38" s="2027"/>
      <c r="DLS38" s="2027"/>
      <c r="DLT38" s="2027"/>
      <c r="DLU38" s="2027"/>
      <c r="DLV38" s="2027"/>
      <c r="DLW38" s="2027"/>
      <c r="DLX38" s="2027"/>
      <c r="DLY38" s="2027"/>
      <c r="DLZ38" s="2027"/>
      <c r="DMA38" s="2027"/>
      <c r="DMB38" s="2027"/>
      <c r="DMC38" s="2027"/>
      <c r="DMD38" s="2027"/>
      <c r="DME38" s="2027"/>
      <c r="DMF38" s="2027"/>
      <c r="DMG38" s="2027"/>
      <c r="DMH38" s="2027"/>
      <c r="DMI38" s="2027"/>
      <c r="DMJ38" s="2027"/>
      <c r="DMK38" s="2027"/>
      <c r="DML38" s="2027"/>
      <c r="DMM38" s="2027"/>
      <c r="DMN38" s="2027"/>
      <c r="DMO38" s="2027"/>
      <c r="DMP38" s="2027"/>
      <c r="DMQ38" s="2027"/>
      <c r="DMR38" s="2027"/>
      <c r="DMS38" s="2027"/>
      <c r="DMT38" s="2027"/>
      <c r="DMU38" s="2027"/>
      <c r="DMV38" s="2027"/>
      <c r="DMW38" s="2027"/>
      <c r="DMX38" s="2027"/>
      <c r="DMY38" s="2027"/>
      <c r="DMZ38" s="2027"/>
      <c r="DNA38" s="2027"/>
      <c r="DNB38" s="2027"/>
      <c r="DNC38" s="2027"/>
      <c r="DND38" s="2027"/>
      <c r="DNE38" s="2027"/>
      <c r="DNF38" s="2027"/>
      <c r="DNG38" s="2027"/>
      <c r="DNH38" s="2027"/>
      <c r="DNI38" s="2027"/>
      <c r="DNJ38" s="2027"/>
      <c r="DNK38" s="2027"/>
      <c r="DNL38" s="2027"/>
      <c r="DNM38" s="2027"/>
      <c r="DNN38" s="2027"/>
      <c r="DNO38" s="2027"/>
      <c r="DNP38" s="2027"/>
      <c r="DNQ38" s="2027"/>
      <c r="DNR38" s="2027"/>
      <c r="DNS38" s="2027"/>
      <c r="DNT38" s="2027"/>
      <c r="DNU38" s="2027"/>
      <c r="DNV38" s="2027"/>
      <c r="DNW38" s="2027"/>
      <c r="DNX38" s="2027"/>
      <c r="DNY38" s="2027"/>
      <c r="DNZ38" s="2027"/>
      <c r="DOA38" s="2027"/>
      <c r="DOB38" s="2027"/>
      <c r="DOC38" s="2027"/>
      <c r="DOD38" s="2027"/>
      <c r="DOE38" s="2027"/>
      <c r="DOF38" s="2027"/>
      <c r="DOG38" s="2027"/>
      <c r="DOH38" s="2027"/>
      <c r="DOI38" s="2027"/>
      <c r="DOJ38" s="2027"/>
      <c r="DOK38" s="2027"/>
      <c r="DOL38" s="2027"/>
      <c r="DOM38" s="2027"/>
      <c r="DON38" s="2027"/>
      <c r="DOO38" s="2027"/>
      <c r="DOP38" s="2027"/>
      <c r="DOQ38" s="2027"/>
      <c r="DOR38" s="2027"/>
      <c r="DOS38" s="2027"/>
      <c r="DOT38" s="2027"/>
      <c r="DOU38" s="2027"/>
      <c r="DOV38" s="2027"/>
      <c r="DOW38" s="2027"/>
      <c r="DOX38" s="2027"/>
      <c r="DOY38" s="2027"/>
      <c r="DOZ38" s="2027"/>
      <c r="DPA38" s="2027"/>
      <c r="DPB38" s="2027"/>
      <c r="DPC38" s="2027"/>
      <c r="DPD38" s="2027"/>
      <c r="DPE38" s="2027"/>
      <c r="DPF38" s="2027"/>
      <c r="DPG38" s="2027"/>
      <c r="DPH38" s="2027"/>
      <c r="DPI38" s="2027"/>
      <c r="DPJ38" s="2027"/>
      <c r="DPK38" s="2027"/>
      <c r="DPL38" s="2027"/>
      <c r="DPM38" s="2027"/>
      <c r="DPN38" s="2027"/>
      <c r="DPO38" s="2027"/>
      <c r="DPP38" s="2027"/>
      <c r="DPQ38" s="2027"/>
      <c r="DPR38" s="2027"/>
      <c r="DPS38" s="2027"/>
      <c r="DPT38" s="2027"/>
      <c r="DPU38" s="2027"/>
      <c r="DPV38" s="2027"/>
      <c r="DPW38" s="2027"/>
      <c r="DPX38" s="2027"/>
      <c r="DPY38" s="2027"/>
      <c r="DPZ38" s="2027"/>
      <c r="DQA38" s="2027"/>
      <c r="DQB38" s="2027"/>
      <c r="DQC38" s="2027"/>
      <c r="DQD38" s="2027"/>
      <c r="DQE38" s="2027"/>
      <c r="DQF38" s="2027"/>
      <c r="DQG38" s="2027"/>
      <c r="DQH38" s="2027"/>
      <c r="DQI38" s="2027"/>
      <c r="DQJ38" s="2027"/>
      <c r="DQK38" s="2027"/>
      <c r="DQL38" s="2027"/>
      <c r="DQM38" s="2027"/>
      <c r="DQN38" s="2027"/>
      <c r="DQO38" s="2027"/>
      <c r="DQP38" s="2027"/>
      <c r="DQQ38" s="2027"/>
      <c r="DQR38" s="2027"/>
      <c r="DQS38" s="2027"/>
      <c r="DQT38" s="2027"/>
      <c r="DQU38" s="2027"/>
      <c r="DQV38" s="2027"/>
      <c r="DQW38" s="2027"/>
      <c r="DQX38" s="2027"/>
      <c r="DQY38" s="2027"/>
      <c r="DQZ38" s="2027"/>
      <c r="DRA38" s="2027"/>
      <c r="DRB38" s="2027"/>
      <c r="DRC38" s="2027"/>
      <c r="DRD38" s="2027"/>
      <c r="DRE38" s="2027"/>
      <c r="DRF38" s="2027"/>
      <c r="DRG38" s="2027"/>
      <c r="DRH38" s="2027"/>
      <c r="DRI38" s="2027"/>
      <c r="DRJ38" s="2027"/>
      <c r="DRK38" s="2027"/>
      <c r="DRL38" s="2027"/>
      <c r="DRM38" s="2027"/>
      <c r="DRN38" s="2027"/>
      <c r="DRO38" s="2027"/>
      <c r="DRP38" s="2027"/>
      <c r="DRQ38" s="2027"/>
      <c r="DRR38" s="2027"/>
      <c r="DRS38" s="2027"/>
      <c r="DRT38" s="2027"/>
      <c r="DRU38" s="2027"/>
      <c r="DRV38" s="2027"/>
      <c r="DRW38" s="2027"/>
      <c r="DRX38" s="2027"/>
      <c r="DRY38" s="2027"/>
      <c r="DRZ38" s="2027"/>
      <c r="DSA38" s="2027"/>
      <c r="DSB38" s="2027"/>
      <c r="DSC38" s="2027"/>
      <c r="DSD38" s="2027"/>
      <c r="DSE38" s="2027"/>
      <c r="DSF38" s="2027"/>
      <c r="DSG38" s="2027"/>
      <c r="DSH38" s="2027"/>
      <c r="DSI38" s="2027"/>
      <c r="DSJ38" s="2027"/>
      <c r="DSK38" s="2027"/>
      <c r="DSL38" s="2027"/>
      <c r="DSM38" s="2027"/>
      <c r="DSN38" s="2027"/>
      <c r="DSO38" s="2027"/>
      <c r="DSP38" s="2027"/>
      <c r="DSQ38" s="2027"/>
      <c r="DSR38" s="2027"/>
      <c r="DSS38" s="2027"/>
      <c r="DST38" s="2027"/>
      <c r="DSU38" s="2027"/>
      <c r="DSV38" s="2027"/>
      <c r="DSW38" s="2027"/>
      <c r="DSX38" s="2027"/>
      <c r="DSY38" s="2027"/>
      <c r="DSZ38" s="2027"/>
      <c r="DTA38" s="2027"/>
      <c r="DTB38" s="2027"/>
      <c r="DTC38" s="2027"/>
      <c r="DTD38" s="2027"/>
      <c r="DTE38" s="2027"/>
      <c r="DTF38" s="2027"/>
      <c r="DTG38" s="2027"/>
      <c r="DTH38" s="2027"/>
      <c r="DTI38" s="2027"/>
      <c r="DTJ38" s="2027"/>
      <c r="DTK38" s="2027"/>
      <c r="DTL38" s="2027"/>
      <c r="DTM38" s="2027"/>
      <c r="DTN38" s="2027"/>
      <c r="DTO38" s="2027"/>
      <c r="DTP38" s="2027"/>
      <c r="DTQ38" s="2027"/>
      <c r="DTR38" s="2027"/>
      <c r="DTS38" s="2027"/>
      <c r="DTT38" s="2027"/>
      <c r="DTU38" s="2027"/>
      <c r="DTV38" s="2027"/>
      <c r="DTW38" s="2027"/>
      <c r="DTX38" s="2027"/>
      <c r="DTY38" s="2027"/>
      <c r="DTZ38" s="2027"/>
      <c r="DUA38" s="2027"/>
      <c r="DUB38" s="2027"/>
      <c r="DUC38" s="2027"/>
      <c r="DUD38" s="2027"/>
      <c r="DUE38" s="2027"/>
      <c r="DUF38" s="2027"/>
      <c r="DUG38" s="2027"/>
      <c r="DUH38" s="2027"/>
      <c r="DUI38" s="2027"/>
      <c r="DUJ38" s="2027"/>
      <c r="DUK38" s="2027"/>
      <c r="DUL38" s="2027"/>
      <c r="DUM38" s="2027"/>
      <c r="DUN38" s="2027"/>
      <c r="DUO38" s="2027"/>
      <c r="DUP38" s="2027"/>
      <c r="DUQ38" s="2027"/>
      <c r="DUR38" s="2027"/>
      <c r="DUS38" s="2027"/>
      <c r="DUT38" s="2027"/>
      <c r="DUU38" s="2027"/>
      <c r="DUV38" s="2027"/>
      <c r="DUW38" s="2027"/>
      <c r="DUX38" s="2027"/>
      <c r="DUY38" s="2027"/>
      <c r="DUZ38" s="2027"/>
      <c r="DVA38" s="2027"/>
      <c r="DVB38" s="2027"/>
      <c r="DVC38" s="2027"/>
      <c r="DVD38" s="2027"/>
      <c r="DVE38" s="2027"/>
      <c r="DVF38" s="2027"/>
      <c r="DVG38" s="2027"/>
      <c r="DVH38" s="2027"/>
      <c r="DVI38" s="2027"/>
      <c r="DVJ38" s="2027"/>
      <c r="DVK38" s="2027"/>
      <c r="DVL38" s="2027"/>
      <c r="DVM38" s="2027"/>
      <c r="DVN38" s="2027"/>
      <c r="DVO38" s="2027"/>
      <c r="DVP38" s="2027"/>
      <c r="DVQ38" s="2027"/>
      <c r="DVR38" s="2027"/>
      <c r="DVS38" s="2027"/>
      <c r="DVT38" s="2027"/>
      <c r="DVU38" s="2027"/>
      <c r="DVV38" s="2027"/>
      <c r="DVW38" s="2027"/>
      <c r="DVX38" s="2027"/>
      <c r="DVY38" s="2027"/>
      <c r="DVZ38" s="2027"/>
      <c r="DWA38" s="2027"/>
      <c r="DWB38" s="2027"/>
      <c r="DWC38" s="2027"/>
      <c r="DWD38" s="2027"/>
      <c r="DWE38" s="2027"/>
      <c r="DWF38" s="2027"/>
      <c r="DWG38" s="2027"/>
      <c r="DWH38" s="2027"/>
      <c r="DWI38" s="2027"/>
      <c r="DWJ38" s="2027"/>
      <c r="DWK38" s="2027"/>
      <c r="DWL38" s="2027"/>
      <c r="DWM38" s="2027"/>
      <c r="DWN38" s="2027"/>
      <c r="DWO38" s="2027"/>
      <c r="DWP38" s="2027"/>
      <c r="DWQ38" s="2027"/>
      <c r="DWR38" s="2027"/>
      <c r="DWS38" s="2027"/>
      <c r="DWT38" s="2027"/>
      <c r="DWU38" s="2027"/>
      <c r="DWV38" s="2027"/>
      <c r="DWW38" s="2027"/>
      <c r="DWX38" s="2027"/>
      <c r="DWY38" s="2027"/>
      <c r="DWZ38" s="2027"/>
      <c r="DXA38" s="2027"/>
      <c r="DXB38" s="2027"/>
      <c r="DXC38" s="2027"/>
      <c r="DXD38" s="2027"/>
      <c r="DXE38" s="2027"/>
      <c r="DXF38" s="2027"/>
      <c r="DXG38" s="2027"/>
      <c r="DXH38" s="2027"/>
      <c r="DXI38" s="2027"/>
      <c r="DXJ38" s="2027"/>
      <c r="DXK38" s="2027"/>
      <c r="DXL38" s="2027"/>
      <c r="DXM38" s="2027"/>
      <c r="DXN38" s="2027"/>
      <c r="DXO38" s="2027"/>
      <c r="DXP38" s="2027"/>
      <c r="DXQ38" s="2027"/>
      <c r="DXR38" s="2027"/>
      <c r="DXS38" s="2027"/>
      <c r="DXT38" s="2027"/>
      <c r="DXU38" s="2027"/>
      <c r="DXV38" s="2027"/>
      <c r="DXW38" s="2027"/>
      <c r="DXX38" s="2027"/>
      <c r="DXY38" s="2027"/>
      <c r="DXZ38" s="2027"/>
      <c r="DYA38" s="2027"/>
      <c r="DYB38" s="2027"/>
      <c r="DYC38" s="2027"/>
      <c r="DYD38" s="2027"/>
      <c r="DYE38" s="2027"/>
      <c r="DYF38" s="2027"/>
      <c r="DYG38" s="2027"/>
      <c r="DYH38" s="2027"/>
      <c r="DYI38" s="2027"/>
      <c r="DYJ38" s="2027"/>
      <c r="DYK38" s="2027"/>
      <c r="DYL38" s="2027"/>
      <c r="DYM38" s="2027"/>
      <c r="DYN38" s="2027"/>
      <c r="DYO38" s="2027"/>
      <c r="DYP38" s="2027"/>
      <c r="DYQ38" s="2027"/>
      <c r="DYR38" s="2027"/>
      <c r="DYS38" s="2027"/>
      <c r="DYT38" s="2027"/>
      <c r="DYU38" s="2027"/>
      <c r="DYV38" s="2027"/>
      <c r="DYW38" s="2027"/>
      <c r="DYX38" s="2027"/>
      <c r="DYY38" s="2027"/>
      <c r="DYZ38" s="2027"/>
      <c r="DZA38" s="2027"/>
      <c r="DZB38" s="2027"/>
      <c r="DZC38" s="2027"/>
      <c r="DZD38" s="2027"/>
      <c r="DZE38" s="2027"/>
      <c r="DZF38" s="2027"/>
      <c r="DZG38" s="2027"/>
      <c r="DZH38" s="2027"/>
      <c r="DZI38" s="2027"/>
      <c r="DZJ38" s="2027"/>
      <c r="DZK38" s="2027"/>
      <c r="DZL38" s="2027"/>
      <c r="DZM38" s="2027"/>
      <c r="DZN38" s="2027"/>
      <c r="DZO38" s="2027"/>
      <c r="DZP38" s="2027"/>
      <c r="DZQ38" s="2027"/>
      <c r="DZR38" s="2027"/>
      <c r="DZS38" s="2027"/>
      <c r="DZT38" s="2027"/>
      <c r="DZU38" s="2027"/>
      <c r="DZV38" s="2027"/>
      <c r="DZW38" s="2027"/>
      <c r="DZX38" s="2027"/>
      <c r="DZY38" s="2027"/>
      <c r="DZZ38" s="2027"/>
      <c r="EAA38" s="2027"/>
      <c r="EAB38" s="2027"/>
      <c r="EAC38" s="2027"/>
      <c r="EAD38" s="2027"/>
      <c r="EAE38" s="2027"/>
      <c r="EAF38" s="2027"/>
      <c r="EAG38" s="2027"/>
      <c r="EAH38" s="2027"/>
      <c r="EAI38" s="2027"/>
      <c r="EAJ38" s="2027"/>
      <c r="EAK38" s="2027"/>
      <c r="EAL38" s="2027"/>
      <c r="EAM38" s="2027"/>
      <c r="EAN38" s="2027"/>
      <c r="EAO38" s="2027"/>
      <c r="EAP38" s="2027"/>
      <c r="EAQ38" s="2027"/>
      <c r="EAR38" s="2027"/>
      <c r="EAS38" s="2027"/>
      <c r="EAT38" s="2027"/>
      <c r="EAU38" s="2027"/>
      <c r="EAV38" s="2027"/>
      <c r="EAW38" s="2027"/>
      <c r="EAX38" s="2027"/>
      <c r="EAY38" s="2027"/>
      <c r="EAZ38" s="2027"/>
      <c r="EBA38" s="2027"/>
      <c r="EBB38" s="2027"/>
      <c r="EBC38" s="2027"/>
      <c r="EBD38" s="2027"/>
      <c r="EBE38" s="2027"/>
      <c r="EBF38" s="2027"/>
      <c r="EBG38" s="2027"/>
      <c r="EBH38" s="2027"/>
      <c r="EBI38" s="2027"/>
      <c r="EBJ38" s="2027"/>
      <c r="EBK38" s="2027"/>
      <c r="EBL38" s="2027"/>
      <c r="EBM38" s="2027"/>
      <c r="EBN38" s="2027"/>
      <c r="EBO38" s="2027"/>
      <c r="EBP38" s="2027"/>
      <c r="EBQ38" s="2027"/>
      <c r="EBR38" s="2027"/>
      <c r="EBS38" s="2027"/>
      <c r="EBT38" s="2027"/>
      <c r="EBU38" s="2027"/>
      <c r="EBV38" s="2027"/>
      <c r="EBW38" s="2027"/>
      <c r="EBX38" s="2027"/>
      <c r="EBY38" s="2027"/>
      <c r="EBZ38" s="2027"/>
      <c r="ECA38" s="2027"/>
      <c r="ECB38" s="2027"/>
      <c r="ECC38" s="2027"/>
      <c r="ECD38" s="2027"/>
      <c r="ECE38" s="2027"/>
      <c r="ECF38" s="2027"/>
      <c r="ECG38" s="2027"/>
      <c r="ECH38" s="2027"/>
      <c r="ECI38" s="2027"/>
      <c r="ECJ38" s="2027"/>
      <c r="ECK38" s="2027"/>
      <c r="ECL38" s="2027"/>
      <c r="ECM38" s="2027"/>
      <c r="ECN38" s="2027"/>
      <c r="ECO38" s="2027"/>
      <c r="ECP38" s="2027"/>
      <c r="ECQ38" s="2027"/>
      <c r="ECR38" s="2027"/>
      <c r="ECS38" s="2027"/>
      <c r="ECT38" s="2027"/>
      <c r="ECU38" s="2027"/>
      <c r="ECV38" s="2027"/>
      <c r="ECW38" s="2027"/>
      <c r="ECX38" s="2027"/>
      <c r="ECY38" s="2027"/>
      <c r="ECZ38" s="2027"/>
      <c r="EDA38" s="2027"/>
      <c r="EDB38" s="2027"/>
      <c r="EDC38" s="2027"/>
      <c r="EDD38" s="2027"/>
      <c r="EDE38" s="2027"/>
      <c r="EDF38" s="2027"/>
      <c r="EDG38" s="2027"/>
      <c r="EDH38" s="2027"/>
      <c r="EDI38" s="2027"/>
      <c r="EDJ38" s="2027"/>
      <c r="EDK38" s="2027"/>
      <c r="EDL38" s="2027"/>
      <c r="EDM38" s="2027"/>
      <c r="EDN38" s="2027"/>
      <c r="EDO38" s="2027"/>
      <c r="EDP38" s="2027"/>
      <c r="EDQ38" s="2027"/>
      <c r="EDR38" s="2027"/>
      <c r="EDS38" s="2027"/>
      <c r="EDT38" s="2027"/>
      <c r="EDU38" s="2027"/>
      <c r="EDV38" s="2027"/>
      <c r="EDW38" s="2027"/>
      <c r="EDX38" s="2027"/>
      <c r="EDY38" s="2027"/>
      <c r="EDZ38" s="2027"/>
      <c r="EEA38" s="2027"/>
      <c r="EEB38" s="2027"/>
      <c r="EEC38" s="2027"/>
      <c r="EED38" s="2027"/>
      <c r="EEE38" s="2027"/>
      <c r="EEF38" s="2027"/>
      <c r="EEG38" s="2027"/>
      <c r="EEH38" s="2027"/>
      <c r="EEI38" s="2027"/>
      <c r="EEJ38" s="2027"/>
      <c r="EEK38" s="2027"/>
      <c r="EEL38" s="2027"/>
      <c r="EEM38" s="2027"/>
      <c r="EEN38" s="2027"/>
      <c r="EEO38" s="2027"/>
      <c r="EEP38" s="2027"/>
      <c r="EEQ38" s="2027"/>
      <c r="EER38" s="2027"/>
      <c r="EES38" s="2027"/>
      <c r="EET38" s="2027"/>
      <c r="EEU38" s="2027"/>
      <c r="EEV38" s="2027"/>
      <c r="EEW38" s="2027"/>
      <c r="EEX38" s="2027"/>
      <c r="EEY38" s="2027"/>
      <c r="EEZ38" s="2027"/>
      <c r="EFA38" s="2027"/>
      <c r="EFB38" s="2027"/>
      <c r="EFC38" s="2027"/>
      <c r="EFD38" s="2027"/>
      <c r="EFE38" s="2027"/>
      <c r="EFF38" s="2027"/>
      <c r="EFG38" s="2027"/>
      <c r="EFH38" s="2027"/>
      <c r="EFI38" s="2027"/>
      <c r="EFJ38" s="2027"/>
      <c r="EFK38" s="2027"/>
      <c r="EFL38" s="2027"/>
      <c r="EFM38" s="2027"/>
      <c r="EFN38" s="2027"/>
      <c r="EFO38" s="2027"/>
      <c r="EFP38" s="2027"/>
      <c r="EFQ38" s="2027"/>
      <c r="EFR38" s="2027"/>
      <c r="EFS38" s="2027"/>
      <c r="EFT38" s="2027"/>
      <c r="EFU38" s="2027"/>
      <c r="EFV38" s="2027"/>
      <c r="EFW38" s="2027"/>
      <c r="EFX38" s="2027"/>
      <c r="EFY38" s="2027"/>
      <c r="EFZ38" s="2027"/>
      <c r="EGA38" s="2027"/>
      <c r="EGB38" s="2027"/>
      <c r="EGC38" s="2027"/>
      <c r="EGD38" s="2027"/>
      <c r="EGE38" s="2027"/>
      <c r="EGF38" s="2027"/>
      <c r="EGG38" s="2027"/>
      <c r="EGH38" s="2027"/>
      <c r="EGI38" s="2027"/>
      <c r="EGJ38" s="2027"/>
      <c r="EGK38" s="2027"/>
      <c r="EGL38" s="2027"/>
      <c r="EGM38" s="2027"/>
      <c r="EGN38" s="2027"/>
      <c r="EGO38" s="2027"/>
      <c r="EGP38" s="2027"/>
      <c r="EGQ38" s="2027"/>
      <c r="EGR38" s="2027"/>
      <c r="EGS38" s="2027"/>
      <c r="EGT38" s="2027"/>
      <c r="EGU38" s="2027"/>
      <c r="EGV38" s="2027"/>
      <c r="EGW38" s="2027"/>
      <c r="EGX38" s="2027"/>
      <c r="EGY38" s="2027"/>
      <c r="EGZ38" s="2027"/>
      <c r="EHA38" s="2027"/>
      <c r="EHB38" s="2027"/>
      <c r="EHC38" s="2027"/>
      <c r="EHD38" s="2027"/>
      <c r="EHE38" s="2027"/>
      <c r="EHF38" s="2027"/>
      <c r="EHG38" s="2027"/>
      <c r="EHH38" s="2027"/>
      <c r="EHI38" s="2027"/>
      <c r="EHJ38" s="2027"/>
      <c r="EHK38" s="2027"/>
      <c r="EHL38" s="2027"/>
      <c r="EHM38" s="2027"/>
      <c r="EHN38" s="2027"/>
      <c r="EHO38" s="2027"/>
      <c r="EHP38" s="2027"/>
      <c r="EHQ38" s="2027"/>
      <c r="EHR38" s="2027"/>
      <c r="EHS38" s="2027"/>
      <c r="EHT38" s="2027"/>
      <c r="EHU38" s="2027"/>
      <c r="EHV38" s="2027"/>
      <c r="EHW38" s="2027"/>
      <c r="EHX38" s="2027"/>
      <c r="EHY38" s="2027"/>
      <c r="EHZ38" s="2027"/>
      <c r="EIA38" s="2027"/>
      <c r="EIB38" s="2027"/>
      <c r="EIC38" s="2027"/>
      <c r="EID38" s="2027"/>
      <c r="EIE38" s="2027"/>
      <c r="EIF38" s="2027"/>
      <c r="EIG38" s="2027"/>
      <c r="EIH38" s="2027"/>
      <c r="EII38" s="2027"/>
      <c r="EIJ38" s="2027"/>
      <c r="EIK38" s="2027"/>
      <c r="EIL38" s="2027"/>
      <c r="EIM38" s="2027"/>
      <c r="EIN38" s="2027"/>
      <c r="EIO38" s="2027"/>
      <c r="EIP38" s="2027"/>
      <c r="EIQ38" s="2027"/>
      <c r="EIR38" s="2027"/>
      <c r="EIS38" s="2027"/>
      <c r="EIT38" s="2027"/>
      <c r="EIU38" s="2027"/>
      <c r="EIV38" s="2027"/>
      <c r="EIW38" s="2027"/>
      <c r="EIX38" s="2027"/>
      <c r="EIY38" s="2027"/>
      <c r="EIZ38" s="2027"/>
      <c r="EJA38" s="2027"/>
      <c r="EJB38" s="2027"/>
      <c r="EJC38" s="2027"/>
      <c r="EJD38" s="2027"/>
      <c r="EJE38" s="2027"/>
      <c r="EJF38" s="2027"/>
      <c r="EJG38" s="2027"/>
      <c r="EJH38" s="2027"/>
      <c r="EJI38" s="2027"/>
      <c r="EJJ38" s="2027"/>
      <c r="EJK38" s="2027"/>
      <c r="EJL38" s="2027"/>
      <c r="EJM38" s="2027"/>
      <c r="EJN38" s="2027"/>
      <c r="EJO38" s="2027"/>
      <c r="EJP38" s="2027"/>
      <c r="EJQ38" s="2027"/>
      <c r="EJR38" s="2027"/>
      <c r="EJS38" s="2027"/>
      <c r="EJT38" s="2027"/>
      <c r="EJU38" s="2027"/>
      <c r="EJV38" s="2027"/>
      <c r="EJW38" s="2027"/>
      <c r="EJX38" s="2027"/>
      <c r="EJY38" s="2027"/>
      <c r="EJZ38" s="2027"/>
      <c r="EKA38" s="2027"/>
      <c r="EKB38" s="2027"/>
      <c r="EKC38" s="2027"/>
      <c r="EKD38" s="2027"/>
      <c r="EKE38" s="2027"/>
      <c r="EKF38" s="2027"/>
      <c r="EKG38" s="2027"/>
      <c r="EKH38" s="2027"/>
      <c r="EKI38" s="2027"/>
      <c r="EKJ38" s="2027"/>
      <c r="EKK38" s="2027"/>
      <c r="EKL38" s="2027"/>
      <c r="EKM38" s="2027"/>
      <c r="EKN38" s="2027"/>
      <c r="EKO38" s="2027"/>
      <c r="EKP38" s="2027"/>
      <c r="EKQ38" s="2027"/>
      <c r="EKR38" s="2027"/>
      <c r="EKS38" s="2027"/>
      <c r="EKT38" s="2027"/>
      <c r="EKU38" s="2027"/>
      <c r="EKV38" s="2027"/>
      <c r="EKW38" s="2027"/>
      <c r="EKX38" s="2027"/>
      <c r="EKY38" s="2027"/>
      <c r="EKZ38" s="2027"/>
      <c r="ELA38" s="2027"/>
      <c r="ELB38" s="2027"/>
      <c r="ELC38" s="2027"/>
      <c r="ELD38" s="2027"/>
      <c r="ELE38" s="2027"/>
      <c r="ELF38" s="2027"/>
      <c r="ELG38" s="2027"/>
      <c r="ELH38" s="2027"/>
      <c r="ELI38" s="2027"/>
      <c r="ELJ38" s="2027"/>
      <c r="ELK38" s="2027"/>
      <c r="ELL38" s="2027"/>
      <c r="ELM38" s="2027"/>
      <c r="ELN38" s="2027"/>
      <c r="ELO38" s="2027"/>
      <c r="ELP38" s="2027"/>
      <c r="ELQ38" s="2027"/>
      <c r="ELR38" s="2027"/>
      <c r="ELS38" s="2027"/>
      <c r="ELT38" s="2027"/>
      <c r="ELU38" s="2027"/>
      <c r="ELV38" s="2027"/>
      <c r="ELW38" s="2027"/>
      <c r="ELX38" s="2027"/>
      <c r="ELY38" s="2027"/>
      <c r="ELZ38" s="2027"/>
      <c r="EMA38" s="2027"/>
      <c r="EMB38" s="2027"/>
      <c r="EMC38" s="2027"/>
      <c r="EMD38" s="2027"/>
      <c r="EME38" s="2027"/>
      <c r="EMF38" s="2027"/>
      <c r="EMG38" s="2027"/>
      <c r="EMH38" s="2027"/>
      <c r="EMI38" s="2027"/>
      <c r="EMJ38" s="2027"/>
      <c r="EMK38" s="2027"/>
      <c r="EML38" s="2027"/>
      <c r="EMM38" s="2027"/>
      <c r="EMN38" s="2027"/>
      <c r="EMO38" s="2027"/>
      <c r="EMP38" s="2027"/>
      <c r="EMQ38" s="2027"/>
      <c r="EMR38" s="2027"/>
      <c r="EMS38" s="2027"/>
      <c r="EMT38" s="2027"/>
      <c r="EMU38" s="2027"/>
      <c r="EMV38" s="2027"/>
      <c r="EMW38" s="2027"/>
      <c r="EMX38" s="2027"/>
      <c r="EMY38" s="2027"/>
      <c r="EMZ38" s="2027"/>
      <c r="ENA38" s="2027"/>
      <c r="ENB38" s="2027"/>
      <c r="ENC38" s="2027"/>
      <c r="END38" s="2027"/>
      <c r="ENE38" s="2027"/>
      <c r="ENF38" s="2027"/>
      <c r="ENG38" s="2027"/>
      <c r="ENH38" s="2027"/>
      <c r="ENI38" s="2027"/>
      <c r="ENJ38" s="2027"/>
      <c r="ENK38" s="2027"/>
      <c r="ENL38" s="2027"/>
      <c r="ENM38" s="2027"/>
      <c r="ENN38" s="2027"/>
      <c r="ENO38" s="2027"/>
      <c r="ENP38" s="2027"/>
      <c r="ENQ38" s="2027"/>
      <c r="ENR38" s="2027"/>
      <c r="ENS38" s="2027"/>
      <c r="ENT38" s="2027"/>
      <c r="ENU38" s="2027"/>
      <c r="ENV38" s="2027"/>
      <c r="ENW38" s="2027"/>
      <c r="ENX38" s="2027"/>
      <c r="ENY38" s="2027"/>
      <c r="ENZ38" s="2027"/>
      <c r="EOA38" s="2027"/>
      <c r="EOB38" s="2027"/>
      <c r="EOC38" s="2027"/>
      <c r="EOD38" s="2027"/>
      <c r="EOE38" s="2027"/>
      <c r="EOF38" s="2027"/>
      <c r="EOG38" s="2027"/>
      <c r="EOH38" s="2027"/>
      <c r="EOI38" s="2027"/>
      <c r="EOJ38" s="2027"/>
      <c r="EOK38" s="2027"/>
      <c r="EOL38" s="2027"/>
      <c r="EOM38" s="2027"/>
      <c r="EON38" s="2027"/>
      <c r="EOO38" s="2027"/>
      <c r="EOP38" s="2027"/>
      <c r="EOQ38" s="2027"/>
      <c r="EOR38" s="2027"/>
      <c r="EOS38" s="2027"/>
      <c r="EOT38" s="2027"/>
      <c r="EOU38" s="2027"/>
      <c r="EOV38" s="2027"/>
      <c r="EOW38" s="2027"/>
      <c r="EOX38" s="2027"/>
      <c r="EOY38" s="2027"/>
      <c r="EOZ38" s="2027"/>
      <c r="EPA38" s="2027"/>
      <c r="EPB38" s="2027"/>
      <c r="EPC38" s="2027"/>
      <c r="EPD38" s="2027"/>
      <c r="EPE38" s="2027"/>
      <c r="EPF38" s="2027"/>
      <c r="EPG38" s="2027"/>
      <c r="EPH38" s="2027"/>
      <c r="EPI38" s="2027"/>
      <c r="EPJ38" s="2027"/>
      <c r="EPK38" s="2027"/>
      <c r="EPL38" s="2027"/>
      <c r="EPM38" s="2027"/>
      <c r="EPN38" s="2027"/>
      <c r="EPO38" s="2027"/>
      <c r="EPP38" s="2027"/>
      <c r="EPQ38" s="2027"/>
      <c r="EPR38" s="2027"/>
      <c r="EPS38" s="2027"/>
      <c r="EPT38" s="2027"/>
      <c r="EPU38" s="2027"/>
      <c r="EPV38" s="2027"/>
      <c r="EPW38" s="2027"/>
      <c r="EPX38" s="2027"/>
      <c r="EPY38" s="2027"/>
      <c r="EPZ38" s="2027"/>
      <c r="EQA38" s="2027"/>
      <c r="EQB38" s="2027"/>
      <c r="EQC38" s="2027"/>
      <c r="EQD38" s="2027"/>
      <c r="EQE38" s="2027"/>
      <c r="EQF38" s="2027"/>
      <c r="EQG38" s="2027"/>
      <c r="EQH38" s="2027"/>
      <c r="EQI38" s="2027"/>
      <c r="EQJ38" s="2027"/>
      <c r="EQK38" s="2027"/>
      <c r="EQL38" s="2027"/>
      <c r="EQM38" s="2027"/>
      <c r="EQN38" s="2027"/>
      <c r="EQO38" s="2027"/>
      <c r="EQP38" s="2027"/>
      <c r="EQQ38" s="2027"/>
      <c r="EQR38" s="2027"/>
      <c r="EQS38" s="2027"/>
      <c r="EQT38" s="2027"/>
      <c r="EQU38" s="2027"/>
      <c r="EQV38" s="2027"/>
      <c r="EQW38" s="2027"/>
      <c r="EQX38" s="2027"/>
      <c r="EQY38" s="2027"/>
      <c r="EQZ38" s="2027"/>
      <c r="ERA38" s="2027"/>
      <c r="ERB38" s="2027"/>
      <c r="ERC38" s="2027"/>
      <c r="ERD38" s="2027"/>
      <c r="ERE38" s="2027"/>
      <c r="ERF38" s="2027"/>
      <c r="ERG38" s="2027"/>
      <c r="ERH38" s="2027"/>
      <c r="ERI38" s="2027"/>
      <c r="ERJ38" s="2027"/>
      <c r="ERK38" s="2027"/>
      <c r="ERL38" s="2027"/>
      <c r="ERM38" s="2027"/>
      <c r="ERN38" s="2027"/>
      <c r="ERO38" s="2027"/>
      <c r="ERP38" s="2027"/>
      <c r="ERQ38" s="2027"/>
      <c r="ERR38" s="2027"/>
      <c r="ERS38" s="2027"/>
      <c r="ERT38" s="2027"/>
      <c r="ERU38" s="2027"/>
      <c r="ERV38" s="2027"/>
      <c r="ERW38" s="2027"/>
      <c r="ERX38" s="2027"/>
      <c r="ERY38" s="2027"/>
      <c r="ERZ38" s="2027"/>
      <c r="ESA38" s="2027"/>
      <c r="ESB38" s="2027"/>
      <c r="ESC38" s="2027"/>
      <c r="ESD38" s="2027"/>
      <c r="ESE38" s="2027"/>
      <c r="ESF38" s="2027"/>
      <c r="ESG38" s="2027"/>
      <c r="ESH38" s="2027"/>
      <c r="ESI38" s="2027"/>
      <c r="ESJ38" s="2027"/>
      <c r="ESK38" s="2027"/>
      <c r="ESL38" s="2027"/>
      <c r="ESM38" s="2027"/>
      <c r="ESN38" s="2027"/>
      <c r="ESO38" s="2027"/>
      <c r="ESP38" s="2027"/>
      <c r="ESQ38" s="2027"/>
      <c r="ESR38" s="2027"/>
      <c r="ESS38" s="2027"/>
      <c r="EST38" s="2027"/>
      <c r="ESU38" s="2027"/>
      <c r="ESV38" s="2027"/>
      <c r="ESW38" s="2027"/>
      <c r="ESX38" s="2027"/>
      <c r="ESY38" s="2027"/>
      <c r="ESZ38" s="2027"/>
      <c r="ETA38" s="2027"/>
      <c r="ETB38" s="2027"/>
      <c r="ETC38" s="2027"/>
      <c r="ETD38" s="2027"/>
      <c r="ETE38" s="2027"/>
      <c r="ETF38" s="2027"/>
      <c r="ETG38" s="2027"/>
      <c r="ETH38" s="2027"/>
      <c r="ETI38" s="2027"/>
      <c r="ETJ38" s="2027"/>
      <c r="ETK38" s="2027"/>
      <c r="ETL38" s="2027"/>
      <c r="ETM38" s="2027"/>
      <c r="ETN38" s="2027"/>
      <c r="ETO38" s="2027"/>
      <c r="ETP38" s="2027"/>
      <c r="ETQ38" s="2027"/>
      <c r="ETR38" s="2027"/>
      <c r="ETS38" s="2027"/>
      <c r="ETT38" s="2027"/>
      <c r="ETU38" s="2027"/>
      <c r="ETV38" s="2027"/>
      <c r="ETW38" s="2027"/>
      <c r="ETX38" s="2027"/>
      <c r="ETY38" s="2027"/>
      <c r="ETZ38" s="2027"/>
      <c r="EUA38" s="2027"/>
      <c r="EUB38" s="2027"/>
      <c r="EUC38" s="2027"/>
      <c r="EUD38" s="2027"/>
      <c r="EUE38" s="2027"/>
      <c r="EUF38" s="2027"/>
      <c r="EUG38" s="2027"/>
      <c r="EUH38" s="2027"/>
      <c r="EUI38" s="2027"/>
      <c r="EUJ38" s="2027"/>
      <c r="EUK38" s="2027"/>
      <c r="EUL38" s="2027"/>
      <c r="EUM38" s="2027"/>
      <c r="EUN38" s="2027"/>
      <c r="EUO38" s="2027"/>
      <c r="EUP38" s="2027"/>
      <c r="EUQ38" s="2027"/>
      <c r="EUR38" s="2027"/>
      <c r="EUS38" s="2027"/>
      <c r="EUT38" s="2027"/>
      <c r="EUU38" s="2027"/>
      <c r="EUV38" s="2027"/>
      <c r="EUW38" s="2027"/>
      <c r="EUX38" s="2027"/>
      <c r="EUY38" s="2027"/>
      <c r="EUZ38" s="2027"/>
      <c r="EVA38" s="2027"/>
      <c r="EVB38" s="2027"/>
      <c r="EVC38" s="2027"/>
      <c r="EVD38" s="2027"/>
      <c r="EVE38" s="2027"/>
      <c r="EVF38" s="2027"/>
      <c r="EVG38" s="2027"/>
      <c r="EVH38" s="2027"/>
      <c r="EVI38" s="2027"/>
      <c r="EVJ38" s="2027"/>
      <c r="EVK38" s="2027"/>
      <c r="EVL38" s="2027"/>
      <c r="EVM38" s="2027"/>
      <c r="EVN38" s="2027"/>
      <c r="EVO38" s="2027"/>
      <c r="EVP38" s="2027"/>
      <c r="EVQ38" s="2027"/>
      <c r="EVR38" s="2027"/>
      <c r="EVS38" s="2027"/>
      <c r="EVT38" s="2027"/>
      <c r="EVU38" s="2027"/>
      <c r="EVV38" s="2027"/>
      <c r="EVW38" s="2027"/>
      <c r="EVX38" s="2027"/>
      <c r="EVY38" s="2027"/>
      <c r="EVZ38" s="2027"/>
      <c r="EWA38" s="2027"/>
      <c r="EWB38" s="2027"/>
      <c r="EWC38" s="2027"/>
      <c r="EWD38" s="2027"/>
      <c r="EWE38" s="2027"/>
      <c r="EWF38" s="2027"/>
      <c r="EWG38" s="2027"/>
      <c r="EWH38" s="2027"/>
      <c r="EWI38" s="2027"/>
      <c r="EWJ38" s="2027"/>
      <c r="EWK38" s="2027"/>
      <c r="EWL38" s="2027"/>
      <c r="EWM38" s="2027"/>
      <c r="EWN38" s="2027"/>
      <c r="EWO38" s="2027"/>
      <c r="EWP38" s="2027"/>
      <c r="EWQ38" s="2027"/>
      <c r="EWR38" s="2027"/>
      <c r="EWS38" s="2027"/>
      <c r="EWT38" s="2027"/>
      <c r="EWU38" s="2027"/>
      <c r="EWV38" s="2027"/>
      <c r="EWW38" s="2027"/>
      <c r="EWX38" s="2027"/>
      <c r="EWY38" s="2027"/>
      <c r="EWZ38" s="2027"/>
      <c r="EXA38" s="2027"/>
      <c r="EXB38" s="2027"/>
      <c r="EXC38" s="2027"/>
      <c r="EXD38" s="2027"/>
      <c r="EXE38" s="2027"/>
      <c r="EXF38" s="2027"/>
      <c r="EXG38" s="2027"/>
      <c r="EXH38" s="2027"/>
      <c r="EXI38" s="2027"/>
      <c r="EXJ38" s="2027"/>
      <c r="EXK38" s="2027"/>
      <c r="EXL38" s="2027"/>
      <c r="EXM38" s="2027"/>
      <c r="EXN38" s="2027"/>
      <c r="EXO38" s="2027"/>
      <c r="EXP38" s="2027"/>
      <c r="EXQ38" s="2027"/>
      <c r="EXR38" s="2027"/>
      <c r="EXS38" s="2027"/>
      <c r="EXT38" s="2027"/>
      <c r="EXU38" s="2027"/>
      <c r="EXV38" s="2027"/>
      <c r="EXW38" s="2027"/>
      <c r="EXX38" s="2027"/>
      <c r="EXY38" s="2027"/>
      <c r="EXZ38" s="2027"/>
      <c r="EYA38" s="2027"/>
      <c r="EYB38" s="2027"/>
      <c r="EYC38" s="2027"/>
      <c r="EYD38" s="2027"/>
      <c r="EYE38" s="2027"/>
      <c r="EYF38" s="2027"/>
      <c r="EYG38" s="2027"/>
      <c r="EYH38" s="2027"/>
      <c r="EYI38" s="2027"/>
      <c r="EYJ38" s="2027"/>
      <c r="EYK38" s="2027"/>
      <c r="EYL38" s="2027"/>
      <c r="EYM38" s="2027"/>
      <c r="EYN38" s="2027"/>
      <c r="EYO38" s="2027"/>
      <c r="EYP38" s="2027"/>
      <c r="EYQ38" s="2027"/>
      <c r="EYR38" s="2027"/>
      <c r="EYS38" s="2027"/>
      <c r="EYT38" s="2027"/>
      <c r="EYU38" s="2027"/>
      <c r="EYV38" s="2027"/>
      <c r="EYW38" s="2027"/>
      <c r="EYX38" s="2027"/>
      <c r="EYY38" s="2027"/>
      <c r="EYZ38" s="2027"/>
      <c r="EZA38" s="2027"/>
      <c r="EZB38" s="2027"/>
      <c r="EZC38" s="2027"/>
      <c r="EZD38" s="2027"/>
      <c r="EZE38" s="2027"/>
      <c r="EZF38" s="2027"/>
      <c r="EZG38" s="2027"/>
      <c r="EZH38" s="2027"/>
      <c r="EZI38" s="2027"/>
      <c r="EZJ38" s="2027"/>
      <c r="EZK38" s="2027"/>
      <c r="EZL38" s="2027"/>
      <c r="EZM38" s="2027"/>
      <c r="EZN38" s="2027"/>
      <c r="EZO38" s="2027"/>
      <c r="EZP38" s="2027"/>
      <c r="EZQ38" s="2027"/>
      <c r="EZR38" s="2027"/>
      <c r="EZS38" s="2027"/>
      <c r="EZT38" s="2027"/>
      <c r="EZU38" s="2027"/>
      <c r="EZV38" s="2027"/>
      <c r="EZW38" s="2027"/>
      <c r="EZX38" s="2027"/>
      <c r="EZY38" s="2027"/>
      <c r="EZZ38" s="2027"/>
      <c r="FAA38" s="2027"/>
      <c r="FAB38" s="2027"/>
      <c r="FAC38" s="2027"/>
      <c r="FAD38" s="2027"/>
      <c r="FAE38" s="2027"/>
      <c r="FAF38" s="2027"/>
      <c r="FAG38" s="2027"/>
      <c r="FAH38" s="2027"/>
      <c r="FAI38" s="2027"/>
      <c r="FAJ38" s="2027"/>
      <c r="FAK38" s="2027"/>
      <c r="FAL38" s="2027"/>
      <c r="FAM38" s="2027"/>
      <c r="FAN38" s="2027"/>
      <c r="FAO38" s="2027"/>
      <c r="FAP38" s="2027"/>
      <c r="FAQ38" s="2027"/>
      <c r="FAR38" s="2027"/>
      <c r="FAS38" s="2027"/>
      <c r="FAT38" s="2027"/>
      <c r="FAU38" s="2027"/>
      <c r="FAV38" s="2027"/>
      <c r="FAW38" s="2027"/>
      <c r="FAX38" s="2027"/>
      <c r="FAY38" s="2027"/>
      <c r="FAZ38" s="2027"/>
      <c r="FBA38" s="2027"/>
      <c r="FBB38" s="2027"/>
      <c r="FBC38" s="2027"/>
      <c r="FBD38" s="2027"/>
      <c r="FBE38" s="2027"/>
      <c r="FBF38" s="2027"/>
      <c r="FBG38" s="2027"/>
      <c r="FBH38" s="2027"/>
      <c r="FBI38" s="2027"/>
      <c r="FBJ38" s="2027"/>
      <c r="FBK38" s="2027"/>
      <c r="FBL38" s="2027"/>
      <c r="FBM38" s="2027"/>
      <c r="FBN38" s="2027"/>
      <c r="FBO38" s="2027"/>
      <c r="FBP38" s="2027"/>
      <c r="FBQ38" s="2027"/>
      <c r="FBR38" s="2027"/>
      <c r="FBS38" s="2027"/>
      <c r="FBT38" s="2027"/>
      <c r="FBU38" s="2027"/>
      <c r="FBV38" s="2027"/>
      <c r="FBW38" s="2027"/>
      <c r="FBX38" s="2027"/>
      <c r="FBY38" s="2027"/>
      <c r="FBZ38" s="2027"/>
      <c r="FCA38" s="2027"/>
      <c r="FCB38" s="2027"/>
      <c r="FCC38" s="2027"/>
      <c r="FCD38" s="2027"/>
      <c r="FCE38" s="2027"/>
      <c r="FCF38" s="2027"/>
      <c r="FCG38" s="2027"/>
      <c r="FCH38" s="2027"/>
      <c r="FCI38" s="2027"/>
      <c r="FCJ38" s="2027"/>
      <c r="FCK38" s="2027"/>
      <c r="FCL38" s="2027"/>
      <c r="FCM38" s="2027"/>
      <c r="FCN38" s="2027"/>
      <c r="FCO38" s="2027"/>
      <c r="FCP38" s="2027"/>
      <c r="FCQ38" s="2027"/>
      <c r="FCR38" s="2027"/>
      <c r="FCS38" s="2027"/>
      <c r="FCT38" s="2027"/>
      <c r="FCU38" s="2027"/>
      <c r="FCV38" s="2027"/>
      <c r="FCW38" s="2027"/>
      <c r="FCX38" s="2027"/>
      <c r="FCY38" s="2027"/>
      <c r="FCZ38" s="2027"/>
      <c r="FDA38" s="2027"/>
      <c r="FDB38" s="2027"/>
      <c r="FDC38" s="2027"/>
      <c r="FDD38" s="2027"/>
      <c r="FDE38" s="2027"/>
      <c r="FDF38" s="2027"/>
      <c r="FDG38" s="2027"/>
      <c r="FDH38" s="2027"/>
      <c r="FDI38" s="2027"/>
      <c r="FDJ38" s="2027"/>
      <c r="FDK38" s="2027"/>
      <c r="FDL38" s="2027"/>
      <c r="FDM38" s="2027"/>
      <c r="FDN38" s="2027"/>
      <c r="FDO38" s="2027"/>
      <c r="FDP38" s="2027"/>
      <c r="FDQ38" s="2027"/>
      <c r="FDR38" s="2027"/>
      <c r="FDS38" s="2027"/>
      <c r="FDT38" s="2027"/>
      <c r="FDU38" s="2027"/>
      <c r="FDV38" s="2027"/>
      <c r="FDW38" s="2027"/>
      <c r="FDX38" s="2027"/>
      <c r="FDY38" s="2027"/>
      <c r="FDZ38" s="2027"/>
      <c r="FEA38" s="2027"/>
      <c r="FEB38" s="2027"/>
      <c r="FEC38" s="2027"/>
      <c r="FED38" s="2027"/>
      <c r="FEE38" s="2027"/>
      <c r="FEF38" s="2027"/>
      <c r="FEG38" s="2027"/>
      <c r="FEH38" s="2027"/>
      <c r="FEI38" s="2027"/>
      <c r="FEJ38" s="2027"/>
      <c r="FEK38" s="2027"/>
      <c r="FEL38" s="2027"/>
      <c r="FEM38" s="2027"/>
      <c r="FEN38" s="2027"/>
      <c r="FEO38" s="2027"/>
      <c r="FEP38" s="2027"/>
      <c r="FEQ38" s="2027"/>
      <c r="FER38" s="2027"/>
      <c r="FES38" s="2027"/>
      <c r="FET38" s="2027"/>
      <c r="FEU38" s="2027"/>
      <c r="FEV38" s="2027"/>
      <c r="FEW38" s="2027"/>
      <c r="FEX38" s="2027"/>
      <c r="FEY38" s="2027"/>
      <c r="FEZ38" s="2027"/>
      <c r="FFA38" s="2027"/>
      <c r="FFB38" s="2027"/>
      <c r="FFC38" s="2027"/>
      <c r="FFD38" s="2027"/>
      <c r="FFE38" s="2027"/>
      <c r="FFF38" s="2027"/>
      <c r="FFG38" s="2027"/>
      <c r="FFH38" s="2027"/>
      <c r="FFI38" s="2027"/>
      <c r="FFJ38" s="2027"/>
      <c r="FFK38" s="2027"/>
      <c r="FFL38" s="2027"/>
      <c r="FFM38" s="2027"/>
      <c r="FFN38" s="2027"/>
      <c r="FFO38" s="2027"/>
      <c r="FFP38" s="2027"/>
      <c r="FFQ38" s="2027"/>
      <c r="FFR38" s="2027"/>
      <c r="FFS38" s="2027"/>
      <c r="FFT38" s="2027"/>
      <c r="FFU38" s="2027"/>
      <c r="FFV38" s="2027"/>
      <c r="FFW38" s="2027"/>
      <c r="FFX38" s="2027"/>
      <c r="FFY38" s="2027"/>
      <c r="FFZ38" s="2027"/>
      <c r="FGA38" s="2027"/>
      <c r="FGB38" s="2027"/>
      <c r="FGC38" s="2027"/>
      <c r="FGD38" s="2027"/>
      <c r="FGE38" s="2027"/>
      <c r="FGF38" s="2027"/>
      <c r="FGG38" s="2027"/>
      <c r="FGH38" s="2027"/>
      <c r="FGI38" s="2027"/>
      <c r="FGJ38" s="2027"/>
      <c r="FGK38" s="2027"/>
      <c r="FGL38" s="2027"/>
      <c r="FGM38" s="2027"/>
      <c r="FGN38" s="2027"/>
      <c r="FGO38" s="2027"/>
      <c r="FGP38" s="2027"/>
      <c r="FGQ38" s="2027"/>
      <c r="FGR38" s="2027"/>
      <c r="FGS38" s="2027"/>
      <c r="FGT38" s="2027"/>
      <c r="FGU38" s="2027"/>
      <c r="FGV38" s="2027"/>
      <c r="FGW38" s="2027"/>
      <c r="FGX38" s="2027"/>
      <c r="FGY38" s="2027"/>
      <c r="FGZ38" s="2027"/>
      <c r="FHA38" s="2027"/>
      <c r="FHB38" s="2027"/>
      <c r="FHC38" s="2027"/>
      <c r="FHD38" s="2027"/>
      <c r="FHE38" s="2027"/>
      <c r="FHF38" s="2027"/>
      <c r="FHG38" s="2027"/>
      <c r="FHH38" s="2027"/>
      <c r="FHI38" s="2027"/>
      <c r="FHJ38" s="2027"/>
      <c r="FHK38" s="2027"/>
      <c r="FHL38" s="2027"/>
      <c r="FHM38" s="2027"/>
      <c r="FHN38" s="2027"/>
      <c r="FHO38" s="2027"/>
      <c r="FHP38" s="2027"/>
      <c r="FHQ38" s="2027"/>
      <c r="FHR38" s="2027"/>
      <c r="FHS38" s="2027"/>
      <c r="FHT38" s="2027"/>
      <c r="FHU38" s="2027"/>
      <c r="FHV38" s="2027"/>
      <c r="FHW38" s="2027"/>
      <c r="FHX38" s="2027"/>
      <c r="FHY38" s="2027"/>
      <c r="FHZ38" s="2027"/>
      <c r="FIA38" s="2027"/>
      <c r="FIB38" s="2027"/>
      <c r="FIC38" s="2027"/>
      <c r="FID38" s="2027"/>
      <c r="FIE38" s="2027"/>
      <c r="FIF38" s="2027"/>
      <c r="FIG38" s="2027"/>
      <c r="FIH38" s="2027"/>
      <c r="FII38" s="2027"/>
      <c r="FIJ38" s="2027"/>
      <c r="FIK38" s="2027"/>
      <c r="FIL38" s="2027"/>
      <c r="FIM38" s="2027"/>
      <c r="FIN38" s="2027"/>
      <c r="FIO38" s="2027"/>
      <c r="FIP38" s="2027"/>
      <c r="FIQ38" s="2027"/>
      <c r="FIR38" s="2027"/>
      <c r="FIS38" s="2027"/>
      <c r="FIT38" s="2027"/>
      <c r="FIU38" s="2027"/>
      <c r="FIV38" s="2027"/>
      <c r="FIW38" s="2027"/>
      <c r="FIX38" s="2027"/>
      <c r="FIY38" s="2027"/>
      <c r="FIZ38" s="2027"/>
      <c r="FJA38" s="2027"/>
      <c r="FJB38" s="2027"/>
      <c r="FJC38" s="2027"/>
      <c r="FJD38" s="2027"/>
      <c r="FJE38" s="2027"/>
      <c r="FJF38" s="2027"/>
      <c r="FJG38" s="2027"/>
      <c r="FJH38" s="2027"/>
      <c r="FJI38" s="2027"/>
      <c r="FJJ38" s="2027"/>
      <c r="FJK38" s="2027"/>
      <c r="FJL38" s="2027"/>
      <c r="FJM38" s="2027"/>
      <c r="FJN38" s="2027"/>
      <c r="FJO38" s="2027"/>
      <c r="FJP38" s="2027"/>
      <c r="FJQ38" s="2027"/>
      <c r="FJR38" s="2027"/>
      <c r="FJS38" s="2027"/>
      <c r="FJT38" s="2027"/>
      <c r="FJU38" s="2027"/>
      <c r="FJV38" s="2027"/>
      <c r="FJW38" s="2027"/>
      <c r="FJX38" s="2027"/>
      <c r="FJY38" s="2027"/>
      <c r="FJZ38" s="2027"/>
      <c r="FKA38" s="2027"/>
      <c r="FKB38" s="2027"/>
      <c r="FKC38" s="2027"/>
      <c r="FKD38" s="2027"/>
      <c r="FKE38" s="2027"/>
      <c r="FKF38" s="2027"/>
      <c r="FKG38" s="2027"/>
      <c r="FKH38" s="2027"/>
      <c r="FKI38" s="2027"/>
      <c r="FKJ38" s="2027"/>
      <c r="FKK38" s="2027"/>
      <c r="FKL38" s="2027"/>
      <c r="FKM38" s="2027"/>
      <c r="FKN38" s="2027"/>
      <c r="FKO38" s="2027"/>
      <c r="FKP38" s="2027"/>
      <c r="FKQ38" s="2027"/>
      <c r="FKR38" s="2027"/>
      <c r="FKS38" s="2027"/>
      <c r="FKT38" s="2027"/>
      <c r="FKU38" s="2027"/>
      <c r="FKV38" s="2027"/>
      <c r="FKW38" s="2027"/>
      <c r="FKX38" s="2027"/>
      <c r="FKY38" s="2027"/>
      <c r="FKZ38" s="2027"/>
      <c r="FLA38" s="2027"/>
      <c r="FLB38" s="2027"/>
      <c r="FLC38" s="2027"/>
      <c r="FLD38" s="2027"/>
      <c r="FLE38" s="2027"/>
      <c r="FLF38" s="2027"/>
      <c r="FLG38" s="2027"/>
      <c r="FLH38" s="2027"/>
      <c r="FLI38" s="2027"/>
      <c r="FLJ38" s="2027"/>
      <c r="FLK38" s="2027"/>
      <c r="FLL38" s="2027"/>
      <c r="FLM38" s="2027"/>
      <c r="FLN38" s="2027"/>
      <c r="FLO38" s="2027"/>
      <c r="FLP38" s="2027"/>
      <c r="FLQ38" s="2027"/>
      <c r="FLR38" s="2027"/>
      <c r="FLS38" s="2027"/>
      <c r="FLT38" s="2027"/>
      <c r="FLU38" s="2027"/>
      <c r="FLV38" s="2027"/>
      <c r="FLW38" s="2027"/>
      <c r="FLX38" s="2027"/>
      <c r="FLY38" s="2027"/>
      <c r="FLZ38" s="2027"/>
      <c r="FMA38" s="2027"/>
      <c r="FMB38" s="2027"/>
      <c r="FMC38" s="2027"/>
      <c r="FMD38" s="2027"/>
      <c r="FME38" s="2027"/>
      <c r="FMF38" s="2027"/>
      <c r="FMG38" s="2027"/>
      <c r="FMH38" s="2027"/>
      <c r="FMI38" s="2027"/>
      <c r="FMJ38" s="2027"/>
      <c r="FMK38" s="2027"/>
      <c r="FML38" s="2027"/>
      <c r="FMM38" s="2027"/>
      <c r="FMN38" s="2027"/>
      <c r="FMO38" s="2027"/>
      <c r="FMP38" s="2027"/>
      <c r="FMQ38" s="2027"/>
      <c r="FMR38" s="2027"/>
      <c r="FMS38" s="2027"/>
      <c r="FMT38" s="2027"/>
      <c r="FMU38" s="2027"/>
      <c r="FMV38" s="2027"/>
      <c r="FMW38" s="2027"/>
      <c r="FMX38" s="2027"/>
      <c r="FMY38" s="2027"/>
      <c r="FMZ38" s="2027"/>
      <c r="FNA38" s="2027"/>
      <c r="FNB38" s="2027"/>
      <c r="FNC38" s="2027"/>
      <c r="FND38" s="2027"/>
      <c r="FNE38" s="2027"/>
      <c r="FNF38" s="2027"/>
      <c r="FNG38" s="2027"/>
      <c r="FNH38" s="2027"/>
      <c r="FNI38" s="2027"/>
      <c r="FNJ38" s="2027"/>
      <c r="FNK38" s="2027"/>
      <c r="FNL38" s="2027"/>
      <c r="FNM38" s="2027"/>
      <c r="FNN38" s="2027"/>
      <c r="FNO38" s="2027"/>
      <c r="FNP38" s="2027"/>
      <c r="FNQ38" s="2027"/>
      <c r="FNR38" s="2027"/>
      <c r="FNS38" s="2027"/>
      <c r="FNT38" s="2027"/>
      <c r="FNU38" s="2027"/>
      <c r="FNV38" s="2027"/>
      <c r="FNW38" s="2027"/>
      <c r="FNX38" s="2027"/>
      <c r="FNY38" s="2027"/>
      <c r="FNZ38" s="2027"/>
      <c r="FOA38" s="2027"/>
      <c r="FOB38" s="2027"/>
      <c r="FOC38" s="2027"/>
      <c r="FOD38" s="2027"/>
      <c r="FOE38" s="2027"/>
      <c r="FOF38" s="2027"/>
      <c r="FOG38" s="2027"/>
      <c r="FOH38" s="2027"/>
      <c r="FOI38" s="2027"/>
      <c r="FOJ38" s="2027"/>
      <c r="FOK38" s="2027"/>
      <c r="FOL38" s="2027"/>
      <c r="FOM38" s="2027"/>
      <c r="FON38" s="2027"/>
      <c r="FOO38" s="2027"/>
      <c r="FOP38" s="2027"/>
      <c r="FOQ38" s="2027"/>
      <c r="FOR38" s="2027"/>
      <c r="FOS38" s="2027"/>
      <c r="FOT38" s="2027"/>
      <c r="FOU38" s="2027"/>
      <c r="FOV38" s="2027"/>
      <c r="FOW38" s="2027"/>
      <c r="FOX38" s="2027"/>
      <c r="FOY38" s="2027"/>
      <c r="FOZ38" s="2027"/>
      <c r="FPA38" s="2027"/>
      <c r="FPB38" s="2027"/>
      <c r="FPC38" s="2027"/>
      <c r="FPD38" s="2027"/>
      <c r="FPE38" s="2027"/>
      <c r="FPF38" s="2027"/>
      <c r="FPG38" s="2027"/>
      <c r="FPH38" s="2027"/>
      <c r="FPI38" s="2027"/>
      <c r="FPJ38" s="2027"/>
      <c r="FPK38" s="2027"/>
      <c r="FPL38" s="2027"/>
      <c r="FPM38" s="2027"/>
      <c r="FPN38" s="2027"/>
      <c r="FPO38" s="2027"/>
      <c r="FPP38" s="2027"/>
      <c r="FPQ38" s="2027"/>
      <c r="FPR38" s="2027"/>
      <c r="FPS38" s="2027"/>
      <c r="FPT38" s="2027"/>
      <c r="FPU38" s="2027"/>
      <c r="FPV38" s="2027"/>
      <c r="FPW38" s="2027"/>
      <c r="FPX38" s="2027"/>
      <c r="FPY38" s="2027"/>
      <c r="FPZ38" s="2027"/>
      <c r="FQA38" s="2027"/>
      <c r="FQB38" s="2027"/>
      <c r="FQC38" s="2027"/>
      <c r="FQD38" s="2027"/>
      <c r="FQE38" s="2027"/>
      <c r="FQF38" s="2027"/>
      <c r="FQG38" s="2027"/>
      <c r="FQH38" s="2027"/>
      <c r="FQI38" s="2027"/>
      <c r="FQJ38" s="2027"/>
      <c r="FQK38" s="2027"/>
      <c r="FQL38" s="2027"/>
      <c r="FQM38" s="2027"/>
      <c r="FQN38" s="2027"/>
      <c r="FQO38" s="2027"/>
      <c r="FQP38" s="2027"/>
      <c r="FQQ38" s="2027"/>
      <c r="FQR38" s="2027"/>
      <c r="FQS38" s="2027"/>
      <c r="FQT38" s="2027"/>
      <c r="FQU38" s="2027"/>
      <c r="FQV38" s="2027"/>
      <c r="FQW38" s="2027"/>
      <c r="FQX38" s="2027"/>
      <c r="FQY38" s="2027"/>
      <c r="FQZ38" s="2027"/>
      <c r="FRA38" s="2027"/>
      <c r="FRB38" s="2027"/>
      <c r="FRC38" s="2027"/>
      <c r="FRD38" s="2027"/>
      <c r="FRE38" s="2027"/>
      <c r="FRF38" s="2027"/>
      <c r="FRG38" s="2027"/>
      <c r="FRH38" s="2027"/>
      <c r="FRI38" s="2027"/>
      <c r="FRJ38" s="2027"/>
      <c r="FRK38" s="2027"/>
      <c r="FRL38" s="2027"/>
      <c r="FRM38" s="2027"/>
      <c r="FRN38" s="2027"/>
      <c r="FRO38" s="2027"/>
      <c r="FRP38" s="2027"/>
      <c r="FRQ38" s="2027"/>
      <c r="FRR38" s="2027"/>
      <c r="FRS38" s="2027"/>
      <c r="FRT38" s="2027"/>
      <c r="FRU38" s="2027"/>
      <c r="FRV38" s="2027"/>
      <c r="FRW38" s="2027"/>
      <c r="FRX38" s="2027"/>
      <c r="FRY38" s="2027"/>
      <c r="FRZ38" s="2027"/>
      <c r="FSA38" s="2027"/>
      <c r="FSB38" s="2027"/>
      <c r="FSC38" s="2027"/>
      <c r="FSD38" s="2027"/>
      <c r="FSE38" s="2027"/>
      <c r="FSF38" s="2027"/>
      <c r="FSG38" s="2027"/>
      <c r="FSH38" s="2027"/>
      <c r="FSI38" s="2027"/>
      <c r="FSJ38" s="2027"/>
      <c r="FSK38" s="2027"/>
      <c r="FSL38" s="2027"/>
      <c r="FSM38" s="2027"/>
      <c r="FSN38" s="2027"/>
      <c r="FSO38" s="2027"/>
      <c r="FSP38" s="2027"/>
      <c r="FSQ38" s="2027"/>
      <c r="FSR38" s="2027"/>
      <c r="FSS38" s="2027"/>
      <c r="FST38" s="2027"/>
      <c r="FSU38" s="2027"/>
      <c r="FSV38" s="2027"/>
      <c r="FSW38" s="2027"/>
      <c r="FSX38" s="2027"/>
      <c r="FSY38" s="2027"/>
      <c r="FSZ38" s="2027"/>
      <c r="FTA38" s="2027"/>
      <c r="FTB38" s="2027"/>
      <c r="FTC38" s="2027"/>
      <c r="FTD38" s="2027"/>
      <c r="FTE38" s="2027"/>
      <c r="FTF38" s="2027"/>
      <c r="FTG38" s="2027"/>
      <c r="FTH38" s="2027"/>
      <c r="FTI38" s="2027"/>
      <c r="FTJ38" s="2027"/>
      <c r="FTK38" s="2027"/>
      <c r="FTL38" s="2027"/>
      <c r="FTM38" s="2027"/>
      <c r="FTN38" s="2027"/>
      <c r="FTO38" s="2027"/>
      <c r="FTP38" s="2027"/>
      <c r="FTQ38" s="2027"/>
      <c r="FTR38" s="2027"/>
      <c r="FTS38" s="2027"/>
      <c r="FTT38" s="2027"/>
      <c r="FTU38" s="2027"/>
      <c r="FTV38" s="2027"/>
      <c r="FTW38" s="2027"/>
      <c r="FTX38" s="2027"/>
      <c r="FTY38" s="2027"/>
      <c r="FTZ38" s="2027"/>
      <c r="FUA38" s="2027"/>
      <c r="FUB38" s="2027"/>
      <c r="FUC38" s="2027"/>
      <c r="FUD38" s="2027"/>
      <c r="FUE38" s="2027"/>
      <c r="FUF38" s="2027"/>
      <c r="FUG38" s="2027"/>
      <c r="FUH38" s="2027"/>
      <c r="FUI38" s="2027"/>
      <c r="FUJ38" s="2027"/>
      <c r="FUK38" s="2027"/>
      <c r="FUL38" s="2027"/>
      <c r="FUM38" s="2027"/>
      <c r="FUN38" s="2027"/>
      <c r="FUO38" s="2027"/>
      <c r="FUP38" s="2027"/>
      <c r="FUQ38" s="2027"/>
      <c r="FUR38" s="2027"/>
      <c r="FUS38" s="2027"/>
      <c r="FUT38" s="2027"/>
      <c r="FUU38" s="2027"/>
      <c r="FUV38" s="2027"/>
      <c r="FUW38" s="2027"/>
      <c r="FUX38" s="2027"/>
      <c r="FUY38" s="2027"/>
      <c r="FUZ38" s="2027"/>
      <c r="FVA38" s="2027"/>
      <c r="FVB38" s="2027"/>
      <c r="FVC38" s="2027"/>
      <c r="FVD38" s="2027"/>
      <c r="FVE38" s="2027"/>
      <c r="FVF38" s="2027"/>
      <c r="FVG38" s="2027"/>
      <c r="FVH38" s="2027"/>
      <c r="FVI38" s="2027"/>
      <c r="FVJ38" s="2027"/>
      <c r="FVK38" s="2027"/>
      <c r="FVL38" s="2027"/>
      <c r="FVM38" s="2027"/>
      <c r="FVN38" s="2027"/>
      <c r="FVO38" s="2027"/>
      <c r="FVP38" s="2027"/>
      <c r="FVQ38" s="2027"/>
      <c r="FVR38" s="2027"/>
      <c r="FVS38" s="2027"/>
      <c r="FVT38" s="2027"/>
      <c r="FVU38" s="2027"/>
      <c r="FVV38" s="2027"/>
      <c r="FVW38" s="2027"/>
      <c r="FVX38" s="2027"/>
      <c r="FVY38" s="2027"/>
      <c r="FVZ38" s="2027"/>
      <c r="FWA38" s="2027"/>
      <c r="FWB38" s="2027"/>
      <c r="FWC38" s="2027"/>
      <c r="FWD38" s="2027"/>
      <c r="FWE38" s="2027"/>
      <c r="FWF38" s="2027"/>
      <c r="FWG38" s="2027"/>
      <c r="FWH38" s="2027"/>
      <c r="FWI38" s="2027"/>
      <c r="FWJ38" s="2027"/>
      <c r="FWK38" s="2027"/>
      <c r="FWL38" s="2027"/>
      <c r="FWM38" s="2027"/>
      <c r="FWN38" s="2027"/>
      <c r="FWO38" s="2027"/>
      <c r="FWP38" s="2027"/>
      <c r="FWQ38" s="2027"/>
      <c r="FWR38" s="2027"/>
      <c r="FWS38" s="2027"/>
      <c r="FWT38" s="2027"/>
      <c r="FWU38" s="2027"/>
      <c r="FWV38" s="2027"/>
      <c r="FWW38" s="2027"/>
      <c r="FWX38" s="2027"/>
      <c r="FWY38" s="2027"/>
      <c r="FWZ38" s="2027"/>
      <c r="FXA38" s="2027"/>
      <c r="FXB38" s="2027"/>
      <c r="FXC38" s="2027"/>
      <c r="FXD38" s="2027"/>
      <c r="FXE38" s="2027"/>
      <c r="FXF38" s="2027"/>
      <c r="FXG38" s="2027"/>
      <c r="FXH38" s="2027"/>
      <c r="FXI38" s="2027"/>
      <c r="FXJ38" s="2027"/>
      <c r="FXK38" s="2027"/>
      <c r="FXL38" s="2027"/>
      <c r="FXM38" s="2027"/>
      <c r="FXN38" s="2027"/>
      <c r="FXO38" s="2027"/>
      <c r="FXP38" s="2027"/>
      <c r="FXQ38" s="2027"/>
      <c r="FXR38" s="2027"/>
      <c r="FXS38" s="2027"/>
      <c r="FXT38" s="2027"/>
      <c r="FXU38" s="2027"/>
      <c r="FXV38" s="2027"/>
      <c r="FXW38" s="2027"/>
      <c r="FXX38" s="2027"/>
      <c r="FXY38" s="2027"/>
      <c r="FXZ38" s="2027"/>
      <c r="FYA38" s="2027"/>
      <c r="FYB38" s="2027"/>
      <c r="FYC38" s="2027"/>
      <c r="FYD38" s="2027"/>
      <c r="FYE38" s="2027"/>
      <c r="FYF38" s="2027"/>
      <c r="FYG38" s="2027"/>
      <c r="FYH38" s="2027"/>
      <c r="FYI38" s="2027"/>
      <c r="FYJ38" s="2027"/>
      <c r="FYK38" s="2027"/>
      <c r="FYL38" s="2027"/>
      <c r="FYM38" s="2027"/>
      <c r="FYN38" s="2027"/>
      <c r="FYO38" s="2027"/>
      <c r="FYP38" s="2027"/>
      <c r="FYQ38" s="2027"/>
      <c r="FYR38" s="2027"/>
      <c r="FYS38" s="2027"/>
      <c r="FYT38" s="2027"/>
      <c r="FYU38" s="2027"/>
      <c r="FYV38" s="2027"/>
      <c r="FYW38" s="2027"/>
      <c r="FYX38" s="2027"/>
      <c r="FYY38" s="2027"/>
      <c r="FYZ38" s="2027"/>
      <c r="FZA38" s="2027"/>
      <c r="FZB38" s="2027"/>
      <c r="FZC38" s="2027"/>
      <c r="FZD38" s="2027"/>
      <c r="FZE38" s="2027"/>
      <c r="FZF38" s="2027"/>
      <c r="FZG38" s="2027"/>
      <c r="FZH38" s="2027"/>
      <c r="FZI38" s="2027"/>
      <c r="FZJ38" s="2027"/>
      <c r="FZK38" s="2027"/>
      <c r="FZL38" s="2027"/>
      <c r="FZM38" s="2027"/>
      <c r="FZN38" s="2027"/>
      <c r="FZO38" s="2027"/>
      <c r="FZP38" s="2027"/>
      <c r="FZQ38" s="2027"/>
      <c r="FZR38" s="2027"/>
      <c r="FZS38" s="2027"/>
      <c r="FZT38" s="2027"/>
      <c r="FZU38" s="2027"/>
      <c r="FZV38" s="2027"/>
      <c r="FZW38" s="2027"/>
      <c r="FZX38" s="2027"/>
      <c r="FZY38" s="2027"/>
      <c r="FZZ38" s="2027"/>
      <c r="GAA38" s="2027"/>
      <c r="GAB38" s="2027"/>
      <c r="GAC38" s="2027"/>
      <c r="GAD38" s="2027"/>
      <c r="GAE38" s="2027"/>
      <c r="GAF38" s="2027"/>
      <c r="GAG38" s="2027"/>
      <c r="GAH38" s="2027"/>
      <c r="GAI38" s="2027"/>
      <c r="GAJ38" s="2027"/>
      <c r="GAK38" s="2027"/>
      <c r="GAL38" s="2027"/>
      <c r="GAM38" s="2027"/>
      <c r="GAN38" s="2027"/>
      <c r="GAO38" s="2027"/>
      <c r="GAP38" s="2027"/>
      <c r="GAQ38" s="2027"/>
      <c r="GAR38" s="2027"/>
      <c r="GAS38" s="2027"/>
      <c r="GAT38" s="2027"/>
      <c r="GAU38" s="2027"/>
      <c r="GAV38" s="2027"/>
      <c r="GAW38" s="2027"/>
      <c r="GAX38" s="2027"/>
      <c r="GAY38" s="2027"/>
      <c r="GAZ38" s="2027"/>
      <c r="GBA38" s="2027"/>
      <c r="GBB38" s="2027"/>
      <c r="GBC38" s="2027"/>
      <c r="GBD38" s="2027"/>
      <c r="GBE38" s="2027"/>
      <c r="GBF38" s="2027"/>
      <c r="GBG38" s="2027"/>
      <c r="GBH38" s="2027"/>
      <c r="GBI38" s="2027"/>
      <c r="GBJ38" s="2027"/>
      <c r="GBK38" s="2027"/>
      <c r="GBL38" s="2027"/>
      <c r="GBM38" s="2027"/>
      <c r="GBN38" s="2027"/>
      <c r="GBO38" s="2027"/>
      <c r="GBP38" s="2027"/>
      <c r="GBQ38" s="2027"/>
      <c r="GBR38" s="2027"/>
      <c r="GBS38" s="2027"/>
      <c r="GBT38" s="2027"/>
      <c r="GBU38" s="2027"/>
      <c r="GBV38" s="2027"/>
      <c r="GBW38" s="2027"/>
      <c r="GBX38" s="2027"/>
      <c r="GBY38" s="2027"/>
      <c r="GBZ38" s="2027"/>
      <c r="GCA38" s="2027"/>
      <c r="GCB38" s="2027"/>
      <c r="GCC38" s="2027"/>
      <c r="GCD38" s="2027"/>
      <c r="GCE38" s="2027"/>
      <c r="GCF38" s="2027"/>
      <c r="GCG38" s="2027"/>
      <c r="GCH38" s="2027"/>
      <c r="GCI38" s="2027"/>
      <c r="GCJ38" s="2027"/>
      <c r="GCK38" s="2027"/>
      <c r="GCL38" s="2027"/>
      <c r="GCM38" s="2027"/>
      <c r="GCN38" s="2027"/>
      <c r="GCO38" s="2027"/>
      <c r="GCP38" s="2027"/>
      <c r="GCQ38" s="2027"/>
      <c r="GCR38" s="2027"/>
      <c r="GCS38" s="2027"/>
      <c r="GCT38" s="2027"/>
      <c r="GCU38" s="2027"/>
      <c r="GCV38" s="2027"/>
      <c r="GCW38" s="2027"/>
      <c r="GCX38" s="2027"/>
      <c r="GCY38" s="2027"/>
      <c r="GCZ38" s="2027"/>
      <c r="GDA38" s="2027"/>
      <c r="GDB38" s="2027"/>
      <c r="GDC38" s="2027"/>
      <c r="GDD38" s="2027"/>
      <c r="GDE38" s="2027"/>
      <c r="GDF38" s="2027"/>
      <c r="GDG38" s="2027"/>
      <c r="GDH38" s="2027"/>
      <c r="GDI38" s="2027"/>
      <c r="GDJ38" s="2027"/>
      <c r="GDK38" s="2027"/>
      <c r="GDL38" s="2027"/>
      <c r="GDM38" s="2027"/>
      <c r="GDN38" s="2027"/>
      <c r="GDO38" s="2027"/>
      <c r="GDP38" s="2027"/>
      <c r="GDQ38" s="2027"/>
      <c r="GDR38" s="2027"/>
      <c r="GDS38" s="2027"/>
      <c r="GDT38" s="2027"/>
      <c r="GDU38" s="2027"/>
      <c r="GDV38" s="2027"/>
      <c r="GDW38" s="2027"/>
      <c r="GDX38" s="2027"/>
      <c r="GDY38" s="2027"/>
      <c r="GDZ38" s="2027"/>
      <c r="GEA38" s="2027"/>
      <c r="GEB38" s="2027"/>
      <c r="GEC38" s="2027"/>
      <c r="GED38" s="2027"/>
      <c r="GEE38" s="2027"/>
      <c r="GEF38" s="2027"/>
      <c r="GEG38" s="2027"/>
      <c r="GEH38" s="2027"/>
      <c r="GEI38" s="2027"/>
      <c r="GEJ38" s="2027"/>
      <c r="GEK38" s="2027"/>
      <c r="GEL38" s="2027"/>
      <c r="GEM38" s="2027"/>
      <c r="GEN38" s="2027"/>
      <c r="GEO38" s="2027"/>
      <c r="GEP38" s="2027"/>
      <c r="GEQ38" s="2027"/>
      <c r="GER38" s="2027"/>
      <c r="GES38" s="2027"/>
      <c r="GET38" s="2027"/>
      <c r="GEU38" s="2027"/>
      <c r="GEV38" s="2027"/>
      <c r="GEW38" s="2027"/>
      <c r="GEX38" s="2027"/>
      <c r="GEY38" s="2027"/>
      <c r="GEZ38" s="2027"/>
      <c r="GFA38" s="2027"/>
      <c r="GFB38" s="2027"/>
      <c r="GFC38" s="2027"/>
      <c r="GFD38" s="2027"/>
      <c r="GFE38" s="2027"/>
      <c r="GFF38" s="2027"/>
      <c r="GFG38" s="2027"/>
      <c r="GFH38" s="2027"/>
      <c r="GFI38" s="2027"/>
      <c r="GFJ38" s="2027"/>
      <c r="GFK38" s="2027"/>
      <c r="GFL38" s="2027"/>
      <c r="GFM38" s="2027"/>
      <c r="GFN38" s="2027"/>
      <c r="GFO38" s="2027"/>
      <c r="GFP38" s="2027"/>
      <c r="GFQ38" s="2027"/>
      <c r="GFR38" s="2027"/>
      <c r="GFS38" s="2027"/>
      <c r="GFT38" s="2027"/>
      <c r="GFU38" s="2027"/>
      <c r="GFV38" s="2027"/>
      <c r="GFW38" s="2027"/>
      <c r="GFX38" s="2027"/>
      <c r="GFY38" s="2027"/>
      <c r="GFZ38" s="2027"/>
      <c r="GGA38" s="2027"/>
      <c r="GGB38" s="2027"/>
      <c r="GGC38" s="2027"/>
      <c r="GGD38" s="2027"/>
      <c r="GGE38" s="2027"/>
      <c r="GGF38" s="2027"/>
      <c r="GGG38" s="2027"/>
      <c r="GGH38" s="2027"/>
      <c r="GGI38" s="2027"/>
      <c r="GGJ38" s="2027"/>
      <c r="GGK38" s="2027"/>
      <c r="GGL38" s="2027"/>
      <c r="GGM38" s="2027"/>
      <c r="GGN38" s="2027"/>
      <c r="GGO38" s="2027"/>
      <c r="GGP38" s="2027"/>
      <c r="GGQ38" s="2027"/>
      <c r="GGR38" s="2027"/>
      <c r="GGS38" s="2027"/>
      <c r="GGT38" s="2027"/>
      <c r="GGU38" s="2027"/>
      <c r="GGV38" s="2027"/>
      <c r="GGW38" s="2027"/>
      <c r="GGX38" s="2027"/>
      <c r="GGY38" s="2027"/>
      <c r="GGZ38" s="2027"/>
      <c r="GHA38" s="2027"/>
      <c r="GHB38" s="2027"/>
      <c r="GHC38" s="2027"/>
      <c r="GHD38" s="2027"/>
      <c r="GHE38" s="2027"/>
      <c r="GHF38" s="2027"/>
      <c r="GHG38" s="2027"/>
      <c r="GHH38" s="2027"/>
      <c r="GHI38" s="2027"/>
      <c r="GHJ38" s="2027"/>
      <c r="GHK38" s="2027"/>
      <c r="GHL38" s="2027"/>
      <c r="GHM38" s="2027"/>
      <c r="GHN38" s="2027"/>
      <c r="GHO38" s="2027"/>
      <c r="GHP38" s="2027"/>
      <c r="GHQ38" s="2027"/>
      <c r="GHR38" s="2027"/>
      <c r="GHS38" s="2027"/>
      <c r="GHT38" s="2027"/>
      <c r="GHU38" s="2027"/>
      <c r="GHV38" s="2027"/>
      <c r="GHW38" s="2027"/>
      <c r="GHX38" s="2027"/>
      <c r="GHY38" s="2027"/>
      <c r="GHZ38" s="2027"/>
      <c r="GIA38" s="2027"/>
      <c r="GIB38" s="2027"/>
      <c r="GIC38" s="2027"/>
      <c r="GID38" s="2027"/>
      <c r="GIE38" s="2027"/>
      <c r="GIF38" s="2027"/>
      <c r="GIG38" s="2027"/>
      <c r="GIH38" s="2027"/>
      <c r="GII38" s="2027"/>
      <c r="GIJ38" s="2027"/>
      <c r="GIK38" s="2027"/>
      <c r="GIL38" s="2027"/>
      <c r="GIM38" s="2027"/>
      <c r="GIN38" s="2027"/>
      <c r="GIO38" s="2027"/>
      <c r="GIP38" s="2027"/>
      <c r="GIQ38" s="2027"/>
      <c r="GIR38" s="2027"/>
      <c r="GIS38" s="2027"/>
      <c r="GIT38" s="2027"/>
      <c r="GIU38" s="2027"/>
      <c r="GIV38" s="2027"/>
      <c r="GIW38" s="2027"/>
      <c r="GIX38" s="2027"/>
      <c r="GIY38" s="2027"/>
      <c r="GIZ38" s="2027"/>
      <c r="GJA38" s="2027"/>
      <c r="GJB38" s="2027"/>
      <c r="GJC38" s="2027"/>
      <c r="GJD38" s="2027"/>
      <c r="GJE38" s="2027"/>
      <c r="GJF38" s="2027"/>
      <c r="GJG38" s="2027"/>
      <c r="GJH38" s="2027"/>
      <c r="GJI38" s="2027"/>
      <c r="GJJ38" s="2027"/>
      <c r="GJK38" s="2027"/>
      <c r="GJL38" s="2027"/>
      <c r="GJM38" s="2027"/>
      <c r="GJN38" s="2027"/>
      <c r="GJO38" s="2027"/>
      <c r="GJP38" s="2027"/>
      <c r="GJQ38" s="2027"/>
      <c r="GJR38" s="2027"/>
      <c r="GJS38" s="2027"/>
      <c r="GJT38" s="2027"/>
      <c r="GJU38" s="2027"/>
      <c r="GJV38" s="2027"/>
      <c r="GJW38" s="2027"/>
      <c r="GJX38" s="2027"/>
      <c r="GJY38" s="2027"/>
      <c r="GJZ38" s="2027"/>
      <c r="GKA38" s="2027"/>
      <c r="GKB38" s="2027"/>
      <c r="GKC38" s="2027"/>
      <c r="GKD38" s="2027"/>
      <c r="GKE38" s="2027"/>
      <c r="GKF38" s="2027"/>
      <c r="GKG38" s="2027"/>
      <c r="GKH38" s="2027"/>
      <c r="GKI38" s="2027"/>
      <c r="GKJ38" s="2027"/>
      <c r="GKK38" s="2027"/>
      <c r="GKL38" s="2027"/>
      <c r="GKM38" s="2027"/>
      <c r="GKN38" s="2027"/>
      <c r="GKO38" s="2027"/>
      <c r="GKP38" s="2027"/>
      <c r="GKQ38" s="2027"/>
      <c r="GKR38" s="2027"/>
      <c r="GKS38" s="2027"/>
      <c r="GKT38" s="2027"/>
      <c r="GKU38" s="2027"/>
      <c r="GKV38" s="2027"/>
      <c r="GKW38" s="2027"/>
      <c r="GKX38" s="2027"/>
      <c r="GKY38" s="2027"/>
      <c r="GKZ38" s="2027"/>
      <c r="GLA38" s="2027"/>
      <c r="GLB38" s="2027"/>
      <c r="GLC38" s="2027"/>
      <c r="GLD38" s="2027"/>
      <c r="GLE38" s="2027"/>
      <c r="GLF38" s="2027"/>
      <c r="GLG38" s="2027"/>
      <c r="GLH38" s="2027"/>
      <c r="GLI38" s="2027"/>
      <c r="GLJ38" s="2027"/>
      <c r="GLK38" s="2027"/>
      <c r="GLL38" s="2027"/>
      <c r="GLM38" s="2027"/>
      <c r="GLN38" s="2027"/>
      <c r="GLO38" s="2027"/>
      <c r="GLP38" s="2027"/>
      <c r="GLQ38" s="2027"/>
      <c r="GLR38" s="2027"/>
      <c r="GLS38" s="2027"/>
      <c r="GLT38" s="2027"/>
      <c r="GLU38" s="2027"/>
      <c r="GLV38" s="2027"/>
      <c r="GLW38" s="2027"/>
      <c r="GLX38" s="2027"/>
      <c r="GLY38" s="2027"/>
      <c r="GLZ38" s="2027"/>
      <c r="GMA38" s="2027"/>
      <c r="GMB38" s="2027"/>
      <c r="GMC38" s="2027"/>
      <c r="GMD38" s="2027"/>
      <c r="GME38" s="2027"/>
      <c r="GMF38" s="2027"/>
      <c r="GMG38" s="2027"/>
      <c r="GMH38" s="2027"/>
      <c r="GMI38" s="2027"/>
      <c r="GMJ38" s="2027"/>
      <c r="GMK38" s="2027"/>
      <c r="GML38" s="2027"/>
      <c r="GMM38" s="2027"/>
      <c r="GMN38" s="2027"/>
      <c r="GMO38" s="2027"/>
      <c r="GMP38" s="2027"/>
      <c r="GMQ38" s="2027"/>
      <c r="GMR38" s="2027"/>
      <c r="GMS38" s="2027"/>
      <c r="GMT38" s="2027"/>
      <c r="GMU38" s="2027"/>
      <c r="GMV38" s="2027"/>
      <c r="GMW38" s="2027"/>
      <c r="GMX38" s="2027"/>
      <c r="GMY38" s="2027"/>
      <c r="GMZ38" s="2027"/>
      <c r="GNA38" s="2027"/>
      <c r="GNB38" s="2027"/>
      <c r="GNC38" s="2027"/>
      <c r="GND38" s="2027"/>
      <c r="GNE38" s="2027"/>
      <c r="GNF38" s="2027"/>
      <c r="GNG38" s="2027"/>
      <c r="GNH38" s="2027"/>
      <c r="GNI38" s="2027"/>
      <c r="GNJ38" s="2027"/>
      <c r="GNK38" s="2027"/>
      <c r="GNL38" s="2027"/>
      <c r="GNM38" s="2027"/>
      <c r="GNN38" s="2027"/>
      <c r="GNO38" s="2027"/>
      <c r="GNP38" s="2027"/>
      <c r="GNQ38" s="2027"/>
      <c r="GNR38" s="2027"/>
      <c r="GNS38" s="2027"/>
      <c r="GNT38" s="2027"/>
      <c r="GNU38" s="2027"/>
      <c r="GNV38" s="2027"/>
      <c r="GNW38" s="2027"/>
      <c r="GNX38" s="2027"/>
      <c r="GNY38" s="2027"/>
      <c r="GNZ38" s="2027"/>
      <c r="GOA38" s="2027"/>
      <c r="GOB38" s="2027"/>
      <c r="GOC38" s="2027"/>
      <c r="GOD38" s="2027"/>
      <c r="GOE38" s="2027"/>
      <c r="GOF38" s="2027"/>
      <c r="GOG38" s="2027"/>
      <c r="GOH38" s="2027"/>
      <c r="GOI38" s="2027"/>
      <c r="GOJ38" s="2027"/>
      <c r="GOK38" s="2027"/>
      <c r="GOL38" s="2027"/>
      <c r="GOM38" s="2027"/>
      <c r="GON38" s="2027"/>
      <c r="GOO38" s="2027"/>
      <c r="GOP38" s="2027"/>
      <c r="GOQ38" s="2027"/>
      <c r="GOR38" s="2027"/>
      <c r="GOS38" s="2027"/>
      <c r="GOT38" s="2027"/>
      <c r="GOU38" s="2027"/>
      <c r="GOV38" s="2027"/>
      <c r="GOW38" s="2027"/>
      <c r="GOX38" s="2027"/>
      <c r="GOY38" s="2027"/>
      <c r="GOZ38" s="2027"/>
      <c r="GPA38" s="2027"/>
      <c r="GPB38" s="2027"/>
      <c r="GPC38" s="2027"/>
      <c r="GPD38" s="2027"/>
      <c r="GPE38" s="2027"/>
      <c r="GPF38" s="2027"/>
      <c r="GPG38" s="2027"/>
      <c r="GPH38" s="2027"/>
      <c r="GPI38" s="2027"/>
      <c r="GPJ38" s="2027"/>
      <c r="GPK38" s="2027"/>
      <c r="GPL38" s="2027"/>
      <c r="GPM38" s="2027"/>
      <c r="GPN38" s="2027"/>
      <c r="GPO38" s="2027"/>
      <c r="GPP38" s="2027"/>
      <c r="GPQ38" s="2027"/>
      <c r="GPR38" s="2027"/>
      <c r="GPS38" s="2027"/>
      <c r="GPT38" s="2027"/>
      <c r="GPU38" s="2027"/>
      <c r="GPV38" s="2027"/>
      <c r="GPW38" s="2027"/>
      <c r="GPX38" s="2027"/>
      <c r="GPY38" s="2027"/>
      <c r="GPZ38" s="2027"/>
      <c r="GQA38" s="2027"/>
      <c r="GQB38" s="2027"/>
      <c r="GQC38" s="2027"/>
      <c r="GQD38" s="2027"/>
      <c r="GQE38" s="2027"/>
      <c r="GQF38" s="2027"/>
      <c r="GQG38" s="2027"/>
      <c r="GQH38" s="2027"/>
      <c r="GQI38" s="2027"/>
      <c r="GQJ38" s="2027"/>
      <c r="GQK38" s="2027"/>
      <c r="GQL38" s="2027"/>
      <c r="GQM38" s="2027"/>
      <c r="GQN38" s="2027"/>
      <c r="GQO38" s="2027"/>
      <c r="GQP38" s="2027"/>
      <c r="GQQ38" s="2027"/>
      <c r="GQR38" s="2027"/>
      <c r="GQS38" s="2027"/>
      <c r="GQT38" s="2027"/>
      <c r="GQU38" s="2027"/>
      <c r="GQV38" s="2027"/>
      <c r="GQW38" s="2027"/>
      <c r="GQX38" s="2027"/>
      <c r="GQY38" s="2027"/>
      <c r="GQZ38" s="2027"/>
      <c r="GRA38" s="2027"/>
      <c r="GRB38" s="2027"/>
      <c r="GRC38" s="2027"/>
      <c r="GRD38" s="2027"/>
      <c r="GRE38" s="2027"/>
      <c r="GRF38" s="2027"/>
      <c r="GRG38" s="2027"/>
      <c r="GRH38" s="2027"/>
      <c r="GRI38" s="2027"/>
      <c r="GRJ38" s="2027"/>
      <c r="GRK38" s="2027"/>
      <c r="GRL38" s="2027"/>
      <c r="GRM38" s="2027"/>
      <c r="GRN38" s="2027"/>
      <c r="GRO38" s="2027"/>
      <c r="GRP38" s="2027"/>
      <c r="GRQ38" s="2027"/>
      <c r="GRR38" s="2027"/>
      <c r="GRS38" s="2027"/>
      <c r="GRT38" s="2027"/>
      <c r="GRU38" s="2027"/>
      <c r="GRV38" s="2027"/>
      <c r="GRW38" s="2027"/>
      <c r="GRX38" s="2027"/>
      <c r="GRY38" s="2027"/>
      <c r="GRZ38" s="2027"/>
      <c r="GSA38" s="2027"/>
      <c r="GSB38" s="2027"/>
      <c r="GSC38" s="2027"/>
      <c r="GSD38" s="2027"/>
      <c r="GSE38" s="2027"/>
      <c r="GSF38" s="2027"/>
      <c r="GSG38" s="2027"/>
      <c r="GSH38" s="2027"/>
      <c r="GSI38" s="2027"/>
      <c r="GSJ38" s="2027"/>
      <c r="GSK38" s="2027"/>
      <c r="GSL38" s="2027"/>
      <c r="GSM38" s="2027"/>
      <c r="GSN38" s="2027"/>
      <c r="GSO38" s="2027"/>
      <c r="GSP38" s="2027"/>
      <c r="GSQ38" s="2027"/>
      <c r="GSR38" s="2027"/>
      <c r="GSS38" s="2027"/>
      <c r="GST38" s="2027"/>
      <c r="GSU38" s="2027"/>
      <c r="GSV38" s="2027"/>
      <c r="GSW38" s="2027"/>
      <c r="GSX38" s="2027"/>
      <c r="GSY38" s="2027"/>
      <c r="GSZ38" s="2027"/>
      <c r="GTA38" s="2027"/>
      <c r="GTB38" s="2027"/>
      <c r="GTC38" s="2027"/>
      <c r="GTD38" s="2027"/>
      <c r="GTE38" s="2027"/>
      <c r="GTF38" s="2027"/>
      <c r="GTG38" s="2027"/>
      <c r="GTH38" s="2027"/>
      <c r="GTI38" s="2027"/>
      <c r="GTJ38" s="2027"/>
      <c r="GTK38" s="2027"/>
      <c r="GTL38" s="2027"/>
      <c r="GTM38" s="2027"/>
      <c r="GTN38" s="2027"/>
      <c r="GTO38" s="2027"/>
      <c r="GTP38" s="2027"/>
      <c r="GTQ38" s="2027"/>
      <c r="GTR38" s="2027"/>
      <c r="GTS38" s="2027"/>
      <c r="GTT38" s="2027"/>
      <c r="GTU38" s="2027"/>
      <c r="GTV38" s="2027"/>
      <c r="GTW38" s="2027"/>
      <c r="GTX38" s="2027"/>
      <c r="GTY38" s="2027"/>
      <c r="GTZ38" s="2027"/>
      <c r="GUA38" s="2027"/>
      <c r="GUB38" s="2027"/>
      <c r="GUC38" s="2027"/>
      <c r="GUD38" s="2027"/>
      <c r="GUE38" s="2027"/>
      <c r="GUF38" s="2027"/>
      <c r="GUG38" s="2027"/>
      <c r="GUH38" s="2027"/>
      <c r="GUI38" s="2027"/>
      <c r="GUJ38" s="2027"/>
      <c r="GUK38" s="2027"/>
      <c r="GUL38" s="2027"/>
      <c r="GUM38" s="2027"/>
      <c r="GUN38" s="2027"/>
      <c r="GUO38" s="2027"/>
      <c r="GUP38" s="2027"/>
      <c r="GUQ38" s="2027"/>
      <c r="GUR38" s="2027"/>
      <c r="GUS38" s="2027"/>
      <c r="GUT38" s="2027"/>
      <c r="GUU38" s="2027"/>
      <c r="GUV38" s="2027"/>
      <c r="GUW38" s="2027"/>
      <c r="GUX38" s="2027"/>
      <c r="GUY38" s="2027"/>
      <c r="GUZ38" s="2027"/>
      <c r="GVA38" s="2027"/>
      <c r="GVB38" s="2027"/>
      <c r="GVC38" s="2027"/>
      <c r="GVD38" s="2027"/>
      <c r="GVE38" s="2027"/>
      <c r="GVF38" s="2027"/>
      <c r="GVG38" s="2027"/>
      <c r="GVH38" s="2027"/>
      <c r="GVI38" s="2027"/>
      <c r="GVJ38" s="2027"/>
      <c r="GVK38" s="2027"/>
      <c r="GVL38" s="2027"/>
      <c r="GVM38" s="2027"/>
      <c r="GVN38" s="2027"/>
      <c r="GVO38" s="2027"/>
      <c r="GVP38" s="2027"/>
      <c r="GVQ38" s="2027"/>
      <c r="GVR38" s="2027"/>
      <c r="GVS38" s="2027"/>
      <c r="GVT38" s="2027"/>
      <c r="GVU38" s="2027"/>
      <c r="GVV38" s="2027"/>
      <c r="GVW38" s="2027"/>
      <c r="GVX38" s="2027"/>
      <c r="GVY38" s="2027"/>
      <c r="GVZ38" s="2027"/>
      <c r="GWA38" s="2027"/>
      <c r="GWB38" s="2027"/>
      <c r="GWC38" s="2027"/>
      <c r="GWD38" s="2027"/>
      <c r="GWE38" s="2027"/>
      <c r="GWF38" s="2027"/>
      <c r="GWG38" s="2027"/>
      <c r="GWH38" s="2027"/>
      <c r="GWI38" s="2027"/>
      <c r="GWJ38" s="2027"/>
      <c r="GWK38" s="2027"/>
      <c r="GWL38" s="2027"/>
      <c r="GWM38" s="2027"/>
      <c r="GWN38" s="2027"/>
      <c r="GWO38" s="2027"/>
      <c r="GWP38" s="2027"/>
      <c r="GWQ38" s="2027"/>
      <c r="GWR38" s="2027"/>
      <c r="GWS38" s="2027"/>
      <c r="GWT38" s="2027"/>
      <c r="GWU38" s="2027"/>
      <c r="GWV38" s="2027"/>
      <c r="GWW38" s="2027"/>
      <c r="GWX38" s="2027"/>
      <c r="GWY38" s="2027"/>
      <c r="GWZ38" s="2027"/>
      <c r="GXA38" s="2027"/>
      <c r="GXB38" s="2027"/>
      <c r="GXC38" s="2027"/>
      <c r="GXD38" s="2027"/>
      <c r="GXE38" s="2027"/>
      <c r="GXF38" s="2027"/>
      <c r="GXG38" s="2027"/>
      <c r="GXH38" s="2027"/>
      <c r="GXI38" s="2027"/>
      <c r="GXJ38" s="2027"/>
      <c r="GXK38" s="2027"/>
      <c r="GXL38" s="2027"/>
      <c r="GXM38" s="2027"/>
      <c r="GXN38" s="2027"/>
      <c r="GXO38" s="2027"/>
      <c r="GXP38" s="2027"/>
      <c r="GXQ38" s="2027"/>
      <c r="GXR38" s="2027"/>
      <c r="GXS38" s="2027"/>
      <c r="GXT38" s="2027"/>
      <c r="GXU38" s="2027"/>
      <c r="GXV38" s="2027"/>
      <c r="GXW38" s="2027"/>
      <c r="GXX38" s="2027"/>
      <c r="GXY38" s="2027"/>
      <c r="GXZ38" s="2027"/>
      <c r="GYA38" s="2027"/>
      <c r="GYB38" s="2027"/>
      <c r="GYC38" s="2027"/>
      <c r="GYD38" s="2027"/>
      <c r="GYE38" s="2027"/>
      <c r="GYF38" s="2027"/>
      <c r="GYG38" s="2027"/>
      <c r="GYH38" s="2027"/>
      <c r="GYI38" s="2027"/>
      <c r="GYJ38" s="2027"/>
      <c r="GYK38" s="2027"/>
      <c r="GYL38" s="2027"/>
      <c r="GYM38" s="2027"/>
      <c r="GYN38" s="2027"/>
      <c r="GYO38" s="2027"/>
      <c r="GYP38" s="2027"/>
      <c r="GYQ38" s="2027"/>
      <c r="GYR38" s="2027"/>
      <c r="GYS38" s="2027"/>
      <c r="GYT38" s="2027"/>
      <c r="GYU38" s="2027"/>
      <c r="GYV38" s="2027"/>
      <c r="GYW38" s="2027"/>
      <c r="GYX38" s="2027"/>
      <c r="GYY38" s="2027"/>
      <c r="GYZ38" s="2027"/>
      <c r="GZA38" s="2027"/>
      <c r="GZB38" s="2027"/>
      <c r="GZC38" s="2027"/>
      <c r="GZD38" s="2027"/>
      <c r="GZE38" s="2027"/>
      <c r="GZF38" s="2027"/>
      <c r="GZG38" s="2027"/>
      <c r="GZH38" s="2027"/>
      <c r="GZI38" s="2027"/>
      <c r="GZJ38" s="2027"/>
      <c r="GZK38" s="2027"/>
      <c r="GZL38" s="2027"/>
      <c r="GZM38" s="2027"/>
      <c r="GZN38" s="2027"/>
      <c r="GZO38" s="2027"/>
      <c r="GZP38" s="2027"/>
      <c r="GZQ38" s="2027"/>
      <c r="GZR38" s="2027"/>
      <c r="GZS38" s="2027"/>
      <c r="GZT38" s="2027"/>
      <c r="GZU38" s="2027"/>
      <c r="GZV38" s="2027"/>
      <c r="GZW38" s="2027"/>
      <c r="GZX38" s="2027"/>
      <c r="GZY38" s="2027"/>
      <c r="GZZ38" s="2027"/>
      <c r="HAA38" s="2027"/>
      <c r="HAB38" s="2027"/>
      <c r="HAC38" s="2027"/>
      <c r="HAD38" s="2027"/>
      <c r="HAE38" s="2027"/>
      <c r="HAF38" s="2027"/>
      <c r="HAG38" s="2027"/>
      <c r="HAH38" s="2027"/>
      <c r="HAI38" s="2027"/>
      <c r="HAJ38" s="2027"/>
      <c r="HAK38" s="2027"/>
      <c r="HAL38" s="2027"/>
      <c r="HAM38" s="2027"/>
      <c r="HAN38" s="2027"/>
      <c r="HAO38" s="2027"/>
      <c r="HAP38" s="2027"/>
      <c r="HAQ38" s="2027"/>
      <c r="HAR38" s="2027"/>
      <c r="HAS38" s="2027"/>
      <c r="HAT38" s="2027"/>
      <c r="HAU38" s="2027"/>
      <c r="HAV38" s="2027"/>
      <c r="HAW38" s="2027"/>
      <c r="HAX38" s="2027"/>
      <c r="HAY38" s="2027"/>
      <c r="HAZ38" s="2027"/>
      <c r="HBA38" s="2027"/>
      <c r="HBB38" s="2027"/>
      <c r="HBC38" s="2027"/>
      <c r="HBD38" s="2027"/>
      <c r="HBE38" s="2027"/>
      <c r="HBF38" s="2027"/>
      <c r="HBG38" s="2027"/>
      <c r="HBH38" s="2027"/>
      <c r="HBI38" s="2027"/>
      <c r="HBJ38" s="2027"/>
      <c r="HBK38" s="2027"/>
      <c r="HBL38" s="2027"/>
      <c r="HBM38" s="2027"/>
      <c r="HBN38" s="2027"/>
      <c r="HBO38" s="2027"/>
      <c r="HBP38" s="2027"/>
      <c r="HBQ38" s="2027"/>
      <c r="HBR38" s="2027"/>
      <c r="HBS38" s="2027"/>
      <c r="HBT38" s="2027"/>
      <c r="HBU38" s="2027"/>
      <c r="HBV38" s="2027"/>
      <c r="HBW38" s="2027"/>
      <c r="HBX38" s="2027"/>
      <c r="HBY38" s="2027"/>
      <c r="HBZ38" s="2027"/>
      <c r="HCA38" s="2027"/>
      <c r="HCB38" s="2027"/>
      <c r="HCC38" s="2027"/>
      <c r="HCD38" s="2027"/>
      <c r="HCE38" s="2027"/>
      <c r="HCF38" s="2027"/>
      <c r="HCG38" s="2027"/>
      <c r="HCH38" s="2027"/>
      <c r="HCI38" s="2027"/>
      <c r="HCJ38" s="2027"/>
      <c r="HCK38" s="2027"/>
      <c r="HCL38" s="2027"/>
      <c r="HCM38" s="2027"/>
      <c r="HCN38" s="2027"/>
      <c r="HCO38" s="2027"/>
      <c r="HCP38" s="2027"/>
      <c r="HCQ38" s="2027"/>
      <c r="HCR38" s="2027"/>
      <c r="HCS38" s="2027"/>
      <c r="HCT38" s="2027"/>
      <c r="HCU38" s="2027"/>
      <c r="HCV38" s="2027"/>
      <c r="HCW38" s="2027"/>
      <c r="HCX38" s="2027"/>
      <c r="HCY38" s="2027"/>
      <c r="HCZ38" s="2027"/>
      <c r="HDA38" s="2027"/>
      <c r="HDB38" s="2027"/>
      <c r="HDC38" s="2027"/>
      <c r="HDD38" s="2027"/>
      <c r="HDE38" s="2027"/>
      <c r="HDF38" s="2027"/>
      <c r="HDG38" s="2027"/>
      <c r="HDH38" s="2027"/>
      <c r="HDI38" s="2027"/>
      <c r="HDJ38" s="2027"/>
      <c r="HDK38" s="2027"/>
      <c r="HDL38" s="2027"/>
      <c r="HDM38" s="2027"/>
      <c r="HDN38" s="2027"/>
      <c r="HDO38" s="2027"/>
      <c r="HDP38" s="2027"/>
      <c r="HDQ38" s="2027"/>
      <c r="HDR38" s="2027"/>
      <c r="HDS38" s="2027"/>
      <c r="HDT38" s="2027"/>
      <c r="HDU38" s="2027"/>
      <c r="HDV38" s="2027"/>
      <c r="HDW38" s="2027"/>
      <c r="HDX38" s="2027"/>
      <c r="HDY38" s="2027"/>
      <c r="HDZ38" s="2027"/>
      <c r="HEA38" s="2027"/>
      <c r="HEB38" s="2027"/>
      <c r="HEC38" s="2027"/>
      <c r="HED38" s="2027"/>
      <c r="HEE38" s="2027"/>
      <c r="HEF38" s="2027"/>
      <c r="HEG38" s="2027"/>
      <c r="HEH38" s="2027"/>
      <c r="HEI38" s="2027"/>
      <c r="HEJ38" s="2027"/>
      <c r="HEK38" s="2027"/>
      <c r="HEL38" s="2027"/>
      <c r="HEM38" s="2027"/>
      <c r="HEN38" s="2027"/>
      <c r="HEO38" s="2027"/>
      <c r="HEP38" s="2027"/>
      <c r="HEQ38" s="2027"/>
      <c r="HER38" s="2027"/>
      <c r="HES38" s="2027"/>
      <c r="HET38" s="2027"/>
      <c r="HEU38" s="2027"/>
      <c r="HEV38" s="2027"/>
      <c r="HEW38" s="2027"/>
      <c r="HEX38" s="2027"/>
      <c r="HEY38" s="2027"/>
      <c r="HEZ38" s="2027"/>
      <c r="HFA38" s="2027"/>
      <c r="HFB38" s="2027"/>
      <c r="HFC38" s="2027"/>
      <c r="HFD38" s="2027"/>
      <c r="HFE38" s="2027"/>
      <c r="HFF38" s="2027"/>
      <c r="HFG38" s="2027"/>
      <c r="HFH38" s="2027"/>
      <c r="HFI38" s="2027"/>
      <c r="HFJ38" s="2027"/>
      <c r="HFK38" s="2027"/>
      <c r="HFL38" s="2027"/>
      <c r="HFM38" s="2027"/>
      <c r="HFN38" s="2027"/>
      <c r="HFO38" s="2027"/>
      <c r="HFP38" s="2027"/>
      <c r="HFQ38" s="2027"/>
      <c r="HFR38" s="2027"/>
      <c r="HFS38" s="2027"/>
      <c r="HFT38" s="2027"/>
      <c r="HFU38" s="2027"/>
      <c r="HFV38" s="2027"/>
      <c r="HFW38" s="2027"/>
      <c r="HFX38" s="2027"/>
      <c r="HFY38" s="2027"/>
      <c r="HFZ38" s="2027"/>
      <c r="HGA38" s="2027"/>
      <c r="HGB38" s="2027"/>
      <c r="HGC38" s="2027"/>
      <c r="HGD38" s="2027"/>
      <c r="HGE38" s="2027"/>
      <c r="HGF38" s="2027"/>
      <c r="HGG38" s="2027"/>
      <c r="HGH38" s="2027"/>
      <c r="HGI38" s="2027"/>
      <c r="HGJ38" s="2027"/>
      <c r="HGK38" s="2027"/>
      <c r="HGL38" s="2027"/>
      <c r="HGM38" s="2027"/>
      <c r="HGN38" s="2027"/>
      <c r="HGO38" s="2027"/>
      <c r="HGP38" s="2027"/>
      <c r="HGQ38" s="2027"/>
      <c r="HGR38" s="2027"/>
      <c r="HGS38" s="2027"/>
      <c r="HGT38" s="2027"/>
      <c r="HGU38" s="2027"/>
      <c r="HGV38" s="2027"/>
      <c r="HGW38" s="2027"/>
      <c r="HGX38" s="2027"/>
      <c r="HGY38" s="2027"/>
      <c r="HGZ38" s="2027"/>
      <c r="HHA38" s="2027"/>
      <c r="HHB38" s="2027"/>
      <c r="HHC38" s="2027"/>
      <c r="HHD38" s="2027"/>
      <c r="HHE38" s="2027"/>
      <c r="HHF38" s="2027"/>
      <c r="HHG38" s="2027"/>
      <c r="HHH38" s="2027"/>
      <c r="HHI38" s="2027"/>
      <c r="HHJ38" s="2027"/>
      <c r="HHK38" s="2027"/>
      <c r="HHL38" s="2027"/>
      <c r="HHM38" s="2027"/>
      <c r="HHN38" s="2027"/>
      <c r="HHO38" s="2027"/>
      <c r="HHP38" s="2027"/>
      <c r="HHQ38" s="2027"/>
      <c r="HHR38" s="2027"/>
      <c r="HHS38" s="2027"/>
      <c r="HHT38" s="2027"/>
      <c r="HHU38" s="2027"/>
      <c r="HHV38" s="2027"/>
      <c r="HHW38" s="2027"/>
      <c r="HHX38" s="2027"/>
      <c r="HHY38" s="2027"/>
      <c r="HHZ38" s="2027"/>
      <c r="HIA38" s="2027"/>
      <c r="HIB38" s="2027"/>
      <c r="HIC38" s="2027"/>
      <c r="HID38" s="2027"/>
      <c r="HIE38" s="2027"/>
      <c r="HIF38" s="2027"/>
      <c r="HIG38" s="2027"/>
      <c r="HIH38" s="2027"/>
      <c r="HII38" s="2027"/>
      <c r="HIJ38" s="2027"/>
      <c r="HIK38" s="2027"/>
      <c r="HIL38" s="2027"/>
      <c r="HIM38" s="2027"/>
      <c r="HIN38" s="2027"/>
      <c r="HIO38" s="2027"/>
      <c r="HIP38" s="2027"/>
      <c r="HIQ38" s="2027"/>
      <c r="HIR38" s="2027"/>
      <c r="HIS38" s="2027"/>
      <c r="HIT38" s="2027"/>
      <c r="HIU38" s="2027"/>
      <c r="HIV38" s="2027"/>
      <c r="HIW38" s="2027"/>
      <c r="HIX38" s="2027"/>
      <c r="HIY38" s="2027"/>
      <c r="HIZ38" s="2027"/>
      <c r="HJA38" s="2027"/>
      <c r="HJB38" s="2027"/>
      <c r="HJC38" s="2027"/>
      <c r="HJD38" s="2027"/>
      <c r="HJE38" s="2027"/>
      <c r="HJF38" s="2027"/>
      <c r="HJG38" s="2027"/>
      <c r="HJH38" s="2027"/>
      <c r="HJI38" s="2027"/>
      <c r="HJJ38" s="2027"/>
      <c r="HJK38" s="2027"/>
      <c r="HJL38" s="2027"/>
      <c r="HJM38" s="2027"/>
      <c r="HJN38" s="2027"/>
      <c r="HJO38" s="2027"/>
      <c r="HJP38" s="2027"/>
      <c r="HJQ38" s="2027"/>
      <c r="HJR38" s="2027"/>
      <c r="HJS38" s="2027"/>
      <c r="HJT38" s="2027"/>
      <c r="HJU38" s="2027"/>
      <c r="HJV38" s="2027"/>
      <c r="HJW38" s="2027"/>
      <c r="HJX38" s="2027"/>
      <c r="HJY38" s="2027"/>
      <c r="HJZ38" s="2027"/>
      <c r="HKA38" s="2027"/>
      <c r="HKB38" s="2027"/>
      <c r="HKC38" s="2027"/>
      <c r="HKD38" s="2027"/>
      <c r="HKE38" s="2027"/>
      <c r="HKF38" s="2027"/>
      <c r="HKG38" s="2027"/>
      <c r="HKH38" s="2027"/>
      <c r="HKI38" s="2027"/>
      <c r="HKJ38" s="2027"/>
      <c r="HKK38" s="2027"/>
      <c r="HKL38" s="2027"/>
      <c r="HKM38" s="2027"/>
      <c r="HKN38" s="2027"/>
      <c r="HKO38" s="2027"/>
      <c r="HKP38" s="2027"/>
      <c r="HKQ38" s="2027"/>
      <c r="HKR38" s="2027"/>
      <c r="HKS38" s="2027"/>
      <c r="HKT38" s="2027"/>
      <c r="HKU38" s="2027"/>
      <c r="HKV38" s="2027"/>
      <c r="HKW38" s="2027"/>
      <c r="HKX38" s="2027"/>
      <c r="HKY38" s="2027"/>
      <c r="HKZ38" s="2027"/>
      <c r="HLA38" s="2027"/>
      <c r="HLB38" s="2027"/>
      <c r="HLC38" s="2027"/>
      <c r="HLD38" s="2027"/>
      <c r="HLE38" s="2027"/>
      <c r="HLF38" s="2027"/>
      <c r="HLG38" s="2027"/>
      <c r="HLH38" s="2027"/>
      <c r="HLI38" s="2027"/>
      <c r="HLJ38" s="2027"/>
      <c r="HLK38" s="2027"/>
      <c r="HLL38" s="2027"/>
      <c r="HLM38" s="2027"/>
      <c r="HLN38" s="2027"/>
      <c r="HLO38" s="2027"/>
      <c r="HLP38" s="2027"/>
      <c r="HLQ38" s="2027"/>
      <c r="HLR38" s="2027"/>
      <c r="HLS38" s="2027"/>
      <c r="HLT38" s="2027"/>
      <c r="HLU38" s="2027"/>
      <c r="HLV38" s="2027"/>
      <c r="HLW38" s="2027"/>
      <c r="HLX38" s="2027"/>
      <c r="HLY38" s="2027"/>
      <c r="HLZ38" s="2027"/>
      <c r="HMA38" s="2027"/>
      <c r="HMB38" s="2027"/>
      <c r="HMC38" s="2027"/>
      <c r="HMD38" s="2027"/>
      <c r="HME38" s="2027"/>
      <c r="HMF38" s="2027"/>
      <c r="HMG38" s="2027"/>
      <c r="HMH38" s="2027"/>
      <c r="HMI38" s="2027"/>
      <c r="HMJ38" s="2027"/>
      <c r="HMK38" s="2027"/>
      <c r="HML38" s="2027"/>
      <c r="HMM38" s="2027"/>
      <c r="HMN38" s="2027"/>
      <c r="HMO38" s="2027"/>
      <c r="HMP38" s="2027"/>
      <c r="HMQ38" s="2027"/>
      <c r="HMR38" s="2027"/>
      <c r="HMS38" s="2027"/>
      <c r="HMT38" s="2027"/>
      <c r="HMU38" s="2027"/>
      <c r="HMV38" s="2027"/>
      <c r="HMW38" s="2027"/>
      <c r="HMX38" s="2027"/>
      <c r="HMY38" s="2027"/>
      <c r="HMZ38" s="2027"/>
      <c r="HNA38" s="2027"/>
      <c r="HNB38" s="2027"/>
      <c r="HNC38" s="2027"/>
      <c r="HND38" s="2027"/>
      <c r="HNE38" s="2027"/>
      <c r="HNF38" s="2027"/>
      <c r="HNG38" s="2027"/>
      <c r="HNH38" s="2027"/>
      <c r="HNI38" s="2027"/>
      <c r="HNJ38" s="2027"/>
      <c r="HNK38" s="2027"/>
      <c r="HNL38" s="2027"/>
      <c r="HNM38" s="2027"/>
      <c r="HNN38" s="2027"/>
      <c r="HNO38" s="2027"/>
      <c r="HNP38" s="2027"/>
      <c r="HNQ38" s="2027"/>
      <c r="HNR38" s="2027"/>
      <c r="HNS38" s="2027"/>
      <c r="HNT38" s="2027"/>
      <c r="HNU38" s="2027"/>
      <c r="HNV38" s="2027"/>
      <c r="HNW38" s="2027"/>
      <c r="HNX38" s="2027"/>
      <c r="HNY38" s="2027"/>
      <c r="HNZ38" s="2027"/>
      <c r="HOA38" s="2027"/>
      <c r="HOB38" s="2027"/>
      <c r="HOC38" s="2027"/>
      <c r="HOD38" s="2027"/>
      <c r="HOE38" s="2027"/>
      <c r="HOF38" s="2027"/>
      <c r="HOG38" s="2027"/>
      <c r="HOH38" s="2027"/>
      <c r="HOI38" s="2027"/>
      <c r="HOJ38" s="2027"/>
      <c r="HOK38" s="2027"/>
      <c r="HOL38" s="2027"/>
      <c r="HOM38" s="2027"/>
      <c r="HON38" s="2027"/>
      <c r="HOO38" s="2027"/>
      <c r="HOP38" s="2027"/>
      <c r="HOQ38" s="2027"/>
      <c r="HOR38" s="2027"/>
      <c r="HOS38" s="2027"/>
      <c r="HOT38" s="2027"/>
      <c r="HOU38" s="2027"/>
      <c r="HOV38" s="2027"/>
      <c r="HOW38" s="2027"/>
      <c r="HOX38" s="2027"/>
      <c r="HOY38" s="2027"/>
      <c r="HOZ38" s="2027"/>
      <c r="HPA38" s="2027"/>
      <c r="HPB38" s="2027"/>
      <c r="HPC38" s="2027"/>
      <c r="HPD38" s="2027"/>
      <c r="HPE38" s="2027"/>
      <c r="HPF38" s="2027"/>
      <c r="HPG38" s="2027"/>
      <c r="HPH38" s="2027"/>
      <c r="HPI38" s="2027"/>
      <c r="HPJ38" s="2027"/>
      <c r="HPK38" s="2027"/>
      <c r="HPL38" s="2027"/>
      <c r="HPM38" s="2027"/>
      <c r="HPN38" s="2027"/>
      <c r="HPO38" s="2027"/>
      <c r="HPP38" s="2027"/>
      <c r="HPQ38" s="2027"/>
      <c r="HPR38" s="2027"/>
      <c r="HPS38" s="2027"/>
      <c r="HPT38" s="2027"/>
      <c r="HPU38" s="2027"/>
      <c r="HPV38" s="2027"/>
      <c r="HPW38" s="2027"/>
      <c r="HPX38" s="2027"/>
      <c r="HPY38" s="2027"/>
      <c r="HPZ38" s="2027"/>
      <c r="HQA38" s="2027"/>
      <c r="HQB38" s="2027"/>
      <c r="HQC38" s="2027"/>
      <c r="HQD38" s="2027"/>
      <c r="HQE38" s="2027"/>
      <c r="HQF38" s="2027"/>
      <c r="HQG38" s="2027"/>
      <c r="HQH38" s="2027"/>
      <c r="HQI38" s="2027"/>
      <c r="HQJ38" s="2027"/>
      <c r="HQK38" s="2027"/>
      <c r="HQL38" s="2027"/>
      <c r="HQM38" s="2027"/>
      <c r="HQN38" s="2027"/>
      <c r="HQO38" s="2027"/>
      <c r="HQP38" s="2027"/>
      <c r="HQQ38" s="2027"/>
      <c r="HQR38" s="2027"/>
      <c r="HQS38" s="2027"/>
      <c r="HQT38" s="2027"/>
      <c r="HQU38" s="2027"/>
      <c r="HQV38" s="2027"/>
      <c r="HQW38" s="2027"/>
      <c r="HQX38" s="2027"/>
      <c r="HQY38" s="2027"/>
      <c r="HQZ38" s="2027"/>
      <c r="HRA38" s="2027"/>
      <c r="HRB38" s="2027"/>
      <c r="HRC38" s="2027"/>
      <c r="HRD38" s="2027"/>
      <c r="HRE38" s="2027"/>
      <c r="HRF38" s="2027"/>
      <c r="HRG38" s="2027"/>
      <c r="HRH38" s="2027"/>
      <c r="HRI38" s="2027"/>
      <c r="HRJ38" s="2027"/>
      <c r="HRK38" s="2027"/>
      <c r="HRL38" s="2027"/>
      <c r="HRM38" s="2027"/>
      <c r="HRN38" s="2027"/>
      <c r="HRO38" s="2027"/>
      <c r="HRP38" s="2027"/>
      <c r="HRQ38" s="2027"/>
      <c r="HRR38" s="2027"/>
      <c r="HRS38" s="2027"/>
      <c r="HRT38" s="2027"/>
      <c r="HRU38" s="2027"/>
      <c r="HRV38" s="2027"/>
      <c r="HRW38" s="2027"/>
      <c r="HRX38" s="2027"/>
      <c r="HRY38" s="2027"/>
      <c r="HRZ38" s="2027"/>
      <c r="HSA38" s="2027"/>
      <c r="HSB38" s="2027"/>
      <c r="HSC38" s="2027"/>
      <c r="HSD38" s="2027"/>
      <c r="HSE38" s="2027"/>
      <c r="HSF38" s="2027"/>
      <c r="HSG38" s="2027"/>
      <c r="HSH38" s="2027"/>
      <c r="HSI38" s="2027"/>
      <c r="HSJ38" s="2027"/>
      <c r="HSK38" s="2027"/>
      <c r="HSL38" s="2027"/>
      <c r="HSM38" s="2027"/>
      <c r="HSN38" s="2027"/>
      <c r="HSO38" s="2027"/>
      <c r="HSP38" s="2027"/>
      <c r="HSQ38" s="2027"/>
      <c r="HSR38" s="2027"/>
      <c r="HSS38" s="2027"/>
      <c r="HST38" s="2027"/>
      <c r="HSU38" s="2027"/>
      <c r="HSV38" s="2027"/>
      <c r="HSW38" s="2027"/>
      <c r="HSX38" s="2027"/>
      <c r="HSY38" s="2027"/>
      <c r="HSZ38" s="2027"/>
      <c r="HTA38" s="2027"/>
      <c r="HTB38" s="2027"/>
      <c r="HTC38" s="2027"/>
      <c r="HTD38" s="2027"/>
      <c r="HTE38" s="2027"/>
      <c r="HTF38" s="2027"/>
      <c r="HTG38" s="2027"/>
      <c r="HTH38" s="2027"/>
      <c r="HTI38" s="2027"/>
      <c r="HTJ38" s="2027"/>
      <c r="HTK38" s="2027"/>
      <c r="HTL38" s="2027"/>
      <c r="HTM38" s="2027"/>
      <c r="HTN38" s="2027"/>
      <c r="HTO38" s="2027"/>
      <c r="HTP38" s="2027"/>
      <c r="HTQ38" s="2027"/>
      <c r="HTR38" s="2027"/>
      <c r="HTS38" s="2027"/>
      <c r="HTT38" s="2027"/>
      <c r="HTU38" s="2027"/>
      <c r="HTV38" s="2027"/>
      <c r="HTW38" s="2027"/>
      <c r="HTX38" s="2027"/>
      <c r="HTY38" s="2027"/>
      <c r="HTZ38" s="2027"/>
      <c r="HUA38" s="2027"/>
      <c r="HUB38" s="2027"/>
      <c r="HUC38" s="2027"/>
      <c r="HUD38" s="2027"/>
      <c r="HUE38" s="2027"/>
      <c r="HUF38" s="2027"/>
      <c r="HUG38" s="2027"/>
      <c r="HUH38" s="2027"/>
      <c r="HUI38" s="2027"/>
      <c r="HUJ38" s="2027"/>
      <c r="HUK38" s="2027"/>
      <c r="HUL38" s="2027"/>
      <c r="HUM38" s="2027"/>
      <c r="HUN38" s="2027"/>
      <c r="HUO38" s="2027"/>
      <c r="HUP38" s="2027"/>
      <c r="HUQ38" s="2027"/>
      <c r="HUR38" s="2027"/>
      <c r="HUS38" s="2027"/>
      <c r="HUT38" s="2027"/>
      <c r="HUU38" s="2027"/>
      <c r="HUV38" s="2027"/>
      <c r="HUW38" s="2027"/>
      <c r="HUX38" s="2027"/>
      <c r="HUY38" s="2027"/>
      <c r="HUZ38" s="2027"/>
      <c r="HVA38" s="2027"/>
      <c r="HVB38" s="2027"/>
      <c r="HVC38" s="2027"/>
      <c r="HVD38" s="2027"/>
      <c r="HVE38" s="2027"/>
      <c r="HVF38" s="2027"/>
      <c r="HVG38" s="2027"/>
      <c r="HVH38" s="2027"/>
      <c r="HVI38" s="2027"/>
      <c r="HVJ38" s="2027"/>
      <c r="HVK38" s="2027"/>
      <c r="HVL38" s="2027"/>
      <c r="HVM38" s="2027"/>
      <c r="HVN38" s="2027"/>
      <c r="HVO38" s="2027"/>
      <c r="HVP38" s="2027"/>
      <c r="HVQ38" s="2027"/>
      <c r="HVR38" s="2027"/>
      <c r="HVS38" s="2027"/>
      <c r="HVT38" s="2027"/>
      <c r="HVU38" s="2027"/>
      <c r="HVV38" s="2027"/>
      <c r="HVW38" s="2027"/>
      <c r="HVX38" s="2027"/>
      <c r="HVY38" s="2027"/>
      <c r="HVZ38" s="2027"/>
      <c r="HWA38" s="2027"/>
      <c r="HWB38" s="2027"/>
      <c r="HWC38" s="2027"/>
      <c r="HWD38" s="2027"/>
      <c r="HWE38" s="2027"/>
      <c r="HWF38" s="2027"/>
      <c r="HWG38" s="2027"/>
      <c r="HWH38" s="2027"/>
      <c r="HWI38" s="2027"/>
      <c r="HWJ38" s="2027"/>
      <c r="HWK38" s="2027"/>
      <c r="HWL38" s="2027"/>
      <c r="HWM38" s="2027"/>
      <c r="HWN38" s="2027"/>
      <c r="HWO38" s="2027"/>
      <c r="HWP38" s="2027"/>
      <c r="HWQ38" s="2027"/>
      <c r="HWR38" s="2027"/>
      <c r="HWS38" s="2027"/>
      <c r="HWT38" s="2027"/>
      <c r="HWU38" s="2027"/>
      <c r="HWV38" s="2027"/>
      <c r="HWW38" s="2027"/>
      <c r="HWX38" s="2027"/>
      <c r="HWY38" s="2027"/>
      <c r="HWZ38" s="2027"/>
      <c r="HXA38" s="2027"/>
      <c r="HXB38" s="2027"/>
      <c r="HXC38" s="2027"/>
      <c r="HXD38" s="2027"/>
      <c r="HXE38" s="2027"/>
      <c r="HXF38" s="2027"/>
      <c r="HXG38" s="2027"/>
      <c r="HXH38" s="2027"/>
      <c r="HXI38" s="2027"/>
      <c r="HXJ38" s="2027"/>
      <c r="HXK38" s="2027"/>
      <c r="HXL38" s="2027"/>
      <c r="HXM38" s="2027"/>
      <c r="HXN38" s="2027"/>
      <c r="HXO38" s="2027"/>
      <c r="HXP38" s="2027"/>
      <c r="HXQ38" s="2027"/>
      <c r="HXR38" s="2027"/>
      <c r="HXS38" s="2027"/>
      <c r="HXT38" s="2027"/>
      <c r="HXU38" s="2027"/>
      <c r="HXV38" s="2027"/>
      <c r="HXW38" s="2027"/>
      <c r="HXX38" s="2027"/>
      <c r="HXY38" s="2027"/>
      <c r="HXZ38" s="2027"/>
      <c r="HYA38" s="2027"/>
      <c r="HYB38" s="2027"/>
      <c r="HYC38" s="2027"/>
      <c r="HYD38" s="2027"/>
      <c r="HYE38" s="2027"/>
      <c r="HYF38" s="2027"/>
      <c r="HYG38" s="2027"/>
      <c r="HYH38" s="2027"/>
      <c r="HYI38" s="2027"/>
      <c r="HYJ38" s="2027"/>
      <c r="HYK38" s="2027"/>
      <c r="HYL38" s="2027"/>
      <c r="HYM38" s="2027"/>
      <c r="HYN38" s="2027"/>
      <c r="HYO38" s="2027"/>
      <c r="HYP38" s="2027"/>
      <c r="HYQ38" s="2027"/>
      <c r="HYR38" s="2027"/>
      <c r="HYS38" s="2027"/>
      <c r="HYT38" s="2027"/>
      <c r="HYU38" s="2027"/>
      <c r="HYV38" s="2027"/>
      <c r="HYW38" s="2027"/>
      <c r="HYX38" s="2027"/>
      <c r="HYY38" s="2027"/>
      <c r="HYZ38" s="2027"/>
      <c r="HZA38" s="2027"/>
      <c r="HZB38" s="2027"/>
      <c r="HZC38" s="2027"/>
      <c r="HZD38" s="2027"/>
      <c r="HZE38" s="2027"/>
      <c r="HZF38" s="2027"/>
      <c r="HZG38" s="2027"/>
      <c r="HZH38" s="2027"/>
      <c r="HZI38" s="2027"/>
      <c r="HZJ38" s="2027"/>
      <c r="HZK38" s="2027"/>
      <c r="HZL38" s="2027"/>
      <c r="HZM38" s="2027"/>
      <c r="HZN38" s="2027"/>
      <c r="HZO38" s="2027"/>
      <c r="HZP38" s="2027"/>
      <c r="HZQ38" s="2027"/>
      <c r="HZR38" s="2027"/>
      <c r="HZS38" s="2027"/>
      <c r="HZT38" s="2027"/>
      <c r="HZU38" s="2027"/>
      <c r="HZV38" s="2027"/>
      <c r="HZW38" s="2027"/>
      <c r="HZX38" s="2027"/>
      <c r="HZY38" s="2027"/>
      <c r="HZZ38" s="2027"/>
      <c r="IAA38" s="2027"/>
      <c r="IAB38" s="2027"/>
      <c r="IAC38" s="2027"/>
      <c r="IAD38" s="2027"/>
      <c r="IAE38" s="2027"/>
      <c r="IAF38" s="2027"/>
      <c r="IAG38" s="2027"/>
      <c r="IAH38" s="2027"/>
      <c r="IAI38" s="2027"/>
      <c r="IAJ38" s="2027"/>
      <c r="IAK38" s="2027"/>
      <c r="IAL38" s="2027"/>
      <c r="IAM38" s="2027"/>
      <c r="IAN38" s="2027"/>
      <c r="IAO38" s="2027"/>
      <c r="IAP38" s="2027"/>
      <c r="IAQ38" s="2027"/>
      <c r="IAR38" s="2027"/>
      <c r="IAS38" s="2027"/>
      <c r="IAT38" s="2027"/>
      <c r="IAU38" s="2027"/>
      <c r="IAV38" s="2027"/>
      <c r="IAW38" s="2027"/>
      <c r="IAX38" s="2027"/>
      <c r="IAY38" s="2027"/>
      <c r="IAZ38" s="2027"/>
      <c r="IBA38" s="2027"/>
      <c r="IBB38" s="2027"/>
      <c r="IBC38" s="2027"/>
      <c r="IBD38" s="2027"/>
      <c r="IBE38" s="2027"/>
      <c r="IBF38" s="2027"/>
      <c r="IBG38" s="2027"/>
      <c r="IBH38" s="2027"/>
      <c r="IBI38" s="2027"/>
      <c r="IBJ38" s="2027"/>
      <c r="IBK38" s="2027"/>
      <c r="IBL38" s="2027"/>
      <c r="IBM38" s="2027"/>
      <c r="IBN38" s="2027"/>
      <c r="IBO38" s="2027"/>
      <c r="IBP38" s="2027"/>
      <c r="IBQ38" s="2027"/>
      <c r="IBR38" s="2027"/>
      <c r="IBS38" s="2027"/>
      <c r="IBT38" s="2027"/>
      <c r="IBU38" s="2027"/>
      <c r="IBV38" s="2027"/>
      <c r="IBW38" s="2027"/>
      <c r="IBX38" s="2027"/>
      <c r="IBY38" s="2027"/>
      <c r="IBZ38" s="2027"/>
      <c r="ICA38" s="2027"/>
      <c r="ICB38" s="2027"/>
      <c r="ICC38" s="2027"/>
      <c r="ICD38" s="2027"/>
      <c r="ICE38" s="2027"/>
      <c r="ICF38" s="2027"/>
      <c r="ICG38" s="2027"/>
      <c r="ICH38" s="2027"/>
      <c r="ICI38" s="2027"/>
      <c r="ICJ38" s="2027"/>
      <c r="ICK38" s="2027"/>
      <c r="ICL38" s="2027"/>
      <c r="ICM38" s="2027"/>
      <c r="ICN38" s="2027"/>
      <c r="ICO38" s="2027"/>
      <c r="ICP38" s="2027"/>
      <c r="ICQ38" s="2027"/>
      <c r="ICR38" s="2027"/>
      <c r="ICS38" s="2027"/>
      <c r="ICT38" s="2027"/>
      <c r="ICU38" s="2027"/>
      <c r="ICV38" s="2027"/>
      <c r="ICW38" s="2027"/>
      <c r="ICX38" s="2027"/>
      <c r="ICY38" s="2027"/>
      <c r="ICZ38" s="2027"/>
      <c r="IDA38" s="2027"/>
      <c r="IDB38" s="2027"/>
      <c r="IDC38" s="2027"/>
      <c r="IDD38" s="2027"/>
      <c r="IDE38" s="2027"/>
      <c r="IDF38" s="2027"/>
      <c r="IDG38" s="2027"/>
      <c r="IDH38" s="2027"/>
      <c r="IDI38" s="2027"/>
      <c r="IDJ38" s="2027"/>
      <c r="IDK38" s="2027"/>
      <c r="IDL38" s="2027"/>
      <c r="IDM38" s="2027"/>
      <c r="IDN38" s="2027"/>
      <c r="IDO38" s="2027"/>
      <c r="IDP38" s="2027"/>
      <c r="IDQ38" s="2027"/>
      <c r="IDR38" s="2027"/>
      <c r="IDS38" s="2027"/>
      <c r="IDT38" s="2027"/>
      <c r="IDU38" s="2027"/>
      <c r="IDV38" s="2027"/>
      <c r="IDW38" s="2027"/>
      <c r="IDX38" s="2027"/>
      <c r="IDY38" s="2027"/>
      <c r="IDZ38" s="2027"/>
      <c r="IEA38" s="2027"/>
      <c r="IEB38" s="2027"/>
      <c r="IEC38" s="2027"/>
      <c r="IED38" s="2027"/>
      <c r="IEE38" s="2027"/>
      <c r="IEF38" s="2027"/>
      <c r="IEG38" s="2027"/>
      <c r="IEH38" s="2027"/>
      <c r="IEI38" s="2027"/>
      <c r="IEJ38" s="2027"/>
      <c r="IEK38" s="2027"/>
      <c r="IEL38" s="2027"/>
      <c r="IEM38" s="2027"/>
      <c r="IEN38" s="2027"/>
      <c r="IEO38" s="2027"/>
      <c r="IEP38" s="2027"/>
      <c r="IEQ38" s="2027"/>
      <c r="IER38" s="2027"/>
      <c r="IES38" s="2027"/>
      <c r="IET38" s="2027"/>
      <c r="IEU38" s="2027"/>
      <c r="IEV38" s="2027"/>
      <c r="IEW38" s="2027"/>
      <c r="IEX38" s="2027"/>
      <c r="IEY38" s="2027"/>
      <c r="IEZ38" s="2027"/>
      <c r="IFA38" s="2027"/>
      <c r="IFB38" s="2027"/>
      <c r="IFC38" s="2027"/>
      <c r="IFD38" s="2027"/>
      <c r="IFE38" s="2027"/>
      <c r="IFF38" s="2027"/>
      <c r="IFG38" s="2027"/>
      <c r="IFH38" s="2027"/>
      <c r="IFI38" s="2027"/>
      <c r="IFJ38" s="2027"/>
      <c r="IFK38" s="2027"/>
      <c r="IFL38" s="2027"/>
      <c r="IFM38" s="2027"/>
      <c r="IFN38" s="2027"/>
      <c r="IFO38" s="2027"/>
      <c r="IFP38" s="2027"/>
      <c r="IFQ38" s="2027"/>
      <c r="IFR38" s="2027"/>
      <c r="IFS38" s="2027"/>
      <c r="IFT38" s="2027"/>
      <c r="IFU38" s="2027"/>
      <c r="IFV38" s="2027"/>
      <c r="IFW38" s="2027"/>
      <c r="IFX38" s="2027"/>
      <c r="IFY38" s="2027"/>
      <c r="IFZ38" s="2027"/>
      <c r="IGA38" s="2027"/>
      <c r="IGB38" s="2027"/>
      <c r="IGC38" s="2027"/>
      <c r="IGD38" s="2027"/>
      <c r="IGE38" s="2027"/>
      <c r="IGF38" s="2027"/>
      <c r="IGG38" s="2027"/>
      <c r="IGH38" s="2027"/>
      <c r="IGI38" s="2027"/>
      <c r="IGJ38" s="2027"/>
      <c r="IGK38" s="2027"/>
      <c r="IGL38" s="2027"/>
      <c r="IGM38" s="2027"/>
      <c r="IGN38" s="2027"/>
      <c r="IGO38" s="2027"/>
      <c r="IGP38" s="2027"/>
      <c r="IGQ38" s="2027"/>
      <c r="IGR38" s="2027"/>
      <c r="IGS38" s="2027"/>
      <c r="IGT38" s="2027"/>
      <c r="IGU38" s="2027"/>
      <c r="IGV38" s="2027"/>
      <c r="IGW38" s="2027"/>
      <c r="IGX38" s="2027"/>
      <c r="IGY38" s="2027"/>
      <c r="IGZ38" s="2027"/>
      <c r="IHA38" s="2027"/>
      <c r="IHB38" s="2027"/>
      <c r="IHC38" s="2027"/>
      <c r="IHD38" s="2027"/>
      <c r="IHE38" s="2027"/>
      <c r="IHF38" s="2027"/>
      <c r="IHG38" s="2027"/>
      <c r="IHH38" s="2027"/>
      <c r="IHI38" s="2027"/>
      <c r="IHJ38" s="2027"/>
      <c r="IHK38" s="2027"/>
      <c r="IHL38" s="2027"/>
      <c r="IHM38" s="2027"/>
      <c r="IHN38" s="2027"/>
      <c r="IHO38" s="2027"/>
      <c r="IHP38" s="2027"/>
      <c r="IHQ38" s="2027"/>
      <c r="IHR38" s="2027"/>
      <c r="IHS38" s="2027"/>
      <c r="IHT38" s="2027"/>
      <c r="IHU38" s="2027"/>
      <c r="IHV38" s="2027"/>
      <c r="IHW38" s="2027"/>
      <c r="IHX38" s="2027"/>
      <c r="IHY38" s="2027"/>
      <c r="IHZ38" s="2027"/>
      <c r="IIA38" s="2027"/>
      <c r="IIB38" s="2027"/>
      <c r="IIC38" s="2027"/>
      <c r="IID38" s="2027"/>
      <c r="IIE38" s="2027"/>
      <c r="IIF38" s="2027"/>
      <c r="IIG38" s="2027"/>
      <c r="IIH38" s="2027"/>
      <c r="III38" s="2027"/>
      <c r="IIJ38" s="2027"/>
      <c r="IIK38" s="2027"/>
      <c r="IIL38" s="2027"/>
      <c r="IIM38" s="2027"/>
      <c r="IIN38" s="2027"/>
      <c r="IIO38" s="2027"/>
      <c r="IIP38" s="2027"/>
      <c r="IIQ38" s="2027"/>
      <c r="IIR38" s="2027"/>
      <c r="IIS38" s="2027"/>
      <c r="IIT38" s="2027"/>
      <c r="IIU38" s="2027"/>
      <c r="IIV38" s="2027"/>
      <c r="IIW38" s="2027"/>
      <c r="IIX38" s="2027"/>
      <c r="IIY38" s="2027"/>
      <c r="IIZ38" s="2027"/>
      <c r="IJA38" s="2027"/>
      <c r="IJB38" s="2027"/>
      <c r="IJC38" s="2027"/>
      <c r="IJD38" s="2027"/>
      <c r="IJE38" s="2027"/>
      <c r="IJF38" s="2027"/>
      <c r="IJG38" s="2027"/>
      <c r="IJH38" s="2027"/>
      <c r="IJI38" s="2027"/>
      <c r="IJJ38" s="2027"/>
      <c r="IJK38" s="2027"/>
      <c r="IJL38" s="2027"/>
      <c r="IJM38" s="2027"/>
      <c r="IJN38" s="2027"/>
      <c r="IJO38" s="2027"/>
      <c r="IJP38" s="2027"/>
      <c r="IJQ38" s="2027"/>
      <c r="IJR38" s="2027"/>
      <c r="IJS38" s="2027"/>
      <c r="IJT38" s="2027"/>
      <c r="IJU38" s="2027"/>
      <c r="IJV38" s="2027"/>
      <c r="IJW38" s="2027"/>
      <c r="IJX38" s="2027"/>
      <c r="IJY38" s="2027"/>
      <c r="IJZ38" s="2027"/>
      <c r="IKA38" s="2027"/>
      <c r="IKB38" s="2027"/>
      <c r="IKC38" s="2027"/>
      <c r="IKD38" s="2027"/>
      <c r="IKE38" s="2027"/>
      <c r="IKF38" s="2027"/>
      <c r="IKG38" s="2027"/>
      <c r="IKH38" s="2027"/>
      <c r="IKI38" s="2027"/>
      <c r="IKJ38" s="2027"/>
      <c r="IKK38" s="2027"/>
      <c r="IKL38" s="2027"/>
      <c r="IKM38" s="2027"/>
      <c r="IKN38" s="2027"/>
      <c r="IKO38" s="2027"/>
      <c r="IKP38" s="2027"/>
      <c r="IKQ38" s="2027"/>
      <c r="IKR38" s="2027"/>
      <c r="IKS38" s="2027"/>
      <c r="IKT38" s="2027"/>
      <c r="IKU38" s="2027"/>
      <c r="IKV38" s="2027"/>
      <c r="IKW38" s="2027"/>
      <c r="IKX38" s="2027"/>
      <c r="IKY38" s="2027"/>
      <c r="IKZ38" s="2027"/>
      <c r="ILA38" s="2027"/>
      <c r="ILB38" s="2027"/>
      <c r="ILC38" s="2027"/>
      <c r="ILD38" s="2027"/>
      <c r="ILE38" s="2027"/>
      <c r="ILF38" s="2027"/>
      <c r="ILG38" s="2027"/>
      <c r="ILH38" s="2027"/>
      <c r="ILI38" s="2027"/>
      <c r="ILJ38" s="2027"/>
      <c r="ILK38" s="2027"/>
      <c r="ILL38" s="2027"/>
      <c r="ILM38" s="2027"/>
      <c r="ILN38" s="2027"/>
      <c r="ILO38" s="2027"/>
      <c r="ILP38" s="2027"/>
      <c r="ILQ38" s="2027"/>
      <c r="ILR38" s="2027"/>
      <c r="ILS38" s="2027"/>
      <c r="ILT38" s="2027"/>
      <c r="ILU38" s="2027"/>
      <c r="ILV38" s="2027"/>
      <c r="ILW38" s="2027"/>
      <c r="ILX38" s="2027"/>
      <c r="ILY38" s="2027"/>
      <c r="ILZ38" s="2027"/>
      <c r="IMA38" s="2027"/>
      <c r="IMB38" s="2027"/>
      <c r="IMC38" s="2027"/>
      <c r="IMD38" s="2027"/>
      <c r="IME38" s="2027"/>
      <c r="IMF38" s="2027"/>
      <c r="IMG38" s="2027"/>
      <c r="IMH38" s="2027"/>
      <c r="IMI38" s="2027"/>
      <c r="IMJ38" s="2027"/>
      <c r="IMK38" s="2027"/>
      <c r="IML38" s="2027"/>
      <c r="IMM38" s="2027"/>
      <c r="IMN38" s="2027"/>
      <c r="IMO38" s="2027"/>
      <c r="IMP38" s="2027"/>
      <c r="IMQ38" s="2027"/>
      <c r="IMR38" s="2027"/>
      <c r="IMS38" s="2027"/>
      <c r="IMT38" s="2027"/>
      <c r="IMU38" s="2027"/>
      <c r="IMV38" s="2027"/>
      <c r="IMW38" s="2027"/>
      <c r="IMX38" s="2027"/>
      <c r="IMY38" s="2027"/>
      <c r="IMZ38" s="2027"/>
      <c r="INA38" s="2027"/>
      <c r="INB38" s="2027"/>
      <c r="INC38" s="2027"/>
      <c r="IND38" s="2027"/>
      <c r="INE38" s="2027"/>
      <c r="INF38" s="2027"/>
      <c r="ING38" s="2027"/>
      <c r="INH38" s="2027"/>
      <c r="INI38" s="2027"/>
      <c r="INJ38" s="2027"/>
      <c r="INK38" s="2027"/>
      <c r="INL38" s="2027"/>
      <c r="INM38" s="2027"/>
      <c r="INN38" s="2027"/>
      <c r="INO38" s="2027"/>
      <c r="INP38" s="2027"/>
      <c r="INQ38" s="2027"/>
      <c r="INR38" s="2027"/>
      <c r="INS38" s="2027"/>
      <c r="INT38" s="2027"/>
      <c r="INU38" s="2027"/>
      <c r="INV38" s="2027"/>
      <c r="INW38" s="2027"/>
      <c r="INX38" s="2027"/>
      <c r="INY38" s="2027"/>
      <c r="INZ38" s="2027"/>
      <c r="IOA38" s="2027"/>
      <c r="IOB38" s="2027"/>
      <c r="IOC38" s="2027"/>
      <c r="IOD38" s="2027"/>
      <c r="IOE38" s="2027"/>
      <c r="IOF38" s="2027"/>
      <c r="IOG38" s="2027"/>
      <c r="IOH38" s="2027"/>
      <c r="IOI38" s="2027"/>
      <c r="IOJ38" s="2027"/>
      <c r="IOK38" s="2027"/>
      <c r="IOL38" s="2027"/>
      <c r="IOM38" s="2027"/>
      <c r="ION38" s="2027"/>
      <c r="IOO38" s="2027"/>
      <c r="IOP38" s="2027"/>
      <c r="IOQ38" s="2027"/>
      <c r="IOR38" s="2027"/>
      <c r="IOS38" s="2027"/>
      <c r="IOT38" s="2027"/>
      <c r="IOU38" s="2027"/>
      <c r="IOV38" s="2027"/>
      <c r="IOW38" s="2027"/>
      <c r="IOX38" s="2027"/>
      <c r="IOY38" s="2027"/>
      <c r="IOZ38" s="2027"/>
      <c r="IPA38" s="2027"/>
      <c r="IPB38" s="2027"/>
      <c r="IPC38" s="2027"/>
      <c r="IPD38" s="2027"/>
      <c r="IPE38" s="2027"/>
      <c r="IPF38" s="2027"/>
      <c r="IPG38" s="2027"/>
      <c r="IPH38" s="2027"/>
      <c r="IPI38" s="2027"/>
      <c r="IPJ38" s="2027"/>
      <c r="IPK38" s="2027"/>
      <c r="IPL38" s="2027"/>
      <c r="IPM38" s="2027"/>
      <c r="IPN38" s="2027"/>
      <c r="IPO38" s="2027"/>
      <c r="IPP38" s="2027"/>
      <c r="IPQ38" s="2027"/>
      <c r="IPR38" s="2027"/>
      <c r="IPS38" s="2027"/>
      <c r="IPT38" s="2027"/>
      <c r="IPU38" s="2027"/>
      <c r="IPV38" s="2027"/>
      <c r="IPW38" s="2027"/>
      <c r="IPX38" s="2027"/>
      <c r="IPY38" s="2027"/>
      <c r="IPZ38" s="2027"/>
      <c r="IQA38" s="2027"/>
      <c r="IQB38" s="2027"/>
      <c r="IQC38" s="2027"/>
      <c r="IQD38" s="2027"/>
      <c r="IQE38" s="2027"/>
      <c r="IQF38" s="2027"/>
      <c r="IQG38" s="2027"/>
      <c r="IQH38" s="2027"/>
      <c r="IQI38" s="2027"/>
      <c r="IQJ38" s="2027"/>
      <c r="IQK38" s="2027"/>
      <c r="IQL38" s="2027"/>
      <c r="IQM38" s="2027"/>
      <c r="IQN38" s="2027"/>
      <c r="IQO38" s="2027"/>
      <c r="IQP38" s="2027"/>
      <c r="IQQ38" s="2027"/>
      <c r="IQR38" s="2027"/>
      <c r="IQS38" s="2027"/>
      <c r="IQT38" s="2027"/>
      <c r="IQU38" s="2027"/>
      <c r="IQV38" s="2027"/>
      <c r="IQW38" s="2027"/>
      <c r="IQX38" s="2027"/>
      <c r="IQY38" s="2027"/>
      <c r="IQZ38" s="2027"/>
      <c r="IRA38" s="2027"/>
      <c r="IRB38" s="2027"/>
      <c r="IRC38" s="2027"/>
      <c r="IRD38" s="2027"/>
      <c r="IRE38" s="2027"/>
      <c r="IRF38" s="2027"/>
      <c r="IRG38" s="2027"/>
      <c r="IRH38" s="2027"/>
      <c r="IRI38" s="2027"/>
      <c r="IRJ38" s="2027"/>
      <c r="IRK38" s="2027"/>
      <c r="IRL38" s="2027"/>
      <c r="IRM38" s="2027"/>
      <c r="IRN38" s="2027"/>
      <c r="IRO38" s="2027"/>
      <c r="IRP38" s="2027"/>
      <c r="IRQ38" s="2027"/>
      <c r="IRR38" s="2027"/>
      <c r="IRS38" s="2027"/>
      <c r="IRT38" s="2027"/>
      <c r="IRU38" s="2027"/>
      <c r="IRV38" s="2027"/>
      <c r="IRW38" s="2027"/>
      <c r="IRX38" s="2027"/>
      <c r="IRY38" s="2027"/>
      <c r="IRZ38" s="2027"/>
      <c r="ISA38" s="2027"/>
      <c r="ISB38" s="2027"/>
      <c r="ISC38" s="2027"/>
      <c r="ISD38" s="2027"/>
      <c r="ISE38" s="2027"/>
      <c r="ISF38" s="2027"/>
      <c r="ISG38" s="2027"/>
      <c r="ISH38" s="2027"/>
      <c r="ISI38" s="2027"/>
      <c r="ISJ38" s="2027"/>
      <c r="ISK38" s="2027"/>
      <c r="ISL38" s="2027"/>
      <c r="ISM38" s="2027"/>
      <c r="ISN38" s="2027"/>
      <c r="ISO38" s="2027"/>
      <c r="ISP38" s="2027"/>
      <c r="ISQ38" s="2027"/>
      <c r="ISR38" s="2027"/>
      <c r="ISS38" s="2027"/>
      <c r="IST38" s="2027"/>
      <c r="ISU38" s="2027"/>
      <c r="ISV38" s="2027"/>
      <c r="ISW38" s="2027"/>
      <c r="ISX38" s="2027"/>
      <c r="ISY38" s="2027"/>
      <c r="ISZ38" s="2027"/>
      <c r="ITA38" s="2027"/>
      <c r="ITB38" s="2027"/>
      <c r="ITC38" s="2027"/>
      <c r="ITD38" s="2027"/>
      <c r="ITE38" s="2027"/>
      <c r="ITF38" s="2027"/>
      <c r="ITG38" s="2027"/>
      <c r="ITH38" s="2027"/>
      <c r="ITI38" s="2027"/>
      <c r="ITJ38" s="2027"/>
      <c r="ITK38" s="2027"/>
      <c r="ITL38" s="2027"/>
      <c r="ITM38" s="2027"/>
      <c r="ITN38" s="2027"/>
      <c r="ITO38" s="2027"/>
      <c r="ITP38" s="2027"/>
      <c r="ITQ38" s="2027"/>
      <c r="ITR38" s="2027"/>
      <c r="ITS38" s="2027"/>
      <c r="ITT38" s="2027"/>
      <c r="ITU38" s="2027"/>
      <c r="ITV38" s="2027"/>
      <c r="ITW38" s="2027"/>
      <c r="ITX38" s="2027"/>
      <c r="ITY38" s="2027"/>
      <c r="ITZ38" s="2027"/>
      <c r="IUA38" s="2027"/>
      <c r="IUB38" s="2027"/>
      <c r="IUC38" s="2027"/>
      <c r="IUD38" s="2027"/>
      <c r="IUE38" s="2027"/>
      <c r="IUF38" s="2027"/>
      <c r="IUG38" s="2027"/>
      <c r="IUH38" s="2027"/>
      <c r="IUI38" s="2027"/>
      <c r="IUJ38" s="2027"/>
      <c r="IUK38" s="2027"/>
      <c r="IUL38" s="2027"/>
      <c r="IUM38" s="2027"/>
      <c r="IUN38" s="2027"/>
      <c r="IUO38" s="2027"/>
      <c r="IUP38" s="2027"/>
      <c r="IUQ38" s="2027"/>
      <c r="IUR38" s="2027"/>
      <c r="IUS38" s="2027"/>
      <c r="IUT38" s="2027"/>
      <c r="IUU38" s="2027"/>
      <c r="IUV38" s="2027"/>
      <c r="IUW38" s="2027"/>
      <c r="IUX38" s="2027"/>
      <c r="IUY38" s="2027"/>
      <c r="IUZ38" s="2027"/>
      <c r="IVA38" s="2027"/>
      <c r="IVB38" s="2027"/>
      <c r="IVC38" s="2027"/>
      <c r="IVD38" s="2027"/>
      <c r="IVE38" s="2027"/>
      <c r="IVF38" s="2027"/>
      <c r="IVG38" s="2027"/>
      <c r="IVH38" s="2027"/>
      <c r="IVI38" s="2027"/>
      <c r="IVJ38" s="2027"/>
      <c r="IVK38" s="2027"/>
      <c r="IVL38" s="2027"/>
      <c r="IVM38" s="2027"/>
      <c r="IVN38" s="2027"/>
      <c r="IVO38" s="2027"/>
      <c r="IVP38" s="2027"/>
      <c r="IVQ38" s="2027"/>
      <c r="IVR38" s="2027"/>
      <c r="IVS38" s="2027"/>
      <c r="IVT38" s="2027"/>
      <c r="IVU38" s="2027"/>
      <c r="IVV38" s="2027"/>
      <c r="IVW38" s="2027"/>
      <c r="IVX38" s="2027"/>
      <c r="IVY38" s="2027"/>
      <c r="IVZ38" s="2027"/>
      <c r="IWA38" s="2027"/>
      <c r="IWB38" s="2027"/>
      <c r="IWC38" s="2027"/>
      <c r="IWD38" s="2027"/>
      <c r="IWE38" s="2027"/>
      <c r="IWF38" s="2027"/>
      <c r="IWG38" s="2027"/>
      <c r="IWH38" s="2027"/>
      <c r="IWI38" s="2027"/>
      <c r="IWJ38" s="2027"/>
      <c r="IWK38" s="2027"/>
      <c r="IWL38" s="2027"/>
      <c r="IWM38" s="2027"/>
      <c r="IWN38" s="2027"/>
      <c r="IWO38" s="2027"/>
      <c r="IWP38" s="2027"/>
      <c r="IWQ38" s="2027"/>
      <c r="IWR38" s="2027"/>
      <c r="IWS38" s="2027"/>
      <c r="IWT38" s="2027"/>
      <c r="IWU38" s="2027"/>
      <c r="IWV38" s="2027"/>
      <c r="IWW38" s="2027"/>
      <c r="IWX38" s="2027"/>
      <c r="IWY38" s="2027"/>
      <c r="IWZ38" s="2027"/>
      <c r="IXA38" s="2027"/>
      <c r="IXB38" s="2027"/>
      <c r="IXC38" s="2027"/>
      <c r="IXD38" s="2027"/>
      <c r="IXE38" s="2027"/>
      <c r="IXF38" s="2027"/>
      <c r="IXG38" s="2027"/>
      <c r="IXH38" s="2027"/>
      <c r="IXI38" s="2027"/>
      <c r="IXJ38" s="2027"/>
      <c r="IXK38" s="2027"/>
      <c r="IXL38" s="2027"/>
      <c r="IXM38" s="2027"/>
      <c r="IXN38" s="2027"/>
      <c r="IXO38" s="2027"/>
      <c r="IXP38" s="2027"/>
      <c r="IXQ38" s="2027"/>
      <c r="IXR38" s="2027"/>
      <c r="IXS38" s="2027"/>
      <c r="IXT38" s="2027"/>
      <c r="IXU38" s="2027"/>
      <c r="IXV38" s="2027"/>
      <c r="IXW38" s="2027"/>
      <c r="IXX38" s="2027"/>
      <c r="IXY38" s="2027"/>
      <c r="IXZ38" s="2027"/>
      <c r="IYA38" s="2027"/>
      <c r="IYB38" s="2027"/>
      <c r="IYC38" s="2027"/>
      <c r="IYD38" s="2027"/>
      <c r="IYE38" s="2027"/>
      <c r="IYF38" s="2027"/>
      <c r="IYG38" s="2027"/>
      <c r="IYH38" s="2027"/>
      <c r="IYI38" s="2027"/>
      <c r="IYJ38" s="2027"/>
      <c r="IYK38" s="2027"/>
      <c r="IYL38" s="2027"/>
      <c r="IYM38" s="2027"/>
      <c r="IYN38" s="2027"/>
      <c r="IYO38" s="2027"/>
      <c r="IYP38" s="2027"/>
      <c r="IYQ38" s="2027"/>
      <c r="IYR38" s="2027"/>
      <c r="IYS38" s="2027"/>
      <c r="IYT38" s="2027"/>
      <c r="IYU38" s="2027"/>
      <c r="IYV38" s="2027"/>
      <c r="IYW38" s="2027"/>
      <c r="IYX38" s="2027"/>
      <c r="IYY38" s="2027"/>
      <c r="IYZ38" s="2027"/>
      <c r="IZA38" s="2027"/>
      <c r="IZB38" s="2027"/>
      <c r="IZC38" s="2027"/>
      <c r="IZD38" s="2027"/>
      <c r="IZE38" s="2027"/>
      <c r="IZF38" s="2027"/>
      <c r="IZG38" s="2027"/>
      <c r="IZH38" s="2027"/>
      <c r="IZI38" s="2027"/>
      <c r="IZJ38" s="2027"/>
      <c r="IZK38" s="2027"/>
      <c r="IZL38" s="2027"/>
      <c r="IZM38" s="2027"/>
      <c r="IZN38" s="2027"/>
      <c r="IZO38" s="2027"/>
      <c r="IZP38" s="2027"/>
      <c r="IZQ38" s="2027"/>
      <c r="IZR38" s="2027"/>
      <c r="IZS38" s="2027"/>
      <c r="IZT38" s="2027"/>
      <c r="IZU38" s="2027"/>
      <c r="IZV38" s="2027"/>
      <c r="IZW38" s="2027"/>
      <c r="IZX38" s="2027"/>
      <c r="IZY38" s="2027"/>
      <c r="IZZ38" s="2027"/>
      <c r="JAA38" s="2027"/>
      <c r="JAB38" s="2027"/>
      <c r="JAC38" s="2027"/>
      <c r="JAD38" s="2027"/>
      <c r="JAE38" s="2027"/>
      <c r="JAF38" s="2027"/>
      <c r="JAG38" s="2027"/>
      <c r="JAH38" s="2027"/>
      <c r="JAI38" s="2027"/>
      <c r="JAJ38" s="2027"/>
      <c r="JAK38" s="2027"/>
      <c r="JAL38" s="2027"/>
      <c r="JAM38" s="2027"/>
      <c r="JAN38" s="2027"/>
      <c r="JAO38" s="2027"/>
      <c r="JAP38" s="2027"/>
      <c r="JAQ38" s="2027"/>
      <c r="JAR38" s="2027"/>
      <c r="JAS38" s="2027"/>
      <c r="JAT38" s="2027"/>
      <c r="JAU38" s="2027"/>
      <c r="JAV38" s="2027"/>
      <c r="JAW38" s="2027"/>
      <c r="JAX38" s="2027"/>
      <c r="JAY38" s="2027"/>
      <c r="JAZ38" s="2027"/>
      <c r="JBA38" s="2027"/>
      <c r="JBB38" s="2027"/>
      <c r="JBC38" s="2027"/>
      <c r="JBD38" s="2027"/>
      <c r="JBE38" s="2027"/>
      <c r="JBF38" s="2027"/>
      <c r="JBG38" s="2027"/>
      <c r="JBH38" s="2027"/>
      <c r="JBI38" s="2027"/>
      <c r="JBJ38" s="2027"/>
      <c r="JBK38" s="2027"/>
      <c r="JBL38" s="2027"/>
      <c r="JBM38" s="2027"/>
      <c r="JBN38" s="2027"/>
      <c r="JBO38" s="2027"/>
      <c r="JBP38" s="2027"/>
      <c r="JBQ38" s="2027"/>
      <c r="JBR38" s="2027"/>
      <c r="JBS38" s="2027"/>
      <c r="JBT38" s="2027"/>
      <c r="JBU38" s="2027"/>
      <c r="JBV38" s="2027"/>
      <c r="JBW38" s="2027"/>
      <c r="JBX38" s="2027"/>
      <c r="JBY38" s="2027"/>
      <c r="JBZ38" s="2027"/>
      <c r="JCA38" s="2027"/>
      <c r="JCB38" s="2027"/>
      <c r="JCC38" s="2027"/>
      <c r="JCD38" s="2027"/>
      <c r="JCE38" s="2027"/>
      <c r="JCF38" s="2027"/>
      <c r="JCG38" s="2027"/>
      <c r="JCH38" s="2027"/>
      <c r="JCI38" s="2027"/>
      <c r="JCJ38" s="2027"/>
      <c r="JCK38" s="2027"/>
      <c r="JCL38" s="2027"/>
      <c r="JCM38" s="2027"/>
      <c r="JCN38" s="2027"/>
      <c r="JCO38" s="2027"/>
      <c r="JCP38" s="2027"/>
      <c r="JCQ38" s="2027"/>
      <c r="JCR38" s="2027"/>
      <c r="JCS38" s="2027"/>
      <c r="JCT38" s="2027"/>
      <c r="JCU38" s="2027"/>
      <c r="JCV38" s="2027"/>
      <c r="JCW38" s="2027"/>
      <c r="JCX38" s="2027"/>
      <c r="JCY38" s="2027"/>
      <c r="JCZ38" s="2027"/>
      <c r="JDA38" s="2027"/>
      <c r="JDB38" s="2027"/>
      <c r="JDC38" s="2027"/>
      <c r="JDD38" s="2027"/>
      <c r="JDE38" s="2027"/>
      <c r="JDF38" s="2027"/>
      <c r="JDG38" s="2027"/>
      <c r="JDH38" s="2027"/>
      <c r="JDI38" s="2027"/>
      <c r="JDJ38" s="2027"/>
      <c r="JDK38" s="2027"/>
      <c r="JDL38" s="2027"/>
      <c r="JDM38" s="2027"/>
      <c r="JDN38" s="2027"/>
      <c r="JDO38" s="2027"/>
      <c r="JDP38" s="2027"/>
      <c r="JDQ38" s="2027"/>
      <c r="JDR38" s="2027"/>
      <c r="JDS38" s="2027"/>
      <c r="JDT38" s="2027"/>
      <c r="JDU38" s="2027"/>
      <c r="JDV38" s="2027"/>
      <c r="JDW38" s="2027"/>
      <c r="JDX38" s="2027"/>
      <c r="JDY38" s="2027"/>
      <c r="JDZ38" s="2027"/>
      <c r="JEA38" s="2027"/>
      <c r="JEB38" s="2027"/>
      <c r="JEC38" s="2027"/>
      <c r="JED38" s="2027"/>
      <c r="JEE38" s="2027"/>
      <c r="JEF38" s="2027"/>
      <c r="JEG38" s="2027"/>
      <c r="JEH38" s="2027"/>
      <c r="JEI38" s="2027"/>
      <c r="JEJ38" s="2027"/>
      <c r="JEK38" s="2027"/>
      <c r="JEL38" s="2027"/>
      <c r="JEM38" s="2027"/>
      <c r="JEN38" s="2027"/>
      <c r="JEO38" s="2027"/>
      <c r="JEP38" s="2027"/>
      <c r="JEQ38" s="2027"/>
      <c r="JER38" s="2027"/>
      <c r="JES38" s="2027"/>
      <c r="JET38" s="2027"/>
      <c r="JEU38" s="2027"/>
      <c r="JEV38" s="2027"/>
      <c r="JEW38" s="2027"/>
      <c r="JEX38" s="2027"/>
      <c r="JEY38" s="2027"/>
      <c r="JEZ38" s="2027"/>
      <c r="JFA38" s="2027"/>
      <c r="JFB38" s="2027"/>
      <c r="JFC38" s="2027"/>
      <c r="JFD38" s="2027"/>
      <c r="JFE38" s="2027"/>
      <c r="JFF38" s="2027"/>
      <c r="JFG38" s="2027"/>
      <c r="JFH38" s="2027"/>
      <c r="JFI38" s="2027"/>
      <c r="JFJ38" s="2027"/>
      <c r="JFK38" s="2027"/>
      <c r="JFL38" s="2027"/>
      <c r="JFM38" s="2027"/>
      <c r="JFN38" s="2027"/>
      <c r="JFO38" s="2027"/>
      <c r="JFP38" s="2027"/>
      <c r="JFQ38" s="2027"/>
      <c r="JFR38" s="2027"/>
      <c r="JFS38" s="2027"/>
      <c r="JFT38" s="2027"/>
      <c r="JFU38" s="2027"/>
      <c r="JFV38" s="2027"/>
      <c r="JFW38" s="2027"/>
      <c r="JFX38" s="2027"/>
      <c r="JFY38" s="2027"/>
      <c r="JFZ38" s="2027"/>
      <c r="JGA38" s="2027"/>
      <c r="JGB38" s="2027"/>
      <c r="JGC38" s="2027"/>
      <c r="JGD38" s="2027"/>
      <c r="JGE38" s="2027"/>
      <c r="JGF38" s="2027"/>
      <c r="JGG38" s="2027"/>
      <c r="JGH38" s="2027"/>
      <c r="JGI38" s="2027"/>
      <c r="JGJ38" s="2027"/>
      <c r="JGK38" s="2027"/>
      <c r="JGL38" s="2027"/>
      <c r="JGM38" s="2027"/>
      <c r="JGN38" s="2027"/>
      <c r="JGO38" s="2027"/>
      <c r="JGP38" s="2027"/>
      <c r="JGQ38" s="2027"/>
      <c r="JGR38" s="2027"/>
      <c r="JGS38" s="2027"/>
      <c r="JGT38" s="2027"/>
      <c r="JGU38" s="2027"/>
      <c r="JGV38" s="2027"/>
      <c r="JGW38" s="2027"/>
      <c r="JGX38" s="2027"/>
      <c r="JGY38" s="2027"/>
      <c r="JGZ38" s="2027"/>
      <c r="JHA38" s="2027"/>
      <c r="JHB38" s="2027"/>
      <c r="JHC38" s="2027"/>
      <c r="JHD38" s="2027"/>
      <c r="JHE38" s="2027"/>
      <c r="JHF38" s="2027"/>
      <c r="JHG38" s="2027"/>
      <c r="JHH38" s="2027"/>
      <c r="JHI38" s="2027"/>
      <c r="JHJ38" s="2027"/>
      <c r="JHK38" s="2027"/>
      <c r="JHL38" s="2027"/>
      <c r="JHM38" s="2027"/>
      <c r="JHN38" s="2027"/>
      <c r="JHO38" s="2027"/>
      <c r="JHP38" s="2027"/>
      <c r="JHQ38" s="2027"/>
      <c r="JHR38" s="2027"/>
      <c r="JHS38" s="2027"/>
      <c r="JHT38" s="2027"/>
      <c r="JHU38" s="2027"/>
      <c r="JHV38" s="2027"/>
      <c r="JHW38" s="2027"/>
      <c r="JHX38" s="2027"/>
      <c r="JHY38" s="2027"/>
      <c r="JHZ38" s="2027"/>
      <c r="JIA38" s="2027"/>
      <c r="JIB38" s="2027"/>
      <c r="JIC38" s="2027"/>
      <c r="JID38" s="2027"/>
      <c r="JIE38" s="2027"/>
      <c r="JIF38" s="2027"/>
      <c r="JIG38" s="2027"/>
      <c r="JIH38" s="2027"/>
      <c r="JII38" s="2027"/>
      <c r="JIJ38" s="2027"/>
      <c r="JIK38" s="2027"/>
      <c r="JIL38" s="2027"/>
      <c r="JIM38" s="2027"/>
      <c r="JIN38" s="2027"/>
      <c r="JIO38" s="2027"/>
      <c r="JIP38" s="2027"/>
      <c r="JIQ38" s="2027"/>
      <c r="JIR38" s="2027"/>
      <c r="JIS38" s="2027"/>
      <c r="JIT38" s="2027"/>
      <c r="JIU38" s="2027"/>
      <c r="JIV38" s="2027"/>
      <c r="JIW38" s="2027"/>
      <c r="JIX38" s="2027"/>
      <c r="JIY38" s="2027"/>
      <c r="JIZ38" s="2027"/>
      <c r="JJA38" s="2027"/>
      <c r="JJB38" s="2027"/>
      <c r="JJC38" s="2027"/>
      <c r="JJD38" s="2027"/>
      <c r="JJE38" s="2027"/>
      <c r="JJF38" s="2027"/>
      <c r="JJG38" s="2027"/>
      <c r="JJH38" s="2027"/>
      <c r="JJI38" s="2027"/>
      <c r="JJJ38" s="2027"/>
      <c r="JJK38" s="2027"/>
      <c r="JJL38" s="2027"/>
      <c r="JJM38" s="2027"/>
      <c r="JJN38" s="2027"/>
      <c r="JJO38" s="2027"/>
      <c r="JJP38" s="2027"/>
      <c r="JJQ38" s="2027"/>
      <c r="JJR38" s="2027"/>
      <c r="JJS38" s="2027"/>
      <c r="JJT38" s="2027"/>
      <c r="JJU38" s="2027"/>
      <c r="JJV38" s="2027"/>
      <c r="JJW38" s="2027"/>
      <c r="JJX38" s="2027"/>
      <c r="JJY38" s="2027"/>
      <c r="JJZ38" s="2027"/>
      <c r="JKA38" s="2027"/>
      <c r="JKB38" s="2027"/>
      <c r="JKC38" s="2027"/>
      <c r="JKD38" s="2027"/>
      <c r="JKE38" s="2027"/>
      <c r="JKF38" s="2027"/>
      <c r="JKG38" s="2027"/>
      <c r="JKH38" s="2027"/>
      <c r="JKI38" s="2027"/>
      <c r="JKJ38" s="2027"/>
      <c r="JKK38" s="2027"/>
      <c r="JKL38" s="2027"/>
      <c r="JKM38" s="2027"/>
      <c r="JKN38" s="2027"/>
      <c r="JKO38" s="2027"/>
      <c r="JKP38" s="2027"/>
      <c r="JKQ38" s="2027"/>
      <c r="JKR38" s="2027"/>
      <c r="JKS38" s="2027"/>
      <c r="JKT38" s="2027"/>
      <c r="JKU38" s="2027"/>
      <c r="JKV38" s="2027"/>
      <c r="JKW38" s="2027"/>
      <c r="JKX38" s="2027"/>
      <c r="JKY38" s="2027"/>
      <c r="JKZ38" s="2027"/>
      <c r="JLA38" s="2027"/>
      <c r="JLB38" s="2027"/>
      <c r="JLC38" s="2027"/>
      <c r="JLD38" s="2027"/>
      <c r="JLE38" s="2027"/>
      <c r="JLF38" s="2027"/>
      <c r="JLG38" s="2027"/>
      <c r="JLH38" s="2027"/>
      <c r="JLI38" s="2027"/>
      <c r="JLJ38" s="2027"/>
      <c r="JLK38" s="2027"/>
      <c r="JLL38" s="2027"/>
      <c r="JLM38" s="2027"/>
      <c r="JLN38" s="2027"/>
      <c r="JLO38" s="2027"/>
      <c r="JLP38" s="2027"/>
      <c r="JLQ38" s="2027"/>
      <c r="JLR38" s="2027"/>
      <c r="JLS38" s="2027"/>
      <c r="JLT38" s="2027"/>
      <c r="JLU38" s="2027"/>
      <c r="JLV38" s="2027"/>
      <c r="JLW38" s="2027"/>
      <c r="JLX38" s="2027"/>
      <c r="JLY38" s="2027"/>
      <c r="JLZ38" s="2027"/>
      <c r="JMA38" s="2027"/>
      <c r="JMB38" s="2027"/>
      <c r="JMC38" s="2027"/>
      <c r="JMD38" s="2027"/>
      <c r="JME38" s="2027"/>
      <c r="JMF38" s="2027"/>
      <c r="JMG38" s="2027"/>
      <c r="JMH38" s="2027"/>
      <c r="JMI38" s="2027"/>
      <c r="JMJ38" s="2027"/>
      <c r="JMK38" s="2027"/>
      <c r="JML38" s="2027"/>
      <c r="JMM38" s="2027"/>
      <c r="JMN38" s="2027"/>
      <c r="JMO38" s="2027"/>
      <c r="JMP38" s="2027"/>
      <c r="JMQ38" s="2027"/>
      <c r="JMR38" s="2027"/>
      <c r="JMS38" s="2027"/>
      <c r="JMT38" s="2027"/>
      <c r="JMU38" s="2027"/>
      <c r="JMV38" s="2027"/>
      <c r="JMW38" s="2027"/>
      <c r="JMX38" s="2027"/>
      <c r="JMY38" s="2027"/>
      <c r="JMZ38" s="2027"/>
      <c r="JNA38" s="2027"/>
      <c r="JNB38" s="2027"/>
      <c r="JNC38" s="2027"/>
      <c r="JND38" s="2027"/>
      <c r="JNE38" s="2027"/>
      <c r="JNF38" s="2027"/>
      <c r="JNG38" s="2027"/>
      <c r="JNH38" s="2027"/>
      <c r="JNI38" s="2027"/>
      <c r="JNJ38" s="2027"/>
      <c r="JNK38" s="2027"/>
      <c r="JNL38" s="2027"/>
      <c r="JNM38" s="2027"/>
      <c r="JNN38" s="2027"/>
      <c r="JNO38" s="2027"/>
      <c r="JNP38" s="2027"/>
      <c r="JNQ38" s="2027"/>
      <c r="JNR38" s="2027"/>
      <c r="JNS38" s="2027"/>
      <c r="JNT38" s="2027"/>
      <c r="JNU38" s="2027"/>
      <c r="JNV38" s="2027"/>
      <c r="JNW38" s="2027"/>
      <c r="JNX38" s="2027"/>
      <c r="JNY38" s="2027"/>
      <c r="JNZ38" s="2027"/>
      <c r="JOA38" s="2027"/>
      <c r="JOB38" s="2027"/>
      <c r="JOC38" s="2027"/>
      <c r="JOD38" s="2027"/>
      <c r="JOE38" s="2027"/>
      <c r="JOF38" s="2027"/>
      <c r="JOG38" s="2027"/>
      <c r="JOH38" s="2027"/>
      <c r="JOI38" s="2027"/>
      <c r="JOJ38" s="2027"/>
      <c r="JOK38" s="2027"/>
      <c r="JOL38" s="2027"/>
      <c r="JOM38" s="2027"/>
      <c r="JON38" s="2027"/>
      <c r="JOO38" s="2027"/>
      <c r="JOP38" s="2027"/>
      <c r="JOQ38" s="2027"/>
      <c r="JOR38" s="2027"/>
      <c r="JOS38" s="2027"/>
      <c r="JOT38" s="2027"/>
      <c r="JOU38" s="2027"/>
      <c r="JOV38" s="2027"/>
      <c r="JOW38" s="2027"/>
      <c r="JOX38" s="2027"/>
      <c r="JOY38" s="2027"/>
      <c r="JOZ38" s="2027"/>
      <c r="JPA38" s="2027"/>
      <c r="JPB38" s="2027"/>
      <c r="JPC38" s="2027"/>
      <c r="JPD38" s="2027"/>
      <c r="JPE38" s="2027"/>
      <c r="JPF38" s="2027"/>
      <c r="JPG38" s="2027"/>
      <c r="JPH38" s="2027"/>
      <c r="JPI38" s="2027"/>
      <c r="JPJ38" s="2027"/>
      <c r="JPK38" s="2027"/>
      <c r="JPL38" s="2027"/>
      <c r="JPM38" s="2027"/>
      <c r="JPN38" s="2027"/>
      <c r="JPO38" s="2027"/>
      <c r="JPP38" s="2027"/>
      <c r="JPQ38" s="2027"/>
      <c r="JPR38" s="2027"/>
      <c r="JPS38" s="2027"/>
      <c r="JPT38" s="2027"/>
      <c r="JPU38" s="2027"/>
      <c r="JPV38" s="2027"/>
      <c r="JPW38" s="2027"/>
      <c r="JPX38" s="2027"/>
      <c r="JPY38" s="2027"/>
      <c r="JPZ38" s="2027"/>
      <c r="JQA38" s="2027"/>
      <c r="JQB38" s="2027"/>
      <c r="JQC38" s="2027"/>
      <c r="JQD38" s="2027"/>
      <c r="JQE38" s="2027"/>
      <c r="JQF38" s="2027"/>
      <c r="JQG38" s="2027"/>
      <c r="JQH38" s="2027"/>
      <c r="JQI38" s="2027"/>
      <c r="JQJ38" s="2027"/>
      <c r="JQK38" s="2027"/>
      <c r="JQL38" s="2027"/>
      <c r="JQM38" s="2027"/>
      <c r="JQN38" s="2027"/>
      <c r="JQO38" s="2027"/>
      <c r="JQP38" s="2027"/>
      <c r="JQQ38" s="2027"/>
      <c r="JQR38" s="2027"/>
      <c r="JQS38" s="2027"/>
      <c r="JQT38" s="2027"/>
      <c r="JQU38" s="2027"/>
      <c r="JQV38" s="2027"/>
      <c r="JQW38" s="2027"/>
      <c r="JQX38" s="2027"/>
      <c r="JQY38" s="2027"/>
      <c r="JQZ38" s="2027"/>
      <c r="JRA38" s="2027"/>
      <c r="JRB38" s="2027"/>
      <c r="JRC38" s="2027"/>
      <c r="JRD38" s="2027"/>
      <c r="JRE38" s="2027"/>
      <c r="JRF38" s="2027"/>
      <c r="JRG38" s="2027"/>
      <c r="JRH38" s="2027"/>
      <c r="JRI38" s="2027"/>
      <c r="JRJ38" s="2027"/>
      <c r="JRK38" s="2027"/>
      <c r="JRL38" s="2027"/>
      <c r="JRM38" s="2027"/>
      <c r="JRN38" s="2027"/>
      <c r="JRO38" s="2027"/>
      <c r="JRP38" s="2027"/>
      <c r="JRQ38" s="2027"/>
      <c r="JRR38" s="2027"/>
      <c r="JRS38" s="2027"/>
      <c r="JRT38" s="2027"/>
      <c r="JRU38" s="2027"/>
      <c r="JRV38" s="2027"/>
      <c r="JRW38" s="2027"/>
      <c r="JRX38" s="2027"/>
      <c r="JRY38" s="2027"/>
      <c r="JRZ38" s="2027"/>
      <c r="JSA38" s="2027"/>
      <c r="JSB38" s="2027"/>
      <c r="JSC38" s="2027"/>
      <c r="JSD38" s="2027"/>
      <c r="JSE38" s="2027"/>
      <c r="JSF38" s="2027"/>
      <c r="JSG38" s="2027"/>
      <c r="JSH38" s="2027"/>
      <c r="JSI38" s="2027"/>
      <c r="JSJ38" s="2027"/>
      <c r="JSK38" s="2027"/>
      <c r="JSL38" s="2027"/>
      <c r="JSM38" s="2027"/>
      <c r="JSN38" s="2027"/>
      <c r="JSO38" s="2027"/>
      <c r="JSP38" s="2027"/>
      <c r="JSQ38" s="2027"/>
      <c r="JSR38" s="2027"/>
      <c r="JSS38" s="2027"/>
      <c r="JST38" s="2027"/>
      <c r="JSU38" s="2027"/>
      <c r="JSV38" s="2027"/>
      <c r="JSW38" s="2027"/>
      <c r="JSX38" s="2027"/>
      <c r="JSY38" s="2027"/>
      <c r="JSZ38" s="2027"/>
      <c r="JTA38" s="2027"/>
      <c r="JTB38" s="2027"/>
      <c r="JTC38" s="2027"/>
      <c r="JTD38" s="2027"/>
      <c r="JTE38" s="2027"/>
      <c r="JTF38" s="2027"/>
      <c r="JTG38" s="2027"/>
      <c r="JTH38" s="2027"/>
      <c r="JTI38" s="2027"/>
      <c r="JTJ38" s="2027"/>
      <c r="JTK38" s="2027"/>
      <c r="JTL38" s="2027"/>
      <c r="JTM38" s="2027"/>
      <c r="JTN38" s="2027"/>
      <c r="JTO38" s="2027"/>
      <c r="JTP38" s="2027"/>
      <c r="JTQ38" s="2027"/>
      <c r="JTR38" s="2027"/>
      <c r="JTS38" s="2027"/>
      <c r="JTT38" s="2027"/>
      <c r="JTU38" s="2027"/>
      <c r="JTV38" s="2027"/>
      <c r="JTW38" s="2027"/>
      <c r="JTX38" s="2027"/>
      <c r="JTY38" s="2027"/>
      <c r="JTZ38" s="2027"/>
      <c r="JUA38" s="2027"/>
      <c r="JUB38" s="2027"/>
      <c r="JUC38" s="2027"/>
      <c r="JUD38" s="2027"/>
      <c r="JUE38" s="2027"/>
      <c r="JUF38" s="2027"/>
      <c r="JUG38" s="2027"/>
      <c r="JUH38" s="2027"/>
      <c r="JUI38" s="2027"/>
      <c r="JUJ38" s="2027"/>
      <c r="JUK38" s="2027"/>
      <c r="JUL38" s="2027"/>
      <c r="JUM38" s="2027"/>
      <c r="JUN38" s="2027"/>
      <c r="JUO38" s="2027"/>
      <c r="JUP38" s="2027"/>
      <c r="JUQ38" s="2027"/>
      <c r="JUR38" s="2027"/>
      <c r="JUS38" s="2027"/>
      <c r="JUT38" s="2027"/>
      <c r="JUU38" s="2027"/>
      <c r="JUV38" s="2027"/>
      <c r="JUW38" s="2027"/>
      <c r="JUX38" s="2027"/>
      <c r="JUY38" s="2027"/>
      <c r="JUZ38" s="2027"/>
      <c r="JVA38" s="2027"/>
      <c r="JVB38" s="2027"/>
      <c r="JVC38" s="2027"/>
      <c r="JVD38" s="2027"/>
      <c r="JVE38" s="2027"/>
      <c r="JVF38" s="2027"/>
      <c r="JVG38" s="2027"/>
      <c r="JVH38" s="2027"/>
      <c r="JVI38" s="2027"/>
      <c r="JVJ38" s="2027"/>
      <c r="JVK38" s="2027"/>
      <c r="JVL38" s="2027"/>
      <c r="JVM38" s="2027"/>
      <c r="JVN38" s="2027"/>
      <c r="JVO38" s="2027"/>
      <c r="JVP38" s="2027"/>
      <c r="JVQ38" s="2027"/>
      <c r="JVR38" s="2027"/>
      <c r="JVS38" s="2027"/>
      <c r="JVT38" s="2027"/>
      <c r="JVU38" s="2027"/>
      <c r="JVV38" s="2027"/>
      <c r="JVW38" s="2027"/>
      <c r="JVX38" s="2027"/>
      <c r="JVY38" s="2027"/>
      <c r="JVZ38" s="2027"/>
      <c r="JWA38" s="2027"/>
      <c r="JWB38" s="2027"/>
      <c r="JWC38" s="2027"/>
      <c r="JWD38" s="2027"/>
      <c r="JWE38" s="2027"/>
      <c r="JWF38" s="2027"/>
      <c r="JWG38" s="2027"/>
      <c r="JWH38" s="2027"/>
      <c r="JWI38" s="2027"/>
      <c r="JWJ38" s="2027"/>
      <c r="JWK38" s="2027"/>
      <c r="JWL38" s="2027"/>
      <c r="JWM38" s="2027"/>
      <c r="JWN38" s="2027"/>
      <c r="JWO38" s="2027"/>
      <c r="JWP38" s="2027"/>
      <c r="JWQ38" s="2027"/>
      <c r="JWR38" s="2027"/>
      <c r="JWS38" s="2027"/>
      <c r="JWT38" s="2027"/>
      <c r="JWU38" s="2027"/>
      <c r="JWV38" s="2027"/>
      <c r="JWW38" s="2027"/>
      <c r="JWX38" s="2027"/>
      <c r="JWY38" s="2027"/>
      <c r="JWZ38" s="2027"/>
      <c r="JXA38" s="2027"/>
      <c r="JXB38" s="2027"/>
      <c r="JXC38" s="2027"/>
      <c r="JXD38" s="2027"/>
      <c r="JXE38" s="2027"/>
      <c r="JXF38" s="2027"/>
      <c r="JXG38" s="2027"/>
      <c r="JXH38" s="2027"/>
      <c r="JXI38" s="2027"/>
      <c r="JXJ38" s="2027"/>
      <c r="JXK38" s="2027"/>
      <c r="JXL38" s="2027"/>
      <c r="JXM38" s="2027"/>
      <c r="JXN38" s="2027"/>
      <c r="JXO38" s="2027"/>
      <c r="JXP38" s="2027"/>
      <c r="JXQ38" s="2027"/>
      <c r="JXR38" s="2027"/>
      <c r="JXS38" s="2027"/>
      <c r="JXT38" s="2027"/>
      <c r="JXU38" s="2027"/>
      <c r="JXV38" s="2027"/>
      <c r="JXW38" s="2027"/>
      <c r="JXX38" s="2027"/>
      <c r="JXY38" s="2027"/>
      <c r="JXZ38" s="2027"/>
      <c r="JYA38" s="2027"/>
      <c r="JYB38" s="2027"/>
      <c r="JYC38" s="2027"/>
      <c r="JYD38" s="2027"/>
      <c r="JYE38" s="2027"/>
      <c r="JYF38" s="2027"/>
      <c r="JYG38" s="2027"/>
      <c r="JYH38" s="2027"/>
      <c r="JYI38" s="2027"/>
      <c r="JYJ38" s="2027"/>
      <c r="JYK38" s="2027"/>
      <c r="JYL38" s="2027"/>
      <c r="JYM38" s="2027"/>
      <c r="JYN38" s="2027"/>
      <c r="JYO38" s="2027"/>
      <c r="JYP38" s="2027"/>
      <c r="JYQ38" s="2027"/>
      <c r="JYR38" s="2027"/>
      <c r="JYS38" s="2027"/>
      <c r="JYT38" s="2027"/>
      <c r="JYU38" s="2027"/>
      <c r="JYV38" s="2027"/>
      <c r="JYW38" s="2027"/>
      <c r="JYX38" s="2027"/>
      <c r="JYY38" s="2027"/>
      <c r="JYZ38" s="2027"/>
      <c r="JZA38" s="2027"/>
      <c r="JZB38" s="2027"/>
      <c r="JZC38" s="2027"/>
      <c r="JZD38" s="2027"/>
      <c r="JZE38" s="2027"/>
      <c r="JZF38" s="2027"/>
      <c r="JZG38" s="2027"/>
      <c r="JZH38" s="2027"/>
      <c r="JZI38" s="2027"/>
      <c r="JZJ38" s="2027"/>
      <c r="JZK38" s="2027"/>
      <c r="JZL38" s="2027"/>
      <c r="JZM38" s="2027"/>
      <c r="JZN38" s="2027"/>
      <c r="JZO38" s="2027"/>
      <c r="JZP38" s="2027"/>
      <c r="JZQ38" s="2027"/>
      <c r="JZR38" s="2027"/>
      <c r="JZS38" s="2027"/>
      <c r="JZT38" s="2027"/>
      <c r="JZU38" s="2027"/>
      <c r="JZV38" s="2027"/>
      <c r="JZW38" s="2027"/>
      <c r="JZX38" s="2027"/>
      <c r="JZY38" s="2027"/>
      <c r="JZZ38" s="2027"/>
      <c r="KAA38" s="2027"/>
      <c r="KAB38" s="2027"/>
      <c r="KAC38" s="2027"/>
      <c r="KAD38" s="2027"/>
      <c r="KAE38" s="2027"/>
      <c r="KAF38" s="2027"/>
      <c r="KAG38" s="2027"/>
      <c r="KAH38" s="2027"/>
      <c r="KAI38" s="2027"/>
      <c r="KAJ38" s="2027"/>
      <c r="KAK38" s="2027"/>
      <c r="KAL38" s="2027"/>
      <c r="KAM38" s="2027"/>
      <c r="KAN38" s="2027"/>
      <c r="KAO38" s="2027"/>
      <c r="KAP38" s="2027"/>
      <c r="KAQ38" s="2027"/>
      <c r="KAR38" s="2027"/>
      <c r="KAS38" s="2027"/>
      <c r="KAT38" s="2027"/>
      <c r="KAU38" s="2027"/>
      <c r="KAV38" s="2027"/>
      <c r="KAW38" s="2027"/>
      <c r="KAX38" s="2027"/>
      <c r="KAY38" s="2027"/>
      <c r="KAZ38" s="2027"/>
      <c r="KBA38" s="2027"/>
      <c r="KBB38" s="2027"/>
      <c r="KBC38" s="2027"/>
      <c r="KBD38" s="2027"/>
      <c r="KBE38" s="2027"/>
      <c r="KBF38" s="2027"/>
      <c r="KBG38" s="2027"/>
      <c r="KBH38" s="2027"/>
      <c r="KBI38" s="2027"/>
      <c r="KBJ38" s="2027"/>
      <c r="KBK38" s="2027"/>
      <c r="KBL38" s="2027"/>
      <c r="KBM38" s="2027"/>
      <c r="KBN38" s="2027"/>
      <c r="KBO38" s="2027"/>
      <c r="KBP38" s="2027"/>
      <c r="KBQ38" s="2027"/>
      <c r="KBR38" s="2027"/>
      <c r="KBS38" s="2027"/>
      <c r="KBT38" s="2027"/>
      <c r="KBU38" s="2027"/>
      <c r="KBV38" s="2027"/>
      <c r="KBW38" s="2027"/>
      <c r="KBX38" s="2027"/>
      <c r="KBY38" s="2027"/>
      <c r="KBZ38" s="2027"/>
      <c r="KCA38" s="2027"/>
      <c r="KCB38" s="2027"/>
      <c r="KCC38" s="2027"/>
      <c r="KCD38" s="2027"/>
      <c r="KCE38" s="2027"/>
      <c r="KCF38" s="2027"/>
      <c r="KCG38" s="2027"/>
      <c r="KCH38" s="2027"/>
      <c r="KCI38" s="2027"/>
      <c r="KCJ38" s="2027"/>
      <c r="KCK38" s="2027"/>
      <c r="KCL38" s="2027"/>
      <c r="KCM38" s="2027"/>
      <c r="KCN38" s="2027"/>
      <c r="KCO38" s="2027"/>
      <c r="KCP38" s="2027"/>
      <c r="KCQ38" s="2027"/>
      <c r="KCR38" s="2027"/>
      <c r="KCS38" s="2027"/>
      <c r="KCT38" s="2027"/>
      <c r="KCU38" s="2027"/>
      <c r="KCV38" s="2027"/>
      <c r="KCW38" s="2027"/>
      <c r="KCX38" s="2027"/>
      <c r="KCY38" s="2027"/>
      <c r="KCZ38" s="2027"/>
      <c r="KDA38" s="2027"/>
      <c r="KDB38" s="2027"/>
      <c r="KDC38" s="2027"/>
      <c r="KDD38" s="2027"/>
      <c r="KDE38" s="2027"/>
      <c r="KDF38" s="2027"/>
      <c r="KDG38" s="2027"/>
      <c r="KDH38" s="2027"/>
      <c r="KDI38" s="2027"/>
      <c r="KDJ38" s="2027"/>
      <c r="KDK38" s="2027"/>
      <c r="KDL38" s="2027"/>
      <c r="KDM38" s="2027"/>
      <c r="KDN38" s="2027"/>
      <c r="KDO38" s="2027"/>
      <c r="KDP38" s="2027"/>
      <c r="KDQ38" s="2027"/>
      <c r="KDR38" s="2027"/>
      <c r="KDS38" s="2027"/>
      <c r="KDT38" s="2027"/>
      <c r="KDU38" s="2027"/>
      <c r="KDV38" s="2027"/>
      <c r="KDW38" s="2027"/>
      <c r="KDX38" s="2027"/>
      <c r="KDY38" s="2027"/>
      <c r="KDZ38" s="2027"/>
      <c r="KEA38" s="2027"/>
      <c r="KEB38" s="2027"/>
      <c r="KEC38" s="2027"/>
      <c r="KED38" s="2027"/>
      <c r="KEE38" s="2027"/>
      <c r="KEF38" s="2027"/>
      <c r="KEG38" s="2027"/>
      <c r="KEH38" s="2027"/>
      <c r="KEI38" s="2027"/>
      <c r="KEJ38" s="2027"/>
      <c r="KEK38" s="2027"/>
      <c r="KEL38" s="2027"/>
      <c r="KEM38" s="2027"/>
      <c r="KEN38" s="2027"/>
      <c r="KEO38" s="2027"/>
      <c r="KEP38" s="2027"/>
      <c r="KEQ38" s="2027"/>
      <c r="KER38" s="2027"/>
      <c r="KES38" s="2027"/>
      <c r="KET38" s="2027"/>
      <c r="KEU38" s="2027"/>
      <c r="KEV38" s="2027"/>
      <c r="KEW38" s="2027"/>
      <c r="KEX38" s="2027"/>
      <c r="KEY38" s="2027"/>
      <c r="KEZ38" s="2027"/>
      <c r="KFA38" s="2027"/>
      <c r="KFB38" s="2027"/>
      <c r="KFC38" s="2027"/>
      <c r="KFD38" s="2027"/>
      <c r="KFE38" s="2027"/>
      <c r="KFF38" s="2027"/>
      <c r="KFG38" s="2027"/>
      <c r="KFH38" s="2027"/>
      <c r="KFI38" s="2027"/>
      <c r="KFJ38" s="2027"/>
      <c r="KFK38" s="2027"/>
      <c r="KFL38" s="2027"/>
      <c r="KFM38" s="2027"/>
      <c r="KFN38" s="2027"/>
      <c r="KFO38" s="2027"/>
      <c r="KFP38" s="2027"/>
      <c r="KFQ38" s="2027"/>
      <c r="KFR38" s="2027"/>
      <c r="KFS38" s="2027"/>
      <c r="KFT38" s="2027"/>
      <c r="KFU38" s="2027"/>
      <c r="KFV38" s="2027"/>
      <c r="KFW38" s="2027"/>
      <c r="KFX38" s="2027"/>
      <c r="KFY38" s="2027"/>
      <c r="KFZ38" s="2027"/>
      <c r="KGA38" s="2027"/>
      <c r="KGB38" s="2027"/>
      <c r="KGC38" s="2027"/>
      <c r="KGD38" s="2027"/>
      <c r="KGE38" s="2027"/>
      <c r="KGF38" s="2027"/>
      <c r="KGG38" s="2027"/>
      <c r="KGH38" s="2027"/>
      <c r="KGI38" s="2027"/>
      <c r="KGJ38" s="2027"/>
      <c r="KGK38" s="2027"/>
      <c r="KGL38" s="2027"/>
      <c r="KGM38" s="2027"/>
      <c r="KGN38" s="2027"/>
      <c r="KGO38" s="2027"/>
      <c r="KGP38" s="2027"/>
      <c r="KGQ38" s="2027"/>
      <c r="KGR38" s="2027"/>
      <c r="KGS38" s="2027"/>
      <c r="KGT38" s="2027"/>
      <c r="KGU38" s="2027"/>
      <c r="KGV38" s="2027"/>
      <c r="KGW38" s="2027"/>
      <c r="KGX38" s="2027"/>
      <c r="KGY38" s="2027"/>
      <c r="KGZ38" s="2027"/>
      <c r="KHA38" s="2027"/>
      <c r="KHB38" s="2027"/>
      <c r="KHC38" s="2027"/>
      <c r="KHD38" s="2027"/>
      <c r="KHE38" s="2027"/>
      <c r="KHF38" s="2027"/>
      <c r="KHG38" s="2027"/>
      <c r="KHH38" s="2027"/>
      <c r="KHI38" s="2027"/>
      <c r="KHJ38" s="2027"/>
      <c r="KHK38" s="2027"/>
      <c r="KHL38" s="2027"/>
      <c r="KHM38" s="2027"/>
      <c r="KHN38" s="2027"/>
      <c r="KHO38" s="2027"/>
      <c r="KHP38" s="2027"/>
      <c r="KHQ38" s="2027"/>
      <c r="KHR38" s="2027"/>
      <c r="KHS38" s="2027"/>
      <c r="KHT38" s="2027"/>
      <c r="KHU38" s="2027"/>
      <c r="KHV38" s="2027"/>
      <c r="KHW38" s="2027"/>
      <c r="KHX38" s="2027"/>
      <c r="KHY38" s="2027"/>
      <c r="KHZ38" s="2027"/>
      <c r="KIA38" s="2027"/>
      <c r="KIB38" s="2027"/>
      <c r="KIC38" s="2027"/>
      <c r="KID38" s="2027"/>
      <c r="KIE38" s="2027"/>
      <c r="KIF38" s="2027"/>
      <c r="KIG38" s="2027"/>
      <c r="KIH38" s="2027"/>
      <c r="KII38" s="2027"/>
      <c r="KIJ38" s="2027"/>
      <c r="KIK38" s="2027"/>
      <c r="KIL38" s="2027"/>
      <c r="KIM38" s="2027"/>
      <c r="KIN38" s="2027"/>
      <c r="KIO38" s="2027"/>
      <c r="KIP38" s="2027"/>
      <c r="KIQ38" s="2027"/>
      <c r="KIR38" s="2027"/>
      <c r="KIS38" s="2027"/>
      <c r="KIT38" s="2027"/>
      <c r="KIU38" s="2027"/>
      <c r="KIV38" s="2027"/>
      <c r="KIW38" s="2027"/>
      <c r="KIX38" s="2027"/>
      <c r="KIY38" s="2027"/>
      <c r="KIZ38" s="2027"/>
      <c r="KJA38" s="2027"/>
      <c r="KJB38" s="2027"/>
      <c r="KJC38" s="2027"/>
      <c r="KJD38" s="2027"/>
      <c r="KJE38" s="2027"/>
      <c r="KJF38" s="2027"/>
      <c r="KJG38" s="2027"/>
      <c r="KJH38" s="2027"/>
      <c r="KJI38" s="2027"/>
      <c r="KJJ38" s="2027"/>
      <c r="KJK38" s="2027"/>
      <c r="KJL38" s="2027"/>
      <c r="KJM38" s="2027"/>
      <c r="KJN38" s="2027"/>
      <c r="KJO38" s="2027"/>
      <c r="KJP38" s="2027"/>
      <c r="KJQ38" s="2027"/>
      <c r="KJR38" s="2027"/>
      <c r="KJS38" s="2027"/>
      <c r="KJT38" s="2027"/>
      <c r="KJU38" s="2027"/>
      <c r="KJV38" s="2027"/>
      <c r="KJW38" s="2027"/>
      <c r="KJX38" s="2027"/>
      <c r="KJY38" s="2027"/>
      <c r="KJZ38" s="2027"/>
      <c r="KKA38" s="2027"/>
      <c r="KKB38" s="2027"/>
      <c r="KKC38" s="2027"/>
      <c r="KKD38" s="2027"/>
      <c r="KKE38" s="2027"/>
      <c r="KKF38" s="2027"/>
      <c r="KKG38" s="2027"/>
      <c r="KKH38" s="2027"/>
      <c r="KKI38" s="2027"/>
      <c r="KKJ38" s="2027"/>
      <c r="KKK38" s="2027"/>
      <c r="KKL38" s="2027"/>
      <c r="KKM38" s="2027"/>
      <c r="KKN38" s="2027"/>
      <c r="KKO38" s="2027"/>
      <c r="KKP38" s="2027"/>
      <c r="KKQ38" s="2027"/>
      <c r="KKR38" s="2027"/>
      <c r="KKS38" s="2027"/>
      <c r="KKT38" s="2027"/>
      <c r="KKU38" s="2027"/>
      <c r="KKV38" s="2027"/>
      <c r="KKW38" s="2027"/>
      <c r="KKX38" s="2027"/>
      <c r="KKY38" s="2027"/>
      <c r="KKZ38" s="2027"/>
      <c r="KLA38" s="2027"/>
      <c r="KLB38" s="2027"/>
      <c r="KLC38" s="2027"/>
      <c r="KLD38" s="2027"/>
      <c r="KLE38" s="2027"/>
      <c r="KLF38" s="2027"/>
      <c r="KLG38" s="2027"/>
      <c r="KLH38" s="2027"/>
      <c r="KLI38" s="2027"/>
      <c r="KLJ38" s="2027"/>
      <c r="KLK38" s="2027"/>
      <c r="KLL38" s="2027"/>
      <c r="KLM38" s="2027"/>
      <c r="KLN38" s="2027"/>
      <c r="KLO38" s="2027"/>
      <c r="KLP38" s="2027"/>
      <c r="KLQ38" s="2027"/>
      <c r="KLR38" s="2027"/>
      <c r="KLS38" s="2027"/>
      <c r="KLT38" s="2027"/>
      <c r="KLU38" s="2027"/>
      <c r="KLV38" s="2027"/>
      <c r="KLW38" s="2027"/>
      <c r="KLX38" s="2027"/>
      <c r="KLY38" s="2027"/>
      <c r="KLZ38" s="2027"/>
      <c r="KMA38" s="2027"/>
      <c r="KMB38" s="2027"/>
      <c r="KMC38" s="2027"/>
      <c r="KMD38" s="2027"/>
      <c r="KME38" s="2027"/>
      <c r="KMF38" s="2027"/>
      <c r="KMG38" s="2027"/>
      <c r="KMH38" s="2027"/>
      <c r="KMI38" s="2027"/>
      <c r="KMJ38" s="2027"/>
      <c r="KMK38" s="2027"/>
      <c r="KML38" s="2027"/>
      <c r="KMM38" s="2027"/>
      <c r="KMN38" s="2027"/>
      <c r="KMO38" s="2027"/>
      <c r="KMP38" s="2027"/>
      <c r="KMQ38" s="2027"/>
      <c r="KMR38" s="2027"/>
      <c r="KMS38" s="2027"/>
      <c r="KMT38" s="2027"/>
      <c r="KMU38" s="2027"/>
      <c r="KMV38" s="2027"/>
      <c r="KMW38" s="2027"/>
      <c r="KMX38" s="2027"/>
      <c r="KMY38" s="2027"/>
      <c r="KMZ38" s="2027"/>
      <c r="KNA38" s="2027"/>
      <c r="KNB38" s="2027"/>
      <c r="KNC38" s="2027"/>
      <c r="KND38" s="2027"/>
      <c r="KNE38" s="2027"/>
      <c r="KNF38" s="2027"/>
      <c r="KNG38" s="2027"/>
      <c r="KNH38" s="2027"/>
      <c r="KNI38" s="2027"/>
      <c r="KNJ38" s="2027"/>
      <c r="KNK38" s="2027"/>
      <c r="KNL38" s="2027"/>
      <c r="KNM38" s="2027"/>
      <c r="KNN38" s="2027"/>
      <c r="KNO38" s="2027"/>
      <c r="KNP38" s="2027"/>
      <c r="KNQ38" s="2027"/>
      <c r="KNR38" s="2027"/>
      <c r="KNS38" s="2027"/>
      <c r="KNT38" s="2027"/>
      <c r="KNU38" s="2027"/>
      <c r="KNV38" s="2027"/>
      <c r="KNW38" s="2027"/>
      <c r="KNX38" s="2027"/>
      <c r="KNY38" s="2027"/>
      <c r="KNZ38" s="2027"/>
      <c r="KOA38" s="2027"/>
      <c r="KOB38" s="2027"/>
      <c r="KOC38" s="2027"/>
      <c r="KOD38" s="2027"/>
      <c r="KOE38" s="2027"/>
      <c r="KOF38" s="2027"/>
      <c r="KOG38" s="2027"/>
      <c r="KOH38" s="2027"/>
      <c r="KOI38" s="2027"/>
      <c r="KOJ38" s="2027"/>
      <c r="KOK38" s="2027"/>
      <c r="KOL38" s="2027"/>
      <c r="KOM38" s="2027"/>
      <c r="KON38" s="2027"/>
      <c r="KOO38" s="2027"/>
      <c r="KOP38" s="2027"/>
      <c r="KOQ38" s="2027"/>
      <c r="KOR38" s="2027"/>
      <c r="KOS38" s="2027"/>
      <c r="KOT38" s="2027"/>
      <c r="KOU38" s="2027"/>
      <c r="KOV38" s="2027"/>
      <c r="KOW38" s="2027"/>
      <c r="KOX38" s="2027"/>
      <c r="KOY38" s="2027"/>
      <c r="KOZ38" s="2027"/>
      <c r="KPA38" s="2027"/>
      <c r="KPB38" s="2027"/>
      <c r="KPC38" s="2027"/>
      <c r="KPD38" s="2027"/>
      <c r="KPE38" s="2027"/>
      <c r="KPF38" s="2027"/>
      <c r="KPG38" s="2027"/>
      <c r="KPH38" s="2027"/>
      <c r="KPI38" s="2027"/>
      <c r="KPJ38" s="2027"/>
      <c r="KPK38" s="2027"/>
      <c r="KPL38" s="2027"/>
      <c r="KPM38" s="2027"/>
      <c r="KPN38" s="2027"/>
      <c r="KPO38" s="2027"/>
      <c r="KPP38" s="2027"/>
      <c r="KPQ38" s="2027"/>
      <c r="KPR38" s="2027"/>
      <c r="KPS38" s="2027"/>
      <c r="KPT38" s="2027"/>
      <c r="KPU38" s="2027"/>
      <c r="KPV38" s="2027"/>
      <c r="KPW38" s="2027"/>
      <c r="KPX38" s="2027"/>
      <c r="KPY38" s="2027"/>
      <c r="KPZ38" s="2027"/>
      <c r="KQA38" s="2027"/>
      <c r="KQB38" s="2027"/>
      <c r="KQC38" s="2027"/>
      <c r="KQD38" s="2027"/>
      <c r="KQE38" s="2027"/>
      <c r="KQF38" s="2027"/>
      <c r="KQG38" s="2027"/>
      <c r="KQH38" s="2027"/>
      <c r="KQI38" s="2027"/>
      <c r="KQJ38" s="2027"/>
      <c r="KQK38" s="2027"/>
      <c r="KQL38" s="2027"/>
      <c r="KQM38" s="2027"/>
      <c r="KQN38" s="2027"/>
      <c r="KQO38" s="2027"/>
      <c r="KQP38" s="2027"/>
      <c r="KQQ38" s="2027"/>
      <c r="KQR38" s="2027"/>
      <c r="KQS38" s="2027"/>
      <c r="KQT38" s="2027"/>
      <c r="KQU38" s="2027"/>
      <c r="KQV38" s="2027"/>
      <c r="KQW38" s="2027"/>
      <c r="KQX38" s="2027"/>
      <c r="KQY38" s="2027"/>
      <c r="KQZ38" s="2027"/>
      <c r="KRA38" s="2027"/>
      <c r="KRB38" s="2027"/>
      <c r="KRC38" s="2027"/>
      <c r="KRD38" s="2027"/>
      <c r="KRE38" s="2027"/>
      <c r="KRF38" s="2027"/>
      <c r="KRG38" s="2027"/>
      <c r="KRH38" s="2027"/>
      <c r="KRI38" s="2027"/>
      <c r="KRJ38" s="2027"/>
      <c r="KRK38" s="2027"/>
      <c r="KRL38" s="2027"/>
      <c r="KRM38" s="2027"/>
      <c r="KRN38" s="2027"/>
      <c r="KRO38" s="2027"/>
      <c r="KRP38" s="2027"/>
      <c r="KRQ38" s="2027"/>
      <c r="KRR38" s="2027"/>
      <c r="KRS38" s="2027"/>
      <c r="KRT38" s="2027"/>
      <c r="KRU38" s="2027"/>
      <c r="KRV38" s="2027"/>
      <c r="KRW38" s="2027"/>
      <c r="KRX38" s="2027"/>
      <c r="KRY38" s="2027"/>
      <c r="KRZ38" s="2027"/>
      <c r="KSA38" s="2027"/>
      <c r="KSB38" s="2027"/>
      <c r="KSC38" s="2027"/>
      <c r="KSD38" s="2027"/>
      <c r="KSE38" s="2027"/>
      <c r="KSF38" s="2027"/>
      <c r="KSG38" s="2027"/>
      <c r="KSH38" s="2027"/>
      <c r="KSI38" s="2027"/>
      <c r="KSJ38" s="2027"/>
      <c r="KSK38" s="2027"/>
      <c r="KSL38" s="2027"/>
      <c r="KSM38" s="2027"/>
      <c r="KSN38" s="2027"/>
      <c r="KSO38" s="2027"/>
      <c r="KSP38" s="2027"/>
      <c r="KSQ38" s="2027"/>
      <c r="KSR38" s="2027"/>
      <c r="KSS38" s="2027"/>
      <c r="KST38" s="2027"/>
      <c r="KSU38" s="2027"/>
      <c r="KSV38" s="2027"/>
      <c r="KSW38" s="2027"/>
      <c r="KSX38" s="2027"/>
      <c r="KSY38" s="2027"/>
      <c r="KSZ38" s="2027"/>
      <c r="KTA38" s="2027"/>
      <c r="KTB38" s="2027"/>
      <c r="KTC38" s="2027"/>
      <c r="KTD38" s="2027"/>
      <c r="KTE38" s="2027"/>
      <c r="KTF38" s="2027"/>
      <c r="KTG38" s="2027"/>
      <c r="KTH38" s="2027"/>
      <c r="KTI38" s="2027"/>
      <c r="KTJ38" s="2027"/>
      <c r="KTK38" s="2027"/>
      <c r="KTL38" s="2027"/>
      <c r="KTM38" s="2027"/>
      <c r="KTN38" s="2027"/>
      <c r="KTO38" s="2027"/>
      <c r="KTP38" s="2027"/>
      <c r="KTQ38" s="2027"/>
      <c r="KTR38" s="2027"/>
      <c r="KTS38" s="2027"/>
      <c r="KTT38" s="2027"/>
      <c r="KTU38" s="2027"/>
      <c r="KTV38" s="2027"/>
      <c r="KTW38" s="2027"/>
      <c r="KTX38" s="2027"/>
      <c r="KTY38" s="2027"/>
      <c r="KTZ38" s="2027"/>
      <c r="KUA38" s="2027"/>
      <c r="KUB38" s="2027"/>
      <c r="KUC38" s="2027"/>
      <c r="KUD38" s="2027"/>
      <c r="KUE38" s="2027"/>
      <c r="KUF38" s="2027"/>
      <c r="KUG38" s="2027"/>
      <c r="KUH38" s="2027"/>
      <c r="KUI38" s="2027"/>
      <c r="KUJ38" s="2027"/>
      <c r="KUK38" s="2027"/>
      <c r="KUL38" s="2027"/>
      <c r="KUM38" s="2027"/>
      <c r="KUN38" s="2027"/>
      <c r="KUO38" s="2027"/>
      <c r="KUP38" s="2027"/>
      <c r="KUQ38" s="2027"/>
      <c r="KUR38" s="2027"/>
      <c r="KUS38" s="2027"/>
      <c r="KUT38" s="2027"/>
      <c r="KUU38" s="2027"/>
      <c r="KUV38" s="2027"/>
      <c r="KUW38" s="2027"/>
      <c r="KUX38" s="2027"/>
      <c r="KUY38" s="2027"/>
      <c r="KUZ38" s="2027"/>
      <c r="KVA38" s="2027"/>
      <c r="KVB38" s="2027"/>
      <c r="KVC38" s="2027"/>
      <c r="KVD38" s="2027"/>
      <c r="KVE38" s="2027"/>
      <c r="KVF38" s="2027"/>
      <c r="KVG38" s="2027"/>
      <c r="KVH38" s="2027"/>
      <c r="KVI38" s="2027"/>
      <c r="KVJ38" s="2027"/>
      <c r="KVK38" s="2027"/>
      <c r="KVL38" s="2027"/>
      <c r="KVM38" s="2027"/>
      <c r="KVN38" s="2027"/>
      <c r="KVO38" s="2027"/>
      <c r="KVP38" s="2027"/>
      <c r="KVQ38" s="2027"/>
      <c r="KVR38" s="2027"/>
      <c r="KVS38" s="2027"/>
      <c r="KVT38" s="2027"/>
      <c r="KVU38" s="2027"/>
      <c r="KVV38" s="2027"/>
      <c r="KVW38" s="2027"/>
      <c r="KVX38" s="2027"/>
      <c r="KVY38" s="2027"/>
      <c r="KVZ38" s="2027"/>
      <c r="KWA38" s="2027"/>
      <c r="KWB38" s="2027"/>
      <c r="KWC38" s="2027"/>
      <c r="KWD38" s="2027"/>
      <c r="KWE38" s="2027"/>
      <c r="KWF38" s="2027"/>
      <c r="KWG38" s="2027"/>
      <c r="KWH38" s="2027"/>
      <c r="KWI38" s="2027"/>
      <c r="KWJ38" s="2027"/>
      <c r="KWK38" s="2027"/>
      <c r="KWL38" s="2027"/>
      <c r="KWM38" s="2027"/>
      <c r="KWN38" s="2027"/>
      <c r="KWO38" s="2027"/>
      <c r="KWP38" s="2027"/>
      <c r="KWQ38" s="2027"/>
      <c r="KWR38" s="2027"/>
      <c r="KWS38" s="2027"/>
      <c r="KWT38" s="2027"/>
      <c r="KWU38" s="2027"/>
      <c r="KWV38" s="2027"/>
      <c r="KWW38" s="2027"/>
      <c r="KWX38" s="2027"/>
      <c r="KWY38" s="2027"/>
      <c r="KWZ38" s="2027"/>
      <c r="KXA38" s="2027"/>
      <c r="KXB38" s="2027"/>
      <c r="KXC38" s="2027"/>
      <c r="KXD38" s="2027"/>
      <c r="KXE38" s="2027"/>
      <c r="KXF38" s="2027"/>
      <c r="KXG38" s="2027"/>
      <c r="KXH38" s="2027"/>
      <c r="KXI38" s="2027"/>
      <c r="KXJ38" s="2027"/>
      <c r="KXK38" s="2027"/>
      <c r="KXL38" s="2027"/>
      <c r="KXM38" s="2027"/>
      <c r="KXN38" s="2027"/>
      <c r="KXO38" s="2027"/>
      <c r="KXP38" s="2027"/>
      <c r="KXQ38" s="2027"/>
      <c r="KXR38" s="2027"/>
      <c r="KXS38" s="2027"/>
      <c r="KXT38" s="2027"/>
      <c r="KXU38" s="2027"/>
      <c r="KXV38" s="2027"/>
      <c r="KXW38" s="2027"/>
      <c r="KXX38" s="2027"/>
      <c r="KXY38" s="2027"/>
      <c r="KXZ38" s="2027"/>
      <c r="KYA38" s="2027"/>
      <c r="KYB38" s="2027"/>
      <c r="KYC38" s="2027"/>
      <c r="KYD38" s="2027"/>
      <c r="KYE38" s="2027"/>
      <c r="KYF38" s="2027"/>
      <c r="KYG38" s="2027"/>
      <c r="KYH38" s="2027"/>
      <c r="KYI38" s="2027"/>
      <c r="KYJ38" s="2027"/>
      <c r="KYK38" s="2027"/>
      <c r="KYL38" s="2027"/>
      <c r="KYM38" s="2027"/>
      <c r="KYN38" s="2027"/>
      <c r="KYO38" s="2027"/>
      <c r="KYP38" s="2027"/>
      <c r="KYQ38" s="2027"/>
      <c r="KYR38" s="2027"/>
      <c r="KYS38" s="2027"/>
      <c r="KYT38" s="2027"/>
      <c r="KYU38" s="2027"/>
      <c r="KYV38" s="2027"/>
      <c r="KYW38" s="2027"/>
      <c r="KYX38" s="2027"/>
      <c r="KYY38" s="2027"/>
      <c r="KYZ38" s="2027"/>
      <c r="KZA38" s="2027"/>
      <c r="KZB38" s="2027"/>
      <c r="KZC38" s="2027"/>
      <c r="KZD38" s="2027"/>
      <c r="KZE38" s="2027"/>
      <c r="KZF38" s="2027"/>
      <c r="KZG38" s="2027"/>
      <c r="KZH38" s="2027"/>
      <c r="KZI38" s="2027"/>
      <c r="KZJ38" s="2027"/>
      <c r="KZK38" s="2027"/>
      <c r="KZL38" s="2027"/>
      <c r="KZM38" s="2027"/>
      <c r="KZN38" s="2027"/>
      <c r="KZO38" s="2027"/>
      <c r="KZP38" s="2027"/>
      <c r="KZQ38" s="2027"/>
      <c r="KZR38" s="2027"/>
      <c r="KZS38" s="2027"/>
      <c r="KZT38" s="2027"/>
      <c r="KZU38" s="2027"/>
      <c r="KZV38" s="2027"/>
      <c r="KZW38" s="2027"/>
      <c r="KZX38" s="2027"/>
      <c r="KZY38" s="2027"/>
      <c r="KZZ38" s="2027"/>
      <c r="LAA38" s="2027"/>
      <c r="LAB38" s="2027"/>
      <c r="LAC38" s="2027"/>
      <c r="LAD38" s="2027"/>
      <c r="LAE38" s="2027"/>
      <c r="LAF38" s="2027"/>
      <c r="LAG38" s="2027"/>
      <c r="LAH38" s="2027"/>
      <c r="LAI38" s="2027"/>
      <c r="LAJ38" s="2027"/>
      <c r="LAK38" s="2027"/>
      <c r="LAL38" s="2027"/>
      <c r="LAM38" s="2027"/>
      <c r="LAN38" s="2027"/>
      <c r="LAO38" s="2027"/>
      <c r="LAP38" s="2027"/>
      <c r="LAQ38" s="2027"/>
      <c r="LAR38" s="2027"/>
      <c r="LAS38" s="2027"/>
      <c r="LAT38" s="2027"/>
      <c r="LAU38" s="2027"/>
      <c r="LAV38" s="2027"/>
      <c r="LAW38" s="2027"/>
      <c r="LAX38" s="2027"/>
      <c r="LAY38" s="2027"/>
      <c r="LAZ38" s="2027"/>
      <c r="LBA38" s="2027"/>
      <c r="LBB38" s="2027"/>
      <c r="LBC38" s="2027"/>
      <c r="LBD38" s="2027"/>
      <c r="LBE38" s="2027"/>
      <c r="LBF38" s="2027"/>
      <c r="LBG38" s="2027"/>
      <c r="LBH38" s="2027"/>
      <c r="LBI38" s="2027"/>
      <c r="LBJ38" s="2027"/>
      <c r="LBK38" s="2027"/>
      <c r="LBL38" s="2027"/>
      <c r="LBM38" s="2027"/>
      <c r="LBN38" s="2027"/>
      <c r="LBO38" s="2027"/>
      <c r="LBP38" s="2027"/>
      <c r="LBQ38" s="2027"/>
      <c r="LBR38" s="2027"/>
      <c r="LBS38" s="2027"/>
      <c r="LBT38" s="2027"/>
      <c r="LBU38" s="2027"/>
      <c r="LBV38" s="2027"/>
      <c r="LBW38" s="2027"/>
      <c r="LBX38" s="2027"/>
      <c r="LBY38" s="2027"/>
      <c r="LBZ38" s="2027"/>
      <c r="LCA38" s="2027"/>
      <c r="LCB38" s="2027"/>
      <c r="LCC38" s="2027"/>
      <c r="LCD38" s="2027"/>
      <c r="LCE38" s="2027"/>
      <c r="LCF38" s="2027"/>
      <c r="LCG38" s="2027"/>
      <c r="LCH38" s="2027"/>
      <c r="LCI38" s="2027"/>
      <c r="LCJ38" s="2027"/>
      <c r="LCK38" s="2027"/>
      <c r="LCL38" s="2027"/>
      <c r="LCM38" s="2027"/>
      <c r="LCN38" s="2027"/>
      <c r="LCO38" s="2027"/>
      <c r="LCP38" s="2027"/>
      <c r="LCQ38" s="2027"/>
      <c r="LCR38" s="2027"/>
      <c r="LCS38" s="2027"/>
      <c r="LCT38" s="2027"/>
      <c r="LCU38" s="2027"/>
      <c r="LCV38" s="2027"/>
      <c r="LCW38" s="2027"/>
      <c r="LCX38" s="2027"/>
      <c r="LCY38" s="2027"/>
      <c r="LCZ38" s="2027"/>
      <c r="LDA38" s="2027"/>
      <c r="LDB38" s="2027"/>
      <c r="LDC38" s="2027"/>
      <c r="LDD38" s="2027"/>
      <c r="LDE38" s="2027"/>
      <c r="LDF38" s="2027"/>
      <c r="LDG38" s="2027"/>
      <c r="LDH38" s="2027"/>
      <c r="LDI38" s="2027"/>
      <c r="LDJ38" s="2027"/>
      <c r="LDK38" s="2027"/>
      <c r="LDL38" s="2027"/>
      <c r="LDM38" s="2027"/>
      <c r="LDN38" s="2027"/>
      <c r="LDO38" s="2027"/>
      <c r="LDP38" s="2027"/>
      <c r="LDQ38" s="2027"/>
      <c r="LDR38" s="2027"/>
      <c r="LDS38" s="2027"/>
      <c r="LDT38" s="2027"/>
      <c r="LDU38" s="2027"/>
      <c r="LDV38" s="2027"/>
      <c r="LDW38" s="2027"/>
      <c r="LDX38" s="2027"/>
      <c r="LDY38" s="2027"/>
      <c r="LDZ38" s="2027"/>
      <c r="LEA38" s="2027"/>
      <c r="LEB38" s="2027"/>
      <c r="LEC38" s="2027"/>
      <c r="LED38" s="2027"/>
      <c r="LEE38" s="2027"/>
      <c r="LEF38" s="2027"/>
      <c r="LEG38" s="2027"/>
      <c r="LEH38" s="2027"/>
      <c r="LEI38" s="2027"/>
      <c r="LEJ38" s="2027"/>
      <c r="LEK38" s="2027"/>
      <c r="LEL38" s="2027"/>
      <c r="LEM38" s="2027"/>
      <c r="LEN38" s="2027"/>
      <c r="LEO38" s="2027"/>
      <c r="LEP38" s="2027"/>
      <c r="LEQ38" s="2027"/>
      <c r="LER38" s="2027"/>
      <c r="LES38" s="2027"/>
      <c r="LET38" s="2027"/>
      <c r="LEU38" s="2027"/>
      <c r="LEV38" s="2027"/>
      <c r="LEW38" s="2027"/>
      <c r="LEX38" s="2027"/>
      <c r="LEY38" s="2027"/>
      <c r="LEZ38" s="2027"/>
      <c r="LFA38" s="2027"/>
      <c r="LFB38" s="2027"/>
      <c r="LFC38" s="2027"/>
      <c r="LFD38" s="2027"/>
      <c r="LFE38" s="2027"/>
      <c r="LFF38" s="2027"/>
      <c r="LFG38" s="2027"/>
      <c r="LFH38" s="2027"/>
      <c r="LFI38" s="2027"/>
      <c r="LFJ38" s="2027"/>
      <c r="LFK38" s="2027"/>
      <c r="LFL38" s="2027"/>
      <c r="LFM38" s="2027"/>
      <c r="LFN38" s="2027"/>
      <c r="LFO38" s="2027"/>
      <c r="LFP38" s="2027"/>
      <c r="LFQ38" s="2027"/>
      <c r="LFR38" s="2027"/>
      <c r="LFS38" s="2027"/>
      <c r="LFT38" s="2027"/>
      <c r="LFU38" s="2027"/>
      <c r="LFV38" s="2027"/>
      <c r="LFW38" s="2027"/>
      <c r="LFX38" s="2027"/>
      <c r="LFY38" s="2027"/>
      <c r="LFZ38" s="2027"/>
      <c r="LGA38" s="2027"/>
      <c r="LGB38" s="2027"/>
      <c r="LGC38" s="2027"/>
      <c r="LGD38" s="2027"/>
      <c r="LGE38" s="2027"/>
      <c r="LGF38" s="2027"/>
      <c r="LGG38" s="2027"/>
      <c r="LGH38" s="2027"/>
      <c r="LGI38" s="2027"/>
      <c r="LGJ38" s="2027"/>
      <c r="LGK38" s="2027"/>
      <c r="LGL38" s="2027"/>
      <c r="LGM38" s="2027"/>
      <c r="LGN38" s="2027"/>
      <c r="LGO38" s="2027"/>
      <c r="LGP38" s="2027"/>
      <c r="LGQ38" s="2027"/>
      <c r="LGR38" s="2027"/>
      <c r="LGS38" s="2027"/>
      <c r="LGT38" s="2027"/>
      <c r="LGU38" s="2027"/>
      <c r="LGV38" s="2027"/>
      <c r="LGW38" s="2027"/>
      <c r="LGX38" s="2027"/>
      <c r="LGY38" s="2027"/>
      <c r="LGZ38" s="2027"/>
      <c r="LHA38" s="2027"/>
      <c r="LHB38" s="2027"/>
      <c r="LHC38" s="2027"/>
      <c r="LHD38" s="2027"/>
      <c r="LHE38" s="2027"/>
      <c r="LHF38" s="2027"/>
      <c r="LHG38" s="2027"/>
      <c r="LHH38" s="2027"/>
      <c r="LHI38" s="2027"/>
      <c r="LHJ38" s="2027"/>
      <c r="LHK38" s="2027"/>
      <c r="LHL38" s="2027"/>
      <c r="LHM38" s="2027"/>
      <c r="LHN38" s="2027"/>
      <c r="LHO38" s="2027"/>
      <c r="LHP38" s="2027"/>
      <c r="LHQ38" s="2027"/>
      <c r="LHR38" s="2027"/>
      <c r="LHS38" s="2027"/>
      <c r="LHT38" s="2027"/>
      <c r="LHU38" s="2027"/>
      <c r="LHV38" s="2027"/>
      <c r="LHW38" s="2027"/>
      <c r="LHX38" s="2027"/>
      <c r="LHY38" s="2027"/>
      <c r="LHZ38" s="2027"/>
      <c r="LIA38" s="2027"/>
      <c r="LIB38" s="2027"/>
      <c r="LIC38" s="2027"/>
      <c r="LID38" s="2027"/>
      <c r="LIE38" s="2027"/>
      <c r="LIF38" s="2027"/>
      <c r="LIG38" s="2027"/>
      <c r="LIH38" s="2027"/>
      <c r="LII38" s="2027"/>
      <c r="LIJ38" s="2027"/>
      <c r="LIK38" s="2027"/>
      <c r="LIL38" s="2027"/>
      <c r="LIM38" s="2027"/>
      <c r="LIN38" s="2027"/>
      <c r="LIO38" s="2027"/>
      <c r="LIP38" s="2027"/>
      <c r="LIQ38" s="2027"/>
      <c r="LIR38" s="2027"/>
      <c r="LIS38" s="2027"/>
      <c r="LIT38" s="2027"/>
      <c r="LIU38" s="2027"/>
      <c r="LIV38" s="2027"/>
      <c r="LIW38" s="2027"/>
      <c r="LIX38" s="2027"/>
      <c r="LIY38" s="2027"/>
      <c r="LIZ38" s="2027"/>
      <c r="LJA38" s="2027"/>
      <c r="LJB38" s="2027"/>
      <c r="LJC38" s="2027"/>
      <c r="LJD38" s="2027"/>
      <c r="LJE38" s="2027"/>
      <c r="LJF38" s="2027"/>
      <c r="LJG38" s="2027"/>
      <c r="LJH38" s="2027"/>
      <c r="LJI38" s="2027"/>
      <c r="LJJ38" s="2027"/>
      <c r="LJK38" s="2027"/>
      <c r="LJL38" s="2027"/>
      <c r="LJM38" s="2027"/>
      <c r="LJN38" s="2027"/>
      <c r="LJO38" s="2027"/>
      <c r="LJP38" s="2027"/>
      <c r="LJQ38" s="2027"/>
      <c r="LJR38" s="2027"/>
      <c r="LJS38" s="2027"/>
      <c r="LJT38" s="2027"/>
      <c r="LJU38" s="2027"/>
      <c r="LJV38" s="2027"/>
      <c r="LJW38" s="2027"/>
      <c r="LJX38" s="2027"/>
      <c r="LJY38" s="2027"/>
      <c r="LJZ38" s="2027"/>
      <c r="LKA38" s="2027"/>
      <c r="LKB38" s="2027"/>
      <c r="LKC38" s="2027"/>
      <c r="LKD38" s="2027"/>
      <c r="LKE38" s="2027"/>
      <c r="LKF38" s="2027"/>
      <c r="LKG38" s="2027"/>
      <c r="LKH38" s="2027"/>
      <c r="LKI38" s="2027"/>
      <c r="LKJ38" s="2027"/>
      <c r="LKK38" s="2027"/>
      <c r="LKL38" s="2027"/>
      <c r="LKM38" s="2027"/>
      <c r="LKN38" s="2027"/>
      <c r="LKO38" s="2027"/>
      <c r="LKP38" s="2027"/>
      <c r="LKQ38" s="2027"/>
      <c r="LKR38" s="2027"/>
      <c r="LKS38" s="2027"/>
      <c r="LKT38" s="2027"/>
      <c r="LKU38" s="2027"/>
      <c r="LKV38" s="2027"/>
      <c r="LKW38" s="2027"/>
      <c r="LKX38" s="2027"/>
      <c r="LKY38" s="2027"/>
      <c r="LKZ38" s="2027"/>
      <c r="LLA38" s="2027"/>
      <c r="LLB38" s="2027"/>
      <c r="LLC38" s="2027"/>
      <c r="LLD38" s="2027"/>
      <c r="LLE38" s="2027"/>
      <c r="LLF38" s="2027"/>
      <c r="LLG38" s="2027"/>
      <c r="LLH38" s="2027"/>
      <c r="LLI38" s="2027"/>
      <c r="LLJ38" s="2027"/>
      <c r="LLK38" s="2027"/>
      <c r="LLL38" s="2027"/>
      <c r="LLM38" s="2027"/>
      <c r="LLN38" s="2027"/>
      <c r="LLO38" s="2027"/>
      <c r="LLP38" s="2027"/>
      <c r="LLQ38" s="2027"/>
      <c r="LLR38" s="2027"/>
      <c r="LLS38" s="2027"/>
      <c r="LLT38" s="2027"/>
      <c r="LLU38" s="2027"/>
      <c r="LLV38" s="2027"/>
      <c r="LLW38" s="2027"/>
      <c r="LLX38" s="2027"/>
      <c r="LLY38" s="2027"/>
      <c r="LLZ38" s="2027"/>
      <c r="LMA38" s="2027"/>
      <c r="LMB38" s="2027"/>
      <c r="LMC38" s="2027"/>
      <c r="LMD38" s="2027"/>
      <c r="LME38" s="2027"/>
      <c r="LMF38" s="2027"/>
      <c r="LMG38" s="2027"/>
      <c r="LMH38" s="2027"/>
      <c r="LMI38" s="2027"/>
      <c r="LMJ38" s="2027"/>
      <c r="LMK38" s="2027"/>
      <c r="LML38" s="2027"/>
      <c r="LMM38" s="2027"/>
      <c r="LMN38" s="2027"/>
      <c r="LMO38" s="2027"/>
      <c r="LMP38" s="2027"/>
      <c r="LMQ38" s="2027"/>
      <c r="LMR38" s="2027"/>
      <c r="LMS38" s="2027"/>
      <c r="LMT38" s="2027"/>
      <c r="LMU38" s="2027"/>
      <c r="LMV38" s="2027"/>
      <c r="LMW38" s="2027"/>
      <c r="LMX38" s="2027"/>
      <c r="LMY38" s="2027"/>
      <c r="LMZ38" s="2027"/>
      <c r="LNA38" s="2027"/>
      <c r="LNB38" s="2027"/>
      <c r="LNC38" s="2027"/>
      <c r="LND38" s="2027"/>
      <c r="LNE38" s="2027"/>
      <c r="LNF38" s="2027"/>
      <c r="LNG38" s="2027"/>
      <c r="LNH38" s="2027"/>
      <c r="LNI38" s="2027"/>
      <c r="LNJ38" s="2027"/>
      <c r="LNK38" s="2027"/>
      <c r="LNL38" s="2027"/>
      <c r="LNM38" s="2027"/>
      <c r="LNN38" s="2027"/>
      <c r="LNO38" s="2027"/>
      <c r="LNP38" s="2027"/>
      <c r="LNQ38" s="2027"/>
      <c r="LNR38" s="2027"/>
      <c r="LNS38" s="2027"/>
      <c r="LNT38" s="2027"/>
      <c r="LNU38" s="2027"/>
      <c r="LNV38" s="2027"/>
      <c r="LNW38" s="2027"/>
      <c r="LNX38" s="2027"/>
      <c r="LNY38" s="2027"/>
      <c r="LNZ38" s="2027"/>
      <c r="LOA38" s="2027"/>
      <c r="LOB38" s="2027"/>
      <c r="LOC38" s="2027"/>
      <c r="LOD38" s="2027"/>
      <c r="LOE38" s="2027"/>
      <c r="LOF38" s="2027"/>
      <c r="LOG38" s="2027"/>
      <c r="LOH38" s="2027"/>
      <c r="LOI38" s="2027"/>
      <c r="LOJ38" s="2027"/>
      <c r="LOK38" s="2027"/>
      <c r="LOL38" s="2027"/>
      <c r="LOM38" s="2027"/>
      <c r="LON38" s="2027"/>
      <c r="LOO38" s="2027"/>
      <c r="LOP38" s="2027"/>
      <c r="LOQ38" s="2027"/>
      <c r="LOR38" s="2027"/>
      <c r="LOS38" s="2027"/>
      <c r="LOT38" s="2027"/>
      <c r="LOU38" s="2027"/>
      <c r="LOV38" s="2027"/>
      <c r="LOW38" s="2027"/>
      <c r="LOX38" s="2027"/>
      <c r="LOY38" s="2027"/>
      <c r="LOZ38" s="2027"/>
      <c r="LPA38" s="2027"/>
      <c r="LPB38" s="2027"/>
      <c r="LPC38" s="2027"/>
      <c r="LPD38" s="2027"/>
      <c r="LPE38" s="2027"/>
      <c r="LPF38" s="2027"/>
      <c r="LPG38" s="2027"/>
      <c r="LPH38" s="2027"/>
      <c r="LPI38" s="2027"/>
      <c r="LPJ38" s="2027"/>
      <c r="LPK38" s="2027"/>
      <c r="LPL38" s="2027"/>
      <c r="LPM38" s="2027"/>
      <c r="LPN38" s="2027"/>
      <c r="LPO38" s="2027"/>
      <c r="LPP38" s="2027"/>
      <c r="LPQ38" s="2027"/>
      <c r="LPR38" s="2027"/>
      <c r="LPS38" s="2027"/>
      <c r="LPT38" s="2027"/>
      <c r="LPU38" s="2027"/>
      <c r="LPV38" s="2027"/>
      <c r="LPW38" s="2027"/>
      <c r="LPX38" s="2027"/>
      <c r="LPY38" s="2027"/>
      <c r="LPZ38" s="2027"/>
      <c r="LQA38" s="2027"/>
      <c r="LQB38" s="2027"/>
      <c r="LQC38" s="2027"/>
      <c r="LQD38" s="2027"/>
      <c r="LQE38" s="2027"/>
      <c r="LQF38" s="2027"/>
      <c r="LQG38" s="2027"/>
      <c r="LQH38" s="2027"/>
      <c r="LQI38" s="2027"/>
      <c r="LQJ38" s="2027"/>
      <c r="LQK38" s="2027"/>
      <c r="LQL38" s="2027"/>
      <c r="LQM38" s="2027"/>
      <c r="LQN38" s="2027"/>
      <c r="LQO38" s="2027"/>
      <c r="LQP38" s="2027"/>
      <c r="LQQ38" s="2027"/>
      <c r="LQR38" s="2027"/>
      <c r="LQS38" s="2027"/>
      <c r="LQT38" s="2027"/>
      <c r="LQU38" s="2027"/>
      <c r="LQV38" s="2027"/>
      <c r="LQW38" s="2027"/>
      <c r="LQX38" s="2027"/>
      <c r="LQY38" s="2027"/>
      <c r="LQZ38" s="2027"/>
      <c r="LRA38" s="2027"/>
      <c r="LRB38" s="2027"/>
      <c r="LRC38" s="2027"/>
      <c r="LRD38" s="2027"/>
      <c r="LRE38" s="2027"/>
      <c r="LRF38" s="2027"/>
      <c r="LRG38" s="2027"/>
      <c r="LRH38" s="2027"/>
      <c r="LRI38" s="2027"/>
      <c r="LRJ38" s="2027"/>
      <c r="LRK38" s="2027"/>
      <c r="LRL38" s="2027"/>
      <c r="LRM38" s="2027"/>
      <c r="LRN38" s="2027"/>
      <c r="LRO38" s="2027"/>
      <c r="LRP38" s="2027"/>
      <c r="LRQ38" s="2027"/>
      <c r="LRR38" s="2027"/>
      <c r="LRS38" s="2027"/>
      <c r="LRT38" s="2027"/>
      <c r="LRU38" s="2027"/>
      <c r="LRV38" s="2027"/>
      <c r="LRW38" s="2027"/>
      <c r="LRX38" s="2027"/>
      <c r="LRY38" s="2027"/>
      <c r="LRZ38" s="2027"/>
      <c r="LSA38" s="2027"/>
      <c r="LSB38" s="2027"/>
      <c r="LSC38" s="2027"/>
      <c r="LSD38" s="2027"/>
      <c r="LSE38" s="2027"/>
      <c r="LSF38" s="2027"/>
      <c r="LSG38" s="2027"/>
      <c r="LSH38" s="2027"/>
      <c r="LSI38" s="2027"/>
      <c r="LSJ38" s="2027"/>
      <c r="LSK38" s="2027"/>
      <c r="LSL38" s="2027"/>
      <c r="LSM38" s="2027"/>
      <c r="LSN38" s="2027"/>
      <c r="LSO38" s="2027"/>
      <c r="LSP38" s="2027"/>
      <c r="LSQ38" s="2027"/>
      <c r="LSR38" s="2027"/>
      <c r="LSS38" s="2027"/>
      <c r="LST38" s="2027"/>
      <c r="LSU38" s="2027"/>
      <c r="LSV38" s="2027"/>
      <c r="LSW38" s="2027"/>
      <c r="LSX38" s="2027"/>
      <c r="LSY38" s="2027"/>
      <c r="LSZ38" s="2027"/>
      <c r="LTA38" s="2027"/>
      <c r="LTB38" s="2027"/>
      <c r="LTC38" s="2027"/>
      <c r="LTD38" s="2027"/>
      <c r="LTE38" s="2027"/>
      <c r="LTF38" s="2027"/>
      <c r="LTG38" s="2027"/>
      <c r="LTH38" s="2027"/>
      <c r="LTI38" s="2027"/>
      <c r="LTJ38" s="2027"/>
      <c r="LTK38" s="2027"/>
      <c r="LTL38" s="2027"/>
      <c r="LTM38" s="2027"/>
      <c r="LTN38" s="2027"/>
      <c r="LTO38" s="2027"/>
      <c r="LTP38" s="2027"/>
      <c r="LTQ38" s="2027"/>
      <c r="LTR38" s="2027"/>
      <c r="LTS38" s="2027"/>
      <c r="LTT38" s="2027"/>
      <c r="LTU38" s="2027"/>
      <c r="LTV38" s="2027"/>
      <c r="LTW38" s="2027"/>
      <c r="LTX38" s="2027"/>
      <c r="LTY38" s="2027"/>
      <c r="LTZ38" s="2027"/>
      <c r="LUA38" s="2027"/>
      <c r="LUB38" s="2027"/>
      <c r="LUC38" s="2027"/>
      <c r="LUD38" s="2027"/>
      <c r="LUE38" s="2027"/>
      <c r="LUF38" s="2027"/>
      <c r="LUG38" s="2027"/>
      <c r="LUH38" s="2027"/>
      <c r="LUI38" s="2027"/>
      <c r="LUJ38" s="2027"/>
      <c r="LUK38" s="2027"/>
      <c r="LUL38" s="2027"/>
      <c r="LUM38" s="2027"/>
      <c r="LUN38" s="2027"/>
      <c r="LUO38" s="2027"/>
      <c r="LUP38" s="2027"/>
      <c r="LUQ38" s="2027"/>
      <c r="LUR38" s="2027"/>
      <c r="LUS38" s="2027"/>
      <c r="LUT38" s="2027"/>
      <c r="LUU38" s="2027"/>
      <c r="LUV38" s="2027"/>
      <c r="LUW38" s="2027"/>
      <c r="LUX38" s="2027"/>
      <c r="LUY38" s="2027"/>
      <c r="LUZ38" s="2027"/>
      <c r="LVA38" s="2027"/>
      <c r="LVB38" s="2027"/>
      <c r="LVC38" s="2027"/>
      <c r="LVD38" s="2027"/>
      <c r="LVE38" s="2027"/>
      <c r="LVF38" s="2027"/>
      <c r="LVG38" s="2027"/>
      <c r="LVH38" s="2027"/>
      <c r="LVI38" s="2027"/>
      <c r="LVJ38" s="2027"/>
      <c r="LVK38" s="2027"/>
      <c r="LVL38" s="2027"/>
      <c r="LVM38" s="2027"/>
      <c r="LVN38" s="2027"/>
      <c r="LVO38" s="2027"/>
      <c r="LVP38" s="2027"/>
      <c r="LVQ38" s="2027"/>
      <c r="LVR38" s="2027"/>
      <c r="LVS38" s="2027"/>
      <c r="LVT38" s="2027"/>
      <c r="LVU38" s="2027"/>
      <c r="LVV38" s="2027"/>
      <c r="LVW38" s="2027"/>
      <c r="LVX38" s="2027"/>
      <c r="LVY38" s="2027"/>
      <c r="LVZ38" s="2027"/>
      <c r="LWA38" s="2027"/>
      <c r="LWB38" s="2027"/>
      <c r="LWC38" s="2027"/>
      <c r="LWD38" s="2027"/>
      <c r="LWE38" s="2027"/>
      <c r="LWF38" s="2027"/>
      <c r="LWG38" s="2027"/>
      <c r="LWH38" s="2027"/>
      <c r="LWI38" s="2027"/>
      <c r="LWJ38" s="2027"/>
      <c r="LWK38" s="2027"/>
      <c r="LWL38" s="2027"/>
      <c r="LWM38" s="2027"/>
      <c r="LWN38" s="2027"/>
      <c r="LWO38" s="2027"/>
      <c r="LWP38" s="2027"/>
      <c r="LWQ38" s="2027"/>
      <c r="LWR38" s="2027"/>
      <c r="LWS38" s="2027"/>
      <c r="LWT38" s="2027"/>
      <c r="LWU38" s="2027"/>
      <c r="LWV38" s="2027"/>
      <c r="LWW38" s="2027"/>
      <c r="LWX38" s="2027"/>
      <c r="LWY38" s="2027"/>
      <c r="LWZ38" s="2027"/>
      <c r="LXA38" s="2027"/>
      <c r="LXB38" s="2027"/>
      <c r="LXC38" s="2027"/>
      <c r="LXD38" s="2027"/>
      <c r="LXE38" s="2027"/>
      <c r="LXF38" s="2027"/>
      <c r="LXG38" s="2027"/>
      <c r="LXH38" s="2027"/>
      <c r="LXI38" s="2027"/>
      <c r="LXJ38" s="2027"/>
      <c r="LXK38" s="2027"/>
      <c r="LXL38" s="2027"/>
      <c r="LXM38" s="2027"/>
      <c r="LXN38" s="2027"/>
      <c r="LXO38" s="2027"/>
      <c r="LXP38" s="2027"/>
      <c r="LXQ38" s="2027"/>
      <c r="LXR38" s="2027"/>
      <c r="LXS38" s="2027"/>
      <c r="LXT38" s="2027"/>
      <c r="LXU38" s="2027"/>
      <c r="LXV38" s="2027"/>
      <c r="LXW38" s="2027"/>
      <c r="LXX38" s="2027"/>
      <c r="LXY38" s="2027"/>
      <c r="LXZ38" s="2027"/>
      <c r="LYA38" s="2027"/>
      <c r="LYB38" s="2027"/>
      <c r="LYC38" s="2027"/>
      <c r="LYD38" s="2027"/>
      <c r="LYE38" s="2027"/>
      <c r="LYF38" s="2027"/>
      <c r="LYG38" s="2027"/>
      <c r="LYH38" s="2027"/>
      <c r="LYI38" s="2027"/>
      <c r="LYJ38" s="2027"/>
      <c r="LYK38" s="2027"/>
      <c r="LYL38" s="2027"/>
      <c r="LYM38" s="2027"/>
      <c r="LYN38" s="2027"/>
      <c r="LYO38" s="2027"/>
      <c r="LYP38" s="2027"/>
      <c r="LYQ38" s="2027"/>
      <c r="LYR38" s="2027"/>
      <c r="LYS38" s="2027"/>
      <c r="LYT38" s="2027"/>
      <c r="LYU38" s="2027"/>
      <c r="LYV38" s="2027"/>
      <c r="LYW38" s="2027"/>
      <c r="LYX38" s="2027"/>
      <c r="LYY38" s="2027"/>
      <c r="LYZ38" s="2027"/>
      <c r="LZA38" s="2027"/>
      <c r="LZB38" s="2027"/>
      <c r="LZC38" s="2027"/>
      <c r="LZD38" s="2027"/>
      <c r="LZE38" s="2027"/>
      <c r="LZF38" s="2027"/>
      <c r="LZG38" s="2027"/>
      <c r="LZH38" s="2027"/>
      <c r="LZI38" s="2027"/>
      <c r="LZJ38" s="2027"/>
      <c r="LZK38" s="2027"/>
      <c r="LZL38" s="2027"/>
      <c r="LZM38" s="2027"/>
      <c r="LZN38" s="2027"/>
      <c r="LZO38" s="2027"/>
      <c r="LZP38" s="2027"/>
      <c r="LZQ38" s="2027"/>
      <c r="LZR38" s="2027"/>
      <c r="LZS38" s="2027"/>
      <c r="LZT38" s="2027"/>
      <c r="LZU38" s="2027"/>
      <c r="LZV38" s="2027"/>
      <c r="LZW38" s="2027"/>
      <c r="LZX38" s="2027"/>
      <c r="LZY38" s="2027"/>
      <c r="LZZ38" s="2027"/>
      <c r="MAA38" s="2027"/>
      <c r="MAB38" s="2027"/>
      <c r="MAC38" s="2027"/>
      <c r="MAD38" s="2027"/>
      <c r="MAE38" s="2027"/>
      <c r="MAF38" s="2027"/>
      <c r="MAG38" s="2027"/>
      <c r="MAH38" s="2027"/>
      <c r="MAI38" s="2027"/>
      <c r="MAJ38" s="2027"/>
      <c r="MAK38" s="2027"/>
      <c r="MAL38" s="2027"/>
      <c r="MAM38" s="2027"/>
      <c r="MAN38" s="2027"/>
      <c r="MAO38" s="2027"/>
      <c r="MAP38" s="2027"/>
      <c r="MAQ38" s="2027"/>
      <c r="MAR38" s="2027"/>
      <c r="MAS38" s="2027"/>
      <c r="MAT38" s="2027"/>
      <c r="MAU38" s="2027"/>
      <c r="MAV38" s="2027"/>
      <c r="MAW38" s="2027"/>
      <c r="MAX38" s="2027"/>
      <c r="MAY38" s="2027"/>
      <c r="MAZ38" s="2027"/>
      <c r="MBA38" s="2027"/>
      <c r="MBB38" s="2027"/>
      <c r="MBC38" s="2027"/>
      <c r="MBD38" s="2027"/>
      <c r="MBE38" s="2027"/>
      <c r="MBF38" s="2027"/>
      <c r="MBG38" s="2027"/>
      <c r="MBH38" s="2027"/>
      <c r="MBI38" s="2027"/>
      <c r="MBJ38" s="2027"/>
      <c r="MBK38" s="2027"/>
      <c r="MBL38" s="2027"/>
      <c r="MBM38" s="2027"/>
      <c r="MBN38" s="2027"/>
      <c r="MBO38" s="2027"/>
      <c r="MBP38" s="2027"/>
      <c r="MBQ38" s="2027"/>
      <c r="MBR38" s="2027"/>
      <c r="MBS38" s="2027"/>
      <c r="MBT38" s="2027"/>
      <c r="MBU38" s="2027"/>
      <c r="MBV38" s="2027"/>
      <c r="MBW38" s="2027"/>
      <c r="MBX38" s="2027"/>
      <c r="MBY38" s="2027"/>
      <c r="MBZ38" s="2027"/>
      <c r="MCA38" s="2027"/>
      <c r="MCB38" s="2027"/>
      <c r="MCC38" s="2027"/>
      <c r="MCD38" s="2027"/>
      <c r="MCE38" s="2027"/>
      <c r="MCF38" s="2027"/>
      <c r="MCG38" s="2027"/>
      <c r="MCH38" s="2027"/>
      <c r="MCI38" s="2027"/>
      <c r="MCJ38" s="2027"/>
      <c r="MCK38" s="2027"/>
      <c r="MCL38" s="2027"/>
      <c r="MCM38" s="2027"/>
      <c r="MCN38" s="2027"/>
      <c r="MCO38" s="2027"/>
      <c r="MCP38" s="2027"/>
      <c r="MCQ38" s="2027"/>
      <c r="MCR38" s="2027"/>
      <c r="MCS38" s="2027"/>
      <c r="MCT38" s="2027"/>
      <c r="MCU38" s="2027"/>
      <c r="MCV38" s="2027"/>
      <c r="MCW38" s="2027"/>
      <c r="MCX38" s="2027"/>
      <c r="MCY38" s="2027"/>
      <c r="MCZ38" s="2027"/>
      <c r="MDA38" s="2027"/>
      <c r="MDB38" s="2027"/>
      <c r="MDC38" s="2027"/>
      <c r="MDD38" s="2027"/>
      <c r="MDE38" s="2027"/>
      <c r="MDF38" s="2027"/>
      <c r="MDG38" s="2027"/>
      <c r="MDH38" s="2027"/>
      <c r="MDI38" s="2027"/>
      <c r="MDJ38" s="2027"/>
      <c r="MDK38" s="2027"/>
      <c r="MDL38" s="2027"/>
      <c r="MDM38" s="2027"/>
      <c r="MDN38" s="2027"/>
      <c r="MDO38" s="2027"/>
      <c r="MDP38" s="2027"/>
      <c r="MDQ38" s="2027"/>
      <c r="MDR38" s="2027"/>
      <c r="MDS38" s="2027"/>
      <c r="MDT38" s="2027"/>
      <c r="MDU38" s="2027"/>
      <c r="MDV38" s="2027"/>
      <c r="MDW38" s="2027"/>
      <c r="MDX38" s="2027"/>
      <c r="MDY38" s="2027"/>
      <c r="MDZ38" s="2027"/>
      <c r="MEA38" s="2027"/>
      <c r="MEB38" s="2027"/>
      <c r="MEC38" s="2027"/>
      <c r="MED38" s="2027"/>
      <c r="MEE38" s="2027"/>
      <c r="MEF38" s="2027"/>
      <c r="MEG38" s="2027"/>
      <c r="MEH38" s="2027"/>
      <c r="MEI38" s="2027"/>
      <c r="MEJ38" s="2027"/>
      <c r="MEK38" s="2027"/>
      <c r="MEL38" s="2027"/>
      <c r="MEM38" s="2027"/>
      <c r="MEN38" s="2027"/>
      <c r="MEO38" s="2027"/>
      <c r="MEP38" s="2027"/>
      <c r="MEQ38" s="2027"/>
      <c r="MER38" s="2027"/>
      <c r="MES38" s="2027"/>
      <c r="MET38" s="2027"/>
      <c r="MEU38" s="2027"/>
      <c r="MEV38" s="2027"/>
      <c r="MEW38" s="2027"/>
      <c r="MEX38" s="2027"/>
      <c r="MEY38" s="2027"/>
      <c r="MEZ38" s="2027"/>
      <c r="MFA38" s="2027"/>
      <c r="MFB38" s="2027"/>
      <c r="MFC38" s="2027"/>
      <c r="MFD38" s="2027"/>
      <c r="MFE38" s="2027"/>
      <c r="MFF38" s="2027"/>
      <c r="MFG38" s="2027"/>
      <c r="MFH38" s="2027"/>
      <c r="MFI38" s="2027"/>
      <c r="MFJ38" s="2027"/>
      <c r="MFK38" s="2027"/>
      <c r="MFL38" s="2027"/>
      <c r="MFM38" s="2027"/>
      <c r="MFN38" s="2027"/>
      <c r="MFO38" s="2027"/>
      <c r="MFP38" s="2027"/>
      <c r="MFQ38" s="2027"/>
      <c r="MFR38" s="2027"/>
      <c r="MFS38" s="2027"/>
      <c r="MFT38" s="2027"/>
      <c r="MFU38" s="2027"/>
      <c r="MFV38" s="2027"/>
      <c r="MFW38" s="2027"/>
      <c r="MFX38" s="2027"/>
      <c r="MFY38" s="2027"/>
      <c r="MFZ38" s="2027"/>
      <c r="MGA38" s="2027"/>
      <c r="MGB38" s="2027"/>
      <c r="MGC38" s="2027"/>
      <c r="MGD38" s="2027"/>
      <c r="MGE38" s="2027"/>
      <c r="MGF38" s="2027"/>
      <c r="MGG38" s="2027"/>
      <c r="MGH38" s="2027"/>
      <c r="MGI38" s="2027"/>
      <c r="MGJ38" s="2027"/>
      <c r="MGK38" s="2027"/>
      <c r="MGL38" s="2027"/>
      <c r="MGM38" s="2027"/>
      <c r="MGN38" s="2027"/>
      <c r="MGO38" s="2027"/>
      <c r="MGP38" s="2027"/>
      <c r="MGQ38" s="2027"/>
      <c r="MGR38" s="2027"/>
      <c r="MGS38" s="2027"/>
      <c r="MGT38" s="2027"/>
      <c r="MGU38" s="2027"/>
      <c r="MGV38" s="2027"/>
      <c r="MGW38" s="2027"/>
      <c r="MGX38" s="2027"/>
      <c r="MGY38" s="2027"/>
      <c r="MGZ38" s="2027"/>
      <c r="MHA38" s="2027"/>
      <c r="MHB38" s="2027"/>
      <c r="MHC38" s="2027"/>
      <c r="MHD38" s="2027"/>
      <c r="MHE38" s="2027"/>
      <c r="MHF38" s="2027"/>
      <c r="MHG38" s="2027"/>
      <c r="MHH38" s="2027"/>
      <c r="MHI38" s="2027"/>
      <c r="MHJ38" s="2027"/>
      <c r="MHK38" s="2027"/>
      <c r="MHL38" s="2027"/>
      <c r="MHM38" s="2027"/>
      <c r="MHN38" s="2027"/>
      <c r="MHO38" s="2027"/>
      <c r="MHP38" s="2027"/>
      <c r="MHQ38" s="2027"/>
      <c r="MHR38" s="2027"/>
      <c r="MHS38" s="2027"/>
      <c r="MHT38" s="2027"/>
      <c r="MHU38" s="2027"/>
      <c r="MHV38" s="2027"/>
      <c r="MHW38" s="2027"/>
      <c r="MHX38" s="2027"/>
      <c r="MHY38" s="2027"/>
      <c r="MHZ38" s="2027"/>
      <c r="MIA38" s="2027"/>
      <c r="MIB38" s="2027"/>
      <c r="MIC38" s="2027"/>
      <c r="MID38" s="2027"/>
      <c r="MIE38" s="2027"/>
      <c r="MIF38" s="2027"/>
      <c r="MIG38" s="2027"/>
      <c r="MIH38" s="2027"/>
      <c r="MII38" s="2027"/>
      <c r="MIJ38" s="2027"/>
      <c r="MIK38" s="2027"/>
      <c r="MIL38" s="2027"/>
      <c r="MIM38" s="2027"/>
      <c r="MIN38" s="2027"/>
      <c r="MIO38" s="2027"/>
      <c r="MIP38" s="2027"/>
      <c r="MIQ38" s="2027"/>
      <c r="MIR38" s="2027"/>
      <c r="MIS38" s="2027"/>
      <c r="MIT38" s="2027"/>
      <c r="MIU38" s="2027"/>
      <c r="MIV38" s="2027"/>
      <c r="MIW38" s="2027"/>
      <c r="MIX38" s="2027"/>
      <c r="MIY38" s="2027"/>
      <c r="MIZ38" s="2027"/>
      <c r="MJA38" s="2027"/>
      <c r="MJB38" s="2027"/>
      <c r="MJC38" s="2027"/>
      <c r="MJD38" s="2027"/>
      <c r="MJE38" s="2027"/>
      <c r="MJF38" s="2027"/>
      <c r="MJG38" s="2027"/>
      <c r="MJH38" s="2027"/>
      <c r="MJI38" s="2027"/>
      <c r="MJJ38" s="2027"/>
      <c r="MJK38" s="2027"/>
      <c r="MJL38" s="2027"/>
      <c r="MJM38" s="2027"/>
      <c r="MJN38" s="2027"/>
      <c r="MJO38" s="2027"/>
      <c r="MJP38" s="2027"/>
      <c r="MJQ38" s="2027"/>
      <c r="MJR38" s="2027"/>
      <c r="MJS38" s="2027"/>
      <c r="MJT38" s="2027"/>
      <c r="MJU38" s="2027"/>
      <c r="MJV38" s="2027"/>
      <c r="MJW38" s="2027"/>
      <c r="MJX38" s="2027"/>
      <c r="MJY38" s="2027"/>
      <c r="MJZ38" s="2027"/>
      <c r="MKA38" s="2027"/>
      <c r="MKB38" s="2027"/>
      <c r="MKC38" s="2027"/>
      <c r="MKD38" s="2027"/>
      <c r="MKE38" s="2027"/>
      <c r="MKF38" s="2027"/>
      <c r="MKG38" s="2027"/>
      <c r="MKH38" s="2027"/>
      <c r="MKI38" s="2027"/>
      <c r="MKJ38" s="2027"/>
      <c r="MKK38" s="2027"/>
      <c r="MKL38" s="2027"/>
      <c r="MKM38" s="2027"/>
      <c r="MKN38" s="2027"/>
      <c r="MKO38" s="2027"/>
      <c r="MKP38" s="2027"/>
      <c r="MKQ38" s="2027"/>
      <c r="MKR38" s="2027"/>
      <c r="MKS38" s="2027"/>
      <c r="MKT38" s="2027"/>
      <c r="MKU38" s="2027"/>
      <c r="MKV38" s="2027"/>
      <c r="MKW38" s="2027"/>
      <c r="MKX38" s="2027"/>
      <c r="MKY38" s="2027"/>
      <c r="MKZ38" s="2027"/>
      <c r="MLA38" s="2027"/>
      <c r="MLB38" s="2027"/>
      <c r="MLC38" s="2027"/>
      <c r="MLD38" s="2027"/>
      <c r="MLE38" s="2027"/>
      <c r="MLF38" s="2027"/>
      <c r="MLG38" s="2027"/>
      <c r="MLH38" s="2027"/>
      <c r="MLI38" s="2027"/>
      <c r="MLJ38" s="2027"/>
      <c r="MLK38" s="2027"/>
      <c r="MLL38" s="2027"/>
      <c r="MLM38" s="2027"/>
      <c r="MLN38" s="2027"/>
      <c r="MLO38" s="2027"/>
      <c r="MLP38" s="2027"/>
      <c r="MLQ38" s="2027"/>
      <c r="MLR38" s="2027"/>
      <c r="MLS38" s="2027"/>
      <c r="MLT38" s="2027"/>
      <c r="MLU38" s="2027"/>
      <c r="MLV38" s="2027"/>
      <c r="MLW38" s="2027"/>
      <c r="MLX38" s="2027"/>
      <c r="MLY38" s="2027"/>
      <c r="MLZ38" s="2027"/>
      <c r="MMA38" s="2027"/>
      <c r="MMB38" s="2027"/>
      <c r="MMC38" s="2027"/>
      <c r="MMD38" s="2027"/>
      <c r="MME38" s="2027"/>
      <c r="MMF38" s="2027"/>
      <c r="MMG38" s="2027"/>
      <c r="MMH38" s="2027"/>
      <c r="MMI38" s="2027"/>
      <c r="MMJ38" s="2027"/>
      <c r="MMK38" s="2027"/>
      <c r="MML38" s="2027"/>
      <c r="MMM38" s="2027"/>
      <c r="MMN38" s="2027"/>
      <c r="MMO38" s="2027"/>
      <c r="MMP38" s="2027"/>
      <c r="MMQ38" s="2027"/>
      <c r="MMR38" s="2027"/>
      <c r="MMS38" s="2027"/>
      <c r="MMT38" s="2027"/>
      <c r="MMU38" s="2027"/>
      <c r="MMV38" s="2027"/>
      <c r="MMW38" s="2027"/>
      <c r="MMX38" s="2027"/>
      <c r="MMY38" s="2027"/>
      <c r="MMZ38" s="2027"/>
      <c r="MNA38" s="2027"/>
      <c r="MNB38" s="2027"/>
      <c r="MNC38" s="2027"/>
      <c r="MND38" s="2027"/>
      <c r="MNE38" s="2027"/>
      <c r="MNF38" s="2027"/>
      <c r="MNG38" s="2027"/>
      <c r="MNH38" s="2027"/>
      <c r="MNI38" s="2027"/>
      <c r="MNJ38" s="2027"/>
      <c r="MNK38" s="2027"/>
      <c r="MNL38" s="2027"/>
      <c r="MNM38" s="2027"/>
      <c r="MNN38" s="2027"/>
      <c r="MNO38" s="2027"/>
      <c r="MNP38" s="2027"/>
      <c r="MNQ38" s="2027"/>
      <c r="MNR38" s="2027"/>
      <c r="MNS38" s="2027"/>
      <c r="MNT38" s="2027"/>
      <c r="MNU38" s="2027"/>
      <c r="MNV38" s="2027"/>
      <c r="MNW38" s="2027"/>
      <c r="MNX38" s="2027"/>
      <c r="MNY38" s="2027"/>
      <c r="MNZ38" s="2027"/>
      <c r="MOA38" s="2027"/>
      <c r="MOB38" s="2027"/>
      <c r="MOC38" s="2027"/>
      <c r="MOD38" s="2027"/>
      <c r="MOE38" s="2027"/>
      <c r="MOF38" s="2027"/>
      <c r="MOG38" s="2027"/>
      <c r="MOH38" s="2027"/>
      <c r="MOI38" s="2027"/>
      <c r="MOJ38" s="2027"/>
      <c r="MOK38" s="2027"/>
      <c r="MOL38" s="2027"/>
      <c r="MOM38" s="2027"/>
      <c r="MON38" s="2027"/>
      <c r="MOO38" s="2027"/>
      <c r="MOP38" s="2027"/>
      <c r="MOQ38" s="2027"/>
      <c r="MOR38" s="2027"/>
      <c r="MOS38" s="2027"/>
      <c r="MOT38" s="2027"/>
      <c r="MOU38" s="2027"/>
      <c r="MOV38" s="2027"/>
      <c r="MOW38" s="2027"/>
      <c r="MOX38" s="2027"/>
      <c r="MOY38" s="2027"/>
      <c r="MOZ38" s="2027"/>
      <c r="MPA38" s="2027"/>
      <c r="MPB38" s="2027"/>
      <c r="MPC38" s="2027"/>
      <c r="MPD38" s="2027"/>
      <c r="MPE38" s="2027"/>
      <c r="MPF38" s="2027"/>
      <c r="MPG38" s="2027"/>
      <c r="MPH38" s="2027"/>
      <c r="MPI38" s="2027"/>
      <c r="MPJ38" s="2027"/>
      <c r="MPK38" s="2027"/>
      <c r="MPL38" s="2027"/>
      <c r="MPM38" s="2027"/>
      <c r="MPN38" s="2027"/>
      <c r="MPO38" s="2027"/>
      <c r="MPP38" s="2027"/>
      <c r="MPQ38" s="2027"/>
      <c r="MPR38" s="2027"/>
      <c r="MPS38" s="2027"/>
      <c r="MPT38" s="2027"/>
      <c r="MPU38" s="2027"/>
      <c r="MPV38" s="2027"/>
      <c r="MPW38" s="2027"/>
      <c r="MPX38" s="2027"/>
      <c r="MPY38" s="2027"/>
      <c r="MPZ38" s="2027"/>
      <c r="MQA38" s="2027"/>
      <c r="MQB38" s="2027"/>
      <c r="MQC38" s="2027"/>
      <c r="MQD38" s="2027"/>
      <c r="MQE38" s="2027"/>
      <c r="MQF38" s="2027"/>
      <c r="MQG38" s="2027"/>
      <c r="MQH38" s="2027"/>
      <c r="MQI38" s="2027"/>
      <c r="MQJ38" s="2027"/>
      <c r="MQK38" s="2027"/>
      <c r="MQL38" s="2027"/>
      <c r="MQM38" s="2027"/>
      <c r="MQN38" s="2027"/>
      <c r="MQO38" s="2027"/>
      <c r="MQP38" s="2027"/>
      <c r="MQQ38" s="2027"/>
      <c r="MQR38" s="2027"/>
      <c r="MQS38" s="2027"/>
      <c r="MQT38" s="2027"/>
      <c r="MQU38" s="2027"/>
      <c r="MQV38" s="2027"/>
      <c r="MQW38" s="2027"/>
      <c r="MQX38" s="2027"/>
      <c r="MQY38" s="2027"/>
      <c r="MQZ38" s="2027"/>
      <c r="MRA38" s="2027"/>
      <c r="MRB38" s="2027"/>
      <c r="MRC38" s="2027"/>
      <c r="MRD38" s="2027"/>
      <c r="MRE38" s="2027"/>
      <c r="MRF38" s="2027"/>
      <c r="MRG38" s="2027"/>
      <c r="MRH38" s="2027"/>
      <c r="MRI38" s="2027"/>
      <c r="MRJ38" s="2027"/>
      <c r="MRK38" s="2027"/>
      <c r="MRL38" s="2027"/>
      <c r="MRM38" s="2027"/>
      <c r="MRN38" s="2027"/>
      <c r="MRO38" s="2027"/>
      <c r="MRP38" s="2027"/>
      <c r="MRQ38" s="2027"/>
      <c r="MRR38" s="2027"/>
      <c r="MRS38" s="2027"/>
      <c r="MRT38" s="2027"/>
      <c r="MRU38" s="2027"/>
      <c r="MRV38" s="2027"/>
      <c r="MRW38" s="2027"/>
      <c r="MRX38" s="2027"/>
      <c r="MRY38" s="2027"/>
      <c r="MRZ38" s="2027"/>
      <c r="MSA38" s="2027"/>
      <c r="MSB38" s="2027"/>
      <c r="MSC38" s="2027"/>
      <c r="MSD38" s="2027"/>
      <c r="MSE38" s="2027"/>
      <c r="MSF38" s="2027"/>
      <c r="MSG38" s="2027"/>
      <c r="MSH38" s="2027"/>
      <c r="MSI38" s="2027"/>
      <c r="MSJ38" s="2027"/>
      <c r="MSK38" s="2027"/>
      <c r="MSL38" s="2027"/>
      <c r="MSM38" s="2027"/>
      <c r="MSN38" s="2027"/>
      <c r="MSO38" s="2027"/>
      <c r="MSP38" s="2027"/>
      <c r="MSQ38" s="2027"/>
      <c r="MSR38" s="2027"/>
      <c r="MSS38" s="2027"/>
      <c r="MST38" s="2027"/>
      <c r="MSU38" s="2027"/>
      <c r="MSV38" s="2027"/>
      <c r="MSW38" s="2027"/>
      <c r="MSX38" s="2027"/>
      <c r="MSY38" s="2027"/>
      <c r="MSZ38" s="2027"/>
      <c r="MTA38" s="2027"/>
      <c r="MTB38" s="2027"/>
      <c r="MTC38" s="2027"/>
      <c r="MTD38" s="2027"/>
      <c r="MTE38" s="2027"/>
      <c r="MTF38" s="2027"/>
      <c r="MTG38" s="2027"/>
      <c r="MTH38" s="2027"/>
      <c r="MTI38" s="2027"/>
      <c r="MTJ38" s="2027"/>
      <c r="MTK38" s="2027"/>
      <c r="MTL38" s="2027"/>
      <c r="MTM38" s="2027"/>
      <c r="MTN38" s="2027"/>
      <c r="MTO38" s="2027"/>
      <c r="MTP38" s="2027"/>
      <c r="MTQ38" s="2027"/>
      <c r="MTR38" s="2027"/>
      <c r="MTS38" s="2027"/>
      <c r="MTT38" s="2027"/>
      <c r="MTU38" s="2027"/>
      <c r="MTV38" s="2027"/>
      <c r="MTW38" s="2027"/>
      <c r="MTX38" s="2027"/>
      <c r="MTY38" s="2027"/>
      <c r="MTZ38" s="2027"/>
      <c r="MUA38" s="2027"/>
      <c r="MUB38" s="2027"/>
      <c r="MUC38" s="2027"/>
      <c r="MUD38" s="2027"/>
      <c r="MUE38" s="2027"/>
      <c r="MUF38" s="2027"/>
      <c r="MUG38" s="2027"/>
      <c r="MUH38" s="2027"/>
      <c r="MUI38" s="2027"/>
      <c r="MUJ38" s="2027"/>
      <c r="MUK38" s="2027"/>
      <c r="MUL38" s="2027"/>
      <c r="MUM38" s="2027"/>
      <c r="MUN38" s="2027"/>
      <c r="MUO38" s="2027"/>
      <c r="MUP38" s="2027"/>
      <c r="MUQ38" s="2027"/>
      <c r="MUR38" s="2027"/>
      <c r="MUS38" s="2027"/>
      <c r="MUT38" s="2027"/>
      <c r="MUU38" s="2027"/>
      <c r="MUV38" s="2027"/>
      <c r="MUW38" s="2027"/>
      <c r="MUX38" s="2027"/>
      <c r="MUY38" s="2027"/>
      <c r="MUZ38" s="2027"/>
      <c r="MVA38" s="2027"/>
      <c r="MVB38" s="2027"/>
      <c r="MVC38" s="2027"/>
      <c r="MVD38" s="2027"/>
      <c r="MVE38" s="2027"/>
      <c r="MVF38" s="2027"/>
      <c r="MVG38" s="2027"/>
      <c r="MVH38" s="2027"/>
      <c r="MVI38" s="2027"/>
      <c r="MVJ38" s="2027"/>
      <c r="MVK38" s="2027"/>
      <c r="MVL38" s="2027"/>
      <c r="MVM38" s="2027"/>
      <c r="MVN38" s="2027"/>
      <c r="MVO38" s="2027"/>
      <c r="MVP38" s="2027"/>
      <c r="MVQ38" s="2027"/>
      <c r="MVR38" s="2027"/>
      <c r="MVS38" s="2027"/>
      <c r="MVT38" s="2027"/>
      <c r="MVU38" s="2027"/>
      <c r="MVV38" s="2027"/>
      <c r="MVW38" s="2027"/>
      <c r="MVX38" s="2027"/>
      <c r="MVY38" s="2027"/>
      <c r="MVZ38" s="2027"/>
      <c r="MWA38" s="2027"/>
      <c r="MWB38" s="2027"/>
      <c r="MWC38" s="2027"/>
      <c r="MWD38" s="2027"/>
      <c r="MWE38" s="2027"/>
      <c r="MWF38" s="2027"/>
      <c r="MWG38" s="2027"/>
      <c r="MWH38" s="2027"/>
      <c r="MWI38" s="2027"/>
      <c r="MWJ38" s="2027"/>
      <c r="MWK38" s="2027"/>
      <c r="MWL38" s="2027"/>
      <c r="MWM38" s="2027"/>
      <c r="MWN38" s="2027"/>
      <c r="MWO38" s="2027"/>
      <c r="MWP38" s="2027"/>
      <c r="MWQ38" s="2027"/>
      <c r="MWR38" s="2027"/>
      <c r="MWS38" s="2027"/>
      <c r="MWT38" s="2027"/>
      <c r="MWU38" s="2027"/>
      <c r="MWV38" s="2027"/>
      <c r="MWW38" s="2027"/>
      <c r="MWX38" s="2027"/>
      <c r="MWY38" s="2027"/>
      <c r="MWZ38" s="2027"/>
      <c r="MXA38" s="2027"/>
      <c r="MXB38" s="2027"/>
      <c r="MXC38" s="2027"/>
      <c r="MXD38" s="2027"/>
      <c r="MXE38" s="2027"/>
      <c r="MXF38" s="2027"/>
      <c r="MXG38" s="2027"/>
      <c r="MXH38" s="2027"/>
      <c r="MXI38" s="2027"/>
      <c r="MXJ38" s="2027"/>
      <c r="MXK38" s="2027"/>
      <c r="MXL38" s="2027"/>
      <c r="MXM38" s="2027"/>
      <c r="MXN38" s="2027"/>
      <c r="MXO38" s="2027"/>
      <c r="MXP38" s="2027"/>
      <c r="MXQ38" s="2027"/>
      <c r="MXR38" s="2027"/>
      <c r="MXS38" s="2027"/>
      <c r="MXT38" s="2027"/>
      <c r="MXU38" s="2027"/>
      <c r="MXV38" s="2027"/>
      <c r="MXW38" s="2027"/>
      <c r="MXX38" s="2027"/>
      <c r="MXY38" s="2027"/>
      <c r="MXZ38" s="2027"/>
      <c r="MYA38" s="2027"/>
      <c r="MYB38" s="2027"/>
      <c r="MYC38" s="2027"/>
      <c r="MYD38" s="2027"/>
      <c r="MYE38" s="2027"/>
      <c r="MYF38" s="2027"/>
      <c r="MYG38" s="2027"/>
      <c r="MYH38" s="2027"/>
      <c r="MYI38" s="2027"/>
      <c r="MYJ38" s="2027"/>
      <c r="MYK38" s="2027"/>
      <c r="MYL38" s="2027"/>
      <c r="MYM38" s="2027"/>
      <c r="MYN38" s="2027"/>
      <c r="MYO38" s="2027"/>
      <c r="MYP38" s="2027"/>
      <c r="MYQ38" s="2027"/>
      <c r="MYR38" s="2027"/>
      <c r="MYS38" s="2027"/>
      <c r="MYT38" s="2027"/>
      <c r="MYU38" s="2027"/>
      <c r="MYV38" s="2027"/>
      <c r="MYW38" s="2027"/>
      <c r="MYX38" s="2027"/>
      <c r="MYY38" s="2027"/>
      <c r="MYZ38" s="2027"/>
      <c r="MZA38" s="2027"/>
      <c r="MZB38" s="2027"/>
      <c r="MZC38" s="2027"/>
      <c r="MZD38" s="2027"/>
      <c r="MZE38" s="2027"/>
      <c r="MZF38" s="2027"/>
      <c r="MZG38" s="2027"/>
      <c r="MZH38" s="2027"/>
      <c r="MZI38" s="2027"/>
      <c r="MZJ38" s="2027"/>
      <c r="MZK38" s="2027"/>
      <c r="MZL38" s="2027"/>
      <c r="MZM38" s="2027"/>
      <c r="MZN38" s="2027"/>
      <c r="MZO38" s="2027"/>
      <c r="MZP38" s="2027"/>
      <c r="MZQ38" s="2027"/>
      <c r="MZR38" s="2027"/>
      <c r="MZS38" s="2027"/>
      <c r="MZT38" s="2027"/>
      <c r="MZU38" s="2027"/>
      <c r="MZV38" s="2027"/>
      <c r="MZW38" s="2027"/>
      <c r="MZX38" s="2027"/>
      <c r="MZY38" s="2027"/>
      <c r="MZZ38" s="2027"/>
      <c r="NAA38" s="2027"/>
      <c r="NAB38" s="2027"/>
      <c r="NAC38" s="2027"/>
      <c r="NAD38" s="2027"/>
      <c r="NAE38" s="2027"/>
      <c r="NAF38" s="2027"/>
      <c r="NAG38" s="2027"/>
      <c r="NAH38" s="2027"/>
      <c r="NAI38" s="2027"/>
      <c r="NAJ38" s="2027"/>
      <c r="NAK38" s="2027"/>
      <c r="NAL38" s="2027"/>
      <c r="NAM38" s="2027"/>
      <c r="NAN38" s="2027"/>
      <c r="NAO38" s="2027"/>
      <c r="NAP38" s="2027"/>
      <c r="NAQ38" s="2027"/>
      <c r="NAR38" s="2027"/>
      <c r="NAS38" s="2027"/>
      <c r="NAT38" s="2027"/>
      <c r="NAU38" s="2027"/>
      <c r="NAV38" s="2027"/>
      <c r="NAW38" s="2027"/>
      <c r="NAX38" s="2027"/>
      <c r="NAY38" s="2027"/>
      <c r="NAZ38" s="2027"/>
      <c r="NBA38" s="2027"/>
      <c r="NBB38" s="2027"/>
      <c r="NBC38" s="2027"/>
      <c r="NBD38" s="2027"/>
      <c r="NBE38" s="2027"/>
      <c r="NBF38" s="2027"/>
      <c r="NBG38" s="2027"/>
      <c r="NBH38" s="2027"/>
      <c r="NBI38" s="2027"/>
      <c r="NBJ38" s="2027"/>
      <c r="NBK38" s="2027"/>
      <c r="NBL38" s="2027"/>
      <c r="NBM38" s="2027"/>
      <c r="NBN38" s="2027"/>
      <c r="NBO38" s="2027"/>
      <c r="NBP38" s="2027"/>
      <c r="NBQ38" s="2027"/>
      <c r="NBR38" s="2027"/>
      <c r="NBS38" s="2027"/>
      <c r="NBT38" s="2027"/>
      <c r="NBU38" s="2027"/>
      <c r="NBV38" s="2027"/>
      <c r="NBW38" s="2027"/>
      <c r="NBX38" s="2027"/>
      <c r="NBY38" s="2027"/>
      <c r="NBZ38" s="2027"/>
      <c r="NCA38" s="2027"/>
      <c r="NCB38" s="2027"/>
      <c r="NCC38" s="2027"/>
      <c r="NCD38" s="2027"/>
      <c r="NCE38" s="2027"/>
      <c r="NCF38" s="2027"/>
      <c r="NCG38" s="2027"/>
      <c r="NCH38" s="2027"/>
      <c r="NCI38" s="2027"/>
      <c r="NCJ38" s="2027"/>
      <c r="NCK38" s="2027"/>
      <c r="NCL38" s="2027"/>
      <c r="NCM38" s="2027"/>
      <c r="NCN38" s="2027"/>
      <c r="NCO38" s="2027"/>
      <c r="NCP38" s="2027"/>
      <c r="NCQ38" s="2027"/>
      <c r="NCR38" s="2027"/>
      <c r="NCS38" s="2027"/>
      <c r="NCT38" s="2027"/>
      <c r="NCU38" s="2027"/>
      <c r="NCV38" s="2027"/>
      <c r="NCW38" s="2027"/>
      <c r="NCX38" s="2027"/>
      <c r="NCY38" s="2027"/>
      <c r="NCZ38" s="2027"/>
      <c r="NDA38" s="2027"/>
      <c r="NDB38" s="2027"/>
      <c r="NDC38" s="2027"/>
      <c r="NDD38" s="2027"/>
      <c r="NDE38" s="2027"/>
      <c r="NDF38" s="2027"/>
      <c r="NDG38" s="2027"/>
      <c r="NDH38" s="2027"/>
      <c r="NDI38" s="2027"/>
      <c r="NDJ38" s="2027"/>
      <c r="NDK38" s="2027"/>
      <c r="NDL38" s="2027"/>
      <c r="NDM38" s="2027"/>
      <c r="NDN38" s="2027"/>
      <c r="NDO38" s="2027"/>
      <c r="NDP38" s="2027"/>
      <c r="NDQ38" s="2027"/>
      <c r="NDR38" s="2027"/>
      <c r="NDS38" s="2027"/>
      <c r="NDT38" s="2027"/>
      <c r="NDU38" s="2027"/>
      <c r="NDV38" s="2027"/>
      <c r="NDW38" s="2027"/>
      <c r="NDX38" s="2027"/>
      <c r="NDY38" s="2027"/>
      <c r="NDZ38" s="2027"/>
      <c r="NEA38" s="2027"/>
      <c r="NEB38" s="2027"/>
      <c r="NEC38" s="2027"/>
      <c r="NED38" s="2027"/>
      <c r="NEE38" s="2027"/>
      <c r="NEF38" s="2027"/>
      <c r="NEG38" s="2027"/>
      <c r="NEH38" s="2027"/>
      <c r="NEI38" s="2027"/>
      <c r="NEJ38" s="2027"/>
      <c r="NEK38" s="2027"/>
      <c r="NEL38" s="2027"/>
      <c r="NEM38" s="2027"/>
      <c r="NEN38" s="2027"/>
      <c r="NEO38" s="2027"/>
      <c r="NEP38" s="2027"/>
      <c r="NEQ38" s="2027"/>
      <c r="NER38" s="2027"/>
      <c r="NES38" s="2027"/>
      <c r="NET38" s="2027"/>
      <c r="NEU38" s="2027"/>
      <c r="NEV38" s="2027"/>
      <c r="NEW38" s="2027"/>
      <c r="NEX38" s="2027"/>
      <c r="NEY38" s="2027"/>
      <c r="NEZ38" s="2027"/>
      <c r="NFA38" s="2027"/>
      <c r="NFB38" s="2027"/>
      <c r="NFC38" s="2027"/>
      <c r="NFD38" s="2027"/>
      <c r="NFE38" s="2027"/>
      <c r="NFF38" s="2027"/>
      <c r="NFG38" s="2027"/>
      <c r="NFH38" s="2027"/>
      <c r="NFI38" s="2027"/>
      <c r="NFJ38" s="2027"/>
      <c r="NFK38" s="2027"/>
      <c r="NFL38" s="2027"/>
      <c r="NFM38" s="2027"/>
      <c r="NFN38" s="2027"/>
      <c r="NFO38" s="2027"/>
      <c r="NFP38" s="2027"/>
      <c r="NFQ38" s="2027"/>
      <c r="NFR38" s="2027"/>
      <c r="NFS38" s="2027"/>
      <c r="NFT38" s="2027"/>
      <c r="NFU38" s="2027"/>
      <c r="NFV38" s="2027"/>
      <c r="NFW38" s="2027"/>
      <c r="NFX38" s="2027"/>
      <c r="NFY38" s="2027"/>
      <c r="NFZ38" s="2027"/>
      <c r="NGA38" s="2027"/>
      <c r="NGB38" s="2027"/>
      <c r="NGC38" s="2027"/>
      <c r="NGD38" s="2027"/>
      <c r="NGE38" s="2027"/>
      <c r="NGF38" s="2027"/>
      <c r="NGG38" s="2027"/>
      <c r="NGH38" s="2027"/>
      <c r="NGI38" s="2027"/>
      <c r="NGJ38" s="2027"/>
      <c r="NGK38" s="2027"/>
      <c r="NGL38" s="2027"/>
      <c r="NGM38" s="2027"/>
      <c r="NGN38" s="2027"/>
      <c r="NGO38" s="2027"/>
      <c r="NGP38" s="2027"/>
      <c r="NGQ38" s="2027"/>
      <c r="NGR38" s="2027"/>
      <c r="NGS38" s="2027"/>
      <c r="NGT38" s="2027"/>
      <c r="NGU38" s="2027"/>
      <c r="NGV38" s="2027"/>
      <c r="NGW38" s="2027"/>
      <c r="NGX38" s="2027"/>
      <c r="NGY38" s="2027"/>
      <c r="NGZ38" s="2027"/>
      <c r="NHA38" s="2027"/>
      <c r="NHB38" s="2027"/>
      <c r="NHC38" s="2027"/>
      <c r="NHD38" s="2027"/>
      <c r="NHE38" s="2027"/>
      <c r="NHF38" s="2027"/>
      <c r="NHG38" s="2027"/>
      <c r="NHH38" s="2027"/>
      <c r="NHI38" s="2027"/>
      <c r="NHJ38" s="2027"/>
      <c r="NHK38" s="2027"/>
      <c r="NHL38" s="2027"/>
      <c r="NHM38" s="2027"/>
      <c r="NHN38" s="2027"/>
      <c r="NHO38" s="2027"/>
      <c r="NHP38" s="2027"/>
      <c r="NHQ38" s="2027"/>
      <c r="NHR38" s="2027"/>
      <c r="NHS38" s="2027"/>
      <c r="NHT38" s="2027"/>
      <c r="NHU38" s="2027"/>
      <c r="NHV38" s="2027"/>
      <c r="NHW38" s="2027"/>
      <c r="NHX38" s="2027"/>
      <c r="NHY38" s="2027"/>
      <c r="NHZ38" s="2027"/>
      <c r="NIA38" s="2027"/>
      <c r="NIB38" s="2027"/>
      <c r="NIC38" s="2027"/>
      <c r="NID38" s="2027"/>
      <c r="NIE38" s="2027"/>
      <c r="NIF38" s="2027"/>
      <c r="NIG38" s="2027"/>
      <c r="NIH38" s="2027"/>
      <c r="NII38" s="2027"/>
      <c r="NIJ38" s="2027"/>
      <c r="NIK38" s="2027"/>
      <c r="NIL38" s="2027"/>
      <c r="NIM38" s="2027"/>
      <c r="NIN38" s="2027"/>
      <c r="NIO38" s="2027"/>
      <c r="NIP38" s="2027"/>
      <c r="NIQ38" s="2027"/>
      <c r="NIR38" s="2027"/>
      <c r="NIS38" s="2027"/>
      <c r="NIT38" s="2027"/>
      <c r="NIU38" s="2027"/>
      <c r="NIV38" s="2027"/>
      <c r="NIW38" s="2027"/>
      <c r="NIX38" s="2027"/>
      <c r="NIY38" s="2027"/>
      <c r="NIZ38" s="2027"/>
      <c r="NJA38" s="2027"/>
      <c r="NJB38" s="2027"/>
      <c r="NJC38" s="2027"/>
      <c r="NJD38" s="2027"/>
      <c r="NJE38" s="2027"/>
      <c r="NJF38" s="2027"/>
      <c r="NJG38" s="2027"/>
      <c r="NJH38" s="2027"/>
      <c r="NJI38" s="2027"/>
      <c r="NJJ38" s="2027"/>
      <c r="NJK38" s="2027"/>
      <c r="NJL38" s="2027"/>
      <c r="NJM38" s="2027"/>
      <c r="NJN38" s="2027"/>
      <c r="NJO38" s="2027"/>
      <c r="NJP38" s="2027"/>
      <c r="NJQ38" s="2027"/>
      <c r="NJR38" s="2027"/>
      <c r="NJS38" s="2027"/>
      <c r="NJT38" s="2027"/>
      <c r="NJU38" s="2027"/>
      <c r="NJV38" s="2027"/>
      <c r="NJW38" s="2027"/>
      <c r="NJX38" s="2027"/>
      <c r="NJY38" s="2027"/>
      <c r="NJZ38" s="2027"/>
      <c r="NKA38" s="2027"/>
      <c r="NKB38" s="2027"/>
      <c r="NKC38" s="2027"/>
      <c r="NKD38" s="2027"/>
      <c r="NKE38" s="2027"/>
      <c r="NKF38" s="2027"/>
      <c r="NKG38" s="2027"/>
      <c r="NKH38" s="2027"/>
      <c r="NKI38" s="2027"/>
      <c r="NKJ38" s="2027"/>
      <c r="NKK38" s="2027"/>
      <c r="NKL38" s="2027"/>
      <c r="NKM38" s="2027"/>
      <c r="NKN38" s="2027"/>
      <c r="NKO38" s="2027"/>
      <c r="NKP38" s="2027"/>
      <c r="NKQ38" s="2027"/>
      <c r="NKR38" s="2027"/>
      <c r="NKS38" s="2027"/>
      <c r="NKT38" s="2027"/>
      <c r="NKU38" s="2027"/>
      <c r="NKV38" s="2027"/>
      <c r="NKW38" s="2027"/>
      <c r="NKX38" s="2027"/>
      <c r="NKY38" s="2027"/>
      <c r="NKZ38" s="2027"/>
      <c r="NLA38" s="2027"/>
      <c r="NLB38" s="2027"/>
      <c r="NLC38" s="2027"/>
      <c r="NLD38" s="2027"/>
      <c r="NLE38" s="2027"/>
      <c r="NLF38" s="2027"/>
      <c r="NLG38" s="2027"/>
      <c r="NLH38" s="2027"/>
      <c r="NLI38" s="2027"/>
      <c r="NLJ38" s="2027"/>
      <c r="NLK38" s="2027"/>
      <c r="NLL38" s="2027"/>
      <c r="NLM38" s="2027"/>
      <c r="NLN38" s="2027"/>
      <c r="NLO38" s="2027"/>
      <c r="NLP38" s="2027"/>
      <c r="NLQ38" s="2027"/>
      <c r="NLR38" s="2027"/>
      <c r="NLS38" s="2027"/>
      <c r="NLT38" s="2027"/>
      <c r="NLU38" s="2027"/>
      <c r="NLV38" s="2027"/>
      <c r="NLW38" s="2027"/>
      <c r="NLX38" s="2027"/>
      <c r="NLY38" s="2027"/>
      <c r="NLZ38" s="2027"/>
      <c r="NMA38" s="2027"/>
      <c r="NMB38" s="2027"/>
      <c r="NMC38" s="2027"/>
      <c r="NMD38" s="2027"/>
      <c r="NME38" s="2027"/>
      <c r="NMF38" s="2027"/>
      <c r="NMG38" s="2027"/>
      <c r="NMH38" s="2027"/>
      <c r="NMI38" s="2027"/>
      <c r="NMJ38" s="2027"/>
      <c r="NMK38" s="2027"/>
      <c r="NML38" s="2027"/>
      <c r="NMM38" s="2027"/>
      <c r="NMN38" s="2027"/>
      <c r="NMO38" s="2027"/>
      <c r="NMP38" s="2027"/>
      <c r="NMQ38" s="2027"/>
      <c r="NMR38" s="2027"/>
      <c r="NMS38" s="2027"/>
      <c r="NMT38" s="2027"/>
      <c r="NMU38" s="2027"/>
      <c r="NMV38" s="2027"/>
      <c r="NMW38" s="2027"/>
      <c r="NMX38" s="2027"/>
      <c r="NMY38" s="2027"/>
      <c r="NMZ38" s="2027"/>
      <c r="NNA38" s="2027"/>
      <c r="NNB38" s="2027"/>
      <c r="NNC38" s="2027"/>
      <c r="NND38" s="2027"/>
      <c r="NNE38" s="2027"/>
      <c r="NNF38" s="2027"/>
      <c r="NNG38" s="2027"/>
      <c r="NNH38" s="2027"/>
      <c r="NNI38" s="2027"/>
      <c r="NNJ38" s="2027"/>
      <c r="NNK38" s="2027"/>
      <c r="NNL38" s="2027"/>
      <c r="NNM38" s="2027"/>
      <c r="NNN38" s="2027"/>
      <c r="NNO38" s="2027"/>
      <c r="NNP38" s="2027"/>
      <c r="NNQ38" s="2027"/>
      <c r="NNR38" s="2027"/>
      <c r="NNS38" s="2027"/>
      <c r="NNT38" s="2027"/>
      <c r="NNU38" s="2027"/>
      <c r="NNV38" s="2027"/>
      <c r="NNW38" s="2027"/>
      <c r="NNX38" s="2027"/>
      <c r="NNY38" s="2027"/>
      <c r="NNZ38" s="2027"/>
      <c r="NOA38" s="2027"/>
      <c r="NOB38" s="2027"/>
      <c r="NOC38" s="2027"/>
      <c r="NOD38" s="2027"/>
      <c r="NOE38" s="2027"/>
      <c r="NOF38" s="2027"/>
      <c r="NOG38" s="2027"/>
      <c r="NOH38" s="2027"/>
      <c r="NOI38" s="2027"/>
      <c r="NOJ38" s="2027"/>
      <c r="NOK38" s="2027"/>
      <c r="NOL38" s="2027"/>
      <c r="NOM38" s="2027"/>
      <c r="NON38" s="2027"/>
      <c r="NOO38" s="2027"/>
      <c r="NOP38" s="2027"/>
      <c r="NOQ38" s="2027"/>
      <c r="NOR38" s="2027"/>
      <c r="NOS38" s="2027"/>
      <c r="NOT38" s="2027"/>
      <c r="NOU38" s="2027"/>
      <c r="NOV38" s="2027"/>
      <c r="NOW38" s="2027"/>
      <c r="NOX38" s="2027"/>
      <c r="NOY38" s="2027"/>
      <c r="NOZ38" s="2027"/>
      <c r="NPA38" s="2027"/>
      <c r="NPB38" s="2027"/>
      <c r="NPC38" s="2027"/>
      <c r="NPD38" s="2027"/>
      <c r="NPE38" s="2027"/>
      <c r="NPF38" s="2027"/>
      <c r="NPG38" s="2027"/>
      <c r="NPH38" s="2027"/>
      <c r="NPI38" s="2027"/>
      <c r="NPJ38" s="2027"/>
      <c r="NPK38" s="2027"/>
      <c r="NPL38" s="2027"/>
      <c r="NPM38" s="2027"/>
      <c r="NPN38" s="2027"/>
      <c r="NPO38" s="2027"/>
      <c r="NPP38" s="2027"/>
      <c r="NPQ38" s="2027"/>
      <c r="NPR38" s="2027"/>
      <c r="NPS38" s="2027"/>
      <c r="NPT38" s="2027"/>
      <c r="NPU38" s="2027"/>
      <c r="NPV38" s="2027"/>
      <c r="NPW38" s="2027"/>
      <c r="NPX38" s="2027"/>
      <c r="NPY38" s="2027"/>
      <c r="NPZ38" s="2027"/>
      <c r="NQA38" s="2027"/>
      <c r="NQB38" s="2027"/>
      <c r="NQC38" s="2027"/>
      <c r="NQD38" s="2027"/>
      <c r="NQE38" s="2027"/>
      <c r="NQF38" s="2027"/>
      <c r="NQG38" s="2027"/>
      <c r="NQH38" s="2027"/>
      <c r="NQI38" s="2027"/>
      <c r="NQJ38" s="2027"/>
      <c r="NQK38" s="2027"/>
      <c r="NQL38" s="2027"/>
      <c r="NQM38" s="2027"/>
      <c r="NQN38" s="2027"/>
      <c r="NQO38" s="2027"/>
      <c r="NQP38" s="2027"/>
      <c r="NQQ38" s="2027"/>
      <c r="NQR38" s="2027"/>
      <c r="NQS38" s="2027"/>
      <c r="NQT38" s="2027"/>
      <c r="NQU38" s="2027"/>
      <c r="NQV38" s="2027"/>
      <c r="NQW38" s="2027"/>
      <c r="NQX38" s="2027"/>
      <c r="NQY38" s="2027"/>
      <c r="NQZ38" s="2027"/>
      <c r="NRA38" s="2027"/>
      <c r="NRB38" s="2027"/>
      <c r="NRC38" s="2027"/>
      <c r="NRD38" s="2027"/>
      <c r="NRE38" s="2027"/>
      <c r="NRF38" s="2027"/>
      <c r="NRG38" s="2027"/>
      <c r="NRH38" s="2027"/>
      <c r="NRI38" s="2027"/>
      <c r="NRJ38" s="2027"/>
      <c r="NRK38" s="2027"/>
      <c r="NRL38" s="2027"/>
      <c r="NRM38" s="2027"/>
      <c r="NRN38" s="2027"/>
      <c r="NRO38" s="2027"/>
      <c r="NRP38" s="2027"/>
      <c r="NRQ38" s="2027"/>
      <c r="NRR38" s="2027"/>
      <c r="NRS38" s="2027"/>
      <c r="NRT38" s="2027"/>
      <c r="NRU38" s="2027"/>
      <c r="NRV38" s="2027"/>
      <c r="NRW38" s="2027"/>
      <c r="NRX38" s="2027"/>
      <c r="NRY38" s="2027"/>
      <c r="NRZ38" s="2027"/>
      <c r="NSA38" s="2027"/>
      <c r="NSB38" s="2027"/>
      <c r="NSC38" s="2027"/>
      <c r="NSD38" s="2027"/>
      <c r="NSE38" s="2027"/>
      <c r="NSF38" s="2027"/>
      <c r="NSG38" s="2027"/>
      <c r="NSH38" s="2027"/>
      <c r="NSI38" s="2027"/>
      <c r="NSJ38" s="2027"/>
      <c r="NSK38" s="2027"/>
      <c r="NSL38" s="2027"/>
      <c r="NSM38" s="2027"/>
      <c r="NSN38" s="2027"/>
      <c r="NSO38" s="2027"/>
      <c r="NSP38" s="2027"/>
      <c r="NSQ38" s="2027"/>
      <c r="NSR38" s="2027"/>
      <c r="NSS38" s="2027"/>
      <c r="NST38" s="2027"/>
      <c r="NSU38" s="2027"/>
      <c r="NSV38" s="2027"/>
      <c r="NSW38" s="2027"/>
      <c r="NSX38" s="2027"/>
      <c r="NSY38" s="2027"/>
      <c r="NSZ38" s="2027"/>
      <c r="NTA38" s="2027"/>
      <c r="NTB38" s="2027"/>
      <c r="NTC38" s="2027"/>
      <c r="NTD38" s="2027"/>
      <c r="NTE38" s="2027"/>
      <c r="NTF38" s="2027"/>
      <c r="NTG38" s="2027"/>
      <c r="NTH38" s="2027"/>
      <c r="NTI38" s="2027"/>
      <c r="NTJ38" s="2027"/>
      <c r="NTK38" s="2027"/>
      <c r="NTL38" s="2027"/>
      <c r="NTM38" s="2027"/>
      <c r="NTN38" s="2027"/>
      <c r="NTO38" s="2027"/>
      <c r="NTP38" s="2027"/>
      <c r="NTQ38" s="2027"/>
      <c r="NTR38" s="2027"/>
      <c r="NTS38" s="2027"/>
      <c r="NTT38" s="2027"/>
      <c r="NTU38" s="2027"/>
      <c r="NTV38" s="2027"/>
      <c r="NTW38" s="2027"/>
      <c r="NTX38" s="2027"/>
      <c r="NTY38" s="2027"/>
      <c r="NTZ38" s="2027"/>
      <c r="NUA38" s="2027"/>
      <c r="NUB38" s="2027"/>
      <c r="NUC38" s="2027"/>
      <c r="NUD38" s="2027"/>
      <c r="NUE38" s="2027"/>
      <c r="NUF38" s="2027"/>
      <c r="NUG38" s="2027"/>
      <c r="NUH38" s="2027"/>
      <c r="NUI38" s="2027"/>
      <c r="NUJ38" s="2027"/>
      <c r="NUK38" s="2027"/>
      <c r="NUL38" s="2027"/>
      <c r="NUM38" s="2027"/>
      <c r="NUN38" s="2027"/>
      <c r="NUO38" s="2027"/>
      <c r="NUP38" s="2027"/>
      <c r="NUQ38" s="2027"/>
      <c r="NUR38" s="2027"/>
      <c r="NUS38" s="2027"/>
      <c r="NUT38" s="2027"/>
      <c r="NUU38" s="2027"/>
      <c r="NUV38" s="2027"/>
      <c r="NUW38" s="2027"/>
      <c r="NUX38" s="2027"/>
      <c r="NUY38" s="2027"/>
      <c r="NUZ38" s="2027"/>
      <c r="NVA38" s="2027"/>
      <c r="NVB38" s="2027"/>
      <c r="NVC38" s="2027"/>
      <c r="NVD38" s="2027"/>
      <c r="NVE38" s="2027"/>
      <c r="NVF38" s="2027"/>
      <c r="NVG38" s="2027"/>
      <c r="NVH38" s="2027"/>
      <c r="NVI38" s="2027"/>
      <c r="NVJ38" s="2027"/>
      <c r="NVK38" s="2027"/>
      <c r="NVL38" s="2027"/>
      <c r="NVM38" s="2027"/>
      <c r="NVN38" s="2027"/>
      <c r="NVO38" s="2027"/>
      <c r="NVP38" s="2027"/>
      <c r="NVQ38" s="2027"/>
      <c r="NVR38" s="2027"/>
      <c r="NVS38" s="2027"/>
      <c r="NVT38" s="2027"/>
      <c r="NVU38" s="2027"/>
      <c r="NVV38" s="2027"/>
      <c r="NVW38" s="2027"/>
      <c r="NVX38" s="2027"/>
      <c r="NVY38" s="2027"/>
      <c r="NVZ38" s="2027"/>
      <c r="NWA38" s="2027"/>
      <c r="NWB38" s="2027"/>
      <c r="NWC38" s="2027"/>
      <c r="NWD38" s="2027"/>
      <c r="NWE38" s="2027"/>
      <c r="NWF38" s="2027"/>
      <c r="NWG38" s="2027"/>
      <c r="NWH38" s="2027"/>
      <c r="NWI38" s="2027"/>
      <c r="NWJ38" s="2027"/>
      <c r="NWK38" s="2027"/>
      <c r="NWL38" s="2027"/>
      <c r="NWM38" s="2027"/>
      <c r="NWN38" s="2027"/>
      <c r="NWO38" s="2027"/>
      <c r="NWP38" s="2027"/>
      <c r="NWQ38" s="2027"/>
      <c r="NWR38" s="2027"/>
      <c r="NWS38" s="2027"/>
      <c r="NWT38" s="2027"/>
      <c r="NWU38" s="2027"/>
      <c r="NWV38" s="2027"/>
      <c r="NWW38" s="2027"/>
      <c r="NWX38" s="2027"/>
      <c r="NWY38" s="2027"/>
      <c r="NWZ38" s="2027"/>
      <c r="NXA38" s="2027"/>
      <c r="NXB38" s="2027"/>
      <c r="NXC38" s="2027"/>
      <c r="NXD38" s="2027"/>
      <c r="NXE38" s="2027"/>
      <c r="NXF38" s="2027"/>
      <c r="NXG38" s="2027"/>
      <c r="NXH38" s="2027"/>
      <c r="NXI38" s="2027"/>
      <c r="NXJ38" s="2027"/>
      <c r="NXK38" s="2027"/>
      <c r="NXL38" s="2027"/>
      <c r="NXM38" s="2027"/>
      <c r="NXN38" s="2027"/>
      <c r="NXO38" s="2027"/>
      <c r="NXP38" s="2027"/>
      <c r="NXQ38" s="2027"/>
      <c r="NXR38" s="2027"/>
      <c r="NXS38" s="2027"/>
      <c r="NXT38" s="2027"/>
      <c r="NXU38" s="2027"/>
      <c r="NXV38" s="2027"/>
      <c r="NXW38" s="2027"/>
      <c r="NXX38" s="2027"/>
      <c r="NXY38" s="2027"/>
      <c r="NXZ38" s="2027"/>
      <c r="NYA38" s="2027"/>
      <c r="NYB38" s="2027"/>
      <c r="NYC38" s="2027"/>
      <c r="NYD38" s="2027"/>
      <c r="NYE38" s="2027"/>
      <c r="NYF38" s="2027"/>
      <c r="NYG38" s="2027"/>
      <c r="NYH38" s="2027"/>
      <c r="NYI38" s="2027"/>
      <c r="NYJ38" s="2027"/>
      <c r="NYK38" s="2027"/>
      <c r="NYL38" s="2027"/>
      <c r="NYM38" s="2027"/>
      <c r="NYN38" s="2027"/>
      <c r="NYO38" s="2027"/>
      <c r="NYP38" s="2027"/>
      <c r="NYQ38" s="2027"/>
      <c r="NYR38" s="2027"/>
      <c r="NYS38" s="2027"/>
      <c r="NYT38" s="2027"/>
      <c r="NYU38" s="2027"/>
      <c r="NYV38" s="2027"/>
      <c r="NYW38" s="2027"/>
      <c r="NYX38" s="2027"/>
      <c r="NYY38" s="2027"/>
      <c r="NYZ38" s="2027"/>
      <c r="NZA38" s="2027"/>
      <c r="NZB38" s="2027"/>
      <c r="NZC38" s="2027"/>
      <c r="NZD38" s="2027"/>
      <c r="NZE38" s="2027"/>
      <c r="NZF38" s="2027"/>
      <c r="NZG38" s="2027"/>
      <c r="NZH38" s="2027"/>
      <c r="NZI38" s="2027"/>
      <c r="NZJ38" s="2027"/>
      <c r="NZK38" s="2027"/>
      <c r="NZL38" s="2027"/>
      <c r="NZM38" s="2027"/>
      <c r="NZN38" s="2027"/>
      <c r="NZO38" s="2027"/>
      <c r="NZP38" s="2027"/>
      <c r="NZQ38" s="2027"/>
      <c r="NZR38" s="2027"/>
      <c r="NZS38" s="2027"/>
      <c r="NZT38" s="2027"/>
      <c r="NZU38" s="2027"/>
      <c r="NZV38" s="2027"/>
      <c r="NZW38" s="2027"/>
      <c r="NZX38" s="2027"/>
      <c r="NZY38" s="2027"/>
      <c r="NZZ38" s="2027"/>
      <c r="OAA38" s="2027"/>
      <c r="OAB38" s="2027"/>
      <c r="OAC38" s="2027"/>
      <c r="OAD38" s="2027"/>
      <c r="OAE38" s="2027"/>
      <c r="OAF38" s="2027"/>
      <c r="OAG38" s="2027"/>
      <c r="OAH38" s="2027"/>
      <c r="OAI38" s="2027"/>
      <c r="OAJ38" s="2027"/>
      <c r="OAK38" s="2027"/>
      <c r="OAL38" s="2027"/>
      <c r="OAM38" s="2027"/>
      <c r="OAN38" s="2027"/>
      <c r="OAO38" s="2027"/>
      <c r="OAP38" s="2027"/>
      <c r="OAQ38" s="2027"/>
      <c r="OAR38" s="2027"/>
      <c r="OAS38" s="2027"/>
      <c r="OAT38" s="2027"/>
      <c r="OAU38" s="2027"/>
      <c r="OAV38" s="2027"/>
      <c r="OAW38" s="2027"/>
      <c r="OAX38" s="2027"/>
      <c r="OAY38" s="2027"/>
      <c r="OAZ38" s="2027"/>
      <c r="OBA38" s="2027"/>
      <c r="OBB38" s="2027"/>
      <c r="OBC38" s="2027"/>
      <c r="OBD38" s="2027"/>
      <c r="OBE38" s="2027"/>
      <c r="OBF38" s="2027"/>
      <c r="OBG38" s="2027"/>
      <c r="OBH38" s="2027"/>
      <c r="OBI38" s="2027"/>
      <c r="OBJ38" s="2027"/>
      <c r="OBK38" s="2027"/>
      <c r="OBL38" s="2027"/>
      <c r="OBM38" s="2027"/>
      <c r="OBN38" s="2027"/>
      <c r="OBO38" s="2027"/>
      <c r="OBP38" s="2027"/>
      <c r="OBQ38" s="2027"/>
      <c r="OBR38" s="2027"/>
      <c r="OBS38" s="2027"/>
      <c r="OBT38" s="2027"/>
      <c r="OBU38" s="2027"/>
      <c r="OBV38" s="2027"/>
      <c r="OBW38" s="2027"/>
      <c r="OBX38" s="2027"/>
      <c r="OBY38" s="2027"/>
      <c r="OBZ38" s="2027"/>
      <c r="OCA38" s="2027"/>
      <c r="OCB38" s="2027"/>
      <c r="OCC38" s="2027"/>
      <c r="OCD38" s="2027"/>
      <c r="OCE38" s="2027"/>
      <c r="OCF38" s="2027"/>
      <c r="OCG38" s="2027"/>
      <c r="OCH38" s="2027"/>
      <c r="OCI38" s="2027"/>
      <c r="OCJ38" s="2027"/>
      <c r="OCK38" s="2027"/>
      <c r="OCL38" s="2027"/>
      <c r="OCM38" s="2027"/>
      <c r="OCN38" s="2027"/>
      <c r="OCO38" s="2027"/>
      <c r="OCP38" s="2027"/>
      <c r="OCQ38" s="2027"/>
      <c r="OCR38" s="2027"/>
      <c r="OCS38" s="2027"/>
      <c r="OCT38" s="2027"/>
      <c r="OCU38" s="2027"/>
      <c r="OCV38" s="2027"/>
      <c r="OCW38" s="2027"/>
      <c r="OCX38" s="2027"/>
      <c r="OCY38" s="2027"/>
      <c r="OCZ38" s="2027"/>
      <c r="ODA38" s="2027"/>
      <c r="ODB38" s="2027"/>
      <c r="ODC38" s="2027"/>
      <c r="ODD38" s="2027"/>
      <c r="ODE38" s="2027"/>
      <c r="ODF38" s="2027"/>
      <c r="ODG38" s="2027"/>
      <c r="ODH38" s="2027"/>
      <c r="ODI38" s="2027"/>
      <c r="ODJ38" s="2027"/>
      <c r="ODK38" s="2027"/>
      <c r="ODL38" s="2027"/>
      <c r="ODM38" s="2027"/>
      <c r="ODN38" s="2027"/>
      <c r="ODO38" s="2027"/>
      <c r="ODP38" s="2027"/>
      <c r="ODQ38" s="2027"/>
      <c r="ODR38" s="2027"/>
      <c r="ODS38" s="2027"/>
      <c r="ODT38" s="2027"/>
      <c r="ODU38" s="2027"/>
      <c r="ODV38" s="2027"/>
      <c r="ODW38" s="2027"/>
      <c r="ODX38" s="2027"/>
      <c r="ODY38" s="2027"/>
      <c r="ODZ38" s="2027"/>
      <c r="OEA38" s="2027"/>
      <c r="OEB38" s="2027"/>
      <c r="OEC38" s="2027"/>
      <c r="OED38" s="2027"/>
      <c r="OEE38" s="2027"/>
      <c r="OEF38" s="2027"/>
      <c r="OEG38" s="2027"/>
      <c r="OEH38" s="2027"/>
      <c r="OEI38" s="2027"/>
      <c r="OEJ38" s="2027"/>
      <c r="OEK38" s="2027"/>
      <c r="OEL38" s="2027"/>
      <c r="OEM38" s="2027"/>
      <c r="OEN38" s="2027"/>
      <c r="OEO38" s="2027"/>
      <c r="OEP38" s="2027"/>
      <c r="OEQ38" s="2027"/>
      <c r="OER38" s="2027"/>
      <c r="OES38" s="2027"/>
      <c r="OET38" s="2027"/>
      <c r="OEU38" s="2027"/>
      <c r="OEV38" s="2027"/>
      <c r="OEW38" s="2027"/>
      <c r="OEX38" s="2027"/>
      <c r="OEY38" s="2027"/>
      <c r="OEZ38" s="2027"/>
      <c r="OFA38" s="2027"/>
      <c r="OFB38" s="2027"/>
      <c r="OFC38" s="2027"/>
      <c r="OFD38" s="2027"/>
      <c r="OFE38" s="2027"/>
      <c r="OFF38" s="2027"/>
      <c r="OFG38" s="2027"/>
      <c r="OFH38" s="2027"/>
      <c r="OFI38" s="2027"/>
      <c r="OFJ38" s="2027"/>
      <c r="OFK38" s="2027"/>
      <c r="OFL38" s="2027"/>
      <c r="OFM38" s="2027"/>
      <c r="OFN38" s="2027"/>
      <c r="OFO38" s="2027"/>
      <c r="OFP38" s="2027"/>
      <c r="OFQ38" s="2027"/>
      <c r="OFR38" s="2027"/>
      <c r="OFS38" s="2027"/>
      <c r="OFT38" s="2027"/>
      <c r="OFU38" s="2027"/>
      <c r="OFV38" s="2027"/>
      <c r="OFW38" s="2027"/>
      <c r="OFX38" s="2027"/>
      <c r="OFY38" s="2027"/>
      <c r="OFZ38" s="2027"/>
      <c r="OGA38" s="2027"/>
      <c r="OGB38" s="2027"/>
      <c r="OGC38" s="2027"/>
      <c r="OGD38" s="2027"/>
      <c r="OGE38" s="2027"/>
      <c r="OGF38" s="2027"/>
      <c r="OGG38" s="2027"/>
      <c r="OGH38" s="2027"/>
      <c r="OGI38" s="2027"/>
      <c r="OGJ38" s="2027"/>
      <c r="OGK38" s="2027"/>
      <c r="OGL38" s="2027"/>
      <c r="OGM38" s="2027"/>
      <c r="OGN38" s="2027"/>
      <c r="OGO38" s="2027"/>
      <c r="OGP38" s="2027"/>
      <c r="OGQ38" s="2027"/>
      <c r="OGR38" s="2027"/>
      <c r="OGS38" s="2027"/>
      <c r="OGT38" s="2027"/>
      <c r="OGU38" s="2027"/>
      <c r="OGV38" s="2027"/>
      <c r="OGW38" s="2027"/>
      <c r="OGX38" s="2027"/>
      <c r="OGY38" s="2027"/>
      <c r="OGZ38" s="2027"/>
      <c r="OHA38" s="2027"/>
      <c r="OHB38" s="2027"/>
      <c r="OHC38" s="2027"/>
      <c r="OHD38" s="2027"/>
      <c r="OHE38" s="2027"/>
      <c r="OHF38" s="2027"/>
      <c r="OHG38" s="2027"/>
      <c r="OHH38" s="2027"/>
      <c r="OHI38" s="2027"/>
      <c r="OHJ38" s="2027"/>
      <c r="OHK38" s="2027"/>
      <c r="OHL38" s="2027"/>
      <c r="OHM38" s="2027"/>
      <c r="OHN38" s="2027"/>
      <c r="OHO38" s="2027"/>
      <c r="OHP38" s="2027"/>
      <c r="OHQ38" s="2027"/>
      <c r="OHR38" s="2027"/>
      <c r="OHS38" s="2027"/>
      <c r="OHT38" s="2027"/>
      <c r="OHU38" s="2027"/>
      <c r="OHV38" s="2027"/>
      <c r="OHW38" s="2027"/>
      <c r="OHX38" s="2027"/>
      <c r="OHY38" s="2027"/>
      <c r="OHZ38" s="2027"/>
      <c r="OIA38" s="2027"/>
      <c r="OIB38" s="2027"/>
      <c r="OIC38" s="2027"/>
      <c r="OID38" s="2027"/>
      <c r="OIE38" s="2027"/>
      <c r="OIF38" s="2027"/>
      <c r="OIG38" s="2027"/>
      <c r="OIH38" s="2027"/>
      <c r="OII38" s="2027"/>
      <c r="OIJ38" s="2027"/>
      <c r="OIK38" s="2027"/>
      <c r="OIL38" s="2027"/>
      <c r="OIM38" s="2027"/>
      <c r="OIN38" s="2027"/>
      <c r="OIO38" s="2027"/>
      <c r="OIP38" s="2027"/>
      <c r="OIQ38" s="2027"/>
      <c r="OIR38" s="2027"/>
      <c r="OIS38" s="2027"/>
      <c r="OIT38" s="2027"/>
      <c r="OIU38" s="2027"/>
      <c r="OIV38" s="2027"/>
      <c r="OIW38" s="2027"/>
      <c r="OIX38" s="2027"/>
      <c r="OIY38" s="2027"/>
      <c r="OIZ38" s="2027"/>
      <c r="OJA38" s="2027"/>
      <c r="OJB38" s="2027"/>
      <c r="OJC38" s="2027"/>
      <c r="OJD38" s="2027"/>
      <c r="OJE38" s="2027"/>
      <c r="OJF38" s="2027"/>
      <c r="OJG38" s="2027"/>
      <c r="OJH38" s="2027"/>
      <c r="OJI38" s="2027"/>
      <c r="OJJ38" s="2027"/>
      <c r="OJK38" s="2027"/>
      <c r="OJL38" s="2027"/>
      <c r="OJM38" s="2027"/>
      <c r="OJN38" s="2027"/>
      <c r="OJO38" s="2027"/>
      <c r="OJP38" s="2027"/>
      <c r="OJQ38" s="2027"/>
      <c r="OJR38" s="2027"/>
      <c r="OJS38" s="2027"/>
      <c r="OJT38" s="2027"/>
      <c r="OJU38" s="2027"/>
      <c r="OJV38" s="2027"/>
      <c r="OJW38" s="2027"/>
      <c r="OJX38" s="2027"/>
      <c r="OJY38" s="2027"/>
      <c r="OJZ38" s="2027"/>
      <c r="OKA38" s="2027"/>
      <c r="OKB38" s="2027"/>
      <c r="OKC38" s="2027"/>
      <c r="OKD38" s="2027"/>
      <c r="OKE38" s="2027"/>
      <c r="OKF38" s="2027"/>
      <c r="OKG38" s="2027"/>
      <c r="OKH38" s="2027"/>
      <c r="OKI38" s="2027"/>
      <c r="OKJ38" s="2027"/>
      <c r="OKK38" s="2027"/>
      <c r="OKL38" s="2027"/>
      <c r="OKM38" s="2027"/>
      <c r="OKN38" s="2027"/>
      <c r="OKO38" s="2027"/>
      <c r="OKP38" s="2027"/>
      <c r="OKQ38" s="2027"/>
      <c r="OKR38" s="2027"/>
      <c r="OKS38" s="2027"/>
      <c r="OKT38" s="2027"/>
      <c r="OKU38" s="2027"/>
      <c r="OKV38" s="2027"/>
      <c r="OKW38" s="2027"/>
      <c r="OKX38" s="2027"/>
      <c r="OKY38" s="2027"/>
      <c r="OKZ38" s="2027"/>
      <c r="OLA38" s="2027"/>
      <c r="OLB38" s="2027"/>
      <c r="OLC38" s="2027"/>
      <c r="OLD38" s="2027"/>
      <c r="OLE38" s="2027"/>
      <c r="OLF38" s="2027"/>
      <c r="OLG38" s="2027"/>
      <c r="OLH38" s="2027"/>
      <c r="OLI38" s="2027"/>
      <c r="OLJ38" s="2027"/>
      <c r="OLK38" s="2027"/>
      <c r="OLL38" s="2027"/>
      <c r="OLM38" s="2027"/>
      <c r="OLN38" s="2027"/>
      <c r="OLO38" s="2027"/>
      <c r="OLP38" s="2027"/>
      <c r="OLQ38" s="2027"/>
      <c r="OLR38" s="2027"/>
      <c r="OLS38" s="2027"/>
      <c r="OLT38" s="2027"/>
      <c r="OLU38" s="2027"/>
      <c r="OLV38" s="2027"/>
      <c r="OLW38" s="2027"/>
      <c r="OLX38" s="2027"/>
      <c r="OLY38" s="2027"/>
      <c r="OLZ38" s="2027"/>
      <c r="OMA38" s="2027"/>
      <c r="OMB38" s="2027"/>
      <c r="OMC38" s="2027"/>
      <c r="OMD38" s="2027"/>
      <c r="OME38" s="2027"/>
      <c r="OMF38" s="2027"/>
      <c r="OMG38" s="2027"/>
      <c r="OMH38" s="2027"/>
      <c r="OMI38" s="2027"/>
      <c r="OMJ38" s="2027"/>
      <c r="OMK38" s="2027"/>
      <c r="OML38" s="2027"/>
      <c r="OMM38" s="2027"/>
      <c r="OMN38" s="2027"/>
      <c r="OMO38" s="2027"/>
      <c r="OMP38" s="2027"/>
      <c r="OMQ38" s="2027"/>
      <c r="OMR38" s="2027"/>
      <c r="OMS38" s="2027"/>
      <c r="OMT38" s="2027"/>
      <c r="OMU38" s="2027"/>
      <c r="OMV38" s="2027"/>
      <c r="OMW38" s="2027"/>
      <c r="OMX38" s="2027"/>
      <c r="OMY38" s="2027"/>
      <c r="OMZ38" s="2027"/>
      <c r="ONA38" s="2027"/>
      <c r="ONB38" s="2027"/>
      <c r="ONC38" s="2027"/>
      <c r="OND38" s="2027"/>
      <c r="ONE38" s="2027"/>
      <c r="ONF38" s="2027"/>
      <c r="ONG38" s="2027"/>
      <c r="ONH38" s="2027"/>
      <c r="ONI38" s="2027"/>
      <c r="ONJ38" s="2027"/>
      <c r="ONK38" s="2027"/>
      <c r="ONL38" s="2027"/>
      <c r="ONM38" s="2027"/>
      <c r="ONN38" s="2027"/>
      <c r="ONO38" s="2027"/>
      <c r="ONP38" s="2027"/>
      <c r="ONQ38" s="2027"/>
      <c r="ONR38" s="2027"/>
      <c r="ONS38" s="2027"/>
      <c r="ONT38" s="2027"/>
      <c r="ONU38" s="2027"/>
      <c r="ONV38" s="2027"/>
      <c r="ONW38" s="2027"/>
      <c r="ONX38" s="2027"/>
      <c r="ONY38" s="2027"/>
      <c r="ONZ38" s="2027"/>
      <c r="OOA38" s="2027"/>
      <c r="OOB38" s="2027"/>
      <c r="OOC38" s="2027"/>
      <c r="OOD38" s="2027"/>
      <c r="OOE38" s="2027"/>
      <c r="OOF38" s="2027"/>
      <c r="OOG38" s="2027"/>
      <c r="OOH38" s="2027"/>
      <c r="OOI38" s="2027"/>
      <c r="OOJ38" s="2027"/>
      <c r="OOK38" s="2027"/>
      <c r="OOL38" s="2027"/>
      <c r="OOM38" s="2027"/>
      <c r="OON38" s="2027"/>
      <c r="OOO38" s="2027"/>
      <c r="OOP38" s="2027"/>
      <c r="OOQ38" s="2027"/>
      <c r="OOR38" s="2027"/>
      <c r="OOS38" s="2027"/>
      <c r="OOT38" s="2027"/>
      <c r="OOU38" s="2027"/>
      <c r="OOV38" s="2027"/>
      <c r="OOW38" s="2027"/>
      <c r="OOX38" s="2027"/>
      <c r="OOY38" s="2027"/>
      <c r="OOZ38" s="2027"/>
      <c r="OPA38" s="2027"/>
      <c r="OPB38" s="2027"/>
      <c r="OPC38" s="2027"/>
      <c r="OPD38" s="2027"/>
      <c r="OPE38" s="2027"/>
      <c r="OPF38" s="2027"/>
      <c r="OPG38" s="2027"/>
      <c r="OPH38" s="2027"/>
      <c r="OPI38" s="2027"/>
      <c r="OPJ38" s="2027"/>
      <c r="OPK38" s="2027"/>
      <c r="OPL38" s="2027"/>
      <c r="OPM38" s="2027"/>
      <c r="OPN38" s="2027"/>
      <c r="OPO38" s="2027"/>
      <c r="OPP38" s="2027"/>
      <c r="OPQ38" s="2027"/>
      <c r="OPR38" s="2027"/>
      <c r="OPS38" s="2027"/>
      <c r="OPT38" s="2027"/>
      <c r="OPU38" s="2027"/>
      <c r="OPV38" s="2027"/>
      <c r="OPW38" s="2027"/>
      <c r="OPX38" s="2027"/>
      <c r="OPY38" s="2027"/>
      <c r="OPZ38" s="2027"/>
      <c r="OQA38" s="2027"/>
      <c r="OQB38" s="2027"/>
      <c r="OQC38" s="2027"/>
      <c r="OQD38" s="2027"/>
      <c r="OQE38" s="2027"/>
      <c r="OQF38" s="2027"/>
      <c r="OQG38" s="2027"/>
      <c r="OQH38" s="2027"/>
      <c r="OQI38" s="2027"/>
      <c r="OQJ38" s="2027"/>
      <c r="OQK38" s="2027"/>
      <c r="OQL38" s="2027"/>
      <c r="OQM38" s="2027"/>
      <c r="OQN38" s="2027"/>
      <c r="OQO38" s="2027"/>
      <c r="OQP38" s="2027"/>
      <c r="OQQ38" s="2027"/>
      <c r="OQR38" s="2027"/>
      <c r="OQS38" s="2027"/>
      <c r="OQT38" s="2027"/>
      <c r="OQU38" s="2027"/>
      <c r="OQV38" s="2027"/>
      <c r="OQW38" s="2027"/>
      <c r="OQX38" s="2027"/>
      <c r="OQY38" s="2027"/>
      <c r="OQZ38" s="2027"/>
      <c r="ORA38" s="2027"/>
      <c r="ORB38" s="2027"/>
      <c r="ORC38" s="2027"/>
      <c r="ORD38" s="2027"/>
      <c r="ORE38" s="2027"/>
      <c r="ORF38" s="2027"/>
      <c r="ORG38" s="2027"/>
      <c r="ORH38" s="2027"/>
      <c r="ORI38" s="2027"/>
      <c r="ORJ38" s="2027"/>
      <c r="ORK38" s="2027"/>
      <c r="ORL38" s="2027"/>
      <c r="ORM38" s="2027"/>
      <c r="ORN38" s="2027"/>
      <c r="ORO38" s="2027"/>
      <c r="ORP38" s="2027"/>
      <c r="ORQ38" s="2027"/>
      <c r="ORR38" s="2027"/>
      <c r="ORS38" s="2027"/>
      <c r="ORT38" s="2027"/>
      <c r="ORU38" s="2027"/>
      <c r="ORV38" s="2027"/>
      <c r="ORW38" s="2027"/>
      <c r="ORX38" s="2027"/>
      <c r="ORY38" s="2027"/>
      <c r="ORZ38" s="2027"/>
      <c r="OSA38" s="2027"/>
      <c r="OSB38" s="2027"/>
      <c r="OSC38" s="2027"/>
      <c r="OSD38" s="2027"/>
      <c r="OSE38" s="2027"/>
      <c r="OSF38" s="2027"/>
      <c r="OSG38" s="2027"/>
      <c r="OSH38" s="2027"/>
      <c r="OSI38" s="2027"/>
      <c r="OSJ38" s="2027"/>
      <c r="OSK38" s="2027"/>
      <c r="OSL38" s="2027"/>
      <c r="OSM38" s="2027"/>
      <c r="OSN38" s="2027"/>
      <c r="OSO38" s="2027"/>
      <c r="OSP38" s="2027"/>
      <c r="OSQ38" s="2027"/>
      <c r="OSR38" s="2027"/>
      <c r="OSS38" s="2027"/>
      <c r="OST38" s="2027"/>
      <c r="OSU38" s="2027"/>
      <c r="OSV38" s="2027"/>
      <c r="OSW38" s="2027"/>
      <c r="OSX38" s="2027"/>
      <c r="OSY38" s="2027"/>
      <c r="OSZ38" s="2027"/>
      <c r="OTA38" s="2027"/>
      <c r="OTB38" s="2027"/>
      <c r="OTC38" s="2027"/>
      <c r="OTD38" s="2027"/>
      <c r="OTE38" s="2027"/>
      <c r="OTF38" s="2027"/>
      <c r="OTG38" s="2027"/>
      <c r="OTH38" s="2027"/>
      <c r="OTI38" s="2027"/>
      <c r="OTJ38" s="2027"/>
      <c r="OTK38" s="2027"/>
      <c r="OTL38" s="2027"/>
      <c r="OTM38" s="2027"/>
      <c r="OTN38" s="2027"/>
      <c r="OTO38" s="2027"/>
      <c r="OTP38" s="2027"/>
      <c r="OTQ38" s="2027"/>
      <c r="OTR38" s="2027"/>
      <c r="OTS38" s="2027"/>
      <c r="OTT38" s="2027"/>
      <c r="OTU38" s="2027"/>
      <c r="OTV38" s="2027"/>
      <c r="OTW38" s="2027"/>
      <c r="OTX38" s="2027"/>
      <c r="OTY38" s="2027"/>
      <c r="OTZ38" s="2027"/>
      <c r="OUA38" s="2027"/>
      <c r="OUB38" s="2027"/>
      <c r="OUC38" s="2027"/>
      <c r="OUD38" s="2027"/>
      <c r="OUE38" s="2027"/>
      <c r="OUF38" s="2027"/>
      <c r="OUG38" s="2027"/>
      <c r="OUH38" s="2027"/>
      <c r="OUI38" s="2027"/>
      <c r="OUJ38" s="2027"/>
      <c r="OUK38" s="2027"/>
      <c r="OUL38" s="2027"/>
      <c r="OUM38" s="2027"/>
      <c r="OUN38" s="2027"/>
      <c r="OUO38" s="2027"/>
      <c r="OUP38" s="2027"/>
      <c r="OUQ38" s="2027"/>
      <c r="OUR38" s="2027"/>
      <c r="OUS38" s="2027"/>
      <c r="OUT38" s="2027"/>
      <c r="OUU38" s="2027"/>
      <c r="OUV38" s="2027"/>
      <c r="OUW38" s="2027"/>
      <c r="OUX38" s="2027"/>
      <c r="OUY38" s="2027"/>
      <c r="OUZ38" s="2027"/>
      <c r="OVA38" s="2027"/>
      <c r="OVB38" s="2027"/>
      <c r="OVC38" s="2027"/>
      <c r="OVD38" s="2027"/>
      <c r="OVE38" s="2027"/>
      <c r="OVF38" s="2027"/>
      <c r="OVG38" s="2027"/>
      <c r="OVH38" s="2027"/>
      <c r="OVI38" s="2027"/>
      <c r="OVJ38" s="2027"/>
      <c r="OVK38" s="2027"/>
      <c r="OVL38" s="2027"/>
      <c r="OVM38" s="2027"/>
      <c r="OVN38" s="2027"/>
      <c r="OVO38" s="2027"/>
      <c r="OVP38" s="2027"/>
      <c r="OVQ38" s="2027"/>
      <c r="OVR38" s="2027"/>
      <c r="OVS38" s="2027"/>
      <c r="OVT38" s="2027"/>
      <c r="OVU38" s="2027"/>
      <c r="OVV38" s="2027"/>
      <c r="OVW38" s="2027"/>
      <c r="OVX38" s="2027"/>
      <c r="OVY38" s="2027"/>
      <c r="OVZ38" s="2027"/>
      <c r="OWA38" s="2027"/>
      <c r="OWB38" s="2027"/>
      <c r="OWC38" s="2027"/>
      <c r="OWD38" s="2027"/>
      <c r="OWE38" s="2027"/>
      <c r="OWF38" s="2027"/>
      <c r="OWG38" s="2027"/>
      <c r="OWH38" s="2027"/>
      <c r="OWI38" s="2027"/>
      <c r="OWJ38" s="2027"/>
      <c r="OWK38" s="2027"/>
      <c r="OWL38" s="2027"/>
      <c r="OWM38" s="2027"/>
      <c r="OWN38" s="2027"/>
      <c r="OWO38" s="2027"/>
      <c r="OWP38" s="2027"/>
      <c r="OWQ38" s="2027"/>
      <c r="OWR38" s="2027"/>
      <c r="OWS38" s="2027"/>
      <c r="OWT38" s="2027"/>
      <c r="OWU38" s="2027"/>
      <c r="OWV38" s="2027"/>
      <c r="OWW38" s="2027"/>
      <c r="OWX38" s="2027"/>
      <c r="OWY38" s="2027"/>
      <c r="OWZ38" s="2027"/>
      <c r="OXA38" s="2027"/>
      <c r="OXB38" s="2027"/>
      <c r="OXC38" s="2027"/>
      <c r="OXD38" s="2027"/>
      <c r="OXE38" s="2027"/>
      <c r="OXF38" s="2027"/>
      <c r="OXG38" s="2027"/>
      <c r="OXH38" s="2027"/>
      <c r="OXI38" s="2027"/>
      <c r="OXJ38" s="2027"/>
      <c r="OXK38" s="2027"/>
      <c r="OXL38" s="2027"/>
      <c r="OXM38" s="2027"/>
      <c r="OXN38" s="2027"/>
      <c r="OXO38" s="2027"/>
      <c r="OXP38" s="2027"/>
      <c r="OXQ38" s="2027"/>
      <c r="OXR38" s="2027"/>
      <c r="OXS38" s="2027"/>
      <c r="OXT38" s="2027"/>
      <c r="OXU38" s="2027"/>
      <c r="OXV38" s="2027"/>
      <c r="OXW38" s="2027"/>
      <c r="OXX38" s="2027"/>
      <c r="OXY38" s="2027"/>
      <c r="OXZ38" s="2027"/>
      <c r="OYA38" s="2027"/>
      <c r="OYB38" s="2027"/>
      <c r="OYC38" s="2027"/>
      <c r="OYD38" s="2027"/>
      <c r="OYE38" s="2027"/>
      <c r="OYF38" s="2027"/>
      <c r="OYG38" s="2027"/>
      <c r="OYH38" s="2027"/>
      <c r="OYI38" s="2027"/>
      <c r="OYJ38" s="2027"/>
      <c r="OYK38" s="2027"/>
      <c r="OYL38" s="2027"/>
      <c r="OYM38" s="2027"/>
      <c r="OYN38" s="2027"/>
      <c r="OYO38" s="2027"/>
      <c r="OYP38" s="2027"/>
      <c r="OYQ38" s="2027"/>
      <c r="OYR38" s="2027"/>
      <c r="OYS38" s="2027"/>
      <c r="OYT38" s="2027"/>
      <c r="OYU38" s="2027"/>
      <c r="OYV38" s="2027"/>
      <c r="OYW38" s="2027"/>
      <c r="OYX38" s="2027"/>
      <c r="OYY38" s="2027"/>
      <c r="OYZ38" s="2027"/>
      <c r="OZA38" s="2027"/>
      <c r="OZB38" s="2027"/>
      <c r="OZC38" s="2027"/>
      <c r="OZD38" s="2027"/>
      <c r="OZE38" s="2027"/>
      <c r="OZF38" s="2027"/>
      <c r="OZG38" s="2027"/>
      <c r="OZH38" s="2027"/>
      <c r="OZI38" s="2027"/>
      <c r="OZJ38" s="2027"/>
      <c r="OZK38" s="2027"/>
      <c r="OZL38" s="2027"/>
      <c r="OZM38" s="2027"/>
      <c r="OZN38" s="2027"/>
      <c r="OZO38" s="2027"/>
      <c r="OZP38" s="2027"/>
      <c r="OZQ38" s="2027"/>
      <c r="OZR38" s="2027"/>
      <c r="OZS38" s="2027"/>
      <c r="OZT38" s="2027"/>
      <c r="OZU38" s="2027"/>
      <c r="OZV38" s="2027"/>
      <c r="OZW38" s="2027"/>
      <c r="OZX38" s="2027"/>
      <c r="OZY38" s="2027"/>
      <c r="OZZ38" s="2027"/>
      <c r="PAA38" s="2027"/>
      <c r="PAB38" s="2027"/>
      <c r="PAC38" s="2027"/>
      <c r="PAD38" s="2027"/>
      <c r="PAE38" s="2027"/>
      <c r="PAF38" s="2027"/>
      <c r="PAG38" s="2027"/>
      <c r="PAH38" s="2027"/>
      <c r="PAI38" s="2027"/>
      <c r="PAJ38" s="2027"/>
      <c r="PAK38" s="2027"/>
      <c r="PAL38" s="2027"/>
      <c r="PAM38" s="2027"/>
      <c r="PAN38" s="2027"/>
      <c r="PAO38" s="2027"/>
      <c r="PAP38" s="2027"/>
      <c r="PAQ38" s="2027"/>
      <c r="PAR38" s="2027"/>
      <c r="PAS38" s="2027"/>
      <c r="PAT38" s="2027"/>
      <c r="PAU38" s="2027"/>
      <c r="PAV38" s="2027"/>
      <c r="PAW38" s="2027"/>
      <c r="PAX38" s="2027"/>
      <c r="PAY38" s="2027"/>
      <c r="PAZ38" s="2027"/>
      <c r="PBA38" s="2027"/>
      <c r="PBB38" s="2027"/>
      <c r="PBC38" s="2027"/>
      <c r="PBD38" s="2027"/>
      <c r="PBE38" s="2027"/>
      <c r="PBF38" s="2027"/>
      <c r="PBG38" s="2027"/>
      <c r="PBH38" s="2027"/>
      <c r="PBI38" s="2027"/>
      <c r="PBJ38" s="2027"/>
      <c r="PBK38" s="2027"/>
      <c r="PBL38" s="2027"/>
      <c r="PBM38" s="2027"/>
      <c r="PBN38" s="2027"/>
      <c r="PBO38" s="2027"/>
      <c r="PBP38" s="2027"/>
      <c r="PBQ38" s="2027"/>
      <c r="PBR38" s="2027"/>
      <c r="PBS38" s="2027"/>
      <c r="PBT38" s="2027"/>
      <c r="PBU38" s="2027"/>
      <c r="PBV38" s="2027"/>
      <c r="PBW38" s="2027"/>
      <c r="PBX38" s="2027"/>
      <c r="PBY38" s="2027"/>
      <c r="PBZ38" s="2027"/>
      <c r="PCA38" s="2027"/>
      <c r="PCB38" s="2027"/>
      <c r="PCC38" s="2027"/>
      <c r="PCD38" s="2027"/>
      <c r="PCE38" s="2027"/>
      <c r="PCF38" s="2027"/>
      <c r="PCG38" s="2027"/>
      <c r="PCH38" s="2027"/>
      <c r="PCI38" s="2027"/>
      <c r="PCJ38" s="2027"/>
      <c r="PCK38" s="2027"/>
      <c r="PCL38" s="2027"/>
      <c r="PCM38" s="2027"/>
      <c r="PCN38" s="2027"/>
      <c r="PCO38" s="2027"/>
      <c r="PCP38" s="2027"/>
      <c r="PCQ38" s="2027"/>
      <c r="PCR38" s="2027"/>
      <c r="PCS38" s="2027"/>
      <c r="PCT38" s="2027"/>
      <c r="PCU38" s="2027"/>
      <c r="PCV38" s="2027"/>
      <c r="PCW38" s="2027"/>
      <c r="PCX38" s="2027"/>
      <c r="PCY38" s="2027"/>
      <c r="PCZ38" s="2027"/>
      <c r="PDA38" s="2027"/>
      <c r="PDB38" s="2027"/>
      <c r="PDC38" s="2027"/>
      <c r="PDD38" s="2027"/>
      <c r="PDE38" s="2027"/>
      <c r="PDF38" s="2027"/>
      <c r="PDG38" s="2027"/>
      <c r="PDH38" s="2027"/>
      <c r="PDI38" s="2027"/>
      <c r="PDJ38" s="2027"/>
      <c r="PDK38" s="2027"/>
      <c r="PDL38" s="2027"/>
      <c r="PDM38" s="2027"/>
      <c r="PDN38" s="2027"/>
      <c r="PDO38" s="2027"/>
      <c r="PDP38" s="2027"/>
      <c r="PDQ38" s="2027"/>
      <c r="PDR38" s="2027"/>
      <c r="PDS38" s="2027"/>
      <c r="PDT38" s="2027"/>
      <c r="PDU38" s="2027"/>
      <c r="PDV38" s="2027"/>
      <c r="PDW38" s="2027"/>
      <c r="PDX38" s="2027"/>
      <c r="PDY38" s="2027"/>
      <c r="PDZ38" s="2027"/>
      <c r="PEA38" s="2027"/>
      <c r="PEB38" s="2027"/>
      <c r="PEC38" s="2027"/>
      <c r="PED38" s="2027"/>
      <c r="PEE38" s="2027"/>
      <c r="PEF38" s="2027"/>
      <c r="PEG38" s="2027"/>
      <c r="PEH38" s="2027"/>
      <c r="PEI38" s="2027"/>
      <c r="PEJ38" s="2027"/>
      <c r="PEK38" s="2027"/>
      <c r="PEL38" s="2027"/>
      <c r="PEM38" s="2027"/>
      <c r="PEN38" s="2027"/>
      <c r="PEO38" s="2027"/>
      <c r="PEP38" s="2027"/>
      <c r="PEQ38" s="2027"/>
      <c r="PER38" s="2027"/>
      <c r="PES38" s="2027"/>
      <c r="PET38" s="2027"/>
      <c r="PEU38" s="2027"/>
      <c r="PEV38" s="2027"/>
      <c r="PEW38" s="2027"/>
      <c r="PEX38" s="2027"/>
      <c r="PEY38" s="2027"/>
      <c r="PEZ38" s="2027"/>
      <c r="PFA38" s="2027"/>
      <c r="PFB38" s="2027"/>
      <c r="PFC38" s="2027"/>
      <c r="PFD38" s="2027"/>
      <c r="PFE38" s="2027"/>
      <c r="PFF38" s="2027"/>
      <c r="PFG38" s="2027"/>
      <c r="PFH38" s="2027"/>
      <c r="PFI38" s="2027"/>
      <c r="PFJ38" s="2027"/>
      <c r="PFK38" s="2027"/>
      <c r="PFL38" s="2027"/>
      <c r="PFM38" s="2027"/>
      <c r="PFN38" s="2027"/>
      <c r="PFO38" s="2027"/>
      <c r="PFP38" s="2027"/>
      <c r="PFQ38" s="2027"/>
      <c r="PFR38" s="2027"/>
      <c r="PFS38" s="2027"/>
      <c r="PFT38" s="2027"/>
      <c r="PFU38" s="2027"/>
      <c r="PFV38" s="2027"/>
      <c r="PFW38" s="2027"/>
      <c r="PFX38" s="2027"/>
      <c r="PFY38" s="2027"/>
      <c r="PFZ38" s="2027"/>
      <c r="PGA38" s="2027"/>
      <c r="PGB38" s="2027"/>
      <c r="PGC38" s="2027"/>
      <c r="PGD38" s="2027"/>
      <c r="PGE38" s="2027"/>
      <c r="PGF38" s="2027"/>
      <c r="PGG38" s="2027"/>
      <c r="PGH38" s="2027"/>
      <c r="PGI38" s="2027"/>
      <c r="PGJ38" s="2027"/>
      <c r="PGK38" s="2027"/>
      <c r="PGL38" s="2027"/>
      <c r="PGM38" s="2027"/>
      <c r="PGN38" s="2027"/>
      <c r="PGO38" s="2027"/>
      <c r="PGP38" s="2027"/>
      <c r="PGQ38" s="2027"/>
      <c r="PGR38" s="2027"/>
      <c r="PGS38" s="2027"/>
      <c r="PGT38" s="2027"/>
      <c r="PGU38" s="2027"/>
      <c r="PGV38" s="2027"/>
      <c r="PGW38" s="2027"/>
      <c r="PGX38" s="2027"/>
      <c r="PGY38" s="2027"/>
      <c r="PGZ38" s="2027"/>
      <c r="PHA38" s="2027"/>
      <c r="PHB38" s="2027"/>
      <c r="PHC38" s="2027"/>
      <c r="PHD38" s="2027"/>
      <c r="PHE38" s="2027"/>
      <c r="PHF38" s="2027"/>
      <c r="PHG38" s="2027"/>
      <c r="PHH38" s="2027"/>
      <c r="PHI38" s="2027"/>
      <c r="PHJ38" s="2027"/>
      <c r="PHK38" s="2027"/>
      <c r="PHL38" s="2027"/>
      <c r="PHM38" s="2027"/>
      <c r="PHN38" s="2027"/>
      <c r="PHO38" s="2027"/>
      <c r="PHP38" s="2027"/>
      <c r="PHQ38" s="2027"/>
      <c r="PHR38" s="2027"/>
      <c r="PHS38" s="2027"/>
      <c r="PHT38" s="2027"/>
      <c r="PHU38" s="2027"/>
      <c r="PHV38" s="2027"/>
      <c r="PHW38" s="2027"/>
      <c r="PHX38" s="2027"/>
      <c r="PHY38" s="2027"/>
      <c r="PHZ38" s="2027"/>
      <c r="PIA38" s="2027"/>
      <c r="PIB38" s="2027"/>
      <c r="PIC38" s="2027"/>
      <c r="PID38" s="2027"/>
      <c r="PIE38" s="2027"/>
      <c r="PIF38" s="2027"/>
      <c r="PIG38" s="2027"/>
      <c r="PIH38" s="2027"/>
      <c r="PII38" s="2027"/>
      <c r="PIJ38" s="2027"/>
      <c r="PIK38" s="2027"/>
      <c r="PIL38" s="2027"/>
      <c r="PIM38" s="2027"/>
      <c r="PIN38" s="2027"/>
      <c r="PIO38" s="2027"/>
      <c r="PIP38" s="2027"/>
      <c r="PIQ38" s="2027"/>
      <c r="PIR38" s="2027"/>
      <c r="PIS38" s="2027"/>
      <c r="PIT38" s="2027"/>
      <c r="PIU38" s="2027"/>
      <c r="PIV38" s="2027"/>
      <c r="PIW38" s="2027"/>
      <c r="PIX38" s="2027"/>
      <c r="PIY38" s="2027"/>
      <c r="PIZ38" s="2027"/>
      <c r="PJA38" s="2027"/>
      <c r="PJB38" s="2027"/>
      <c r="PJC38" s="2027"/>
      <c r="PJD38" s="2027"/>
      <c r="PJE38" s="2027"/>
      <c r="PJF38" s="2027"/>
      <c r="PJG38" s="2027"/>
      <c r="PJH38" s="2027"/>
      <c r="PJI38" s="2027"/>
      <c r="PJJ38" s="2027"/>
      <c r="PJK38" s="2027"/>
      <c r="PJL38" s="2027"/>
      <c r="PJM38" s="2027"/>
      <c r="PJN38" s="2027"/>
      <c r="PJO38" s="2027"/>
      <c r="PJP38" s="2027"/>
      <c r="PJQ38" s="2027"/>
      <c r="PJR38" s="2027"/>
      <c r="PJS38" s="2027"/>
      <c r="PJT38" s="2027"/>
      <c r="PJU38" s="2027"/>
      <c r="PJV38" s="2027"/>
      <c r="PJW38" s="2027"/>
      <c r="PJX38" s="2027"/>
      <c r="PJY38" s="2027"/>
      <c r="PJZ38" s="2027"/>
      <c r="PKA38" s="2027"/>
      <c r="PKB38" s="2027"/>
      <c r="PKC38" s="2027"/>
      <c r="PKD38" s="2027"/>
      <c r="PKE38" s="2027"/>
      <c r="PKF38" s="2027"/>
      <c r="PKG38" s="2027"/>
      <c r="PKH38" s="2027"/>
      <c r="PKI38" s="2027"/>
      <c r="PKJ38" s="2027"/>
      <c r="PKK38" s="2027"/>
      <c r="PKL38" s="2027"/>
      <c r="PKM38" s="2027"/>
      <c r="PKN38" s="2027"/>
      <c r="PKO38" s="2027"/>
      <c r="PKP38" s="2027"/>
      <c r="PKQ38" s="2027"/>
      <c r="PKR38" s="2027"/>
      <c r="PKS38" s="2027"/>
      <c r="PKT38" s="2027"/>
      <c r="PKU38" s="2027"/>
      <c r="PKV38" s="2027"/>
      <c r="PKW38" s="2027"/>
      <c r="PKX38" s="2027"/>
      <c r="PKY38" s="2027"/>
      <c r="PKZ38" s="2027"/>
      <c r="PLA38" s="2027"/>
      <c r="PLB38" s="2027"/>
      <c r="PLC38" s="2027"/>
      <c r="PLD38" s="2027"/>
      <c r="PLE38" s="2027"/>
      <c r="PLF38" s="2027"/>
      <c r="PLG38" s="2027"/>
      <c r="PLH38" s="2027"/>
      <c r="PLI38" s="2027"/>
      <c r="PLJ38" s="2027"/>
      <c r="PLK38" s="2027"/>
      <c r="PLL38" s="2027"/>
      <c r="PLM38" s="2027"/>
      <c r="PLN38" s="2027"/>
      <c r="PLO38" s="2027"/>
      <c r="PLP38" s="2027"/>
      <c r="PLQ38" s="2027"/>
      <c r="PLR38" s="2027"/>
      <c r="PLS38" s="2027"/>
      <c r="PLT38" s="2027"/>
      <c r="PLU38" s="2027"/>
      <c r="PLV38" s="2027"/>
      <c r="PLW38" s="2027"/>
      <c r="PLX38" s="2027"/>
      <c r="PLY38" s="2027"/>
      <c r="PLZ38" s="2027"/>
      <c r="PMA38" s="2027"/>
      <c r="PMB38" s="2027"/>
      <c r="PMC38" s="2027"/>
      <c r="PMD38" s="2027"/>
      <c r="PME38" s="2027"/>
      <c r="PMF38" s="2027"/>
      <c r="PMG38" s="2027"/>
      <c r="PMH38" s="2027"/>
      <c r="PMI38" s="2027"/>
      <c r="PMJ38" s="2027"/>
      <c r="PMK38" s="2027"/>
      <c r="PML38" s="2027"/>
      <c r="PMM38" s="2027"/>
      <c r="PMN38" s="2027"/>
      <c r="PMO38" s="2027"/>
      <c r="PMP38" s="2027"/>
      <c r="PMQ38" s="2027"/>
      <c r="PMR38" s="2027"/>
      <c r="PMS38" s="2027"/>
      <c r="PMT38" s="2027"/>
      <c r="PMU38" s="2027"/>
      <c r="PMV38" s="2027"/>
      <c r="PMW38" s="2027"/>
      <c r="PMX38" s="2027"/>
      <c r="PMY38" s="2027"/>
      <c r="PMZ38" s="2027"/>
      <c r="PNA38" s="2027"/>
      <c r="PNB38" s="2027"/>
      <c r="PNC38" s="2027"/>
      <c r="PND38" s="2027"/>
      <c r="PNE38" s="2027"/>
      <c r="PNF38" s="2027"/>
      <c r="PNG38" s="2027"/>
      <c r="PNH38" s="2027"/>
      <c r="PNI38" s="2027"/>
      <c r="PNJ38" s="2027"/>
      <c r="PNK38" s="2027"/>
      <c r="PNL38" s="2027"/>
      <c r="PNM38" s="2027"/>
      <c r="PNN38" s="2027"/>
      <c r="PNO38" s="2027"/>
      <c r="PNP38" s="2027"/>
      <c r="PNQ38" s="2027"/>
      <c r="PNR38" s="2027"/>
      <c r="PNS38" s="2027"/>
      <c r="PNT38" s="2027"/>
      <c r="PNU38" s="2027"/>
      <c r="PNV38" s="2027"/>
      <c r="PNW38" s="2027"/>
      <c r="PNX38" s="2027"/>
      <c r="PNY38" s="2027"/>
      <c r="PNZ38" s="2027"/>
      <c r="POA38" s="2027"/>
      <c r="POB38" s="2027"/>
      <c r="POC38" s="2027"/>
      <c r="POD38" s="2027"/>
      <c r="POE38" s="2027"/>
      <c r="POF38" s="2027"/>
      <c r="POG38" s="2027"/>
      <c r="POH38" s="2027"/>
      <c r="POI38" s="2027"/>
      <c r="POJ38" s="2027"/>
      <c r="POK38" s="2027"/>
      <c r="POL38" s="2027"/>
      <c r="POM38" s="2027"/>
      <c r="PON38" s="2027"/>
      <c r="POO38" s="2027"/>
      <c r="POP38" s="2027"/>
      <c r="POQ38" s="2027"/>
      <c r="POR38" s="2027"/>
      <c r="POS38" s="2027"/>
      <c r="POT38" s="2027"/>
      <c r="POU38" s="2027"/>
      <c r="POV38" s="2027"/>
      <c r="POW38" s="2027"/>
      <c r="POX38" s="2027"/>
      <c r="POY38" s="2027"/>
      <c r="POZ38" s="2027"/>
      <c r="PPA38" s="2027"/>
      <c r="PPB38" s="2027"/>
      <c r="PPC38" s="2027"/>
      <c r="PPD38" s="2027"/>
      <c r="PPE38" s="2027"/>
      <c r="PPF38" s="2027"/>
      <c r="PPG38" s="2027"/>
      <c r="PPH38" s="2027"/>
      <c r="PPI38" s="2027"/>
      <c r="PPJ38" s="2027"/>
      <c r="PPK38" s="2027"/>
      <c r="PPL38" s="2027"/>
      <c r="PPM38" s="2027"/>
      <c r="PPN38" s="2027"/>
      <c r="PPO38" s="2027"/>
      <c r="PPP38" s="2027"/>
      <c r="PPQ38" s="2027"/>
      <c r="PPR38" s="2027"/>
      <c r="PPS38" s="2027"/>
      <c r="PPT38" s="2027"/>
      <c r="PPU38" s="2027"/>
      <c r="PPV38" s="2027"/>
      <c r="PPW38" s="2027"/>
      <c r="PPX38" s="2027"/>
      <c r="PPY38" s="2027"/>
      <c r="PPZ38" s="2027"/>
      <c r="PQA38" s="2027"/>
      <c r="PQB38" s="2027"/>
      <c r="PQC38" s="2027"/>
      <c r="PQD38" s="2027"/>
      <c r="PQE38" s="2027"/>
      <c r="PQF38" s="2027"/>
      <c r="PQG38" s="2027"/>
      <c r="PQH38" s="2027"/>
      <c r="PQI38" s="2027"/>
      <c r="PQJ38" s="2027"/>
      <c r="PQK38" s="2027"/>
      <c r="PQL38" s="2027"/>
      <c r="PQM38" s="2027"/>
      <c r="PQN38" s="2027"/>
      <c r="PQO38" s="2027"/>
      <c r="PQP38" s="2027"/>
      <c r="PQQ38" s="2027"/>
      <c r="PQR38" s="2027"/>
      <c r="PQS38" s="2027"/>
      <c r="PQT38" s="2027"/>
      <c r="PQU38" s="2027"/>
      <c r="PQV38" s="2027"/>
      <c r="PQW38" s="2027"/>
      <c r="PQX38" s="2027"/>
      <c r="PQY38" s="2027"/>
      <c r="PQZ38" s="2027"/>
      <c r="PRA38" s="2027"/>
      <c r="PRB38" s="2027"/>
      <c r="PRC38" s="2027"/>
      <c r="PRD38" s="2027"/>
      <c r="PRE38" s="2027"/>
      <c r="PRF38" s="2027"/>
      <c r="PRG38" s="2027"/>
      <c r="PRH38" s="2027"/>
      <c r="PRI38" s="2027"/>
      <c r="PRJ38" s="2027"/>
      <c r="PRK38" s="2027"/>
      <c r="PRL38" s="2027"/>
      <c r="PRM38" s="2027"/>
      <c r="PRN38" s="2027"/>
      <c r="PRO38" s="2027"/>
      <c r="PRP38" s="2027"/>
      <c r="PRQ38" s="2027"/>
      <c r="PRR38" s="2027"/>
      <c r="PRS38" s="2027"/>
      <c r="PRT38" s="2027"/>
      <c r="PRU38" s="2027"/>
      <c r="PRV38" s="2027"/>
      <c r="PRW38" s="2027"/>
      <c r="PRX38" s="2027"/>
      <c r="PRY38" s="2027"/>
      <c r="PRZ38" s="2027"/>
      <c r="PSA38" s="2027"/>
      <c r="PSB38" s="2027"/>
      <c r="PSC38" s="2027"/>
      <c r="PSD38" s="2027"/>
      <c r="PSE38" s="2027"/>
      <c r="PSF38" s="2027"/>
      <c r="PSG38" s="2027"/>
      <c r="PSH38" s="2027"/>
      <c r="PSI38" s="2027"/>
      <c r="PSJ38" s="2027"/>
      <c r="PSK38" s="2027"/>
      <c r="PSL38" s="2027"/>
      <c r="PSM38" s="2027"/>
      <c r="PSN38" s="2027"/>
      <c r="PSO38" s="2027"/>
      <c r="PSP38" s="2027"/>
      <c r="PSQ38" s="2027"/>
      <c r="PSR38" s="2027"/>
      <c r="PSS38" s="2027"/>
      <c r="PST38" s="2027"/>
      <c r="PSU38" s="2027"/>
      <c r="PSV38" s="2027"/>
      <c r="PSW38" s="2027"/>
      <c r="PSX38" s="2027"/>
      <c r="PSY38" s="2027"/>
      <c r="PSZ38" s="2027"/>
      <c r="PTA38" s="2027"/>
      <c r="PTB38" s="2027"/>
      <c r="PTC38" s="2027"/>
      <c r="PTD38" s="2027"/>
      <c r="PTE38" s="2027"/>
      <c r="PTF38" s="2027"/>
      <c r="PTG38" s="2027"/>
      <c r="PTH38" s="2027"/>
      <c r="PTI38" s="2027"/>
      <c r="PTJ38" s="2027"/>
      <c r="PTK38" s="2027"/>
      <c r="PTL38" s="2027"/>
      <c r="PTM38" s="2027"/>
      <c r="PTN38" s="2027"/>
      <c r="PTO38" s="2027"/>
      <c r="PTP38" s="2027"/>
      <c r="PTQ38" s="2027"/>
      <c r="PTR38" s="2027"/>
      <c r="PTS38" s="2027"/>
      <c r="PTT38" s="2027"/>
      <c r="PTU38" s="2027"/>
      <c r="PTV38" s="2027"/>
      <c r="PTW38" s="2027"/>
      <c r="PTX38" s="2027"/>
      <c r="PTY38" s="2027"/>
      <c r="PTZ38" s="2027"/>
      <c r="PUA38" s="2027"/>
      <c r="PUB38" s="2027"/>
      <c r="PUC38" s="2027"/>
      <c r="PUD38" s="2027"/>
      <c r="PUE38" s="2027"/>
      <c r="PUF38" s="2027"/>
      <c r="PUG38" s="2027"/>
      <c r="PUH38" s="2027"/>
      <c r="PUI38" s="2027"/>
      <c r="PUJ38" s="2027"/>
      <c r="PUK38" s="2027"/>
      <c r="PUL38" s="2027"/>
      <c r="PUM38" s="2027"/>
      <c r="PUN38" s="2027"/>
      <c r="PUO38" s="2027"/>
      <c r="PUP38" s="2027"/>
      <c r="PUQ38" s="2027"/>
      <c r="PUR38" s="2027"/>
      <c r="PUS38" s="2027"/>
      <c r="PUT38" s="2027"/>
      <c r="PUU38" s="2027"/>
      <c r="PUV38" s="2027"/>
      <c r="PUW38" s="2027"/>
      <c r="PUX38" s="2027"/>
      <c r="PUY38" s="2027"/>
      <c r="PUZ38" s="2027"/>
      <c r="PVA38" s="2027"/>
      <c r="PVB38" s="2027"/>
      <c r="PVC38" s="2027"/>
      <c r="PVD38" s="2027"/>
      <c r="PVE38" s="2027"/>
      <c r="PVF38" s="2027"/>
      <c r="PVG38" s="2027"/>
      <c r="PVH38" s="2027"/>
      <c r="PVI38" s="2027"/>
      <c r="PVJ38" s="2027"/>
      <c r="PVK38" s="2027"/>
      <c r="PVL38" s="2027"/>
      <c r="PVM38" s="2027"/>
      <c r="PVN38" s="2027"/>
      <c r="PVO38" s="2027"/>
      <c r="PVP38" s="2027"/>
      <c r="PVQ38" s="2027"/>
      <c r="PVR38" s="2027"/>
      <c r="PVS38" s="2027"/>
      <c r="PVT38" s="2027"/>
      <c r="PVU38" s="2027"/>
      <c r="PVV38" s="2027"/>
      <c r="PVW38" s="2027"/>
      <c r="PVX38" s="2027"/>
      <c r="PVY38" s="2027"/>
      <c r="PVZ38" s="2027"/>
      <c r="PWA38" s="2027"/>
      <c r="PWB38" s="2027"/>
      <c r="PWC38" s="2027"/>
      <c r="PWD38" s="2027"/>
      <c r="PWE38" s="2027"/>
      <c r="PWF38" s="2027"/>
      <c r="PWG38" s="2027"/>
      <c r="PWH38" s="2027"/>
      <c r="PWI38" s="2027"/>
      <c r="PWJ38" s="2027"/>
      <c r="PWK38" s="2027"/>
      <c r="PWL38" s="2027"/>
      <c r="PWM38" s="2027"/>
      <c r="PWN38" s="2027"/>
      <c r="PWO38" s="2027"/>
      <c r="PWP38" s="2027"/>
      <c r="PWQ38" s="2027"/>
      <c r="PWR38" s="2027"/>
      <c r="PWS38" s="2027"/>
      <c r="PWT38" s="2027"/>
      <c r="PWU38" s="2027"/>
      <c r="PWV38" s="2027"/>
      <c r="PWW38" s="2027"/>
      <c r="PWX38" s="2027"/>
      <c r="PWY38" s="2027"/>
      <c r="PWZ38" s="2027"/>
      <c r="PXA38" s="2027"/>
      <c r="PXB38" s="2027"/>
      <c r="PXC38" s="2027"/>
      <c r="PXD38" s="2027"/>
      <c r="PXE38" s="2027"/>
      <c r="PXF38" s="2027"/>
      <c r="PXG38" s="2027"/>
      <c r="PXH38" s="2027"/>
      <c r="PXI38" s="2027"/>
      <c r="PXJ38" s="2027"/>
      <c r="PXK38" s="2027"/>
      <c r="PXL38" s="2027"/>
      <c r="PXM38" s="2027"/>
      <c r="PXN38" s="2027"/>
      <c r="PXO38" s="2027"/>
      <c r="PXP38" s="2027"/>
      <c r="PXQ38" s="2027"/>
      <c r="PXR38" s="2027"/>
      <c r="PXS38" s="2027"/>
      <c r="PXT38" s="2027"/>
      <c r="PXU38" s="2027"/>
      <c r="PXV38" s="2027"/>
      <c r="PXW38" s="2027"/>
      <c r="PXX38" s="2027"/>
      <c r="PXY38" s="2027"/>
      <c r="PXZ38" s="2027"/>
      <c r="PYA38" s="2027"/>
      <c r="PYB38" s="2027"/>
      <c r="PYC38" s="2027"/>
      <c r="PYD38" s="2027"/>
      <c r="PYE38" s="2027"/>
      <c r="PYF38" s="2027"/>
      <c r="PYG38" s="2027"/>
      <c r="PYH38" s="2027"/>
      <c r="PYI38" s="2027"/>
      <c r="PYJ38" s="2027"/>
      <c r="PYK38" s="2027"/>
      <c r="PYL38" s="2027"/>
      <c r="PYM38" s="2027"/>
      <c r="PYN38" s="2027"/>
      <c r="PYO38" s="2027"/>
      <c r="PYP38" s="2027"/>
      <c r="PYQ38" s="2027"/>
      <c r="PYR38" s="2027"/>
      <c r="PYS38" s="2027"/>
      <c r="PYT38" s="2027"/>
      <c r="PYU38" s="2027"/>
      <c r="PYV38" s="2027"/>
      <c r="PYW38" s="2027"/>
      <c r="PYX38" s="2027"/>
      <c r="PYY38" s="2027"/>
      <c r="PYZ38" s="2027"/>
      <c r="PZA38" s="2027"/>
      <c r="PZB38" s="2027"/>
      <c r="PZC38" s="2027"/>
      <c r="PZD38" s="2027"/>
      <c r="PZE38" s="2027"/>
      <c r="PZF38" s="2027"/>
      <c r="PZG38" s="2027"/>
      <c r="PZH38" s="2027"/>
      <c r="PZI38" s="2027"/>
      <c r="PZJ38" s="2027"/>
      <c r="PZK38" s="2027"/>
      <c r="PZL38" s="2027"/>
      <c r="PZM38" s="2027"/>
      <c r="PZN38" s="2027"/>
      <c r="PZO38" s="2027"/>
      <c r="PZP38" s="2027"/>
      <c r="PZQ38" s="2027"/>
      <c r="PZR38" s="2027"/>
      <c r="PZS38" s="2027"/>
      <c r="PZT38" s="2027"/>
      <c r="PZU38" s="2027"/>
      <c r="PZV38" s="2027"/>
      <c r="PZW38" s="2027"/>
      <c r="PZX38" s="2027"/>
      <c r="PZY38" s="2027"/>
      <c r="PZZ38" s="2027"/>
      <c r="QAA38" s="2027"/>
      <c r="QAB38" s="2027"/>
      <c r="QAC38" s="2027"/>
      <c r="QAD38" s="2027"/>
      <c r="QAE38" s="2027"/>
      <c r="QAF38" s="2027"/>
      <c r="QAG38" s="2027"/>
      <c r="QAH38" s="2027"/>
      <c r="QAI38" s="2027"/>
      <c r="QAJ38" s="2027"/>
      <c r="QAK38" s="2027"/>
      <c r="QAL38" s="2027"/>
      <c r="QAM38" s="2027"/>
      <c r="QAN38" s="2027"/>
      <c r="QAO38" s="2027"/>
      <c r="QAP38" s="2027"/>
      <c r="QAQ38" s="2027"/>
      <c r="QAR38" s="2027"/>
      <c r="QAS38" s="2027"/>
      <c r="QAT38" s="2027"/>
      <c r="QAU38" s="2027"/>
      <c r="QAV38" s="2027"/>
      <c r="QAW38" s="2027"/>
      <c r="QAX38" s="2027"/>
      <c r="QAY38" s="2027"/>
      <c r="QAZ38" s="2027"/>
      <c r="QBA38" s="2027"/>
      <c r="QBB38" s="2027"/>
      <c r="QBC38" s="2027"/>
      <c r="QBD38" s="2027"/>
      <c r="QBE38" s="2027"/>
      <c r="QBF38" s="2027"/>
      <c r="QBG38" s="2027"/>
      <c r="QBH38" s="2027"/>
      <c r="QBI38" s="2027"/>
      <c r="QBJ38" s="2027"/>
      <c r="QBK38" s="2027"/>
      <c r="QBL38" s="2027"/>
      <c r="QBM38" s="2027"/>
      <c r="QBN38" s="2027"/>
      <c r="QBO38" s="2027"/>
      <c r="QBP38" s="2027"/>
      <c r="QBQ38" s="2027"/>
      <c r="QBR38" s="2027"/>
      <c r="QBS38" s="2027"/>
      <c r="QBT38" s="2027"/>
      <c r="QBU38" s="2027"/>
      <c r="QBV38" s="2027"/>
      <c r="QBW38" s="2027"/>
      <c r="QBX38" s="2027"/>
      <c r="QBY38" s="2027"/>
      <c r="QBZ38" s="2027"/>
      <c r="QCA38" s="2027"/>
      <c r="QCB38" s="2027"/>
      <c r="QCC38" s="2027"/>
      <c r="QCD38" s="2027"/>
      <c r="QCE38" s="2027"/>
      <c r="QCF38" s="2027"/>
      <c r="QCG38" s="2027"/>
      <c r="QCH38" s="2027"/>
      <c r="QCI38" s="2027"/>
      <c r="QCJ38" s="2027"/>
      <c r="QCK38" s="2027"/>
      <c r="QCL38" s="2027"/>
      <c r="QCM38" s="2027"/>
      <c r="QCN38" s="2027"/>
      <c r="QCO38" s="2027"/>
      <c r="QCP38" s="2027"/>
      <c r="QCQ38" s="2027"/>
      <c r="QCR38" s="2027"/>
      <c r="QCS38" s="2027"/>
      <c r="QCT38" s="2027"/>
      <c r="QCU38" s="2027"/>
      <c r="QCV38" s="2027"/>
      <c r="QCW38" s="2027"/>
      <c r="QCX38" s="2027"/>
      <c r="QCY38" s="2027"/>
      <c r="QCZ38" s="2027"/>
      <c r="QDA38" s="2027"/>
      <c r="QDB38" s="2027"/>
      <c r="QDC38" s="2027"/>
      <c r="QDD38" s="2027"/>
      <c r="QDE38" s="2027"/>
      <c r="QDF38" s="2027"/>
      <c r="QDG38" s="2027"/>
      <c r="QDH38" s="2027"/>
      <c r="QDI38" s="2027"/>
      <c r="QDJ38" s="2027"/>
      <c r="QDK38" s="2027"/>
      <c r="QDL38" s="2027"/>
      <c r="QDM38" s="2027"/>
      <c r="QDN38" s="2027"/>
      <c r="QDO38" s="2027"/>
      <c r="QDP38" s="2027"/>
      <c r="QDQ38" s="2027"/>
      <c r="QDR38" s="2027"/>
      <c r="QDS38" s="2027"/>
      <c r="QDT38" s="2027"/>
      <c r="QDU38" s="2027"/>
      <c r="QDV38" s="2027"/>
      <c r="QDW38" s="2027"/>
      <c r="QDX38" s="2027"/>
      <c r="QDY38" s="2027"/>
      <c r="QDZ38" s="2027"/>
      <c r="QEA38" s="2027"/>
      <c r="QEB38" s="2027"/>
      <c r="QEC38" s="2027"/>
      <c r="QED38" s="2027"/>
      <c r="QEE38" s="2027"/>
      <c r="QEF38" s="2027"/>
      <c r="QEG38" s="2027"/>
      <c r="QEH38" s="2027"/>
      <c r="QEI38" s="2027"/>
      <c r="QEJ38" s="2027"/>
      <c r="QEK38" s="2027"/>
      <c r="QEL38" s="2027"/>
      <c r="QEM38" s="2027"/>
      <c r="QEN38" s="2027"/>
      <c r="QEO38" s="2027"/>
      <c r="QEP38" s="2027"/>
      <c r="QEQ38" s="2027"/>
      <c r="QER38" s="2027"/>
      <c r="QES38" s="2027"/>
      <c r="QET38" s="2027"/>
      <c r="QEU38" s="2027"/>
      <c r="QEV38" s="2027"/>
      <c r="QEW38" s="2027"/>
      <c r="QEX38" s="2027"/>
      <c r="QEY38" s="2027"/>
      <c r="QEZ38" s="2027"/>
      <c r="QFA38" s="2027"/>
      <c r="QFB38" s="2027"/>
      <c r="QFC38" s="2027"/>
      <c r="QFD38" s="2027"/>
      <c r="QFE38" s="2027"/>
      <c r="QFF38" s="2027"/>
      <c r="QFG38" s="2027"/>
      <c r="QFH38" s="2027"/>
      <c r="QFI38" s="2027"/>
      <c r="QFJ38" s="2027"/>
      <c r="QFK38" s="2027"/>
      <c r="QFL38" s="2027"/>
      <c r="QFM38" s="2027"/>
      <c r="QFN38" s="2027"/>
      <c r="QFO38" s="2027"/>
      <c r="QFP38" s="2027"/>
      <c r="QFQ38" s="2027"/>
      <c r="QFR38" s="2027"/>
      <c r="QFS38" s="2027"/>
      <c r="QFT38" s="2027"/>
      <c r="QFU38" s="2027"/>
      <c r="QFV38" s="2027"/>
      <c r="QFW38" s="2027"/>
      <c r="QFX38" s="2027"/>
      <c r="QFY38" s="2027"/>
      <c r="QFZ38" s="2027"/>
      <c r="QGA38" s="2027"/>
      <c r="QGB38" s="2027"/>
      <c r="QGC38" s="2027"/>
      <c r="QGD38" s="2027"/>
      <c r="QGE38" s="2027"/>
      <c r="QGF38" s="2027"/>
      <c r="QGG38" s="2027"/>
      <c r="QGH38" s="2027"/>
      <c r="QGI38" s="2027"/>
      <c r="QGJ38" s="2027"/>
      <c r="QGK38" s="2027"/>
      <c r="QGL38" s="2027"/>
      <c r="QGM38" s="2027"/>
      <c r="QGN38" s="2027"/>
      <c r="QGO38" s="2027"/>
      <c r="QGP38" s="2027"/>
      <c r="QGQ38" s="2027"/>
      <c r="QGR38" s="2027"/>
      <c r="QGS38" s="2027"/>
      <c r="QGT38" s="2027"/>
      <c r="QGU38" s="2027"/>
      <c r="QGV38" s="2027"/>
      <c r="QGW38" s="2027"/>
      <c r="QGX38" s="2027"/>
      <c r="QGY38" s="2027"/>
      <c r="QGZ38" s="2027"/>
      <c r="QHA38" s="2027"/>
      <c r="QHB38" s="2027"/>
      <c r="QHC38" s="2027"/>
      <c r="QHD38" s="2027"/>
      <c r="QHE38" s="2027"/>
      <c r="QHF38" s="2027"/>
      <c r="QHG38" s="2027"/>
      <c r="QHH38" s="2027"/>
      <c r="QHI38" s="2027"/>
      <c r="QHJ38" s="2027"/>
      <c r="QHK38" s="2027"/>
      <c r="QHL38" s="2027"/>
      <c r="QHM38" s="2027"/>
      <c r="QHN38" s="2027"/>
      <c r="QHO38" s="2027"/>
      <c r="QHP38" s="2027"/>
      <c r="QHQ38" s="2027"/>
      <c r="QHR38" s="2027"/>
      <c r="QHS38" s="2027"/>
      <c r="QHT38" s="2027"/>
      <c r="QHU38" s="2027"/>
      <c r="QHV38" s="2027"/>
      <c r="QHW38" s="2027"/>
      <c r="QHX38" s="2027"/>
      <c r="QHY38" s="2027"/>
      <c r="QHZ38" s="2027"/>
      <c r="QIA38" s="2027"/>
      <c r="QIB38" s="2027"/>
      <c r="QIC38" s="2027"/>
      <c r="QID38" s="2027"/>
      <c r="QIE38" s="2027"/>
      <c r="QIF38" s="2027"/>
      <c r="QIG38" s="2027"/>
      <c r="QIH38" s="2027"/>
      <c r="QII38" s="2027"/>
      <c r="QIJ38" s="2027"/>
      <c r="QIK38" s="2027"/>
      <c r="QIL38" s="2027"/>
      <c r="QIM38" s="2027"/>
      <c r="QIN38" s="2027"/>
      <c r="QIO38" s="2027"/>
      <c r="QIP38" s="2027"/>
      <c r="QIQ38" s="2027"/>
      <c r="QIR38" s="2027"/>
      <c r="QIS38" s="2027"/>
      <c r="QIT38" s="2027"/>
      <c r="QIU38" s="2027"/>
      <c r="QIV38" s="2027"/>
      <c r="QIW38" s="2027"/>
      <c r="QIX38" s="2027"/>
      <c r="QIY38" s="2027"/>
      <c r="QIZ38" s="2027"/>
      <c r="QJA38" s="2027"/>
      <c r="QJB38" s="2027"/>
      <c r="QJC38" s="2027"/>
      <c r="QJD38" s="2027"/>
      <c r="QJE38" s="2027"/>
      <c r="QJF38" s="2027"/>
      <c r="QJG38" s="2027"/>
      <c r="QJH38" s="2027"/>
      <c r="QJI38" s="2027"/>
      <c r="QJJ38" s="2027"/>
      <c r="QJK38" s="2027"/>
      <c r="QJL38" s="2027"/>
      <c r="QJM38" s="2027"/>
      <c r="QJN38" s="2027"/>
      <c r="QJO38" s="2027"/>
      <c r="QJP38" s="2027"/>
      <c r="QJQ38" s="2027"/>
      <c r="QJR38" s="2027"/>
      <c r="QJS38" s="2027"/>
      <c r="QJT38" s="2027"/>
      <c r="QJU38" s="2027"/>
      <c r="QJV38" s="2027"/>
      <c r="QJW38" s="2027"/>
      <c r="QJX38" s="2027"/>
      <c r="QJY38" s="2027"/>
      <c r="QJZ38" s="2027"/>
      <c r="QKA38" s="2027"/>
      <c r="QKB38" s="2027"/>
      <c r="QKC38" s="2027"/>
      <c r="QKD38" s="2027"/>
      <c r="QKE38" s="2027"/>
      <c r="QKF38" s="2027"/>
      <c r="QKG38" s="2027"/>
      <c r="QKH38" s="2027"/>
      <c r="QKI38" s="2027"/>
      <c r="QKJ38" s="2027"/>
      <c r="QKK38" s="2027"/>
      <c r="QKL38" s="2027"/>
      <c r="QKM38" s="2027"/>
      <c r="QKN38" s="2027"/>
      <c r="QKO38" s="2027"/>
      <c r="QKP38" s="2027"/>
      <c r="QKQ38" s="2027"/>
      <c r="QKR38" s="2027"/>
      <c r="QKS38" s="2027"/>
      <c r="QKT38" s="2027"/>
      <c r="QKU38" s="2027"/>
      <c r="QKV38" s="2027"/>
      <c r="QKW38" s="2027"/>
      <c r="QKX38" s="2027"/>
      <c r="QKY38" s="2027"/>
      <c r="QKZ38" s="2027"/>
      <c r="QLA38" s="2027"/>
      <c r="QLB38" s="2027"/>
      <c r="QLC38" s="2027"/>
      <c r="QLD38" s="2027"/>
      <c r="QLE38" s="2027"/>
      <c r="QLF38" s="2027"/>
      <c r="QLG38" s="2027"/>
      <c r="QLH38" s="2027"/>
      <c r="QLI38" s="2027"/>
      <c r="QLJ38" s="2027"/>
      <c r="QLK38" s="2027"/>
      <c r="QLL38" s="2027"/>
      <c r="QLM38" s="2027"/>
      <c r="QLN38" s="2027"/>
      <c r="QLO38" s="2027"/>
      <c r="QLP38" s="2027"/>
      <c r="QLQ38" s="2027"/>
      <c r="QLR38" s="2027"/>
      <c r="QLS38" s="2027"/>
      <c r="QLT38" s="2027"/>
      <c r="QLU38" s="2027"/>
      <c r="QLV38" s="2027"/>
      <c r="QLW38" s="2027"/>
      <c r="QLX38" s="2027"/>
      <c r="QLY38" s="2027"/>
      <c r="QLZ38" s="2027"/>
      <c r="QMA38" s="2027"/>
      <c r="QMB38" s="2027"/>
      <c r="QMC38" s="2027"/>
      <c r="QMD38" s="2027"/>
      <c r="QME38" s="2027"/>
      <c r="QMF38" s="2027"/>
      <c r="QMG38" s="2027"/>
      <c r="QMH38" s="2027"/>
      <c r="QMI38" s="2027"/>
      <c r="QMJ38" s="2027"/>
      <c r="QMK38" s="2027"/>
      <c r="QML38" s="2027"/>
      <c r="QMM38" s="2027"/>
      <c r="QMN38" s="2027"/>
      <c r="QMO38" s="2027"/>
      <c r="QMP38" s="2027"/>
      <c r="QMQ38" s="2027"/>
      <c r="QMR38" s="2027"/>
      <c r="QMS38" s="2027"/>
      <c r="QMT38" s="2027"/>
      <c r="QMU38" s="2027"/>
      <c r="QMV38" s="2027"/>
      <c r="QMW38" s="2027"/>
      <c r="QMX38" s="2027"/>
      <c r="QMY38" s="2027"/>
      <c r="QMZ38" s="2027"/>
      <c r="QNA38" s="2027"/>
      <c r="QNB38" s="2027"/>
      <c r="QNC38" s="2027"/>
      <c r="QND38" s="2027"/>
      <c r="QNE38" s="2027"/>
      <c r="QNF38" s="2027"/>
      <c r="QNG38" s="2027"/>
      <c r="QNH38" s="2027"/>
      <c r="QNI38" s="2027"/>
      <c r="QNJ38" s="2027"/>
      <c r="QNK38" s="2027"/>
      <c r="QNL38" s="2027"/>
      <c r="QNM38" s="2027"/>
      <c r="QNN38" s="2027"/>
      <c r="QNO38" s="2027"/>
      <c r="QNP38" s="2027"/>
      <c r="QNQ38" s="2027"/>
      <c r="QNR38" s="2027"/>
      <c r="QNS38" s="2027"/>
      <c r="QNT38" s="2027"/>
      <c r="QNU38" s="2027"/>
      <c r="QNV38" s="2027"/>
      <c r="QNW38" s="2027"/>
      <c r="QNX38" s="2027"/>
      <c r="QNY38" s="2027"/>
      <c r="QNZ38" s="2027"/>
      <c r="QOA38" s="2027"/>
      <c r="QOB38" s="2027"/>
      <c r="QOC38" s="2027"/>
      <c r="QOD38" s="2027"/>
      <c r="QOE38" s="2027"/>
      <c r="QOF38" s="2027"/>
      <c r="QOG38" s="2027"/>
      <c r="QOH38" s="2027"/>
      <c r="QOI38" s="2027"/>
      <c r="QOJ38" s="2027"/>
      <c r="QOK38" s="2027"/>
      <c r="QOL38" s="2027"/>
      <c r="QOM38" s="2027"/>
      <c r="QON38" s="2027"/>
      <c r="QOO38" s="2027"/>
      <c r="QOP38" s="2027"/>
      <c r="QOQ38" s="2027"/>
      <c r="QOR38" s="2027"/>
      <c r="QOS38" s="2027"/>
      <c r="QOT38" s="2027"/>
      <c r="QOU38" s="2027"/>
      <c r="QOV38" s="2027"/>
      <c r="QOW38" s="2027"/>
      <c r="QOX38" s="2027"/>
      <c r="QOY38" s="2027"/>
      <c r="QOZ38" s="2027"/>
      <c r="QPA38" s="2027"/>
      <c r="QPB38" s="2027"/>
      <c r="QPC38" s="2027"/>
      <c r="QPD38" s="2027"/>
      <c r="QPE38" s="2027"/>
      <c r="QPF38" s="2027"/>
      <c r="QPG38" s="2027"/>
      <c r="QPH38" s="2027"/>
      <c r="QPI38" s="2027"/>
      <c r="QPJ38" s="2027"/>
      <c r="QPK38" s="2027"/>
      <c r="QPL38" s="2027"/>
      <c r="QPM38" s="2027"/>
      <c r="QPN38" s="2027"/>
      <c r="QPO38" s="2027"/>
      <c r="QPP38" s="2027"/>
      <c r="QPQ38" s="2027"/>
      <c r="QPR38" s="2027"/>
      <c r="QPS38" s="2027"/>
      <c r="QPT38" s="2027"/>
      <c r="QPU38" s="2027"/>
      <c r="QPV38" s="2027"/>
      <c r="QPW38" s="2027"/>
      <c r="QPX38" s="2027"/>
      <c r="QPY38" s="2027"/>
      <c r="QPZ38" s="2027"/>
      <c r="QQA38" s="2027"/>
      <c r="QQB38" s="2027"/>
      <c r="QQC38" s="2027"/>
      <c r="QQD38" s="2027"/>
      <c r="QQE38" s="2027"/>
      <c r="QQF38" s="2027"/>
      <c r="QQG38" s="2027"/>
      <c r="QQH38" s="2027"/>
      <c r="QQI38" s="2027"/>
      <c r="QQJ38" s="2027"/>
      <c r="QQK38" s="2027"/>
      <c r="QQL38" s="2027"/>
      <c r="QQM38" s="2027"/>
      <c r="QQN38" s="2027"/>
      <c r="QQO38" s="2027"/>
      <c r="QQP38" s="2027"/>
      <c r="QQQ38" s="2027"/>
      <c r="QQR38" s="2027"/>
      <c r="QQS38" s="2027"/>
      <c r="QQT38" s="2027"/>
      <c r="QQU38" s="2027"/>
      <c r="QQV38" s="2027"/>
      <c r="QQW38" s="2027"/>
      <c r="QQX38" s="2027"/>
      <c r="QQY38" s="2027"/>
      <c r="QQZ38" s="2027"/>
      <c r="QRA38" s="2027"/>
      <c r="QRB38" s="2027"/>
      <c r="QRC38" s="2027"/>
      <c r="QRD38" s="2027"/>
      <c r="QRE38" s="2027"/>
      <c r="QRF38" s="2027"/>
      <c r="QRG38" s="2027"/>
      <c r="QRH38" s="2027"/>
      <c r="QRI38" s="2027"/>
      <c r="QRJ38" s="2027"/>
      <c r="QRK38" s="2027"/>
      <c r="QRL38" s="2027"/>
      <c r="QRM38" s="2027"/>
      <c r="QRN38" s="2027"/>
      <c r="QRO38" s="2027"/>
      <c r="QRP38" s="2027"/>
      <c r="QRQ38" s="2027"/>
      <c r="QRR38" s="2027"/>
      <c r="QRS38" s="2027"/>
      <c r="QRT38" s="2027"/>
      <c r="QRU38" s="2027"/>
      <c r="QRV38" s="2027"/>
      <c r="QRW38" s="2027"/>
      <c r="QRX38" s="2027"/>
      <c r="QRY38" s="2027"/>
      <c r="QRZ38" s="2027"/>
      <c r="QSA38" s="2027"/>
      <c r="QSB38" s="2027"/>
      <c r="QSC38" s="2027"/>
      <c r="QSD38" s="2027"/>
      <c r="QSE38" s="2027"/>
      <c r="QSF38" s="2027"/>
      <c r="QSG38" s="2027"/>
      <c r="QSH38" s="2027"/>
      <c r="QSI38" s="2027"/>
      <c r="QSJ38" s="2027"/>
      <c r="QSK38" s="2027"/>
      <c r="QSL38" s="2027"/>
      <c r="QSM38" s="2027"/>
      <c r="QSN38" s="2027"/>
      <c r="QSO38" s="2027"/>
      <c r="QSP38" s="2027"/>
      <c r="QSQ38" s="2027"/>
      <c r="QSR38" s="2027"/>
      <c r="QSS38" s="2027"/>
      <c r="QST38" s="2027"/>
      <c r="QSU38" s="2027"/>
      <c r="QSV38" s="2027"/>
      <c r="QSW38" s="2027"/>
      <c r="QSX38" s="2027"/>
      <c r="QSY38" s="2027"/>
      <c r="QSZ38" s="2027"/>
      <c r="QTA38" s="2027"/>
      <c r="QTB38" s="2027"/>
      <c r="QTC38" s="2027"/>
      <c r="QTD38" s="2027"/>
      <c r="QTE38" s="2027"/>
      <c r="QTF38" s="2027"/>
      <c r="QTG38" s="2027"/>
      <c r="QTH38" s="2027"/>
      <c r="QTI38" s="2027"/>
      <c r="QTJ38" s="2027"/>
      <c r="QTK38" s="2027"/>
      <c r="QTL38" s="2027"/>
      <c r="QTM38" s="2027"/>
      <c r="QTN38" s="2027"/>
      <c r="QTO38" s="2027"/>
      <c r="QTP38" s="2027"/>
      <c r="QTQ38" s="2027"/>
      <c r="QTR38" s="2027"/>
      <c r="QTS38" s="2027"/>
      <c r="QTT38" s="2027"/>
      <c r="QTU38" s="2027"/>
      <c r="QTV38" s="2027"/>
      <c r="QTW38" s="2027"/>
      <c r="QTX38" s="2027"/>
      <c r="QTY38" s="2027"/>
      <c r="QTZ38" s="2027"/>
      <c r="QUA38" s="2027"/>
      <c r="QUB38" s="2027"/>
      <c r="QUC38" s="2027"/>
      <c r="QUD38" s="2027"/>
      <c r="QUE38" s="2027"/>
      <c r="QUF38" s="2027"/>
      <c r="QUG38" s="2027"/>
      <c r="QUH38" s="2027"/>
      <c r="QUI38" s="2027"/>
      <c r="QUJ38" s="2027"/>
      <c r="QUK38" s="2027"/>
      <c r="QUL38" s="2027"/>
      <c r="QUM38" s="2027"/>
      <c r="QUN38" s="2027"/>
      <c r="QUO38" s="2027"/>
      <c r="QUP38" s="2027"/>
      <c r="QUQ38" s="2027"/>
      <c r="QUR38" s="2027"/>
      <c r="QUS38" s="2027"/>
      <c r="QUT38" s="2027"/>
      <c r="QUU38" s="2027"/>
      <c r="QUV38" s="2027"/>
      <c r="QUW38" s="2027"/>
      <c r="QUX38" s="2027"/>
      <c r="QUY38" s="2027"/>
      <c r="QUZ38" s="2027"/>
      <c r="QVA38" s="2027"/>
      <c r="QVB38" s="2027"/>
      <c r="QVC38" s="2027"/>
      <c r="QVD38" s="2027"/>
      <c r="QVE38" s="2027"/>
      <c r="QVF38" s="2027"/>
      <c r="QVG38" s="2027"/>
      <c r="QVH38" s="2027"/>
      <c r="QVI38" s="2027"/>
      <c r="QVJ38" s="2027"/>
      <c r="QVK38" s="2027"/>
      <c r="QVL38" s="2027"/>
      <c r="QVM38" s="2027"/>
      <c r="QVN38" s="2027"/>
      <c r="QVO38" s="2027"/>
      <c r="QVP38" s="2027"/>
      <c r="QVQ38" s="2027"/>
      <c r="QVR38" s="2027"/>
      <c r="QVS38" s="2027"/>
      <c r="QVT38" s="2027"/>
      <c r="QVU38" s="2027"/>
      <c r="QVV38" s="2027"/>
      <c r="QVW38" s="2027"/>
      <c r="QVX38" s="2027"/>
      <c r="QVY38" s="2027"/>
      <c r="QVZ38" s="2027"/>
      <c r="QWA38" s="2027"/>
      <c r="QWB38" s="2027"/>
      <c r="QWC38" s="2027"/>
      <c r="QWD38" s="2027"/>
      <c r="QWE38" s="2027"/>
      <c r="QWF38" s="2027"/>
      <c r="QWG38" s="2027"/>
      <c r="QWH38" s="2027"/>
      <c r="QWI38" s="2027"/>
      <c r="QWJ38" s="2027"/>
      <c r="QWK38" s="2027"/>
      <c r="QWL38" s="2027"/>
      <c r="QWM38" s="2027"/>
      <c r="QWN38" s="2027"/>
      <c r="QWO38" s="2027"/>
      <c r="QWP38" s="2027"/>
      <c r="QWQ38" s="2027"/>
      <c r="QWR38" s="2027"/>
      <c r="QWS38" s="2027"/>
      <c r="QWT38" s="2027"/>
      <c r="QWU38" s="2027"/>
      <c r="QWV38" s="2027"/>
      <c r="QWW38" s="2027"/>
      <c r="QWX38" s="2027"/>
      <c r="QWY38" s="2027"/>
      <c r="QWZ38" s="2027"/>
      <c r="QXA38" s="2027"/>
      <c r="QXB38" s="2027"/>
      <c r="QXC38" s="2027"/>
      <c r="QXD38" s="2027"/>
      <c r="QXE38" s="2027"/>
      <c r="QXF38" s="2027"/>
      <c r="QXG38" s="2027"/>
      <c r="QXH38" s="2027"/>
      <c r="QXI38" s="2027"/>
      <c r="QXJ38" s="2027"/>
      <c r="QXK38" s="2027"/>
      <c r="QXL38" s="2027"/>
      <c r="QXM38" s="2027"/>
      <c r="QXN38" s="2027"/>
      <c r="QXO38" s="2027"/>
      <c r="QXP38" s="2027"/>
      <c r="QXQ38" s="2027"/>
      <c r="QXR38" s="2027"/>
      <c r="QXS38" s="2027"/>
      <c r="QXT38" s="2027"/>
      <c r="QXU38" s="2027"/>
      <c r="QXV38" s="2027"/>
      <c r="QXW38" s="2027"/>
      <c r="QXX38" s="2027"/>
      <c r="QXY38" s="2027"/>
      <c r="QXZ38" s="2027"/>
      <c r="QYA38" s="2027"/>
      <c r="QYB38" s="2027"/>
      <c r="QYC38" s="2027"/>
      <c r="QYD38" s="2027"/>
      <c r="QYE38" s="2027"/>
      <c r="QYF38" s="2027"/>
      <c r="QYG38" s="2027"/>
      <c r="QYH38" s="2027"/>
      <c r="QYI38" s="2027"/>
      <c r="QYJ38" s="2027"/>
      <c r="QYK38" s="2027"/>
      <c r="QYL38" s="2027"/>
      <c r="QYM38" s="2027"/>
      <c r="QYN38" s="2027"/>
      <c r="QYO38" s="2027"/>
      <c r="QYP38" s="2027"/>
      <c r="QYQ38" s="2027"/>
      <c r="QYR38" s="2027"/>
      <c r="QYS38" s="2027"/>
      <c r="QYT38" s="2027"/>
      <c r="QYU38" s="2027"/>
      <c r="QYV38" s="2027"/>
      <c r="QYW38" s="2027"/>
      <c r="QYX38" s="2027"/>
      <c r="QYY38" s="2027"/>
      <c r="QYZ38" s="2027"/>
      <c r="QZA38" s="2027"/>
      <c r="QZB38" s="2027"/>
      <c r="QZC38" s="2027"/>
      <c r="QZD38" s="2027"/>
      <c r="QZE38" s="2027"/>
      <c r="QZF38" s="2027"/>
      <c r="QZG38" s="2027"/>
      <c r="QZH38" s="2027"/>
      <c r="QZI38" s="2027"/>
      <c r="QZJ38" s="2027"/>
      <c r="QZK38" s="2027"/>
      <c r="QZL38" s="2027"/>
      <c r="QZM38" s="2027"/>
      <c r="QZN38" s="2027"/>
      <c r="QZO38" s="2027"/>
      <c r="QZP38" s="2027"/>
      <c r="QZQ38" s="2027"/>
      <c r="QZR38" s="2027"/>
      <c r="QZS38" s="2027"/>
      <c r="QZT38" s="2027"/>
      <c r="QZU38" s="2027"/>
      <c r="QZV38" s="2027"/>
      <c r="QZW38" s="2027"/>
      <c r="QZX38" s="2027"/>
      <c r="QZY38" s="2027"/>
      <c r="QZZ38" s="2027"/>
      <c r="RAA38" s="2027"/>
      <c r="RAB38" s="2027"/>
      <c r="RAC38" s="2027"/>
      <c r="RAD38" s="2027"/>
      <c r="RAE38" s="2027"/>
      <c r="RAF38" s="2027"/>
      <c r="RAG38" s="2027"/>
      <c r="RAH38" s="2027"/>
      <c r="RAI38" s="2027"/>
      <c r="RAJ38" s="2027"/>
      <c r="RAK38" s="2027"/>
      <c r="RAL38" s="2027"/>
      <c r="RAM38" s="2027"/>
      <c r="RAN38" s="2027"/>
      <c r="RAO38" s="2027"/>
      <c r="RAP38" s="2027"/>
      <c r="RAQ38" s="2027"/>
      <c r="RAR38" s="2027"/>
      <c r="RAS38" s="2027"/>
      <c r="RAT38" s="2027"/>
      <c r="RAU38" s="2027"/>
      <c r="RAV38" s="2027"/>
      <c r="RAW38" s="2027"/>
      <c r="RAX38" s="2027"/>
      <c r="RAY38" s="2027"/>
      <c r="RAZ38" s="2027"/>
      <c r="RBA38" s="2027"/>
      <c r="RBB38" s="2027"/>
      <c r="RBC38" s="2027"/>
      <c r="RBD38" s="2027"/>
      <c r="RBE38" s="2027"/>
      <c r="RBF38" s="2027"/>
      <c r="RBG38" s="2027"/>
      <c r="RBH38" s="2027"/>
      <c r="RBI38" s="2027"/>
      <c r="RBJ38" s="2027"/>
      <c r="RBK38" s="2027"/>
      <c r="RBL38" s="2027"/>
      <c r="RBM38" s="2027"/>
      <c r="RBN38" s="2027"/>
      <c r="RBO38" s="2027"/>
      <c r="RBP38" s="2027"/>
      <c r="RBQ38" s="2027"/>
      <c r="RBR38" s="2027"/>
      <c r="RBS38" s="2027"/>
      <c r="RBT38" s="2027"/>
      <c r="RBU38" s="2027"/>
      <c r="RBV38" s="2027"/>
      <c r="RBW38" s="2027"/>
      <c r="RBX38" s="2027"/>
      <c r="RBY38" s="2027"/>
      <c r="RBZ38" s="2027"/>
      <c r="RCA38" s="2027"/>
      <c r="RCB38" s="2027"/>
      <c r="RCC38" s="2027"/>
      <c r="RCD38" s="2027"/>
      <c r="RCE38" s="2027"/>
      <c r="RCF38" s="2027"/>
      <c r="RCG38" s="2027"/>
      <c r="RCH38" s="2027"/>
      <c r="RCI38" s="2027"/>
      <c r="RCJ38" s="2027"/>
      <c r="RCK38" s="2027"/>
      <c r="RCL38" s="2027"/>
      <c r="RCM38" s="2027"/>
      <c r="RCN38" s="2027"/>
      <c r="RCO38" s="2027"/>
      <c r="RCP38" s="2027"/>
      <c r="RCQ38" s="2027"/>
      <c r="RCR38" s="2027"/>
      <c r="RCS38" s="2027"/>
      <c r="RCT38" s="2027"/>
      <c r="RCU38" s="2027"/>
      <c r="RCV38" s="2027"/>
      <c r="RCW38" s="2027"/>
      <c r="RCX38" s="2027"/>
      <c r="RCY38" s="2027"/>
      <c r="RCZ38" s="2027"/>
      <c r="RDA38" s="2027"/>
      <c r="RDB38" s="2027"/>
      <c r="RDC38" s="2027"/>
      <c r="RDD38" s="2027"/>
      <c r="RDE38" s="2027"/>
      <c r="RDF38" s="2027"/>
      <c r="RDG38" s="2027"/>
      <c r="RDH38" s="2027"/>
      <c r="RDI38" s="2027"/>
      <c r="RDJ38" s="2027"/>
      <c r="RDK38" s="2027"/>
      <c r="RDL38" s="2027"/>
      <c r="RDM38" s="2027"/>
      <c r="RDN38" s="2027"/>
      <c r="RDO38" s="2027"/>
      <c r="RDP38" s="2027"/>
      <c r="RDQ38" s="2027"/>
      <c r="RDR38" s="2027"/>
      <c r="RDS38" s="2027"/>
      <c r="RDT38" s="2027"/>
      <c r="RDU38" s="2027"/>
      <c r="RDV38" s="2027"/>
      <c r="RDW38" s="2027"/>
      <c r="RDX38" s="2027"/>
      <c r="RDY38" s="2027"/>
      <c r="RDZ38" s="2027"/>
      <c r="REA38" s="2027"/>
      <c r="REB38" s="2027"/>
      <c r="REC38" s="2027"/>
      <c r="RED38" s="2027"/>
      <c r="REE38" s="2027"/>
      <c r="REF38" s="2027"/>
      <c r="REG38" s="2027"/>
      <c r="REH38" s="2027"/>
      <c r="REI38" s="2027"/>
      <c r="REJ38" s="2027"/>
      <c r="REK38" s="2027"/>
      <c r="REL38" s="2027"/>
      <c r="REM38" s="2027"/>
      <c r="REN38" s="2027"/>
      <c r="REO38" s="2027"/>
      <c r="REP38" s="2027"/>
      <c r="REQ38" s="2027"/>
      <c r="RER38" s="2027"/>
      <c r="RES38" s="2027"/>
      <c r="RET38" s="2027"/>
      <c r="REU38" s="2027"/>
      <c r="REV38" s="2027"/>
      <c r="REW38" s="2027"/>
      <c r="REX38" s="2027"/>
      <c r="REY38" s="2027"/>
      <c r="REZ38" s="2027"/>
      <c r="RFA38" s="2027"/>
      <c r="RFB38" s="2027"/>
      <c r="RFC38" s="2027"/>
      <c r="RFD38" s="2027"/>
      <c r="RFE38" s="2027"/>
      <c r="RFF38" s="2027"/>
      <c r="RFG38" s="2027"/>
      <c r="RFH38" s="2027"/>
      <c r="RFI38" s="2027"/>
      <c r="RFJ38" s="2027"/>
      <c r="RFK38" s="2027"/>
      <c r="RFL38" s="2027"/>
      <c r="RFM38" s="2027"/>
      <c r="RFN38" s="2027"/>
      <c r="RFO38" s="2027"/>
      <c r="RFP38" s="2027"/>
      <c r="RFQ38" s="2027"/>
      <c r="RFR38" s="2027"/>
      <c r="RFS38" s="2027"/>
      <c r="RFT38" s="2027"/>
      <c r="RFU38" s="2027"/>
      <c r="RFV38" s="2027"/>
      <c r="RFW38" s="2027"/>
      <c r="RFX38" s="2027"/>
      <c r="RFY38" s="2027"/>
      <c r="RFZ38" s="2027"/>
      <c r="RGA38" s="2027"/>
      <c r="RGB38" s="2027"/>
      <c r="RGC38" s="2027"/>
      <c r="RGD38" s="2027"/>
      <c r="RGE38" s="2027"/>
      <c r="RGF38" s="2027"/>
      <c r="RGG38" s="2027"/>
      <c r="RGH38" s="2027"/>
      <c r="RGI38" s="2027"/>
      <c r="RGJ38" s="2027"/>
      <c r="RGK38" s="2027"/>
      <c r="RGL38" s="2027"/>
      <c r="RGM38" s="2027"/>
      <c r="RGN38" s="2027"/>
      <c r="RGO38" s="2027"/>
      <c r="RGP38" s="2027"/>
      <c r="RGQ38" s="2027"/>
      <c r="RGR38" s="2027"/>
      <c r="RGS38" s="2027"/>
      <c r="RGT38" s="2027"/>
      <c r="RGU38" s="2027"/>
      <c r="RGV38" s="2027"/>
      <c r="RGW38" s="2027"/>
      <c r="RGX38" s="2027"/>
      <c r="RGY38" s="2027"/>
      <c r="RGZ38" s="2027"/>
      <c r="RHA38" s="2027"/>
      <c r="RHB38" s="2027"/>
      <c r="RHC38" s="2027"/>
      <c r="RHD38" s="2027"/>
      <c r="RHE38" s="2027"/>
      <c r="RHF38" s="2027"/>
      <c r="RHG38" s="2027"/>
      <c r="RHH38" s="2027"/>
      <c r="RHI38" s="2027"/>
      <c r="RHJ38" s="2027"/>
      <c r="RHK38" s="2027"/>
      <c r="RHL38" s="2027"/>
      <c r="RHM38" s="2027"/>
      <c r="RHN38" s="2027"/>
      <c r="RHO38" s="2027"/>
      <c r="RHP38" s="2027"/>
      <c r="RHQ38" s="2027"/>
      <c r="RHR38" s="2027"/>
      <c r="RHS38" s="2027"/>
      <c r="RHT38" s="2027"/>
      <c r="RHU38" s="2027"/>
      <c r="RHV38" s="2027"/>
      <c r="RHW38" s="2027"/>
      <c r="RHX38" s="2027"/>
      <c r="RHY38" s="2027"/>
      <c r="RHZ38" s="2027"/>
      <c r="RIA38" s="2027"/>
      <c r="RIB38" s="2027"/>
      <c r="RIC38" s="2027"/>
      <c r="RID38" s="2027"/>
      <c r="RIE38" s="2027"/>
      <c r="RIF38" s="2027"/>
      <c r="RIG38" s="2027"/>
      <c r="RIH38" s="2027"/>
      <c r="RII38" s="2027"/>
      <c r="RIJ38" s="2027"/>
      <c r="RIK38" s="2027"/>
      <c r="RIL38" s="2027"/>
      <c r="RIM38" s="2027"/>
      <c r="RIN38" s="2027"/>
      <c r="RIO38" s="2027"/>
      <c r="RIP38" s="2027"/>
      <c r="RIQ38" s="2027"/>
      <c r="RIR38" s="2027"/>
      <c r="RIS38" s="2027"/>
      <c r="RIT38" s="2027"/>
      <c r="RIU38" s="2027"/>
      <c r="RIV38" s="2027"/>
      <c r="RIW38" s="2027"/>
      <c r="RIX38" s="2027"/>
      <c r="RIY38" s="2027"/>
      <c r="RIZ38" s="2027"/>
      <c r="RJA38" s="2027"/>
      <c r="RJB38" s="2027"/>
      <c r="RJC38" s="2027"/>
      <c r="RJD38" s="2027"/>
      <c r="RJE38" s="2027"/>
      <c r="RJF38" s="2027"/>
      <c r="RJG38" s="2027"/>
      <c r="RJH38" s="2027"/>
      <c r="RJI38" s="2027"/>
      <c r="RJJ38" s="2027"/>
      <c r="RJK38" s="2027"/>
      <c r="RJL38" s="2027"/>
      <c r="RJM38" s="2027"/>
      <c r="RJN38" s="2027"/>
      <c r="RJO38" s="2027"/>
      <c r="RJP38" s="2027"/>
      <c r="RJQ38" s="2027"/>
      <c r="RJR38" s="2027"/>
      <c r="RJS38" s="2027"/>
      <c r="RJT38" s="2027"/>
      <c r="RJU38" s="2027"/>
      <c r="RJV38" s="2027"/>
      <c r="RJW38" s="2027"/>
      <c r="RJX38" s="2027"/>
      <c r="RJY38" s="2027"/>
      <c r="RJZ38" s="2027"/>
      <c r="RKA38" s="2027"/>
      <c r="RKB38" s="2027"/>
      <c r="RKC38" s="2027"/>
      <c r="RKD38" s="2027"/>
      <c r="RKE38" s="2027"/>
      <c r="RKF38" s="2027"/>
      <c r="RKG38" s="2027"/>
      <c r="RKH38" s="2027"/>
      <c r="RKI38" s="2027"/>
      <c r="RKJ38" s="2027"/>
      <c r="RKK38" s="2027"/>
      <c r="RKL38" s="2027"/>
      <c r="RKM38" s="2027"/>
      <c r="RKN38" s="2027"/>
      <c r="RKO38" s="2027"/>
      <c r="RKP38" s="2027"/>
      <c r="RKQ38" s="2027"/>
      <c r="RKR38" s="2027"/>
      <c r="RKS38" s="2027"/>
      <c r="RKT38" s="2027"/>
      <c r="RKU38" s="2027"/>
      <c r="RKV38" s="2027"/>
      <c r="RKW38" s="2027"/>
      <c r="RKX38" s="2027"/>
      <c r="RKY38" s="2027"/>
      <c r="RKZ38" s="2027"/>
      <c r="RLA38" s="2027"/>
      <c r="RLB38" s="2027"/>
      <c r="RLC38" s="2027"/>
      <c r="RLD38" s="2027"/>
      <c r="RLE38" s="2027"/>
      <c r="RLF38" s="2027"/>
      <c r="RLG38" s="2027"/>
      <c r="RLH38" s="2027"/>
      <c r="RLI38" s="2027"/>
      <c r="RLJ38" s="2027"/>
      <c r="RLK38" s="2027"/>
      <c r="RLL38" s="2027"/>
      <c r="RLM38" s="2027"/>
      <c r="RLN38" s="2027"/>
      <c r="RLO38" s="2027"/>
      <c r="RLP38" s="2027"/>
      <c r="RLQ38" s="2027"/>
      <c r="RLR38" s="2027"/>
      <c r="RLS38" s="2027"/>
      <c r="RLT38" s="2027"/>
      <c r="RLU38" s="2027"/>
      <c r="RLV38" s="2027"/>
      <c r="RLW38" s="2027"/>
      <c r="RLX38" s="2027"/>
      <c r="RLY38" s="2027"/>
      <c r="RLZ38" s="2027"/>
      <c r="RMA38" s="2027"/>
      <c r="RMB38" s="2027"/>
      <c r="RMC38" s="2027"/>
      <c r="RMD38" s="2027"/>
      <c r="RME38" s="2027"/>
      <c r="RMF38" s="2027"/>
      <c r="RMG38" s="2027"/>
      <c r="RMH38" s="2027"/>
      <c r="RMI38" s="2027"/>
      <c r="RMJ38" s="2027"/>
      <c r="RMK38" s="2027"/>
      <c r="RML38" s="2027"/>
      <c r="RMM38" s="2027"/>
      <c r="RMN38" s="2027"/>
      <c r="RMO38" s="2027"/>
      <c r="RMP38" s="2027"/>
      <c r="RMQ38" s="2027"/>
      <c r="RMR38" s="2027"/>
      <c r="RMS38" s="2027"/>
      <c r="RMT38" s="2027"/>
      <c r="RMU38" s="2027"/>
      <c r="RMV38" s="2027"/>
      <c r="RMW38" s="2027"/>
      <c r="RMX38" s="2027"/>
      <c r="RMY38" s="2027"/>
      <c r="RMZ38" s="2027"/>
      <c r="RNA38" s="2027"/>
      <c r="RNB38" s="2027"/>
      <c r="RNC38" s="2027"/>
      <c r="RND38" s="2027"/>
      <c r="RNE38" s="2027"/>
      <c r="RNF38" s="2027"/>
      <c r="RNG38" s="2027"/>
      <c r="RNH38" s="2027"/>
      <c r="RNI38" s="2027"/>
      <c r="RNJ38" s="2027"/>
      <c r="RNK38" s="2027"/>
      <c r="RNL38" s="2027"/>
      <c r="RNM38" s="2027"/>
      <c r="RNN38" s="2027"/>
      <c r="RNO38" s="2027"/>
      <c r="RNP38" s="2027"/>
      <c r="RNQ38" s="2027"/>
      <c r="RNR38" s="2027"/>
      <c r="RNS38" s="2027"/>
      <c r="RNT38" s="2027"/>
      <c r="RNU38" s="2027"/>
      <c r="RNV38" s="2027"/>
      <c r="RNW38" s="2027"/>
      <c r="RNX38" s="2027"/>
      <c r="RNY38" s="2027"/>
      <c r="RNZ38" s="2027"/>
      <c r="ROA38" s="2027"/>
      <c r="ROB38" s="2027"/>
      <c r="ROC38" s="2027"/>
      <c r="ROD38" s="2027"/>
      <c r="ROE38" s="2027"/>
      <c r="ROF38" s="2027"/>
      <c r="ROG38" s="2027"/>
      <c r="ROH38" s="2027"/>
      <c r="ROI38" s="2027"/>
      <c r="ROJ38" s="2027"/>
      <c r="ROK38" s="2027"/>
      <c r="ROL38" s="2027"/>
      <c r="ROM38" s="2027"/>
      <c r="RON38" s="2027"/>
      <c r="ROO38" s="2027"/>
      <c r="ROP38" s="2027"/>
      <c r="ROQ38" s="2027"/>
      <c r="ROR38" s="2027"/>
      <c r="ROS38" s="2027"/>
      <c r="ROT38" s="2027"/>
      <c r="ROU38" s="2027"/>
      <c r="ROV38" s="2027"/>
      <c r="ROW38" s="2027"/>
      <c r="ROX38" s="2027"/>
      <c r="ROY38" s="2027"/>
      <c r="ROZ38" s="2027"/>
      <c r="RPA38" s="2027"/>
      <c r="RPB38" s="2027"/>
      <c r="RPC38" s="2027"/>
      <c r="RPD38" s="2027"/>
      <c r="RPE38" s="2027"/>
      <c r="RPF38" s="2027"/>
      <c r="RPG38" s="2027"/>
      <c r="RPH38" s="2027"/>
      <c r="RPI38" s="2027"/>
      <c r="RPJ38" s="2027"/>
      <c r="RPK38" s="2027"/>
      <c r="RPL38" s="2027"/>
      <c r="RPM38" s="2027"/>
      <c r="RPN38" s="2027"/>
      <c r="RPO38" s="2027"/>
      <c r="RPP38" s="2027"/>
      <c r="RPQ38" s="2027"/>
      <c r="RPR38" s="2027"/>
      <c r="RPS38" s="2027"/>
      <c r="RPT38" s="2027"/>
      <c r="RPU38" s="2027"/>
      <c r="RPV38" s="2027"/>
      <c r="RPW38" s="2027"/>
      <c r="RPX38" s="2027"/>
      <c r="RPY38" s="2027"/>
      <c r="RPZ38" s="2027"/>
      <c r="RQA38" s="2027"/>
      <c r="RQB38" s="2027"/>
      <c r="RQC38" s="2027"/>
      <c r="RQD38" s="2027"/>
      <c r="RQE38" s="2027"/>
      <c r="RQF38" s="2027"/>
      <c r="RQG38" s="2027"/>
      <c r="RQH38" s="2027"/>
      <c r="RQI38" s="2027"/>
      <c r="RQJ38" s="2027"/>
      <c r="RQK38" s="2027"/>
      <c r="RQL38" s="2027"/>
      <c r="RQM38" s="2027"/>
      <c r="RQN38" s="2027"/>
      <c r="RQO38" s="2027"/>
      <c r="RQP38" s="2027"/>
      <c r="RQQ38" s="2027"/>
      <c r="RQR38" s="2027"/>
      <c r="RQS38" s="2027"/>
      <c r="RQT38" s="2027"/>
      <c r="RQU38" s="2027"/>
      <c r="RQV38" s="2027"/>
      <c r="RQW38" s="2027"/>
      <c r="RQX38" s="2027"/>
      <c r="RQY38" s="2027"/>
      <c r="RQZ38" s="2027"/>
      <c r="RRA38" s="2027"/>
      <c r="RRB38" s="2027"/>
      <c r="RRC38" s="2027"/>
      <c r="RRD38" s="2027"/>
      <c r="RRE38" s="2027"/>
      <c r="RRF38" s="2027"/>
      <c r="RRG38" s="2027"/>
      <c r="RRH38" s="2027"/>
      <c r="RRI38" s="2027"/>
      <c r="RRJ38" s="2027"/>
      <c r="RRK38" s="2027"/>
      <c r="RRL38" s="2027"/>
      <c r="RRM38" s="2027"/>
      <c r="RRN38" s="2027"/>
      <c r="RRO38" s="2027"/>
      <c r="RRP38" s="2027"/>
      <c r="RRQ38" s="2027"/>
      <c r="RRR38" s="2027"/>
      <c r="RRS38" s="2027"/>
      <c r="RRT38" s="2027"/>
      <c r="RRU38" s="2027"/>
      <c r="RRV38" s="2027"/>
      <c r="RRW38" s="2027"/>
      <c r="RRX38" s="2027"/>
      <c r="RRY38" s="2027"/>
      <c r="RRZ38" s="2027"/>
      <c r="RSA38" s="2027"/>
      <c r="RSB38" s="2027"/>
      <c r="RSC38" s="2027"/>
      <c r="RSD38" s="2027"/>
      <c r="RSE38" s="2027"/>
      <c r="RSF38" s="2027"/>
      <c r="RSG38" s="2027"/>
      <c r="RSH38" s="2027"/>
      <c r="RSI38" s="2027"/>
      <c r="RSJ38" s="2027"/>
      <c r="RSK38" s="2027"/>
      <c r="RSL38" s="2027"/>
      <c r="RSM38" s="2027"/>
      <c r="RSN38" s="2027"/>
      <c r="RSO38" s="2027"/>
      <c r="RSP38" s="2027"/>
      <c r="RSQ38" s="2027"/>
      <c r="RSR38" s="2027"/>
      <c r="RSS38" s="2027"/>
      <c r="RST38" s="2027"/>
      <c r="RSU38" s="2027"/>
      <c r="RSV38" s="2027"/>
      <c r="RSW38" s="2027"/>
      <c r="RSX38" s="2027"/>
      <c r="RSY38" s="2027"/>
      <c r="RSZ38" s="2027"/>
      <c r="RTA38" s="2027"/>
      <c r="RTB38" s="2027"/>
      <c r="RTC38" s="2027"/>
      <c r="RTD38" s="2027"/>
      <c r="RTE38" s="2027"/>
      <c r="RTF38" s="2027"/>
      <c r="RTG38" s="2027"/>
      <c r="RTH38" s="2027"/>
      <c r="RTI38" s="2027"/>
      <c r="RTJ38" s="2027"/>
      <c r="RTK38" s="2027"/>
      <c r="RTL38" s="2027"/>
      <c r="RTM38" s="2027"/>
      <c r="RTN38" s="2027"/>
      <c r="RTO38" s="2027"/>
      <c r="RTP38" s="2027"/>
      <c r="RTQ38" s="2027"/>
      <c r="RTR38" s="2027"/>
      <c r="RTS38" s="2027"/>
      <c r="RTT38" s="2027"/>
      <c r="RTU38" s="2027"/>
      <c r="RTV38" s="2027"/>
      <c r="RTW38" s="2027"/>
      <c r="RTX38" s="2027"/>
      <c r="RTY38" s="2027"/>
      <c r="RTZ38" s="2027"/>
      <c r="RUA38" s="2027"/>
      <c r="RUB38" s="2027"/>
      <c r="RUC38" s="2027"/>
      <c r="RUD38" s="2027"/>
      <c r="RUE38" s="2027"/>
      <c r="RUF38" s="2027"/>
      <c r="RUG38" s="2027"/>
      <c r="RUH38" s="2027"/>
      <c r="RUI38" s="2027"/>
      <c r="RUJ38" s="2027"/>
      <c r="RUK38" s="2027"/>
      <c r="RUL38" s="2027"/>
      <c r="RUM38" s="2027"/>
      <c r="RUN38" s="2027"/>
      <c r="RUO38" s="2027"/>
      <c r="RUP38" s="2027"/>
      <c r="RUQ38" s="2027"/>
      <c r="RUR38" s="2027"/>
      <c r="RUS38" s="2027"/>
      <c r="RUT38" s="2027"/>
      <c r="RUU38" s="2027"/>
      <c r="RUV38" s="2027"/>
      <c r="RUW38" s="2027"/>
      <c r="RUX38" s="2027"/>
      <c r="RUY38" s="2027"/>
      <c r="RUZ38" s="2027"/>
      <c r="RVA38" s="2027"/>
      <c r="RVB38" s="2027"/>
      <c r="RVC38" s="2027"/>
      <c r="RVD38" s="2027"/>
      <c r="RVE38" s="2027"/>
      <c r="RVF38" s="2027"/>
      <c r="RVG38" s="2027"/>
      <c r="RVH38" s="2027"/>
      <c r="RVI38" s="2027"/>
      <c r="RVJ38" s="2027"/>
      <c r="RVK38" s="2027"/>
      <c r="RVL38" s="2027"/>
      <c r="RVM38" s="2027"/>
      <c r="RVN38" s="2027"/>
      <c r="RVO38" s="2027"/>
      <c r="RVP38" s="2027"/>
      <c r="RVQ38" s="2027"/>
      <c r="RVR38" s="2027"/>
      <c r="RVS38" s="2027"/>
      <c r="RVT38" s="2027"/>
      <c r="RVU38" s="2027"/>
      <c r="RVV38" s="2027"/>
      <c r="RVW38" s="2027"/>
      <c r="RVX38" s="2027"/>
      <c r="RVY38" s="2027"/>
      <c r="RVZ38" s="2027"/>
      <c r="RWA38" s="2027"/>
      <c r="RWB38" s="2027"/>
      <c r="RWC38" s="2027"/>
      <c r="RWD38" s="2027"/>
      <c r="RWE38" s="2027"/>
      <c r="RWF38" s="2027"/>
      <c r="RWG38" s="2027"/>
      <c r="RWH38" s="2027"/>
      <c r="RWI38" s="2027"/>
      <c r="RWJ38" s="2027"/>
      <c r="RWK38" s="2027"/>
      <c r="RWL38" s="2027"/>
      <c r="RWM38" s="2027"/>
      <c r="RWN38" s="2027"/>
      <c r="RWO38" s="2027"/>
      <c r="RWP38" s="2027"/>
      <c r="RWQ38" s="2027"/>
      <c r="RWR38" s="2027"/>
      <c r="RWS38" s="2027"/>
      <c r="RWT38" s="2027"/>
      <c r="RWU38" s="2027"/>
      <c r="RWV38" s="2027"/>
      <c r="RWW38" s="2027"/>
      <c r="RWX38" s="2027"/>
      <c r="RWY38" s="2027"/>
      <c r="RWZ38" s="2027"/>
      <c r="RXA38" s="2027"/>
      <c r="RXB38" s="2027"/>
      <c r="RXC38" s="2027"/>
      <c r="RXD38" s="2027"/>
      <c r="RXE38" s="2027"/>
      <c r="RXF38" s="2027"/>
      <c r="RXG38" s="2027"/>
      <c r="RXH38" s="2027"/>
      <c r="RXI38" s="2027"/>
      <c r="RXJ38" s="2027"/>
      <c r="RXK38" s="2027"/>
      <c r="RXL38" s="2027"/>
      <c r="RXM38" s="2027"/>
      <c r="RXN38" s="2027"/>
      <c r="RXO38" s="2027"/>
      <c r="RXP38" s="2027"/>
      <c r="RXQ38" s="2027"/>
      <c r="RXR38" s="2027"/>
      <c r="RXS38" s="2027"/>
      <c r="RXT38" s="2027"/>
      <c r="RXU38" s="2027"/>
      <c r="RXV38" s="2027"/>
      <c r="RXW38" s="2027"/>
      <c r="RXX38" s="2027"/>
      <c r="RXY38" s="2027"/>
      <c r="RXZ38" s="2027"/>
      <c r="RYA38" s="2027"/>
      <c r="RYB38" s="2027"/>
      <c r="RYC38" s="2027"/>
      <c r="RYD38" s="2027"/>
      <c r="RYE38" s="2027"/>
      <c r="RYF38" s="2027"/>
      <c r="RYG38" s="2027"/>
      <c r="RYH38" s="2027"/>
      <c r="RYI38" s="2027"/>
      <c r="RYJ38" s="2027"/>
      <c r="RYK38" s="2027"/>
      <c r="RYL38" s="2027"/>
      <c r="RYM38" s="2027"/>
      <c r="RYN38" s="2027"/>
      <c r="RYO38" s="2027"/>
      <c r="RYP38" s="2027"/>
      <c r="RYQ38" s="2027"/>
      <c r="RYR38" s="2027"/>
      <c r="RYS38" s="2027"/>
      <c r="RYT38" s="2027"/>
      <c r="RYU38" s="2027"/>
      <c r="RYV38" s="2027"/>
      <c r="RYW38" s="2027"/>
      <c r="RYX38" s="2027"/>
      <c r="RYY38" s="2027"/>
      <c r="RYZ38" s="2027"/>
      <c r="RZA38" s="2027"/>
      <c r="RZB38" s="2027"/>
      <c r="RZC38" s="2027"/>
      <c r="RZD38" s="2027"/>
      <c r="RZE38" s="2027"/>
      <c r="RZF38" s="2027"/>
      <c r="RZG38" s="2027"/>
      <c r="RZH38" s="2027"/>
      <c r="RZI38" s="2027"/>
      <c r="RZJ38" s="2027"/>
      <c r="RZK38" s="2027"/>
      <c r="RZL38" s="2027"/>
      <c r="RZM38" s="2027"/>
      <c r="RZN38" s="2027"/>
      <c r="RZO38" s="2027"/>
      <c r="RZP38" s="2027"/>
      <c r="RZQ38" s="2027"/>
      <c r="RZR38" s="2027"/>
      <c r="RZS38" s="2027"/>
      <c r="RZT38" s="2027"/>
      <c r="RZU38" s="2027"/>
      <c r="RZV38" s="2027"/>
      <c r="RZW38" s="2027"/>
      <c r="RZX38" s="2027"/>
      <c r="RZY38" s="2027"/>
      <c r="RZZ38" s="2027"/>
      <c r="SAA38" s="2027"/>
      <c r="SAB38" s="2027"/>
      <c r="SAC38" s="2027"/>
      <c r="SAD38" s="2027"/>
      <c r="SAE38" s="2027"/>
      <c r="SAF38" s="2027"/>
      <c r="SAG38" s="2027"/>
      <c r="SAH38" s="2027"/>
      <c r="SAI38" s="2027"/>
      <c r="SAJ38" s="2027"/>
      <c r="SAK38" s="2027"/>
      <c r="SAL38" s="2027"/>
      <c r="SAM38" s="2027"/>
      <c r="SAN38" s="2027"/>
      <c r="SAO38" s="2027"/>
      <c r="SAP38" s="2027"/>
      <c r="SAQ38" s="2027"/>
      <c r="SAR38" s="2027"/>
      <c r="SAS38" s="2027"/>
      <c r="SAT38" s="2027"/>
      <c r="SAU38" s="2027"/>
      <c r="SAV38" s="2027"/>
      <c r="SAW38" s="2027"/>
      <c r="SAX38" s="2027"/>
      <c r="SAY38" s="2027"/>
      <c r="SAZ38" s="2027"/>
      <c r="SBA38" s="2027"/>
      <c r="SBB38" s="2027"/>
      <c r="SBC38" s="2027"/>
      <c r="SBD38" s="2027"/>
      <c r="SBE38" s="2027"/>
      <c r="SBF38" s="2027"/>
      <c r="SBG38" s="2027"/>
      <c r="SBH38" s="2027"/>
      <c r="SBI38" s="2027"/>
      <c r="SBJ38" s="2027"/>
      <c r="SBK38" s="2027"/>
      <c r="SBL38" s="2027"/>
      <c r="SBM38" s="2027"/>
      <c r="SBN38" s="2027"/>
      <c r="SBO38" s="2027"/>
      <c r="SBP38" s="2027"/>
      <c r="SBQ38" s="2027"/>
      <c r="SBR38" s="2027"/>
      <c r="SBS38" s="2027"/>
      <c r="SBT38" s="2027"/>
      <c r="SBU38" s="2027"/>
      <c r="SBV38" s="2027"/>
      <c r="SBW38" s="2027"/>
      <c r="SBX38" s="2027"/>
      <c r="SBY38" s="2027"/>
      <c r="SBZ38" s="2027"/>
      <c r="SCA38" s="2027"/>
      <c r="SCB38" s="2027"/>
      <c r="SCC38" s="2027"/>
      <c r="SCD38" s="2027"/>
      <c r="SCE38" s="2027"/>
      <c r="SCF38" s="2027"/>
      <c r="SCG38" s="2027"/>
      <c r="SCH38" s="2027"/>
      <c r="SCI38" s="2027"/>
      <c r="SCJ38" s="2027"/>
      <c r="SCK38" s="2027"/>
      <c r="SCL38" s="2027"/>
      <c r="SCM38" s="2027"/>
      <c r="SCN38" s="2027"/>
      <c r="SCO38" s="2027"/>
      <c r="SCP38" s="2027"/>
      <c r="SCQ38" s="2027"/>
      <c r="SCR38" s="2027"/>
      <c r="SCS38" s="2027"/>
      <c r="SCT38" s="2027"/>
      <c r="SCU38" s="2027"/>
      <c r="SCV38" s="2027"/>
      <c r="SCW38" s="2027"/>
      <c r="SCX38" s="2027"/>
      <c r="SCY38" s="2027"/>
      <c r="SCZ38" s="2027"/>
      <c r="SDA38" s="2027"/>
      <c r="SDB38" s="2027"/>
      <c r="SDC38" s="2027"/>
      <c r="SDD38" s="2027"/>
      <c r="SDE38" s="2027"/>
      <c r="SDF38" s="2027"/>
      <c r="SDG38" s="2027"/>
      <c r="SDH38" s="2027"/>
      <c r="SDI38" s="2027"/>
      <c r="SDJ38" s="2027"/>
      <c r="SDK38" s="2027"/>
      <c r="SDL38" s="2027"/>
      <c r="SDM38" s="2027"/>
      <c r="SDN38" s="2027"/>
      <c r="SDO38" s="2027"/>
      <c r="SDP38" s="2027"/>
      <c r="SDQ38" s="2027"/>
      <c r="SDR38" s="2027"/>
      <c r="SDS38" s="2027"/>
      <c r="SDT38" s="2027"/>
      <c r="SDU38" s="2027"/>
      <c r="SDV38" s="2027"/>
      <c r="SDW38" s="2027"/>
      <c r="SDX38" s="2027"/>
      <c r="SDY38" s="2027"/>
      <c r="SDZ38" s="2027"/>
      <c r="SEA38" s="2027"/>
      <c r="SEB38" s="2027"/>
      <c r="SEC38" s="2027"/>
      <c r="SED38" s="2027"/>
      <c r="SEE38" s="2027"/>
      <c r="SEF38" s="2027"/>
      <c r="SEG38" s="2027"/>
      <c r="SEH38" s="2027"/>
      <c r="SEI38" s="2027"/>
      <c r="SEJ38" s="2027"/>
      <c r="SEK38" s="2027"/>
      <c r="SEL38" s="2027"/>
      <c r="SEM38" s="2027"/>
      <c r="SEN38" s="2027"/>
      <c r="SEO38" s="2027"/>
      <c r="SEP38" s="2027"/>
      <c r="SEQ38" s="2027"/>
      <c r="SER38" s="2027"/>
      <c r="SES38" s="2027"/>
      <c r="SET38" s="2027"/>
      <c r="SEU38" s="2027"/>
      <c r="SEV38" s="2027"/>
      <c r="SEW38" s="2027"/>
      <c r="SEX38" s="2027"/>
      <c r="SEY38" s="2027"/>
      <c r="SEZ38" s="2027"/>
      <c r="SFA38" s="2027"/>
      <c r="SFB38" s="2027"/>
      <c r="SFC38" s="2027"/>
      <c r="SFD38" s="2027"/>
      <c r="SFE38" s="2027"/>
      <c r="SFF38" s="2027"/>
      <c r="SFG38" s="2027"/>
      <c r="SFH38" s="2027"/>
      <c r="SFI38" s="2027"/>
      <c r="SFJ38" s="2027"/>
      <c r="SFK38" s="2027"/>
      <c r="SFL38" s="2027"/>
      <c r="SFM38" s="2027"/>
      <c r="SFN38" s="2027"/>
      <c r="SFO38" s="2027"/>
      <c r="SFP38" s="2027"/>
      <c r="SFQ38" s="2027"/>
      <c r="SFR38" s="2027"/>
      <c r="SFS38" s="2027"/>
      <c r="SFT38" s="2027"/>
      <c r="SFU38" s="2027"/>
      <c r="SFV38" s="2027"/>
      <c r="SFW38" s="2027"/>
      <c r="SFX38" s="2027"/>
      <c r="SFY38" s="2027"/>
      <c r="SFZ38" s="2027"/>
      <c r="SGA38" s="2027"/>
      <c r="SGB38" s="2027"/>
      <c r="SGC38" s="2027"/>
      <c r="SGD38" s="2027"/>
      <c r="SGE38" s="2027"/>
      <c r="SGF38" s="2027"/>
      <c r="SGG38" s="2027"/>
      <c r="SGH38" s="2027"/>
      <c r="SGI38" s="2027"/>
      <c r="SGJ38" s="2027"/>
      <c r="SGK38" s="2027"/>
      <c r="SGL38" s="2027"/>
      <c r="SGM38" s="2027"/>
      <c r="SGN38" s="2027"/>
      <c r="SGO38" s="2027"/>
      <c r="SGP38" s="2027"/>
      <c r="SGQ38" s="2027"/>
      <c r="SGR38" s="2027"/>
      <c r="SGS38" s="2027"/>
      <c r="SGT38" s="2027"/>
      <c r="SGU38" s="2027"/>
      <c r="SGV38" s="2027"/>
      <c r="SGW38" s="2027"/>
      <c r="SGX38" s="2027"/>
      <c r="SGY38" s="2027"/>
      <c r="SGZ38" s="2027"/>
      <c r="SHA38" s="2027"/>
      <c r="SHB38" s="2027"/>
      <c r="SHC38" s="2027"/>
      <c r="SHD38" s="2027"/>
      <c r="SHE38" s="2027"/>
      <c r="SHF38" s="2027"/>
      <c r="SHG38" s="2027"/>
      <c r="SHH38" s="2027"/>
      <c r="SHI38" s="2027"/>
      <c r="SHJ38" s="2027"/>
      <c r="SHK38" s="2027"/>
      <c r="SHL38" s="2027"/>
      <c r="SHM38" s="2027"/>
      <c r="SHN38" s="2027"/>
      <c r="SHO38" s="2027"/>
      <c r="SHP38" s="2027"/>
      <c r="SHQ38" s="2027"/>
      <c r="SHR38" s="2027"/>
      <c r="SHS38" s="2027"/>
      <c r="SHT38" s="2027"/>
      <c r="SHU38" s="2027"/>
      <c r="SHV38" s="2027"/>
      <c r="SHW38" s="2027"/>
      <c r="SHX38" s="2027"/>
      <c r="SHY38" s="2027"/>
      <c r="SHZ38" s="2027"/>
      <c r="SIA38" s="2027"/>
      <c r="SIB38" s="2027"/>
      <c r="SIC38" s="2027"/>
      <c r="SID38" s="2027"/>
      <c r="SIE38" s="2027"/>
      <c r="SIF38" s="2027"/>
      <c r="SIG38" s="2027"/>
      <c r="SIH38" s="2027"/>
      <c r="SII38" s="2027"/>
      <c r="SIJ38" s="2027"/>
      <c r="SIK38" s="2027"/>
      <c r="SIL38" s="2027"/>
      <c r="SIM38" s="2027"/>
      <c r="SIN38" s="2027"/>
      <c r="SIO38" s="2027"/>
      <c r="SIP38" s="2027"/>
      <c r="SIQ38" s="2027"/>
      <c r="SIR38" s="2027"/>
      <c r="SIS38" s="2027"/>
      <c r="SIT38" s="2027"/>
      <c r="SIU38" s="2027"/>
      <c r="SIV38" s="2027"/>
      <c r="SIW38" s="2027"/>
      <c r="SIX38" s="2027"/>
      <c r="SIY38" s="2027"/>
      <c r="SIZ38" s="2027"/>
      <c r="SJA38" s="2027"/>
      <c r="SJB38" s="2027"/>
      <c r="SJC38" s="2027"/>
      <c r="SJD38" s="2027"/>
      <c r="SJE38" s="2027"/>
      <c r="SJF38" s="2027"/>
      <c r="SJG38" s="2027"/>
      <c r="SJH38" s="2027"/>
      <c r="SJI38" s="2027"/>
      <c r="SJJ38" s="2027"/>
      <c r="SJK38" s="2027"/>
      <c r="SJL38" s="2027"/>
      <c r="SJM38" s="2027"/>
      <c r="SJN38" s="2027"/>
      <c r="SJO38" s="2027"/>
      <c r="SJP38" s="2027"/>
      <c r="SJQ38" s="2027"/>
      <c r="SJR38" s="2027"/>
      <c r="SJS38" s="2027"/>
      <c r="SJT38" s="2027"/>
      <c r="SJU38" s="2027"/>
      <c r="SJV38" s="2027"/>
      <c r="SJW38" s="2027"/>
      <c r="SJX38" s="2027"/>
      <c r="SJY38" s="2027"/>
      <c r="SJZ38" s="2027"/>
      <c r="SKA38" s="2027"/>
      <c r="SKB38" s="2027"/>
      <c r="SKC38" s="2027"/>
      <c r="SKD38" s="2027"/>
      <c r="SKE38" s="2027"/>
      <c r="SKF38" s="2027"/>
      <c r="SKG38" s="2027"/>
      <c r="SKH38" s="2027"/>
      <c r="SKI38" s="2027"/>
      <c r="SKJ38" s="2027"/>
      <c r="SKK38" s="2027"/>
      <c r="SKL38" s="2027"/>
      <c r="SKM38" s="2027"/>
      <c r="SKN38" s="2027"/>
      <c r="SKO38" s="2027"/>
      <c r="SKP38" s="2027"/>
      <c r="SKQ38" s="2027"/>
      <c r="SKR38" s="2027"/>
      <c r="SKS38" s="2027"/>
      <c r="SKT38" s="2027"/>
      <c r="SKU38" s="2027"/>
      <c r="SKV38" s="2027"/>
      <c r="SKW38" s="2027"/>
      <c r="SKX38" s="2027"/>
      <c r="SKY38" s="2027"/>
      <c r="SKZ38" s="2027"/>
      <c r="SLA38" s="2027"/>
      <c r="SLB38" s="2027"/>
      <c r="SLC38" s="2027"/>
      <c r="SLD38" s="2027"/>
      <c r="SLE38" s="2027"/>
      <c r="SLF38" s="2027"/>
      <c r="SLG38" s="2027"/>
      <c r="SLH38" s="2027"/>
      <c r="SLI38" s="2027"/>
      <c r="SLJ38" s="2027"/>
      <c r="SLK38" s="2027"/>
      <c r="SLL38" s="2027"/>
      <c r="SLM38" s="2027"/>
      <c r="SLN38" s="2027"/>
      <c r="SLO38" s="2027"/>
      <c r="SLP38" s="2027"/>
      <c r="SLQ38" s="2027"/>
      <c r="SLR38" s="2027"/>
      <c r="SLS38" s="2027"/>
      <c r="SLT38" s="2027"/>
      <c r="SLU38" s="2027"/>
      <c r="SLV38" s="2027"/>
      <c r="SLW38" s="2027"/>
      <c r="SLX38" s="2027"/>
      <c r="SLY38" s="2027"/>
      <c r="SLZ38" s="2027"/>
      <c r="SMA38" s="2027"/>
      <c r="SMB38" s="2027"/>
      <c r="SMC38" s="2027"/>
      <c r="SMD38" s="2027"/>
      <c r="SME38" s="2027"/>
      <c r="SMF38" s="2027"/>
      <c r="SMG38" s="2027"/>
      <c r="SMH38" s="2027"/>
      <c r="SMI38" s="2027"/>
      <c r="SMJ38" s="2027"/>
      <c r="SMK38" s="2027"/>
      <c r="SML38" s="2027"/>
      <c r="SMM38" s="2027"/>
      <c r="SMN38" s="2027"/>
      <c r="SMO38" s="2027"/>
      <c r="SMP38" s="2027"/>
      <c r="SMQ38" s="2027"/>
      <c r="SMR38" s="2027"/>
      <c r="SMS38" s="2027"/>
      <c r="SMT38" s="2027"/>
      <c r="SMU38" s="2027"/>
      <c r="SMV38" s="2027"/>
      <c r="SMW38" s="2027"/>
      <c r="SMX38" s="2027"/>
      <c r="SMY38" s="2027"/>
      <c r="SMZ38" s="2027"/>
      <c r="SNA38" s="2027"/>
      <c r="SNB38" s="2027"/>
      <c r="SNC38" s="2027"/>
      <c r="SND38" s="2027"/>
      <c r="SNE38" s="2027"/>
      <c r="SNF38" s="2027"/>
      <c r="SNG38" s="2027"/>
      <c r="SNH38" s="2027"/>
      <c r="SNI38" s="2027"/>
      <c r="SNJ38" s="2027"/>
      <c r="SNK38" s="2027"/>
      <c r="SNL38" s="2027"/>
      <c r="SNM38" s="2027"/>
      <c r="SNN38" s="2027"/>
      <c r="SNO38" s="2027"/>
      <c r="SNP38" s="2027"/>
      <c r="SNQ38" s="2027"/>
      <c r="SNR38" s="2027"/>
      <c r="SNS38" s="2027"/>
      <c r="SNT38" s="2027"/>
      <c r="SNU38" s="2027"/>
      <c r="SNV38" s="2027"/>
      <c r="SNW38" s="2027"/>
      <c r="SNX38" s="2027"/>
      <c r="SNY38" s="2027"/>
      <c r="SNZ38" s="2027"/>
      <c r="SOA38" s="2027"/>
      <c r="SOB38" s="2027"/>
      <c r="SOC38" s="2027"/>
      <c r="SOD38" s="2027"/>
      <c r="SOE38" s="2027"/>
      <c r="SOF38" s="2027"/>
      <c r="SOG38" s="2027"/>
      <c r="SOH38" s="2027"/>
      <c r="SOI38" s="2027"/>
      <c r="SOJ38" s="2027"/>
      <c r="SOK38" s="2027"/>
      <c r="SOL38" s="2027"/>
      <c r="SOM38" s="2027"/>
      <c r="SON38" s="2027"/>
      <c r="SOO38" s="2027"/>
      <c r="SOP38" s="2027"/>
      <c r="SOQ38" s="2027"/>
      <c r="SOR38" s="2027"/>
      <c r="SOS38" s="2027"/>
      <c r="SOT38" s="2027"/>
      <c r="SOU38" s="2027"/>
      <c r="SOV38" s="2027"/>
      <c r="SOW38" s="2027"/>
      <c r="SOX38" s="2027"/>
      <c r="SOY38" s="2027"/>
      <c r="SOZ38" s="2027"/>
      <c r="SPA38" s="2027"/>
      <c r="SPB38" s="2027"/>
      <c r="SPC38" s="2027"/>
      <c r="SPD38" s="2027"/>
      <c r="SPE38" s="2027"/>
      <c r="SPF38" s="2027"/>
      <c r="SPG38" s="2027"/>
      <c r="SPH38" s="2027"/>
      <c r="SPI38" s="2027"/>
      <c r="SPJ38" s="2027"/>
      <c r="SPK38" s="2027"/>
      <c r="SPL38" s="2027"/>
      <c r="SPM38" s="2027"/>
      <c r="SPN38" s="2027"/>
      <c r="SPO38" s="2027"/>
      <c r="SPP38" s="2027"/>
      <c r="SPQ38" s="2027"/>
      <c r="SPR38" s="2027"/>
      <c r="SPS38" s="2027"/>
      <c r="SPT38" s="2027"/>
      <c r="SPU38" s="2027"/>
      <c r="SPV38" s="2027"/>
      <c r="SPW38" s="2027"/>
      <c r="SPX38" s="2027"/>
      <c r="SPY38" s="2027"/>
      <c r="SPZ38" s="2027"/>
      <c r="SQA38" s="2027"/>
      <c r="SQB38" s="2027"/>
      <c r="SQC38" s="2027"/>
      <c r="SQD38" s="2027"/>
      <c r="SQE38" s="2027"/>
      <c r="SQF38" s="2027"/>
      <c r="SQG38" s="2027"/>
      <c r="SQH38" s="2027"/>
      <c r="SQI38" s="2027"/>
      <c r="SQJ38" s="2027"/>
      <c r="SQK38" s="2027"/>
      <c r="SQL38" s="2027"/>
      <c r="SQM38" s="2027"/>
      <c r="SQN38" s="2027"/>
      <c r="SQO38" s="2027"/>
      <c r="SQP38" s="2027"/>
      <c r="SQQ38" s="2027"/>
      <c r="SQR38" s="2027"/>
      <c r="SQS38" s="2027"/>
      <c r="SQT38" s="2027"/>
      <c r="SQU38" s="2027"/>
      <c r="SQV38" s="2027"/>
      <c r="SQW38" s="2027"/>
      <c r="SQX38" s="2027"/>
      <c r="SQY38" s="2027"/>
      <c r="SQZ38" s="2027"/>
      <c r="SRA38" s="2027"/>
      <c r="SRB38" s="2027"/>
      <c r="SRC38" s="2027"/>
      <c r="SRD38" s="2027"/>
      <c r="SRE38" s="2027"/>
      <c r="SRF38" s="2027"/>
      <c r="SRG38" s="2027"/>
      <c r="SRH38" s="2027"/>
      <c r="SRI38" s="2027"/>
      <c r="SRJ38" s="2027"/>
      <c r="SRK38" s="2027"/>
      <c r="SRL38" s="2027"/>
      <c r="SRM38" s="2027"/>
      <c r="SRN38" s="2027"/>
      <c r="SRO38" s="2027"/>
      <c r="SRP38" s="2027"/>
      <c r="SRQ38" s="2027"/>
      <c r="SRR38" s="2027"/>
      <c r="SRS38" s="2027"/>
      <c r="SRT38" s="2027"/>
      <c r="SRU38" s="2027"/>
      <c r="SRV38" s="2027"/>
      <c r="SRW38" s="2027"/>
      <c r="SRX38" s="2027"/>
      <c r="SRY38" s="2027"/>
      <c r="SRZ38" s="2027"/>
      <c r="SSA38" s="2027"/>
      <c r="SSB38" s="2027"/>
      <c r="SSC38" s="2027"/>
      <c r="SSD38" s="2027"/>
      <c r="SSE38" s="2027"/>
      <c r="SSF38" s="2027"/>
      <c r="SSG38" s="2027"/>
      <c r="SSH38" s="2027"/>
      <c r="SSI38" s="2027"/>
      <c r="SSJ38" s="2027"/>
      <c r="SSK38" s="2027"/>
      <c r="SSL38" s="2027"/>
      <c r="SSM38" s="2027"/>
      <c r="SSN38" s="2027"/>
      <c r="SSO38" s="2027"/>
      <c r="SSP38" s="2027"/>
      <c r="SSQ38" s="2027"/>
      <c r="SSR38" s="2027"/>
      <c r="SSS38" s="2027"/>
      <c r="SST38" s="2027"/>
      <c r="SSU38" s="2027"/>
      <c r="SSV38" s="2027"/>
      <c r="SSW38" s="2027"/>
      <c r="SSX38" s="2027"/>
      <c r="SSY38" s="2027"/>
      <c r="SSZ38" s="2027"/>
      <c r="STA38" s="2027"/>
      <c r="STB38" s="2027"/>
      <c r="STC38" s="2027"/>
      <c r="STD38" s="2027"/>
      <c r="STE38" s="2027"/>
      <c r="STF38" s="2027"/>
      <c r="STG38" s="2027"/>
      <c r="STH38" s="2027"/>
      <c r="STI38" s="2027"/>
      <c r="STJ38" s="2027"/>
      <c r="STK38" s="2027"/>
      <c r="STL38" s="2027"/>
      <c r="STM38" s="2027"/>
      <c r="STN38" s="2027"/>
      <c r="STO38" s="2027"/>
      <c r="STP38" s="2027"/>
      <c r="STQ38" s="2027"/>
      <c r="STR38" s="2027"/>
      <c r="STS38" s="2027"/>
      <c r="STT38" s="2027"/>
      <c r="STU38" s="2027"/>
      <c r="STV38" s="2027"/>
      <c r="STW38" s="2027"/>
      <c r="STX38" s="2027"/>
      <c r="STY38" s="2027"/>
      <c r="STZ38" s="2027"/>
      <c r="SUA38" s="2027"/>
      <c r="SUB38" s="2027"/>
      <c r="SUC38" s="2027"/>
      <c r="SUD38" s="2027"/>
      <c r="SUE38" s="2027"/>
      <c r="SUF38" s="2027"/>
      <c r="SUG38" s="2027"/>
      <c r="SUH38" s="2027"/>
      <c r="SUI38" s="2027"/>
      <c r="SUJ38" s="2027"/>
      <c r="SUK38" s="2027"/>
      <c r="SUL38" s="2027"/>
      <c r="SUM38" s="2027"/>
      <c r="SUN38" s="2027"/>
      <c r="SUO38" s="2027"/>
      <c r="SUP38" s="2027"/>
      <c r="SUQ38" s="2027"/>
      <c r="SUR38" s="2027"/>
      <c r="SUS38" s="2027"/>
      <c r="SUT38" s="2027"/>
      <c r="SUU38" s="2027"/>
      <c r="SUV38" s="2027"/>
      <c r="SUW38" s="2027"/>
      <c r="SUX38" s="2027"/>
      <c r="SUY38" s="2027"/>
      <c r="SUZ38" s="2027"/>
      <c r="SVA38" s="2027"/>
      <c r="SVB38" s="2027"/>
      <c r="SVC38" s="2027"/>
      <c r="SVD38" s="2027"/>
      <c r="SVE38" s="2027"/>
      <c r="SVF38" s="2027"/>
      <c r="SVG38" s="2027"/>
      <c r="SVH38" s="2027"/>
      <c r="SVI38" s="2027"/>
      <c r="SVJ38" s="2027"/>
      <c r="SVK38" s="2027"/>
      <c r="SVL38" s="2027"/>
      <c r="SVM38" s="2027"/>
      <c r="SVN38" s="2027"/>
      <c r="SVO38" s="2027"/>
      <c r="SVP38" s="2027"/>
      <c r="SVQ38" s="2027"/>
      <c r="SVR38" s="2027"/>
      <c r="SVS38" s="2027"/>
      <c r="SVT38" s="2027"/>
      <c r="SVU38" s="2027"/>
      <c r="SVV38" s="2027"/>
      <c r="SVW38" s="2027"/>
      <c r="SVX38" s="2027"/>
      <c r="SVY38" s="2027"/>
      <c r="SVZ38" s="2027"/>
      <c r="SWA38" s="2027"/>
      <c r="SWB38" s="2027"/>
      <c r="SWC38" s="2027"/>
      <c r="SWD38" s="2027"/>
      <c r="SWE38" s="2027"/>
      <c r="SWF38" s="2027"/>
      <c r="SWG38" s="2027"/>
      <c r="SWH38" s="2027"/>
      <c r="SWI38" s="2027"/>
      <c r="SWJ38" s="2027"/>
      <c r="SWK38" s="2027"/>
      <c r="SWL38" s="2027"/>
      <c r="SWM38" s="2027"/>
      <c r="SWN38" s="2027"/>
      <c r="SWO38" s="2027"/>
      <c r="SWP38" s="2027"/>
      <c r="SWQ38" s="2027"/>
      <c r="SWR38" s="2027"/>
      <c r="SWS38" s="2027"/>
      <c r="SWT38" s="2027"/>
      <c r="SWU38" s="2027"/>
      <c r="SWV38" s="2027"/>
      <c r="SWW38" s="2027"/>
      <c r="SWX38" s="2027"/>
      <c r="SWY38" s="2027"/>
      <c r="SWZ38" s="2027"/>
      <c r="SXA38" s="2027"/>
      <c r="SXB38" s="2027"/>
      <c r="SXC38" s="2027"/>
      <c r="SXD38" s="2027"/>
      <c r="SXE38" s="2027"/>
      <c r="SXF38" s="2027"/>
      <c r="SXG38" s="2027"/>
      <c r="SXH38" s="2027"/>
      <c r="SXI38" s="2027"/>
      <c r="SXJ38" s="2027"/>
      <c r="SXK38" s="2027"/>
      <c r="SXL38" s="2027"/>
      <c r="SXM38" s="2027"/>
      <c r="SXN38" s="2027"/>
      <c r="SXO38" s="2027"/>
      <c r="SXP38" s="2027"/>
      <c r="SXQ38" s="2027"/>
      <c r="SXR38" s="2027"/>
      <c r="SXS38" s="2027"/>
      <c r="SXT38" s="2027"/>
      <c r="SXU38" s="2027"/>
      <c r="SXV38" s="2027"/>
      <c r="SXW38" s="2027"/>
      <c r="SXX38" s="2027"/>
      <c r="SXY38" s="2027"/>
      <c r="SXZ38" s="2027"/>
      <c r="SYA38" s="2027"/>
      <c r="SYB38" s="2027"/>
      <c r="SYC38" s="2027"/>
      <c r="SYD38" s="2027"/>
      <c r="SYE38" s="2027"/>
      <c r="SYF38" s="2027"/>
      <c r="SYG38" s="2027"/>
      <c r="SYH38" s="2027"/>
      <c r="SYI38" s="2027"/>
      <c r="SYJ38" s="2027"/>
      <c r="SYK38" s="2027"/>
      <c r="SYL38" s="2027"/>
      <c r="SYM38" s="2027"/>
      <c r="SYN38" s="2027"/>
      <c r="SYO38" s="2027"/>
      <c r="SYP38" s="2027"/>
      <c r="SYQ38" s="2027"/>
      <c r="SYR38" s="2027"/>
      <c r="SYS38" s="2027"/>
      <c r="SYT38" s="2027"/>
      <c r="SYU38" s="2027"/>
      <c r="SYV38" s="2027"/>
      <c r="SYW38" s="2027"/>
      <c r="SYX38" s="2027"/>
      <c r="SYY38" s="2027"/>
      <c r="SYZ38" s="2027"/>
      <c r="SZA38" s="2027"/>
      <c r="SZB38" s="2027"/>
      <c r="SZC38" s="2027"/>
      <c r="SZD38" s="2027"/>
      <c r="SZE38" s="2027"/>
      <c r="SZF38" s="2027"/>
      <c r="SZG38" s="2027"/>
      <c r="SZH38" s="2027"/>
      <c r="SZI38" s="2027"/>
      <c r="SZJ38" s="2027"/>
      <c r="SZK38" s="2027"/>
      <c r="SZL38" s="2027"/>
      <c r="SZM38" s="2027"/>
      <c r="SZN38" s="2027"/>
      <c r="SZO38" s="2027"/>
      <c r="SZP38" s="2027"/>
      <c r="SZQ38" s="2027"/>
      <c r="SZR38" s="2027"/>
      <c r="SZS38" s="2027"/>
      <c r="SZT38" s="2027"/>
      <c r="SZU38" s="2027"/>
      <c r="SZV38" s="2027"/>
      <c r="SZW38" s="2027"/>
      <c r="SZX38" s="2027"/>
      <c r="SZY38" s="2027"/>
      <c r="SZZ38" s="2027"/>
      <c r="TAA38" s="2027"/>
      <c r="TAB38" s="2027"/>
      <c r="TAC38" s="2027"/>
      <c r="TAD38" s="2027"/>
      <c r="TAE38" s="2027"/>
      <c r="TAF38" s="2027"/>
      <c r="TAG38" s="2027"/>
      <c r="TAH38" s="2027"/>
      <c r="TAI38" s="2027"/>
      <c r="TAJ38" s="2027"/>
      <c r="TAK38" s="2027"/>
      <c r="TAL38" s="2027"/>
      <c r="TAM38" s="2027"/>
      <c r="TAN38" s="2027"/>
      <c r="TAO38" s="2027"/>
      <c r="TAP38" s="2027"/>
      <c r="TAQ38" s="2027"/>
      <c r="TAR38" s="2027"/>
      <c r="TAS38" s="2027"/>
      <c r="TAT38" s="2027"/>
      <c r="TAU38" s="2027"/>
      <c r="TAV38" s="2027"/>
      <c r="TAW38" s="2027"/>
      <c r="TAX38" s="2027"/>
      <c r="TAY38" s="2027"/>
      <c r="TAZ38" s="2027"/>
      <c r="TBA38" s="2027"/>
      <c r="TBB38" s="2027"/>
      <c r="TBC38" s="2027"/>
      <c r="TBD38" s="2027"/>
      <c r="TBE38" s="2027"/>
      <c r="TBF38" s="2027"/>
      <c r="TBG38" s="2027"/>
      <c r="TBH38" s="2027"/>
      <c r="TBI38" s="2027"/>
      <c r="TBJ38" s="2027"/>
      <c r="TBK38" s="2027"/>
      <c r="TBL38" s="2027"/>
      <c r="TBM38" s="2027"/>
      <c r="TBN38" s="2027"/>
      <c r="TBO38" s="2027"/>
      <c r="TBP38" s="2027"/>
      <c r="TBQ38" s="2027"/>
      <c r="TBR38" s="2027"/>
      <c r="TBS38" s="2027"/>
      <c r="TBT38" s="2027"/>
      <c r="TBU38" s="2027"/>
      <c r="TBV38" s="2027"/>
      <c r="TBW38" s="2027"/>
      <c r="TBX38" s="2027"/>
      <c r="TBY38" s="2027"/>
      <c r="TBZ38" s="2027"/>
      <c r="TCA38" s="2027"/>
      <c r="TCB38" s="2027"/>
      <c r="TCC38" s="2027"/>
      <c r="TCD38" s="2027"/>
      <c r="TCE38" s="2027"/>
      <c r="TCF38" s="2027"/>
      <c r="TCG38" s="2027"/>
      <c r="TCH38" s="2027"/>
      <c r="TCI38" s="2027"/>
      <c r="TCJ38" s="2027"/>
      <c r="TCK38" s="2027"/>
      <c r="TCL38" s="2027"/>
      <c r="TCM38" s="2027"/>
      <c r="TCN38" s="2027"/>
      <c r="TCO38" s="2027"/>
      <c r="TCP38" s="2027"/>
      <c r="TCQ38" s="2027"/>
      <c r="TCR38" s="2027"/>
      <c r="TCS38" s="2027"/>
      <c r="TCT38" s="2027"/>
      <c r="TCU38" s="2027"/>
      <c r="TCV38" s="2027"/>
      <c r="TCW38" s="2027"/>
      <c r="TCX38" s="2027"/>
      <c r="TCY38" s="2027"/>
      <c r="TCZ38" s="2027"/>
      <c r="TDA38" s="2027"/>
      <c r="TDB38" s="2027"/>
      <c r="TDC38" s="2027"/>
      <c r="TDD38" s="2027"/>
      <c r="TDE38" s="2027"/>
      <c r="TDF38" s="2027"/>
      <c r="TDG38" s="2027"/>
      <c r="TDH38" s="2027"/>
      <c r="TDI38" s="2027"/>
      <c r="TDJ38" s="2027"/>
      <c r="TDK38" s="2027"/>
      <c r="TDL38" s="2027"/>
      <c r="TDM38" s="2027"/>
      <c r="TDN38" s="2027"/>
      <c r="TDO38" s="2027"/>
      <c r="TDP38" s="2027"/>
      <c r="TDQ38" s="2027"/>
      <c r="TDR38" s="2027"/>
      <c r="TDS38" s="2027"/>
      <c r="TDT38" s="2027"/>
      <c r="TDU38" s="2027"/>
      <c r="TDV38" s="2027"/>
      <c r="TDW38" s="2027"/>
      <c r="TDX38" s="2027"/>
      <c r="TDY38" s="2027"/>
      <c r="TDZ38" s="2027"/>
      <c r="TEA38" s="2027"/>
      <c r="TEB38" s="2027"/>
      <c r="TEC38" s="2027"/>
      <c r="TED38" s="2027"/>
      <c r="TEE38" s="2027"/>
      <c r="TEF38" s="2027"/>
      <c r="TEG38" s="2027"/>
      <c r="TEH38" s="2027"/>
      <c r="TEI38" s="2027"/>
      <c r="TEJ38" s="2027"/>
      <c r="TEK38" s="2027"/>
      <c r="TEL38" s="2027"/>
      <c r="TEM38" s="2027"/>
      <c r="TEN38" s="2027"/>
      <c r="TEO38" s="2027"/>
      <c r="TEP38" s="2027"/>
      <c r="TEQ38" s="2027"/>
      <c r="TER38" s="2027"/>
      <c r="TES38" s="2027"/>
      <c r="TET38" s="2027"/>
      <c r="TEU38" s="2027"/>
      <c r="TEV38" s="2027"/>
      <c r="TEW38" s="2027"/>
      <c r="TEX38" s="2027"/>
      <c r="TEY38" s="2027"/>
      <c r="TEZ38" s="2027"/>
      <c r="TFA38" s="2027"/>
      <c r="TFB38" s="2027"/>
      <c r="TFC38" s="2027"/>
      <c r="TFD38" s="2027"/>
      <c r="TFE38" s="2027"/>
      <c r="TFF38" s="2027"/>
      <c r="TFG38" s="2027"/>
      <c r="TFH38" s="2027"/>
      <c r="TFI38" s="2027"/>
      <c r="TFJ38" s="2027"/>
      <c r="TFK38" s="2027"/>
      <c r="TFL38" s="2027"/>
      <c r="TFM38" s="2027"/>
      <c r="TFN38" s="2027"/>
      <c r="TFO38" s="2027"/>
      <c r="TFP38" s="2027"/>
      <c r="TFQ38" s="2027"/>
      <c r="TFR38" s="2027"/>
      <c r="TFS38" s="2027"/>
      <c r="TFT38" s="2027"/>
      <c r="TFU38" s="2027"/>
      <c r="TFV38" s="2027"/>
      <c r="TFW38" s="2027"/>
      <c r="TFX38" s="2027"/>
      <c r="TFY38" s="2027"/>
      <c r="TFZ38" s="2027"/>
      <c r="TGA38" s="2027"/>
      <c r="TGB38" s="2027"/>
      <c r="TGC38" s="2027"/>
      <c r="TGD38" s="2027"/>
      <c r="TGE38" s="2027"/>
      <c r="TGF38" s="2027"/>
      <c r="TGG38" s="2027"/>
      <c r="TGH38" s="2027"/>
      <c r="TGI38" s="2027"/>
      <c r="TGJ38" s="2027"/>
      <c r="TGK38" s="2027"/>
      <c r="TGL38" s="2027"/>
      <c r="TGM38" s="2027"/>
      <c r="TGN38" s="2027"/>
      <c r="TGO38" s="2027"/>
      <c r="TGP38" s="2027"/>
      <c r="TGQ38" s="2027"/>
      <c r="TGR38" s="2027"/>
      <c r="TGS38" s="2027"/>
      <c r="TGT38" s="2027"/>
      <c r="TGU38" s="2027"/>
      <c r="TGV38" s="2027"/>
      <c r="TGW38" s="2027"/>
      <c r="TGX38" s="2027"/>
      <c r="TGY38" s="2027"/>
      <c r="TGZ38" s="2027"/>
      <c r="THA38" s="2027"/>
      <c r="THB38" s="2027"/>
      <c r="THC38" s="2027"/>
      <c r="THD38" s="2027"/>
      <c r="THE38" s="2027"/>
      <c r="THF38" s="2027"/>
      <c r="THG38" s="2027"/>
      <c r="THH38" s="2027"/>
      <c r="THI38" s="2027"/>
      <c r="THJ38" s="2027"/>
      <c r="THK38" s="2027"/>
      <c r="THL38" s="2027"/>
      <c r="THM38" s="2027"/>
      <c r="THN38" s="2027"/>
      <c r="THO38" s="2027"/>
      <c r="THP38" s="2027"/>
      <c r="THQ38" s="2027"/>
      <c r="THR38" s="2027"/>
      <c r="THS38" s="2027"/>
      <c r="THT38" s="2027"/>
      <c r="THU38" s="2027"/>
      <c r="THV38" s="2027"/>
      <c r="THW38" s="2027"/>
      <c r="THX38" s="2027"/>
      <c r="THY38" s="2027"/>
      <c r="THZ38" s="2027"/>
      <c r="TIA38" s="2027"/>
      <c r="TIB38" s="2027"/>
      <c r="TIC38" s="2027"/>
      <c r="TID38" s="2027"/>
      <c r="TIE38" s="2027"/>
      <c r="TIF38" s="2027"/>
      <c r="TIG38" s="2027"/>
      <c r="TIH38" s="2027"/>
      <c r="TII38" s="2027"/>
      <c r="TIJ38" s="2027"/>
      <c r="TIK38" s="2027"/>
      <c r="TIL38" s="2027"/>
      <c r="TIM38" s="2027"/>
      <c r="TIN38" s="2027"/>
      <c r="TIO38" s="2027"/>
      <c r="TIP38" s="2027"/>
      <c r="TIQ38" s="2027"/>
      <c r="TIR38" s="2027"/>
      <c r="TIS38" s="2027"/>
      <c r="TIT38" s="2027"/>
      <c r="TIU38" s="2027"/>
      <c r="TIV38" s="2027"/>
      <c r="TIW38" s="2027"/>
      <c r="TIX38" s="2027"/>
      <c r="TIY38" s="2027"/>
      <c r="TIZ38" s="2027"/>
      <c r="TJA38" s="2027"/>
      <c r="TJB38" s="2027"/>
      <c r="TJC38" s="2027"/>
      <c r="TJD38" s="2027"/>
      <c r="TJE38" s="2027"/>
      <c r="TJF38" s="2027"/>
      <c r="TJG38" s="2027"/>
      <c r="TJH38" s="2027"/>
      <c r="TJI38" s="2027"/>
      <c r="TJJ38" s="2027"/>
      <c r="TJK38" s="2027"/>
      <c r="TJL38" s="2027"/>
      <c r="TJM38" s="2027"/>
      <c r="TJN38" s="2027"/>
      <c r="TJO38" s="2027"/>
      <c r="TJP38" s="2027"/>
      <c r="TJQ38" s="2027"/>
      <c r="TJR38" s="2027"/>
      <c r="TJS38" s="2027"/>
      <c r="TJT38" s="2027"/>
      <c r="TJU38" s="2027"/>
      <c r="TJV38" s="2027"/>
      <c r="TJW38" s="2027"/>
      <c r="TJX38" s="2027"/>
      <c r="TJY38" s="2027"/>
      <c r="TJZ38" s="2027"/>
      <c r="TKA38" s="2027"/>
      <c r="TKB38" s="2027"/>
      <c r="TKC38" s="2027"/>
      <c r="TKD38" s="2027"/>
      <c r="TKE38" s="2027"/>
      <c r="TKF38" s="2027"/>
      <c r="TKG38" s="2027"/>
      <c r="TKH38" s="2027"/>
      <c r="TKI38" s="2027"/>
      <c r="TKJ38" s="2027"/>
      <c r="TKK38" s="2027"/>
      <c r="TKL38" s="2027"/>
      <c r="TKM38" s="2027"/>
      <c r="TKN38" s="2027"/>
      <c r="TKO38" s="2027"/>
      <c r="TKP38" s="2027"/>
      <c r="TKQ38" s="2027"/>
      <c r="TKR38" s="2027"/>
      <c r="TKS38" s="2027"/>
      <c r="TKT38" s="2027"/>
      <c r="TKU38" s="2027"/>
      <c r="TKV38" s="2027"/>
      <c r="TKW38" s="2027"/>
      <c r="TKX38" s="2027"/>
      <c r="TKY38" s="2027"/>
      <c r="TKZ38" s="2027"/>
      <c r="TLA38" s="2027"/>
      <c r="TLB38" s="2027"/>
      <c r="TLC38" s="2027"/>
      <c r="TLD38" s="2027"/>
      <c r="TLE38" s="2027"/>
      <c r="TLF38" s="2027"/>
      <c r="TLG38" s="2027"/>
      <c r="TLH38" s="2027"/>
      <c r="TLI38" s="2027"/>
      <c r="TLJ38" s="2027"/>
      <c r="TLK38" s="2027"/>
      <c r="TLL38" s="2027"/>
      <c r="TLM38" s="2027"/>
      <c r="TLN38" s="2027"/>
      <c r="TLO38" s="2027"/>
      <c r="TLP38" s="2027"/>
      <c r="TLQ38" s="2027"/>
      <c r="TLR38" s="2027"/>
      <c r="TLS38" s="2027"/>
      <c r="TLT38" s="2027"/>
      <c r="TLU38" s="2027"/>
      <c r="TLV38" s="2027"/>
      <c r="TLW38" s="2027"/>
      <c r="TLX38" s="2027"/>
      <c r="TLY38" s="2027"/>
      <c r="TLZ38" s="2027"/>
      <c r="TMA38" s="2027"/>
      <c r="TMB38" s="2027"/>
      <c r="TMC38" s="2027"/>
      <c r="TMD38" s="2027"/>
      <c r="TME38" s="2027"/>
      <c r="TMF38" s="2027"/>
      <c r="TMG38" s="2027"/>
      <c r="TMH38" s="2027"/>
      <c r="TMI38" s="2027"/>
      <c r="TMJ38" s="2027"/>
      <c r="TMK38" s="2027"/>
      <c r="TML38" s="2027"/>
      <c r="TMM38" s="2027"/>
      <c r="TMN38" s="2027"/>
      <c r="TMO38" s="2027"/>
      <c r="TMP38" s="2027"/>
      <c r="TMQ38" s="2027"/>
      <c r="TMR38" s="2027"/>
      <c r="TMS38" s="2027"/>
      <c r="TMT38" s="2027"/>
      <c r="TMU38" s="2027"/>
      <c r="TMV38" s="2027"/>
      <c r="TMW38" s="2027"/>
      <c r="TMX38" s="2027"/>
      <c r="TMY38" s="2027"/>
      <c r="TMZ38" s="2027"/>
      <c r="TNA38" s="2027"/>
      <c r="TNB38" s="2027"/>
      <c r="TNC38" s="2027"/>
      <c r="TND38" s="2027"/>
      <c r="TNE38" s="2027"/>
      <c r="TNF38" s="2027"/>
      <c r="TNG38" s="2027"/>
      <c r="TNH38" s="2027"/>
      <c r="TNI38" s="2027"/>
      <c r="TNJ38" s="2027"/>
      <c r="TNK38" s="2027"/>
      <c r="TNL38" s="2027"/>
      <c r="TNM38" s="2027"/>
      <c r="TNN38" s="2027"/>
      <c r="TNO38" s="2027"/>
      <c r="TNP38" s="2027"/>
      <c r="TNQ38" s="2027"/>
      <c r="TNR38" s="2027"/>
      <c r="TNS38" s="2027"/>
      <c r="TNT38" s="2027"/>
      <c r="TNU38" s="2027"/>
      <c r="TNV38" s="2027"/>
      <c r="TNW38" s="2027"/>
      <c r="TNX38" s="2027"/>
      <c r="TNY38" s="2027"/>
      <c r="TNZ38" s="2027"/>
      <c r="TOA38" s="2027"/>
      <c r="TOB38" s="2027"/>
      <c r="TOC38" s="2027"/>
      <c r="TOD38" s="2027"/>
      <c r="TOE38" s="2027"/>
      <c r="TOF38" s="2027"/>
      <c r="TOG38" s="2027"/>
      <c r="TOH38" s="2027"/>
      <c r="TOI38" s="2027"/>
      <c r="TOJ38" s="2027"/>
      <c r="TOK38" s="2027"/>
      <c r="TOL38" s="2027"/>
      <c r="TOM38" s="2027"/>
      <c r="TON38" s="2027"/>
      <c r="TOO38" s="2027"/>
      <c r="TOP38" s="2027"/>
      <c r="TOQ38" s="2027"/>
      <c r="TOR38" s="2027"/>
      <c r="TOS38" s="2027"/>
      <c r="TOT38" s="2027"/>
      <c r="TOU38" s="2027"/>
      <c r="TOV38" s="2027"/>
      <c r="TOW38" s="2027"/>
      <c r="TOX38" s="2027"/>
      <c r="TOY38" s="2027"/>
      <c r="TOZ38" s="2027"/>
      <c r="TPA38" s="2027"/>
      <c r="TPB38" s="2027"/>
      <c r="TPC38" s="2027"/>
      <c r="TPD38" s="2027"/>
      <c r="TPE38" s="2027"/>
      <c r="TPF38" s="2027"/>
      <c r="TPG38" s="2027"/>
      <c r="TPH38" s="2027"/>
      <c r="TPI38" s="2027"/>
      <c r="TPJ38" s="2027"/>
      <c r="TPK38" s="2027"/>
      <c r="TPL38" s="2027"/>
      <c r="TPM38" s="2027"/>
      <c r="TPN38" s="2027"/>
      <c r="TPO38" s="2027"/>
      <c r="TPP38" s="2027"/>
      <c r="TPQ38" s="2027"/>
      <c r="TPR38" s="2027"/>
      <c r="TPS38" s="2027"/>
      <c r="TPT38" s="2027"/>
      <c r="TPU38" s="2027"/>
      <c r="TPV38" s="2027"/>
      <c r="TPW38" s="2027"/>
      <c r="TPX38" s="2027"/>
      <c r="TPY38" s="2027"/>
      <c r="TPZ38" s="2027"/>
      <c r="TQA38" s="2027"/>
      <c r="TQB38" s="2027"/>
      <c r="TQC38" s="2027"/>
      <c r="TQD38" s="2027"/>
      <c r="TQE38" s="2027"/>
      <c r="TQF38" s="2027"/>
      <c r="TQG38" s="2027"/>
      <c r="TQH38" s="2027"/>
      <c r="TQI38" s="2027"/>
      <c r="TQJ38" s="2027"/>
      <c r="TQK38" s="2027"/>
      <c r="TQL38" s="2027"/>
      <c r="TQM38" s="2027"/>
      <c r="TQN38" s="2027"/>
      <c r="TQO38" s="2027"/>
      <c r="TQP38" s="2027"/>
      <c r="TQQ38" s="2027"/>
      <c r="TQR38" s="2027"/>
      <c r="TQS38" s="2027"/>
      <c r="TQT38" s="2027"/>
      <c r="TQU38" s="2027"/>
      <c r="TQV38" s="2027"/>
      <c r="TQW38" s="2027"/>
      <c r="TQX38" s="2027"/>
      <c r="TQY38" s="2027"/>
      <c r="TQZ38" s="2027"/>
      <c r="TRA38" s="2027"/>
      <c r="TRB38" s="2027"/>
      <c r="TRC38" s="2027"/>
      <c r="TRD38" s="2027"/>
      <c r="TRE38" s="2027"/>
      <c r="TRF38" s="2027"/>
      <c r="TRG38" s="2027"/>
      <c r="TRH38" s="2027"/>
      <c r="TRI38" s="2027"/>
      <c r="TRJ38" s="2027"/>
      <c r="TRK38" s="2027"/>
      <c r="TRL38" s="2027"/>
      <c r="TRM38" s="2027"/>
      <c r="TRN38" s="2027"/>
      <c r="TRO38" s="2027"/>
      <c r="TRP38" s="2027"/>
      <c r="TRQ38" s="2027"/>
      <c r="TRR38" s="2027"/>
      <c r="TRS38" s="2027"/>
      <c r="TRT38" s="2027"/>
      <c r="TRU38" s="2027"/>
      <c r="TRV38" s="2027"/>
      <c r="TRW38" s="2027"/>
      <c r="TRX38" s="2027"/>
      <c r="TRY38" s="2027"/>
      <c r="TRZ38" s="2027"/>
      <c r="TSA38" s="2027"/>
      <c r="TSB38" s="2027"/>
      <c r="TSC38" s="2027"/>
      <c r="TSD38" s="2027"/>
      <c r="TSE38" s="2027"/>
      <c r="TSF38" s="2027"/>
      <c r="TSG38" s="2027"/>
      <c r="TSH38" s="2027"/>
      <c r="TSI38" s="2027"/>
      <c r="TSJ38" s="2027"/>
      <c r="TSK38" s="2027"/>
      <c r="TSL38" s="2027"/>
      <c r="TSM38" s="2027"/>
      <c r="TSN38" s="2027"/>
      <c r="TSO38" s="2027"/>
      <c r="TSP38" s="2027"/>
      <c r="TSQ38" s="2027"/>
      <c r="TSR38" s="2027"/>
      <c r="TSS38" s="2027"/>
      <c r="TST38" s="2027"/>
      <c r="TSU38" s="2027"/>
      <c r="TSV38" s="2027"/>
      <c r="TSW38" s="2027"/>
      <c r="TSX38" s="2027"/>
      <c r="TSY38" s="2027"/>
      <c r="TSZ38" s="2027"/>
      <c r="TTA38" s="2027"/>
      <c r="TTB38" s="2027"/>
      <c r="TTC38" s="2027"/>
      <c r="TTD38" s="2027"/>
      <c r="TTE38" s="2027"/>
      <c r="TTF38" s="2027"/>
      <c r="TTG38" s="2027"/>
      <c r="TTH38" s="2027"/>
      <c r="TTI38" s="2027"/>
      <c r="TTJ38" s="2027"/>
      <c r="TTK38" s="2027"/>
      <c r="TTL38" s="2027"/>
      <c r="TTM38" s="2027"/>
      <c r="TTN38" s="2027"/>
      <c r="TTO38" s="2027"/>
      <c r="TTP38" s="2027"/>
      <c r="TTQ38" s="2027"/>
      <c r="TTR38" s="2027"/>
      <c r="TTS38" s="2027"/>
      <c r="TTT38" s="2027"/>
      <c r="TTU38" s="2027"/>
      <c r="TTV38" s="2027"/>
      <c r="TTW38" s="2027"/>
      <c r="TTX38" s="2027"/>
      <c r="TTY38" s="2027"/>
      <c r="TTZ38" s="2027"/>
      <c r="TUA38" s="2027"/>
      <c r="TUB38" s="2027"/>
      <c r="TUC38" s="2027"/>
      <c r="TUD38" s="2027"/>
      <c r="TUE38" s="2027"/>
      <c r="TUF38" s="2027"/>
      <c r="TUG38" s="2027"/>
      <c r="TUH38" s="2027"/>
      <c r="TUI38" s="2027"/>
      <c r="TUJ38" s="2027"/>
      <c r="TUK38" s="2027"/>
      <c r="TUL38" s="2027"/>
      <c r="TUM38" s="2027"/>
      <c r="TUN38" s="2027"/>
      <c r="TUO38" s="2027"/>
      <c r="TUP38" s="2027"/>
      <c r="TUQ38" s="2027"/>
      <c r="TUR38" s="2027"/>
      <c r="TUS38" s="2027"/>
      <c r="TUT38" s="2027"/>
      <c r="TUU38" s="2027"/>
      <c r="TUV38" s="2027"/>
      <c r="TUW38" s="2027"/>
      <c r="TUX38" s="2027"/>
      <c r="TUY38" s="2027"/>
      <c r="TUZ38" s="2027"/>
      <c r="TVA38" s="2027"/>
      <c r="TVB38" s="2027"/>
      <c r="TVC38" s="2027"/>
      <c r="TVD38" s="2027"/>
      <c r="TVE38" s="2027"/>
      <c r="TVF38" s="2027"/>
      <c r="TVG38" s="2027"/>
      <c r="TVH38" s="2027"/>
      <c r="TVI38" s="2027"/>
      <c r="TVJ38" s="2027"/>
      <c r="TVK38" s="2027"/>
      <c r="TVL38" s="2027"/>
      <c r="TVM38" s="2027"/>
      <c r="TVN38" s="2027"/>
      <c r="TVO38" s="2027"/>
      <c r="TVP38" s="2027"/>
      <c r="TVQ38" s="2027"/>
      <c r="TVR38" s="2027"/>
      <c r="TVS38" s="2027"/>
      <c r="TVT38" s="2027"/>
      <c r="TVU38" s="2027"/>
      <c r="TVV38" s="2027"/>
      <c r="TVW38" s="2027"/>
      <c r="TVX38" s="2027"/>
      <c r="TVY38" s="2027"/>
      <c r="TVZ38" s="2027"/>
      <c r="TWA38" s="2027"/>
      <c r="TWB38" s="2027"/>
      <c r="TWC38" s="2027"/>
      <c r="TWD38" s="2027"/>
      <c r="TWE38" s="2027"/>
      <c r="TWF38" s="2027"/>
      <c r="TWG38" s="2027"/>
      <c r="TWH38" s="2027"/>
      <c r="TWI38" s="2027"/>
      <c r="TWJ38" s="2027"/>
      <c r="TWK38" s="2027"/>
      <c r="TWL38" s="2027"/>
      <c r="TWM38" s="2027"/>
      <c r="TWN38" s="2027"/>
      <c r="TWO38" s="2027"/>
      <c r="TWP38" s="2027"/>
      <c r="TWQ38" s="2027"/>
      <c r="TWR38" s="2027"/>
      <c r="TWS38" s="2027"/>
      <c r="TWT38" s="2027"/>
      <c r="TWU38" s="2027"/>
      <c r="TWV38" s="2027"/>
      <c r="TWW38" s="2027"/>
      <c r="TWX38" s="2027"/>
      <c r="TWY38" s="2027"/>
      <c r="TWZ38" s="2027"/>
      <c r="TXA38" s="2027"/>
      <c r="TXB38" s="2027"/>
      <c r="TXC38" s="2027"/>
      <c r="TXD38" s="2027"/>
      <c r="TXE38" s="2027"/>
      <c r="TXF38" s="2027"/>
      <c r="TXG38" s="2027"/>
      <c r="TXH38" s="2027"/>
      <c r="TXI38" s="2027"/>
      <c r="TXJ38" s="2027"/>
      <c r="TXK38" s="2027"/>
      <c r="TXL38" s="2027"/>
      <c r="TXM38" s="2027"/>
      <c r="TXN38" s="2027"/>
      <c r="TXO38" s="2027"/>
      <c r="TXP38" s="2027"/>
      <c r="TXQ38" s="2027"/>
      <c r="TXR38" s="2027"/>
      <c r="TXS38" s="2027"/>
      <c r="TXT38" s="2027"/>
      <c r="TXU38" s="2027"/>
      <c r="TXV38" s="2027"/>
      <c r="TXW38" s="2027"/>
      <c r="TXX38" s="2027"/>
      <c r="TXY38" s="2027"/>
      <c r="TXZ38" s="2027"/>
      <c r="TYA38" s="2027"/>
      <c r="TYB38" s="2027"/>
      <c r="TYC38" s="2027"/>
      <c r="TYD38" s="2027"/>
      <c r="TYE38" s="2027"/>
      <c r="TYF38" s="2027"/>
      <c r="TYG38" s="2027"/>
      <c r="TYH38" s="2027"/>
      <c r="TYI38" s="2027"/>
      <c r="TYJ38" s="2027"/>
      <c r="TYK38" s="2027"/>
      <c r="TYL38" s="2027"/>
      <c r="TYM38" s="2027"/>
      <c r="TYN38" s="2027"/>
      <c r="TYO38" s="2027"/>
      <c r="TYP38" s="2027"/>
      <c r="TYQ38" s="2027"/>
      <c r="TYR38" s="2027"/>
      <c r="TYS38" s="2027"/>
      <c r="TYT38" s="2027"/>
      <c r="TYU38" s="2027"/>
      <c r="TYV38" s="2027"/>
      <c r="TYW38" s="2027"/>
      <c r="TYX38" s="2027"/>
      <c r="TYY38" s="2027"/>
      <c r="TYZ38" s="2027"/>
      <c r="TZA38" s="2027"/>
      <c r="TZB38" s="2027"/>
      <c r="TZC38" s="2027"/>
      <c r="TZD38" s="2027"/>
      <c r="TZE38" s="2027"/>
      <c r="TZF38" s="2027"/>
      <c r="TZG38" s="2027"/>
      <c r="TZH38" s="2027"/>
      <c r="TZI38" s="2027"/>
      <c r="TZJ38" s="2027"/>
      <c r="TZK38" s="2027"/>
      <c r="TZL38" s="2027"/>
      <c r="TZM38" s="2027"/>
      <c r="TZN38" s="2027"/>
      <c r="TZO38" s="2027"/>
      <c r="TZP38" s="2027"/>
      <c r="TZQ38" s="2027"/>
      <c r="TZR38" s="2027"/>
      <c r="TZS38" s="2027"/>
      <c r="TZT38" s="2027"/>
      <c r="TZU38" s="2027"/>
      <c r="TZV38" s="2027"/>
      <c r="TZW38" s="2027"/>
      <c r="TZX38" s="2027"/>
      <c r="TZY38" s="2027"/>
      <c r="TZZ38" s="2027"/>
      <c r="UAA38" s="2027"/>
      <c r="UAB38" s="2027"/>
      <c r="UAC38" s="2027"/>
      <c r="UAD38" s="2027"/>
      <c r="UAE38" s="2027"/>
      <c r="UAF38" s="2027"/>
      <c r="UAG38" s="2027"/>
      <c r="UAH38" s="2027"/>
      <c r="UAI38" s="2027"/>
      <c r="UAJ38" s="2027"/>
      <c r="UAK38" s="2027"/>
      <c r="UAL38" s="2027"/>
      <c r="UAM38" s="2027"/>
      <c r="UAN38" s="2027"/>
      <c r="UAO38" s="2027"/>
      <c r="UAP38" s="2027"/>
      <c r="UAQ38" s="2027"/>
      <c r="UAR38" s="2027"/>
      <c r="UAS38" s="2027"/>
      <c r="UAT38" s="2027"/>
      <c r="UAU38" s="2027"/>
      <c r="UAV38" s="2027"/>
      <c r="UAW38" s="2027"/>
      <c r="UAX38" s="2027"/>
      <c r="UAY38" s="2027"/>
      <c r="UAZ38" s="2027"/>
      <c r="UBA38" s="2027"/>
      <c r="UBB38" s="2027"/>
      <c r="UBC38" s="2027"/>
      <c r="UBD38" s="2027"/>
      <c r="UBE38" s="2027"/>
      <c r="UBF38" s="2027"/>
      <c r="UBG38" s="2027"/>
      <c r="UBH38" s="2027"/>
      <c r="UBI38" s="2027"/>
      <c r="UBJ38" s="2027"/>
      <c r="UBK38" s="2027"/>
      <c r="UBL38" s="2027"/>
      <c r="UBM38" s="2027"/>
      <c r="UBN38" s="2027"/>
      <c r="UBO38" s="2027"/>
      <c r="UBP38" s="2027"/>
      <c r="UBQ38" s="2027"/>
      <c r="UBR38" s="2027"/>
      <c r="UBS38" s="2027"/>
      <c r="UBT38" s="2027"/>
      <c r="UBU38" s="2027"/>
      <c r="UBV38" s="2027"/>
      <c r="UBW38" s="2027"/>
      <c r="UBX38" s="2027"/>
      <c r="UBY38" s="2027"/>
      <c r="UBZ38" s="2027"/>
      <c r="UCA38" s="2027"/>
      <c r="UCB38" s="2027"/>
      <c r="UCC38" s="2027"/>
      <c r="UCD38" s="2027"/>
      <c r="UCE38" s="2027"/>
      <c r="UCF38" s="2027"/>
      <c r="UCG38" s="2027"/>
      <c r="UCH38" s="2027"/>
      <c r="UCI38" s="2027"/>
      <c r="UCJ38" s="2027"/>
      <c r="UCK38" s="2027"/>
      <c r="UCL38" s="2027"/>
      <c r="UCM38" s="2027"/>
      <c r="UCN38" s="2027"/>
      <c r="UCO38" s="2027"/>
      <c r="UCP38" s="2027"/>
      <c r="UCQ38" s="2027"/>
      <c r="UCR38" s="2027"/>
      <c r="UCS38" s="2027"/>
      <c r="UCT38" s="2027"/>
      <c r="UCU38" s="2027"/>
      <c r="UCV38" s="2027"/>
      <c r="UCW38" s="2027"/>
      <c r="UCX38" s="2027"/>
      <c r="UCY38" s="2027"/>
      <c r="UCZ38" s="2027"/>
      <c r="UDA38" s="2027"/>
      <c r="UDB38" s="2027"/>
      <c r="UDC38" s="2027"/>
      <c r="UDD38" s="2027"/>
      <c r="UDE38" s="2027"/>
      <c r="UDF38" s="2027"/>
      <c r="UDG38" s="2027"/>
      <c r="UDH38" s="2027"/>
      <c r="UDI38" s="2027"/>
      <c r="UDJ38" s="2027"/>
      <c r="UDK38" s="2027"/>
      <c r="UDL38" s="2027"/>
      <c r="UDM38" s="2027"/>
      <c r="UDN38" s="2027"/>
      <c r="UDO38" s="2027"/>
      <c r="UDP38" s="2027"/>
      <c r="UDQ38" s="2027"/>
      <c r="UDR38" s="2027"/>
      <c r="UDS38" s="2027"/>
      <c r="UDT38" s="2027"/>
      <c r="UDU38" s="2027"/>
      <c r="UDV38" s="2027"/>
      <c r="UDW38" s="2027"/>
      <c r="UDX38" s="2027"/>
      <c r="UDY38" s="2027"/>
      <c r="UDZ38" s="2027"/>
      <c r="UEA38" s="2027"/>
      <c r="UEB38" s="2027"/>
      <c r="UEC38" s="2027"/>
      <c r="UED38" s="2027"/>
      <c r="UEE38" s="2027"/>
      <c r="UEF38" s="2027"/>
      <c r="UEG38" s="2027"/>
      <c r="UEH38" s="2027"/>
      <c r="UEI38" s="2027"/>
      <c r="UEJ38" s="2027"/>
      <c r="UEK38" s="2027"/>
      <c r="UEL38" s="2027"/>
      <c r="UEM38" s="2027"/>
      <c r="UEN38" s="2027"/>
      <c r="UEO38" s="2027"/>
      <c r="UEP38" s="2027"/>
      <c r="UEQ38" s="2027"/>
      <c r="UER38" s="2027"/>
      <c r="UES38" s="2027"/>
      <c r="UET38" s="2027"/>
      <c r="UEU38" s="2027"/>
      <c r="UEV38" s="2027"/>
      <c r="UEW38" s="2027"/>
      <c r="UEX38" s="2027"/>
      <c r="UEY38" s="2027"/>
      <c r="UEZ38" s="2027"/>
      <c r="UFA38" s="2027"/>
      <c r="UFB38" s="2027"/>
      <c r="UFC38" s="2027"/>
      <c r="UFD38" s="2027"/>
      <c r="UFE38" s="2027"/>
      <c r="UFF38" s="2027"/>
      <c r="UFG38" s="2027"/>
      <c r="UFH38" s="2027"/>
      <c r="UFI38" s="2027"/>
      <c r="UFJ38" s="2027"/>
      <c r="UFK38" s="2027"/>
      <c r="UFL38" s="2027"/>
      <c r="UFM38" s="2027"/>
      <c r="UFN38" s="2027"/>
      <c r="UFO38" s="2027"/>
      <c r="UFP38" s="2027"/>
      <c r="UFQ38" s="2027"/>
      <c r="UFR38" s="2027"/>
      <c r="UFS38" s="2027"/>
      <c r="UFT38" s="2027"/>
      <c r="UFU38" s="2027"/>
      <c r="UFV38" s="2027"/>
      <c r="UFW38" s="2027"/>
      <c r="UFX38" s="2027"/>
      <c r="UFY38" s="2027"/>
      <c r="UFZ38" s="2027"/>
      <c r="UGA38" s="2027"/>
      <c r="UGB38" s="2027"/>
      <c r="UGC38" s="2027"/>
      <c r="UGD38" s="2027"/>
      <c r="UGE38" s="2027"/>
      <c r="UGF38" s="2027"/>
      <c r="UGG38" s="2027"/>
      <c r="UGH38" s="2027"/>
      <c r="UGI38" s="2027"/>
      <c r="UGJ38" s="2027"/>
      <c r="UGK38" s="2027"/>
      <c r="UGL38" s="2027"/>
      <c r="UGM38" s="2027"/>
      <c r="UGN38" s="2027"/>
      <c r="UGO38" s="2027"/>
      <c r="UGP38" s="2027"/>
      <c r="UGQ38" s="2027"/>
      <c r="UGR38" s="2027"/>
      <c r="UGS38" s="2027"/>
      <c r="UGT38" s="2027"/>
      <c r="UGU38" s="2027"/>
      <c r="UGV38" s="2027"/>
      <c r="UGW38" s="2027"/>
      <c r="UGX38" s="2027"/>
      <c r="UGY38" s="2027"/>
      <c r="UGZ38" s="2027"/>
      <c r="UHA38" s="2027"/>
      <c r="UHB38" s="2027"/>
      <c r="UHC38" s="2027"/>
      <c r="UHD38" s="2027"/>
      <c r="UHE38" s="2027"/>
      <c r="UHF38" s="2027"/>
      <c r="UHG38" s="2027"/>
      <c r="UHH38" s="2027"/>
      <c r="UHI38" s="2027"/>
      <c r="UHJ38" s="2027"/>
      <c r="UHK38" s="2027"/>
      <c r="UHL38" s="2027"/>
      <c r="UHM38" s="2027"/>
      <c r="UHN38" s="2027"/>
      <c r="UHO38" s="2027"/>
      <c r="UHP38" s="2027"/>
      <c r="UHQ38" s="2027"/>
      <c r="UHR38" s="2027"/>
      <c r="UHS38" s="2027"/>
      <c r="UHT38" s="2027"/>
      <c r="UHU38" s="2027"/>
      <c r="UHV38" s="2027"/>
      <c r="UHW38" s="2027"/>
      <c r="UHX38" s="2027"/>
      <c r="UHY38" s="2027"/>
      <c r="UHZ38" s="2027"/>
      <c r="UIA38" s="2027"/>
      <c r="UIB38" s="2027"/>
      <c r="UIC38" s="2027"/>
      <c r="UID38" s="2027"/>
      <c r="UIE38" s="2027"/>
      <c r="UIF38" s="2027"/>
      <c r="UIG38" s="2027"/>
      <c r="UIH38" s="2027"/>
      <c r="UII38" s="2027"/>
      <c r="UIJ38" s="2027"/>
      <c r="UIK38" s="2027"/>
      <c r="UIL38" s="2027"/>
      <c r="UIM38" s="2027"/>
      <c r="UIN38" s="2027"/>
      <c r="UIO38" s="2027"/>
      <c r="UIP38" s="2027"/>
      <c r="UIQ38" s="2027"/>
      <c r="UIR38" s="2027"/>
      <c r="UIS38" s="2027"/>
      <c r="UIT38" s="2027"/>
      <c r="UIU38" s="2027"/>
      <c r="UIV38" s="2027"/>
      <c r="UIW38" s="2027"/>
      <c r="UIX38" s="2027"/>
      <c r="UIY38" s="2027"/>
      <c r="UIZ38" s="2027"/>
      <c r="UJA38" s="2027"/>
      <c r="UJB38" s="2027"/>
      <c r="UJC38" s="2027"/>
      <c r="UJD38" s="2027"/>
      <c r="UJE38" s="2027"/>
      <c r="UJF38" s="2027"/>
      <c r="UJG38" s="2027"/>
      <c r="UJH38" s="2027"/>
      <c r="UJI38" s="2027"/>
      <c r="UJJ38" s="2027"/>
      <c r="UJK38" s="2027"/>
      <c r="UJL38" s="2027"/>
      <c r="UJM38" s="2027"/>
      <c r="UJN38" s="2027"/>
      <c r="UJO38" s="2027"/>
      <c r="UJP38" s="2027"/>
      <c r="UJQ38" s="2027"/>
      <c r="UJR38" s="2027"/>
      <c r="UJS38" s="2027"/>
      <c r="UJT38" s="2027"/>
      <c r="UJU38" s="2027"/>
      <c r="UJV38" s="2027"/>
      <c r="UJW38" s="2027"/>
      <c r="UJX38" s="2027"/>
      <c r="UJY38" s="2027"/>
      <c r="UJZ38" s="2027"/>
      <c r="UKA38" s="2027"/>
      <c r="UKB38" s="2027"/>
      <c r="UKC38" s="2027"/>
      <c r="UKD38" s="2027"/>
      <c r="UKE38" s="2027"/>
      <c r="UKF38" s="2027"/>
      <c r="UKG38" s="2027"/>
      <c r="UKH38" s="2027"/>
      <c r="UKI38" s="2027"/>
      <c r="UKJ38" s="2027"/>
      <c r="UKK38" s="2027"/>
      <c r="UKL38" s="2027"/>
      <c r="UKM38" s="2027"/>
      <c r="UKN38" s="2027"/>
      <c r="UKO38" s="2027"/>
      <c r="UKP38" s="2027"/>
      <c r="UKQ38" s="2027"/>
      <c r="UKR38" s="2027"/>
      <c r="UKS38" s="2027"/>
      <c r="UKT38" s="2027"/>
      <c r="UKU38" s="2027"/>
      <c r="UKV38" s="2027"/>
      <c r="UKW38" s="2027"/>
      <c r="UKX38" s="2027"/>
      <c r="UKY38" s="2027"/>
      <c r="UKZ38" s="2027"/>
      <c r="ULA38" s="2027"/>
      <c r="ULB38" s="2027"/>
      <c r="ULC38" s="2027"/>
      <c r="ULD38" s="2027"/>
      <c r="ULE38" s="2027"/>
      <c r="ULF38" s="2027"/>
      <c r="ULG38" s="2027"/>
      <c r="ULH38" s="2027"/>
      <c r="ULI38" s="2027"/>
      <c r="ULJ38" s="2027"/>
      <c r="ULK38" s="2027"/>
      <c r="ULL38" s="2027"/>
      <c r="ULM38" s="2027"/>
      <c r="ULN38" s="2027"/>
      <c r="ULO38" s="2027"/>
      <c r="ULP38" s="2027"/>
      <c r="ULQ38" s="2027"/>
      <c r="ULR38" s="2027"/>
      <c r="ULS38" s="2027"/>
      <c r="ULT38" s="2027"/>
      <c r="ULU38" s="2027"/>
      <c r="ULV38" s="2027"/>
      <c r="ULW38" s="2027"/>
      <c r="ULX38" s="2027"/>
      <c r="ULY38" s="2027"/>
      <c r="ULZ38" s="2027"/>
      <c r="UMA38" s="2027"/>
      <c r="UMB38" s="2027"/>
      <c r="UMC38" s="2027"/>
      <c r="UMD38" s="2027"/>
      <c r="UME38" s="2027"/>
      <c r="UMF38" s="2027"/>
      <c r="UMG38" s="2027"/>
      <c r="UMH38" s="2027"/>
      <c r="UMI38" s="2027"/>
      <c r="UMJ38" s="2027"/>
      <c r="UMK38" s="2027"/>
      <c r="UML38" s="2027"/>
      <c r="UMM38" s="2027"/>
      <c r="UMN38" s="2027"/>
      <c r="UMO38" s="2027"/>
      <c r="UMP38" s="2027"/>
      <c r="UMQ38" s="2027"/>
      <c r="UMR38" s="2027"/>
      <c r="UMS38" s="2027"/>
      <c r="UMT38" s="2027"/>
      <c r="UMU38" s="2027"/>
      <c r="UMV38" s="2027"/>
      <c r="UMW38" s="2027"/>
      <c r="UMX38" s="2027"/>
      <c r="UMY38" s="2027"/>
      <c r="UMZ38" s="2027"/>
      <c r="UNA38" s="2027"/>
      <c r="UNB38" s="2027"/>
      <c r="UNC38" s="2027"/>
      <c r="UND38" s="2027"/>
      <c r="UNE38" s="2027"/>
      <c r="UNF38" s="2027"/>
      <c r="UNG38" s="2027"/>
      <c r="UNH38" s="2027"/>
      <c r="UNI38" s="2027"/>
      <c r="UNJ38" s="2027"/>
      <c r="UNK38" s="2027"/>
      <c r="UNL38" s="2027"/>
      <c r="UNM38" s="2027"/>
      <c r="UNN38" s="2027"/>
      <c r="UNO38" s="2027"/>
      <c r="UNP38" s="2027"/>
      <c r="UNQ38" s="2027"/>
      <c r="UNR38" s="2027"/>
      <c r="UNS38" s="2027"/>
      <c r="UNT38" s="2027"/>
      <c r="UNU38" s="2027"/>
      <c r="UNV38" s="2027"/>
      <c r="UNW38" s="2027"/>
      <c r="UNX38" s="2027"/>
      <c r="UNY38" s="2027"/>
      <c r="UNZ38" s="2027"/>
      <c r="UOA38" s="2027"/>
      <c r="UOB38" s="2027"/>
      <c r="UOC38" s="2027"/>
      <c r="UOD38" s="2027"/>
      <c r="UOE38" s="2027"/>
      <c r="UOF38" s="2027"/>
      <c r="UOG38" s="2027"/>
      <c r="UOH38" s="2027"/>
      <c r="UOI38" s="2027"/>
      <c r="UOJ38" s="2027"/>
      <c r="UOK38" s="2027"/>
      <c r="UOL38" s="2027"/>
      <c r="UOM38" s="2027"/>
      <c r="UON38" s="2027"/>
      <c r="UOO38" s="2027"/>
      <c r="UOP38" s="2027"/>
      <c r="UOQ38" s="2027"/>
      <c r="UOR38" s="2027"/>
      <c r="UOS38" s="2027"/>
      <c r="UOT38" s="2027"/>
      <c r="UOU38" s="2027"/>
      <c r="UOV38" s="2027"/>
      <c r="UOW38" s="2027"/>
      <c r="UOX38" s="2027"/>
      <c r="UOY38" s="2027"/>
      <c r="UOZ38" s="2027"/>
      <c r="UPA38" s="2027"/>
      <c r="UPB38" s="2027"/>
      <c r="UPC38" s="2027"/>
      <c r="UPD38" s="2027"/>
      <c r="UPE38" s="2027"/>
      <c r="UPF38" s="2027"/>
      <c r="UPG38" s="2027"/>
      <c r="UPH38" s="2027"/>
      <c r="UPI38" s="2027"/>
      <c r="UPJ38" s="2027"/>
      <c r="UPK38" s="2027"/>
      <c r="UPL38" s="2027"/>
      <c r="UPM38" s="2027"/>
      <c r="UPN38" s="2027"/>
      <c r="UPO38" s="2027"/>
      <c r="UPP38" s="2027"/>
      <c r="UPQ38" s="2027"/>
      <c r="UPR38" s="2027"/>
      <c r="UPS38" s="2027"/>
      <c r="UPT38" s="2027"/>
      <c r="UPU38" s="2027"/>
      <c r="UPV38" s="2027"/>
      <c r="UPW38" s="2027"/>
      <c r="UPX38" s="2027"/>
      <c r="UPY38" s="2027"/>
      <c r="UPZ38" s="2027"/>
      <c r="UQA38" s="2027"/>
      <c r="UQB38" s="2027"/>
      <c r="UQC38" s="2027"/>
      <c r="UQD38" s="2027"/>
      <c r="UQE38" s="2027"/>
      <c r="UQF38" s="2027"/>
      <c r="UQG38" s="2027"/>
      <c r="UQH38" s="2027"/>
      <c r="UQI38" s="2027"/>
      <c r="UQJ38" s="2027"/>
      <c r="UQK38" s="2027"/>
      <c r="UQL38" s="2027"/>
      <c r="UQM38" s="2027"/>
      <c r="UQN38" s="2027"/>
      <c r="UQO38" s="2027"/>
      <c r="UQP38" s="2027"/>
      <c r="UQQ38" s="2027"/>
      <c r="UQR38" s="2027"/>
      <c r="UQS38" s="2027"/>
      <c r="UQT38" s="2027"/>
      <c r="UQU38" s="2027"/>
      <c r="UQV38" s="2027"/>
      <c r="UQW38" s="2027"/>
      <c r="UQX38" s="2027"/>
      <c r="UQY38" s="2027"/>
      <c r="UQZ38" s="2027"/>
      <c r="URA38" s="2027"/>
      <c r="URB38" s="2027"/>
      <c r="URC38" s="2027"/>
      <c r="URD38" s="2027"/>
      <c r="URE38" s="2027"/>
      <c r="URF38" s="2027"/>
      <c r="URG38" s="2027"/>
      <c r="URH38" s="2027"/>
      <c r="URI38" s="2027"/>
      <c r="URJ38" s="2027"/>
      <c r="URK38" s="2027"/>
      <c r="URL38" s="2027"/>
      <c r="URM38" s="2027"/>
      <c r="URN38" s="2027"/>
      <c r="URO38" s="2027"/>
      <c r="URP38" s="2027"/>
      <c r="URQ38" s="2027"/>
      <c r="URR38" s="2027"/>
      <c r="URS38" s="2027"/>
      <c r="URT38" s="2027"/>
      <c r="URU38" s="2027"/>
      <c r="URV38" s="2027"/>
      <c r="URW38" s="2027"/>
      <c r="URX38" s="2027"/>
      <c r="URY38" s="2027"/>
      <c r="URZ38" s="2027"/>
      <c r="USA38" s="2027"/>
      <c r="USB38" s="2027"/>
      <c r="USC38" s="2027"/>
      <c r="USD38" s="2027"/>
      <c r="USE38" s="2027"/>
      <c r="USF38" s="2027"/>
      <c r="USG38" s="2027"/>
      <c r="USH38" s="2027"/>
      <c r="USI38" s="2027"/>
      <c r="USJ38" s="2027"/>
      <c r="USK38" s="2027"/>
      <c r="USL38" s="2027"/>
      <c r="USM38" s="2027"/>
      <c r="USN38" s="2027"/>
      <c r="USO38" s="2027"/>
      <c r="USP38" s="2027"/>
      <c r="USQ38" s="2027"/>
      <c r="USR38" s="2027"/>
      <c r="USS38" s="2027"/>
      <c r="UST38" s="2027"/>
      <c r="USU38" s="2027"/>
      <c r="USV38" s="2027"/>
      <c r="USW38" s="2027"/>
      <c r="USX38" s="2027"/>
      <c r="USY38" s="2027"/>
      <c r="USZ38" s="2027"/>
      <c r="UTA38" s="2027"/>
      <c r="UTB38" s="2027"/>
      <c r="UTC38" s="2027"/>
      <c r="UTD38" s="2027"/>
      <c r="UTE38" s="2027"/>
      <c r="UTF38" s="2027"/>
      <c r="UTG38" s="2027"/>
      <c r="UTH38" s="2027"/>
      <c r="UTI38" s="2027"/>
      <c r="UTJ38" s="2027"/>
      <c r="UTK38" s="2027"/>
      <c r="UTL38" s="2027"/>
      <c r="UTM38" s="2027"/>
      <c r="UTN38" s="2027"/>
      <c r="UTO38" s="2027"/>
      <c r="UTP38" s="2027"/>
      <c r="UTQ38" s="2027"/>
      <c r="UTR38" s="2027"/>
      <c r="UTS38" s="2027"/>
      <c r="UTT38" s="2027"/>
      <c r="UTU38" s="2027"/>
      <c r="UTV38" s="2027"/>
      <c r="UTW38" s="2027"/>
      <c r="UTX38" s="2027"/>
      <c r="UTY38" s="2027"/>
      <c r="UTZ38" s="2027"/>
      <c r="UUA38" s="2027"/>
      <c r="UUB38" s="2027"/>
      <c r="UUC38" s="2027"/>
      <c r="UUD38" s="2027"/>
      <c r="UUE38" s="2027"/>
      <c r="UUF38" s="2027"/>
      <c r="UUG38" s="2027"/>
      <c r="UUH38" s="2027"/>
      <c r="UUI38" s="2027"/>
      <c r="UUJ38" s="2027"/>
      <c r="UUK38" s="2027"/>
      <c r="UUL38" s="2027"/>
      <c r="UUM38" s="2027"/>
      <c r="UUN38" s="2027"/>
      <c r="UUO38" s="2027"/>
      <c r="UUP38" s="2027"/>
      <c r="UUQ38" s="2027"/>
      <c r="UUR38" s="2027"/>
      <c r="UUS38" s="2027"/>
      <c r="UUT38" s="2027"/>
      <c r="UUU38" s="2027"/>
      <c r="UUV38" s="2027"/>
      <c r="UUW38" s="2027"/>
      <c r="UUX38" s="2027"/>
      <c r="UUY38" s="2027"/>
      <c r="UUZ38" s="2027"/>
      <c r="UVA38" s="2027"/>
      <c r="UVB38" s="2027"/>
      <c r="UVC38" s="2027"/>
      <c r="UVD38" s="2027"/>
      <c r="UVE38" s="2027"/>
      <c r="UVF38" s="2027"/>
      <c r="UVG38" s="2027"/>
      <c r="UVH38" s="2027"/>
      <c r="UVI38" s="2027"/>
      <c r="UVJ38" s="2027"/>
      <c r="UVK38" s="2027"/>
      <c r="UVL38" s="2027"/>
      <c r="UVM38" s="2027"/>
      <c r="UVN38" s="2027"/>
      <c r="UVO38" s="2027"/>
      <c r="UVP38" s="2027"/>
      <c r="UVQ38" s="2027"/>
      <c r="UVR38" s="2027"/>
      <c r="UVS38" s="2027"/>
      <c r="UVT38" s="2027"/>
      <c r="UVU38" s="2027"/>
      <c r="UVV38" s="2027"/>
      <c r="UVW38" s="2027"/>
      <c r="UVX38" s="2027"/>
      <c r="UVY38" s="2027"/>
      <c r="UVZ38" s="2027"/>
      <c r="UWA38" s="2027"/>
      <c r="UWB38" s="2027"/>
      <c r="UWC38" s="2027"/>
      <c r="UWD38" s="2027"/>
      <c r="UWE38" s="2027"/>
      <c r="UWF38" s="2027"/>
      <c r="UWG38" s="2027"/>
      <c r="UWH38" s="2027"/>
      <c r="UWI38" s="2027"/>
      <c r="UWJ38" s="2027"/>
      <c r="UWK38" s="2027"/>
      <c r="UWL38" s="2027"/>
      <c r="UWM38" s="2027"/>
      <c r="UWN38" s="2027"/>
      <c r="UWO38" s="2027"/>
      <c r="UWP38" s="2027"/>
      <c r="UWQ38" s="2027"/>
      <c r="UWR38" s="2027"/>
      <c r="UWS38" s="2027"/>
      <c r="UWT38" s="2027"/>
      <c r="UWU38" s="2027"/>
      <c r="UWV38" s="2027"/>
      <c r="UWW38" s="2027"/>
      <c r="UWX38" s="2027"/>
      <c r="UWY38" s="2027"/>
      <c r="UWZ38" s="2027"/>
      <c r="UXA38" s="2027"/>
      <c r="UXB38" s="2027"/>
      <c r="UXC38" s="2027"/>
      <c r="UXD38" s="2027"/>
      <c r="UXE38" s="2027"/>
      <c r="UXF38" s="2027"/>
      <c r="UXG38" s="2027"/>
      <c r="UXH38" s="2027"/>
      <c r="UXI38" s="2027"/>
      <c r="UXJ38" s="2027"/>
      <c r="UXK38" s="2027"/>
      <c r="UXL38" s="2027"/>
      <c r="UXM38" s="2027"/>
      <c r="UXN38" s="2027"/>
      <c r="UXO38" s="2027"/>
      <c r="UXP38" s="2027"/>
      <c r="UXQ38" s="2027"/>
      <c r="UXR38" s="2027"/>
      <c r="UXS38" s="2027"/>
      <c r="UXT38" s="2027"/>
      <c r="UXU38" s="2027"/>
      <c r="UXV38" s="2027"/>
      <c r="UXW38" s="2027"/>
      <c r="UXX38" s="2027"/>
      <c r="UXY38" s="2027"/>
      <c r="UXZ38" s="2027"/>
      <c r="UYA38" s="2027"/>
      <c r="UYB38" s="2027"/>
      <c r="UYC38" s="2027"/>
      <c r="UYD38" s="2027"/>
      <c r="UYE38" s="2027"/>
      <c r="UYF38" s="2027"/>
      <c r="UYG38" s="2027"/>
      <c r="UYH38" s="2027"/>
      <c r="UYI38" s="2027"/>
      <c r="UYJ38" s="2027"/>
      <c r="UYK38" s="2027"/>
      <c r="UYL38" s="2027"/>
      <c r="UYM38" s="2027"/>
      <c r="UYN38" s="2027"/>
      <c r="UYO38" s="2027"/>
      <c r="UYP38" s="2027"/>
      <c r="UYQ38" s="2027"/>
      <c r="UYR38" s="2027"/>
      <c r="UYS38" s="2027"/>
      <c r="UYT38" s="2027"/>
      <c r="UYU38" s="2027"/>
      <c r="UYV38" s="2027"/>
      <c r="UYW38" s="2027"/>
      <c r="UYX38" s="2027"/>
      <c r="UYY38" s="2027"/>
      <c r="UYZ38" s="2027"/>
      <c r="UZA38" s="2027"/>
      <c r="UZB38" s="2027"/>
      <c r="UZC38" s="2027"/>
      <c r="UZD38" s="2027"/>
      <c r="UZE38" s="2027"/>
      <c r="UZF38" s="2027"/>
      <c r="UZG38" s="2027"/>
      <c r="UZH38" s="2027"/>
      <c r="UZI38" s="2027"/>
      <c r="UZJ38" s="2027"/>
      <c r="UZK38" s="2027"/>
      <c r="UZL38" s="2027"/>
      <c r="UZM38" s="2027"/>
      <c r="UZN38" s="2027"/>
      <c r="UZO38" s="2027"/>
      <c r="UZP38" s="2027"/>
      <c r="UZQ38" s="2027"/>
      <c r="UZR38" s="2027"/>
      <c r="UZS38" s="2027"/>
      <c r="UZT38" s="2027"/>
      <c r="UZU38" s="2027"/>
      <c r="UZV38" s="2027"/>
      <c r="UZW38" s="2027"/>
      <c r="UZX38" s="2027"/>
      <c r="UZY38" s="2027"/>
      <c r="UZZ38" s="2027"/>
      <c r="VAA38" s="2027"/>
      <c r="VAB38" s="2027"/>
      <c r="VAC38" s="2027"/>
      <c r="VAD38" s="2027"/>
      <c r="VAE38" s="2027"/>
      <c r="VAF38" s="2027"/>
      <c r="VAG38" s="2027"/>
      <c r="VAH38" s="2027"/>
      <c r="VAI38" s="2027"/>
      <c r="VAJ38" s="2027"/>
      <c r="VAK38" s="2027"/>
      <c r="VAL38" s="2027"/>
      <c r="VAM38" s="2027"/>
      <c r="VAN38" s="2027"/>
      <c r="VAO38" s="2027"/>
      <c r="VAP38" s="2027"/>
      <c r="VAQ38" s="2027"/>
      <c r="VAR38" s="2027"/>
      <c r="VAS38" s="2027"/>
      <c r="VAT38" s="2027"/>
      <c r="VAU38" s="2027"/>
      <c r="VAV38" s="2027"/>
      <c r="VAW38" s="2027"/>
      <c r="VAX38" s="2027"/>
      <c r="VAY38" s="2027"/>
      <c r="VAZ38" s="2027"/>
      <c r="VBA38" s="2027"/>
      <c r="VBB38" s="2027"/>
      <c r="VBC38" s="2027"/>
      <c r="VBD38" s="2027"/>
      <c r="VBE38" s="2027"/>
      <c r="VBF38" s="2027"/>
      <c r="VBG38" s="2027"/>
      <c r="VBH38" s="2027"/>
      <c r="VBI38" s="2027"/>
      <c r="VBJ38" s="2027"/>
      <c r="VBK38" s="2027"/>
      <c r="VBL38" s="2027"/>
      <c r="VBM38" s="2027"/>
      <c r="VBN38" s="2027"/>
      <c r="VBO38" s="2027"/>
      <c r="VBP38" s="2027"/>
      <c r="VBQ38" s="2027"/>
      <c r="VBR38" s="2027"/>
      <c r="VBS38" s="2027"/>
      <c r="VBT38" s="2027"/>
      <c r="VBU38" s="2027"/>
      <c r="VBV38" s="2027"/>
      <c r="VBW38" s="2027"/>
      <c r="VBX38" s="2027"/>
      <c r="VBY38" s="2027"/>
      <c r="VBZ38" s="2027"/>
      <c r="VCA38" s="2027"/>
      <c r="VCB38" s="2027"/>
      <c r="VCC38" s="2027"/>
      <c r="VCD38" s="2027"/>
      <c r="VCE38" s="2027"/>
      <c r="VCF38" s="2027"/>
      <c r="VCG38" s="2027"/>
      <c r="VCH38" s="2027"/>
      <c r="VCI38" s="2027"/>
      <c r="VCJ38" s="2027"/>
      <c r="VCK38" s="2027"/>
      <c r="VCL38" s="2027"/>
      <c r="VCM38" s="2027"/>
      <c r="VCN38" s="2027"/>
      <c r="VCO38" s="2027"/>
      <c r="VCP38" s="2027"/>
      <c r="VCQ38" s="2027"/>
      <c r="VCR38" s="2027"/>
      <c r="VCS38" s="2027"/>
      <c r="VCT38" s="2027"/>
      <c r="VCU38" s="2027"/>
      <c r="VCV38" s="2027"/>
      <c r="VCW38" s="2027"/>
      <c r="VCX38" s="2027"/>
      <c r="VCY38" s="2027"/>
      <c r="VCZ38" s="2027"/>
      <c r="VDA38" s="2027"/>
      <c r="VDB38" s="2027"/>
      <c r="VDC38" s="2027"/>
      <c r="VDD38" s="2027"/>
      <c r="VDE38" s="2027"/>
      <c r="VDF38" s="2027"/>
      <c r="VDG38" s="2027"/>
      <c r="VDH38" s="2027"/>
      <c r="VDI38" s="2027"/>
      <c r="VDJ38" s="2027"/>
      <c r="VDK38" s="2027"/>
      <c r="VDL38" s="2027"/>
      <c r="VDM38" s="2027"/>
      <c r="VDN38" s="2027"/>
      <c r="VDO38" s="2027"/>
      <c r="VDP38" s="2027"/>
      <c r="VDQ38" s="2027"/>
      <c r="VDR38" s="2027"/>
      <c r="VDS38" s="2027"/>
      <c r="VDT38" s="2027"/>
      <c r="VDU38" s="2027"/>
      <c r="VDV38" s="2027"/>
      <c r="VDW38" s="2027"/>
      <c r="VDX38" s="2027"/>
      <c r="VDY38" s="2027"/>
      <c r="VDZ38" s="2027"/>
      <c r="VEA38" s="2027"/>
      <c r="VEB38" s="2027"/>
      <c r="VEC38" s="2027"/>
      <c r="VED38" s="2027"/>
      <c r="VEE38" s="2027"/>
      <c r="VEF38" s="2027"/>
      <c r="VEG38" s="2027"/>
      <c r="VEH38" s="2027"/>
      <c r="VEI38" s="2027"/>
      <c r="VEJ38" s="2027"/>
      <c r="VEK38" s="2027"/>
      <c r="VEL38" s="2027"/>
      <c r="VEM38" s="2027"/>
      <c r="VEN38" s="2027"/>
      <c r="VEO38" s="2027"/>
      <c r="VEP38" s="2027"/>
      <c r="VEQ38" s="2027"/>
      <c r="VER38" s="2027"/>
      <c r="VES38" s="2027"/>
      <c r="VET38" s="2027"/>
      <c r="VEU38" s="2027"/>
      <c r="VEV38" s="2027"/>
      <c r="VEW38" s="2027"/>
      <c r="VEX38" s="2027"/>
      <c r="VEY38" s="2027"/>
      <c r="VEZ38" s="2027"/>
      <c r="VFA38" s="2027"/>
      <c r="VFB38" s="2027"/>
      <c r="VFC38" s="2027"/>
      <c r="VFD38" s="2027"/>
      <c r="VFE38" s="2027"/>
      <c r="VFF38" s="2027"/>
      <c r="VFG38" s="2027"/>
      <c r="VFH38" s="2027"/>
      <c r="VFI38" s="2027"/>
      <c r="VFJ38" s="2027"/>
      <c r="VFK38" s="2027"/>
      <c r="VFL38" s="2027"/>
      <c r="VFM38" s="2027"/>
      <c r="VFN38" s="2027"/>
      <c r="VFO38" s="2027"/>
      <c r="VFP38" s="2027"/>
      <c r="VFQ38" s="2027"/>
      <c r="VFR38" s="2027"/>
      <c r="VFS38" s="2027"/>
      <c r="VFT38" s="2027"/>
      <c r="VFU38" s="2027"/>
      <c r="VFV38" s="2027"/>
      <c r="VFW38" s="2027"/>
      <c r="VFX38" s="2027"/>
      <c r="VFY38" s="2027"/>
      <c r="VFZ38" s="2027"/>
      <c r="VGA38" s="2027"/>
      <c r="VGB38" s="2027"/>
      <c r="VGC38" s="2027"/>
      <c r="VGD38" s="2027"/>
      <c r="VGE38" s="2027"/>
      <c r="VGF38" s="2027"/>
      <c r="VGG38" s="2027"/>
      <c r="VGH38" s="2027"/>
      <c r="VGI38" s="2027"/>
      <c r="VGJ38" s="2027"/>
      <c r="VGK38" s="2027"/>
      <c r="VGL38" s="2027"/>
      <c r="VGM38" s="2027"/>
      <c r="VGN38" s="2027"/>
      <c r="VGO38" s="2027"/>
      <c r="VGP38" s="2027"/>
      <c r="VGQ38" s="2027"/>
      <c r="VGR38" s="2027"/>
      <c r="VGS38" s="2027"/>
      <c r="VGT38" s="2027"/>
      <c r="VGU38" s="2027"/>
      <c r="VGV38" s="2027"/>
      <c r="VGW38" s="2027"/>
      <c r="VGX38" s="2027"/>
      <c r="VGY38" s="2027"/>
      <c r="VGZ38" s="2027"/>
      <c r="VHA38" s="2027"/>
      <c r="VHB38" s="2027"/>
      <c r="VHC38" s="2027"/>
      <c r="VHD38" s="2027"/>
      <c r="VHE38" s="2027"/>
      <c r="VHF38" s="2027"/>
      <c r="VHG38" s="2027"/>
      <c r="VHH38" s="2027"/>
      <c r="VHI38" s="2027"/>
      <c r="VHJ38" s="2027"/>
      <c r="VHK38" s="2027"/>
      <c r="VHL38" s="2027"/>
      <c r="VHM38" s="2027"/>
      <c r="VHN38" s="2027"/>
      <c r="VHO38" s="2027"/>
      <c r="VHP38" s="2027"/>
      <c r="VHQ38" s="2027"/>
      <c r="VHR38" s="2027"/>
      <c r="VHS38" s="2027"/>
      <c r="VHT38" s="2027"/>
      <c r="VHU38" s="2027"/>
      <c r="VHV38" s="2027"/>
      <c r="VHW38" s="2027"/>
      <c r="VHX38" s="2027"/>
      <c r="VHY38" s="2027"/>
      <c r="VHZ38" s="2027"/>
      <c r="VIA38" s="2027"/>
      <c r="VIB38" s="2027"/>
      <c r="VIC38" s="2027"/>
      <c r="VID38" s="2027"/>
      <c r="VIE38" s="2027"/>
      <c r="VIF38" s="2027"/>
      <c r="VIG38" s="2027"/>
      <c r="VIH38" s="2027"/>
      <c r="VII38" s="2027"/>
      <c r="VIJ38" s="2027"/>
      <c r="VIK38" s="2027"/>
      <c r="VIL38" s="2027"/>
      <c r="VIM38" s="2027"/>
      <c r="VIN38" s="2027"/>
      <c r="VIO38" s="2027"/>
      <c r="VIP38" s="2027"/>
      <c r="VIQ38" s="2027"/>
      <c r="VIR38" s="2027"/>
      <c r="VIS38" s="2027"/>
      <c r="VIT38" s="2027"/>
      <c r="VIU38" s="2027"/>
      <c r="VIV38" s="2027"/>
      <c r="VIW38" s="2027"/>
      <c r="VIX38" s="2027"/>
      <c r="VIY38" s="2027"/>
      <c r="VIZ38" s="2027"/>
      <c r="VJA38" s="2027"/>
      <c r="VJB38" s="2027"/>
      <c r="VJC38" s="2027"/>
      <c r="VJD38" s="2027"/>
      <c r="VJE38" s="2027"/>
      <c r="VJF38" s="2027"/>
      <c r="VJG38" s="2027"/>
      <c r="VJH38" s="2027"/>
      <c r="VJI38" s="2027"/>
      <c r="VJJ38" s="2027"/>
      <c r="VJK38" s="2027"/>
      <c r="VJL38" s="2027"/>
      <c r="VJM38" s="2027"/>
      <c r="VJN38" s="2027"/>
      <c r="VJO38" s="2027"/>
      <c r="VJP38" s="2027"/>
      <c r="VJQ38" s="2027"/>
      <c r="VJR38" s="2027"/>
      <c r="VJS38" s="2027"/>
      <c r="VJT38" s="2027"/>
      <c r="VJU38" s="2027"/>
      <c r="VJV38" s="2027"/>
      <c r="VJW38" s="2027"/>
      <c r="VJX38" s="2027"/>
      <c r="VJY38" s="2027"/>
      <c r="VJZ38" s="2027"/>
      <c r="VKA38" s="2027"/>
      <c r="VKB38" s="2027"/>
      <c r="VKC38" s="2027"/>
      <c r="VKD38" s="2027"/>
      <c r="VKE38" s="2027"/>
      <c r="VKF38" s="2027"/>
      <c r="VKG38" s="2027"/>
      <c r="VKH38" s="2027"/>
      <c r="VKI38" s="2027"/>
      <c r="VKJ38" s="2027"/>
      <c r="VKK38" s="2027"/>
      <c r="VKL38" s="2027"/>
      <c r="VKM38" s="2027"/>
      <c r="VKN38" s="2027"/>
      <c r="VKO38" s="2027"/>
      <c r="VKP38" s="2027"/>
      <c r="VKQ38" s="2027"/>
      <c r="VKR38" s="2027"/>
      <c r="VKS38" s="2027"/>
      <c r="VKT38" s="2027"/>
      <c r="VKU38" s="2027"/>
      <c r="VKV38" s="2027"/>
      <c r="VKW38" s="2027"/>
      <c r="VKX38" s="2027"/>
      <c r="VKY38" s="2027"/>
      <c r="VKZ38" s="2027"/>
      <c r="VLA38" s="2027"/>
      <c r="VLB38" s="2027"/>
      <c r="VLC38" s="2027"/>
      <c r="VLD38" s="2027"/>
      <c r="VLE38" s="2027"/>
      <c r="VLF38" s="2027"/>
      <c r="VLG38" s="2027"/>
      <c r="VLH38" s="2027"/>
      <c r="VLI38" s="2027"/>
      <c r="VLJ38" s="2027"/>
      <c r="VLK38" s="2027"/>
      <c r="VLL38" s="2027"/>
      <c r="VLM38" s="2027"/>
      <c r="VLN38" s="2027"/>
      <c r="VLO38" s="2027"/>
      <c r="VLP38" s="2027"/>
      <c r="VLQ38" s="2027"/>
      <c r="VLR38" s="2027"/>
      <c r="VLS38" s="2027"/>
      <c r="VLT38" s="2027"/>
      <c r="VLU38" s="2027"/>
      <c r="VLV38" s="2027"/>
      <c r="VLW38" s="2027"/>
      <c r="VLX38" s="2027"/>
      <c r="VLY38" s="2027"/>
      <c r="VLZ38" s="2027"/>
      <c r="VMA38" s="2027"/>
      <c r="VMB38" s="2027"/>
      <c r="VMC38" s="2027"/>
      <c r="VMD38" s="2027"/>
      <c r="VME38" s="2027"/>
      <c r="VMF38" s="2027"/>
      <c r="VMG38" s="2027"/>
      <c r="VMH38" s="2027"/>
      <c r="VMI38" s="2027"/>
      <c r="VMJ38" s="2027"/>
      <c r="VMK38" s="2027"/>
      <c r="VML38" s="2027"/>
      <c r="VMM38" s="2027"/>
      <c r="VMN38" s="2027"/>
      <c r="VMO38" s="2027"/>
      <c r="VMP38" s="2027"/>
      <c r="VMQ38" s="2027"/>
      <c r="VMR38" s="2027"/>
      <c r="VMS38" s="2027"/>
      <c r="VMT38" s="2027"/>
      <c r="VMU38" s="2027"/>
      <c r="VMV38" s="2027"/>
      <c r="VMW38" s="2027"/>
      <c r="VMX38" s="2027"/>
      <c r="VMY38" s="2027"/>
      <c r="VMZ38" s="2027"/>
      <c r="VNA38" s="2027"/>
      <c r="VNB38" s="2027"/>
      <c r="VNC38" s="2027"/>
      <c r="VND38" s="2027"/>
      <c r="VNE38" s="2027"/>
      <c r="VNF38" s="2027"/>
      <c r="VNG38" s="2027"/>
      <c r="VNH38" s="2027"/>
      <c r="VNI38" s="2027"/>
      <c r="VNJ38" s="2027"/>
      <c r="VNK38" s="2027"/>
      <c r="VNL38" s="2027"/>
      <c r="VNM38" s="2027"/>
      <c r="VNN38" s="2027"/>
      <c r="VNO38" s="2027"/>
      <c r="VNP38" s="2027"/>
      <c r="VNQ38" s="2027"/>
      <c r="VNR38" s="2027"/>
      <c r="VNS38" s="2027"/>
      <c r="VNT38" s="2027"/>
      <c r="VNU38" s="2027"/>
      <c r="VNV38" s="2027"/>
      <c r="VNW38" s="2027"/>
      <c r="VNX38" s="2027"/>
      <c r="VNY38" s="2027"/>
      <c r="VNZ38" s="2027"/>
      <c r="VOA38" s="2027"/>
      <c r="VOB38" s="2027"/>
      <c r="VOC38" s="2027"/>
      <c r="VOD38" s="2027"/>
      <c r="VOE38" s="2027"/>
      <c r="VOF38" s="2027"/>
      <c r="VOG38" s="2027"/>
      <c r="VOH38" s="2027"/>
      <c r="VOI38" s="2027"/>
      <c r="VOJ38" s="2027"/>
      <c r="VOK38" s="2027"/>
      <c r="VOL38" s="2027"/>
      <c r="VOM38" s="2027"/>
      <c r="VON38" s="2027"/>
      <c r="VOO38" s="2027"/>
      <c r="VOP38" s="2027"/>
      <c r="VOQ38" s="2027"/>
      <c r="VOR38" s="2027"/>
      <c r="VOS38" s="2027"/>
      <c r="VOT38" s="2027"/>
      <c r="VOU38" s="2027"/>
      <c r="VOV38" s="2027"/>
      <c r="VOW38" s="2027"/>
      <c r="VOX38" s="2027"/>
      <c r="VOY38" s="2027"/>
      <c r="VOZ38" s="2027"/>
      <c r="VPA38" s="2027"/>
      <c r="VPB38" s="2027"/>
      <c r="VPC38" s="2027"/>
      <c r="VPD38" s="2027"/>
      <c r="VPE38" s="2027"/>
      <c r="VPF38" s="2027"/>
      <c r="VPG38" s="2027"/>
      <c r="VPH38" s="2027"/>
      <c r="VPI38" s="2027"/>
      <c r="VPJ38" s="2027"/>
      <c r="VPK38" s="2027"/>
      <c r="VPL38" s="2027"/>
      <c r="VPM38" s="2027"/>
      <c r="VPN38" s="2027"/>
      <c r="VPO38" s="2027"/>
      <c r="VPP38" s="2027"/>
      <c r="VPQ38" s="2027"/>
      <c r="VPR38" s="2027"/>
      <c r="VPS38" s="2027"/>
      <c r="VPT38" s="2027"/>
      <c r="VPU38" s="2027"/>
      <c r="VPV38" s="2027"/>
      <c r="VPW38" s="2027"/>
      <c r="VPX38" s="2027"/>
      <c r="VPY38" s="2027"/>
      <c r="VPZ38" s="2027"/>
      <c r="VQA38" s="2027"/>
      <c r="VQB38" s="2027"/>
      <c r="VQC38" s="2027"/>
      <c r="VQD38" s="2027"/>
      <c r="VQE38" s="2027"/>
      <c r="VQF38" s="2027"/>
      <c r="VQG38" s="2027"/>
      <c r="VQH38" s="2027"/>
      <c r="VQI38" s="2027"/>
      <c r="VQJ38" s="2027"/>
      <c r="VQK38" s="2027"/>
      <c r="VQL38" s="2027"/>
      <c r="VQM38" s="2027"/>
      <c r="VQN38" s="2027"/>
      <c r="VQO38" s="2027"/>
      <c r="VQP38" s="2027"/>
      <c r="VQQ38" s="2027"/>
      <c r="VQR38" s="2027"/>
      <c r="VQS38" s="2027"/>
      <c r="VQT38" s="2027"/>
      <c r="VQU38" s="2027"/>
      <c r="VQV38" s="2027"/>
      <c r="VQW38" s="2027"/>
      <c r="VQX38" s="2027"/>
      <c r="VQY38" s="2027"/>
      <c r="VQZ38" s="2027"/>
      <c r="VRA38" s="2027"/>
      <c r="VRB38" s="2027"/>
      <c r="VRC38" s="2027"/>
      <c r="VRD38" s="2027"/>
      <c r="VRE38" s="2027"/>
      <c r="VRF38" s="2027"/>
      <c r="VRG38" s="2027"/>
      <c r="VRH38" s="2027"/>
      <c r="VRI38" s="2027"/>
      <c r="VRJ38" s="2027"/>
      <c r="VRK38" s="2027"/>
      <c r="VRL38" s="2027"/>
      <c r="VRM38" s="2027"/>
      <c r="VRN38" s="2027"/>
      <c r="VRO38" s="2027"/>
      <c r="VRP38" s="2027"/>
      <c r="VRQ38" s="2027"/>
      <c r="VRR38" s="2027"/>
      <c r="VRS38" s="2027"/>
      <c r="VRT38" s="2027"/>
      <c r="VRU38" s="2027"/>
      <c r="VRV38" s="2027"/>
      <c r="VRW38" s="2027"/>
      <c r="VRX38" s="2027"/>
      <c r="VRY38" s="2027"/>
      <c r="VRZ38" s="2027"/>
      <c r="VSA38" s="2027"/>
      <c r="VSB38" s="2027"/>
      <c r="VSC38" s="2027"/>
      <c r="VSD38" s="2027"/>
      <c r="VSE38" s="2027"/>
      <c r="VSF38" s="2027"/>
      <c r="VSG38" s="2027"/>
      <c r="VSH38" s="2027"/>
      <c r="VSI38" s="2027"/>
      <c r="VSJ38" s="2027"/>
      <c r="VSK38" s="2027"/>
      <c r="VSL38" s="2027"/>
      <c r="VSM38" s="2027"/>
      <c r="VSN38" s="2027"/>
      <c r="VSO38" s="2027"/>
      <c r="VSP38" s="2027"/>
      <c r="VSQ38" s="2027"/>
      <c r="VSR38" s="2027"/>
      <c r="VSS38" s="2027"/>
      <c r="VST38" s="2027"/>
      <c r="VSU38" s="2027"/>
      <c r="VSV38" s="2027"/>
      <c r="VSW38" s="2027"/>
      <c r="VSX38" s="2027"/>
      <c r="VSY38" s="2027"/>
      <c r="VSZ38" s="2027"/>
      <c r="VTA38" s="2027"/>
      <c r="VTB38" s="2027"/>
      <c r="VTC38" s="2027"/>
      <c r="VTD38" s="2027"/>
      <c r="VTE38" s="2027"/>
      <c r="VTF38" s="2027"/>
      <c r="VTG38" s="2027"/>
      <c r="VTH38" s="2027"/>
      <c r="VTI38" s="2027"/>
      <c r="VTJ38" s="2027"/>
      <c r="VTK38" s="2027"/>
      <c r="VTL38" s="2027"/>
      <c r="VTM38" s="2027"/>
      <c r="VTN38" s="2027"/>
      <c r="VTO38" s="2027"/>
      <c r="VTP38" s="2027"/>
      <c r="VTQ38" s="2027"/>
      <c r="VTR38" s="2027"/>
      <c r="VTS38" s="2027"/>
      <c r="VTT38" s="2027"/>
      <c r="VTU38" s="2027"/>
      <c r="VTV38" s="2027"/>
      <c r="VTW38" s="2027"/>
      <c r="VTX38" s="2027"/>
      <c r="VTY38" s="2027"/>
      <c r="VTZ38" s="2027"/>
      <c r="VUA38" s="2027"/>
      <c r="VUB38" s="2027"/>
      <c r="VUC38" s="2027"/>
      <c r="VUD38" s="2027"/>
      <c r="VUE38" s="2027"/>
      <c r="VUF38" s="2027"/>
      <c r="VUG38" s="2027"/>
      <c r="VUH38" s="2027"/>
      <c r="VUI38" s="2027"/>
      <c r="VUJ38" s="2027"/>
      <c r="VUK38" s="2027"/>
      <c r="VUL38" s="2027"/>
      <c r="VUM38" s="2027"/>
      <c r="VUN38" s="2027"/>
      <c r="VUO38" s="2027"/>
      <c r="VUP38" s="2027"/>
      <c r="VUQ38" s="2027"/>
      <c r="VUR38" s="2027"/>
      <c r="VUS38" s="2027"/>
      <c r="VUT38" s="2027"/>
      <c r="VUU38" s="2027"/>
      <c r="VUV38" s="2027"/>
      <c r="VUW38" s="2027"/>
      <c r="VUX38" s="2027"/>
      <c r="VUY38" s="2027"/>
      <c r="VUZ38" s="2027"/>
      <c r="VVA38" s="2027"/>
      <c r="VVB38" s="2027"/>
      <c r="VVC38" s="2027"/>
      <c r="VVD38" s="2027"/>
      <c r="VVE38" s="2027"/>
      <c r="VVF38" s="2027"/>
      <c r="VVG38" s="2027"/>
      <c r="VVH38" s="2027"/>
      <c r="VVI38" s="2027"/>
      <c r="VVJ38" s="2027"/>
      <c r="VVK38" s="2027"/>
      <c r="VVL38" s="2027"/>
      <c r="VVM38" s="2027"/>
      <c r="VVN38" s="2027"/>
      <c r="VVO38" s="2027"/>
      <c r="VVP38" s="2027"/>
      <c r="VVQ38" s="2027"/>
      <c r="VVR38" s="2027"/>
      <c r="VVS38" s="2027"/>
      <c r="VVT38" s="2027"/>
      <c r="VVU38" s="2027"/>
      <c r="VVV38" s="2027"/>
      <c r="VVW38" s="2027"/>
      <c r="VVX38" s="2027"/>
      <c r="VVY38" s="2027"/>
      <c r="VVZ38" s="2027"/>
      <c r="VWA38" s="2027"/>
      <c r="VWB38" s="2027"/>
      <c r="VWC38" s="2027"/>
      <c r="VWD38" s="2027"/>
      <c r="VWE38" s="2027"/>
      <c r="VWF38" s="2027"/>
      <c r="VWG38" s="2027"/>
      <c r="VWH38" s="2027"/>
      <c r="VWI38" s="2027"/>
      <c r="VWJ38" s="2027"/>
      <c r="VWK38" s="2027"/>
      <c r="VWL38" s="2027"/>
      <c r="VWM38" s="2027"/>
      <c r="VWN38" s="2027"/>
      <c r="VWO38" s="2027"/>
      <c r="VWP38" s="2027"/>
      <c r="VWQ38" s="2027"/>
      <c r="VWR38" s="2027"/>
      <c r="VWS38" s="2027"/>
      <c r="VWT38" s="2027"/>
      <c r="VWU38" s="2027"/>
      <c r="VWV38" s="2027"/>
      <c r="VWW38" s="2027"/>
      <c r="VWX38" s="2027"/>
      <c r="VWY38" s="2027"/>
      <c r="VWZ38" s="2027"/>
      <c r="VXA38" s="2027"/>
      <c r="VXB38" s="2027"/>
      <c r="VXC38" s="2027"/>
      <c r="VXD38" s="2027"/>
      <c r="VXE38" s="2027"/>
      <c r="VXF38" s="2027"/>
      <c r="VXG38" s="2027"/>
      <c r="VXH38" s="2027"/>
      <c r="VXI38" s="2027"/>
      <c r="VXJ38" s="2027"/>
      <c r="VXK38" s="2027"/>
      <c r="VXL38" s="2027"/>
      <c r="VXM38" s="2027"/>
      <c r="VXN38" s="2027"/>
      <c r="VXO38" s="2027"/>
      <c r="VXP38" s="2027"/>
      <c r="VXQ38" s="2027"/>
      <c r="VXR38" s="2027"/>
      <c r="VXS38" s="2027"/>
      <c r="VXT38" s="2027"/>
      <c r="VXU38" s="2027"/>
      <c r="VXV38" s="2027"/>
      <c r="VXW38" s="2027"/>
      <c r="VXX38" s="2027"/>
      <c r="VXY38" s="2027"/>
      <c r="VXZ38" s="2027"/>
      <c r="VYA38" s="2027"/>
      <c r="VYB38" s="2027"/>
      <c r="VYC38" s="2027"/>
      <c r="VYD38" s="2027"/>
      <c r="VYE38" s="2027"/>
      <c r="VYF38" s="2027"/>
      <c r="VYG38" s="2027"/>
      <c r="VYH38" s="2027"/>
      <c r="VYI38" s="2027"/>
      <c r="VYJ38" s="2027"/>
      <c r="VYK38" s="2027"/>
      <c r="VYL38" s="2027"/>
      <c r="VYM38" s="2027"/>
      <c r="VYN38" s="2027"/>
      <c r="VYO38" s="2027"/>
      <c r="VYP38" s="2027"/>
      <c r="VYQ38" s="2027"/>
      <c r="VYR38" s="2027"/>
      <c r="VYS38" s="2027"/>
      <c r="VYT38" s="2027"/>
      <c r="VYU38" s="2027"/>
      <c r="VYV38" s="2027"/>
      <c r="VYW38" s="2027"/>
      <c r="VYX38" s="2027"/>
      <c r="VYY38" s="2027"/>
      <c r="VYZ38" s="2027"/>
      <c r="VZA38" s="2027"/>
      <c r="VZB38" s="2027"/>
      <c r="VZC38" s="2027"/>
      <c r="VZD38" s="2027"/>
      <c r="VZE38" s="2027"/>
      <c r="VZF38" s="2027"/>
      <c r="VZG38" s="2027"/>
      <c r="VZH38" s="2027"/>
      <c r="VZI38" s="2027"/>
      <c r="VZJ38" s="2027"/>
      <c r="VZK38" s="2027"/>
      <c r="VZL38" s="2027"/>
      <c r="VZM38" s="2027"/>
      <c r="VZN38" s="2027"/>
      <c r="VZO38" s="2027"/>
      <c r="VZP38" s="2027"/>
      <c r="VZQ38" s="2027"/>
      <c r="VZR38" s="2027"/>
      <c r="VZS38" s="2027"/>
      <c r="VZT38" s="2027"/>
      <c r="VZU38" s="2027"/>
      <c r="VZV38" s="2027"/>
      <c r="VZW38" s="2027"/>
      <c r="VZX38" s="2027"/>
      <c r="VZY38" s="2027"/>
      <c r="VZZ38" s="2027"/>
      <c r="WAA38" s="2027"/>
      <c r="WAB38" s="2027"/>
      <c r="WAC38" s="2027"/>
      <c r="WAD38" s="2027"/>
      <c r="WAE38" s="2027"/>
      <c r="WAF38" s="2027"/>
      <c r="WAG38" s="2027"/>
      <c r="WAH38" s="2027"/>
      <c r="WAI38" s="2027"/>
      <c r="WAJ38" s="2027"/>
      <c r="WAK38" s="2027"/>
      <c r="WAL38" s="2027"/>
      <c r="WAM38" s="2027"/>
      <c r="WAN38" s="2027"/>
      <c r="WAO38" s="2027"/>
      <c r="WAP38" s="2027"/>
      <c r="WAQ38" s="2027"/>
      <c r="WAR38" s="2027"/>
      <c r="WAS38" s="2027"/>
      <c r="WAT38" s="2027"/>
      <c r="WAU38" s="2027"/>
      <c r="WAV38" s="2027"/>
      <c r="WAW38" s="2027"/>
      <c r="WAX38" s="2027"/>
      <c r="WAY38" s="2027"/>
      <c r="WAZ38" s="2027"/>
      <c r="WBA38" s="2027"/>
      <c r="WBB38" s="2027"/>
      <c r="WBC38" s="2027"/>
      <c r="WBD38" s="2027"/>
      <c r="WBE38" s="2027"/>
      <c r="WBF38" s="2027"/>
      <c r="WBG38" s="2027"/>
      <c r="WBH38" s="2027"/>
      <c r="WBI38" s="2027"/>
      <c r="WBJ38" s="2027"/>
      <c r="WBK38" s="2027"/>
      <c r="WBL38" s="2027"/>
      <c r="WBM38" s="2027"/>
      <c r="WBN38" s="2027"/>
      <c r="WBO38" s="2027"/>
      <c r="WBP38" s="2027"/>
      <c r="WBQ38" s="2027"/>
      <c r="WBR38" s="2027"/>
      <c r="WBS38" s="2027"/>
      <c r="WBT38" s="2027"/>
      <c r="WBU38" s="2027"/>
      <c r="WBV38" s="2027"/>
      <c r="WBW38" s="2027"/>
      <c r="WBX38" s="2027"/>
      <c r="WBY38" s="2027"/>
      <c r="WBZ38" s="2027"/>
      <c r="WCA38" s="2027"/>
      <c r="WCB38" s="2027"/>
      <c r="WCC38" s="2027"/>
      <c r="WCD38" s="2027"/>
      <c r="WCE38" s="2027"/>
      <c r="WCF38" s="2027"/>
      <c r="WCG38" s="2027"/>
      <c r="WCH38" s="2027"/>
      <c r="WCI38" s="2027"/>
      <c r="WCJ38" s="2027"/>
      <c r="WCK38" s="2027"/>
      <c r="WCL38" s="2027"/>
      <c r="WCM38" s="2027"/>
      <c r="WCN38" s="2027"/>
      <c r="WCO38" s="2027"/>
      <c r="WCP38" s="2027"/>
      <c r="WCQ38" s="2027"/>
      <c r="WCR38" s="2027"/>
      <c r="WCS38" s="2027"/>
      <c r="WCT38" s="2027"/>
      <c r="WCU38" s="2027"/>
      <c r="WCV38" s="2027"/>
      <c r="WCW38" s="2027"/>
      <c r="WCX38" s="2027"/>
      <c r="WCY38" s="2027"/>
      <c r="WCZ38" s="2027"/>
      <c r="WDA38" s="2027"/>
      <c r="WDB38" s="2027"/>
      <c r="WDC38" s="2027"/>
      <c r="WDD38" s="2027"/>
      <c r="WDE38" s="2027"/>
      <c r="WDF38" s="2027"/>
      <c r="WDG38" s="2027"/>
      <c r="WDH38" s="2027"/>
      <c r="WDI38" s="2027"/>
      <c r="WDJ38" s="2027"/>
      <c r="WDK38" s="2027"/>
      <c r="WDL38" s="2027"/>
      <c r="WDM38" s="2027"/>
      <c r="WDN38" s="2027"/>
      <c r="WDO38" s="2027"/>
      <c r="WDP38" s="2027"/>
      <c r="WDQ38" s="2027"/>
      <c r="WDR38" s="2027"/>
      <c r="WDS38" s="2027"/>
      <c r="WDT38" s="2027"/>
      <c r="WDU38" s="2027"/>
      <c r="WDV38" s="2027"/>
      <c r="WDW38" s="2027"/>
      <c r="WDX38" s="2027"/>
      <c r="WDY38" s="2027"/>
      <c r="WDZ38" s="2027"/>
      <c r="WEA38" s="2027"/>
      <c r="WEB38" s="2027"/>
      <c r="WEC38" s="2027"/>
      <c r="WED38" s="2027"/>
      <c r="WEE38" s="2027"/>
      <c r="WEF38" s="2027"/>
      <c r="WEG38" s="2027"/>
      <c r="WEH38" s="2027"/>
      <c r="WEI38" s="2027"/>
      <c r="WEJ38" s="2027"/>
      <c r="WEK38" s="2027"/>
      <c r="WEL38" s="2027"/>
      <c r="WEM38" s="2027"/>
      <c r="WEN38" s="2027"/>
      <c r="WEO38" s="2027"/>
      <c r="WEP38" s="2027"/>
      <c r="WEQ38" s="2027"/>
      <c r="WER38" s="2027"/>
      <c r="WES38" s="2027"/>
      <c r="WET38" s="2027"/>
      <c r="WEU38" s="2027"/>
      <c r="WEV38" s="2027"/>
      <c r="WEW38" s="2027"/>
      <c r="WEX38" s="2027"/>
      <c r="WEY38" s="2027"/>
      <c r="WEZ38" s="2027"/>
      <c r="WFA38" s="2027"/>
      <c r="WFB38" s="2027"/>
      <c r="WFC38" s="2027"/>
      <c r="WFD38" s="2027"/>
      <c r="WFE38" s="2027"/>
      <c r="WFF38" s="2027"/>
      <c r="WFG38" s="2027"/>
      <c r="WFH38" s="2027"/>
      <c r="WFI38" s="2027"/>
      <c r="WFJ38" s="2027"/>
      <c r="WFK38" s="2027"/>
      <c r="WFL38" s="2027"/>
      <c r="WFM38" s="2027"/>
      <c r="WFN38" s="2027"/>
      <c r="WFO38" s="2027"/>
      <c r="WFP38" s="2027"/>
      <c r="WFQ38" s="2027"/>
      <c r="WFR38" s="2027"/>
      <c r="WFS38" s="2027"/>
      <c r="WFT38" s="2027"/>
      <c r="WFU38" s="2027"/>
      <c r="WFV38" s="2027"/>
      <c r="WFW38" s="2027"/>
      <c r="WFX38" s="2027"/>
      <c r="WFY38" s="2027"/>
      <c r="WFZ38" s="2027"/>
      <c r="WGA38" s="2027"/>
      <c r="WGB38" s="2027"/>
      <c r="WGC38" s="2027"/>
      <c r="WGD38" s="2027"/>
      <c r="WGE38" s="2027"/>
      <c r="WGF38" s="2027"/>
      <c r="WGG38" s="2027"/>
      <c r="WGH38" s="2027"/>
      <c r="WGI38" s="2027"/>
      <c r="WGJ38" s="2027"/>
      <c r="WGK38" s="2027"/>
      <c r="WGL38" s="2027"/>
      <c r="WGM38" s="2027"/>
      <c r="WGN38" s="2027"/>
      <c r="WGO38" s="2027"/>
      <c r="WGP38" s="2027"/>
      <c r="WGQ38" s="2027"/>
      <c r="WGR38" s="2027"/>
      <c r="WGS38" s="2027"/>
      <c r="WGT38" s="2027"/>
      <c r="WGU38" s="2027"/>
      <c r="WGV38" s="2027"/>
      <c r="WGW38" s="2027"/>
      <c r="WGX38" s="2027"/>
      <c r="WGY38" s="2027"/>
      <c r="WGZ38" s="2027"/>
      <c r="WHA38" s="2027"/>
      <c r="WHB38" s="2027"/>
      <c r="WHC38" s="2027"/>
      <c r="WHD38" s="2027"/>
      <c r="WHE38" s="2027"/>
      <c r="WHF38" s="2027"/>
      <c r="WHG38" s="2027"/>
      <c r="WHH38" s="2027"/>
      <c r="WHI38" s="2027"/>
      <c r="WHJ38" s="2027"/>
      <c r="WHK38" s="2027"/>
      <c r="WHL38" s="2027"/>
      <c r="WHM38" s="2027"/>
      <c r="WHN38" s="2027"/>
      <c r="WHO38" s="2027"/>
      <c r="WHP38" s="2027"/>
      <c r="WHQ38" s="2027"/>
      <c r="WHR38" s="2027"/>
      <c r="WHS38" s="2027"/>
      <c r="WHT38" s="2027"/>
      <c r="WHU38" s="2027"/>
      <c r="WHV38" s="2027"/>
      <c r="WHW38" s="2027"/>
      <c r="WHX38" s="2027"/>
      <c r="WHY38" s="2027"/>
      <c r="WHZ38" s="2027"/>
      <c r="WIA38" s="2027"/>
      <c r="WIB38" s="2027"/>
      <c r="WIC38" s="2027"/>
      <c r="WID38" s="2027"/>
      <c r="WIE38" s="2027"/>
      <c r="WIF38" s="2027"/>
      <c r="WIG38" s="2027"/>
      <c r="WIH38" s="2027"/>
      <c r="WII38" s="2027"/>
      <c r="WIJ38" s="2027"/>
      <c r="WIK38" s="2027"/>
      <c r="WIL38" s="2027"/>
      <c r="WIM38" s="2027"/>
      <c r="WIN38" s="2027"/>
      <c r="WIO38" s="2027"/>
      <c r="WIP38" s="2027"/>
      <c r="WIQ38" s="2027"/>
      <c r="WIR38" s="2027"/>
      <c r="WIS38" s="2027"/>
      <c r="WIT38" s="2027"/>
      <c r="WIU38" s="2027"/>
      <c r="WIV38" s="2027"/>
      <c r="WIW38" s="2027"/>
      <c r="WIX38" s="2027"/>
      <c r="WIY38" s="2027"/>
      <c r="WIZ38" s="2027"/>
      <c r="WJA38" s="2027"/>
      <c r="WJB38" s="2027"/>
      <c r="WJC38" s="2027"/>
      <c r="WJD38" s="2027"/>
      <c r="WJE38" s="2027"/>
      <c r="WJF38" s="2027"/>
      <c r="WJG38" s="2027"/>
      <c r="WJH38" s="2027"/>
      <c r="WJI38" s="2027"/>
      <c r="WJJ38" s="2027"/>
      <c r="WJK38" s="2027"/>
      <c r="WJL38" s="2027"/>
      <c r="WJM38" s="2027"/>
      <c r="WJN38" s="2027"/>
      <c r="WJO38" s="2027"/>
      <c r="WJP38" s="2027"/>
      <c r="WJQ38" s="2027"/>
      <c r="WJR38" s="2027"/>
      <c r="WJS38" s="2027"/>
      <c r="WJT38" s="2027"/>
      <c r="WJU38" s="2027"/>
      <c r="WJV38" s="2027"/>
      <c r="WJW38" s="2027"/>
      <c r="WJX38" s="2027"/>
      <c r="WJY38" s="2027"/>
      <c r="WJZ38" s="2027"/>
      <c r="WKA38" s="2027"/>
      <c r="WKB38" s="2027"/>
      <c r="WKC38" s="2027"/>
      <c r="WKD38" s="2027"/>
      <c r="WKE38" s="2027"/>
      <c r="WKF38" s="2027"/>
      <c r="WKG38" s="2027"/>
      <c r="WKH38" s="2027"/>
      <c r="WKI38" s="2027"/>
      <c r="WKJ38" s="2027"/>
      <c r="WKK38" s="2027"/>
      <c r="WKL38" s="2027"/>
      <c r="WKM38" s="2027"/>
      <c r="WKN38" s="2027"/>
      <c r="WKO38" s="2027"/>
      <c r="WKP38" s="2027"/>
      <c r="WKQ38" s="2027"/>
      <c r="WKR38" s="2027"/>
      <c r="WKS38" s="2027"/>
      <c r="WKT38" s="2027"/>
      <c r="WKU38" s="2027"/>
      <c r="WKV38" s="2027"/>
      <c r="WKW38" s="2027"/>
      <c r="WKX38" s="2027"/>
      <c r="WKY38" s="2027"/>
      <c r="WKZ38" s="2027"/>
      <c r="WLA38" s="2027"/>
      <c r="WLB38" s="2027"/>
      <c r="WLC38" s="2027"/>
      <c r="WLD38" s="2027"/>
      <c r="WLE38" s="2027"/>
      <c r="WLF38" s="2027"/>
      <c r="WLG38" s="2027"/>
      <c r="WLH38" s="2027"/>
      <c r="WLI38" s="2027"/>
      <c r="WLJ38" s="2027"/>
      <c r="WLK38" s="2027"/>
      <c r="WLL38" s="2027"/>
      <c r="WLM38" s="2027"/>
      <c r="WLN38" s="2027"/>
      <c r="WLO38" s="2027"/>
      <c r="WLP38" s="2027"/>
      <c r="WLQ38" s="2027"/>
      <c r="WLR38" s="2027"/>
      <c r="WLS38" s="2027"/>
      <c r="WLT38" s="2027"/>
      <c r="WLU38" s="2027"/>
      <c r="WLV38" s="2027"/>
      <c r="WLW38" s="2027"/>
      <c r="WLX38" s="2027"/>
      <c r="WLY38" s="2027"/>
      <c r="WLZ38" s="2027"/>
      <c r="WMA38" s="2027"/>
      <c r="WMB38" s="2027"/>
      <c r="WMC38" s="2027"/>
      <c r="WMD38" s="2027"/>
      <c r="WME38" s="2027"/>
      <c r="WMF38" s="2027"/>
      <c r="WMG38" s="2027"/>
      <c r="WMH38" s="2027"/>
      <c r="WMI38" s="2027"/>
      <c r="WMJ38" s="2027"/>
      <c r="WMK38" s="2027"/>
      <c r="WML38" s="2027"/>
      <c r="WMM38" s="2027"/>
      <c r="WMN38" s="2027"/>
      <c r="WMO38" s="2027"/>
      <c r="WMP38" s="2027"/>
      <c r="WMQ38" s="2027"/>
      <c r="WMR38" s="2027"/>
      <c r="WMS38" s="2027"/>
      <c r="WMT38" s="2027"/>
      <c r="WMU38" s="2027"/>
      <c r="WMV38" s="2027"/>
      <c r="WMW38" s="2027"/>
      <c r="WMX38" s="2027"/>
      <c r="WMY38" s="2027"/>
      <c r="WMZ38" s="2027"/>
      <c r="WNA38" s="2027"/>
      <c r="WNB38" s="2027"/>
      <c r="WNC38" s="2027"/>
      <c r="WND38" s="2027"/>
      <c r="WNE38" s="2027"/>
      <c r="WNF38" s="2027"/>
      <c r="WNG38" s="2027"/>
      <c r="WNH38" s="2027"/>
      <c r="WNI38" s="2027"/>
      <c r="WNJ38" s="2027"/>
      <c r="WNK38" s="2027"/>
      <c r="WNL38" s="2027"/>
      <c r="WNM38" s="2027"/>
      <c r="WNN38" s="2027"/>
      <c r="WNO38" s="2027"/>
      <c r="WNP38" s="2027"/>
      <c r="WNQ38" s="2027"/>
      <c r="WNR38" s="2027"/>
      <c r="WNS38" s="2027"/>
      <c r="WNT38" s="2027"/>
      <c r="WNU38" s="2027"/>
      <c r="WNV38" s="2027"/>
      <c r="WNW38" s="2027"/>
      <c r="WNX38" s="2027"/>
      <c r="WNY38" s="2027"/>
      <c r="WNZ38" s="2027"/>
      <c r="WOA38" s="2027"/>
      <c r="WOB38" s="2027"/>
      <c r="WOC38" s="2027"/>
      <c r="WOD38" s="2027"/>
      <c r="WOE38" s="2027"/>
      <c r="WOF38" s="2027"/>
      <c r="WOG38" s="2027"/>
      <c r="WOH38" s="2027"/>
      <c r="WOI38" s="2027"/>
      <c r="WOJ38" s="2027"/>
      <c r="WOK38" s="2027"/>
      <c r="WOL38" s="2027"/>
      <c r="WOM38" s="2027"/>
      <c r="WON38" s="2027"/>
      <c r="WOO38" s="2027"/>
      <c r="WOP38" s="2027"/>
      <c r="WOQ38" s="2027"/>
      <c r="WOR38" s="2027"/>
      <c r="WOS38" s="2027"/>
      <c r="WOT38" s="2027"/>
      <c r="WOU38" s="2027"/>
      <c r="WOV38" s="2027"/>
      <c r="WOW38" s="2027"/>
      <c r="WOX38" s="2027"/>
      <c r="WOY38" s="2027"/>
      <c r="WOZ38" s="2027"/>
      <c r="WPA38" s="2027"/>
      <c r="WPB38" s="2027"/>
      <c r="WPC38" s="2027"/>
      <c r="WPD38" s="2027"/>
      <c r="WPE38" s="2027"/>
      <c r="WPF38" s="2027"/>
      <c r="WPG38" s="2027"/>
      <c r="WPH38" s="2027"/>
      <c r="WPI38" s="2027"/>
      <c r="WPJ38" s="2027"/>
      <c r="WPK38" s="2027"/>
      <c r="WPL38" s="2027"/>
      <c r="WPM38" s="2027"/>
      <c r="WPN38" s="2027"/>
      <c r="WPO38" s="2027"/>
      <c r="WPP38" s="2027"/>
      <c r="WPQ38" s="2027"/>
      <c r="WPR38" s="2027"/>
      <c r="WPS38" s="2027"/>
      <c r="WPT38" s="2027"/>
      <c r="WPU38" s="2027"/>
      <c r="WPV38" s="2027"/>
      <c r="WPW38" s="2027"/>
      <c r="WPX38" s="2027"/>
      <c r="WPY38" s="2027"/>
      <c r="WPZ38" s="2027"/>
      <c r="WQA38" s="2027"/>
      <c r="WQB38" s="2027"/>
      <c r="WQC38" s="2027"/>
      <c r="WQD38" s="2027"/>
      <c r="WQE38" s="2027"/>
      <c r="WQF38" s="2027"/>
      <c r="WQG38" s="2027"/>
      <c r="WQH38" s="2027"/>
      <c r="WQI38" s="2027"/>
      <c r="WQJ38" s="2027"/>
      <c r="WQK38" s="2027"/>
      <c r="WQL38" s="2027"/>
      <c r="WQM38" s="2027"/>
      <c r="WQN38" s="2027"/>
      <c r="WQO38" s="2027"/>
      <c r="WQP38" s="2027"/>
      <c r="WQQ38" s="2027"/>
      <c r="WQR38" s="2027"/>
      <c r="WQS38" s="2027"/>
      <c r="WQT38" s="2027"/>
      <c r="WQU38" s="2027"/>
      <c r="WQV38" s="2027"/>
      <c r="WQW38" s="2027"/>
      <c r="WQX38" s="2027"/>
      <c r="WQY38" s="2027"/>
      <c r="WQZ38" s="2027"/>
      <c r="WRA38" s="2027"/>
      <c r="WRB38" s="2027"/>
      <c r="WRC38" s="2027"/>
      <c r="WRD38" s="2027"/>
      <c r="WRE38" s="2027"/>
      <c r="WRF38" s="2027"/>
      <c r="WRG38" s="2027"/>
      <c r="WRH38" s="2027"/>
      <c r="WRI38" s="2027"/>
      <c r="WRJ38" s="2027"/>
      <c r="WRK38" s="2027"/>
      <c r="WRL38" s="2027"/>
      <c r="WRM38" s="2027"/>
      <c r="WRN38" s="2027"/>
      <c r="WRO38" s="2027"/>
      <c r="WRP38" s="2027"/>
      <c r="WRQ38" s="2027"/>
      <c r="WRR38" s="2027"/>
      <c r="WRS38" s="2027"/>
      <c r="WRT38" s="2027"/>
      <c r="WRU38" s="2027"/>
      <c r="WRV38" s="2027"/>
      <c r="WRW38" s="2027"/>
      <c r="WRX38" s="2027"/>
      <c r="WRY38" s="2027"/>
      <c r="WRZ38" s="2027"/>
      <c r="WSA38" s="2027"/>
      <c r="WSB38" s="2027"/>
      <c r="WSC38" s="2027"/>
      <c r="WSD38" s="2027"/>
      <c r="WSE38" s="2027"/>
      <c r="WSF38" s="2027"/>
      <c r="WSG38" s="2027"/>
      <c r="WSH38" s="2027"/>
      <c r="WSI38" s="2027"/>
      <c r="WSJ38" s="2027"/>
      <c r="WSK38" s="2027"/>
      <c r="WSL38" s="2027"/>
      <c r="WSM38" s="2027"/>
      <c r="WSN38" s="2027"/>
      <c r="WSO38" s="2027"/>
      <c r="WSP38" s="2027"/>
      <c r="WSQ38" s="2027"/>
      <c r="WSR38" s="2027"/>
      <c r="WSS38" s="2027"/>
      <c r="WST38" s="2027"/>
      <c r="WSU38" s="2027"/>
      <c r="WSV38" s="2027"/>
      <c r="WSW38" s="2027"/>
      <c r="WSX38" s="2027"/>
      <c r="WSY38" s="2027"/>
      <c r="WSZ38" s="2027"/>
      <c r="WTA38" s="2027"/>
      <c r="WTB38" s="2027"/>
      <c r="WTC38" s="2027"/>
      <c r="WTD38" s="2027"/>
      <c r="WTE38" s="2027"/>
      <c r="WTF38" s="2027"/>
      <c r="WTG38" s="2027"/>
      <c r="WTH38" s="2027"/>
      <c r="WTI38" s="2027"/>
      <c r="WTJ38" s="2027"/>
      <c r="WTK38" s="2027"/>
      <c r="WTL38" s="2027"/>
      <c r="WTM38" s="2027"/>
      <c r="WTN38" s="2027"/>
      <c r="WTO38" s="2027"/>
      <c r="WTP38" s="2027"/>
      <c r="WTQ38" s="2027"/>
      <c r="WTR38" s="2027"/>
      <c r="WTS38" s="2027"/>
      <c r="WTT38" s="2027"/>
      <c r="WTU38" s="2027"/>
      <c r="WTV38" s="2027"/>
      <c r="WTW38" s="2027"/>
      <c r="WTX38" s="2027"/>
      <c r="WTY38" s="2027"/>
      <c r="WTZ38" s="2027"/>
      <c r="WUA38" s="2027"/>
      <c r="WUB38" s="2027"/>
      <c r="WUC38" s="2027"/>
      <c r="WUD38" s="2027"/>
      <c r="WUE38" s="2027"/>
      <c r="WUF38" s="2027"/>
      <c r="WUG38" s="2027"/>
      <c r="WUH38" s="2027"/>
      <c r="WUI38" s="2027"/>
      <c r="WUJ38" s="2027"/>
      <c r="WUK38" s="2027"/>
      <c r="WUL38" s="2027"/>
      <c r="WUM38" s="2027"/>
      <c r="WUN38" s="2027"/>
      <c r="WUO38" s="2027"/>
      <c r="WUP38" s="2027"/>
      <c r="WUQ38" s="2027"/>
      <c r="WUR38" s="2027"/>
      <c r="WUS38" s="2027"/>
      <c r="WUT38" s="2027"/>
      <c r="WUU38" s="2027"/>
      <c r="WUV38" s="2027"/>
      <c r="WUW38" s="2027"/>
      <c r="WUX38" s="2027"/>
      <c r="WUY38" s="2027"/>
      <c r="WUZ38" s="2027"/>
      <c r="WVA38" s="2027"/>
      <c r="WVB38" s="2027"/>
      <c r="WVC38" s="2027"/>
      <c r="WVD38" s="2027"/>
      <c r="WVE38" s="2027"/>
      <c r="WVF38" s="2027"/>
      <c r="WVG38" s="2027"/>
      <c r="WVH38" s="2027"/>
      <c r="WVI38" s="2027"/>
      <c r="WVJ38" s="2027"/>
      <c r="WVK38" s="2027"/>
      <c r="WVL38" s="2027"/>
      <c r="WVM38" s="2027"/>
      <c r="WVN38" s="2027"/>
      <c r="WVO38" s="2027"/>
      <c r="WVP38" s="2027"/>
      <c r="WVQ38" s="2027"/>
      <c r="WVR38" s="2027"/>
      <c r="WVS38" s="2027"/>
      <c r="WVT38" s="2027"/>
      <c r="WVU38" s="2027"/>
      <c r="WVV38" s="2027"/>
      <c r="WVW38" s="2027"/>
      <c r="WVX38" s="2027"/>
      <c r="WVY38" s="2027"/>
      <c r="WVZ38" s="2027"/>
      <c r="WWA38" s="2027"/>
      <c r="WWB38" s="2027"/>
      <c r="WWC38" s="2027"/>
      <c r="WWD38" s="2027"/>
      <c r="WWE38" s="2027"/>
      <c r="WWF38" s="2027"/>
      <c r="WWG38" s="2027"/>
      <c r="WWH38" s="2027"/>
      <c r="WWI38" s="2027"/>
      <c r="WWJ38" s="2027"/>
      <c r="WWK38" s="2027"/>
      <c r="WWL38" s="2027"/>
      <c r="WWM38" s="2027"/>
      <c r="WWN38" s="2027"/>
      <c r="WWO38" s="2027"/>
      <c r="WWP38" s="2027"/>
      <c r="WWQ38" s="2027"/>
      <c r="WWR38" s="2027"/>
      <c r="WWS38" s="2027"/>
      <c r="WWT38" s="2027"/>
      <c r="WWU38" s="2027"/>
      <c r="WWV38" s="2027"/>
      <c r="WWW38" s="2027"/>
      <c r="WWX38" s="2027"/>
      <c r="WWY38" s="2027"/>
      <c r="WWZ38" s="2027"/>
      <c r="WXA38" s="2027"/>
      <c r="WXB38" s="2027"/>
      <c r="WXC38" s="2027"/>
      <c r="WXD38" s="2027"/>
      <c r="WXE38" s="2027"/>
      <c r="WXF38" s="2027"/>
      <c r="WXG38" s="2027"/>
      <c r="WXH38" s="2027"/>
      <c r="WXI38" s="2027"/>
      <c r="WXJ38" s="2027"/>
      <c r="WXK38" s="2027"/>
      <c r="WXL38" s="2027"/>
      <c r="WXM38" s="2027"/>
      <c r="WXN38" s="2027"/>
      <c r="WXO38" s="2027"/>
      <c r="WXP38" s="2027"/>
      <c r="WXQ38" s="2027"/>
      <c r="WXR38" s="2027"/>
      <c r="WXS38" s="2027"/>
      <c r="WXT38" s="2027"/>
      <c r="WXU38" s="2027"/>
      <c r="WXV38" s="2027"/>
      <c r="WXW38" s="2027"/>
      <c r="WXX38" s="2027"/>
      <c r="WXY38" s="2027"/>
      <c r="WXZ38" s="2027"/>
      <c r="WYA38" s="2027"/>
      <c r="WYB38" s="2027"/>
      <c r="WYC38" s="2027"/>
      <c r="WYD38" s="2027"/>
      <c r="WYE38" s="2027"/>
      <c r="WYF38" s="2027"/>
      <c r="WYG38" s="2027"/>
      <c r="WYH38" s="2027"/>
      <c r="WYI38" s="2027"/>
      <c r="WYJ38" s="2027"/>
      <c r="WYK38" s="2027"/>
      <c r="WYL38" s="2027"/>
      <c r="WYM38" s="2027"/>
      <c r="WYN38" s="2027"/>
      <c r="WYO38" s="2027"/>
      <c r="WYP38" s="2027"/>
      <c r="WYQ38" s="2027"/>
      <c r="WYR38" s="2027"/>
      <c r="WYS38" s="2027"/>
      <c r="WYT38" s="2027"/>
      <c r="WYU38" s="2027"/>
      <c r="WYV38" s="2027"/>
      <c r="WYW38" s="2027"/>
      <c r="WYX38" s="2027"/>
      <c r="WYY38" s="2027"/>
      <c r="WYZ38" s="2027"/>
      <c r="WZA38" s="2027"/>
      <c r="WZB38" s="2027"/>
      <c r="WZC38" s="2027"/>
      <c r="WZD38" s="2027"/>
      <c r="WZE38" s="2027"/>
      <c r="WZF38" s="2027"/>
      <c r="WZG38" s="2027"/>
      <c r="WZH38" s="2027"/>
      <c r="WZI38" s="2027"/>
      <c r="WZJ38" s="2027"/>
      <c r="WZK38" s="2027"/>
      <c r="WZL38" s="2027"/>
      <c r="WZM38" s="2027"/>
      <c r="WZN38" s="2027"/>
      <c r="WZO38" s="2027"/>
      <c r="WZP38" s="2027"/>
      <c r="WZQ38" s="2027"/>
      <c r="WZR38" s="2027"/>
      <c r="WZS38" s="2027"/>
      <c r="WZT38" s="2027"/>
      <c r="WZU38" s="2027"/>
      <c r="WZV38" s="2027"/>
      <c r="WZW38" s="2027"/>
      <c r="WZX38" s="2027"/>
      <c r="WZY38" s="2027"/>
      <c r="WZZ38" s="2027"/>
      <c r="XAA38" s="2027"/>
      <c r="XAB38" s="2027"/>
      <c r="XAC38" s="2027"/>
      <c r="XAD38" s="2027"/>
      <c r="XAE38" s="2027"/>
      <c r="XAF38" s="2027"/>
      <c r="XAG38" s="2027"/>
      <c r="XAH38" s="2027"/>
      <c r="XAI38" s="2027"/>
      <c r="XAJ38" s="2027"/>
      <c r="XAK38" s="2027"/>
      <c r="XAL38" s="2027"/>
      <c r="XAM38" s="2027"/>
      <c r="XAN38" s="2027"/>
      <c r="XAO38" s="2027"/>
      <c r="XAP38" s="2027"/>
      <c r="XAQ38" s="2027"/>
      <c r="XAR38" s="2027"/>
      <c r="XAS38" s="2027"/>
      <c r="XAT38" s="2027"/>
      <c r="XAU38" s="2027"/>
      <c r="XAV38" s="2027"/>
      <c r="XAW38" s="2027"/>
      <c r="XAX38" s="2027"/>
      <c r="XAY38" s="2027"/>
      <c r="XAZ38" s="2027"/>
      <c r="XBA38" s="2027"/>
      <c r="XBB38" s="2027"/>
      <c r="XBC38" s="2027"/>
      <c r="XBD38" s="2027"/>
      <c r="XBE38" s="2027"/>
      <c r="XBF38" s="2027"/>
      <c r="XBG38" s="2027"/>
      <c r="XBH38" s="2027"/>
      <c r="XBI38" s="2027"/>
      <c r="XBJ38" s="2027"/>
      <c r="XBK38" s="2027"/>
      <c r="XBL38" s="2027"/>
      <c r="XBM38" s="2027"/>
      <c r="XBN38" s="2027"/>
      <c r="XBO38" s="2027"/>
      <c r="XBP38" s="2027"/>
      <c r="XBQ38" s="2027"/>
      <c r="XBR38" s="2027"/>
      <c r="XBS38" s="2027"/>
      <c r="XBT38" s="2027"/>
      <c r="XBU38" s="2027"/>
      <c r="XBV38" s="2027"/>
      <c r="XBW38" s="2027"/>
      <c r="XBX38" s="2027"/>
      <c r="XBY38" s="2027"/>
      <c r="XBZ38" s="2027"/>
    </row>
    <row r="39" spans="1:16302" s="2021" customFormat="1">
      <c r="A39" s="2026"/>
      <c r="B39" s="2023" t="s">
        <v>2301</v>
      </c>
      <c r="C39" s="2024" t="s">
        <v>2302</v>
      </c>
      <c r="D39" s="2025" t="s">
        <v>2217</v>
      </c>
      <c r="E39" s="2020">
        <v>154386</v>
      </c>
      <c r="F39" s="2020">
        <v>0</v>
      </c>
      <c r="G39" s="2020">
        <v>154386</v>
      </c>
      <c r="H39" s="2020">
        <v>0</v>
      </c>
      <c r="I39" s="2020">
        <v>0</v>
      </c>
      <c r="J39" s="2020">
        <v>0</v>
      </c>
      <c r="K39" s="2020">
        <v>0</v>
      </c>
      <c r="L39" s="2020">
        <f>+G39+I39</f>
        <v>154386</v>
      </c>
      <c r="M39" s="2020">
        <v>1011311</v>
      </c>
      <c r="N39" s="2027"/>
      <c r="O39" s="2027"/>
      <c r="P39" s="2027"/>
      <c r="Q39" s="2027"/>
      <c r="R39" s="2027"/>
      <c r="S39" s="2027"/>
      <c r="T39" s="2027"/>
      <c r="U39" s="2027"/>
      <c r="V39" s="2027"/>
      <c r="W39" s="2027"/>
      <c r="X39" s="2027"/>
      <c r="Y39" s="2027"/>
      <c r="Z39" s="2027"/>
      <c r="AA39" s="2027"/>
      <c r="AB39" s="2027"/>
      <c r="AC39" s="2027"/>
      <c r="AD39" s="2027"/>
      <c r="AE39" s="2027"/>
      <c r="AF39" s="2027"/>
      <c r="AG39" s="2027"/>
      <c r="AH39" s="2027"/>
      <c r="AI39" s="2027"/>
      <c r="AJ39" s="2027"/>
      <c r="AK39" s="2027"/>
      <c r="AL39" s="2027"/>
      <c r="AM39" s="2027"/>
      <c r="AN39" s="2027"/>
      <c r="AO39" s="2027"/>
      <c r="AP39" s="2027"/>
      <c r="AQ39" s="2027"/>
      <c r="AR39" s="2027"/>
      <c r="AS39" s="2027"/>
      <c r="AT39" s="2027"/>
      <c r="AU39" s="2027"/>
      <c r="AV39" s="2027"/>
      <c r="AW39" s="2027"/>
      <c r="AX39" s="2027"/>
      <c r="AY39" s="2027"/>
      <c r="AZ39" s="2027"/>
      <c r="BA39" s="2027"/>
      <c r="BB39" s="2027"/>
      <c r="BC39" s="2027"/>
      <c r="BD39" s="2027"/>
      <c r="BE39" s="2027"/>
      <c r="BF39" s="2027"/>
      <c r="BG39" s="2027"/>
      <c r="BH39" s="2027"/>
      <c r="BI39" s="2027"/>
      <c r="BJ39" s="2027"/>
      <c r="BK39" s="2027"/>
      <c r="BL39" s="2027"/>
      <c r="BM39" s="2027"/>
      <c r="BN39" s="2027"/>
      <c r="BO39" s="2027"/>
      <c r="BP39" s="2027"/>
      <c r="BQ39" s="2027"/>
      <c r="BR39" s="2027"/>
      <c r="BS39" s="2027"/>
      <c r="BT39" s="2027"/>
      <c r="BU39" s="2027"/>
      <c r="BV39" s="2027"/>
      <c r="BW39" s="2027"/>
      <c r="BX39" s="2027"/>
      <c r="BY39" s="2027"/>
      <c r="BZ39" s="2027"/>
      <c r="CA39" s="2027"/>
      <c r="CB39" s="2027"/>
      <c r="CC39" s="2027"/>
      <c r="CD39" s="2027"/>
      <c r="CE39" s="2027"/>
      <c r="CF39" s="2027"/>
      <c r="CG39" s="2027"/>
      <c r="CH39" s="2027"/>
      <c r="CI39" s="2027"/>
      <c r="CJ39" s="2027"/>
      <c r="CK39" s="2027"/>
      <c r="CL39" s="2027"/>
      <c r="CM39" s="2027"/>
      <c r="CN39" s="2027"/>
      <c r="CO39" s="2027"/>
      <c r="CP39" s="2027"/>
      <c r="CQ39" s="2027"/>
      <c r="CR39" s="2027"/>
      <c r="CS39" s="2027"/>
      <c r="CT39" s="2027"/>
      <c r="CU39" s="2027"/>
      <c r="CV39" s="2027"/>
      <c r="CW39" s="2027"/>
      <c r="CX39" s="2027"/>
      <c r="CY39" s="2027"/>
      <c r="CZ39" s="2027"/>
      <c r="DA39" s="2027"/>
      <c r="DB39" s="2027"/>
      <c r="DC39" s="2027"/>
      <c r="DD39" s="2027"/>
      <c r="DE39" s="2027"/>
      <c r="DF39" s="2027"/>
      <c r="DG39" s="2027"/>
      <c r="DH39" s="2027"/>
      <c r="DI39" s="2027"/>
      <c r="DJ39" s="2027"/>
      <c r="DK39" s="2027"/>
      <c r="DL39" s="2027"/>
      <c r="DM39" s="2027"/>
      <c r="DN39" s="2027"/>
      <c r="DO39" s="2027"/>
      <c r="DP39" s="2027"/>
      <c r="DQ39" s="2027"/>
      <c r="DR39" s="2027"/>
      <c r="DS39" s="2027"/>
      <c r="DT39" s="2027"/>
      <c r="DU39" s="2027"/>
      <c r="DV39" s="2027"/>
      <c r="DW39" s="2027"/>
      <c r="DX39" s="2027"/>
      <c r="DY39" s="2027"/>
      <c r="DZ39" s="2027"/>
      <c r="EA39" s="2027"/>
      <c r="EB39" s="2027"/>
      <c r="EC39" s="2027"/>
      <c r="ED39" s="2027"/>
      <c r="EE39" s="2027"/>
      <c r="EF39" s="2027"/>
      <c r="EG39" s="2027"/>
      <c r="EH39" s="2027"/>
      <c r="EI39" s="2027"/>
      <c r="EJ39" s="2027"/>
      <c r="EK39" s="2027"/>
      <c r="EL39" s="2027"/>
      <c r="EM39" s="2027"/>
      <c r="EN39" s="2027"/>
      <c r="EO39" s="2027"/>
      <c r="EP39" s="2027"/>
      <c r="EQ39" s="2027"/>
      <c r="ER39" s="2027"/>
      <c r="ES39" s="2027"/>
      <c r="ET39" s="2027"/>
      <c r="EU39" s="2027"/>
      <c r="EV39" s="2027"/>
      <c r="EW39" s="2027"/>
      <c r="EX39" s="2027"/>
      <c r="EY39" s="2027"/>
      <c r="EZ39" s="2027"/>
      <c r="FA39" s="2027"/>
      <c r="FB39" s="2027"/>
      <c r="FC39" s="2027"/>
      <c r="FD39" s="2027"/>
      <c r="FE39" s="2027"/>
      <c r="FF39" s="2027"/>
      <c r="FG39" s="2027"/>
      <c r="FH39" s="2027"/>
      <c r="FI39" s="2027"/>
      <c r="FJ39" s="2027"/>
      <c r="FK39" s="2027"/>
      <c r="FL39" s="2027"/>
      <c r="FM39" s="2027"/>
      <c r="FN39" s="2027"/>
      <c r="FO39" s="2027"/>
      <c r="FP39" s="2027"/>
      <c r="FQ39" s="2027"/>
      <c r="FR39" s="2027"/>
      <c r="FS39" s="2027"/>
      <c r="FT39" s="2027"/>
      <c r="FU39" s="2027"/>
      <c r="FV39" s="2027"/>
      <c r="FW39" s="2027"/>
      <c r="FX39" s="2027"/>
      <c r="FY39" s="2027"/>
      <c r="FZ39" s="2027"/>
      <c r="GA39" s="2027"/>
      <c r="GB39" s="2027"/>
      <c r="GC39" s="2027"/>
      <c r="GD39" s="2027"/>
      <c r="GE39" s="2027"/>
      <c r="GF39" s="2027"/>
      <c r="GG39" s="2027"/>
      <c r="GH39" s="2027"/>
      <c r="GI39" s="2027"/>
      <c r="GJ39" s="2027"/>
      <c r="GK39" s="2027"/>
      <c r="GL39" s="2027"/>
      <c r="GM39" s="2027"/>
      <c r="GN39" s="2027"/>
      <c r="GO39" s="2027"/>
      <c r="GP39" s="2027"/>
      <c r="GQ39" s="2027"/>
      <c r="GR39" s="2027"/>
      <c r="GS39" s="2027"/>
      <c r="GT39" s="2027"/>
      <c r="GU39" s="2027"/>
      <c r="GV39" s="2027"/>
      <c r="GW39" s="2027"/>
      <c r="GX39" s="2027"/>
      <c r="GY39" s="2027"/>
      <c r="GZ39" s="2027"/>
      <c r="HA39" s="2027"/>
      <c r="HB39" s="2027"/>
      <c r="HC39" s="2027"/>
      <c r="HD39" s="2027"/>
      <c r="HE39" s="2027"/>
      <c r="HF39" s="2027"/>
      <c r="HG39" s="2027"/>
      <c r="HH39" s="2027"/>
      <c r="HI39" s="2027"/>
      <c r="HJ39" s="2027"/>
      <c r="HK39" s="2027"/>
      <c r="HL39" s="2027"/>
      <c r="HM39" s="2027"/>
      <c r="HN39" s="2027"/>
      <c r="HO39" s="2027"/>
      <c r="HP39" s="2027"/>
      <c r="HQ39" s="2027"/>
      <c r="HR39" s="2027"/>
      <c r="HS39" s="2027"/>
      <c r="HT39" s="2027"/>
      <c r="HU39" s="2027"/>
      <c r="HV39" s="2027"/>
      <c r="HW39" s="2027"/>
      <c r="HX39" s="2027"/>
      <c r="HY39" s="2027"/>
      <c r="HZ39" s="2027"/>
      <c r="IA39" s="2027"/>
      <c r="IB39" s="2027"/>
      <c r="IC39" s="2027"/>
      <c r="ID39" s="2027"/>
      <c r="IE39" s="2027"/>
      <c r="IF39" s="2027"/>
      <c r="IG39" s="2027"/>
      <c r="IH39" s="2027"/>
      <c r="II39" s="2027"/>
      <c r="IJ39" s="2027"/>
      <c r="IK39" s="2027"/>
      <c r="IL39" s="2027"/>
      <c r="IM39" s="2027"/>
      <c r="IN39" s="2027"/>
      <c r="IO39" s="2027"/>
      <c r="IP39" s="2027"/>
      <c r="IQ39" s="2027"/>
      <c r="IR39" s="2027"/>
      <c r="IS39" s="2027"/>
      <c r="IT39" s="2027"/>
      <c r="IU39" s="2027"/>
      <c r="IV39" s="2027"/>
      <c r="IW39" s="2027"/>
      <c r="IX39" s="2027"/>
      <c r="IY39" s="2027"/>
      <c r="IZ39" s="2027"/>
      <c r="JA39" s="2027"/>
      <c r="JB39" s="2027"/>
      <c r="JC39" s="2027"/>
      <c r="JD39" s="2027"/>
      <c r="JE39" s="2027"/>
      <c r="JF39" s="2027"/>
      <c r="JG39" s="2027"/>
      <c r="JH39" s="2027"/>
      <c r="JI39" s="2027"/>
      <c r="JJ39" s="2027"/>
      <c r="JK39" s="2027"/>
      <c r="JL39" s="2027"/>
      <c r="JM39" s="2027"/>
      <c r="JN39" s="2027"/>
      <c r="JO39" s="2027"/>
      <c r="JP39" s="2027"/>
      <c r="JQ39" s="2027"/>
      <c r="JR39" s="2027"/>
      <c r="JS39" s="2027"/>
      <c r="JT39" s="2027"/>
      <c r="JU39" s="2027"/>
      <c r="JV39" s="2027"/>
      <c r="JW39" s="2027"/>
      <c r="JX39" s="2027"/>
      <c r="JY39" s="2027"/>
      <c r="JZ39" s="2027"/>
      <c r="KA39" s="2027"/>
      <c r="KB39" s="2027"/>
      <c r="KC39" s="2027"/>
      <c r="KD39" s="2027"/>
      <c r="KE39" s="2027"/>
      <c r="KF39" s="2027"/>
      <c r="KG39" s="2027"/>
      <c r="KH39" s="2027"/>
      <c r="KI39" s="2027"/>
      <c r="KJ39" s="2027"/>
      <c r="KK39" s="2027"/>
      <c r="KL39" s="2027"/>
      <c r="KM39" s="2027"/>
      <c r="KN39" s="2027"/>
      <c r="KO39" s="2027"/>
      <c r="KP39" s="2027"/>
      <c r="KQ39" s="2027"/>
      <c r="KR39" s="2027"/>
      <c r="KS39" s="2027"/>
      <c r="KT39" s="2027"/>
      <c r="KU39" s="2027"/>
      <c r="KV39" s="2027"/>
      <c r="KW39" s="2027"/>
      <c r="KX39" s="2027"/>
      <c r="KY39" s="2027"/>
      <c r="KZ39" s="2027"/>
      <c r="LA39" s="2027"/>
      <c r="LB39" s="2027"/>
      <c r="LC39" s="2027"/>
      <c r="LD39" s="2027"/>
      <c r="LE39" s="2027"/>
      <c r="LF39" s="2027"/>
      <c r="LG39" s="2027"/>
      <c r="LH39" s="2027"/>
      <c r="LI39" s="2027"/>
      <c r="LJ39" s="2027"/>
      <c r="LK39" s="2027"/>
      <c r="LL39" s="2027"/>
      <c r="LM39" s="2027"/>
      <c r="LN39" s="2027"/>
      <c r="LO39" s="2027"/>
      <c r="LP39" s="2027"/>
      <c r="LQ39" s="2027"/>
      <c r="LR39" s="2027"/>
      <c r="LS39" s="2027"/>
      <c r="LT39" s="2027"/>
      <c r="LU39" s="2027"/>
      <c r="LV39" s="2027"/>
      <c r="LW39" s="2027"/>
      <c r="LX39" s="2027"/>
      <c r="LY39" s="2027"/>
      <c r="LZ39" s="2027"/>
      <c r="MA39" s="2027"/>
      <c r="MB39" s="2027"/>
      <c r="MC39" s="2027"/>
      <c r="MD39" s="2027"/>
      <c r="ME39" s="2027"/>
      <c r="MF39" s="2027"/>
      <c r="MG39" s="2027"/>
      <c r="MH39" s="2027"/>
      <c r="MI39" s="2027"/>
      <c r="MJ39" s="2027"/>
      <c r="MK39" s="2027"/>
      <c r="ML39" s="2027"/>
      <c r="MM39" s="2027"/>
      <c r="MN39" s="2027"/>
      <c r="MO39" s="2027"/>
      <c r="MP39" s="2027"/>
      <c r="MQ39" s="2027"/>
      <c r="MR39" s="2027"/>
      <c r="MS39" s="2027"/>
      <c r="MT39" s="2027"/>
      <c r="MU39" s="2027"/>
      <c r="MV39" s="2027"/>
      <c r="MW39" s="2027"/>
      <c r="MX39" s="2027"/>
      <c r="MY39" s="2027"/>
      <c r="MZ39" s="2027"/>
      <c r="NA39" s="2027"/>
      <c r="NB39" s="2027"/>
      <c r="NC39" s="2027"/>
      <c r="ND39" s="2027"/>
      <c r="NE39" s="2027"/>
      <c r="NF39" s="2027"/>
      <c r="NG39" s="2027"/>
      <c r="NH39" s="2027"/>
      <c r="NI39" s="2027"/>
      <c r="NJ39" s="2027"/>
      <c r="NK39" s="2027"/>
      <c r="NL39" s="2027"/>
      <c r="NM39" s="2027"/>
      <c r="NN39" s="2027"/>
      <c r="NO39" s="2027"/>
      <c r="NP39" s="2027"/>
      <c r="NQ39" s="2027"/>
      <c r="NR39" s="2027"/>
      <c r="NS39" s="2027"/>
      <c r="NT39" s="2027"/>
      <c r="NU39" s="2027"/>
      <c r="NV39" s="2027"/>
      <c r="NW39" s="2027"/>
      <c r="NX39" s="2027"/>
      <c r="NY39" s="2027"/>
      <c r="NZ39" s="2027"/>
      <c r="OA39" s="2027"/>
      <c r="OB39" s="2027"/>
      <c r="OC39" s="2027"/>
      <c r="OD39" s="2027"/>
      <c r="OE39" s="2027"/>
      <c r="OF39" s="2027"/>
      <c r="OG39" s="2027"/>
      <c r="OH39" s="2027"/>
      <c r="OI39" s="2027"/>
      <c r="OJ39" s="2027"/>
      <c r="OK39" s="2027"/>
      <c r="OL39" s="2027"/>
      <c r="OM39" s="2027"/>
      <c r="ON39" s="2027"/>
      <c r="OO39" s="2027"/>
      <c r="OP39" s="2027"/>
      <c r="OQ39" s="2027"/>
      <c r="OR39" s="2027"/>
      <c r="OS39" s="2027"/>
      <c r="OT39" s="2027"/>
      <c r="OU39" s="2027"/>
      <c r="OV39" s="2027"/>
      <c r="OW39" s="2027"/>
      <c r="OX39" s="2027"/>
      <c r="OY39" s="2027"/>
      <c r="OZ39" s="2027"/>
      <c r="PA39" s="2027"/>
      <c r="PB39" s="2027"/>
      <c r="PC39" s="2027"/>
      <c r="PD39" s="2027"/>
      <c r="PE39" s="2027"/>
      <c r="PF39" s="2027"/>
      <c r="PG39" s="2027"/>
      <c r="PH39" s="2027"/>
      <c r="PI39" s="2027"/>
      <c r="PJ39" s="2027"/>
      <c r="PK39" s="2027"/>
      <c r="PL39" s="2027"/>
      <c r="PM39" s="2027"/>
      <c r="PN39" s="2027"/>
      <c r="PO39" s="2027"/>
      <c r="PP39" s="2027"/>
      <c r="PQ39" s="2027"/>
      <c r="PR39" s="2027"/>
      <c r="PS39" s="2027"/>
      <c r="PT39" s="2027"/>
      <c r="PU39" s="2027"/>
      <c r="PV39" s="2027"/>
      <c r="PW39" s="2027"/>
      <c r="PX39" s="2027"/>
      <c r="PY39" s="2027"/>
      <c r="PZ39" s="2027"/>
      <c r="QA39" s="2027"/>
      <c r="QB39" s="2027"/>
      <c r="QC39" s="2027"/>
      <c r="QD39" s="2027"/>
      <c r="QE39" s="2027"/>
      <c r="QF39" s="2027"/>
      <c r="QG39" s="2027"/>
      <c r="QH39" s="2027"/>
      <c r="QI39" s="2027"/>
      <c r="QJ39" s="2027"/>
      <c r="QK39" s="2027"/>
      <c r="QL39" s="2027"/>
      <c r="QM39" s="2027"/>
      <c r="QN39" s="2027"/>
      <c r="QO39" s="2027"/>
      <c r="QP39" s="2027"/>
      <c r="QQ39" s="2027"/>
      <c r="QR39" s="2027"/>
      <c r="QS39" s="2027"/>
      <c r="QT39" s="2027"/>
      <c r="QU39" s="2027"/>
      <c r="QV39" s="2027"/>
      <c r="QW39" s="2027"/>
      <c r="QX39" s="2027"/>
      <c r="QY39" s="2027"/>
      <c r="QZ39" s="2027"/>
      <c r="RA39" s="2027"/>
      <c r="RB39" s="2027"/>
      <c r="RC39" s="2027"/>
      <c r="RD39" s="2027"/>
      <c r="RE39" s="2027"/>
      <c r="RF39" s="2027"/>
      <c r="RG39" s="2027"/>
      <c r="RH39" s="2027"/>
      <c r="RI39" s="2027"/>
      <c r="RJ39" s="2027"/>
      <c r="RK39" s="2027"/>
      <c r="RL39" s="2027"/>
      <c r="RM39" s="2027"/>
      <c r="RN39" s="2027"/>
      <c r="RO39" s="2027"/>
      <c r="RP39" s="2027"/>
      <c r="RQ39" s="2027"/>
      <c r="RR39" s="2027"/>
      <c r="RS39" s="2027"/>
      <c r="RT39" s="2027"/>
      <c r="RU39" s="2027"/>
      <c r="RV39" s="2027"/>
      <c r="RW39" s="2027"/>
      <c r="RX39" s="2027"/>
      <c r="RY39" s="2027"/>
      <c r="RZ39" s="2027"/>
      <c r="SA39" s="2027"/>
      <c r="SB39" s="2027"/>
      <c r="SC39" s="2027"/>
      <c r="SD39" s="2027"/>
      <c r="SE39" s="2027"/>
      <c r="SF39" s="2027"/>
      <c r="SG39" s="2027"/>
      <c r="SH39" s="2027"/>
      <c r="SI39" s="2027"/>
      <c r="SJ39" s="2027"/>
      <c r="SK39" s="2027"/>
      <c r="SL39" s="2027"/>
      <c r="SM39" s="2027"/>
      <c r="SN39" s="2027"/>
      <c r="SO39" s="2027"/>
      <c r="SP39" s="2027"/>
      <c r="SQ39" s="2027"/>
      <c r="SR39" s="2027"/>
      <c r="SS39" s="2027"/>
      <c r="ST39" s="2027"/>
      <c r="SU39" s="2027"/>
      <c r="SV39" s="2027"/>
      <c r="SW39" s="2027"/>
      <c r="SX39" s="2027"/>
      <c r="SY39" s="2027"/>
      <c r="SZ39" s="2027"/>
      <c r="TA39" s="2027"/>
      <c r="TB39" s="2027"/>
      <c r="TC39" s="2027"/>
      <c r="TD39" s="2027"/>
      <c r="TE39" s="2027"/>
      <c r="TF39" s="2027"/>
      <c r="TG39" s="2027"/>
      <c r="TH39" s="2027"/>
      <c r="TI39" s="2027"/>
      <c r="TJ39" s="2027"/>
      <c r="TK39" s="2027"/>
      <c r="TL39" s="2027"/>
      <c r="TM39" s="2027"/>
      <c r="TN39" s="2027"/>
      <c r="TO39" s="2027"/>
      <c r="TP39" s="2027"/>
      <c r="TQ39" s="2027"/>
      <c r="TR39" s="2027"/>
      <c r="TS39" s="2027"/>
      <c r="TT39" s="2027"/>
      <c r="TU39" s="2027"/>
      <c r="TV39" s="2027"/>
      <c r="TW39" s="2027"/>
      <c r="TX39" s="2027"/>
      <c r="TY39" s="2027"/>
      <c r="TZ39" s="2027"/>
      <c r="UA39" s="2027"/>
      <c r="UB39" s="2027"/>
      <c r="UC39" s="2027"/>
      <c r="UD39" s="2027"/>
      <c r="UE39" s="2027"/>
      <c r="UF39" s="2027"/>
      <c r="UG39" s="2027"/>
      <c r="UH39" s="2027"/>
      <c r="UI39" s="2027"/>
      <c r="UJ39" s="2027"/>
      <c r="UK39" s="2027"/>
      <c r="UL39" s="2027"/>
      <c r="UM39" s="2027"/>
      <c r="UN39" s="2027"/>
      <c r="UO39" s="2027"/>
      <c r="UP39" s="2027"/>
      <c r="UQ39" s="2027"/>
      <c r="UR39" s="2027"/>
      <c r="US39" s="2027"/>
      <c r="UT39" s="2027"/>
      <c r="UU39" s="2027"/>
      <c r="UV39" s="2027"/>
      <c r="UW39" s="2027"/>
      <c r="UX39" s="2027"/>
      <c r="UY39" s="2027"/>
      <c r="UZ39" s="2027"/>
      <c r="VA39" s="2027"/>
      <c r="VB39" s="2027"/>
      <c r="VC39" s="2027"/>
      <c r="VD39" s="2027"/>
      <c r="VE39" s="2027"/>
      <c r="VF39" s="2027"/>
      <c r="VG39" s="2027"/>
      <c r="VH39" s="2027"/>
      <c r="VI39" s="2027"/>
      <c r="VJ39" s="2027"/>
      <c r="VK39" s="2027"/>
      <c r="VL39" s="2027"/>
      <c r="VM39" s="2027"/>
      <c r="VN39" s="2027"/>
      <c r="VO39" s="2027"/>
      <c r="VP39" s="2027"/>
      <c r="VQ39" s="2027"/>
      <c r="VR39" s="2027"/>
      <c r="VS39" s="2027"/>
      <c r="VT39" s="2027"/>
      <c r="VU39" s="2027"/>
      <c r="VV39" s="2027"/>
      <c r="VW39" s="2027"/>
      <c r="VX39" s="2027"/>
      <c r="VY39" s="2027"/>
      <c r="VZ39" s="2027"/>
      <c r="WA39" s="2027"/>
      <c r="WB39" s="2027"/>
      <c r="WC39" s="2027"/>
      <c r="WD39" s="2027"/>
      <c r="WE39" s="2027"/>
      <c r="WF39" s="2027"/>
      <c r="WG39" s="2027"/>
      <c r="WH39" s="2027"/>
      <c r="WI39" s="2027"/>
      <c r="WJ39" s="2027"/>
      <c r="WK39" s="2027"/>
      <c r="WL39" s="2027"/>
      <c r="WM39" s="2027"/>
      <c r="WN39" s="2027"/>
      <c r="WO39" s="2027"/>
      <c r="WP39" s="2027"/>
      <c r="WQ39" s="2027"/>
      <c r="WR39" s="2027"/>
      <c r="WS39" s="2027"/>
      <c r="WT39" s="2027"/>
      <c r="WU39" s="2027"/>
      <c r="WV39" s="2027"/>
      <c r="WW39" s="2027"/>
      <c r="WX39" s="2027"/>
      <c r="WY39" s="2027"/>
      <c r="WZ39" s="2027"/>
      <c r="XA39" s="2027"/>
      <c r="XB39" s="2027"/>
      <c r="XC39" s="2027"/>
      <c r="XD39" s="2027"/>
      <c r="XE39" s="2027"/>
      <c r="XF39" s="2027"/>
      <c r="XG39" s="2027"/>
      <c r="XH39" s="2027"/>
      <c r="XI39" s="2027"/>
      <c r="XJ39" s="2027"/>
      <c r="XK39" s="2027"/>
      <c r="XL39" s="2027"/>
      <c r="XM39" s="2027"/>
      <c r="XN39" s="2027"/>
      <c r="XO39" s="2027"/>
      <c r="XP39" s="2027"/>
      <c r="XQ39" s="2027"/>
      <c r="XR39" s="2027"/>
      <c r="XS39" s="2027"/>
      <c r="XT39" s="2027"/>
      <c r="XU39" s="2027"/>
      <c r="XV39" s="2027"/>
      <c r="XW39" s="2027"/>
      <c r="XX39" s="2027"/>
      <c r="XY39" s="2027"/>
      <c r="XZ39" s="2027"/>
      <c r="YA39" s="2027"/>
      <c r="YB39" s="2027"/>
      <c r="YC39" s="2027"/>
      <c r="YD39" s="2027"/>
      <c r="YE39" s="2027"/>
      <c r="YF39" s="2027"/>
      <c r="YG39" s="2027"/>
      <c r="YH39" s="2027"/>
      <c r="YI39" s="2027"/>
      <c r="YJ39" s="2027"/>
      <c r="YK39" s="2027"/>
      <c r="YL39" s="2027"/>
      <c r="YM39" s="2027"/>
      <c r="YN39" s="2027"/>
      <c r="YO39" s="2027"/>
      <c r="YP39" s="2027"/>
      <c r="YQ39" s="2027"/>
      <c r="YR39" s="2027"/>
      <c r="YS39" s="2027"/>
      <c r="YT39" s="2027"/>
      <c r="YU39" s="2027"/>
      <c r="YV39" s="2027"/>
      <c r="YW39" s="2027"/>
      <c r="YX39" s="2027"/>
      <c r="YY39" s="2027"/>
      <c r="YZ39" s="2027"/>
      <c r="ZA39" s="2027"/>
      <c r="ZB39" s="2027"/>
      <c r="ZC39" s="2027"/>
      <c r="ZD39" s="2027"/>
      <c r="ZE39" s="2027"/>
      <c r="ZF39" s="2027"/>
      <c r="ZG39" s="2027"/>
      <c r="ZH39" s="2027"/>
      <c r="ZI39" s="2027"/>
      <c r="ZJ39" s="2027"/>
      <c r="ZK39" s="2027"/>
      <c r="ZL39" s="2027"/>
      <c r="ZM39" s="2027"/>
      <c r="ZN39" s="2027"/>
      <c r="ZO39" s="2027"/>
      <c r="ZP39" s="2027"/>
      <c r="ZQ39" s="2027"/>
      <c r="ZR39" s="2027"/>
      <c r="ZS39" s="2027"/>
      <c r="ZT39" s="2027"/>
      <c r="ZU39" s="2027"/>
      <c r="ZV39" s="2027"/>
      <c r="ZW39" s="2027"/>
      <c r="ZX39" s="2027"/>
      <c r="ZY39" s="2027"/>
      <c r="ZZ39" s="2027"/>
      <c r="AAA39" s="2027"/>
      <c r="AAB39" s="2027"/>
      <c r="AAC39" s="2027"/>
      <c r="AAD39" s="2027"/>
      <c r="AAE39" s="2027"/>
      <c r="AAF39" s="2027"/>
      <c r="AAG39" s="2027"/>
      <c r="AAH39" s="2027"/>
      <c r="AAI39" s="2027"/>
      <c r="AAJ39" s="2027"/>
      <c r="AAK39" s="2027"/>
      <c r="AAL39" s="2027"/>
      <c r="AAM39" s="2027"/>
      <c r="AAN39" s="2027"/>
      <c r="AAO39" s="2027"/>
      <c r="AAP39" s="2027"/>
      <c r="AAQ39" s="2027"/>
      <c r="AAR39" s="2027"/>
      <c r="AAS39" s="2027"/>
      <c r="AAT39" s="2027"/>
      <c r="AAU39" s="2027"/>
      <c r="AAV39" s="2027"/>
      <c r="AAW39" s="2027"/>
      <c r="AAX39" s="2027"/>
      <c r="AAY39" s="2027"/>
      <c r="AAZ39" s="2027"/>
      <c r="ABA39" s="2027"/>
      <c r="ABB39" s="2027"/>
      <c r="ABC39" s="2027"/>
      <c r="ABD39" s="2027"/>
      <c r="ABE39" s="2027"/>
      <c r="ABF39" s="2027"/>
      <c r="ABG39" s="2027"/>
      <c r="ABH39" s="2027"/>
      <c r="ABI39" s="2027"/>
      <c r="ABJ39" s="2027"/>
      <c r="ABK39" s="2027"/>
      <c r="ABL39" s="2027"/>
      <c r="ABM39" s="2027"/>
      <c r="ABN39" s="2027"/>
      <c r="ABO39" s="2027"/>
      <c r="ABP39" s="2027"/>
      <c r="ABQ39" s="2027"/>
      <c r="ABR39" s="2027"/>
      <c r="ABS39" s="2027"/>
      <c r="ABT39" s="2027"/>
      <c r="ABU39" s="2027"/>
      <c r="ABV39" s="2027"/>
      <c r="ABW39" s="2027"/>
      <c r="ABX39" s="2027"/>
      <c r="ABY39" s="2027"/>
      <c r="ABZ39" s="2027"/>
      <c r="ACA39" s="2027"/>
      <c r="ACB39" s="2027"/>
      <c r="ACC39" s="2027"/>
      <c r="ACD39" s="2027"/>
      <c r="ACE39" s="2027"/>
      <c r="ACF39" s="2027"/>
      <c r="ACG39" s="2027"/>
      <c r="ACH39" s="2027"/>
      <c r="ACI39" s="2027"/>
      <c r="ACJ39" s="2027"/>
      <c r="ACK39" s="2027"/>
      <c r="ACL39" s="2027"/>
      <c r="ACM39" s="2027"/>
      <c r="ACN39" s="2027"/>
      <c r="ACO39" s="2027"/>
      <c r="ACP39" s="2027"/>
      <c r="ACQ39" s="2027"/>
      <c r="ACR39" s="2027"/>
      <c r="ACS39" s="2027"/>
      <c r="ACT39" s="2027"/>
      <c r="ACU39" s="2027"/>
      <c r="ACV39" s="2027"/>
      <c r="ACW39" s="2027"/>
      <c r="ACX39" s="2027"/>
      <c r="ACY39" s="2027"/>
      <c r="ACZ39" s="2027"/>
      <c r="ADA39" s="2027"/>
      <c r="ADB39" s="2027"/>
      <c r="ADC39" s="2027"/>
      <c r="ADD39" s="2027"/>
      <c r="ADE39" s="2027"/>
      <c r="ADF39" s="2027"/>
      <c r="ADG39" s="2027"/>
      <c r="ADH39" s="2027"/>
      <c r="ADI39" s="2027"/>
      <c r="ADJ39" s="2027"/>
      <c r="ADK39" s="2027"/>
      <c r="ADL39" s="2027"/>
      <c r="ADM39" s="2027"/>
      <c r="ADN39" s="2027"/>
      <c r="ADO39" s="2027"/>
      <c r="ADP39" s="2027"/>
      <c r="ADQ39" s="2027"/>
      <c r="ADR39" s="2027"/>
      <c r="ADS39" s="2027"/>
      <c r="ADT39" s="2027"/>
      <c r="ADU39" s="2027"/>
      <c r="ADV39" s="2027"/>
      <c r="ADW39" s="2027"/>
      <c r="ADX39" s="2027"/>
      <c r="ADY39" s="2027"/>
      <c r="ADZ39" s="2027"/>
      <c r="AEA39" s="2027"/>
      <c r="AEB39" s="2027"/>
      <c r="AEC39" s="2027"/>
      <c r="AED39" s="2027"/>
      <c r="AEE39" s="2027"/>
      <c r="AEF39" s="2027"/>
      <c r="AEG39" s="2027"/>
      <c r="AEH39" s="2027"/>
      <c r="AEI39" s="2027"/>
      <c r="AEJ39" s="2027"/>
      <c r="AEK39" s="2027"/>
      <c r="AEL39" s="2027"/>
      <c r="AEM39" s="2027"/>
      <c r="AEN39" s="2027"/>
      <c r="AEO39" s="2027"/>
      <c r="AEP39" s="2027"/>
      <c r="AEQ39" s="2027"/>
      <c r="AER39" s="2027"/>
      <c r="AES39" s="2027"/>
      <c r="AET39" s="2027"/>
      <c r="AEU39" s="2027"/>
      <c r="AEV39" s="2027"/>
      <c r="AEW39" s="2027"/>
      <c r="AEX39" s="2027"/>
      <c r="AEY39" s="2027"/>
      <c r="AEZ39" s="2027"/>
      <c r="AFA39" s="2027"/>
      <c r="AFB39" s="2027"/>
      <c r="AFC39" s="2027"/>
      <c r="AFD39" s="2027"/>
      <c r="AFE39" s="2027"/>
      <c r="AFF39" s="2027"/>
      <c r="AFG39" s="2027"/>
      <c r="AFH39" s="2027"/>
      <c r="AFI39" s="2027"/>
      <c r="AFJ39" s="2027"/>
      <c r="AFK39" s="2027"/>
      <c r="AFL39" s="2027"/>
      <c r="AFM39" s="2027"/>
      <c r="AFN39" s="2027"/>
      <c r="AFO39" s="2027"/>
      <c r="AFP39" s="2027"/>
      <c r="AFQ39" s="2027"/>
      <c r="AFR39" s="2027"/>
      <c r="AFS39" s="2027"/>
      <c r="AFT39" s="2027"/>
      <c r="AFU39" s="2027"/>
      <c r="AFV39" s="2027"/>
      <c r="AFW39" s="2027"/>
      <c r="AFX39" s="2027"/>
      <c r="AFY39" s="2027"/>
      <c r="AFZ39" s="2027"/>
      <c r="AGA39" s="2027"/>
      <c r="AGB39" s="2027"/>
      <c r="AGC39" s="2027"/>
      <c r="AGD39" s="2027"/>
      <c r="AGE39" s="2027"/>
      <c r="AGF39" s="2027"/>
      <c r="AGG39" s="2027"/>
      <c r="AGH39" s="2027"/>
      <c r="AGI39" s="2027"/>
      <c r="AGJ39" s="2027"/>
      <c r="AGK39" s="2027"/>
      <c r="AGL39" s="2027"/>
      <c r="AGM39" s="2027"/>
      <c r="AGN39" s="2027"/>
      <c r="AGO39" s="2027"/>
      <c r="AGP39" s="2027"/>
      <c r="AGQ39" s="2027"/>
      <c r="AGR39" s="2027"/>
      <c r="AGS39" s="2027"/>
      <c r="AGT39" s="2027"/>
      <c r="AGU39" s="2027"/>
      <c r="AGV39" s="2027"/>
      <c r="AGW39" s="2027"/>
      <c r="AGX39" s="2027"/>
      <c r="AGY39" s="2027"/>
      <c r="AGZ39" s="2027"/>
      <c r="AHA39" s="2027"/>
      <c r="AHB39" s="2027"/>
      <c r="AHC39" s="2027"/>
      <c r="AHD39" s="2027"/>
      <c r="AHE39" s="2027"/>
      <c r="AHF39" s="2027"/>
      <c r="AHG39" s="2027"/>
      <c r="AHH39" s="2027"/>
      <c r="AHI39" s="2027"/>
      <c r="AHJ39" s="2027"/>
      <c r="AHK39" s="2027"/>
      <c r="AHL39" s="2027"/>
      <c r="AHM39" s="2027"/>
      <c r="AHN39" s="2027"/>
      <c r="AHO39" s="2027"/>
      <c r="AHP39" s="2027"/>
      <c r="AHQ39" s="2027"/>
      <c r="AHR39" s="2027"/>
      <c r="AHS39" s="2027"/>
      <c r="AHT39" s="2027"/>
      <c r="AHU39" s="2027"/>
      <c r="AHV39" s="2027"/>
      <c r="AHW39" s="2027"/>
      <c r="AHX39" s="2027"/>
      <c r="AHY39" s="2027"/>
      <c r="AHZ39" s="2027"/>
      <c r="AIA39" s="2027"/>
      <c r="AIB39" s="2027"/>
      <c r="AIC39" s="2027"/>
      <c r="AID39" s="2027"/>
      <c r="AIE39" s="2027"/>
      <c r="AIF39" s="2027"/>
      <c r="AIG39" s="2027"/>
      <c r="AIH39" s="2027"/>
      <c r="AII39" s="2027"/>
      <c r="AIJ39" s="2027"/>
      <c r="AIK39" s="2027"/>
      <c r="AIL39" s="2027"/>
      <c r="AIM39" s="2027"/>
      <c r="AIN39" s="2027"/>
      <c r="AIO39" s="2027"/>
      <c r="AIP39" s="2027"/>
      <c r="AIQ39" s="2027"/>
      <c r="AIR39" s="2027"/>
      <c r="AIS39" s="2027"/>
      <c r="AIT39" s="2027"/>
      <c r="AIU39" s="2027"/>
      <c r="AIV39" s="2027"/>
      <c r="AIW39" s="2027"/>
      <c r="AIX39" s="2027"/>
      <c r="AIY39" s="2027"/>
      <c r="AIZ39" s="2027"/>
      <c r="AJA39" s="2027"/>
      <c r="AJB39" s="2027"/>
      <c r="AJC39" s="2027"/>
      <c r="AJD39" s="2027"/>
      <c r="AJE39" s="2027"/>
      <c r="AJF39" s="2027"/>
      <c r="AJG39" s="2027"/>
      <c r="AJH39" s="2027"/>
      <c r="AJI39" s="2027"/>
      <c r="AJJ39" s="2027"/>
      <c r="AJK39" s="2027"/>
      <c r="AJL39" s="2027"/>
      <c r="AJM39" s="2027"/>
      <c r="AJN39" s="2027"/>
      <c r="AJO39" s="2027"/>
      <c r="AJP39" s="2027"/>
      <c r="AJQ39" s="2027"/>
      <c r="AJR39" s="2027"/>
      <c r="AJS39" s="2027"/>
      <c r="AJT39" s="2027"/>
      <c r="AJU39" s="2027"/>
      <c r="AJV39" s="2027"/>
      <c r="AJW39" s="2027"/>
      <c r="AJX39" s="2027"/>
      <c r="AJY39" s="2027"/>
      <c r="AJZ39" s="2027"/>
      <c r="AKA39" s="2027"/>
      <c r="AKB39" s="2027"/>
      <c r="AKC39" s="2027"/>
      <c r="AKD39" s="2027"/>
      <c r="AKE39" s="2027"/>
      <c r="AKF39" s="2027"/>
      <c r="AKG39" s="2027"/>
      <c r="AKH39" s="2027"/>
      <c r="AKI39" s="2027"/>
      <c r="AKJ39" s="2027"/>
      <c r="AKK39" s="2027"/>
      <c r="AKL39" s="2027"/>
      <c r="AKM39" s="2027"/>
      <c r="AKN39" s="2027"/>
      <c r="AKO39" s="2027"/>
      <c r="AKP39" s="2027"/>
      <c r="AKQ39" s="2027"/>
      <c r="AKR39" s="2027"/>
      <c r="AKS39" s="2027"/>
      <c r="AKT39" s="2027"/>
      <c r="AKU39" s="2027"/>
      <c r="AKV39" s="2027"/>
      <c r="AKW39" s="2027"/>
      <c r="AKX39" s="2027"/>
      <c r="AKY39" s="2027"/>
      <c r="AKZ39" s="2027"/>
      <c r="ALA39" s="2027"/>
      <c r="ALB39" s="2027"/>
      <c r="ALC39" s="2027"/>
      <c r="ALD39" s="2027"/>
      <c r="ALE39" s="2027"/>
      <c r="ALF39" s="2027"/>
      <c r="ALG39" s="2027"/>
      <c r="ALH39" s="2027"/>
      <c r="ALI39" s="2027"/>
      <c r="ALJ39" s="2027"/>
      <c r="ALK39" s="2027"/>
      <c r="ALL39" s="2027"/>
      <c r="ALM39" s="2027"/>
      <c r="ALN39" s="2027"/>
      <c r="ALO39" s="2027"/>
      <c r="ALP39" s="2027"/>
      <c r="ALQ39" s="2027"/>
      <c r="ALR39" s="2027"/>
      <c r="ALS39" s="2027"/>
      <c r="ALT39" s="2027"/>
      <c r="ALU39" s="2027"/>
      <c r="ALV39" s="2027"/>
      <c r="ALW39" s="2027"/>
      <c r="ALX39" s="2027"/>
      <c r="ALY39" s="2027"/>
      <c r="ALZ39" s="2027"/>
      <c r="AMA39" s="2027"/>
      <c r="AMB39" s="2027"/>
      <c r="AMC39" s="2027"/>
      <c r="AMD39" s="2027"/>
      <c r="AME39" s="2027"/>
      <c r="AMF39" s="2027"/>
      <c r="AMG39" s="2027"/>
      <c r="AMH39" s="2027"/>
      <c r="AMI39" s="2027"/>
      <c r="AMJ39" s="2027"/>
      <c r="AMK39" s="2027"/>
      <c r="AML39" s="2027"/>
      <c r="AMM39" s="2027"/>
      <c r="AMN39" s="2027"/>
      <c r="AMO39" s="2027"/>
      <c r="AMP39" s="2027"/>
      <c r="AMQ39" s="2027"/>
      <c r="AMR39" s="2027"/>
      <c r="AMS39" s="2027"/>
      <c r="AMT39" s="2027"/>
      <c r="AMU39" s="2027"/>
      <c r="AMV39" s="2027"/>
      <c r="AMW39" s="2027"/>
      <c r="AMX39" s="2027"/>
      <c r="AMY39" s="2027"/>
      <c r="AMZ39" s="2027"/>
      <c r="ANA39" s="2027"/>
      <c r="ANB39" s="2027"/>
      <c r="ANC39" s="2027"/>
      <c r="AND39" s="2027"/>
      <c r="ANE39" s="2027"/>
      <c r="ANF39" s="2027"/>
      <c r="ANG39" s="2027"/>
      <c r="ANH39" s="2027"/>
      <c r="ANI39" s="2027"/>
      <c r="ANJ39" s="2027"/>
      <c r="ANK39" s="2027"/>
      <c r="ANL39" s="2027"/>
      <c r="ANM39" s="2027"/>
      <c r="ANN39" s="2027"/>
      <c r="ANO39" s="2027"/>
      <c r="ANP39" s="2027"/>
      <c r="ANQ39" s="2027"/>
      <c r="ANR39" s="2027"/>
      <c r="ANS39" s="2027"/>
      <c r="ANT39" s="2027"/>
      <c r="ANU39" s="2027"/>
      <c r="ANV39" s="2027"/>
      <c r="ANW39" s="2027"/>
      <c r="ANX39" s="2027"/>
      <c r="ANY39" s="2027"/>
      <c r="ANZ39" s="2027"/>
      <c r="AOA39" s="2027"/>
      <c r="AOB39" s="2027"/>
      <c r="AOC39" s="2027"/>
      <c r="AOD39" s="2027"/>
      <c r="AOE39" s="2027"/>
      <c r="AOF39" s="2027"/>
      <c r="AOG39" s="2027"/>
      <c r="AOH39" s="2027"/>
      <c r="AOI39" s="2027"/>
      <c r="AOJ39" s="2027"/>
      <c r="AOK39" s="2027"/>
      <c r="AOL39" s="2027"/>
      <c r="AOM39" s="2027"/>
      <c r="AON39" s="2027"/>
      <c r="AOO39" s="2027"/>
      <c r="AOP39" s="2027"/>
      <c r="AOQ39" s="2027"/>
      <c r="AOR39" s="2027"/>
      <c r="AOS39" s="2027"/>
      <c r="AOT39" s="2027"/>
      <c r="AOU39" s="2027"/>
      <c r="AOV39" s="2027"/>
      <c r="AOW39" s="2027"/>
      <c r="AOX39" s="2027"/>
      <c r="AOY39" s="2027"/>
      <c r="AOZ39" s="2027"/>
      <c r="APA39" s="2027"/>
      <c r="APB39" s="2027"/>
      <c r="APC39" s="2027"/>
      <c r="APD39" s="2027"/>
      <c r="APE39" s="2027"/>
      <c r="APF39" s="2027"/>
      <c r="APG39" s="2027"/>
      <c r="APH39" s="2027"/>
      <c r="API39" s="2027"/>
      <c r="APJ39" s="2027"/>
      <c r="APK39" s="2027"/>
      <c r="APL39" s="2027"/>
      <c r="APM39" s="2027"/>
      <c r="APN39" s="2027"/>
      <c r="APO39" s="2027"/>
      <c r="APP39" s="2027"/>
      <c r="APQ39" s="2027"/>
      <c r="APR39" s="2027"/>
      <c r="APS39" s="2027"/>
      <c r="APT39" s="2027"/>
      <c r="APU39" s="2027"/>
      <c r="APV39" s="2027"/>
      <c r="APW39" s="2027"/>
      <c r="APX39" s="2027"/>
      <c r="APY39" s="2027"/>
      <c r="APZ39" s="2027"/>
      <c r="AQA39" s="2027"/>
      <c r="AQB39" s="2027"/>
      <c r="AQC39" s="2027"/>
      <c r="AQD39" s="2027"/>
      <c r="AQE39" s="2027"/>
      <c r="AQF39" s="2027"/>
      <c r="AQG39" s="2027"/>
      <c r="AQH39" s="2027"/>
      <c r="AQI39" s="2027"/>
      <c r="AQJ39" s="2027"/>
      <c r="AQK39" s="2027"/>
      <c r="AQL39" s="2027"/>
      <c r="AQM39" s="2027"/>
      <c r="AQN39" s="2027"/>
      <c r="AQO39" s="2027"/>
      <c r="AQP39" s="2027"/>
      <c r="AQQ39" s="2027"/>
      <c r="AQR39" s="2027"/>
      <c r="AQS39" s="2027"/>
      <c r="AQT39" s="2027"/>
      <c r="AQU39" s="2027"/>
      <c r="AQV39" s="2027"/>
      <c r="AQW39" s="2027"/>
      <c r="AQX39" s="2027"/>
      <c r="AQY39" s="2027"/>
      <c r="AQZ39" s="2027"/>
      <c r="ARA39" s="2027"/>
      <c r="ARB39" s="2027"/>
      <c r="ARC39" s="2027"/>
      <c r="ARD39" s="2027"/>
      <c r="ARE39" s="2027"/>
      <c r="ARF39" s="2027"/>
      <c r="ARG39" s="2027"/>
      <c r="ARH39" s="2027"/>
      <c r="ARI39" s="2027"/>
      <c r="ARJ39" s="2027"/>
      <c r="ARK39" s="2027"/>
      <c r="ARL39" s="2027"/>
      <c r="ARM39" s="2027"/>
      <c r="ARN39" s="2027"/>
      <c r="ARO39" s="2027"/>
      <c r="ARP39" s="2027"/>
      <c r="ARQ39" s="2027"/>
      <c r="ARR39" s="2027"/>
      <c r="ARS39" s="2027"/>
      <c r="ART39" s="2027"/>
      <c r="ARU39" s="2027"/>
      <c r="ARV39" s="2027"/>
      <c r="ARW39" s="2027"/>
      <c r="ARX39" s="2027"/>
      <c r="ARY39" s="2027"/>
      <c r="ARZ39" s="2027"/>
      <c r="ASA39" s="2027"/>
      <c r="ASB39" s="2027"/>
      <c r="ASC39" s="2027"/>
      <c r="ASD39" s="2027"/>
      <c r="ASE39" s="2027"/>
      <c r="ASF39" s="2027"/>
      <c r="ASG39" s="2027"/>
      <c r="ASH39" s="2027"/>
      <c r="ASI39" s="2027"/>
      <c r="ASJ39" s="2027"/>
      <c r="ASK39" s="2027"/>
      <c r="ASL39" s="2027"/>
      <c r="ASM39" s="2027"/>
      <c r="ASN39" s="2027"/>
      <c r="ASO39" s="2027"/>
      <c r="ASP39" s="2027"/>
      <c r="ASQ39" s="2027"/>
      <c r="ASR39" s="2027"/>
      <c r="ASS39" s="2027"/>
      <c r="AST39" s="2027"/>
      <c r="ASU39" s="2027"/>
      <c r="ASV39" s="2027"/>
      <c r="ASW39" s="2027"/>
      <c r="ASX39" s="2027"/>
      <c r="ASY39" s="2027"/>
      <c r="ASZ39" s="2027"/>
      <c r="ATA39" s="2027"/>
      <c r="ATB39" s="2027"/>
      <c r="ATC39" s="2027"/>
      <c r="ATD39" s="2027"/>
      <c r="ATE39" s="2027"/>
      <c r="ATF39" s="2027"/>
      <c r="ATG39" s="2027"/>
      <c r="ATH39" s="2027"/>
      <c r="ATI39" s="2027"/>
      <c r="ATJ39" s="2027"/>
      <c r="ATK39" s="2027"/>
      <c r="ATL39" s="2027"/>
      <c r="ATM39" s="2027"/>
      <c r="ATN39" s="2027"/>
      <c r="ATO39" s="2027"/>
      <c r="ATP39" s="2027"/>
      <c r="ATQ39" s="2027"/>
      <c r="ATR39" s="2027"/>
      <c r="ATS39" s="2027"/>
      <c r="ATT39" s="2027"/>
      <c r="ATU39" s="2027"/>
      <c r="ATV39" s="2027"/>
      <c r="ATW39" s="2027"/>
      <c r="ATX39" s="2027"/>
      <c r="ATY39" s="2027"/>
      <c r="ATZ39" s="2027"/>
      <c r="AUA39" s="2027"/>
      <c r="AUB39" s="2027"/>
      <c r="AUC39" s="2027"/>
      <c r="AUD39" s="2027"/>
      <c r="AUE39" s="2027"/>
      <c r="AUF39" s="2027"/>
      <c r="AUG39" s="2027"/>
      <c r="AUH39" s="2027"/>
      <c r="AUI39" s="2027"/>
      <c r="AUJ39" s="2027"/>
      <c r="AUK39" s="2027"/>
      <c r="AUL39" s="2027"/>
      <c r="AUM39" s="2027"/>
      <c r="AUN39" s="2027"/>
      <c r="AUO39" s="2027"/>
      <c r="AUP39" s="2027"/>
      <c r="AUQ39" s="2027"/>
      <c r="AUR39" s="2027"/>
      <c r="AUS39" s="2027"/>
      <c r="AUT39" s="2027"/>
      <c r="AUU39" s="2027"/>
      <c r="AUV39" s="2027"/>
      <c r="AUW39" s="2027"/>
      <c r="AUX39" s="2027"/>
      <c r="AUY39" s="2027"/>
      <c r="AUZ39" s="2027"/>
      <c r="AVA39" s="2027"/>
      <c r="AVB39" s="2027"/>
      <c r="AVC39" s="2027"/>
      <c r="AVD39" s="2027"/>
      <c r="AVE39" s="2027"/>
      <c r="AVF39" s="2027"/>
      <c r="AVG39" s="2027"/>
      <c r="AVH39" s="2027"/>
      <c r="AVI39" s="2027"/>
      <c r="AVJ39" s="2027"/>
      <c r="AVK39" s="2027"/>
      <c r="AVL39" s="2027"/>
      <c r="AVM39" s="2027"/>
      <c r="AVN39" s="2027"/>
      <c r="AVO39" s="2027"/>
      <c r="AVP39" s="2027"/>
      <c r="AVQ39" s="2027"/>
      <c r="AVR39" s="2027"/>
      <c r="AVS39" s="2027"/>
      <c r="AVT39" s="2027"/>
      <c r="AVU39" s="2027"/>
      <c r="AVV39" s="2027"/>
      <c r="AVW39" s="2027"/>
      <c r="AVX39" s="2027"/>
      <c r="AVY39" s="2027"/>
      <c r="AVZ39" s="2027"/>
      <c r="AWA39" s="2027"/>
      <c r="AWB39" s="2027"/>
      <c r="AWC39" s="2027"/>
      <c r="AWD39" s="2027"/>
      <c r="AWE39" s="2027"/>
      <c r="AWF39" s="2027"/>
      <c r="AWG39" s="2027"/>
      <c r="AWH39" s="2027"/>
      <c r="AWI39" s="2027"/>
      <c r="AWJ39" s="2027"/>
      <c r="AWK39" s="2027"/>
      <c r="AWL39" s="2027"/>
      <c r="AWM39" s="2027"/>
      <c r="AWN39" s="2027"/>
      <c r="AWO39" s="2027"/>
      <c r="AWP39" s="2027"/>
      <c r="AWQ39" s="2027"/>
      <c r="AWR39" s="2027"/>
      <c r="AWS39" s="2027"/>
      <c r="AWT39" s="2027"/>
      <c r="AWU39" s="2027"/>
      <c r="AWV39" s="2027"/>
      <c r="AWW39" s="2027"/>
      <c r="AWX39" s="2027"/>
      <c r="AWY39" s="2027"/>
      <c r="AWZ39" s="2027"/>
      <c r="AXA39" s="2027"/>
      <c r="AXB39" s="2027"/>
      <c r="AXC39" s="2027"/>
      <c r="AXD39" s="2027"/>
      <c r="AXE39" s="2027"/>
      <c r="AXF39" s="2027"/>
      <c r="AXG39" s="2027"/>
      <c r="AXH39" s="2027"/>
      <c r="AXI39" s="2027"/>
      <c r="AXJ39" s="2027"/>
      <c r="AXK39" s="2027"/>
      <c r="AXL39" s="2027"/>
      <c r="AXM39" s="2027"/>
      <c r="AXN39" s="2027"/>
      <c r="AXO39" s="2027"/>
      <c r="AXP39" s="2027"/>
      <c r="AXQ39" s="2027"/>
      <c r="AXR39" s="2027"/>
      <c r="AXS39" s="2027"/>
      <c r="AXT39" s="2027"/>
      <c r="AXU39" s="2027"/>
      <c r="AXV39" s="2027"/>
      <c r="AXW39" s="2027"/>
      <c r="AXX39" s="2027"/>
      <c r="AXY39" s="2027"/>
      <c r="AXZ39" s="2027"/>
      <c r="AYA39" s="2027"/>
      <c r="AYB39" s="2027"/>
      <c r="AYC39" s="2027"/>
      <c r="AYD39" s="2027"/>
      <c r="AYE39" s="2027"/>
      <c r="AYF39" s="2027"/>
      <c r="AYG39" s="2027"/>
      <c r="AYH39" s="2027"/>
      <c r="AYI39" s="2027"/>
      <c r="AYJ39" s="2027"/>
      <c r="AYK39" s="2027"/>
      <c r="AYL39" s="2027"/>
      <c r="AYM39" s="2027"/>
      <c r="AYN39" s="2027"/>
      <c r="AYO39" s="2027"/>
      <c r="AYP39" s="2027"/>
      <c r="AYQ39" s="2027"/>
      <c r="AYR39" s="2027"/>
      <c r="AYS39" s="2027"/>
      <c r="AYT39" s="2027"/>
      <c r="AYU39" s="2027"/>
      <c r="AYV39" s="2027"/>
      <c r="AYW39" s="2027"/>
      <c r="AYX39" s="2027"/>
      <c r="AYY39" s="2027"/>
      <c r="AYZ39" s="2027"/>
      <c r="AZA39" s="2027"/>
      <c r="AZB39" s="2027"/>
      <c r="AZC39" s="2027"/>
      <c r="AZD39" s="2027"/>
      <c r="AZE39" s="2027"/>
      <c r="AZF39" s="2027"/>
      <c r="AZG39" s="2027"/>
      <c r="AZH39" s="2027"/>
      <c r="AZI39" s="2027"/>
      <c r="AZJ39" s="2027"/>
      <c r="AZK39" s="2027"/>
      <c r="AZL39" s="2027"/>
      <c r="AZM39" s="2027"/>
      <c r="AZN39" s="2027"/>
      <c r="AZO39" s="2027"/>
      <c r="AZP39" s="2027"/>
      <c r="AZQ39" s="2027"/>
      <c r="AZR39" s="2027"/>
      <c r="AZS39" s="2027"/>
      <c r="AZT39" s="2027"/>
      <c r="AZU39" s="2027"/>
      <c r="AZV39" s="2027"/>
      <c r="AZW39" s="2027"/>
      <c r="AZX39" s="2027"/>
      <c r="AZY39" s="2027"/>
      <c r="AZZ39" s="2027"/>
      <c r="BAA39" s="2027"/>
      <c r="BAB39" s="2027"/>
      <c r="BAC39" s="2027"/>
      <c r="BAD39" s="2027"/>
      <c r="BAE39" s="2027"/>
      <c r="BAF39" s="2027"/>
      <c r="BAG39" s="2027"/>
      <c r="BAH39" s="2027"/>
      <c r="BAI39" s="2027"/>
      <c r="BAJ39" s="2027"/>
      <c r="BAK39" s="2027"/>
      <c r="BAL39" s="2027"/>
      <c r="BAM39" s="2027"/>
      <c r="BAN39" s="2027"/>
      <c r="BAO39" s="2027"/>
      <c r="BAP39" s="2027"/>
      <c r="BAQ39" s="2027"/>
      <c r="BAR39" s="2027"/>
      <c r="BAS39" s="2027"/>
      <c r="BAT39" s="2027"/>
      <c r="BAU39" s="2027"/>
      <c r="BAV39" s="2027"/>
      <c r="BAW39" s="2027"/>
      <c r="BAX39" s="2027"/>
      <c r="BAY39" s="2027"/>
      <c r="BAZ39" s="2027"/>
      <c r="BBA39" s="2027"/>
      <c r="BBB39" s="2027"/>
      <c r="BBC39" s="2027"/>
      <c r="BBD39" s="2027"/>
      <c r="BBE39" s="2027"/>
      <c r="BBF39" s="2027"/>
      <c r="BBG39" s="2027"/>
      <c r="BBH39" s="2027"/>
      <c r="BBI39" s="2027"/>
      <c r="BBJ39" s="2027"/>
      <c r="BBK39" s="2027"/>
      <c r="BBL39" s="2027"/>
      <c r="BBM39" s="2027"/>
      <c r="BBN39" s="2027"/>
      <c r="BBO39" s="2027"/>
      <c r="BBP39" s="2027"/>
      <c r="BBQ39" s="2027"/>
      <c r="BBR39" s="2027"/>
      <c r="BBS39" s="2027"/>
      <c r="BBT39" s="2027"/>
      <c r="BBU39" s="2027"/>
      <c r="BBV39" s="2027"/>
      <c r="BBW39" s="2027"/>
      <c r="BBX39" s="2027"/>
      <c r="BBY39" s="2027"/>
      <c r="BBZ39" s="2027"/>
      <c r="BCA39" s="2027"/>
      <c r="BCB39" s="2027"/>
      <c r="BCC39" s="2027"/>
      <c r="BCD39" s="2027"/>
      <c r="BCE39" s="2027"/>
      <c r="BCF39" s="2027"/>
      <c r="BCG39" s="2027"/>
      <c r="BCH39" s="2027"/>
      <c r="BCI39" s="2027"/>
      <c r="BCJ39" s="2027"/>
      <c r="BCK39" s="2027"/>
      <c r="BCL39" s="2027"/>
      <c r="BCM39" s="2027"/>
      <c r="BCN39" s="2027"/>
      <c r="BCO39" s="2027"/>
      <c r="BCP39" s="2027"/>
      <c r="BCQ39" s="2027"/>
      <c r="BCR39" s="2027"/>
      <c r="BCS39" s="2027"/>
      <c r="BCT39" s="2027"/>
      <c r="BCU39" s="2027"/>
      <c r="BCV39" s="2027"/>
      <c r="BCW39" s="2027"/>
      <c r="BCX39" s="2027"/>
      <c r="BCY39" s="2027"/>
      <c r="BCZ39" s="2027"/>
      <c r="BDA39" s="2027"/>
      <c r="BDB39" s="2027"/>
      <c r="BDC39" s="2027"/>
      <c r="BDD39" s="2027"/>
      <c r="BDE39" s="2027"/>
      <c r="BDF39" s="2027"/>
      <c r="BDG39" s="2027"/>
      <c r="BDH39" s="2027"/>
      <c r="BDI39" s="2027"/>
      <c r="BDJ39" s="2027"/>
      <c r="BDK39" s="2027"/>
      <c r="BDL39" s="2027"/>
      <c r="BDM39" s="2027"/>
      <c r="BDN39" s="2027"/>
      <c r="BDO39" s="2027"/>
      <c r="BDP39" s="2027"/>
      <c r="BDQ39" s="2027"/>
      <c r="BDR39" s="2027"/>
      <c r="BDS39" s="2027"/>
      <c r="BDT39" s="2027"/>
      <c r="BDU39" s="2027"/>
      <c r="BDV39" s="2027"/>
      <c r="BDW39" s="2027"/>
      <c r="BDX39" s="2027"/>
      <c r="BDY39" s="2027"/>
      <c r="BDZ39" s="2027"/>
      <c r="BEA39" s="2027"/>
      <c r="BEB39" s="2027"/>
      <c r="BEC39" s="2027"/>
      <c r="BED39" s="2027"/>
      <c r="BEE39" s="2027"/>
      <c r="BEF39" s="2027"/>
      <c r="BEG39" s="2027"/>
      <c r="BEH39" s="2027"/>
      <c r="BEI39" s="2027"/>
      <c r="BEJ39" s="2027"/>
      <c r="BEK39" s="2027"/>
      <c r="BEL39" s="2027"/>
      <c r="BEM39" s="2027"/>
      <c r="BEN39" s="2027"/>
      <c r="BEO39" s="2027"/>
      <c r="BEP39" s="2027"/>
      <c r="BEQ39" s="2027"/>
      <c r="BER39" s="2027"/>
      <c r="BES39" s="2027"/>
      <c r="BET39" s="2027"/>
      <c r="BEU39" s="2027"/>
      <c r="BEV39" s="2027"/>
      <c r="BEW39" s="2027"/>
      <c r="BEX39" s="2027"/>
      <c r="BEY39" s="2027"/>
      <c r="BEZ39" s="2027"/>
      <c r="BFA39" s="2027"/>
      <c r="BFB39" s="2027"/>
      <c r="BFC39" s="2027"/>
      <c r="BFD39" s="2027"/>
      <c r="BFE39" s="2027"/>
      <c r="BFF39" s="2027"/>
      <c r="BFG39" s="2027"/>
      <c r="BFH39" s="2027"/>
      <c r="BFI39" s="2027"/>
      <c r="BFJ39" s="2027"/>
      <c r="BFK39" s="2027"/>
      <c r="BFL39" s="2027"/>
      <c r="BFM39" s="2027"/>
      <c r="BFN39" s="2027"/>
      <c r="BFO39" s="2027"/>
      <c r="BFP39" s="2027"/>
      <c r="BFQ39" s="2027"/>
      <c r="BFR39" s="2027"/>
      <c r="BFS39" s="2027"/>
      <c r="BFT39" s="2027"/>
      <c r="BFU39" s="2027"/>
      <c r="BFV39" s="2027"/>
      <c r="BFW39" s="2027"/>
      <c r="BFX39" s="2027"/>
      <c r="BFY39" s="2027"/>
      <c r="BFZ39" s="2027"/>
      <c r="BGA39" s="2027"/>
      <c r="BGB39" s="2027"/>
      <c r="BGC39" s="2027"/>
      <c r="BGD39" s="2027"/>
      <c r="BGE39" s="2027"/>
      <c r="BGF39" s="2027"/>
      <c r="BGG39" s="2027"/>
      <c r="BGH39" s="2027"/>
      <c r="BGI39" s="2027"/>
      <c r="BGJ39" s="2027"/>
      <c r="BGK39" s="2027"/>
      <c r="BGL39" s="2027"/>
      <c r="BGM39" s="2027"/>
      <c r="BGN39" s="2027"/>
      <c r="BGO39" s="2027"/>
      <c r="BGP39" s="2027"/>
      <c r="BGQ39" s="2027"/>
      <c r="BGR39" s="2027"/>
      <c r="BGS39" s="2027"/>
      <c r="BGT39" s="2027"/>
      <c r="BGU39" s="2027"/>
      <c r="BGV39" s="2027"/>
      <c r="BGW39" s="2027"/>
      <c r="BGX39" s="2027"/>
      <c r="BGY39" s="2027"/>
      <c r="BGZ39" s="2027"/>
      <c r="BHA39" s="2027"/>
      <c r="BHB39" s="2027"/>
      <c r="BHC39" s="2027"/>
      <c r="BHD39" s="2027"/>
      <c r="BHE39" s="2027"/>
      <c r="BHF39" s="2027"/>
      <c r="BHG39" s="2027"/>
      <c r="BHH39" s="2027"/>
      <c r="BHI39" s="2027"/>
      <c r="BHJ39" s="2027"/>
      <c r="BHK39" s="2027"/>
      <c r="BHL39" s="2027"/>
      <c r="BHM39" s="2027"/>
      <c r="BHN39" s="2027"/>
      <c r="BHO39" s="2027"/>
      <c r="BHP39" s="2027"/>
      <c r="BHQ39" s="2027"/>
      <c r="BHR39" s="2027"/>
      <c r="BHS39" s="2027"/>
      <c r="BHT39" s="2027"/>
      <c r="BHU39" s="2027"/>
      <c r="BHV39" s="2027"/>
      <c r="BHW39" s="2027"/>
      <c r="BHX39" s="2027"/>
      <c r="BHY39" s="2027"/>
      <c r="BHZ39" s="2027"/>
      <c r="BIA39" s="2027"/>
      <c r="BIB39" s="2027"/>
      <c r="BIC39" s="2027"/>
      <c r="BID39" s="2027"/>
      <c r="BIE39" s="2027"/>
      <c r="BIF39" s="2027"/>
      <c r="BIG39" s="2027"/>
      <c r="BIH39" s="2027"/>
      <c r="BII39" s="2027"/>
      <c r="BIJ39" s="2027"/>
      <c r="BIK39" s="2027"/>
      <c r="BIL39" s="2027"/>
      <c r="BIM39" s="2027"/>
      <c r="BIN39" s="2027"/>
      <c r="BIO39" s="2027"/>
      <c r="BIP39" s="2027"/>
      <c r="BIQ39" s="2027"/>
      <c r="BIR39" s="2027"/>
      <c r="BIS39" s="2027"/>
      <c r="BIT39" s="2027"/>
      <c r="BIU39" s="2027"/>
      <c r="BIV39" s="2027"/>
      <c r="BIW39" s="2027"/>
      <c r="BIX39" s="2027"/>
      <c r="BIY39" s="2027"/>
      <c r="BIZ39" s="2027"/>
      <c r="BJA39" s="2027"/>
      <c r="BJB39" s="2027"/>
      <c r="BJC39" s="2027"/>
      <c r="BJD39" s="2027"/>
      <c r="BJE39" s="2027"/>
      <c r="BJF39" s="2027"/>
      <c r="BJG39" s="2027"/>
      <c r="BJH39" s="2027"/>
      <c r="BJI39" s="2027"/>
      <c r="BJJ39" s="2027"/>
      <c r="BJK39" s="2027"/>
      <c r="BJL39" s="2027"/>
      <c r="BJM39" s="2027"/>
      <c r="BJN39" s="2027"/>
      <c r="BJO39" s="2027"/>
      <c r="BJP39" s="2027"/>
      <c r="BJQ39" s="2027"/>
      <c r="BJR39" s="2027"/>
      <c r="BJS39" s="2027"/>
      <c r="BJT39" s="2027"/>
      <c r="BJU39" s="2027"/>
      <c r="BJV39" s="2027"/>
      <c r="BJW39" s="2027"/>
      <c r="BJX39" s="2027"/>
      <c r="BJY39" s="2027"/>
      <c r="BJZ39" s="2027"/>
      <c r="BKA39" s="2027"/>
      <c r="BKB39" s="2027"/>
      <c r="BKC39" s="2027"/>
      <c r="BKD39" s="2027"/>
      <c r="BKE39" s="2027"/>
      <c r="BKF39" s="2027"/>
      <c r="BKG39" s="2027"/>
      <c r="BKH39" s="2027"/>
      <c r="BKI39" s="2027"/>
      <c r="BKJ39" s="2027"/>
      <c r="BKK39" s="2027"/>
      <c r="BKL39" s="2027"/>
      <c r="BKM39" s="2027"/>
      <c r="BKN39" s="2027"/>
      <c r="BKO39" s="2027"/>
      <c r="BKP39" s="2027"/>
      <c r="BKQ39" s="2027"/>
      <c r="BKR39" s="2027"/>
      <c r="BKS39" s="2027"/>
      <c r="BKT39" s="2027"/>
      <c r="BKU39" s="2027"/>
      <c r="BKV39" s="2027"/>
      <c r="BKW39" s="2027"/>
      <c r="BKX39" s="2027"/>
      <c r="BKY39" s="2027"/>
      <c r="BKZ39" s="2027"/>
      <c r="BLA39" s="2027"/>
      <c r="BLB39" s="2027"/>
      <c r="BLC39" s="2027"/>
      <c r="BLD39" s="2027"/>
      <c r="BLE39" s="2027"/>
      <c r="BLF39" s="2027"/>
      <c r="BLG39" s="2027"/>
      <c r="BLH39" s="2027"/>
      <c r="BLI39" s="2027"/>
      <c r="BLJ39" s="2027"/>
      <c r="BLK39" s="2027"/>
      <c r="BLL39" s="2027"/>
      <c r="BLM39" s="2027"/>
      <c r="BLN39" s="2027"/>
      <c r="BLO39" s="2027"/>
      <c r="BLP39" s="2027"/>
      <c r="BLQ39" s="2027"/>
      <c r="BLR39" s="2027"/>
      <c r="BLS39" s="2027"/>
      <c r="BLT39" s="2027"/>
      <c r="BLU39" s="2027"/>
      <c r="BLV39" s="2027"/>
      <c r="BLW39" s="2027"/>
      <c r="BLX39" s="2027"/>
      <c r="BLY39" s="2027"/>
      <c r="BLZ39" s="2027"/>
      <c r="BMA39" s="2027"/>
      <c r="BMB39" s="2027"/>
      <c r="BMC39" s="2027"/>
      <c r="BMD39" s="2027"/>
      <c r="BME39" s="2027"/>
      <c r="BMF39" s="2027"/>
      <c r="BMG39" s="2027"/>
      <c r="BMH39" s="2027"/>
      <c r="BMI39" s="2027"/>
      <c r="BMJ39" s="2027"/>
      <c r="BMK39" s="2027"/>
      <c r="BML39" s="2027"/>
      <c r="BMM39" s="2027"/>
      <c r="BMN39" s="2027"/>
      <c r="BMO39" s="2027"/>
      <c r="BMP39" s="2027"/>
      <c r="BMQ39" s="2027"/>
      <c r="BMR39" s="2027"/>
      <c r="BMS39" s="2027"/>
      <c r="BMT39" s="2027"/>
      <c r="BMU39" s="2027"/>
      <c r="BMV39" s="2027"/>
      <c r="BMW39" s="2027"/>
      <c r="BMX39" s="2027"/>
      <c r="BMY39" s="2027"/>
      <c r="BMZ39" s="2027"/>
      <c r="BNA39" s="2027"/>
      <c r="BNB39" s="2027"/>
      <c r="BNC39" s="2027"/>
      <c r="BND39" s="2027"/>
      <c r="BNE39" s="2027"/>
      <c r="BNF39" s="2027"/>
      <c r="BNG39" s="2027"/>
      <c r="BNH39" s="2027"/>
      <c r="BNI39" s="2027"/>
      <c r="BNJ39" s="2027"/>
      <c r="BNK39" s="2027"/>
      <c r="BNL39" s="2027"/>
      <c r="BNM39" s="2027"/>
      <c r="BNN39" s="2027"/>
      <c r="BNO39" s="2027"/>
      <c r="BNP39" s="2027"/>
      <c r="BNQ39" s="2027"/>
      <c r="BNR39" s="2027"/>
      <c r="BNS39" s="2027"/>
      <c r="BNT39" s="2027"/>
      <c r="BNU39" s="2027"/>
      <c r="BNV39" s="2027"/>
      <c r="BNW39" s="2027"/>
      <c r="BNX39" s="2027"/>
      <c r="BNY39" s="2027"/>
      <c r="BNZ39" s="2027"/>
      <c r="BOA39" s="2027"/>
      <c r="BOB39" s="2027"/>
      <c r="BOC39" s="2027"/>
      <c r="BOD39" s="2027"/>
      <c r="BOE39" s="2027"/>
      <c r="BOF39" s="2027"/>
      <c r="BOG39" s="2027"/>
      <c r="BOH39" s="2027"/>
      <c r="BOI39" s="2027"/>
      <c r="BOJ39" s="2027"/>
      <c r="BOK39" s="2027"/>
      <c r="BOL39" s="2027"/>
      <c r="BOM39" s="2027"/>
      <c r="BON39" s="2027"/>
      <c r="BOO39" s="2027"/>
      <c r="BOP39" s="2027"/>
      <c r="BOQ39" s="2027"/>
      <c r="BOR39" s="2027"/>
      <c r="BOS39" s="2027"/>
      <c r="BOT39" s="2027"/>
      <c r="BOU39" s="2027"/>
      <c r="BOV39" s="2027"/>
      <c r="BOW39" s="2027"/>
      <c r="BOX39" s="2027"/>
      <c r="BOY39" s="2027"/>
      <c r="BOZ39" s="2027"/>
      <c r="BPA39" s="2027"/>
      <c r="BPB39" s="2027"/>
      <c r="BPC39" s="2027"/>
      <c r="BPD39" s="2027"/>
      <c r="BPE39" s="2027"/>
      <c r="BPF39" s="2027"/>
      <c r="BPG39" s="2027"/>
      <c r="BPH39" s="2027"/>
      <c r="BPI39" s="2027"/>
      <c r="BPJ39" s="2027"/>
      <c r="BPK39" s="2027"/>
      <c r="BPL39" s="2027"/>
      <c r="BPM39" s="2027"/>
      <c r="BPN39" s="2027"/>
      <c r="BPO39" s="2027"/>
      <c r="BPP39" s="2027"/>
      <c r="BPQ39" s="2027"/>
      <c r="BPR39" s="2027"/>
      <c r="BPS39" s="2027"/>
      <c r="BPT39" s="2027"/>
      <c r="BPU39" s="2027"/>
      <c r="BPV39" s="2027"/>
      <c r="BPW39" s="2027"/>
      <c r="BPX39" s="2027"/>
      <c r="BPY39" s="2027"/>
      <c r="BPZ39" s="2027"/>
      <c r="BQA39" s="2027"/>
      <c r="BQB39" s="2027"/>
      <c r="BQC39" s="2027"/>
      <c r="BQD39" s="2027"/>
      <c r="BQE39" s="2027"/>
      <c r="BQF39" s="2027"/>
      <c r="BQG39" s="2027"/>
      <c r="BQH39" s="2027"/>
      <c r="BQI39" s="2027"/>
      <c r="BQJ39" s="2027"/>
      <c r="BQK39" s="2027"/>
      <c r="BQL39" s="2027"/>
      <c r="BQM39" s="2027"/>
      <c r="BQN39" s="2027"/>
      <c r="BQO39" s="2027"/>
      <c r="BQP39" s="2027"/>
      <c r="BQQ39" s="2027"/>
      <c r="BQR39" s="2027"/>
      <c r="BQS39" s="2027"/>
      <c r="BQT39" s="2027"/>
      <c r="BQU39" s="2027"/>
      <c r="BQV39" s="2027"/>
      <c r="BQW39" s="2027"/>
      <c r="BQX39" s="2027"/>
      <c r="BQY39" s="2027"/>
      <c r="BQZ39" s="2027"/>
      <c r="BRA39" s="2027"/>
      <c r="BRB39" s="2027"/>
      <c r="BRC39" s="2027"/>
      <c r="BRD39" s="2027"/>
      <c r="BRE39" s="2027"/>
      <c r="BRF39" s="2027"/>
      <c r="BRG39" s="2027"/>
      <c r="BRH39" s="2027"/>
      <c r="BRI39" s="2027"/>
      <c r="BRJ39" s="2027"/>
      <c r="BRK39" s="2027"/>
      <c r="BRL39" s="2027"/>
      <c r="BRM39" s="2027"/>
      <c r="BRN39" s="2027"/>
      <c r="BRO39" s="2027"/>
      <c r="BRP39" s="2027"/>
      <c r="BRQ39" s="2027"/>
      <c r="BRR39" s="2027"/>
      <c r="BRS39" s="2027"/>
      <c r="BRT39" s="2027"/>
      <c r="BRU39" s="2027"/>
      <c r="BRV39" s="2027"/>
      <c r="BRW39" s="2027"/>
      <c r="BRX39" s="2027"/>
      <c r="BRY39" s="2027"/>
      <c r="BRZ39" s="2027"/>
      <c r="BSA39" s="2027"/>
      <c r="BSB39" s="2027"/>
      <c r="BSC39" s="2027"/>
      <c r="BSD39" s="2027"/>
      <c r="BSE39" s="2027"/>
      <c r="BSF39" s="2027"/>
      <c r="BSG39" s="2027"/>
      <c r="BSH39" s="2027"/>
      <c r="BSI39" s="2027"/>
      <c r="BSJ39" s="2027"/>
      <c r="BSK39" s="2027"/>
      <c r="BSL39" s="2027"/>
      <c r="BSM39" s="2027"/>
      <c r="BSN39" s="2027"/>
      <c r="BSO39" s="2027"/>
      <c r="BSP39" s="2027"/>
      <c r="BSQ39" s="2027"/>
      <c r="BSR39" s="2027"/>
      <c r="BSS39" s="2027"/>
      <c r="BST39" s="2027"/>
      <c r="BSU39" s="2027"/>
      <c r="BSV39" s="2027"/>
      <c r="BSW39" s="2027"/>
      <c r="BSX39" s="2027"/>
      <c r="BSY39" s="2027"/>
      <c r="BSZ39" s="2027"/>
      <c r="BTA39" s="2027"/>
      <c r="BTB39" s="2027"/>
      <c r="BTC39" s="2027"/>
      <c r="BTD39" s="2027"/>
      <c r="BTE39" s="2027"/>
      <c r="BTF39" s="2027"/>
      <c r="BTG39" s="2027"/>
      <c r="BTH39" s="2027"/>
      <c r="BTI39" s="2027"/>
      <c r="BTJ39" s="2027"/>
      <c r="BTK39" s="2027"/>
      <c r="BTL39" s="2027"/>
      <c r="BTM39" s="2027"/>
      <c r="BTN39" s="2027"/>
      <c r="BTO39" s="2027"/>
      <c r="BTP39" s="2027"/>
      <c r="BTQ39" s="2027"/>
      <c r="BTR39" s="2027"/>
      <c r="BTS39" s="2027"/>
      <c r="BTT39" s="2027"/>
      <c r="BTU39" s="2027"/>
      <c r="BTV39" s="2027"/>
      <c r="BTW39" s="2027"/>
      <c r="BTX39" s="2027"/>
      <c r="BTY39" s="2027"/>
      <c r="BTZ39" s="2027"/>
      <c r="BUA39" s="2027"/>
      <c r="BUB39" s="2027"/>
      <c r="BUC39" s="2027"/>
      <c r="BUD39" s="2027"/>
      <c r="BUE39" s="2027"/>
      <c r="BUF39" s="2027"/>
      <c r="BUG39" s="2027"/>
      <c r="BUH39" s="2027"/>
      <c r="BUI39" s="2027"/>
      <c r="BUJ39" s="2027"/>
      <c r="BUK39" s="2027"/>
      <c r="BUL39" s="2027"/>
      <c r="BUM39" s="2027"/>
      <c r="BUN39" s="2027"/>
      <c r="BUO39" s="2027"/>
      <c r="BUP39" s="2027"/>
      <c r="BUQ39" s="2027"/>
      <c r="BUR39" s="2027"/>
      <c r="BUS39" s="2027"/>
      <c r="BUT39" s="2027"/>
      <c r="BUU39" s="2027"/>
      <c r="BUV39" s="2027"/>
      <c r="BUW39" s="2027"/>
      <c r="BUX39" s="2027"/>
      <c r="BUY39" s="2027"/>
      <c r="BUZ39" s="2027"/>
      <c r="BVA39" s="2027"/>
      <c r="BVB39" s="2027"/>
      <c r="BVC39" s="2027"/>
      <c r="BVD39" s="2027"/>
      <c r="BVE39" s="2027"/>
      <c r="BVF39" s="2027"/>
      <c r="BVG39" s="2027"/>
      <c r="BVH39" s="2027"/>
      <c r="BVI39" s="2027"/>
      <c r="BVJ39" s="2027"/>
      <c r="BVK39" s="2027"/>
      <c r="BVL39" s="2027"/>
      <c r="BVM39" s="2027"/>
      <c r="BVN39" s="2027"/>
      <c r="BVO39" s="2027"/>
      <c r="BVP39" s="2027"/>
      <c r="BVQ39" s="2027"/>
      <c r="BVR39" s="2027"/>
      <c r="BVS39" s="2027"/>
      <c r="BVT39" s="2027"/>
      <c r="BVU39" s="2027"/>
      <c r="BVV39" s="2027"/>
      <c r="BVW39" s="2027"/>
      <c r="BVX39" s="2027"/>
      <c r="BVY39" s="2027"/>
      <c r="BVZ39" s="2027"/>
      <c r="BWA39" s="2027"/>
      <c r="BWB39" s="2027"/>
      <c r="BWC39" s="2027"/>
      <c r="BWD39" s="2027"/>
      <c r="BWE39" s="2027"/>
      <c r="BWF39" s="2027"/>
      <c r="BWG39" s="2027"/>
      <c r="BWH39" s="2027"/>
      <c r="BWI39" s="2027"/>
      <c r="BWJ39" s="2027"/>
      <c r="BWK39" s="2027"/>
      <c r="BWL39" s="2027"/>
      <c r="BWM39" s="2027"/>
      <c r="BWN39" s="2027"/>
      <c r="BWO39" s="2027"/>
      <c r="BWP39" s="2027"/>
      <c r="BWQ39" s="2027"/>
      <c r="BWR39" s="2027"/>
      <c r="BWS39" s="2027"/>
      <c r="BWT39" s="2027"/>
      <c r="BWU39" s="2027"/>
      <c r="BWV39" s="2027"/>
      <c r="BWW39" s="2027"/>
      <c r="BWX39" s="2027"/>
      <c r="BWY39" s="2027"/>
      <c r="BWZ39" s="2027"/>
      <c r="BXA39" s="2027"/>
      <c r="BXB39" s="2027"/>
      <c r="BXC39" s="2027"/>
      <c r="BXD39" s="2027"/>
      <c r="BXE39" s="2027"/>
      <c r="BXF39" s="2027"/>
      <c r="BXG39" s="2027"/>
      <c r="BXH39" s="2027"/>
      <c r="BXI39" s="2027"/>
      <c r="BXJ39" s="2027"/>
      <c r="BXK39" s="2027"/>
      <c r="BXL39" s="2027"/>
      <c r="BXM39" s="2027"/>
      <c r="BXN39" s="2027"/>
      <c r="BXO39" s="2027"/>
      <c r="BXP39" s="2027"/>
      <c r="BXQ39" s="2027"/>
      <c r="BXR39" s="2027"/>
      <c r="BXS39" s="2027"/>
      <c r="BXT39" s="2027"/>
      <c r="BXU39" s="2027"/>
      <c r="BXV39" s="2027"/>
      <c r="BXW39" s="2027"/>
      <c r="BXX39" s="2027"/>
      <c r="BXY39" s="2027"/>
      <c r="BXZ39" s="2027"/>
      <c r="BYA39" s="2027"/>
      <c r="BYB39" s="2027"/>
      <c r="BYC39" s="2027"/>
      <c r="BYD39" s="2027"/>
      <c r="BYE39" s="2027"/>
      <c r="BYF39" s="2027"/>
      <c r="BYG39" s="2027"/>
      <c r="BYH39" s="2027"/>
      <c r="BYI39" s="2027"/>
      <c r="BYJ39" s="2027"/>
      <c r="BYK39" s="2027"/>
      <c r="BYL39" s="2027"/>
      <c r="BYM39" s="2027"/>
      <c r="BYN39" s="2027"/>
      <c r="BYO39" s="2027"/>
      <c r="BYP39" s="2027"/>
      <c r="BYQ39" s="2027"/>
      <c r="BYR39" s="2027"/>
      <c r="BYS39" s="2027"/>
      <c r="BYT39" s="2027"/>
      <c r="BYU39" s="2027"/>
      <c r="BYV39" s="2027"/>
      <c r="BYW39" s="2027"/>
      <c r="BYX39" s="2027"/>
      <c r="BYY39" s="2027"/>
      <c r="BYZ39" s="2027"/>
      <c r="BZA39" s="2027"/>
      <c r="BZB39" s="2027"/>
      <c r="BZC39" s="2027"/>
      <c r="BZD39" s="2027"/>
      <c r="BZE39" s="2027"/>
      <c r="BZF39" s="2027"/>
      <c r="BZG39" s="2027"/>
      <c r="BZH39" s="2027"/>
      <c r="BZI39" s="2027"/>
      <c r="BZJ39" s="2027"/>
      <c r="BZK39" s="2027"/>
      <c r="BZL39" s="2027"/>
      <c r="BZM39" s="2027"/>
      <c r="BZN39" s="2027"/>
      <c r="BZO39" s="2027"/>
      <c r="BZP39" s="2027"/>
      <c r="BZQ39" s="2027"/>
      <c r="BZR39" s="2027"/>
      <c r="BZS39" s="2027"/>
      <c r="BZT39" s="2027"/>
      <c r="BZU39" s="2027"/>
      <c r="BZV39" s="2027"/>
      <c r="BZW39" s="2027"/>
      <c r="BZX39" s="2027"/>
      <c r="BZY39" s="2027"/>
      <c r="BZZ39" s="2027"/>
      <c r="CAA39" s="2027"/>
      <c r="CAB39" s="2027"/>
      <c r="CAC39" s="2027"/>
      <c r="CAD39" s="2027"/>
      <c r="CAE39" s="2027"/>
      <c r="CAF39" s="2027"/>
      <c r="CAG39" s="2027"/>
      <c r="CAH39" s="2027"/>
      <c r="CAI39" s="2027"/>
      <c r="CAJ39" s="2027"/>
      <c r="CAK39" s="2027"/>
      <c r="CAL39" s="2027"/>
      <c r="CAM39" s="2027"/>
      <c r="CAN39" s="2027"/>
      <c r="CAO39" s="2027"/>
      <c r="CAP39" s="2027"/>
      <c r="CAQ39" s="2027"/>
      <c r="CAR39" s="2027"/>
      <c r="CAS39" s="2027"/>
      <c r="CAT39" s="2027"/>
      <c r="CAU39" s="2027"/>
      <c r="CAV39" s="2027"/>
      <c r="CAW39" s="2027"/>
      <c r="CAX39" s="2027"/>
      <c r="CAY39" s="2027"/>
      <c r="CAZ39" s="2027"/>
      <c r="CBA39" s="2027"/>
      <c r="CBB39" s="2027"/>
      <c r="CBC39" s="2027"/>
      <c r="CBD39" s="2027"/>
      <c r="CBE39" s="2027"/>
      <c r="CBF39" s="2027"/>
      <c r="CBG39" s="2027"/>
      <c r="CBH39" s="2027"/>
      <c r="CBI39" s="2027"/>
      <c r="CBJ39" s="2027"/>
      <c r="CBK39" s="2027"/>
      <c r="CBL39" s="2027"/>
      <c r="CBM39" s="2027"/>
      <c r="CBN39" s="2027"/>
      <c r="CBO39" s="2027"/>
      <c r="CBP39" s="2027"/>
      <c r="CBQ39" s="2027"/>
      <c r="CBR39" s="2027"/>
      <c r="CBS39" s="2027"/>
      <c r="CBT39" s="2027"/>
      <c r="CBU39" s="2027"/>
      <c r="CBV39" s="2027"/>
      <c r="CBW39" s="2027"/>
      <c r="CBX39" s="2027"/>
      <c r="CBY39" s="2027"/>
      <c r="CBZ39" s="2027"/>
      <c r="CCA39" s="2027"/>
      <c r="CCB39" s="2027"/>
      <c r="CCC39" s="2027"/>
      <c r="CCD39" s="2027"/>
      <c r="CCE39" s="2027"/>
      <c r="CCF39" s="2027"/>
      <c r="CCG39" s="2027"/>
      <c r="CCH39" s="2027"/>
      <c r="CCI39" s="2027"/>
      <c r="CCJ39" s="2027"/>
      <c r="CCK39" s="2027"/>
      <c r="CCL39" s="2027"/>
      <c r="CCM39" s="2027"/>
      <c r="CCN39" s="2027"/>
      <c r="CCO39" s="2027"/>
      <c r="CCP39" s="2027"/>
      <c r="CCQ39" s="2027"/>
      <c r="CCR39" s="2027"/>
      <c r="CCS39" s="2027"/>
      <c r="CCT39" s="2027"/>
      <c r="CCU39" s="2027"/>
      <c r="CCV39" s="2027"/>
      <c r="CCW39" s="2027"/>
      <c r="CCX39" s="2027"/>
      <c r="CCY39" s="2027"/>
      <c r="CCZ39" s="2027"/>
      <c r="CDA39" s="2027"/>
      <c r="CDB39" s="2027"/>
      <c r="CDC39" s="2027"/>
      <c r="CDD39" s="2027"/>
      <c r="CDE39" s="2027"/>
      <c r="CDF39" s="2027"/>
      <c r="CDG39" s="2027"/>
      <c r="CDH39" s="2027"/>
      <c r="CDI39" s="2027"/>
      <c r="CDJ39" s="2027"/>
      <c r="CDK39" s="2027"/>
      <c r="CDL39" s="2027"/>
      <c r="CDM39" s="2027"/>
      <c r="CDN39" s="2027"/>
      <c r="CDO39" s="2027"/>
      <c r="CDP39" s="2027"/>
      <c r="CDQ39" s="2027"/>
      <c r="CDR39" s="2027"/>
      <c r="CDS39" s="2027"/>
      <c r="CDT39" s="2027"/>
      <c r="CDU39" s="2027"/>
      <c r="CDV39" s="2027"/>
      <c r="CDW39" s="2027"/>
      <c r="CDX39" s="2027"/>
      <c r="CDY39" s="2027"/>
      <c r="CDZ39" s="2027"/>
      <c r="CEA39" s="2027"/>
      <c r="CEB39" s="2027"/>
      <c r="CEC39" s="2027"/>
      <c r="CED39" s="2027"/>
      <c r="CEE39" s="2027"/>
      <c r="CEF39" s="2027"/>
      <c r="CEG39" s="2027"/>
      <c r="CEH39" s="2027"/>
      <c r="CEI39" s="2027"/>
      <c r="CEJ39" s="2027"/>
      <c r="CEK39" s="2027"/>
      <c r="CEL39" s="2027"/>
      <c r="CEM39" s="2027"/>
      <c r="CEN39" s="2027"/>
      <c r="CEO39" s="2027"/>
      <c r="CEP39" s="2027"/>
      <c r="CEQ39" s="2027"/>
      <c r="CER39" s="2027"/>
      <c r="CES39" s="2027"/>
      <c r="CET39" s="2027"/>
      <c r="CEU39" s="2027"/>
      <c r="CEV39" s="2027"/>
      <c r="CEW39" s="2027"/>
      <c r="CEX39" s="2027"/>
      <c r="CEY39" s="2027"/>
      <c r="CEZ39" s="2027"/>
      <c r="CFA39" s="2027"/>
      <c r="CFB39" s="2027"/>
      <c r="CFC39" s="2027"/>
      <c r="CFD39" s="2027"/>
      <c r="CFE39" s="2027"/>
      <c r="CFF39" s="2027"/>
      <c r="CFG39" s="2027"/>
      <c r="CFH39" s="2027"/>
      <c r="CFI39" s="2027"/>
      <c r="CFJ39" s="2027"/>
      <c r="CFK39" s="2027"/>
      <c r="CFL39" s="2027"/>
      <c r="CFM39" s="2027"/>
      <c r="CFN39" s="2027"/>
      <c r="CFO39" s="2027"/>
      <c r="CFP39" s="2027"/>
      <c r="CFQ39" s="2027"/>
      <c r="CFR39" s="2027"/>
      <c r="CFS39" s="2027"/>
      <c r="CFT39" s="2027"/>
      <c r="CFU39" s="2027"/>
      <c r="CFV39" s="2027"/>
      <c r="CFW39" s="2027"/>
      <c r="CFX39" s="2027"/>
      <c r="CFY39" s="2027"/>
      <c r="CFZ39" s="2027"/>
      <c r="CGA39" s="2027"/>
      <c r="CGB39" s="2027"/>
      <c r="CGC39" s="2027"/>
      <c r="CGD39" s="2027"/>
      <c r="CGE39" s="2027"/>
      <c r="CGF39" s="2027"/>
      <c r="CGG39" s="2027"/>
      <c r="CGH39" s="2027"/>
      <c r="CGI39" s="2027"/>
      <c r="CGJ39" s="2027"/>
      <c r="CGK39" s="2027"/>
      <c r="CGL39" s="2027"/>
      <c r="CGM39" s="2027"/>
      <c r="CGN39" s="2027"/>
      <c r="CGO39" s="2027"/>
      <c r="CGP39" s="2027"/>
      <c r="CGQ39" s="2027"/>
      <c r="CGR39" s="2027"/>
      <c r="CGS39" s="2027"/>
      <c r="CGT39" s="2027"/>
      <c r="CGU39" s="2027"/>
      <c r="CGV39" s="2027"/>
      <c r="CGW39" s="2027"/>
      <c r="CGX39" s="2027"/>
      <c r="CGY39" s="2027"/>
      <c r="CGZ39" s="2027"/>
      <c r="CHA39" s="2027"/>
      <c r="CHB39" s="2027"/>
      <c r="CHC39" s="2027"/>
      <c r="CHD39" s="2027"/>
      <c r="CHE39" s="2027"/>
      <c r="CHF39" s="2027"/>
      <c r="CHG39" s="2027"/>
      <c r="CHH39" s="2027"/>
      <c r="CHI39" s="2027"/>
      <c r="CHJ39" s="2027"/>
      <c r="CHK39" s="2027"/>
      <c r="CHL39" s="2027"/>
      <c r="CHM39" s="2027"/>
      <c r="CHN39" s="2027"/>
      <c r="CHO39" s="2027"/>
      <c r="CHP39" s="2027"/>
      <c r="CHQ39" s="2027"/>
      <c r="CHR39" s="2027"/>
      <c r="CHS39" s="2027"/>
      <c r="CHT39" s="2027"/>
      <c r="CHU39" s="2027"/>
      <c r="CHV39" s="2027"/>
      <c r="CHW39" s="2027"/>
      <c r="CHX39" s="2027"/>
      <c r="CHY39" s="2027"/>
      <c r="CHZ39" s="2027"/>
      <c r="CIA39" s="2027"/>
      <c r="CIB39" s="2027"/>
      <c r="CIC39" s="2027"/>
      <c r="CID39" s="2027"/>
      <c r="CIE39" s="2027"/>
      <c r="CIF39" s="2027"/>
      <c r="CIG39" s="2027"/>
      <c r="CIH39" s="2027"/>
      <c r="CII39" s="2027"/>
      <c r="CIJ39" s="2027"/>
      <c r="CIK39" s="2027"/>
      <c r="CIL39" s="2027"/>
      <c r="CIM39" s="2027"/>
      <c r="CIN39" s="2027"/>
      <c r="CIO39" s="2027"/>
      <c r="CIP39" s="2027"/>
      <c r="CIQ39" s="2027"/>
      <c r="CIR39" s="2027"/>
      <c r="CIS39" s="2027"/>
      <c r="CIT39" s="2027"/>
      <c r="CIU39" s="2027"/>
      <c r="CIV39" s="2027"/>
      <c r="CIW39" s="2027"/>
      <c r="CIX39" s="2027"/>
      <c r="CIY39" s="2027"/>
      <c r="CIZ39" s="2027"/>
      <c r="CJA39" s="2027"/>
      <c r="CJB39" s="2027"/>
      <c r="CJC39" s="2027"/>
      <c r="CJD39" s="2027"/>
      <c r="CJE39" s="2027"/>
      <c r="CJF39" s="2027"/>
      <c r="CJG39" s="2027"/>
      <c r="CJH39" s="2027"/>
      <c r="CJI39" s="2027"/>
      <c r="CJJ39" s="2027"/>
      <c r="CJK39" s="2027"/>
      <c r="CJL39" s="2027"/>
      <c r="CJM39" s="2027"/>
      <c r="CJN39" s="2027"/>
      <c r="CJO39" s="2027"/>
      <c r="CJP39" s="2027"/>
      <c r="CJQ39" s="2027"/>
      <c r="CJR39" s="2027"/>
      <c r="CJS39" s="2027"/>
      <c r="CJT39" s="2027"/>
      <c r="CJU39" s="2027"/>
      <c r="CJV39" s="2027"/>
      <c r="CJW39" s="2027"/>
      <c r="CJX39" s="2027"/>
      <c r="CJY39" s="2027"/>
      <c r="CJZ39" s="2027"/>
      <c r="CKA39" s="2027"/>
      <c r="CKB39" s="2027"/>
      <c r="CKC39" s="2027"/>
      <c r="CKD39" s="2027"/>
      <c r="CKE39" s="2027"/>
      <c r="CKF39" s="2027"/>
      <c r="CKG39" s="2027"/>
      <c r="CKH39" s="2027"/>
      <c r="CKI39" s="2027"/>
      <c r="CKJ39" s="2027"/>
      <c r="CKK39" s="2027"/>
      <c r="CKL39" s="2027"/>
      <c r="CKM39" s="2027"/>
      <c r="CKN39" s="2027"/>
      <c r="CKO39" s="2027"/>
      <c r="CKP39" s="2027"/>
      <c r="CKQ39" s="2027"/>
      <c r="CKR39" s="2027"/>
      <c r="CKS39" s="2027"/>
      <c r="CKT39" s="2027"/>
      <c r="CKU39" s="2027"/>
      <c r="CKV39" s="2027"/>
      <c r="CKW39" s="2027"/>
      <c r="CKX39" s="2027"/>
      <c r="CKY39" s="2027"/>
      <c r="CKZ39" s="2027"/>
      <c r="CLA39" s="2027"/>
      <c r="CLB39" s="2027"/>
      <c r="CLC39" s="2027"/>
      <c r="CLD39" s="2027"/>
      <c r="CLE39" s="2027"/>
      <c r="CLF39" s="2027"/>
      <c r="CLG39" s="2027"/>
      <c r="CLH39" s="2027"/>
      <c r="CLI39" s="2027"/>
      <c r="CLJ39" s="2027"/>
      <c r="CLK39" s="2027"/>
      <c r="CLL39" s="2027"/>
      <c r="CLM39" s="2027"/>
      <c r="CLN39" s="2027"/>
      <c r="CLO39" s="2027"/>
      <c r="CLP39" s="2027"/>
      <c r="CLQ39" s="2027"/>
      <c r="CLR39" s="2027"/>
      <c r="CLS39" s="2027"/>
      <c r="CLT39" s="2027"/>
      <c r="CLU39" s="2027"/>
      <c r="CLV39" s="2027"/>
      <c r="CLW39" s="2027"/>
      <c r="CLX39" s="2027"/>
      <c r="CLY39" s="2027"/>
      <c r="CLZ39" s="2027"/>
      <c r="CMA39" s="2027"/>
      <c r="CMB39" s="2027"/>
      <c r="CMC39" s="2027"/>
      <c r="CMD39" s="2027"/>
      <c r="CME39" s="2027"/>
      <c r="CMF39" s="2027"/>
      <c r="CMG39" s="2027"/>
      <c r="CMH39" s="2027"/>
      <c r="CMI39" s="2027"/>
      <c r="CMJ39" s="2027"/>
      <c r="CMK39" s="2027"/>
      <c r="CML39" s="2027"/>
      <c r="CMM39" s="2027"/>
      <c r="CMN39" s="2027"/>
      <c r="CMO39" s="2027"/>
      <c r="CMP39" s="2027"/>
      <c r="CMQ39" s="2027"/>
      <c r="CMR39" s="2027"/>
      <c r="CMS39" s="2027"/>
      <c r="CMT39" s="2027"/>
      <c r="CMU39" s="2027"/>
      <c r="CMV39" s="2027"/>
      <c r="CMW39" s="2027"/>
      <c r="CMX39" s="2027"/>
      <c r="CMY39" s="2027"/>
      <c r="CMZ39" s="2027"/>
      <c r="CNA39" s="2027"/>
      <c r="CNB39" s="2027"/>
      <c r="CNC39" s="2027"/>
      <c r="CND39" s="2027"/>
      <c r="CNE39" s="2027"/>
      <c r="CNF39" s="2027"/>
      <c r="CNG39" s="2027"/>
      <c r="CNH39" s="2027"/>
      <c r="CNI39" s="2027"/>
      <c r="CNJ39" s="2027"/>
      <c r="CNK39" s="2027"/>
      <c r="CNL39" s="2027"/>
      <c r="CNM39" s="2027"/>
      <c r="CNN39" s="2027"/>
      <c r="CNO39" s="2027"/>
      <c r="CNP39" s="2027"/>
      <c r="CNQ39" s="2027"/>
      <c r="CNR39" s="2027"/>
      <c r="CNS39" s="2027"/>
      <c r="CNT39" s="2027"/>
      <c r="CNU39" s="2027"/>
      <c r="CNV39" s="2027"/>
      <c r="CNW39" s="2027"/>
      <c r="CNX39" s="2027"/>
      <c r="CNY39" s="2027"/>
      <c r="CNZ39" s="2027"/>
      <c r="COA39" s="2027"/>
      <c r="COB39" s="2027"/>
      <c r="COC39" s="2027"/>
      <c r="COD39" s="2027"/>
      <c r="COE39" s="2027"/>
      <c r="COF39" s="2027"/>
      <c r="COG39" s="2027"/>
      <c r="COH39" s="2027"/>
      <c r="COI39" s="2027"/>
      <c r="COJ39" s="2027"/>
      <c r="COK39" s="2027"/>
      <c r="COL39" s="2027"/>
      <c r="COM39" s="2027"/>
      <c r="CON39" s="2027"/>
      <c r="COO39" s="2027"/>
      <c r="COP39" s="2027"/>
      <c r="COQ39" s="2027"/>
      <c r="COR39" s="2027"/>
      <c r="COS39" s="2027"/>
      <c r="COT39" s="2027"/>
      <c r="COU39" s="2027"/>
      <c r="COV39" s="2027"/>
      <c r="COW39" s="2027"/>
      <c r="COX39" s="2027"/>
      <c r="COY39" s="2027"/>
      <c r="COZ39" s="2027"/>
      <c r="CPA39" s="2027"/>
      <c r="CPB39" s="2027"/>
      <c r="CPC39" s="2027"/>
      <c r="CPD39" s="2027"/>
      <c r="CPE39" s="2027"/>
      <c r="CPF39" s="2027"/>
      <c r="CPG39" s="2027"/>
      <c r="CPH39" s="2027"/>
      <c r="CPI39" s="2027"/>
      <c r="CPJ39" s="2027"/>
      <c r="CPK39" s="2027"/>
      <c r="CPL39" s="2027"/>
      <c r="CPM39" s="2027"/>
      <c r="CPN39" s="2027"/>
      <c r="CPO39" s="2027"/>
      <c r="CPP39" s="2027"/>
      <c r="CPQ39" s="2027"/>
      <c r="CPR39" s="2027"/>
      <c r="CPS39" s="2027"/>
      <c r="CPT39" s="2027"/>
      <c r="CPU39" s="2027"/>
      <c r="CPV39" s="2027"/>
      <c r="CPW39" s="2027"/>
      <c r="CPX39" s="2027"/>
      <c r="CPY39" s="2027"/>
      <c r="CPZ39" s="2027"/>
      <c r="CQA39" s="2027"/>
      <c r="CQB39" s="2027"/>
      <c r="CQC39" s="2027"/>
      <c r="CQD39" s="2027"/>
      <c r="CQE39" s="2027"/>
      <c r="CQF39" s="2027"/>
      <c r="CQG39" s="2027"/>
      <c r="CQH39" s="2027"/>
      <c r="CQI39" s="2027"/>
      <c r="CQJ39" s="2027"/>
      <c r="CQK39" s="2027"/>
      <c r="CQL39" s="2027"/>
      <c r="CQM39" s="2027"/>
      <c r="CQN39" s="2027"/>
      <c r="CQO39" s="2027"/>
      <c r="CQP39" s="2027"/>
      <c r="CQQ39" s="2027"/>
      <c r="CQR39" s="2027"/>
      <c r="CQS39" s="2027"/>
      <c r="CQT39" s="2027"/>
      <c r="CQU39" s="2027"/>
      <c r="CQV39" s="2027"/>
      <c r="CQW39" s="2027"/>
      <c r="CQX39" s="2027"/>
      <c r="CQY39" s="2027"/>
      <c r="CQZ39" s="2027"/>
      <c r="CRA39" s="2027"/>
      <c r="CRB39" s="2027"/>
      <c r="CRC39" s="2027"/>
      <c r="CRD39" s="2027"/>
      <c r="CRE39" s="2027"/>
      <c r="CRF39" s="2027"/>
      <c r="CRG39" s="2027"/>
      <c r="CRH39" s="2027"/>
      <c r="CRI39" s="2027"/>
      <c r="CRJ39" s="2027"/>
      <c r="CRK39" s="2027"/>
      <c r="CRL39" s="2027"/>
      <c r="CRM39" s="2027"/>
      <c r="CRN39" s="2027"/>
      <c r="CRO39" s="2027"/>
      <c r="CRP39" s="2027"/>
      <c r="CRQ39" s="2027"/>
      <c r="CRR39" s="2027"/>
      <c r="CRS39" s="2027"/>
      <c r="CRT39" s="2027"/>
      <c r="CRU39" s="2027"/>
      <c r="CRV39" s="2027"/>
      <c r="CRW39" s="2027"/>
      <c r="CRX39" s="2027"/>
      <c r="CRY39" s="2027"/>
      <c r="CRZ39" s="2027"/>
      <c r="CSA39" s="2027"/>
      <c r="CSB39" s="2027"/>
      <c r="CSC39" s="2027"/>
      <c r="CSD39" s="2027"/>
      <c r="CSE39" s="2027"/>
      <c r="CSF39" s="2027"/>
      <c r="CSG39" s="2027"/>
      <c r="CSH39" s="2027"/>
      <c r="CSI39" s="2027"/>
      <c r="CSJ39" s="2027"/>
      <c r="CSK39" s="2027"/>
      <c r="CSL39" s="2027"/>
      <c r="CSM39" s="2027"/>
      <c r="CSN39" s="2027"/>
      <c r="CSO39" s="2027"/>
      <c r="CSP39" s="2027"/>
      <c r="CSQ39" s="2027"/>
      <c r="CSR39" s="2027"/>
      <c r="CSS39" s="2027"/>
      <c r="CST39" s="2027"/>
      <c r="CSU39" s="2027"/>
      <c r="CSV39" s="2027"/>
      <c r="CSW39" s="2027"/>
      <c r="CSX39" s="2027"/>
      <c r="CSY39" s="2027"/>
      <c r="CSZ39" s="2027"/>
      <c r="CTA39" s="2027"/>
      <c r="CTB39" s="2027"/>
      <c r="CTC39" s="2027"/>
      <c r="CTD39" s="2027"/>
      <c r="CTE39" s="2027"/>
      <c r="CTF39" s="2027"/>
      <c r="CTG39" s="2027"/>
      <c r="CTH39" s="2027"/>
      <c r="CTI39" s="2027"/>
      <c r="CTJ39" s="2027"/>
      <c r="CTK39" s="2027"/>
      <c r="CTL39" s="2027"/>
      <c r="CTM39" s="2027"/>
      <c r="CTN39" s="2027"/>
      <c r="CTO39" s="2027"/>
      <c r="CTP39" s="2027"/>
      <c r="CTQ39" s="2027"/>
      <c r="CTR39" s="2027"/>
      <c r="CTS39" s="2027"/>
      <c r="CTT39" s="2027"/>
      <c r="CTU39" s="2027"/>
      <c r="CTV39" s="2027"/>
      <c r="CTW39" s="2027"/>
      <c r="CTX39" s="2027"/>
      <c r="CTY39" s="2027"/>
      <c r="CTZ39" s="2027"/>
      <c r="CUA39" s="2027"/>
      <c r="CUB39" s="2027"/>
      <c r="CUC39" s="2027"/>
      <c r="CUD39" s="2027"/>
      <c r="CUE39" s="2027"/>
      <c r="CUF39" s="2027"/>
      <c r="CUG39" s="2027"/>
      <c r="CUH39" s="2027"/>
      <c r="CUI39" s="2027"/>
      <c r="CUJ39" s="2027"/>
      <c r="CUK39" s="2027"/>
      <c r="CUL39" s="2027"/>
      <c r="CUM39" s="2027"/>
      <c r="CUN39" s="2027"/>
      <c r="CUO39" s="2027"/>
      <c r="CUP39" s="2027"/>
      <c r="CUQ39" s="2027"/>
      <c r="CUR39" s="2027"/>
      <c r="CUS39" s="2027"/>
      <c r="CUT39" s="2027"/>
      <c r="CUU39" s="2027"/>
      <c r="CUV39" s="2027"/>
      <c r="CUW39" s="2027"/>
      <c r="CUX39" s="2027"/>
      <c r="CUY39" s="2027"/>
      <c r="CUZ39" s="2027"/>
      <c r="CVA39" s="2027"/>
      <c r="CVB39" s="2027"/>
      <c r="CVC39" s="2027"/>
      <c r="CVD39" s="2027"/>
      <c r="CVE39" s="2027"/>
      <c r="CVF39" s="2027"/>
      <c r="CVG39" s="2027"/>
      <c r="CVH39" s="2027"/>
      <c r="CVI39" s="2027"/>
      <c r="CVJ39" s="2027"/>
      <c r="CVK39" s="2027"/>
      <c r="CVL39" s="2027"/>
      <c r="CVM39" s="2027"/>
      <c r="CVN39" s="2027"/>
      <c r="CVO39" s="2027"/>
      <c r="CVP39" s="2027"/>
      <c r="CVQ39" s="2027"/>
      <c r="CVR39" s="2027"/>
      <c r="CVS39" s="2027"/>
      <c r="CVT39" s="2027"/>
      <c r="CVU39" s="2027"/>
      <c r="CVV39" s="2027"/>
      <c r="CVW39" s="2027"/>
      <c r="CVX39" s="2027"/>
      <c r="CVY39" s="2027"/>
      <c r="CVZ39" s="2027"/>
      <c r="CWA39" s="2027"/>
      <c r="CWB39" s="2027"/>
      <c r="CWC39" s="2027"/>
      <c r="CWD39" s="2027"/>
      <c r="CWE39" s="2027"/>
      <c r="CWF39" s="2027"/>
      <c r="CWG39" s="2027"/>
      <c r="CWH39" s="2027"/>
      <c r="CWI39" s="2027"/>
      <c r="CWJ39" s="2027"/>
      <c r="CWK39" s="2027"/>
      <c r="CWL39" s="2027"/>
      <c r="CWM39" s="2027"/>
      <c r="CWN39" s="2027"/>
      <c r="CWO39" s="2027"/>
      <c r="CWP39" s="2027"/>
      <c r="CWQ39" s="2027"/>
      <c r="CWR39" s="2027"/>
      <c r="CWS39" s="2027"/>
      <c r="CWT39" s="2027"/>
      <c r="CWU39" s="2027"/>
      <c r="CWV39" s="2027"/>
      <c r="CWW39" s="2027"/>
      <c r="CWX39" s="2027"/>
      <c r="CWY39" s="2027"/>
      <c r="CWZ39" s="2027"/>
      <c r="CXA39" s="2027"/>
      <c r="CXB39" s="2027"/>
      <c r="CXC39" s="2027"/>
      <c r="CXD39" s="2027"/>
      <c r="CXE39" s="2027"/>
      <c r="CXF39" s="2027"/>
      <c r="CXG39" s="2027"/>
      <c r="CXH39" s="2027"/>
      <c r="CXI39" s="2027"/>
      <c r="CXJ39" s="2027"/>
      <c r="CXK39" s="2027"/>
      <c r="CXL39" s="2027"/>
      <c r="CXM39" s="2027"/>
      <c r="CXN39" s="2027"/>
      <c r="CXO39" s="2027"/>
      <c r="CXP39" s="2027"/>
      <c r="CXQ39" s="2027"/>
      <c r="CXR39" s="2027"/>
      <c r="CXS39" s="2027"/>
      <c r="CXT39" s="2027"/>
      <c r="CXU39" s="2027"/>
      <c r="CXV39" s="2027"/>
      <c r="CXW39" s="2027"/>
      <c r="CXX39" s="2027"/>
      <c r="CXY39" s="2027"/>
      <c r="CXZ39" s="2027"/>
      <c r="CYA39" s="2027"/>
      <c r="CYB39" s="2027"/>
      <c r="CYC39" s="2027"/>
      <c r="CYD39" s="2027"/>
      <c r="CYE39" s="2027"/>
      <c r="CYF39" s="2027"/>
      <c r="CYG39" s="2027"/>
      <c r="CYH39" s="2027"/>
      <c r="CYI39" s="2027"/>
      <c r="CYJ39" s="2027"/>
      <c r="CYK39" s="2027"/>
      <c r="CYL39" s="2027"/>
      <c r="CYM39" s="2027"/>
      <c r="CYN39" s="2027"/>
      <c r="CYO39" s="2027"/>
      <c r="CYP39" s="2027"/>
      <c r="CYQ39" s="2027"/>
      <c r="CYR39" s="2027"/>
      <c r="CYS39" s="2027"/>
      <c r="CYT39" s="2027"/>
      <c r="CYU39" s="2027"/>
      <c r="CYV39" s="2027"/>
      <c r="CYW39" s="2027"/>
      <c r="CYX39" s="2027"/>
      <c r="CYY39" s="2027"/>
      <c r="CYZ39" s="2027"/>
      <c r="CZA39" s="2027"/>
      <c r="CZB39" s="2027"/>
      <c r="CZC39" s="2027"/>
      <c r="CZD39" s="2027"/>
      <c r="CZE39" s="2027"/>
      <c r="CZF39" s="2027"/>
      <c r="CZG39" s="2027"/>
      <c r="CZH39" s="2027"/>
      <c r="CZI39" s="2027"/>
      <c r="CZJ39" s="2027"/>
      <c r="CZK39" s="2027"/>
      <c r="CZL39" s="2027"/>
      <c r="CZM39" s="2027"/>
      <c r="CZN39" s="2027"/>
      <c r="CZO39" s="2027"/>
      <c r="CZP39" s="2027"/>
      <c r="CZQ39" s="2027"/>
      <c r="CZR39" s="2027"/>
      <c r="CZS39" s="2027"/>
      <c r="CZT39" s="2027"/>
      <c r="CZU39" s="2027"/>
      <c r="CZV39" s="2027"/>
      <c r="CZW39" s="2027"/>
      <c r="CZX39" s="2027"/>
      <c r="CZY39" s="2027"/>
      <c r="CZZ39" s="2027"/>
      <c r="DAA39" s="2027"/>
      <c r="DAB39" s="2027"/>
      <c r="DAC39" s="2027"/>
      <c r="DAD39" s="2027"/>
      <c r="DAE39" s="2027"/>
      <c r="DAF39" s="2027"/>
      <c r="DAG39" s="2027"/>
      <c r="DAH39" s="2027"/>
      <c r="DAI39" s="2027"/>
      <c r="DAJ39" s="2027"/>
      <c r="DAK39" s="2027"/>
      <c r="DAL39" s="2027"/>
      <c r="DAM39" s="2027"/>
      <c r="DAN39" s="2027"/>
      <c r="DAO39" s="2027"/>
      <c r="DAP39" s="2027"/>
      <c r="DAQ39" s="2027"/>
      <c r="DAR39" s="2027"/>
      <c r="DAS39" s="2027"/>
      <c r="DAT39" s="2027"/>
      <c r="DAU39" s="2027"/>
      <c r="DAV39" s="2027"/>
      <c r="DAW39" s="2027"/>
      <c r="DAX39" s="2027"/>
      <c r="DAY39" s="2027"/>
      <c r="DAZ39" s="2027"/>
      <c r="DBA39" s="2027"/>
      <c r="DBB39" s="2027"/>
      <c r="DBC39" s="2027"/>
      <c r="DBD39" s="2027"/>
      <c r="DBE39" s="2027"/>
      <c r="DBF39" s="2027"/>
      <c r="DBG39" s="2027"/>
      <c r="DBH39" s="2027"/>
      <c r="DBI39" s="2027"/>
      <c r="DBJ39" s="2027"/>
      <c r="DBK39" s="2027"/>
      <c r="DBL39" s="2027"/>
      <c r="DBM39" s="2027"/>
      <c r="DBN39" s="2027"/>
      <c r="DBO39" s="2027"/>
      <c r="DBP39" s="2027"/>
      <c r="DBQ39" s="2027"/>
      <c r="DBR39" s="2027"/>
      <c r="DBS39" s="2027"/>
      <c r="DBT39" s="2027"/>
      <c r="DBU39" s="2027"/>
      <c r="DBV39" s="2027"/>
      <c r="DBW39" s="2027"/>
      <c r="DBX39" s="2027"/>
      <c r="DBY39" s="2027"/>
      <c r="DBZ39" s="2027"/>
      <c r="DCA39" s="2027"/>
      <c r="DCB39" s="2027"/>
      <c r="DCC39" s="2027"/>
      <c r="DCD39" s="2027"/>
      <c r="DCE39" s="2027"/>
      <c r="DCF39" s="2027"/>
      <c r="DCG39" s="2027"/>
      <c r="DCH39" s="2027"/>
      <c r="DCI39" s="2027"/>
      <c r="DCJ39" s="2027"/>
      <c r="DCK39" s="2027"/>
      <c r="DCL39" s="2027"/>
      <c r="DCM39" s="2027"/>
      <c r="DCN39" s="2027"/>
      <c r="DCO39" s="2027"/>
      <c r="DCP39" s="2027"/>
      <c r="DCQ39" s="2027"/>
      <c r="DCR39" s="2027"/>
      <c r="DCS39" s="2027"/>
      <c r="DCT39" s="2027"/>
      <c r="DCU39" s="2027"/>
      <c r="DCV39" s="2027"/>
      <c r="DCW39" s="2027"/>
      <c r="DCX39" s="2027"/>
      <c r="DCY39" s="2027"/>
      <c r="DCZ39" s="2027"/>
      <c r="DDA39" s="2027"/>
      <c r="DDB39" s="2027"/>
      <c r="DDC39" s="2027"/>
      <c r="DDD39" s="2027"/>
      <c r="DDE39" s="2027"/>
      <c r="DDF39" s="2027"/>
      <c r="DDG39" s="2027"/>
      <c r="DDH39" s="2027"/>
      <c r="DDI39" s="2027"/>
      <c r="DDJ39" s="2027"/>
      <c r="DDK39" s="2027"/>
      <c r="DDL39" s="2027"/>
      <c r="DDM39" s="2027"/>
      <c r="DDN39" s="2027"/>
      <c r="DDO39" s="2027"/>
      <c r="DDP39" s="2027"/>
      <c r="DDQ39" s="2027"/>
      <c r="DDR39" s="2027"/>
      <c r="DDS39" s="2027"/>
      <c r="DDT39" s="2027"/>
      <c r="DDU39" s="2027"/>
      <c r="DDV39" s="2027"/>
      <c r="DDW39" s="2027"/>
      <c r="DDX39" s="2027"/>
      <c r="DDY39" s="2027"/>
      <c r="DDZ39" s="2027"/>
      <c r="DEA39" s="2027"/>
      <c r="DEB39" s="2027"/>
      <c r="DEC39" s="2027"/>
      <c r="DED39" s="2027"/>
      <c r="DEE39" s="2027"/>
      <c r="DEF39" s="2027"/>
      <c r="DEG39" s="2027"/>
      <c r="DEH39" s="2027"/>
      <c r="DEI39" s="2027"/>
      <c r="DEJ39" s="2027"/>
      <c r="DEK39" s="2027"/>
      <c r="DEL39" s="2027"/>
      <c r="DEM39" s="2027"/>
      <c r="DEN39" s="2027"/>
      <c r="DEO39" s="2027"/>
      <c r="DEP39" s="2027"/>
      <c r="DEQ39" s="2027"/>
      <c r="DER39" s="2027"/>
      <c r="DES39" s="2027"/>
      <c r="DET39" s="2027"/>
      <c r="DEU39" s="2027"/>
      <c r="DEV39" s="2027"/>
      <c r="DEW39" s="2027"/>
      <c r="DEX39" s="2027"/>
      <c r="DEY39" s="2027"/>
      <c r="DEZ39" s="2027"/>
      <c r="DFA39" s="2027"/>
      <c r="DFB39" s="2027"/>
      <c r="DFC39" s="2027"/>
      <c r="DFD39" s="2027"/>
      <c r="DFE39" s="2027"/>
      <c r="DFF39" s="2027"/>
      <c r="DFG39" s="2027"/>
      <c r="DFH39" s="2027"/>
      <c r="DFI39" s="2027"/>
      <c r="DFJ39" s="2027"/>
      <c r="DFK39" s="2027"/>
      <c r="DFL39" s="2027"/>
      <c r="DFM39" s="2027"/>
      <c r="DFN39" s="2027"/>
      <c r="DFO39" s="2027"/>
      <c r="DFP39" s="2027"/>
      <c r="DFQ39" s="2027"/>
      <c r="DFR39" s="2027"/>
      <c r="DFS39" s="2027"/>
      <c r="DFT39" s="2027"/>
      <c r="DFU39" s="2027"/>
      <c r="DFV39" s="2027"/>
      <c r="DFW39" s="2027"/>
      <c r="DFX39" s="2027"/>
      <c r="DFY39" s="2027"/>
      <c r="DFZ39" s="2027"/>
      <c r="DGA39" s="2027"/>
      <c r="DGB39" s="2027"/>
      <c r="DGC39" s="2027"/>
      <c r="DGD39" s="2027"/>
      <c r="DGE39" s="2027"/>
      <c r="DGF39" s="2027"/>
      <c r="DGG39" s="2027"/>
      <c r="DGH39" s="2027"/>
      <c r="DGI39" s="2027"/>
      <c r="DGJ39" s="2027"/>
      <c r="DGK39" s="2027"/>
      <c r="DGL39" s="2027"/>
      <c r="DGM39" s="2027"/>
      <c r="DGN39" s="2027"/>
      <c r="DGO39" s="2027"/>
      <c r="DGP39" s="2027"/>
      <c r="DGQ39" s="2027"/>
      <c r="DGR39" s="2027"/>
      <c r="DGS39" s="2027"/>
      <c r="DGT39" s="2027"/>
      <c r="DGU39" s="2027"/>
      <c r="DGV39" s="2027"/>
      <c r="DGW39" s="2027"/>
      <c r="DGX39" s="2027"/>
      <c r="DGY39" s="2027"/>
      <c r="DGZ39" s="2027"/>
      <c r="DHA39" s="2027"/>
      <c r="DHB39" s="2027"/>
      <c r="DHC39" s="2027"/>
      <c r="DHD39" s="2027"/>
      <c r="DHE39" s="2027"/>
      <c r="DHF39" s="2027"/>
      <c r="DHG39" s="2027"/>
      <c r="DHH39" s="2027"/>
      <c r="DHI39" s="2027"/>
      <c r="DHJ39" s="2027"/>
      <c r="DHK39" s="2027"/>
      <c r="DHL39" s="2027"/>
      <c r="DHM39" s="2027"/>
      <c r="DHN39" s="2027"/>
      <c r="DHO39" s="2027"/>
      <c r="DHP39" s="2027"/>
      <c r="DHQ39" s="2027"/>
      <c r="DHR39" s="2027"/>
      <c r="DHS39" s="2027"/>
      <c r="DHT39" s="2027"/>
      <c r="DHU39" s="2027"/>
      <c r="DHV39" s="2027"/>
      <c r="DHW39" s="2027"/>
      <c r="DHX39" s="2027"/>
      <c r="DHY39" s="2027"/>
      <c r="DHZ39" s="2027"/>
      <c r="DIA39" s="2027"/>
      <c r="DIB39" s="2027"/>
      <c r="DIC39" s="2027"/>
      <c r="DID39" s="2027"/>
      <c r="DIE39" s="2027"/>
      <c r="DIF39" s="2027"/>
      <c r="DIG39" s="2027"/>
      <c r="DIH39" s="2027"/>
      <c r="DII39" s="2027"/>
      <c r="DIJ39" s="2027"/>
      <c r="DIK39" s="2027"/>
      <c r="DIL39" s="2027"/>
      <c r="DIM39" s="2027"/>
      <c r="DIN39" s="2027"/>
      <c r="DIO39" s="2027"/>
      <c r="DIP39" s="2027"/>
      <c r="DIQ39" s="2027"/>
      <c r="DIR39" s="2027"/>
      <c r="DIS39" s="2027"/>
      <c r="DIT39" s="2027"/>
      <c r="DIU39" s="2027"/>
      <c r="DIV39" s="2027"/>
      <c r="DIW39" s="2027"/>
      <c r="DIX39" s="2027"/>
      <c r="DIY39" s="2027"/>
      <c r="DIZ39" s="2027"/>
      <c r="DJA39" s="2027"/>
      <c r="DJB39" s="2027"/>
      <c r="DJC39" s="2027"/>
      <c r="DJD39" s="2027"/>
      <c r="DJE39" s="2027"/>
      <c r="DJF39" s="2027"/>
      <c r="DJG39" s="2027"/>
      <c r="DJH39" s="2027"/>
      <c r="DJI39" s="2027"/>
      <c r="DJJ39" s="2027"/>
      <c r="DJK39" s="2027"/>
      <c r="DJL39" s="2027"/>
      <c r="DJM39" s="2027"/>
      <c r="DJN39" s="2027"/>
      <c r="DJO39" s="2027"/>
      <c r="DJP39" s="2027"/>
      <c r="DJQ39" s="2027"/>
      <c r="DJR39" s="2027"/>
      <c r="DJS39" s="2027"/>
      <c r="DJT39" s="2027"/>
      <c r="DJU39" s="2027"/>
      <c r="DJV39" s="2027"/>
      <c r="DJW39" s="2027"/>
      <c r="DJX39" s="2027"/>
      <c r="DJY39" s="2027"/>
      <c r="DJZ39" s="2027"/>
      <c r="DKA39" s="2027"/>
      <c r="DKB39" s="2027"/>
      <c r="DKC39" s="2027"/>
      <c r="DKD39" s="2027"/>
      <c r="DKE39" s="2027"/>
      <c r="DKF39" s="2027"/>
      <c r="DKG39" s="2027"/>
      <c r="DKH39" s="2027"/>
      <c r="DKI39" s="2027"/>
      <c r="DKJ39" s="2027"/>
      <c r="DKK39" s="2027"/>
      <c r="DKL39" s="2027"/>
      <c r="DKM39" s="2027"/>
      <c r="DKN39" s="2027"/>
      <c r="DKO39" s="2027"/>
      <c r="DKP39" s="2027"/>
      <c r="DKQ39" s="2027"/>
      <c r="DKR39" s="2027"/>
      <c r="DKS39" s="2027"/>
      <c r="DKT39" s="2027"/>
      <c r="DKU39" s="2027"/>
      <c r="DKV39" s="2027"/>
      <c r="DKW39" s="2027"/>
      <c r="DKX39" s="2027"/>
      <c r="DKY39" s="2027"/>
      <c r="DKZ39" s="2027"/>
      <c r="DLA39" s="2027"/>
      <c r="DLB39" s="2027"/>
      <c r="DLC39" s="2027"/>
      <c r="DLD39" s="2027"/>
      <c r="DLE39" s="2027"/>
      <c r="DLF39" s="2027"/>
      <c r="DLG39" s="2027"/>
      <c r="DLH39" s="2027"/>
      <c r="DLI39" s="2027"/>
      <c r="DLJ39" s="2027"/>
      <c r="DLK39" s="2027"/>
      <c r="DLL39" s="2027"/>
      <c r="DLM39" s="2027"/>
      <c r="DLN39" s="2027"/>
      <c r="DLO39" s="2027"/>
      <c r="DLP39" s="2027"/>
      <c r="DLQ39" s="2027"/>
      <c r="DLR39" s="2027"/>
      <c r="DLS39" s="2027"/>
      <c r="DLT39" s="2027"/>
      <c r="DLU39" s="2027"/>
      <c r="DLV39" s="2027"/>
      <c r="DLW39" s="2027"/>
      <c r="DLX39" s="2027"/>
      <c r="DLY39" s="2027"/>
      <c r="DLZ39" s="2027"/>
      <c r="DMA39" s="2027"/>
      <c r="DMB39" s="2027"/>
      <c r="DMC39" s="2027"/>
      <c r="DMD39" s="2027"/>
      <c r="DME39" s="2027"/>
      <c r="DMF39" s="2027"/>
      <c r="DMG39" s="2027"/>
      <c r="DMH39" s="2027"/>
      <c r="DMI39" s="2027"/>
      <c r="DMJ39" s="2027"/>
      <c r="DMK39" s="2027"/>
      <c r="DML39" s="2027"/>
      <c r="DMM39" s="2027"/>
      <c r="DMN39" s="2027"/>
      <c r="DMO39" s="2027"/>
      <c r="DMP39" s="2027"/>
      <c r="DMQ39" s="2027"/>
      <c r="DMR39" s="2027"/>
      <c r="DMS39" s="2027"/>
      <c r="DMT39" s="2027"/>
      <c r="DMU39" s="2027"/>
      <c r="DMV39" s="2027"/>
      <c r="DMW39" s="2027"/>
      <c r="DMX39" s="2027"/>
      <c r="DMY39" s="2027"/>
      <c r="DMZ39" s="2027"/>
      <c r="DNA39" s="2027"/>
      <c r="DNB39" s="2027"/>
      <c r="DNC39" s="2027"/>
      <c r="DND39" s="2027"/>
      <c r="DNE39" s="2027"/>
      <c r="DNF39" s="2027"/>
      <c r="DNG39" s="2027"/>
      <c r="DNH39" s="2027"/>
      <c r="DNI39" s="2027"/>
      <c r="DNJ39" s="2027"/>
      <c r="DNK39" s="2027"/>
      <c r="DNL39" s="2027"/>
      <c r="DNM39" s="2027"/>
      <c r="DNN39" s="2027"/>
      <c r="DNO39" s="2027"/>
      <c r="DNP39" s="2027"/>
      <c r="DNQ39" s="2027"/>
      <c r="DNR39" s="2027"/>
      <c r="DNS39" s="2027"/>
      <c r="DNT39" s="2027"/>
      <c r="DNU39" s="2027"/>
      <c r="DNV39" s="2027"/>
      <c r="DNW39" s="2027"/>
      <c r="DNX39" s="2027"/>
      <c r="DNY39" s="2027"/>
      <c r="DNZ39" s="2027"/>
      <c r="DOA39" s="2027"/>
      <c r="DOB39" s="2027"/>
      <c r="DOC39" s="2027"/>
      <c r="DOD39" s="2027"/>
      <c r="DOE39" s="2027"/>
      <c r="DOF39" s="2027"/>
      <c r="DOG39" s="2027"/>
      <c r="DOH39" s="2027"/>
      <c r="DOI39" s="2027"/>
      <c r="DOJ39" s="2027"/>
      <c r="DOK39" s="2027"/>
      <c r="DOL39" s="2027"/>
      <c r="DOM39" s="2027"/>
      <c r="DON39" s="2027"/>
      <c r="DOO39" s="2027"/>
      <c r="DOP39" s="2027"/>
      <c r="DOQ39" s="2027"/>
      <c r="DOR39" s="2027"/>
      <c r="DOS39" s="2027"/>
      <c r="DOT39" s="2027"/>
      <c r="DOU39" s="2027"/>
      <c r="DOV39" s="2027"/>
      <c r="DOW39" s="2027"/>
      <c r="DOX39" s="2027"/>
      <c r="DOY39" s="2027"/>
      <c r="DOZ39" s="2027"/>
      <c r="DPA39" s="2027"/>
      <c r="DPB39" s="2027"/>
      <c r="DPC39" s="2027"/>
      <c r="DPD39" s="2027"/>
      <c r="DPE39" s="2027"/>
      <c r="DPF39" s="2027"/>
      <c r="DPG39" s="2027"/>
      <c r="DPH39" s="2027"/>
      <c r="DPI39" s="2027"/>
      <c r="DPJ39" s="2027"/>
      <c r="DPK39" s="2027"/>
      <c r="DPL39" s="2027"/>
      <c r="DPM39" s="2027"/>
      <c r="DPN39" s="2027"/>
      <c r="DPO39" s="2027"/>
      <c r="DPP39" s="2027"/>
      <c r="DPQ39" s="2027"/>
      <c r="DPR39" s="2027"/>
      <c r="DPS39" s="2027"/>
      <c r="DPT39" s="2027"/>
      <c r="DPU39" s="2027"/>
      <c r="DPV39" s="2027"/>
      <c r="DPW39" s="2027"/>
      <c r="DPX39" s="2027"/>
      <c r="DPY39" s="2027"/>
      <c r="DPZ39" s="2027"/>
      <c r="DQA39" s="2027"/>
      <c r="DQB39" s="2027"/>
      <c r="DQC39" s="2027"/>
      <c r="DQD39" s="2027"/>
      <c r="DQE39" s="2027"/>
      <c r="DQF39" s="2027"/>
      <c r="DQG39" s="2027"/>
      <c r="DQH39" s="2027"/>
      <c r="DQI39" s="2027"/>
      <c r="DQJ39" s="2027"/>
      <c r="DQK39" s="2027"/>
      <c r="DQL39" s="2027"/>
      <c r="DQM39" s="2027"/>
      <c r="DQN39" s="2027"/>
      <c r="DQO39" s="2027"/>
      <c r="DQP39" s="2027"/>
      <c r="DQQ39" s="2027"/>
      <c r="DQR39" s="2027"/>
      <c r="DQS39" s="2027"/>
      <c r="DQT39" s="2027"/>
      <c r="DQU39" s="2027"/>
      <c r="DQV39" s="2027"/>
      <c r="DQW39" s="2027"/>
      <c r="DQX39" s="2027"/>
      <c r="DQY39" s="2027"/>
      <c r="DQZ39" s="2027"/>
      <c r="DRA39" s="2027"/>
      <c r="DRB39" s="2027"/>
      <c r="DRC39" s="2027"/>
      <c r="DRD39" s="2027"/>
      <c r="DRE39" s="2027"/>
      <c r="DRF39" s="2027"/>
      <c r="DRG39" s="2027"/>
      <c r="DRH39" s="2027"/>
      <c r="DRI39" s="2027"/>
      <c r="DRJ39" s="2027"/>
      <c r="DRK39" s="2027"/>
      <c r="DRL39" s="2027"/>
      <c r="DRM39" s="2027"/>
      <c r="DRN39" s="2027"/>
      <c r="DRO39" s="2027"/>
      <c r="DRP39" s="2027"/>
      <c r="DRQ39" s="2027"/>
      <c r="DRR39" s="2027"/>
      <c r="DRS39" s="2027"/>
      <c r="DRT39" s="2027"/>
      <c r="DRU39" s="2027"/>
      <c r="DRV39" s="2027"/>
      <c r="DRW39" s="2027"/>
      <c r="DRX39" s="2027"/>
      <c r="DRY39" s="2027"/>
      <c r="DRZ39" s="2027"/>
      <c r="DSA39" s="2027"/>
      <c r="DSB39" s="2027"/>
      <c r="DSC39" s="2027"/>
      <c r="DSD39" s="2027"/>
      <c r="DSE39" s="2027"/>
      <c r="DSF39" s="2027"/>
      <c r="DSG39" s="2027"/>
      <c r="DSH39" s="2027"/>
      <c r="DSI39" s="2027"/>
      <c r="DSJ39" s="2027"/>
      <c r="DSK39" s="2027"/>
      <c r="DSL39" s="2027"/>
      <c r="DSM39" s="2027"/>
      <c r="DSN39" s="2027"/>
      <c r="DSO39" s="2027"/>
      <c r="DSP39" s="2027"/>
      <c r="DSQ39" s="2027"/>
      <c r="DSR39" s="2027"/>
      <c r="DSS39" s="2027"/>
      <c r="DST39" s="2027"/>
      <c r="DSU39" s="2027"/>
      <c r="DSV39" s="2027"/>
      <c r="DSW39" s="2027"/>
      <c r="DSX39" s="2027"/>
      <c r="DSY39" s="2027"/>
      <c r="DSZ39" s="2027"/>
      <c r="DTA39" s="2027"/>
      <c r="DTB39" s="2027"/>
      <c r="DTC39" s="2027"/>
      <c r="DTD39" s="2027"/>
      <c r="DTE39" s="2027"/>
      <c r="DTF39" s="2027"/>
      <c r="DTG39" s="2027"/>
      <c r="DTH39" s="2027"/>
      <c r="DTI39" s="2027"/>
      <c r="DTJ39" s="2027"/>
      <c r="DTK39" s="2027"/>
      <c r="DTL39" s="2027"/>
      <c r="DTM39" s="2027"/>
      <c r="DTN39" s="2027"/>
      <c r="DTO39" s="2027"/>
      <c r="DTP39" s="2027"/>
      <c r="DTQ39" s="2027"/>
      <c r="DTR39" s="2027"/>
      <c r="DTS39" s="2027"/>
      <c r="DTT39" s="2027"/>
      <c r="DTU39" s="2027"/>
      <c r="DTV39" s="2027"/>
      <c r="DTW39" s="2027"/>
      <c r="DTX39" s="2027"/>
      <c r="DTY39" s="2027"/>
      <c r="DTZ39" s="2027"/>
      <c r="DUA39" s="2027"/>
      <c r="DUB39" s="2027"/>
      <c r="DUC39" s="2027"/>
      <c r="DUD39" s="2027"/>
      <c r="DUE39" s="2027"/>
      <c r="DUF39" s="2027"/>
      <c r="DUG39" s="2027"/>
      <c r="DUH39" s="2027"/>
      <c r="DUI39" s="2027"/>
      <c r="DUJ39" s="2027"/>
      <c r="DUK39" s="2027"/>
      <c r="DUL39" s="2027"/>
      <c r="DUM39" s="2027"/>
      <c r="DUN39" s="2027"/>
      <c r="DUO39" s="2027"/>
      <c r="DUP39" s="2027"/>
      <c r="DUQ39" s="2027"/>
      <c r="DUR39" s="2027"/>
      <c r="DUS39" s="2027"/>
      <c r="DUT39" s="2027"/>
      <c r="DUU39" s="2027"/>
      <c r="DUV39" s="2027"/>
      <c r="DUW39" s="2027"/>
      <c r="DUX39" s="2027"/>
      <c r="DUY39" s="2027"/>
      <c r="DUZ39" s="2027"/>
      <c r="DVA39" s="2027"/>
      <c r="DVB39" s="2027"/>
      <c r="DVC39" s="2027"/>
      <c r="DVD39" s="2027"/>
      <c r="DVE39" s="2027"/>
      <c r="DVF39" s="2027"/>
      <c r="DVG39" s="2027"/>
      <c r="DVH39" s="2027"/>
      <c r="DVI39" s="2027"/>
      <c r="DVJ39" s="2027"/>
      <c r="DVK39" s="2027"/>
      <c r="DVL39" s="2027"/>
      <c r="DVM39" s="2027"/>
      <c r="DVN39" s="2027"/>
      <c r="DVO39" s="2027"/>
      <c r="DVP39" s="2027"/>
      <c r="DVQ39" s="2027"/>
      <c r="DVR39" s="2027"/>
      <c r="DVS39" s="2027"/>
      <c r="DVT39" s="2027"/>
      <c r="DVU39" s="2027"/>
      <c r="DVV39" s="2027"/>
      <c r="DVW39" s="2027"/>
      <c r="DVX39" s="2027"/>
      <c r="DVY39" s="2027"/>
      <c r="DVZ39" s="2027"/>
      <c r="DWA39" s="2027"/>
      <c r="DWB39" s="2027"/>
      <c r="DWC39" s="2027"/>
      <c r="DWD39" s="2027"/>
      <c r="DWE39" s="2027"/>
      <c r="DWF39" s="2027"/>
      <c r="DWG39" s="2027"/>
      <c r="DWH39" s="2027"/>
      <c r="DWI39" s="2027"/>
      <c r="DWJ39" s="2027"/>
      <c r="DWK39" s="2027"/>
      <c r="DWL39" s="2027"/>
      <c r="DWM39" s="2027"/>
      <c r="DWN39" s="2027"/>
      <c r="DWO39" s="2027"/>
      <c r="DWP39" s="2027"/>
      <c r="DWQ39" s="2027"/>
      <c r="DWR39" s="2027"/>
      <c r="DWS39" s="2027"/>
      <c r="DWT39" s="2027"/>
      <c r="DWU39" s="2027"/>
      <c r="DWV39" s="2027"/>
      <c r="DWW39" s="2027"/>
      <c r="DWX39" s="2027"/>
      <c r="DWY39" s="2027"/>
      <c r="DWZ39" s="2027"/>
      <c r="DXA39" s="2027"/>
      <c r="DXB39" s="2027"/>
      <c r="DXC39" s="2027"/>
      <c r="DXD39" s="2027"/>
      <c r="DXE39" s="2027"/>
      <c r="DXF39" s="2027"/>
      <c r="DXG39" s="2027"/>
      <c r="DXH39" s="2027"/>
      <c r="DXI39" s="2027"/>
      <c r="DXJ39" s="2027"/>
      <c r="DXK39" s="2027"/>
      <c r="DXL39" s="2027"/>
      <c r="DXM39" s="2027"/>
      <c r="DXN39" s="2027"/>
      <c r="DXO39" s="2027"/>
      <c r="DXP39" s="2027"/>
      <c r="DXQ39" s="2027"/>
      <c r="DXR39" s="2027"/>
      <c r="DXS39" s="2027"/>
      <c r="DXT39" s="2027"/>
      <c r="DXU39" s="2027"/>
      <c r="DXV39" s="2027"/>
      <c r="DXW39" s="2027"/>
      <c r="DXX39" s="2027"/>
      <c r="DXY39" s="2027"/>
      <c r="DXZ39" s="2027"/>
      <c r="DYA39" s="2027"/>
      <c r="DYB39" s="2027"/>
      <c r="DYC39" s="2027"/>
      <c r="DYD39" s="2027"/>
      <c r="DYE39" s="2027"/>
      <c r="DYF39" s="2027"/>
      <c r="DYG39" s="2027"/>
      <c r="DYH39" s="2027"/>
      <c r="DYI39" s="2027"/>
      <c r="DYJ39" s="2027"/>
      <c r="DYK39" s="2027"/>
      <c r="DYL39" s="2027"/>
      <c r="DYM39" s="2027"/>
      <c r="DYN39" s="2027"/>
      <c r="DYO39" s="2027"/>
      <c r="DYP39" s="2027"/>
      <c r="DYQ39" s="2027"/>
      <c r="DYR39" s="2027"/>
      <c r="DYS39" s="2027"/>
      <c r="DYT39" s="2027"/>
      <c r="DYU39" s="2027"/>
      <c r="DYV39" s="2027"/>
      <c r="DYW39" s="2027"/>
      <c r="DYX39" s="2027"/>
      <c r="DYY39" s="2027"/>
      <c r="DYZ39" s="2027"/>
      <c r="DZA39" s="2027"/>
      <c r="DZB39" s="2027"/>
      <c r="DZC39" s="2027"/>
      <c r="DZD39" s="2027"/>
      <c r="DZE39" s="2027"/>
      <c r="DZF39" s="2027"/>
      <c r="DZG39" s="2027"/>
      <c r="DZH39" s="2027"/>
      <c r="DZI39" s="2027"/>
      <c r="DZJ39" s="2027"/>
      <c r="DZK39" s="2027"/>
      <c r="DZL39" s="2027"/>
      <c r="DZM39" s="2027"/>
      <c r="DZN39" s="2027"/>
      <c r="DZO39" s="2027"/>
      <c r="DZP39" s="2027"/>
      <c r="DZQ39" s="2027"/>
      <c r="DZR39" s="2027"/>
      <c r="DZS39" s="2027"/>
      <c r="DZT39" s="2027"/>
      <c r="DZU39" s="2027"/>
      <c r="DZV39" s="2027"/>
      <c r="DZW39" s="2027"/>
      <c r="DZX39" s="2027"/>
      <c r="DZY39" s="2027"/>
      <c r="DZZ39" s="2027"/>
      <c r="EAA39" s="2027"/>
      <c r="EAB39" s="2027"/>
      <c r="EAC39" s="2027"/>
      <c r="EAD39" s="2027"/>
      <c r="EAE39" s="2027"/>
      <c r="EAF39" s="2027"/>
      <c r="EAG39" s="2027"/>
      <c r="EAH39" s="2027"/>
      <c r="EAI39" s="2027"/>
      <c r="EAJ39" s="2027"/>
      <c r="EAK39" s="2027"/>
      <c r="EAL39" s="2027"/>
      <c r="EAM39" s="2027"/>
      <c r="EAN39" s="2027"/>
      <c r="EAO39" s="2027"/>
      <c r="EAP39" s="2027"/>
      <c r="EAQ39" s="2027"/>
      <c r="EAR39" s="2027"/>
      <c r="EAS39" s="2027"/>
      <c r="EAT39" s="2027"/>
      <c r="EAU39" s="2027"/>
      <c r="EAV39" s="2027"/>
      <c r="EAW39" s="2027"/>
      <c r="EAX39" s="2027"/>
      <c r="EAY39" s="2027"/>
      <c r="EAZ39" s="2027"/>
      <c r="EBA39" s="2027"/>
      <c r="EBB39" s="2027"/>
      <c r="EBC39" s="2027"/>
      <c r="EBD39" s="2027"/>
      <c r="EBE39" s="2027"/>
      <c r="EBF39" s="2027"/>
      <c r="EBG39" s="2027"/>
      <c r="EBH39" s="2027"/>
      <c r="EBI39" s="2027"/>
      <c r="EBJ39" s="2027"/>
      <c r="EBK39" s="2027"/>
      <c r="EBL39" s="2027"/>
      <c r="EBM39" s="2027"/>
      <c r="EBN39" s="2027"/>
      <c r="EBO39" s="2027"/>
      <c r="EBP39" s="2027"/>
      <c r="EBQ39" s="2027"/>
      <c r="EBR39" s="2027"/>
      <c r="EBS39" s="2027"/>
      <c r="EBT39" s="2027"/>
      <c r="EBU39" s="2027"/>
      <c r="EBV39" s="2027"/>
      <c r="EBW39" s="2027"/>
      <c r="EBX39" s="2027"/>
      <c r="EBY39" s="2027"/>
      <c r="EBZ39" s="2027"/>
      <c r="ECA39" s="2027"/>
      <c r="ECB39" s="2027"/>
      <c r="ECC39" s="2027"/>
      <c r="ECD39" s="2027"/>
      <c r="ECE39" s="2027"/>
      <c r="ECF39" s="2027"/>
      <c r="ECG39" s="2027"/>
      <c r="ECH39" s="2027"/>
      <c r="ECI39" s="2027"/>
      <c r="ECJ39" s="2027"/>
      <c r="ECK39" s="2027"/>
      <c r="ECL39" s="2027"/>
      <c r="ECM39" s="2027"/>
      <c r="ECN39" s="2027"/>
      <c r="ECO39" s="2027"/>
      <c r="ECP39" s="2027"/>
      <c r="ECQ39" s="2027"/>
      <c r="ECR39" s="2027"/>
      <c r="ECS39" s="2027"/>
      <c r="ECT39" s="2027"/>
      <c r="ECU39" s="2027"/>
      <c r="ECV39" s="2027"/>
      <c r="ECW39" s="2027"/>
      <c r="ECX39" s="2027"/>
      <c r="ECY39" s="2027"/>
      <c r="ECZ39" s="2027"/>
      <c r="EDA39" s="2027"/>
      <c r="EDB39" s="2027"/>
      <c r="EDC39" s="2027"/>
      <c r="EDD39" s="2027"/>
      <c r="EDE39" s="2027"/>
      <c r="EDF39" s="2027"/>
      <c r="EDG39" s="2027"/>
      <c r="EDH39" s="2027"/>
      <c r="EDI39" s="2027"/>
      <c r="EDJ39" s="2027"/>
      <c r="EDK39" s="2027"/>
      <c r="EDL39" s="2027"/>
      <c r="EDM39" s="2027"/>
      <c r="EDN39" s="2027"/>
      <c r="EDO39" s="2027"/>
      <c r="EDP39" s="2027"/>
      <c r="EDQ39" s="2027"/>
      <c r="EDR39" s="2027"/>
      <c r="EDS39" s="2027"/>
      <c r="EDT39" s="2027"/>
      <c r="EDU39" s="2027"/>
      <c r="EDV39" s="2027"/>
      <c r="EDW39" s="2027"/>
      <c r="EDX39" s="2027"/>
      <c r="EDY39" s="2027"/>
      <c r="EDZ39" s="2027"/>
      <c r="EEA39" s="2027"/>
      <c r="EEB39" s="2027"/>
      <c r="EEC39" s="2027"/>
      <c r="EED39" s="2027"/>
      <c r="EEE39" s="2027"/>
      <c r="EEF39" s="2027"/>
      <c r="EEG39" s="2027"/>
      <c r="EEH39" s="2027"/>
      <c r="EEI39" s="2027"/>
      <c r="EEJ39" s="2027"/>
      <c r="EEK39" s="2027"/>
      <c r="EEL39" s="2027"/>
      <c r="EEM39" s="2027"/>
      <c r="EEN39" s="2027"/>
      <c r="EEO39" s="2027"/>
      <c r="EEP39" s="2027"/>
      <c r="EEQ39" s="2027"/>
      <c r="EER39" s="2027"/>
      <c r="EES39" s="2027"/>
      <c r="EET39" s="2027"/>
      <c r="EEU39" s="2027"/>
      <c r="EEV39" s="2027"/>
      <c r="EEW39" s="2027"/>
      <c r="EEX39" s="2027"/>
      <c r="EEY39" s="2027"/>
      <c r="EEZ39" s="2027"/>
      <c r="EFA39" s="2027"/>
      <c r="EFB39" s="2027"/>
      <c r="EFC39" s="2027"/>
      <c r="EFD39" s="2027"/>
      <c r="EFE39" s="2027"/>
      <c r="EFF39" s="2027"/>
      <c r="EFG39" s="2027"/>
      <c r="EFH39" s="2027"/>
      <c r="EFI39" s="2027"/>
      <c r="EFJ39" s="2027"/>
      <c r="EFK39" s="2027"/>
      <c r="EFL39" s="2027"/>
      <c r="EFM39" s="2027"/>
      <c r="EFN39" s="2027"/>
      <c r="EFO39" s="2027"/>
      <c r="EFP39" s="2027"/>
      <c r="EFQ39" s="2027"/>
      <c r="EFR39" s="2027"/>
      <c r="EFS39" s="2027"/>
      <c r="EFT39" s="2027"/>
      <c r="EFU39" s="2027"/>
      <c r="EFV39" s="2027"/>
      <c r="EFW39" s="2027"/>
      <c r="EFX39" s="2027"/>
      <c r="EFY39" s="2027"/>
      <c r="EFZ39" s="2027"/>
      <c r="EGA39" s="2027"/>
      <c r="EGB39" s="2027"/>
      <c r="EGC39" s="2027"/>
      <c r="EGD39" s="2027"/>
      <c r="EGE39" s="2027"/>
      <c r="EGF39" s="2027"/>
      <c r="EGG39" s="2027"/>
      <c r="EGH39" s="2027"/>
      <c r="EGI39" s="2027"/>
      <c r="EGJ39" s="2027"/>
      <c r="EGK39" s="2027"/>
      <c r="EGL39" s="2027"/>
      <c r="EGM39" s="2027"/>
      <c r="EGN39" s="2027"/>
      <c r="EGO39" s="2027"/>
      <c r="EGP39" s="2027"/>
      <c r="EGQ39" s="2027"/>
      <c r="EGR39" s="2027"/>
      <c r="EGS39" s="2027"/>
      <c r="EGT39" s="2027"/>
      <c r="EGU39" s="2027"/>
      <c r="EGV39" s="2027"/>
      <c r="EGW39" s="2027"/>
      <c r="EGX39" s="2027"/>
      <c r="EGY39" s="2027"/>
      <c r="EGZ39" s="2027"/>
      <c r="EHA39" s="2027"/>
      <c r="EHB39" s="2027"/>
      <c r="EHC39" s="2027"/>
      <c r="EHD39" s="2027"/>
      <c r="EHE39" s="2027"/>
      <c r="EHF39" s="2027"/>
      <c r="EHG39" s="2027"/>
      <c r="EHH39" s="2027"/>
      <c r="EHI39" s="2027"/>
      <c r="EHJ39" s="2027"/>
      <c r="EHK39" s="2027"/>
      <c r="EHL39" s="2027"/>
      <c r="EHM39" s="2027"/>
      <c r="EHN39" s="2027"/>
      <c r="EHO39" s="2027"/>
      <c r="EHP39" s="2027"/>
      <c r="EHQ39" s="2027"/>
      <c r="EHR39" s="2027"/>
      <c r="EHS39" s="2027"/>
      <c r="EHT39" s="2027"/>
      <c r="EHU39" s="2027"/>
      <c r="EHV39" s="2027"/>
      <c r="EHW39" s="2027"/>
      <c r="EHX39" s="2027"/>
      <c r="EHY39" s="2027"/>
      <c r="EHZ39" s="2027"/>
      <c r="EIA39" s="2027"/>
      <c r="EIB39" s="2027"/>
      <c r="EIC39" s="2027"/>
      <c r="EID39" s="2027"/>
      <c r="EIE39" s="2027"/>
      <c r="EIF39" s="2027"/>
      <c r="EIG39" s="2027"/>
      <c r="EIH39" s="2027"/>
      <c r="EII39" s="2027"/>
      <c r="EIJ39" s="2027"/>
      <c r="EIK39" s="2027"/>
      <c r="EIL39" s="2027"/>
      <c r="EIM39" s="2027"/>
      <c r="EIN39" s="2027"/>
      <c r="EIO39" s="2027"/>
      <c r="EIP39" s="2027"/>
      <c r="EIQ39" s="2027"/>
      <c r="EIR39" s="2027"/>
      <c r="EIS39" s="2027"/>
      <c r="EIT39" s="2027"/>
      <c r="EIU39" s="2027"/>
      <c r="EIV39" s="2027"/>
      <c r="EIW39" s="2027"/>
      <c r="EIX39" s="2027"/>
      <c r="EIY39" s="2027"/>
      <c r="EIZ39" s="2027"/>
      <c r="EJA39" s="2027"/>
      <c r="EJB39" s="2027"/>
      <c r="EJC39" s="2027"/>
      <c r="EJD39" s="2027"/>
      <c r="EJE39" s="2027"/>
      <c r="EJF39" s="2027"/>
      <c r="EJG39" s="2027"/>
      <c r="EJH39" s="2027"/>
      <c r="EJI39" s="2027"/>
      <c r="EJJ39" s="2027"/>
      <c r="EJK39" s="2027"/>
      <c r="EJL39" s="2027"/>
      <c r="EJM39" s="2027"/>
      <c r="EJN39" s="2027"/>
      <c r="EJO39" s="2027"/>
      <c r="EJP39" s="2027"/>
      <c r="EJQ39" s="2027"/>
      <c r="EJR39" s="2027"/>
      <c r="EJS39" s="2027"/>
      <c r="EJT39" s="2027"/>
      <c r="EJU39" s="2027"/>
      <c r="EJV39" s="2027"/>
      <c r="EJW39" s="2027"/>
      <c r="EJX39" s="2027"/>
      <c r="EJY39" s="2027"/>
      <c r="EJZ39" s="2027"/>
      <c r="EKA39" s="2027"/>
      <c r="EKB39" s="2027"/>
      <c r="EKC39" s="2027"/>
      <c r="EKD39" s="2027"/>
      <c r="EKE39" s="2027"/>
      <c r="EKF39" s="2027"/>
      <c r="EKG39" s="2027"/>
      <c r="EKH39" s="2027"/>
      <c r="EKI39" s="2027"/>
      <c r="EKJ39" s="2027"/>
      <c r="EKK39" s="2027"/>
      <c r="EKL39" s="2027"/>
      <c r="EKM39" s="2027"/>
      <c r="EKN39" s="2027"/>
      <c r="EKO39" s="2027"/>
      <c r="EKP39" s="2027"/>
      <c r="EKQ39" s="2027"/>
      <c r="EKR39" s="2027"/>
      <c r="EKS39" s="2027"/>
      <c r="EKT39" s="2027"/>
      <c r="EKU39" s="2027"/>
      <c r="EKV39" s="2027"/>
      <c r="EKW39" s="2027"/>
      <c r="EKX39" s="2027"/>
      <c r="EKY39" s="2027"/>
      <c r="EKZ39" s="2027"/>
      <c r="ELA39" s="2027"/>
      <c r="ELB39" s="2027"/>
      <c r="ELC39" s="2027"/>
      <c r="ELD39" s="2027"/>
      <c r="ELE39" s="2027"/>
      <c r="ELF39" s="2027"/>
      <c r="ELG39" s="2027"/>
      <c r="ELH39" s="2027"/>
      <c r="ELI39" s="2027"/>
      <c r="ELJ39" s="2027"/>
      <c r="ELK39" s="2027"/>
      <c r="ELL39" s="2027"/>
      <c r="ELM39" s="2027"/>
      <c r="ELN39" s="2027"/>
      <c r="ELO39" s="2027"/>
      <c r="ELP39" s="2027"/>
      <c r="ELQ39" s="2027"/>
      <c r="ELR39" s="2027"/>
      <c r="ELS39" s="2027"/>
      <c r="ELT39" s="2027"/>
      <c r="ELU39" s="2027"/>
      <c r="ELV39" s="2027"/>
      <c r="ELW39" s="2027"/>
      <c r="ELX39" s="2027"/>
      <c r="ELY39" s="2027"/>
      <c r="ELZ39" s="2027"/>
      <c r="EMA39" s="2027"/>
      <c r="EMB39" s="2027"/>
      <c r="EMC39" s="2027"/>
      <c r="EMD39" s="2027"/>
      <c r="EME39" s="2027"/>
      <c r="EMF39" s="2027"/>
      <c r="EMG39" s="2027"/>
      <c r="EMH39" s="2027"/>
      <c r="EMI39" s="2027"/>
      <c r="EMJ39" s="2027"/>
      <c r="EMK39" s="2027"/>
      <c r="EML39" s="2027"/>
      <c r="EMM39" s="2027"/>
      <c r="EMN39" s="2027"/>
      <c r="EMO39" s="2027"/>
      <c r="EMP39" s="2027"/>
      <c r="EMQ39" s="2027"/>
      <c r="EMR39" s="2027"/>
      <c r="EMS39" s="2027"/>
      <c r="EMT39" s="2027"/>
      <c r="EMU39" s="2027"/>
      <c r="EMV39" s="2027"/>
      <c r="EMW39" s="2027"/>
      <c r="EMX39" s="2027"/>
      <c r="EMY39" s="2027"/>
      <c r="EMZ39" s="2027"/>
      <c r="ENA39" s="2027"/>
      <c r="ENB39" s="2027"/>
      <c r="ENC39" s="2027"/>
      <c r="END39" s="2027"/>
      <c r="ENE39" s="2027"/>
      <c r="ENF39" s="2027"/>
      <c r="ENG39" s="2027"/>
      <c r="ENH39" s="2027"/>
      <c r="ENI39" s="2027"/>
      <c r="ENJ39" s="2027"/>
      <c r="ENK39" s="2027"/>
      <c r="ENL39" s="2027"/>
      <c r="ENM39" s="2027"/>
      <c r="ENN39" s="2027"/>
      <c r="ENO39" s="2027"/>
      <c r="ENP39" s="2027"/>
      <c r="ENQ39" s="2027"/>
      <c r="ENR39" s="2027"/>
      <c r="ENS39" s="2027"/>
      <c r="ENT39" s="2027"/>
      <c r="ENU39" s="2027"/>
      <c r="ENV39" s="2027"/>
      <c r="ENW39" s="2027"/>
      <c r="ENX39" s="2027"/>
      <c r="ENY39" s="2027"/>
      <c r="ENZ39" s="2027"/>
      <c r="EOA39" s="2027"/>
      <c r="EOB39" s="2027"/>
      <c r="EOC39" s="2027"/>
      <c r="EOD39" s="2027"/>
      <c r="EOE39" s="2027"/>
      <c r="EOF39" s="2027"/>
      <c r="EOG39" s="2027"/>
      <c r="EOH39" s="2027"/>
      <c r="EOI39" s="2027"/>
      <c r="EOJ39" s="2027"/>
      <c r="EOK39" s="2027"/>
      <c r="EOL39" s="2027"/>
      <c r="EOM39" s="2027"/>
      <c r="EON39" s="2027"/>
      <c r="EOO39" s="2027"/>
      <c r="EOP39" s="2027"/>
      <c r="EOQ39" s="2027"/>
      <c r="EOR39" s="2027"/>
      <c r="EOS39" s="2027"/>
      <c r="EOT39" s="2027"/>
      <c r="EOU39" s="2027"/>
      <c r="EOV39" s="2027"/>
      <c r="EOW39" s="2027"/>
      <c r="EOX39" s="2027"/>
      <c r="EOY39" s="2027"/>
      <c r="EOZ39" s="2027"/>
      <c r="EPA39" s="2027"/>
      <c r="EPB39" s="2027"/>
      <c r="EPC39" s="2027"/>
      <c r="EPD39" s="2027"/>
      <c r="EPE39" s="2027"/>
      <c r="EPF39" s="2027"/>
      <c r="EPG39" s="2027"/>
      <c r="EPH39" s="2027"/>
      <c r="EPI39" s="2027"/>
      <c r="EPJ39" s="2027"/>
      <c r="EPK39" s="2027"/>
      <c r="EPL39" s="2027"/>
      <c r="EPM39" s="2027"/>
      <c r="EPN39" s="2027"/>
      <c r="EPO39" s="2027"/>
      <c r="EPP39" s="2027"/>
      <c r="EPQ39" s="2027"/>
      <c r="EPR39" s="2027"/>
      <c r="EPS39" s="2027"/>
      <c r="EPT39" s="2027"/>
      <c r="EPU39" s="2027"/>
      <c r="EPV39" s="2027"/>
      <c r="EPW39" s="2027"/>
      <c r="EPX39" s="2027"/>
      <c r="EPY39" s="2027"/>
      <c r="EPZ39" s="2027"/>
      <c r="EQA39" s="2027"/>
      <c r="EQB39" s="2027"/>
      <c r="EQC39" s="2027"/>
      <c r="EQD39" s="2027"/>
      <c r="EQE39" s="2027"/>
      <c r="EQF39" s="2027"/>
      <c r="EQG39" s="2027"/>
      <c r="EQH39" s="2027"/>
      <c r="EQI39" s="2027"/>
      <c r="EQJ39" s="2027"/>
      <c r="EQK39" s="2027"/>
      <c r="EQL39" s="2027"/>
      <c r="EQM39" s="2027"/>
      <c r="EQN39" s="2027"/>
      <c r="EQO39" s="2027"/>
      <c r="EQP39" s="2027"/>
      <c r="EQQ39" s="2027"/>
      <c r="EQR39" s="2027"/>
      <c r="EQS39" s="2027"/>
      <c r="EQT39" s="2027"/>
      <c r="EQU39" s="2027"/>
      <c r="EQV39" s="2027"/>
      <c r="EQW39" s="2027"/>
      <c r="EQX39" s="2027"/>
      <c r="EQY39" s="2027"/>
      <c r="EQZ39" s="2027"/>
      <c r="ERA39" s="2027"/>
      <c r="ERB39" s="2027"/>
      <c r="ERC39" s="2027"/>
      <c r="ERD39" s="2027"/>
      <c r="ERE39" s="2027"/>
      <c r="ERF39" s="2027"/>
      <c r="ERG39" s="2027"/>
      <c r="ERH39" s="2027"/>
      <c r="ERI39" s="2027"/>
      <c r="ERJ39" s="2027"/>
      <c r="ERK39" s="2027"/>
      <c r="ERL39" s="2027"/>
      <c r="ERM39" s="2027"/>
      <c r="ERN39" s="2027"/>
      <c r="ERO39" s="2027"/>
      <c r="ERP39" s="2027"/>
      <c r="ERQ39" s="2027"/>
      <c r="ERR39" s="2027"/>
      <c r="ERS39" s="2027"/>
      <c r="ERT39" s="2027"/>
      <c r="ERU39" s="2027"/>
      <c r="ERV39" s="2027"/>
      <c r="ERW39" s="2027"/>
      <c r="ERX39" s="2027"/>
      <c r="ERY39" s="2027"/>
      <c r="ERZ39" s="2027"/>
      <c r="ESA39" s="2027"/>
      <c r="ESB39" s="2027"/>
      <c r="ESC39" s="2027"/>
      <c r="ESD39" s="2027"/>
      <c r="ESE39" s="2027"/>
      <c r="ESF39" s="2027"/>
      <c r="ESG39" s="2027"/>
      <c r="ESH39" s="2027"/>
      <c r="ESI39" s="2027"/>
      <c r="ESJ39" s="2027"/>
      <c r="ESK39" s="2027"/>
      <c r="ESL39" s="2027"/>
      <c r="ESM39" s="2027"/>
      <c r="ESN39" s="2027"/>
      <c r="ESO39" s="2027"/>
      <c r="ESP39" s="2027"/>
      <c r="ESQ39" s="2027"/>
      <c r="ESR39" s="2027"/>
      <c r="ESS39" s="2027"/>
      <c r="EST39" s="2027"/>
      <c r="ESU39" s="2027"/>
      <c r="ESV39" s="2027"/>
      <c r="ESW39" s="2027"/>
      <c r="ESX39" s="2027"/>
      <c r="ESY39" s="2027"/>
      <c r="ESZ39" s="2027"/>
      <c r="ETA39" s="2027"/>
      <c r="ETB39" s="2027"/>
      <c r="ETC39" s="2027"/>
      <c r="ETD39" s="2027"/>
      <c r="ETE39" s="2027"/>
      <c r="ETF39" s="2027"/>
      <c r="ETG39" s="2027"/>
      <c r="ETH39" s="2027"/>
      <c r="ETI39" s="2027"/>
      <c r="ETJ39" s="2027"/>
      <c r="ETK39" s="2027"/>
      <c r="ETL39" s="2027"/>
      <c r="ETM39" s="2027"/>
      <c r="ETN39" s="2027"/>
      <c r="ETO39" s="2027"/>
      <c r="ETP39" s="2027"/>
      <c r="ETQ39" s="2027"/>
      <c r="ETR39" s="2027"/>
      <c r="ETS39" s="2027"/>
      <c r="ETT39" s="2027"/>
      <c r="ETU39" s="2027"/>
      <c r="ETV39" s="2027"/>
      <c r="ETW39" s="2027"/>
      <c r="ETX39" s="2027"/>
      <c r="ETY39" s="2027"/>
      <c r="ETZ39" s="2027"/>
      <c r="EUA39" s="2027"/>
      <c r="EUB39" s="2027"/>
      <c r="EUC39" s="2027"/>
      <c r="EUD39" s="2027"/>
      <c r="EUE39" s="2027"/>
      <c r="EUF39" s="2027"/>
      <c r="EUG39" s="2027"/>
      <c r="EUH39" s="2027"/>
      <c r="EUI39" s="2027"/>
      <c r="EUJ39" s="2027"/>
      <c r="EUK39" s="2027"/>
      <c r="EUL39" s="2027"/>
      <c r="EUM39" s="2027"/>
      <c r="EUN39" s="2027"/>
      <c r="EUO39" s="2027"/>
      <c r="EUP39" s="2027"/>
      <c r="EUQ39" s="2027"/>
      <c r="EUR39" s="2027"/>
      <c r="EUS39" s="2027"/>
      <c r="EUT39" s="2027"/>
      <c r="EUU39" s="2027"/>
      <c r="EUV39" s="2027"/>
      <c r="EUW39" s="2027"/>
      <c r="EUX39" s="2027"/>
      <c r="EUY39" s="2027"/>
      <c r="EUZ39" s="2027"/>
      <c r="EVA39" s="2027"/>
      <c r="EVB39" s="2027"/>
      <c r="EVC39" s="2027"/>
      <c r="EVD39" s="2027"/>
      <c r="EVE39" s="2027"/>
      <c r="EVF39" s="2027"/>
      <c r="EVG39" s="2027"/>
      <c r="EVH39" s="2027"/>
      <c r="EVI39" s="2027"/>
      <c r="EVJ39" s="2027"/>
      <c r="EVK39" s="2027"/>
      <c r="EVL39" s="2027"/>
      <c r="EVM39" s="2027"/>
      <c r="EVN39" s="2027"/>
      <c r="EVO39" s="2027"/>
      <c r="EVP39" s="2027"/>
      <c r="EVQ39" s="2027"/>
      <c r="EVR39" s="2027"/>
      <c r="EVS39" s="2027"/>
      <c r="EVT39" s="2027"/>
      <c r="EVU39" s="2027"/>
      <c r="EVV39" s="2027"/>
      <c r="EVW39" s="2027"/>
      <c r="EVX39" s="2027"/>
      <c r="EVY39" s="2027"/>
      <c r="EVZ39" s="2027"/>
      <c r="EWA39" s="2027"/>
      <c r="EWB39" s="2027"/>
      <c r="EWC39" s="2027"/>
      <c r="EWD39" s="2027"/>
      <c r="EWE39" s="2027"/>
      <c r="EWF39" s="2027"/>
      <c r="EWG39" s="2027"/>
      <c r="EWH39" s="2027"/>
      <c r="EWI39" s="2027"/>
      <c r="EWJ39" s="2027"/>
      <c r="EWK39" s="2027"/>
      <c r="EWL39" s="2027"/>
      <c r="EWM39" s="2027"/>
      <c r="EWN39" s="2027"/>
      <c r="EWO39" s="2027"/>
      <c r="EWP39" s="2027"/>
      <c r="EWQ39" s="2027"/>
      <c r="EWR39" s="2027"/>
      <c r="EWS39" s="2027"/>
      <c r="EWT39" s="2027"/>
      <c r="EWU39" s="2027"/>
      <c r="EWV39" s="2027"/>
      <c r="EWW39" s="2027"/>
      <c r="EWX39" s="2027"/>
      <c r="EWY39" s="2027"/>
      <c r="EWZ39" s="2027"/>
      <c r="EXA39" s="2027"/>
      <c r="EXB39" s="2027"/>
      <c r="EXC39" s="2027"/>
      <c r="EXD39" s="2027"/>
      <c r="EXE39" s="2027"/>
      <c r="EXF39" s="2027"/>
      <c r="EXG39" s="2027"/>
      <c r="EXH39" s="2027"/>
      <c r="EXI39" s="2027"/>
      <c r="EXJ39" s="2027"/>
      <c r="EXK39" s="2027"/>
      <c r="EXL39" s="2027"/>
      <c r="EXM39" s="2027"/>
      <c r="EXN39" s="2027"/>
      <c r="EXO39" s="2027"/>
      <c r="EXP39" s="2027"/>
      <c r="EXQ39" s="2027"/>
      <c r="EXR39" s="2027"/>
      <c r="EXS39" s="2027"/>
      <c r="EXT39" s="2027"/>
      <c r="EXU39" s="2027"/>
      <c r="EXV39" s="2027"/>
      <c r="EXW39" s="2027"/>
      <c r="EXX39" s="2027"/>
      <c r="EXY39" s="2027"/>
      <c r="EXZ39" s="2027"/>
      <c r="EYA39" s="2027"/>
      <c r="EYB39" s="2027"/>
      <c r="EYC39" s="2027"/>
      <c r="EYD39" s="2027"/>
      <c r="EYE39" s="2027"/>
      <c r="EYF39" s="2027"/>
      <c r="EYG39" s="2027"/>
      <c r="EYH39" s="2027"/>
      <c r="EYI39" s="2027"/>
      <c r="EYJ39" s="2027"/>
      <c r="EYK39" s="2027"/>
      <c r="EYL39" s="2027"/>
      <c r="EYM39" s="2027"/>
      <c r="EYN39" s="2027"/>
      <c r="EYO39" s="2027"/>
      <c r="EYP39" s="2027"/>
      <c r="EYQ39" s="2027"/>
      <c r="EYR39" s="2027"/>
      <c r="EYS39" s="2027"/>
      <c r="EYT39" s="2027"/>
      <c r="EYU39" s="2027"/>
      <c r="EYV39" s="2027"/>
      <c r="EYW39" s="2027"/>
      <c r="EYX39" s="2027"/>
      <c r="EYY39" s="2027"/>
      <c r="EYZ39" s="2027"/>
      <c r="EZA39" s="2027"/>
      <c r="EZB39" s="2027"/>
      <c r="EZC39" s="2027"/>
      <c r="EZD39" s="2027"/>
      <c r="EZE39" s="2027"/>
      <c r="EZF39" s="2027"/>
      <c r="EZG39" s="2027"/>
      <c r="EZH39" s="2027"/>
      <c r="EZI39" s="2027"/>
      <c r="EZJ39" s="2027"/>
      <c r="EZK39" s="2027"/>
      <c r="EZL39" s="2027"/>
      <c r="EZM39" s="2027"/>
      <c r="EZN39" s="2027"/>
      <c r="EZO39" s="2027"/>
      <c r="EZP39" s="2027"/>
      <c r="EZQ39" s="2027"/>
      <c r="EZR39" s="2027"/>
      <c r="EZS39" s="2027"/>
      <c r="EZT39" s="2027"/>
      <c r="EZU39" s="2027"/>
      <c r="EZV39" s="2027"/>
      <c r="EZW39" s="2027"/>
      <c r="EZX39" s="2027"/>
      <c r="EZY39" s="2027"/>
      <c r="EZZ39" s="2027"/>
      <c r="FAA39" s="2027"/>
      <c r="FAB39" s="2027"/>
      <c r="FAC39" s="2027"/>
      <c r="FAD39" s="2027"/>
      <c r="FAE39" s="2027"/>
      <c r="FAF39" s="2027"/>
      <c r="FAG39" s="2027"/>
      <c r="FAH39" s="2027"/>
      <c r="FAI39" s="2027"/>
      <c r="FAJ39" s="2027"/>
      <c r="FAK39" s="2027"/>
      <c r="FAL39" s="2027"/>
      <c r="FAM39" s="2027"/>
      <c r="FAN39" s="2027"/>
      <c r="FAO39" s="2027"/>
      <c r="FAP39" s="2027"/>
      <c r="FAQ39" s="2027"/>
      <c r="FAR39" s="2027"/>
      <c r="FAS39" s="2027"/>
      <c r="FAT39" s="2027"/>
      <c r="FAU39" s="2027"/>
      <c r="FAV39" s="2027"/>
      <c r="FAW39" s="2027"/>
      <c r="FAX39" s="2027"/>
      <c r="FAY39" s="2027"/>
      <c r="FAZ39" s="2027"/>
      <c r="FBA39" s="2027"/>
      <c r="FBB39" s="2027"/>
      <c r="FBC39" s="2027"/>
      <c r="FBD39" s="2027"/>
      <c r="FBE39" s="2027"/>
      <c r="FBF39" s="2027"/>
      <c r="FBG39" s="2027"/>
      <c r="FBH39" s="2027"/>
      <c r="FBI39" s="2027"/>
      <c r="FBJ39" s="2027"/>
      <c r="FBK39" s="2027"/>
      <c r="FBL39" s="2027"/>
      <c r="FBM39" s="2027"/>
      <c r="FBN39" s="2027"/>
      <c r="FBO39" s="2027"/>
      <c r="FBP39" s="2027"/>
      <c r="FBQ39" s="2027"/>
      <c r="FBR39" s="2027"/>
      <c r="FBS39" s="2027"/>
      <c r="FBT39" s="2027"/>
      <c r="FBU39" s="2027"/>
      <c r="FBV39" s="2027"/>
      <c r="FBW39" s="2027"/>
      <c r="FBX39" s="2027"/>
      <c r="FBY39" s="2027"/>
      <c r="FBZ39" s="2027"/>
      <c r="FCA39" s="2027"/>
      <c r="FCB39" s="2027"/>
      <c r="FCC39" s="2027"/>
      <c r="FCD39" s="2027"/>
      <c r="FCE39" s="2027"/>
      <c r="FCF39" s="2027"/>
      <c r="FCG39" s="2027"/>
      <c r="FCH39" s="2027"/>
      <c r="FCI39" s="2027"/>
      <c r="FCJ39" s="2027"/>
      <c r="FCK39" s="2027"/>
      <c r="FCL39" s="2027"/>
      <c r="FCM39" s="2027"/>
      <c r="FCN39" s="2027"/>
      <c r="FCO39" s="2027"/>
      <c r="FCP39" s="2027"/>
      <c r="FCQ39" s="2027"/>
      <c r="FCR39" s="2027"/>
      <c r="FCS39" s="2027"/>
      <c r="FCT39" s="2027"/>
      <c r="FCU39" s="2027"/>
      <c r="FCV39" s="2027"/>
      <c r="FCW39" s="2027"/>
      <c r="FCX39" s="2027"/>
      <c r="FCY39" s="2027"/>
      <c r="FCZ39" s="2027"/>
      <c r="FDA39" s="2027"/>
      <c r="FDB39" s="2027"/>
      <c r="FDC39" s="2027"/>
      <c r="FDD39" s="2027"/>
      <c r="FDE39" s="2027"/>
      <c r="FDF39" s="2027"/>
      <c r="FDG39" s="2027"/>
      <c r="FDH39" s="2027"/>
      <c r="FDI39" s="2027"/>
      <c r="FDJ39" s="2027"/>
      <c r="FDK39" s="2027"/>
      <c r="FDL39" s="2027"/>
      <c r="FDM39" s="2027"/>
      <c r="FDN39" s="2027"/>
      <c r="FDO39" s="2027"/>
      <c r="FDP39" s="2027"/>
      <c r="FDQ39" s="2027"/>
      <c r="FDR39" s="2027"/>
      <c r="FDS39" s="2027"/>
      <c r="FDT39" s="2027"/>
      <c r="FDU39" s="2027"/>
      <c r="FDV39" s="2027"/>
      <c r="FDW39" s="2027"/>
      <c r="FDX39" s="2027"/>
      <c r="FDY39" s="2027"/>
      <c r="FDZ39" s="2027"/>
      <c r="FEA39" s="2027"/>
      <c r="FEB39" s="2027"/>
      <c r="FEC39" s="2027"/>
      <c r="FED39" s="2027"/>
      <c r="FEE39" s="2027"/>
      <c r="FEF39" s="2027"/>
      <c r="FEG39" s="2027"/>
      <c r="FEH39" s="2027"/>
      <c r="FEI39" s="2027"/>
      <c r="FEJ39" s="2027"/>
      <c r="FEK39" s="2027"/>
      <c r="FEL39" s="2027"/>
      <c r="FEM39" s="2027"/>
      <c r="FEN39" s="2027"/>
      <c r="FEO39" s="2027"/>
      <c r="FEP39" s="2027"/>
      <c r="FEQ39" s="2027"/>
      <c r="FER39" s="2027"/>
      <c r="FES39" s="2027"/>
      <c r="FET39" s="2027"/>
      <c r="FEU39" s="2027"/>
      <c r="FEV39" s="2027"/>
      <c r="FEW39" s="2027"/>
      <c r="FEX39" s="2027"/>
      <c r="FEY39" s="2027"/>
      <c r="FEZ39" s="2027"/>
      <c r="FFA39" s="2027"/>
      <c r="FFB39" s="2027"/>
      <c r="FFC39" s="2027"/>
      <c r="FFD39" s="2027"/>
      <c r="FFE39" s="2027"/>
      <c r="FFF39" s="2027"/>
      <c r="FFG39" s="2027"/>
      <c r="FFH39" s="2027"/>
      <c r="FFI39" s="2027"/>
      <c r="FFJ39" s="2027"/>
      <c r="FFK39" s="2027"/>
      <c r="FFL39" s="2027"/>
      <c r="FFM39" s="2027"/>
      <c r="FFN39" s="2027"/>
      <c r="FFO39" s="2027"/>
      <c r="FFP39" s="2027"/>
      <c r="FFQ39" s="2027"/>
      <c r="FFR39" s="2027"/>
      <c r="FFS39" s="2027"/>
      <c r="FFT39" s="2027"/>
      <c r="FFU39" s="2027"/>
      <c r="FFV39" s="2027"/>
      <c r="FFW39" s="2027"/>
      <c r="FFX39" s="2027"/>
      <c r="FFY39" s="2027"/>
      <c r="FFZ39" s="2027"/>
      <c r="FGA39" s="2027"/>
      <c r="FGB39" s="2027"/>
      <c r="FGC39" s="2027"/>
      <c r="FGD39" s="2027"/>
      <c r="FGE39" s="2027"/>
      <c r="FGF39" s="2027"/>
      <c r="FGG39" s="2027"/>
      <c r="FGH39" s="2027"/>
      <c r="FGI39" s="2027"/>
      <c r="FGJ39" s="2027"/>
      <c r="FGK39" s="2027"/>
      <c r="FGL39" s="2027"/>
      <c r="FGM39" s="2027"/>
      <c r="FGN39" s="2027"/>
      <c r="FGO39" s="2027"/>
      <c r="FGP39" s="2027"/>
      <c r="FGQ39" s="2027"/>
      <c r="FGR39" s="2027"/>
      <c r="FGS39" s="2027"/>
      <c r="FGT39" s="2027"/>
      <c r="FGU39" s="2027"/>
      <c r="FGV39" s="2027"/>
      <c r="FGW39" s="2027"/>
      <c r="FGX39" s="2027"/>
      <c r="FGY39" s="2027"/>
      <c r="FGZ39" s="2027"/>
      <c r="FHA39" s="2027"/>
      <c r="FHB39" s="2027"/>
      <c r="FHC39" s="2027"/>
      <c r="FHD39" s="2027"/>
      <c r="FHE39" s="2027"/>
      <c r="FHF39" s="2027"/>
      <c r="FHG39" s="2027"/>
      <c r="FHH39" s="2027"/>
      <c r="FHI39" s="2027"/>
      <c r="FHJ39" s="2027"/>
      <c r="FHK39" s="2027"/>
      <c r="FHL39" s="2027"/>
      <c r="FHM39" s="2027"/>
      <c r="FHN39" s="2027"/>
      <c r="FHO39" s="2027"/>
      <c r="FHP39" s="2027"/>
      <c r="FHQ39" s="2027"/>
      <c r="FHR39" s="2027"/>
      <c r="FHS39" s="2027"/>
      <c r="FHT39" s="2027"/>
      <c r="FHU39" s="2027"/>
      <c r="FHV39" s="2027"/>
      <c r="FHW39" s="2027"/>
      <c r="FHX39" s="2027"/>
      <c r="FHY39" s="2027"/>
      <c r="FHZ39" s="2027"/>
      <c r="FIA39" s="2027"/>
      <c r="FIB39" s="2027"/>
      <c r="FIC39" s="2027"/>
      <c r="FID39" s="2027"/>
      <c r="FIE39" s="2027"/>
      <c r="FIF39" s="2027"/>
      <c r="FIG39" s="2027"/>
      <c r="FIH39" s="2027"/>
      <c r="FII39" s="2027"/>
      <c r="FIJ39" s="2027"/>
      <c r="FIK39" s="2027"/>
      <c r="FIL39" s="2027"/>
      <c r="FIM39" s="2027"/>
      <c r="FIN39" s="2027"/>
      <c r="FIO39" s="2027"/>
      <c r="FIP39" s="2027"/>
      <c r="FIQ39" s="2027"/>
      <c r="FIR39" s="2027"/>
      <c r="FIS39" s="2027"/>
      <c r="FIT39" s="2027"/>
      <c r="FIU39" s="2027"/>
      <c r="FIV39" s="2027"/>
      <c r="FIW39" s="2027"/>
      <c r="FIX39" s="2027"/>
      <c r="FIY39" s="2027"/>
      <c r="FIZ39" s="2027"/>
      <c r="FJA39" s="2027"/>
      <c r="FJB39" s="2027"/>
      <c r="FJC39" s="2027"/>
      <c r="FJD39" s="2027"/>
      <c r="FJE39" s="2027"/>
      <c r="FJF39" s="2027"/>
      <c r="FJG39" s="2027"/>
      <c r="FJH39" s="2027"/>
      <c r="FJI39" s="2027"/>
      <c r="FJJ39" s="2027"/>
      <c r="FJK39" s="2027"/>
      <c r="FJL39" s="2027"/>
      <c r="FJM39" s="2027"/>
      <c r="FJN39" s="2027"/>
      <c r="FJO39" s="2027"/>
      <c r="FJP39" s="2027"/>
      <c r="FJQ39" s="2027"/>
      <c r="FJR39" s="2027"/>
      <c r="FJS39" s="2027"/>
      <c r="FJT39" s="2027"/>
      <c r="FJU39" s="2027"/>
      <c r="FJV39" s="2027"/>
      <c r="FJW39" s="2027"/>
      <c r="FJX39" s="2027"/>
      <c r="FJY39" s="2027"/>
      <c r="FJZ39" s="2027"/>
      <c r="FKA39" s="2027"/>
      <c r="FKB39" s="2027"/>
      <c r="FKC39" s="2027"/>
      <c r="FKD39" s="2027"/>
      <c r="FKE39" s="2027"/>
      <c r="FKF39" s="2027"/>
      <c r="FKG39" s="2027"/>
      <c r="FKH39" s="2027"/>
      <c r="FKI39" s="2027"/>
      <c r="FKJ39" s="2027"/>
      <c r="FKK39" s="2027"/>
      <c r="FKL39" s="2027"/>
      <c r="FKM39" s="2027"/>
      <c r="FKN39" s="2027"/>
      <c r="FKO39" s="2027"/>
      <c r="FKP39" s="2027"/>
      <c r="FKQ39" s="2027"/>
      <c r="FKR39" s="2027"/>
      <c r="FKS39" s="2027"/>
      <c r="FKT39" s="2027"/>
      <c r="FKU39" s="2027"/>
      <c r="FKV39" s="2027"/>
      <c r="FKW39" s="2027"/>
      <c r="FKX39" s="2027"/>
      <c r="FKY39" s="2027"/>
      <c r="FKZ39" s="2027"/>
      <c r="FLA39" s="2027"/>
      <c r="FLB39" s="2027"/>
      <c r="FLC39" s="2027"/>
      <c r="FLD39" s="2027"/>
      <c r="FLE39" s="2027"/>
      <c r="FLF39" s="2027"/>
      <c r="FLG39" s="2027"/>
      <c r="FLH39" s="2027"/>
      <c r="FLI39" s="2027"/>
      <c r="FLJ39" s="2027"/>
      <c r="FLK39" s="2027"/>
      <c r="FLL39" s="2027"/>
      <c r="FLM39" s="2027"/>
      <c r="FLN39" s="2027"/>
      <c r="FLO39" s="2027"/>
      <c r="FLP39" s="2027"/>
      <c r="FLQ39" s="2027"/>
      <c r="FLR39" s="2027"/>
      <c r="FLS39" s="2027"/>
      <c r="FLT39" s="2027"/>
      <c r="FLU39" s="2027"/>
      <c r="FLV39" s="2027"/>
      <c r="FLW39" s="2027"/>
      <c r="FLX39" s="2027"/>
      <c r="FLY39" s="2027"/>
      <c r="FLZ39" s="2027"/>
      <c r="FMA39" s="2027"/>
      <c r="FMB39" s="2027"/>
      <c r="FMC39" s="2027"/>
      <c r="FMD39" s="2027"/>
      <c r="FME39" s="2027"/>
      <c r="FMF39" s="2027"/>
      <c r="FMG39" s="2027"/>
      <c r="FMH39" s="2027"/>
      <c r="FMI39" s="2027"/>
      <c r="FMJ39" s="2027"/>
      <c r="FMK39" s="2027"/>
      <c r="FML39" s="2027"/>
      <c r="FMM39" s="2027"/>
      <c r="FMN39" s="2027"/>
      <c r="FMO39" s="2027"/>
      <c r="FMP39" s="2027"/>
      <c r="FMQ39" s="2027"/>
      <c r="FMR39" s="2027"/>
      <c r="FMS39" s="2027"/>
      <c r="FMT39" s="2027"/>
      <c r="FMU39" s="2027"/>
      <c r="FMV39" s="2027"/>
      <c r="FMW39" s="2027"/>
      <c r="FMX39" s="2027"/>
      <c r="FMY39" s="2027"/>
      <c r="FMZ39" s="2027"/>
      <c r="FNA39" s="2027"/>
      <c r="FNB39" s="2027"/>
      <c r="FNC39" s="2027"/>
      <c r="FND39" s="2027"/>
      <c r="FNE39" s="2027"/>
      <c r="FNF39" s="2027"/>
      <c r="FNG39" s="2027"/>
      <c r="FNH39" s="2027"/>
      <c r="FNI39" s="2027"/>
      <c r="FNJ39" s="2027"/>
      <c r="FNK39" s="2027"/>
      <c r="FNL39" s="2027"/>
      <c r="FNM39" s="2027"/>
      <c r="FNN39" s="2027"/>
      <c r="FNO39" s="2027"/>
      <c r="FNP39" s="2027"/>
      <c r="FNQ39" s="2027"/>
      <c r="FNR39" s="2027"/>
      <c r="FNS39" s="2027"/>
      <c r="FNT39" s="2027"/>
      <c r="FNU39" s="2027"/>
      <c r="FNV39" s="2027"/>
      <c r="FNW39" s="2027"/>
      <c r="FNX39" s="2027"/>
      <c r="FNY39" s="2027"/>
      <c r="FNZ39" s="2027"/>
      <c r="FOA39" s="2027"/>
      <c r="FOB39" s="2027"/>
      <c r="FOC39" s="2027"/>
      <c r="FOD39" s="2027"/>
      <c r="FOE39" s="2027"/>
      <c r="FOF39" s="2027"/>
      <c r="FOG39" s="2027"/>
      <c r="FOH39" s="2027"/>
      <c r="FOI39" s="2027"/>
      <c r="FOJ39" s="2027"/>
      <c r="FOK39" s="2027"/>
      <c r="FOL39" s="2027"/>
      <c r="FOM39" s="2027"/>
      <c r="FON39" s="2027"/>
      <c r="FOO39" s="2027"/>
      <c r="FOP39" s="2027"/>
      <c r="FOQ39" s="2027"/>
      <c r="FOR39" s="2027"/>
      <c r="FOS39" s="2027"/>
      <c r="FOT39" s="2027"/>
      <c r="FOU39" s="2027"/>
      <c r="FOV39" s="2027"/>
      <c r="FOW39" s="2027"/>
      <c r="FOX39" s="2027"/>
      <c r="FOY39" s="2027"/>
      <c r="FOZ39" s="2027"/>
      <c r="FPA39" s="2027"/>
      <c r="FPB39" s="2027"/>
      <c r="FPC39" s="2027"/>
      <c r="FPD39" s="2027"/>
      <c r="FPE39" s="2027"/>
      <c r="FPF39" s="2027"/>
      <c r="FPG39" s="2027"/>
      <c r="FPH39" s="2027"/>
      <c r="FPI39" s="2027"/>
      <c r="FPJ39" s="2027"/>
      <c r="FPK39" s="2027"/>
      <c r="FPL39" s="2027"/>
      <c r="FPM39" s="2027"/>
      <c r="FPN39" s="2027"/>
      <c r="FPO39" s="2027"/>
      <c r="FPP39" s="2027"/>
      <c r="FPQ39" s="2027"/>
      <c r="FPR39" s="2027"/>
      <c r="FPS39" s="2027"/>
      <c r="FPT39" s="2027"/>
      <c r="FPU39" s="2027"/>
      <c r="FPV39" s="2027"/>
      <c r="FPW39" s="2027"/>
      <c r="FPX39" s="2027"/>
      <c r="FPY39" s="2027"/>
      <c r="FPZ39" s="2027"/>
      <c r="FQA39" s="2027"/>
      <c r="FQB39" s="2027"/>
      <c r="FQC39" s="2027"/>
      <c r="FQD39" s="2027"/>
      <c r="FQE39" s="2027"/>
      <c r="FQF39" s="2027"/>
      <c r="FQG39" s="2027"/>
      <c r="FQH39" s="2027"/>
      <c r="FQI39" s="2027"/>
      <c r="FQJ39" s="2027"/>
      <c r="FQK39" s="2027"/>
      <c r="FQL39" s="2027"/>
      <c r="FQM39" s="2027"/>
      <c r="FQN39" s="2027"/>
      <c r="FQO39" s="2027"/>
      <c r="FQP39" s="2027"/>
      <c r="FQQ39" s="2027"/>
      <c r="FQR39" s="2027"/>
      <c r="FQS39" s="2027"/>
      <c r="FQT39" s="2027"/>
      <c r="FQU39" s="2027"/>
      <c r="FQV39" s="2027"/>
      <c r="FQW39" s="2027"/>
      <c r="FQX39" s="2027"/>
      <c r="FQY39" s="2027"/>
      <c r="FQZ39" s="2027"/>
      <c r="FRA39" s="2027"/>
      <c r="FRB39" s="2027"/>
      <c r="FRC39" s="2027"/>
      <c r="FRD39" s="2027"/>
      <c r="FRE39" s="2027"/>
      <c r="FRF39" s="2027"/>
      <c r="FRG39" s="2027"/>
      <c r="FRH39" s="2027"/>
      <c r="FRI39" s="2027"/>
      <c r="FRJ39" s="2027"/>
      <c r="FRK39" s="2027"/>
      <c r="FRL39" s="2027"/>
      <c r="FRM39" s="2027"/>
      <c r="FRN39" s="2027"/>
      <c r="FRO39" s="2027"/>
      <c r="FRP39" s="2027"/>
      <c r="FRQ39" s="2027"/>
      <c r="FRR39" s="2027"/>
      <c r="FRS39" s="2027"/>
      <c r="FRT39" s="2027"/>
      <c r="FRU39" s="2027"/>
      <c r="FRV39" s="2027"/>
      <c r="FRW39" s="2027"/>
      <c r="FRX39" s="2027"/>
      <c r="FRY39" s="2027"/>
      <c r="FRZ39" s="2027"/>
      <c r="FSA39" s="2027"/>
      <c r="FSB39" s="2027"/>
      <c r="FSC39" s="2027"/>
      <c r="FSD39" s="2027"/>
      <c r="FSE39" s="2027"/>
      <c r="FSF39" s="2027"/>
      <c r="FSG39" s="2027"/>
      <c r="FSH39" s="2027"/>
      <c r="FSI39" s="2027"/>
      <c r="FSJ39" s="2027"/>
      <c r="FSK39" s="2027"/>
      <c r="FSL39" s="2027"/>
      <c r="FSM39" s="2027"/>
      <c r="FSN39" s="2027"/>
      <c r="FSO39" s="2027"/>
      <c r="FSP39" s="2027"/>
      <c r="FSQ39" s="2027"/>
      <c r="FSR39" s="2027"/>
      <c r="FSS39" s="2027"/>
      <c r="FST39" s="2027"/>
      <c r="FSU39" s="2027"/>
      <c r="FSV39" s="2027"/>
      <c r="FSW39" s="2027"/>
      <c r="FSX39" s="2027"/>
      <c r="FSY39" s="2027"/>
      <c r="FSZ39" s="2027"/>
      <c r="FTA39" s="2027"/>
      <c r="FTB39" s="2027"/>
      <c r="FTC39" s="2027"/>
      <c r="FTD39" s="2027"/>
      <c r="FTE39" s="2027"/>
      <c r="FTF39" s="2027"/>
      <c r="FTG39" s="2027"/>
      <c r="FTH39" s="2027"/>
      <c r="FTI39" s="2027"/>
      <c r="FTJ39" s="2027"/>
      <c r="FTK39" s="2027"/>
      <c r="FTL39" s="2027"/>
      <c r="FTM39" s="2027"/>
      <c r="FTN39" s="2027"/>
      <c r="FTO39" s="2027"/>
      <c r="FTP39" s="2027"/>
      <c r="FTQ39" s="2027"/>
      <c r="FTR39" s="2027"/>
      <c r="FTS39" s="2027"/>
      <c r="FTT39" s="2027"/>
      <c r="FTU39" s="2027"/>
      <c r="FTV39" s="2027"/>
      <c r="FTW39" s="2027"/>
      <c r="FTX39" s="2027"/>
      <c r="FTY39" s="2027"/>
      <c r="FTZ39" s="2027"/>
      <c r="FUA39" s="2027"/>
      <c r="FUB39" s="2027"/>
      <c r="FUC39" s="2027"/>
      <c r="FUD39" s="2027"/>
      <c r="FUE39" s="2027"/>
      <c r="FUF39" s="2027"/>
      <c r="FUG39" s="2027"/>
      <c r="FUH39" s="2027"/>
      <c r="FUI39" s="2027"/>
      <c r="FUJ39" s="2027"/>
      <c r="FUK39" s="2027"/>
      <c r="FUL39" s="2027"/>
      <c r="FUM39" s="2027"/>
      <c r="FUN39" s="2027"/>
      <c r="FUO39" s="2027"/>
      <c r="FUP39" s="2027"/>
      <c r="FUQ39" s="2027"/>
      <c r="FUR39" s="2027"/>
      <c r="FUS39" s="2027"/>
      <c r="FUT39" s="2027"/>
      <c r="FUU39" s="2027"/>
      <c r="FUV39" s="2027"/>
      <c r="FUW39" s="2027"/>
      <c r="FUX39" s="2027"/>
      <c r="FUY39" s="2027"/>
      <c r="FUZ39" s="2027"/>
      <c r="FVA39" s="2027"/>
      <c r="FVB39" s="2027"/>
      <c r="FVC39" s="2027"/>
      <c r="FVD39" s="2027"/>
      <c r="FVE39" s="2027"/>
      <c r="FVF39" s="2027"/>
      <c r="FVG39" s="2027"/>
      <c r="FVH39" s="2027"/>
      <c r="FVI39" s="2027"/>
      <c r="FVJ39" s="2027"/>
      <c r="FVK39" s="2027"/>
      <c r="FVL39" s="2027"/>
      <c r="FVM39" s="2027"/>
      <c r="FVN39" s="2027"/>
      <c r="FVO39" s="2027"/>
      <c r="FVP39" s="2027"/>
      <c r="FVQ39" s="2027"/>
      <c r="FVR39" s="2027"/>
      <c r="FVS39" s="2027"/>
      <c r="FVT39" s="2027"/>
      <c r="FVU39" s="2027"/>
      <c r="FVV39" s="2027"/>
      <c r="FVW39" s="2027"/>
      <c r="FVX39" s="2027"/>
      <c r="FVY39" s="2027"/>
      <c r="FVZ39" s="2027"/>
      <c r="FWA39" s="2027"/>
      <c r="FWB39" s="2027"/>
      <c r="FWC39" s="2027"/>
      <c r="FWD39" s="2027"/>
      <c r="FWE39" s="2027"/>
      <c r="FWF39" s="2027"/>
      <c r="FWG39" s="2027"/>
      <c r="FWH39" s="2027"/>
      <c r="FWI39" s="2027"/>
      <c r="FWJ39" s="2027"/>
      <c r="FWK39" s="2027"/>
      <c r="FWL39" s="2027"/>
      <c r="FWM39" s="2027"/>
      <c r="FWN39" s="2027"/>
      <c r="FWO39" s="2027"/>
      <c r="FWP39" s="2027"/>
      <c r="FWQ39" s="2027"/>
      <c r="FWR39" s="2027"/>
      <c r="FWS39" s="2027"/>
      <c r="FWT39" s="2027"/>
      <c r="FWU39" s="2027"/>
      <c r="FWV39" s="2027"/>
      <c r="FWW39" s="2027"/>
      <c r="FWX39" s="2027"/>
      <c r="FWY39" s="2027"/>
      <c r="FWZ39" s="2027"/>
      <c r="FXA39" s="2027"/>
      <c r="FXB39" s="2027"/>
      <c r="FXC39" s="2027"/>
      <c r="FXD39" s="2027"/>
      <c r="FXE39" s="2027"/>
      <c r="FXF39" s="2027"/>
      <c r="FXG39" s="2027"/>
      <c r="FXH39" s="2027"/>
      <c r="FXI39" s="2027"/>
      <c r="FXJ39" s="2027"/>
      <c r="FXK39" s="2027"/>
      <c r="FXL39" s="2027"/>
      <c r="FXM39" s="2027"/>
      <c r="FXN39" s="2027"/>
      <c r="FXO39" s="2027"/>
      <c r="FXP39" s="2027"/>
      <c r="FXQ39" s="2027"/>
      <c r="FXR39" s="2027"/>
      <c r="FXS39" s="2027"/>
      <c r="FXT39" s="2027"/>
      <c r="FXU39" s="2027"/>
      <c r="FXV39" s="2027"/>
      <c r="FXW39" s="2027"/>
      <c r="FXX39" s="2027"/>
      <c r="FXY39" s="2027"/>
      <c r="FXZ39" s="2027"/>
      <c r="FYA39" s="2027"/>
      <c r="FYB39" s="2027"/>
      <c r="FYC39" s="2027"/>
      <c r="FYD39" s="2027"/>
      <c r="FYE39" s="2027"/>
      <c r="FYF39" s="2027"/>
      <c r="FYG39" s="2027"/>
      <c r="FYH39" s="2027"/>
      <c r="FYI39" s="2027"/>
      <c r="FYJ39" s="2027"/>
      <c r="FYK39" s="2027"/>
      <c r="FYL39" s="2027"/>
      <c r="FYM39" s="2027"/>
      <c r="FYN39" s="2027"/>
      <c r="FYO39" s="2027"/>
      <c r="FYP39" s="2027"/>
      <c r="FYQ39" s="2027"/>
      <c r="FYR39" s="2027"/>
      <c r="FYS39" s="2027"/>
      <c r="FYT39" s="2027"/>
      <c r="FYU39" s="2027"/>
      <c r="FYV39" s="2027"/>
      <c r="FYW39" s="2027"/>
      <c r="FYX39" s="2027"/>
      <c r="FYY39" s="2027"/>
      <c r="FYZ39" s="2027"/>
      <c r="FZA39" s="2027"/>
      <c r="FZB39" s="2027"/>
      <c r="FZC39" s="2027"/>
      <c r="FZD39" s="2027"/>
      <c r="FZE39" s="2027"/>
      <c r="FZF39" s="2027"/>
      <c r="FZG39" s="2027"/>
      <c r="FZH39" s="2027"/>
      <c r="FZI39" s="2027"/>
      <c r="FZJ39" s="2027"/>
      <c r="FZK39" s="2027"/>
      <c r="FZL39" s="2027"/>
      <c r="FZM39" s="2027"/>
      <c r="FZN39" s="2027"/>
      <c r="FZO39" s="2027"/>
      <c r="FZP39" s="2027"/>
      <c r="FZQ39" s="2027"/>
      <c r="FZR39" s="2027"/>
      <c r="FZS39" s="2027"/>
      <c r="FZT39" s="2027"/>
      <c r="FZU39" s="2027"/>
      <c r="FZV39" s="2027"/>
      <c r="FZW39" s="2027"/>
      <c r="FZX39" s="2027"/>
      <c r="FZY39" s="2027"/>
      <c r="FZZ39" s="2027"/>
      <c r="GAA39" s="2027"/>
      <c r="GAB39" s="2027"/>
      <c r="GAC39" s="2027"/>
      <c r="GAD39" s="2027"/>
      <c r="GAE39" s="2027"/>
      <c r="GAF39" s="2027"/>
      <c r="GAG39" s="2027"/>
      <c r="GAH39" s="2027"/>
      <c r="GAI39" s="2027"/>
      <c r="GAJ39" s="2027"/>
      <c r="GAK39" s="2027"/>
      <c r="GAL39" s="2027"/>
      <c r="GAM39" s="2027"/>
      <c r="GAN39" s="2027"/>
      <c r="GAO39" s="2027"/>
      <c r="GAP39" s="2027"/>
      <c r="GAQ39" s="2027"/>
      <c r="GAR39" s="2027"/>
      <c r="GAS39" s="2027"/>
      <c r="GAT39" s="2027"/>
      <c r="GAU39" s="2027"/>
      <c r="GAV39" s="2027"/>
      <c r="GAW39" s="2027"/>
      <c r="GAX39" s="2027"/>
      <c r="GAY39" s="2027"/>
      <c r="GAZ39" s="2027"/>
      <c r="GBA39" s="2027"/>
      <c r="GBB39" s="2027"/>
      <c r="GBC39" s="2027"/>
      <c r="GBD39" s="2027"/>
      <c r="GBE39" s="2027"/>
      <c r="GBF39" s="2027"/>
      <c r="GBG39" s="2027"/>
      <c r="GBH39" s="2027"/>
      <c r="GBI39" s="2027"/>
      <c r="GBJ39" s="2027"/>
      <c r="GBK39" s="2027"/>
      <c r="GBL39" s="2027"/>
      <c r="GBM39" s="2027"/>
      <c r="GBN39" s="2027"/>
      <c r="GBO39" s="2027"/>
      <c r="GBP39" s="2027"/>
      <c r="GBQ39" s="2027"/>
      <c r="GBR39" s="2027"/>
      <c r="GBS39" s="2027"/>
      <c r="GBT39" s="2027"/>
      <c r="GBU39" s="2027"/>
      <c r="GBV39" s="2027"/>
      <c r="GBW39" s="2027"/>
      <c r="GBX39" s="2027"/>
      <c r="GBY39" s="2027"/>
      <c r="GBZ39" s="2027"/>
      <c r="GCA39" s="2027"/>
      <c r="GCB39" s="2027"/>
      <c r="GCC39" s="2027"/>
      <c r="GCD39" s="2027"/>
      <c r="GCE39" s="2027"/>
      <c r="GCF39" s="2027"/>
      <c r="GCG39" s="2027"/>
      <c r="GCH39" s="2027"/>
      <c r="GCI39" s="2027"/>
      <c r="GCJ39" s="2027"/>
      <c r="GCK39" s="2027"/>
      <c r="GCL39" s="2027"/>
      <c r="GCM39" s="2027"/>
      <c r="GCN39" s="2027"/>
      <c r="GCO39" s="2027"/>
      <c r="GCP39" s="2027"/>
      <c r="GCQ39" s="2027"/>
      <c r="GCR39" s="2027"/>
      <c r="GCS39" s="2027"/>
      <c r="GCT39" s="2027"/>
      <c r="GCU39" s="2027"/>
      <c r="GCV39" s="2027"/>
      <c r="GCW39" s="2027"/>
      <c r="GCX39" s="2027"/>
      <c r="GCY39" s="2027"/>
      <c r="GCZ39" s="2027"/>
      <c r="GDA39" s="2027"/>
      <c r="GDB39" s="2027"/>
      <c r="GDC39" s="2027"/>
      <c r="GDD39" s="2027"/>
      <c r="GDE39" s="2027"/>
      <c r="GDF39" s="2027"/>
      <c r="GDG39" s="2027"/>
      <c r="GDH39" s="2027"/>
      <c r="GDI39" s="2027"/>
      <c r="GDJ39" s="2027"/>
      <c r="GDK39" s="2027"/>
      <c r="GDL39" s="2027"/>
      <c r="GDM39" s="2027"/>
      <c r="GDN39" s="2027"/>
      <c r="GDO39" s="2027"/>
      <c r="GDP39" s="2027"/>
      <c r="GDQ39" s="2027"/>
      <c r="GDR39" s="2027"/>
      <c r="GDS39" s="2027"/>
      <c r="GDT39" s="2027"/>
      <c r="GDU39" s="2027"/>
      <c r="GDV39" s="2027"/>
      <c r="GDW39" s="2027"/>
      <c r="GDX39" s="2027"/>
      <c r="GDY39" s="2027"/>
      <c r="GDZ39" s="2027"/>
      <c r="GEA39" s="2027"/>
      <c r="GEB39" s="2027"/>
      <c r="GEC39" s="2027"/>
      <c r="GED39" s="2027"/>
      <c r="GEE39" s="2027"/>
      <c r="GEF39" s="2027"/>
      <c r="GEG39" s="2027"/>
      <c r="GEH39" s="2027"/>
      <c r="GEI39" s="2027"/>
      <c r="GEJ39" s="2027"/>
      <c r="GEK39" s="2027"/>
      <c r="GEL39" s="2027"/>
      <c r="GEM39" s="2027"/>
      <c r="GEN39" s="2027"/>
      <c r="GEO39" s="2027"/>
      <c r="GEP39" s="2027"/>
      <c r="GEQ39" s="2027"/>
      <c r="GER39" s="2027"/>
      <c r="GES39" s="2027"/>
      <c r="GET39" s="2027"/>
      <c r="GEU39" s="2027"/>
      <c r="GEV39" s="2027"/>
      <c r="GEW39" s="2027"/>
      <c r="GEX39" s="2027"/>
      <c r="GEY39" s="2027"/>
      <c r="GEZ39" s="2027"/>
      <c r="GFA39" s="2027"/>
      <c r="GFB39" s="2027"/>
      <c r="GFC39" s="2027"/>
      <c r="GFD39" s="2027"/>
      <c r="GFE39" s="2027"/>
      <c r="GFF39" s="2027"/>
      <c r="GFG39" s="2027"/>
      <c r="GFH39" s="2027"/>
      <c r="GFI39" s="2027"/>
      <c r="GFJ39" s="2027"/>
      <c r="GFK39" s="2027"/>
      <c r="GFL39" s="2027"/>
      <c r="GFM39" s="2027"/>
      <c r="GFN39" s="2027"/>
      <c r="GFO39" s="2027"/>
      <c r="GFP39" s="2027"/>
      <c r="GFQ39" s="2027"/>
      <c r="GFR39" s="2027"/>
      <c r="GFS39" s="2027"/>
      <c r="GFT39" s="2027"/>
      <c r="GFU39" s="2027"/>
      <c r="GFV39" s="2027"/>
      <c r="GFW39" s="2027"/>
      <c r="GFX39" s="2027"/>
      <c r="GFY39" s="2027"/>
      <c r="GFZ39" s="2027"/>
      <c r="GGA39" s="2027"/>
      <c r="GGB39" s="2027"/>
      <c r="GGC39" s="2027"/>
      <c r="GGD39" s="2027"/>
      <c r="GGE39" s="2027"/>
      <c r="GGF39" s="2027"/>
      <c r="GGG39" s="2027"/>
      <c r="GGH39" s="2027"/>
      <c r="GGI39" s="2027"/>
      <c r="GGJ39" s="2027"/>
      <c r="GGK39" s="2027"/>
      <c r="GGL39" s="2027"/>
      <c r="GGM39" s="2027"/>
      <c r="GGN39" s="2027"/>
      <c r="GGO39" s="2027"/>
      <c r="GGP39" s="2027"/>
      <c r="GGQ39" s="2027"/>
      <c r="GGR39" s="2027"/>
      <c r="GGS39" s="2027"/>
      <c r="GGT39" s="2027"/>
      <c r="GGU39" s="2027"/>
      <c r="GGV39" s="2027"/>
      <c r="GGW39" s="2027"/>
      <c r="GGX39" s="2027"/>
      <c r="GGY39" s="2027"/>
      <c r="GGZ39" s="2027"/>
      <c r="GHA39" s="2027"/>
      <c r="GHB39" s="2027"/>
      <c r="GHC39" s="2027"/>
      <c r="GHD39" s="2027"/>
      <c r="GHE39" s="2027"/>
      <c r="GHF39" s="2027"/>
      <c r="GHG39" s="2027"/>
      <c r="GHH39" s="2027"/>
      <c r="GHI39" s="2027"/>
      <c r="GHJ39" s="2027"/>
      <c r="GHK39" s="2027"/>
      <c r="GHL39" s="2027"/>
      <c r="GHM39" s="2027"/>
      <c r="GHN39" s="2027"/>
      <c r="GHO39" s="2027"/>
      <c r="GHP39" s="2027"/>
      <c r="GHQ39" s="2027"/>
      <c r="GHR39" s="2027"/>
      <c r="GHS39" s="2027"/>
      <c r="GHT39" s="2027"/>
      <c r="GHU39" s="2027"/>
      <c r="GHV39" s="2027"/>
      <c r="GHW39" s="2027"/>
      <c r="GHX39" s="2027"/>
      <c r="GHY39" s="2027"/>
      <c r="GHZ39" s="2027"/>
      <c r="GIA39" s="2027"/>
      <c r="GIB39" s="2027"/>
      <c r="GIC39" s="2027"/>
      <c r="GID39" s="2027"/>
      <c r="GIE39" s="2027"/>
      <c r="GIF39" s="2027"/>
      <c r="GIG39" s="2027"/>
      <c r="GIH39" s="2027"/>
      <c r="GII39" s="2027"/>
      <c r="GIJ39" s="2027"/>
      <c r="GIK39" s="2027"/>
      <c r="GIL39" s="2027"/>
      <c r="GIM39" s="2027"/>
      <c r="GIN39" s="2027"/>
      <c r="GIO39" s="2027"/>
      <c r="GIP39" s="2027"/>
      <c r="GIQ39" s="2027"/>
      <c r="GIR39" s="2027"/>
      <c r="GIS39" s="2027"/>
      <c r="GIT39" s="2027"/>
      <c r="GIU39" s="2027"/>
      <c r="GIV39" s="2027"/>
      <c r="GIW39" s="2027"/>
      <c r="GIX39" s="2027"/>
      <c r="GIY39" s="2027"/>
      <c r="GIZ39" s="2027"/>
      <c r="GJA39" s="2027"/>
      <c r="GJB39" s="2027"/>
      <c r="GJC39" s="2027"/>
      <c r="GJD39" s="2027"/>
      <c r="GJE39" s="2027"/>
      <c r="GJF39" s="2027"/>
      <c r="GJG39" s="2027"/>
      <c r="GJH39" s="2027"/>
      <c r="GJI39" s="2027"/>
      <c r="GJJ39" s="2027"/>
      <c r="GJK39" s="2027"/>
      <c r="GJL39" s="2027"/>
      <c r="GJM39" s="2027"/>
      <c r="GJN39" s="2027"/>
      <c r="GJO39" s="2027"/>
      <c r="GJP39" s="2027"/>
      <c r="GJQ39" s="2027"/>
      <c r="GJR39" s="2027"/>
      <c r="GJS39" s="2027"/>
      <c r="GJT39" s="2027"/>
      <c r="GJU39" s="2027"/>
      <c r="GJV39" s="2027"/>
      <c r="GJW39" s="2027"/>
      <c r="GJX39" s="2027"/>
      <c r="GJY39" s="2027"/>
      <c r="GJZ39" s="2027"/>
      <c r="GKA39" s="2027"/>
      <c r="GKB39" s="2027"/>
      <c r="GKC39" s="2027"/>
      <c r="GKD39" s="2027"/>
      <c r="GKE39" s="2027"/>
      <c r="GKF39" s="2027"/>
      <c r="GKG39" s="2027"/>
      <c r="GKH39" s="2027"/>
      <c r="GKI39" s="2027"/>
      <c r="GKJ39" s="2027"/>
      <c r="GKK39" s="2027"/>
      <c r="GKL39" s="2027"/>
      <c r="GKM39" s="2027"/>
      <c r="GKN39" s="2027"/>
      <c r="GKO39" s="2027"/>
      <c r="GKP39" s="2027"/>
      <c r="GKQ39" s="2027"/>
      <c r="GKR39" s="2027"/>
      <c r="GKS39" s="2027"/>
      <c r="GKT39" s="2027"/>
      <c r="GKU39" s="2027"/>
      <c r="GKV39" s="2027"/>
      <c r="GKW39" s="2027"/>
      <c r="GKX39" s="2027"/>
      <c r="GKY39" s="2027"/>
      <c r="GKZ39" s="2027"/>
      <c r="GLA39" s="2027"/>
      <c r="GLB39" s="2027"/>
      <c r="GLC39" s="2027"/>
      <c r="GLD39" s="2027"/>
      <c r="GLE39" s="2027"/>
      <c r="GLF39" s="2027"/>
      <c r="GLG39" s="2027"/>
      <c r="GLH39" s="2027"/>
      <c r="GLI39" s="2027"/>
      <c r="GLJ39" s="2027"/>
      <c r="GLK39" s="2027"/>
      <c r="GLL39" s="2027"/>
      <c r="GLM39" s="2027"/>
      <c r="GLN39" s="2027"/>
      <c r="GLO39" s="2027"/>
      <c r="GLP39" s="2027"/>
      <c r="GLQ39" s="2027"/>
      <c r="GLR39" s="2027"/>
      <c r="GLS39" s="2027"/>
      <c r="GLT39" s="2027"/>
      <c r="GLU39" s="2027"/>
      <c r="GLV39" s="2027"/>
      <c r="GLW39" s="2027"/>
      <c r="GLX39" s="2027"/>
      <c r="GLY39" s="2027"/>
      <c r="GLZ39" s="2027"/>
      <c r="GMA39" s="2027"/>
      <c r="GMB39" s="2027"/>
      <c r="GMC39" s="2027"/>
      <c r="GMD39" s="2027"/>
      <c r="GME39" s="2027"/>
      <c r="GMF39" s="2027"/>
      <c r="GMG39" s="2027"/>
      <c r="GMH39" s="2027"/>
      <c r="GMI39" s="2027"/>
      <c r="GMJ39" s="2027"/>
      <c r="GMK39" s="2027"/>
      <c r="GML39" s="2027"/>
      <c r="GMM39" s="2027"/>
      <c r="GMN39" s="2027"/>
      <c r="GMO39" s="2027"/>
      <c r="GMP39" s="2027"/>
      <c r="GMQ39" s="2027"/>
      <c r="GMR39" s="2027"/>
      <c r="GMS39" s="2027"/>
      <c r="GMT39" s="2027"/>
      <c r="GMU39" s="2027"/>
      <c r="GMV39" s="2027"/>
      <c r="GMW39" s="2027"/>
      <c r="GMX39" s="2027"/>
      <c r="GMY39" s="2027"/>
      <c r="GMZ39" s="2027"/>
      <c r="GNA39" s="2027"/>
      <c r="GNB39" s="2027"/>
      <c r="GNC39" s="2027"/>
      <c r="GND39" s="2027"/>
      <c r="GNE39" s="2027"/>
      <c r="GNF39" s="2027"/>
      <c r="GNG39" s="2027"/>
      <c r="GNH39" s="2027"/>
      <c r="GNI39" s="2027"/>
      <c r="GNJ39" s="2027"/>
      <c r="GNK39" s="2027"/>
      <c r="GNL39" s="2027"/>
      <c r="GNM39" s="2027"/>
      <c r="GNN39" s="2027"/>
      <c r="GNO39" s="2027"/>
      <c r="GNP39" s="2027"/>
      <c r="GNQ39" s="2027"/>
      <c r="GNR39" s="2027"/>
      <c r="GNS39" s="2027"/>
      <c r="GNT39" s="2027"/>
      <c r="GNU39" s="2027"/>
      <c r="GNV39" s="2027"/>
      <c r="GNW39" s="2027"/>
      <c r="GNX39" s="2027"/>
      <c r="GNY39" s="2027"/>
      <c r="GNZ39" s="2027"/>
      <c r="GOA39" s="2027"/>
      <c r="GOB39" s="2027"/>
      <c r="GOC39" s="2027"/>
      <c r="GOD39" s="2027"/>
      <c r="GOE39" s="2027"/>
      <c r="GOF39" s="2027"/>
      <c r="GOG39" s="2027"/>
      <c r="GOH39" s="2027"/>
      <c r="GOI39" s="2027"/>
      <c r="GOJ39" s="2027"/>
      <c r="GOK39" s="2027"/>
      <c r="GOL39" s="2027"/>
      <c r="GOM39" s="2027"/>
      <c r="GON39" s="2027"/>
      <c r="GOO39" s="2027"/>
      <c r="GOP39" s="2027"/>
      <c r="GOQ39" s="2027"/>
      <c r="GOR39" s="2027"/>
      <c r="GOS39" s="2027"/>
      <c r="GOT39" s="2027"/>
      <c r="GOU39" s="2027"/>
      <c r="GOV39" s="2027"/>
      <c r="GOW39" s="2027"/>
      <c r="GOX39" s="2027"/>
      <c r="GOY39" s="2027"/>
      <c r="GOZ39" s="2027"/>
      <c r="GPA39" s="2027"/>
      <c r="GPB39" s="2027"/>
      <c r="GPC39" s="2027"/>
      <c r="GPD39" s="2027"/>
      <c r="GPE39" s="2027"/>
      <c r="GPF39" s="2027"/>
      <c r="GPG39" s="2027"/>
      <c r="GPH39" s="2027"/>
      <c r="GPI39" s="2027"/>
      <c r="GPJ39" s="2027"/>
      <c r="GPK39" s="2027"/>
      <c r="GPL39" s="2027"/>
      <c r="GPM39" s="2027"/>
      <c r="GPN39" s="2027"/>
      <c r="GPO39" s="2027"/>
      <c r="GPP39" s="2027"/>
      <c r="GPQ39" s="2027"/>
      <c r="GPR39" s="2027"/>
      <c r="GPS39" s="2027"/>
      <c r="GPT39" s="2027"/>
      <c r="GPU39" s="2027"/>
      <c r="GPV39" s="2027"/>
      <c r="GPW39" s="2027"/>
      <c r="GPX39" s="2027"/>
      <c r="GPY39" s="2027"/>
      <c r="GPZ39" s="2027"/>
      <c r="GQA39" s="2027"/>
      <c r="GQB39" s="2027"/>
      <c r="GQC39" s="2027"/>
      <c r="GQD39" s="2027"/>
      <c r="GQE39" s="2027"/>
      <c r="GQF39" s="2027"/>
      <c r="GQG39" s="2027"/>
      <c r="GQH39" s="2027"/>
      <c r="GQI39" s="2027"/>
      <c r="GQJ39" s="2027"/>
      <c r="GQK39" s="2027"/>
      <c r="GQL39" s="2027"/>
      <c r="GQM39" s="2027"/>
      <c r="GQN39" s="2027"/>
      <c r="GQO39" s="2027"/>
      <c r="GQP39" s="2027"/>
      <c r="GQQ39" s="2027"/>
      <c r="GQR39" s="2027"/>
      <c r="GQS39" s="2027"/>
      <c r="GQT39" s="2027"/>
      <c r="GQU39" s="2027"/>
      <c r="GQV39" s="2027"/>
      <c r="GQW39" s="2027"/>
      <c r="GQX39" s="2027"/>
      <c r="GQY39" s="2027"/>
      <c r="GQZ39" s="2027"/>
      <c r="GRA39" s="2027"/>
      <c r="GRB39" s="2027"/>
      <c r="GRC39" s="2027"/>
      <c r="GRD39" s="2027"/>
      <c r="GRE39" s="2027"/>
      <c r="GRF39" s="2027"/>
      <c r="GRG39" s="2027"/>
      <c r="GRH39" s="2027"/>
      <c r="GRI39" s="2027"/>
      <c r="GRJ39" s="2027"/>
      <c r="GRK39" s="2027"/>
      <c r="GRL39" s="2027"/>
      <c r="GRM39" s="2027"/>
      <c r="GRN39" s="2027"/>
      <c r="GRO39" s="2027"/>
      <c r="GRP39" s="2027"/>
      <c r="GRQ39" s="2027"/>
      <c r="GRR39" s="2027"/>
      <c r="GRS39" s="2027"/>
      <c r="GRT39" s="2027"/>
      <c r="GRU39" s="2027"/>
      <c r="GRV39" s="2027"/>
      <c r="GRW39" s="2027"/>
      <c r="GRX39" s="2027"/>
      <c r="GRY39" s="2027"/>
      <c r="GRZ39" s="2027"/>
      <c r="GSA39" s="2027"/>
      <c r="GSB39" s="2027"/>
      <c r="GSC39" s="2027"/>
      <c r="GSD39" s="2027"/>
      <c r="GSE39" s="2027"/>
      <c r="GSF39" s="2027"/>
      <c r="GSG39" s="2027"/>
      <c r="GSH39" s="2027"/>
      <c r="GSI39" s="2027"/>
      <c r="GSJ39" s="2027"/>
      <c r="GSK39" s="2027"/>
      <c r="GSL39" s="2027"/>
      <c r="GSM39" s="2027"/>
      <c r="GSN39" s="2027"/>
      <c r="GSO39" s="2027"/>
      <c r="GSP39" s="2027"/>
      <c r="GSQ39" s="2027"/>
      <c r="GSR39" s="2027"/>
      <c r="GSS39" s="2027"/>
      <c r="GST39" s="2027"/>
      <c r="GSU39" s="2027"/>
      <c r="GSV39" s="2027"/>
      <c r="GSW39" s="2027"/>
      <c r="GSX39" s="2027"/>
      <c r="GSY39" s="2027"/>
      <c r="GSZ39" s="2027"/>
      <c r="GTA39" s="2027"/>
      <c r="GTB39" s="2027"/>
      <c r="GTC39" s="2027"/>
      <c r="GTD39" s="2027"/>
      <c r="GTE39" s="2027"/>
      <c r="GTF39" s="2027"/>
      <c r="GTG39" s="2027"/>
      <c r="GTH39" s="2027"/>
      <c r="GTI39" s="2027"/>
      <c r="GTJ39" s="2027"/>
      <c r="GTK39" s="2027"/>
      <c r="GTL39" s="2027"/>
      <c r="GTM39" s="2027"/>
      <c r="GTN39" s="2027"/>
      <c r="GTO39" s="2027"/>
      <c r="GTP39" s="2027"/>
      <c r="GTQ39" s="2027"/>
      <c r="GTR39" s="2027"/>
      <c r="GTS39" s="2027"/>
      <c r="GTT39" s="2027"/>
      <c r="GTU39" s="2027"/>
      <c r="GTV39" s="2027"/>
      <c r="GTW39" s="2027"/>
      <c r="GTX39" s="2027"/>
      <c r="GTY39" s="2027"/>
      <c r="GTZ39" s="2027"/>
      <c r="GUA39" s="2027"/>
      <c r="GUB39" s="2027"/>
      <c r="GUC39" s="2027"/>
      <c r="GUD39" s="2027"/>
      <c r="GUE39" s="2027"/>
      <c r="GUF39" s="2027"/>
      <c r="GUG39" s="2027"/>
      <c r="GUH39" s="2027"/>
      <c r="GUI39" s="2027"/>
      <c r="GUJ39" s="2027"/>
      <c r="GUK39" s="2027"/>
      <c r="GUL39" s="2027"/>
      <c r="GUM39" s="2027"/>
      <c r="GUN39" s="2027"/>
      <c r="GUO39" s="2027"/>
      <c r="GUP39" s="2027"/>
      <c r="GUQ39" s="2027"/>
      <c r="GUR39" s="2027"/>
      <c r="GUS39" s="2027"/>
      <c r="GUT39" s="2027"/>
      <c r="GUU39" s="2027"/>
      <c r="GUV39" s="2027"/>
      <c r="GUW39" s="2027"/>
      <c r="GUX39" s="2027"/>
      <c r="GUY39" s="2027"/>
      <c r="GUZ39" s="2027"/>
      <c r="GVA39" s="2027"/>
      <c r="GVB39" s="2027"/>
      <c r="GVC39" s="2027"/>
      <c r="GVD39" s="2027"/>
      <c r="GVE39" s="2027"/>
      <c r="GVF39" s="2027"/>
      <c r="GVG39" s="2027"/>
      <c r="GVH39" s="2027"/>
      <c r="GVI39" s="2027"/>
      <c r="GVJ39" s="2027"/>
      <c r="GVK39" s="2027"/>
      <c r="GVL39" s="2027"/>
      <c r="GVM39" s="2027"/>
      <c r="GVN39" s="2027"/>
      <c r="GVO39" s="2027"/>
      <c r="GVP39" s="2027"/>
      <c r="GVQ39" s="2027"/>
      <c r="GVR39" s="2027"/>
      <c r="GVS39" s="2027"/>
      <c r="GVT39" s="2027"/>
      <c r="GVU39" s="2027"/>
      <c r="GVV39" s="2027"/>
      <c r="GVW39" s="2027"/>
      <c r="GVX39" s="2027"/>
      <c r="GVY39" s="2027"/>
      <c r="GVZ39" s="2027"/>
      <c r="GWA39" s="2027"/>
      <c r="GWB39" s="2027"/>
      <c r="GWC39" s="2027"/>
      <c r="GWD39" s="2027"/>
      <c r="GWE39" s="2027"/>
      <c r="GWF39" s="2027"/>
      <c r="GWG39" s="2027"/>
      <c r="GWH39" s="2027"/>
      <c r="GWI39" s="2027"/>
      <c r="GWJ39" s="2027"/>
      <c r="GWK39" s="2027"/>
      <c r="GWL39" s="2027"/>
      <c r="GWM39" s="2027"/>
      <c r="GWN39" s="2027"/>
      <c r="GWO39" s="2027"/>
      <c r="GWP39" s="2027"/>
      <c r="GWQ39" s="2027"/>
      <c r="GWR39" s="2027"/>
      <c r="GWS39" s="2027"/>
      <c r="GWT39" s="2027"/>
      <c r="GWU39" s="2027"/>
      <c r="GWV39" s="2027"/>
      <c r="GWW39" s="2027"/>
      <c r="GWX39" s="2027"/>
      <c r="GWY39" s="2027"/>
      <c r="GWZ39" s="2027"/>
      <c r="GXA39" s="2027"/>
      <c r="GXB39" s="2027"/>
      <c r="GXC39" s="2027"/>
      <c r="GXD39" s="2027"/>
      <c r="GXE39" s="2027"/>
      <c r="GXF39" s="2027"/>
      <c r="GXG39" s="2027"/>
      <c r="GXH39" s="2027"/>
      <c r="GXI39" s="2027"/>
      <c r="GXJ39" s="2027"/>
      <c r="GXK39" s="2027"/>
      <c r="GXL39" s="2027"/>
      <c r="GXM39" s="2027"/>
      <c r="GXN39" s="2027"/>
      <c r="GXO39" s="2027"/>
      <c r="GXP39" s="2027"/>
      <c r="GXQ39" s="2027"/>
      <c r="GXR39" s="2027"/>
      <c r="GXS39" s="2027"/>
      <c r="GXT39" s="2027"/>
      <c r="GXU39" s="2027"/>
      <c r="GXV39" s="2027"/>
      <c r="GXW39" s="2027"/>
      <c r="GXX39" s="2027"/>
      <c r="GXY39" s="2027"/>
      <c r="GXZ39" s="2027"/>
      <c r="GYA39" s="2027"/>
      <c r="GYB39" s="2027"/>
      <c r="GYC39" s="2027"/>
      <c r="GYD39" s="2027"/>
      <c r="GYE39" s="2027"/>
      <c r="GYF39" s="2027"/>
      <c r="GYG39" s="2027"/>
      <c r="GYH39" s="2027"/>
      <c r="GYI39" s="2027"/>
      <c r="GYJ39" s="2027"/>
      <c r="GYK39" s="2027"/>
      <c r="GYL39" s="2027"/>
      <c r="GYM39" s="2027"/>
      <c r="GYN39" s="2027"/>
      <c r="GYO39" s="2027"/>
      <c r="GYP39" s="2027"/>
      <c r="GYQ39" s="2027"/>
      <c r="GYR39" s="2027"/>
      <c r="GYS39" s="2027"/>
      <c r="GYT39" s="2027"/>
      <c r="GYU39" s="2027"/>
      <c r="GYV39" s="2027"/>
      <c r="GYW39" s="2027"/>
      <c r="GYX39" s="2027"/>
      <c r="GYY39" s="2027"/>
      <c r="GYZ39" s="2027"/>
      <c r="GZA39" s="2027"/>
      <c r="GZB39" s="2027"/>
      <c r="GZC39" s="2027"/>
      <c r="GZD39" s="2027"/>
      <c r="GZE39" s="2027"/>
      <c r="GZF39" s="2027"/>
      <c r="GZG39" s="2027"/>
      <c r="GZH39" s="2027"/>
      <c r="GZI39" s="2027"/>
      <c r="GZJ39" s="2027"/>
      <c r="GZK39" s="2027"/>
      <c r="GZL39" s="2027"/>
      <c r="GZM39" s="2027"/>
      <c r="GZN39" s="2027"/>
      <c r="GZO39" s="2027"/>
      <c r="GZP39" s="2027"/>
      <c r="GZQ39" s="2027"/>
      <c r="GZR39" s="2027"/>
      <c r="GZS39" s="2027"/>
      <c r="GZT39" s="2027"/>
      <c r="GZU39" s="2027"/>
      <c r="GZV39" s="2027"/>
      <c r="GZW39" s="2027"/>
      <c r="GZX39" s="2027"/>
      <c r="GZY39" s="2027"/>
      <c r="GZZ39" s="2027"/>
      <c r="HAA39" s="2027"/>
      <c r="HAB39" s="2027"/>
      <c r="HAC39" s="2027"/>
      <c r="HAD39" s="2027"/>
      <c r="HAE39" s="2027"/>
      <c r="HAF39" s="2027"/>
      <c r="HAG39" s="2027"/>
      <c r="HAH39" s="2027"/>
      <c r="HAI39" s="2027"/>
      <c r="HAJ39" s="2027"/>
      <c r="HAK39" s="2027"/>
      <c r="HAL39" s="2027"/>
      <c r="HAM39" s="2027"/>
      <c r="HAN39" s="2027"/>
      <c r="HAO39" s="2027"/>
      <c r="HAP39" s="2027"/>
      <c r="HAQ39" s="2027"/>
      <c r="HAR39" s="2027"/>
      <c r="HAS39" s="2027"/>
      <c r="HAT39" s="2027"/>
      <c r="HAU39" s="2027"/>
      <c r="HAV39" s="2027"/>
      <c r="HAW39" s="2027"/>
      <c r="HAX39" s="2027"/>
      <c r="HAY39" s="2027"/>
      <c r="HAZ39" s="2027"/>
      <c r="HBA39" s="2027"/>
      <c r="HBB39" s="2027"/>
      <c r="HBC39" s="2027"/>
      <c r="HBD39" s="2027"/>
      <c r="HBE39" s="2027"/>
      <c r="HBF39" s="2027"/>
      <c r="HBG39" s="2027"/>
      <c r="HBH39" s="2027"/>
      <c r="HBI39" s="2027"/>
      <c r="HBJ39" s="2027"/>
      <c r="HBK39" s="2027"/>
      <c r="HBL39" s="2027"/>
      <c r="HBM39" s="2027"/>
      <c r="HBN39" s="2027"/>
      <c r="HBO39" s="2027"/>
      <c r="HBP39" s="2027"/>
      <c r="HBQ39" s="2027"/>
      <c r="HBR39" s="2027"/>
      <c r="HBS39" s="2027"/>
      <c r="HBT39" s="2027"/>
      <c r="HBU39" s="2027"/>
      <c r="HBV39" s="2027"/>
      <c r="HBW39" s="2027"/>
      <c r="HBX39" s="2027"/>
      <c r="HBY39" s="2027"/>
      <c r="HBZ39" s="2027"/>
      <c r="HCA39" s="2027"/>
      <c r="HCB39" s="2027"/>
      <c r="HCC39" s="2027"/>
      <c r="HCD39" s="2027"/>
      <c r="HCE39" s="2027"/>
      <c r="HCF39" s="2027"/>
      <c r="HCG39" s="2027"/>
      <c r="HCH39" s="2027"/>
      <c r="HCI39" s="2027"/>
      <c r="HCJ39" s="2027"/>
      <c r="HCK39" s="2027"/>
      <c r="HCL39" s="2027"/>
      <c r="HCM39" s="2027"/>
      <c r="HCN39" s="2027"/>
      <c r="HCO39" s="2027"/>
      <c r="HCP39" s="2027"/>
      <c r="HCQ39" s="2027"/>
      <c r="HCR39" s="2027"/>
      <c r="HCS39" s="2027"/>
      <c r="HCT39" s="2027"/>
      <c r="HCU39" s="2027"/>
      <c r="HCV39" s="2027"/>
      <c r="HCW39" s="2027"/>
      <c r="HCX39" s="2027"/>
      <c r="HCY39" s="2027"/>
      <c r="HCZ39" s="2027"/>
      <c r="HDA39" s="2027"/>
      <c r="HDB39" s="2027"/>
      <c r="HDC39" s="2027"/>
      <c r="HDD39" s="2027"/>
      <c r="HDE39" s="2027"/>
      <c r="HDF39" s="2027"/>
      <c r="HDG39" s="2027"/>
      <c r="HDH39" s="2027"/>
      <c r="HDI39" s="2027"/>
      <c r="HDJ39" s="2027"/>
      <c r="HDK39" s="2027"/>
      <c r="HDL39" s="2027"/>
      <c r="HDM39" s="2027"/>
      <c r="HDN39" s="2027"/>
      <c r="HDO39" s="2027"/>
      <c r="HDP39" s="2027"/>
      <c r="HDQ39" s="2027"/>
      <c r="HDR39" s="2027"/>
      <c r="HDS39" s="2027"/>
      <c r="HDT39" s="2027"/>
      <c r="HDU39" s="2027"/>
      <c r="HDV39" s="2027"/>
      <c r="HDW39" s="2027"/>
      <c r="HDX39" s="2027"/>
      <c r="HDY39" s="2027"/>
      <c r="HDZ39" s="2027"/>
      <c r="HEA39" s="2027"/>
      <c r="HEB39" s="2027"/>
      <c r="HEC39" s="2027"/>
      <c r="HED39" s="2027"/>
      <c r="HEE39" s="2027"/>
      <c r="HEF39" s="2027"/>
      <c r="HEG39" s="2027"/>
      <c r="HEH39" s="2027"/>
      <c r="HEI39" s="2027"/>
      <c r="HEJ39" s="2027"/>
      <c r="HEK39" s="2027"/>
      <c r="HEL39" s="2027"/>
      <c r="HEM39" s="2027"/>
      <c r="HEN39" s="2027"/>
      <c r="HEO39" s="2027"/>
      <c r="HEP39" s="2027"/>
      <c r="HEQ39" s="2027"/>
      <c r="HER39" s="2027"/>
      <c r="HES39" s="2027"/>
      <c r="HET39" s="2027"/>
      <c r="HEU39" s="2027"/>
      <c r="HEV39" s="2027"/>
      <c r="HEW39" s="2027"/>
      <c r="HEX39" s="2027"/>
      <c r="HEY39" s="2027"/>
      <c r="HEZ39" s="2027"/>
      <c r="HFA39" s="2027"/>
      <c r="HFB39" s="2027"/>
      <c r="HFC39" s="2027"/>
      <c r="HFD39" s="2027"/>
      <c r="HFE39" s="2027"/>
      <c r="HFF39" s="2027"/>
      <c r="HFG39" s="2027"/>
      <c r="HFH39" s="2027"/>
      <c r="HFI39" s="2027"/>
      <c r="HFJ39" s="2027"/>
      <c r="HFK39" s="2027"/>
      <c r="HFL39" s="2027"/>
      <c r="HFM39" s="2027"/>
      <c r="HFN39" s="2027"/>
      <c r="HFO39" s="2027"/>
      <c r="HFP39" s="2027"/>
      <c r="HFQ39" s="2027"/>
      <c r="HFR39" s="2027"/>
      <c r="HFS39" s="2027"/>
      <c r="HFT39" s="2027"/>
      <c r="HFU39" s="2027"/>
      <c r="HFV39" s="2027"/>
      <c r="HFW39" s="2027"/>
      <c r="HFX39" s="2027"/>
      <c r="HFY39" s="2027"/>
      <c r="HFZ39" s="2027"/>
      <c r="HGA39" s="2027"/>
      <c r="HGB39" s="2027"/>
      <c r="HGC39" s="2027"/>
      <c r="HGD39" s="2027"/>
      <c r="HGE39" s="2027"/>
      <c r="HGF39" s="2027"/>
      <c r="HGG39" s="2027"/>
      <c r="HGH39" s="2027"/>
      <c r="HGI39" s="2027"/>
      <c r="HGJ39" s="2027"/>
      <c r="HGK39" s="2027"/>
      <c r="HGL39" s="2027"/>
      <c r="HGM39" s="2027"/>
      <c r="HGN39" s="2027"/>
      <c r="HGO39" s="2027"/>
      <c r="HGP39" s="2027"/>
      <c r="HGQ39" s="2027"/>
      <c r="HGR39" s="2027"/>
      <c r="HGS39" s="2027"/>
      <c r="HGT39" s="2027"/>
      <c r="HGU39" s="2027"/>
      <c r="HGV39" s="2027"/>
      <c r="HGW39" s="2027"/>
      <c r="HGX39" s="2027"/>
      <c r="HGY39" s="2027"/>
      <c r="HGZ39" s="2027"/>
      <c r="HHA39" s="2027"/>
      <c r="HHB39" s="2027"/>
      <c r="HHC39" s="2027"/>
      <c r="HHD39" s="2027"/>
      <c r="HHE39" s="2027"/>
      <c r="HHF39" s="2027"/>
      <c r="HHG39" s="2027"/>
      <c r="HHH39" s="2027"/>
      <c r="HHI39" s="2027"/>
      <c r="HHJ39" s="2027"/>
      <c r="HHK39" s="2027"/>
      <c r="HHL39" s="2027"/>
      <c r="HHM39" s="2027"/>
      <c r="HHN39" s="2027"/>
      <c r="HHO39" s="2027"/>
      <c r="HHP39" s="2027"/>
      <c r="HHQ39" s="2027"/>
      <c r="HHR39" s="2027"/>
      <c r="HHS39" s="2027"/>
      <c r="HHT39" s="2027"/>
      <c r="HHU39" s="2027"/>
      <c r="HHV39" s="2027"/>
      <c r="HHW39" s="2027"/>
      <c r="HHX39" s="2027"/>
      <c r="HHY39" s="2027"/>
      <c r="HHZ39" s="2027"/>
      <c r="HIA39" s="2027"/>
      <c r="HIB39" s="2027"/>
      <c r="HIC39" s="2027"/>
      <c r="HID39" s="2027"/>
      <c r="HIE39" s="2027"/>
      <c r="HIF39" s="2027"/>
      <c r="HIG39" s="2027"/>
      <c r="HIH39" s="2027"/>
      <c r="HII39" s="2027"/>
      <c r="HIJ39" s="2027"/>
      <c r="HIK39" s="2027"/>
      <c r="HIL39" s="2027"/>
      <c r="HIM39" s="2027"/>
      <c r="HIN39" s="2027"/>
      <c r="HIO39" s="2027"/>
      <c r="HIP39" s="2027"/>
      <c r="HIQ39" s="2027"/>
      <c r="HIR39" s="2027"/>
      <c r="HIS39" s="2027"/>
      <c r="HIT39" s="2027"/>
      <c r="HIU39" s="2027"/>
      <c r="HIV39" s="2027"/>
      <c r="HIW39" s="2027"/>
      <c r="HIX39" s="2027"/>
      <c r="HIY39" s="2027"/>
      <c r="HIZ39" s="2027"/>
      <c r="HJA39" s="2027"/>
      <c r="HJB39" s="2027"/>
      <c r="HJC39" s="2027"/>
      <c r="HJD39" s="2027"/>
      <c r="HJE39" s="2027"/>
      <c r="HJF39" s="2027"/>
      <c r="HJG39" s="2027"/>
      <c r="HJH39" s="2027"/>
      <c r="HJI39" s="2027"/>
      <c r="HJJ39" s="2027"/>
      <c r="HJK39" s="2027"/>
      <c r="HJL39" s="2027"/>
      <c r="HJM39" s="2027"/>
      <c r="HJN39" s="2027"/>
      <c r="HJO39" s="2027"/>
      <c r="HJP39" s="2027"/>
      <c r="HJQ39" s="2027"/>
      <c r="HJR39" s="2027"/>
      <c r="HJS39" s="2027"/>
      <c r="HJT39" s="2027"/>
      <c r="HJU39" s="2027"/>
      <c r="HJV39" s="2027"/>
      <c r="HJW39" s="2027"/>
      <c r="HJX39" s="2027"/>
      <c r="HJY39" s="2027"/>
      <c r="HJZ39" s="2027"/>
      <c r="HKA39" s="2027"/>
      <c r="HKB39" s="2027"/>
      <c r="HKC39" s="2027"/>
      <c r="HKD39" s="2027"/>
      <c r="HKE39" s="2027"/>
      <c r="HKF39" s="2027"/>
      <c r="HKG39" s="2027"/>
      <c r="HKH39" s="2027"/>
      <c r="HKI39" s="2027"/>
      <c r="HKJ39" s="2027"/>
      <c r="HKK39" s="2027"/>
      <c r="HKL39" s="2027"/>
      <c r="HKM39" s="2027"/>
      <c r="HKN39" s="2027"/>
      <c r="HKO39" s="2027"/>
      <c r="HKP39" s="2027"/>
      <c r="HKQ39" s="2027"/>
      <c r="HKR39" s="2027"/>
      <c r="HKS39" s="2027"/>
      <c r="HKT39" s="2027"/>
      <c r="HKU39" s="2027"/>
      <c r="HKV39" s="2027"/>
      <c r="HKW39" s="2027"/>
      <c r="HKX39" s="2027"/>
      <c r="HKY39" s="2027"/>
      <c r="HKZ39" s="2027"/>
      <c r="HLA39" s="2027"/>
      <c r="HLB39" s="2027"/>
      <c r="HLC39" s="2027"/>
      <c r="HLD39" s="2027"/>
      <c r="HLE39" s="2027"/>
      <c r="HLF39" s="2027"/>
      <c r="HLG39" s="2027"/>
      <c r="HLH39" s="2027"/>
      <c r="HLI39" s="2027"/>
      <c r="HLJ39" s="2027"/>
      <c r="HLK39" s="2027"/>
      <c r="HLL39" s="2027"/>
      <c r="HLM39" s="2027"/>
      <c r="HLN39" s="2027"/>
      <c r="HLO39" s="2027"/>
      <c r="HLP39" s="2027"/>
      <c r="HLQ39" s="2027"/>
      <c r="HLR39" s="2027"/>
      <c r="HLS39" s="2027"/>
      <c r="HLT39" s="2027"/>
      <c r="HLU39" s="2027"/>
      <c r="HLV39" s="2027"/>
      <c r="HLW39" s="2027"/>
      <c r="HLX39" s="2027"/>
      <c r="HLY39" s="2027"/>
      <c r="HLZ39" s="2027"/>
      <c r="HMA39" s="2027"/>
      <c r="HMB39" s="2027"/>
      <c r="HMC39" s="2027"/>
      <c r="HMD39" s="2027"/>
      <c r="HME39" s="2027"/>
      <c r="HMF39" s="2027"/>
      <c r="HMG39" s="2027"/>
      <c r="HMH39" s="2027"/>
      <c r="HMI39" s="2027"/>
      <c r="HMJ39" s="2027"/>
      <c r="HMK39" s="2027"/>
      <c r="HML39" s="2027"/>
      <c r="HMM39" s="2027"/>
      <c r="HMN39" s="2027"/>
      <c r="HMO39" s="2027"/>
      <c r="HMP39" s="2027"/>
      <c r="HMQ39" s="2027"/>
      <c r="HMR39" s="2027"/>
      <c r="HMS39" s="2027"/>
      <c r="HMT39" s="2027"/>
      <c r="HMU39" s="2027"/>
      <c r="HMV39" s="2027"/>
      <c r="HMW39" s="2027"/>
      <c r="HMX39" s="2027"/>
      <c r="HMY39" s="2027"/>
      <c r="HMZ39" s="2027"/>
      <c r="HNA39" s="2027"/>
      <c r="HNB39" s="2027"/>
      <c r="HNC39" s="2027"/>
      <c r="HND39" s="2027"/>
      <c r="HNE39" s="2027"/>
      <c r="HNF39" s="2027"/>
      <c r="HNG39" s="2027"/>
      <c r="HNH39" s="2027"/>
      <c r="HNI39" s="2027"/>
      <c r="HNJ39" s="2027"/>
      <c r="HNK39" s="2027"/>
      <c r="HNL39" s="2027"/>
      <c r="HNM39" s="2027"/>
      <c r="HNN39" s="2027"/>
      <c r="HNO39" s="2027"/>
      <c r="HNP39" s="2027"/>
      <c r="HNQ39" s="2027"/>
      <c r="HNR39" s="2027"/>
      <c r="HNS39" s="2027"/>
      <c r="HNT39" s="2027"/>
      <c r="HNU39" s="2027"/>
      <c r="HNV39" s="2027"/>
      <c r="HNW39" s="2027"/>
      <c r="HNX39" s="2027"/>
      <c r="HNY39" s="2027"/>
      <c r="HNZ39" s="2027"/>
      <c r="HOA39" s="2027"/>
      <c r="HOB39" s="2027"/>
      <c r="HOC39" s="2027"/>
      <c r="HOD39" s="2027"/>
      <c r="HOE39" s="2027"/>
      <c r="HOF39" s="2027"/>
      <c r="HOG39" s="2027"/>
      <c r="HOH39" s="2027"/>
      <c r="HOI39" s="2027"/>
      <c r="HOJ39" s="2027"/>
      <c r="HOK39" s="2027"/>
      <c r="HOL39" s="2027"/>
      <c r="HOM39" s="2027"/>
      <c r="HON39" s="2027"/>
      <c r="HOO39" s="2027"/>
      <c r="HOP39" s="2027"/>
      <c r="HOQ39" s="2027"/>
      <c r="HOR39" s="2027"/>
      <c r="HOS39" s="2027"/>
      <c r="HOT39" s="2027"/>
      <c r="HOU39" s="2027"/>
      <c r="HOV39" s="2027"/>
      <c r="HOW39" s="2027"/>
      <c r="HOX39" s="2027"/>
      <c r="HOY39" s="2027"/>
      <c r="HOZ39" s="2027"/>
      <c r="HPA39" s="2027"/>
      <c r="HPB39" s="2027"/>
      <c r="HPC39" s="2027"/>
      <c r="HPD39" s="2027"/>
      <c r="HPE39" s="2027"/>
      <c r="HPF39" s="2027"/>
      <c r="HPG39" s="2027"/>
      <c r="HPH39" s="2027"/>
      <c r="HPI39" s="2027"/>
      <c r="HPJ39" s="2027"/>
      <c r="HPK39" s="2027"/>
      <c r="HPL39" s="2027"/>
      <c r="HPM39" s="2027"/>
      <c r="HPN39" s="2027"/>
      <c r="HPO39" s="2027"/>
      <c r="HPP39" s="2027"/>
      <c r="HPQ39" s="2027"/>
      <c r="HPR39" s="2027"/>
      <c r="HPS39" s="2027"/>
      <c r="HPT39" s="2027"/>
      <c r="HPU39" s="2027"/>
      <c r="HPV39" s="2027"/>
      <c r="HPW39" s="2027"/>
      <c r="HPX39" s="2027"/>
      <c r="HPY39" s="2027"/>
      <c r="HPZ39" s="2027"/>
      <c r="HQA39" s="2027"/>
      <c r="HQB39" s="2027"/>
      <c r="HQC39" s="2027"/>
      <c r="HQD39" s="2027"/>
      <c r="HQE39" s="2027"/>
      <c r="HQF39" s="2027"/>
      <c r="HQG39" s="2027"/>
      <c r="HQH39" s="2027"/>
      <c r="HQI39" s="2027"/>
      <c r="HQJ39" s="2027"/>
      <c r="HQK39" s="2027"/>
      <c r="HQL39" s="2027"/>
      <c r="HQM39" s="2027"/>
      <c r="HQN39" s="2027"/>
      <c r="HQO39" s="2027"/>
      <c r="HQP39" s="2027"/>
      <c r="HQQ39" s="2027"/>
      <c r="HQR39" s="2027"/>
      <c r="HQS39" s="2027"/>
      <c r="HQT39" s="2027"/>
      <c r="HQU39" s="2027"/>
      <c r="HQV39" s="2027"/>
      <c r="HQW39" s="2027"/>
      <c r="HQX39" s="2027"/>
      <c r="HQY39" s="2027"/>
      <c r="HQZ39" s="2027"/>
      <c r="HRA39" s="2027"/>
      <c r="HRB39" s="2027"/>
      <c r="HRC39" s="2027"/>
      <c r="HRD39" s="2027"/>
      <c r="HRE39" s="2027"/>
      <c r="HRF39" s="2027"/>
      <c r="HRG39" s="2027"/>
      <c r="HRH39" s="2027"/>
      <c r="HRI39" s="2027"/>
      <c r="HRJ39" s="2027"/>
      <c r="HRK39" s="2027"/>
      <c r="HRL39" s="2027"/>
      <c r="HRM39" s="2027"/>
      <c r="HRN39" s="2027"/>
      <c r="HRO39" s="2027"/>
      <c r="HRP39" s="2027"/>
      <c r="HRQ39" s="2027"/>
      <c r="HRR39" s="2027"/>
      <c r="HRS39" s="2027"/>
      <c r="HRT39" s="2027"/>
      <c r="HRU39" s="2027"/>
      <c r="HRV39" s="2027"/>
      <c r="HRW39" s="2027"/>
      <c r="HRX39" s="2027"/>
      <c r="HRY39" s="2027"/>
      <c r="HRZ39" s="2027"/>
      <c r="HSA39" s="2027"/>
      <c r="HSB39" s="2027"/>
      <c r="HSC39" s="2027"/>
      <c r="HSD39" s="2027"/>
      <c r="HSE39" s="2027"/>
      <c r="HSF39" s="2027"/>
      <c r="HSG39" s="2027"/>
      <c r="HSH39" s="2027"/>
      <c r="HSI39" s="2027"/>
      <c r="HSJ39" s="2027"/>
      <c r="HSK39" s="2027"/>
      <c r="HSL39" s="2027"/>
      <c r="HSM39" s="2027"/>
      <c r="HSN39" s="2027"/>
      <c r="HSO39" s="2027"/>
      <c r="HSP39" s="2027"/>
      <c r="HSQ39" s="2027"/>
      <c r="HSR39" s="2027"/>
      <c r="HSS39" s="2027"/>
      <c r="HST39" s="2027"/>
      <c r="HSU39" s="2027"/>
      <c r="HSV39" s="2027"/>
      <c r="HSW39" s="2027"/>
      <c r="HSX39" s="2027"/>
      <c r="HSY39" s="2027"/>
      <c r="HSZ39" s="2027"/>
      <c r="HTA39" s="2027"/>
      <c r="HTB39" s="2027"/>
      <c r="HTC39" s="2027"/>
      <c r="HTD39" s="2027"/>
      <c r="HTE39" s="2027"/>
      <c r="HTF39" s="2027"/>
      <c r="HTG39" s="2027"/>
      <c r="HTH39" s="2027"/>
      <c r="HTI39" s="2027"/>
      <c r="HTJ39" s="2027"/>
      <c r="HTK39" s="2027"/>
      <c r="HTL39" s="2027"/>
      <c r="HTM39" s="2027"/>
      <c r="HTN39" s="2027"/>
      <c r="HTO39" s="2027"/>
      <c r="HTP39" s="2027"/>
      <c r="HTQ39" s="2027"/>
      <c r="HTR39" s="2027"/>
      <c r="HTS39" s="2027"/>
      <c r="HTT39" s="2027"/>
      <c r="HTU39" s="2027"/>
      <c r="HTV39" s="2027"/>
      <c r="HTW39" s="2027"/>
      <c r="HTX39" s="2027"/>
      <c r="HTY39" s="2027"/>
      <c r="HTZ39" s="2027"/>
      <c r="HUA39" s="2027"/>
      <c r="HUB39" s="2027"/>
      <c r="HUC39" s="2027"/>
      <c r="HUD39" s="2027"/>
      <c r="HUE39" s="2027"/>
      <c r="HUF39" s="2027"/>
      <c r="HUG39" s="2027"/>
      <c r="HUH39" s="2027"/>
      <c r="HUI39" s="2027"/>
      <c r="HUJ39" s="2027"/>
      <c r="HUK39" s="2027"/>
      <c r="HUL39" s="2027"/>
      <c r="HUM39" s="2027"/>
      <c r="HUN39" s="2027"/>
      <c r="HUO39" s="2027"/>
      <c r="HUP39" s="2027"/>
      <c r="HUQ39" s="2027"/>
      <c r="HUR39" s="2027"/>
      <c r="HUS39" s="2027"/>
      <c r="HUT39" s="2027"/>
      <c r="HUU39" s="2027"/>
      <c r="HUV39" s="2027"/>
      <c r="HUW39" s="2027"/>
      <c r="HUX39" s="2027"/>
      <c r="HUY39" s="2027"/>
      <c r="HUZ39" s="2027"/>
      <c r="HVA39" s="2027"/>
      <c r="HVB39" s="2027"/>
      <c r="HVC39" s="2027"/>
      <c r="HVD39" s="2027"/>
      <c r="HVE39" s="2027"/>
      <c r="HVF39" s="2027"/>
      <c r="HVG39" s="2027"/>
      <c r="HVH39" s="2027"/>
      <c r="HVI39" s="2027"/>
      <c r="HVJ39" s="2027"/>
      <c r="HVK39" s="2027"/>
      <c r="HVL39" s="2027"/>
      <c r="HVM39" s="2027"/>
      <c r="HVN39" s="2027"/>
      <c r="HVO39" s="2027"/>
      <c r="HVP39" s="2027"/>
      <c r="HVQ39" s="2027"/>
      <c r="HVR39" s="2027"/>
      <c r="HVS39" s="2027"/>
      <c r="HVT39" s="2027"/>
      <c r="HVU39" s="2027"/>
      <c r="HVV39" s="2027"/>
      <c r="HVW39" s="2027"/>
      <c r="HVX39" s="2027"/>
      <c r="HVY39" s="2027"/>
      <c r="HVZ39" s="2027"/>
      <c r="HWA39" s="2027"/>
      <c r="HWB39" s="2027"/>
      <c r="HWC39" s="2027"/>
      <c r="HWD39" s="2027"/>
      <c r="HWE39" s="2027"/>
      <c r="HWF39" s="2027"/>
      <c r="HWG39" s="2027"/>
      <c r="HWH39" s="2027"/>
      <c r="HWI39" s="2027"/>
      <c r="HWJ39" s="2027"/>
      <c r="HWK39" s="2027"/>
      <c r="HWL39" s="2027"/>
      <c r="HWM39" s="2027"/>
      <c r="HWN39" s="2027"/>
      <c r="HWO39" s="2027"/>
      <c r="HWP39" s="2027"/>
      <c r="HWQ39" s="2027"/>
      <c r="HWR39" s="2027"/>
      <c r="HWS39" s="2027"/>
      <c r="HWT39" s="2027"/>
      <c r="HWU39" s="2027"/>
      <c r="HWV39" s="2027"/>
      <c r="HWW39" s="2027"/>
      <c r="HWX39" s="2027"/>
      <c r="HWY39" s="2027"/>
      <c r="HWZ39" s="2027"/>
      <c r="HXA39" s="2027"/>
      <c r="HXB39" s="2027"/>
      <c r="HXC39" s="2027"/>
      <c r="HXD39" s="2027"/>
      <c r="HXE39" s="2027"/>
      <c r="HXF39" s="2027"/>
      <c r="HXG39" s="2027"/>
      <c r="HXH39" s="2027"/>
      <c r="HXI39" s="2027"/>
      <c r="HXJ39" s="2027"/>
      <c r="HXK39" s="2027"/>
      <c r="HXL39" s="2027"/>
      <c r="HXM39" s="2027"/>
      <c r="HXN39" s="2027"/>
      <c r="HXO39" s="2027"/>
      <c r="HXP39" s="2027"/>
      <c r="HXQ39" s="2027"/>
      <c r="HXR39" s="2027"/>
      <c r="HXS39" s="2027"/>
      <c r="HXT39" s="2027"/>
      <c r="HXU39" s="2027"/>
      <c r="HXV39" s="2027"/>
      <c r="HXW39" s="2027"/>
      <c r="HXX39" s="2027"/>
      <c r="HXY39" s="2027"/>
      <c r="HXZ39" s="2027"/>
      <c r="HYA39" s="2027"/>
      <c r="HYB39" s="2027"/>
      <c r="HYC39" s="2027"/>
      <c r="HYD39" s="2027"/>
      <c r="HYE39" s="2027"/>
      <c r="HYF39" s="2027"/>
      <c r="HYG39" s="2027"/>
      <c r="HYH39" s="2027"/>
      <c r="HYI39" s="2027"/>
      <c r="HYJ39" s="2027"/>
      <c r="HYK39" s="2027"/>
      <c r="HYL39" s="2027"/>
      <c r="HYM39" s="2027"/>
      <c r="HYN39" s="2027"/>
      <c r="HYO39" s="2027"/>
      <c r="HYP39" s="2027"/>
      <c r="HYQ39" s="2027"/>
      <c r="HYR39" s="2027"/>
      <c r="HYS39" s="2027"/>
      <c r="HYT39" s="2027"/>
      <c r="HYU39" s="2027"/>
      <c r="HYV39" s="2027"/>
      <c r="HYW39" s="2027"/>
      <c r="HYX39" s="2027"/>
      <c r="HYY39" s="2027"/>
      <c r="HYZ39" s="2027"/>
      <c r="HZA39" s="2027"/>
      <c r="HZB39" s="2027"/>
      <c r="HZC39" s="2027"/>
      <c r="HZD39" s="2027"/>
      <c r="HZE39" s="2027"/>
      <c r="HZF39" s="2027"/>
      <c r="HZG39" s="2027"/>
      <c r="HZH39" s="2027"/>
      <c r="HZI39" s="2027"/>
      <c r="HZJ39" s="2027"/>
      <c r="HZK39" s="2027"/>
      <c r="HZL39" s="2027"/>
      <c r="HZM39" s="2027"/>
      <c r="HZN39" s="2027"/>
      <c r="HZO39" s="2027"/>
      <c r="HZP39" s="2027"/>
      <c r="HZQ39" s="2027"/>
      <c r="HZR39" s="2027"/>
      <c r="HZS39" s="2027"/>
      <c r="HZT39" s="2027"/>
      <c r="HZU39" s="2027"/>
      <c r="HZV39" s="2027"/>
      <c r="HZW39" s="2027"/>
      <c r="HZX39" s="2027"/>
      <c r="HZY39" s="2027"/>
      <c r="HZZ39" s="2027"/>
      <c r="IAA39" s="2027"/>
      <c r="IAB39" s="2027"/>
      <c r="IAC39" s="2027"/>
      <c r="IAD39" s="2027"/>
      <c r="IAE39" s="2027"/>
      <c r="IAF39" s="2027"/>
      <c r="IAG39" s="2027"/>
      <c r="IAH39" s="2027"/>
      <c r="IAI39" s="2027"/>
      <c r="IAJ39" s="2027"/>
      <c r="IAK39" s="2027"/>
      <c r="IAL39" s="2027"/>
      <c r="IAM39" s="2027"/>
      <c r="IAN39" s="2027"/>
      <c r="IAO39" s="2027"/>
      <c r="IAP39" s="2027"/>
      <c r="IAQ39" s="2027"/>
      <c r="IAR39" s="2027"/>
      <c r="IAS39" s="2027"/>
      <c r="IAT39" s="2027"/>
      <c r="IAU39" s="2027"/>
      <c r="IAV39" s="2027"/>
      <c r="IAW39" s="2027"/>
      <c r="IAX39" s="2027"/>
      <c r="IAY39" s="2027"/>
      <c r="IAZ39" s="2027"/>
      <c r="IBA39" s="2027"/>
      <c r="IBB39" s="2027"/>
      <c r="IBC39" s="2027"/>
      <c r="IBD39" s="2027"/>
      <c r="IBE39" s="2027"/>
      <c r="IBF39" s="2027"/>
      <c r="IBG39" s="2027"/>
      <c r="IBH39" s="2027"/>
      <c r="IBI39" s="2027"/>
      <c r="IBJ39" s="2027"/>
      <c r="IBK39" s="2027"/>
      <c r="IBL39" s="2027"/>
      <c r="IBM39" s="2027"/>
      <c r="IBN39" s="2027"/>
      <c r="IBO39" s="2027"/>
      <c r="IBP39" s="2027"/>
      <c r="IBQ39" s="2027"/>
      <c r="IBR39" s="2027"/>
      <c r="IBS39" s="2027"/>
      <c r="IBT39" s="2027"/>
      <c r="IBU39" s="2027"/>
      <c r="IBV39" s="2027"/>
      <c r="IBW39" s="2027"/>
      <c r="IBX39" s="2027"/>
      <c r="IBY39" s="2027"/>
      <c r="IBZ39" s="2027"/>
      <c r="ICA39" s="2027"/>
      <c r="ICB39" s="2027"/>
      <c r="ICC39" s="2027"/>
      <c r="ICD39" s="2027"/>
      <c r="ICE39" s="2027"/>
      <c r="ICF39" s="2027"/>
      <c r="ICG39" s="2027"/>
      <c r="ICH39" s="2027"/>
      <c r="ICI39" s="2027"/>
      <c r="ICJ39" s="2027"/>
      <c r="ICK39" s="2027"/>
      <c r="ICL39" s="2027"/>
      <c r="ICM39" s="2027"/>
      <c r="ICN39" s="2027"/>
      <c r="ICO39" s="2027"/>
      <c r="ICP39" s="2027"/>
      <c r="ICQ39" s="2027"/>
      <c r="ICR39" s="2027"/>
      <c r="ICS39" s="2027"/>
      <c r="ICT39" s="2027"/>
      <c r="ICU39" s="2027"/>
      <c r="ICV39" s="2027"/>
      <c r="ICW39" s="2027"/>
      <c r="ICX39" s="2027"/>
      <c r="ICY39" s="2027"/>
      <c r="ICZ39" s="2027"/>
      <c r="IDA39" s="2027"/>
      <c r="IDB39" s="2027"/>
      <c r="IDC39" s="2027"/>
      <c r="IDD39" s="2027"/>
      <c r="IDE39" s="2027"/>
      <c r="IDF39" s="2027"/>
      <c r="IDG39" s="2027"/>
      <c r="IDH39" s="2027"/>
      <c r="IDI39" s="2027"/>
      <c r="IDJ39" s="2027"/>
      <c r="IDK39" s="2027"/>
      <c r="IDL39" s="2027"/>
      <c r="IDM39" s="2027"/>
      <c r="IDN39" s="2027"/>
      <c r="IDO39" s="2027"/>
      <c r="IDP39" s="2027"/>
      <c r="IDQ39" s="2027"/>
      <c r="IDR39" s="2027"/>
      <c r="IDS39" s="2027"/>
      <c r="IDT39" s="2027"/>
      <c r="IDU39" s="2027"/>
      <c r="IDV39" s="2027"/>
      <c r="IDW39" s="2027"/>
      <c r="IDX39" s="2027"/>
      <c r="IDY39" s="2027"/>
      <c r="IDZ39" s="2027"/>
      <c r="IEA39" s="2027"/>
      <c r="IEB39" s="2027"/>
      <c r="IEC39" s="2027"/>
      <c r="IED39" s="2027"/>
      <c r="IEE39" s="2027"/>
      <c r="IEF39" s="2027"/>
      <c r="IEG39" s="2027"/>
      <c r="IEH39" s="2027"/>
      <c r="IEI39" s="2027"/>
      <c r="IEJ39" s="2027"/>
      <c r="IEK39" s="2027"/>
      <c r="IEL39" s="2027"/>
      <c r="IEM39" s="2027"/>
      <c r="IEN39" s="2027"/>
      <c r="IEO39" s="2027"/>
      <c r="IEP39" s="2027"/>
      <c r="IEQ39" s="2027"/>
      <c r="IER39" s="2027"/>
      <c r="IES39" s="2027"/>
      <c r="IET39" s="2027"/>
      <c r="IEU39" s="2027"/>
      <c r="IEV39" s="2027"/>
      <c r="IEW39" s="2027"/>
      <c r="IEX39" s="2027"/>
      <c r="IEY39" s="2027"/>
      <c r="IEZ39" s="2027"/>
      <c r="IFA39" s="2027"/>
      <c r="IFB39" s="2027"/>
      <c r="IFC39" s="2027"/>
      <c r="IFD39" s="2027"/>
      <c r="IFE39" s="2027"/>
      <c r="IFF39" s="2027"/>
      <c r="IFG39" s="2027"/>
      <c r="IFH39" s="2027"/>
      <c r="IFI39" s="2027"/>
      <c r="IFJ39" s="2027"/>
      <c r="IFK39" s="2027"/>
      <c r="IFL39" s="2027"/>
      <c r="IFM39" s="2027"/>
      <c r="IFN39" s="2027"/>
      <c r="IFO39" s="2027"/>
      <c r="IFP39" s="2027"/>
      <c r="IFQ39" s="2027"/>
      <c r="IFR39" s="2027"/>
      <c r="IFS39" s="2027"/>
      <c r="IFT39" s="2027"/>
      <c r="IFU39" s="2027"/>
      <c r="IFV39" s="2027"/>
      <c r="IFW39" s="2027"/>
      <c r="IFX39" s="2027"/>
      <c r="IFY39" s="2027"/>
      <c r="IFZ39" s="2027"/>
      <c r="IGA39" s="2027"/>
      <c r="IGB39" s="2027"/>
      <c r="IGC39" s="2027"/>
      <c r="IGD39" s="2027"/>
      <c r="IGE39" s="2027"/>
      <c r="IGF39" s="2027"/>
      <c r="IGG39" s="2027"/>
      <c r="IGH39" s="2027"/>
      <c r="IGI39" s="2027"/>
      <c r="IGJ39" s="2027"/>
      <c r="IGK39" s="2027"/>
      <c r="IGL39" s="2027"/>
      <c r="IGM39" s="2027"/>
      <c r="IGN39" s="2027"/>
      <c r="IGO39" s="2027"/>
      <c r="IGP39" s="2027"/>
      <c r="IGQ39" s="2027"/>
      <c r="IGR39" s="2027"/>
      <c r="IGS39" s="2027"/>
      <c r="IGT39" s="2027"/>
      <c r="IGU39" s="2027"/>
      <c r="IGV39" s="2027"/>
      <c r="IGW39" s="2027"/>
      <c r="IGX39" s="2027"/>
      <c r="IGY39" s="2027"/>
      <c r="IGZ39" s="2027"/>
      <c r="IHA39" s="2027"/>
      <c r="IHB39" s="2027"/>
      <c r="IHC39" s="2027"/>
      <c r="IHD39" s="2027"/>
      <c r="IHE39" s="2027"/>
      <c r="IHF39" s="2027"/>
      <c r="IHG39" s="2027"/>
      <c r="IHH39" s="2027"/>
      <c r="IHI39" s="2027"/>
      <c r="IHJ39" s="2027"/>
      <c r="IHK39" s="2027"/>
      <c r="IHL39" s="2027"/>
      <c r="IHM39" s="2027"/>
      <c r="IHN39" s="2027"/>
      <c r="IHO39" s="2027"/>
      <c r="IHP39" s="2027"/>
      <c r="IHQ39" s="2027"/>
      <c r="IHR39" s="2027"/>
      <c r="IHS39" s="2027"/>
      <c r="IHT39" s="2027"/>
      <c r="IHU39" s="2027"/>
      <c r="IHV39" s="2027"/>
      <c r="IHW39" s="2027"/>
      <c r="IHX39" s="2027"/>
      <c r="IHY39" s="2027"/>
      <c r="IHZ39" s="2027"/>
      <c r="IIA39" s="2027"/>
      <c r="IIB39" s="2027"/>
      <c r="IIC39" s="2027"/>
      <c r="IID39" s="2027"/>
      <c r="IIE39" s="2027"/>
      <c r="IIF39" s="2027"/>
      <c r="IIG39" s="2027"/>
      <c r="IIH39" s="2027"/>
      <c r="III39" s="2027"/>
      <c r="IIJ39" s="2027"/>
      <c r="IIK39" s="2027"/>
      <c r="IIL39" s="2027"/>
      <c r="IIM39" s="2027"/>
      <c r="IIN39" s="2027"/>
      <c r="IIO39" s="2027"/>
      <c r="IIP39" s="2027"/>
      <c r="IIQ39" s="2027"/>
      <c r="IIR39" s="2027"/>
      <c r="IIS39" s="2027"/>
      <c r="IIT39" s="2027"/>
      <c r="IIU39" s="2027"/>
      <c r="IIV39" s="2027"/>
      <c r="IIW39" s="2027"/>
      <c r="IIX39" s="2027"/>
      <c r="IIY39" s="2027"/>
      <c r="IIZ39" s="2027"/>
      <c r="IJA39" s="2027"/>
      <c r="IJB39" s="2027"/>
      <c r="IJC39" s="2027"/>
      <c r="IJD39" s="2027"/>
      <c r="IJE39" s="2027"/>
      <c r="IJF39" s="2027"/>
      <c r="IJG39" s="2027"/>
      <c r="IJH39" s="2027"/>
      <c r="IJI39" s="2027"/>
      <c r="IJJ39" s="2027"/>
      <c r="IJK39" s="2027"/>
      <c r="IJL39" s="2027"/>
      <c r="IJM39" s="2027"/>
      <c r="IJN39" s="2027"/>
      <c r="IJO39" s="2027"/>
      <c r="IJP39" s="2027"/>
      <c r="IJQ39" s="2027"/>
      <c r="IJR39" s="2027"/>
      <c r="IJS39" s="2027"/>
      <c r="IJT39" s="2027"/>
      <c r="IJU39" s="2027"/>
      <c r="IJV39" s="2027"/>
      <c r="IJW39" s="2027"/>
      <c r="IJX39" s="2027"/>
      <c r="IJY39" s="2027"/>
      <c r="IJZ39" s="2027"/>
      <c r="IKA39" s="2027"/>
      <c r="IKB39" s="2027"/>
      <c r="IKC39" s="2027"/>
      <c r="IKD39" s="2027"/>
      <c r="IKE39" s="2027"/>
      <c r="IKF39" s="2027"/>
      <c r="IKG39" s="2027"/>
      <c r="IKH39" s="2027"/>
      <c r="IKI39" s="2027"/>
      <c r="IKJ39" s="2027"/>
      <c r="IKK39" s="2027"/>
      <c r="IKL39" s="2027"/>
      <c r="IKM39" s="2027"/>
      <c r="IKN39" s="2027"/>
      <c r="IKO39" s="2027"/>
      <c r="IKP39" s="2027"/>
      <c r="IKQ39" s="2027"/>
      <c r="IKR39" s="2027"/>
      <c r="IKS39" s="2027"/>
      <c r="IKT39" s="2027"/>
      <c r="IKU39" s="2027"/>
      <c r="IKV39" s="2027"/>
      <c r="IKW39" s="2027"/>
      <c r="IKX39" s="2027"/>
      <c r="IKY39" s="2027"/>
      <c r="IKZ39" s="2027"/>
      <c r="ILA39" s="2027"/>
      <c r="ILB39" s="2027"/>
      <c r="ILC39" s="2027"/>
      <c r="ILD39" s="2027"/>
      <c r="ILE39" s="2027"/>
      <c r="ILF39" s="2027"/>
      <c r="ILG39" s="2027"/>
      <c r="ILH39" s="2027"/>
      <c r="ILI39" s="2027"/>
      <c r="ILJ39" s="2027"/>
      <c r="ILK39" s="2027"/>
      <c r="ILL39" s="2027"/>
      <c r="ILM39" s="2027"/>
      <c r="ILN39" s="2027"/>
      <c r="ILO39" s="2027"/>
      <c r="ILP39" s="2027"/>
      <c r="ILQ39" s="2027"/>
      <c r="ILR39" s="2027"/>
      <c r="ILS39" s="2027"/>
      <c r="ILT39" s="2027"/>
      <c r="ILU39" s="2027"/>
      <c r="ILV39" s="2027"/>
      <c r="ILW39" s="2027"/>
      <c r="ILX39" s="2027"/>
      <c r="ILY39" s="2027"/>
      <c r="ILZ39" s="2027"/>
      <c r="IMA39" s="2027"/>
      <c r="IMB39" s="2027"/>
      <c r="IMC39" s="2027"/>
      <c r="IMD39" s="2027"/>
      <c r="IME39" s="2027"/>
      <c r="IMF39" s="2027"/>
      <c r="IMG39" s="2027"/>
      <c r="IMH39" s="2027"/>
      <c r="IMI39" s="2027"/>
      <c r="IMJ39" s="2027"/>
      <c r="IMK39" s="2027"/>
      <c r="IML39" s="2027"/>
      <c r="IMM39" s="2027"/>
      <c r="IMN39" s="2027"/>
      <c r="IMO39" s="2027"/>
      <c r="IMP39" s="2027"/>
      <c r="IMQ39" s="2027"/>
      <c r="IMR39" s="2027"/>
      <c r="IMS39" s="2027"/>
      <c r="IMT39" s="2027"/>
      <c r="IMU39" s="2027"/>
      <c r="IMV39" s="2027"/>
      <c r="IMW39" s="2027"/>
      <c r="IMX39" s="2027"/>
      <c r="IMY39" s="2027"/>
      <c r="IMZ39" s="2027"/>
      <c r="INA39" s="2027"/>
      <c r="INB39" s="2027"/>
      <c r="INC39" s="2027"/>
      <c r="IND39" s="2027"/>
      <c r="INE39" s="2027"/>
      <c r="INF39" s="2027"/>
      <c r="ING39" s="2027"/>
      <c r="INH39" s="2027"/>
      <c r="INI39" s="2027"/>
      <c r="INJ39" s="2027"/>
      <c r="INK39" s="2027"/>
      <c r="INL39" s="2027"/>
      <c r="INM39" s="2027"/>
      <c r="INN39" s="2027"/>
      <c r="INO39" s="2027"/>
      <c r="INP39" s="2027"/>
      <c r="INQ39" s="2027"/>
      <c r="INR39" s="2027"/>
      <c r="INS39" s="2027"/>
      <c r="INT39" s="2027"/>
      <c r="INU39" s="2027"/>
      <c r="INV39" s="2027"/>
      <c r="INW39" s="2027"/>
      <c r="INX39" s="2027"/>
      <c r="INY39" s="2027"/>
      <c r="INZ39" s="2027"/>
      <c r="IOA39" s="2027"/>
      <c r="IOB39" s="2027"/>
      <c r="IOC39" s="2027"/>
      <c r="IOD39" s="2027"/>
      <c r="IOE39" s="2027"/>
      <c r="IOF39" s="2027"/>
      <c r="IOG39" s="2027"/>
      <c r="IOH39" s="2027"/>
      <c r="IOI39" s="2027"/>
      <c r="IOJ39" s="2027"/>
      <c r="IOK39" s="2027"/>
      <c r="IOL39" s="2027"/>
      <c r="IOM39" s="2027"/>
      <c r="ION39" s="2027"/>
      <c r="IOO39" s="2027"/>
      <c r="IOP39" s="2027"/>
      <c r="IOQ39" s="2027"/>
      <c r="IOR39" s="2027"/>
      <c r="IOS39" s="2027"/>
      <c r="IOT39" s="2027"/>
      <c r="IOU39" s="2027"/>
      <c r="IOV39" s="2027"/>
      <c r="IOW39" s="2027"/>
      <c r="IOX39" s="2027"/>
      <c r="IOY39" s="2027"/>
      <c r="IOZ39" s="2027"/>
      <c r="IPA39" s="2027"/>
      <c r="IPB39" s="2027"/>
      <c r="IPC39" s="2027"/>
      <c r="IPD39" s="2027"/>
      <c r="IPE39" s="2027"/>
      <c r="IPF39" s="2027"/>
      <c r="IPG39" s="2027"/>
      <c r="IPH39" s="2027"/>
      <c r="IPI39" s="2027"/>
      <c r="IPJ39" s="2027"/>
      <c r="IPK39" s="2027"/>
      <c r="IPL39" s="2027"/>
      <c r="IPM39" s="2027"/>
      <c r="IPN39" s="2027"/>
      <c r="IPO39" s="2027"/>
      <c r="IPP39" s="2027"/>
      <c r="IPQ39" s="2027"/>
      <c r="IPR39" s="2027"/>
      <c r="IPS39" s="2027"/>
      <c r="IPT39" s="2027"/>
      <c r="IPU39" s="2027"/>
      <c r="IPV39" s="2027"/>
      <c r="IPW39" s="2027"/>
      <c r="IPX39" s="2027"/>
      <c r="IPY39" s="2027"/>
      <c r="IPZ39" s="2027"/>
      <c r="IQA39" s="2027"/>
      <c r="IQB39" s="2027"/>
      <c r="IQC39" s="2027"/>
      <c r="IQD39" s="2027"/>
      <c r="IQE39" s="2027"/>
      <c r="IQF39" s="2027"/>
      <c r="IQG39" s="2027"/>
      <c r="IQH39" s="2027"/>
      <c r="IQI39" s="2027"/>
      <c r="IQJ39" s="2027"/>
      <c r="IQK39" s="2027"/>
      <c r="IQL39" s="2027"/>
      <c r="IQM39" s="2027"/>
      <c r="IQN39" s="2027"/>
      <c r="IQO39" s="2027"/>
      <c r="IQP39" s="2027"/>
      <c r="IQQ39" s="2027"/>
      <c r="IQR39" s="2027"/>
      <c r="IQS39" s="2027"/>
      <c r="IQT39" s="2027"/>
      <c r="IQU39" s="2027"/>
      <c r="IQV39" s="2027"/>
      <c r="IQW39" s="2027"/>
      <c r="IQX39" s="2027"/>
      <c r="IQY39" s="2027"/>
      <c r="IQZ39" s="2027"/>
      <c r="IRA39" s="2027"/>
      <c r="IRB39" s="2027"/>
      <c r="IRC39" s="2027"/>
      <c r="IRD39" s="2027"/>
      <c r="IRE39" s="2027"/>
      <c r="IRF39" s="2027"/>
      <c r="IRG39" s="2027"/>
      <c r="IRH39" s="2027"/>
      <c r="IRI39" s="2027"/>
      <c r="IRJ39" s="2027"/>
      <c r="IRK39" s="2027"/>
      <c r="IRL39" s="2027"/>
      <c r="IRM39" s="2027"/>
      <c r="IRN39" s="2027"/>
      <c r="IRO39" s="2027"/>
      <c r="IRP39" s="2027"/>
      <c r="IRQ39" s="2027"/>
      <c r="IRR39" s="2027"/>
      <c r="IRS39" s="2027"/>
      <c r="IRT39" s="2027"/>
      <c r="IRU39" s="2027"/>
      <c r="IRV39" s="2027"/>
      <c r="IRW39" s="2027"/>
      <c r="IRX39" s="2027"/>
      <c r="IRY39" s="2027"/>
      <c r="IRZ39" s="2027"/>
      <c r="ISA39" s="2027"/>
      <c r="ISB39" s="2027"/>
      <c r="ISC39" s="2027"/>
      <c r="ISD39" s="2027"/>
      <c r="ISE39" s="2027"/>
      <c r="ISF39" s="2027"/>
      <c r="ISG39" s="2027"/>
      <c r="ISH39" s="2027"/>
      <c r="ISI39" s="2027"/>
      <c r="ISJ39" s="2027"/>
      <c r="ISK39" s="2027"/>
      <c r="ISL39" s="2027"/>
      <c r="ISM39" s="2027"/>
      <c r="ISN39" s="2027"/>
      <c r="ISO39" s="2027"/>
      <c r="ISP39" s="2027"/>
      <c r="ISQ39" s="2027"/>
      <c r="ISR39" s="2027"/>
      <c r="ISS39" s="2027"/>
      <c r="IST39" s="2027"/>
      <c r="ISU39" s="2027"/>
      <c r="ISV39" s="2027"/>
      <c r="ISW39" s="2027"/>
      <c r="ISX39" s="2027"/>
      <c r="ISY39" s="2027"/>
      <c r="ISZ39" s="2027"/>
      <c r="ITA39" s="2027"/>
      <c r="ITB39" s="2027"/>
      <c r="ITC39" s="2027"/>
      <c r="ITD39" s="2027"/>
      <c r="ITE39" s="2027"/>
      <c r="ITF39" s="2027"/>
      <c r="ITG39" s="2027"/>
      <c r="ITH39" s="2027"/>
      <c r="ITI39" s="2027"/>
      <c r="ITJ39" s="2027"/>
      <c r="ITK39" s="2027"/>
      <c r="ITL39" s="2027"/>
      <c r="ITM39" s="2027"/>
      <c r="ITN39" s="2027"/>
      <c r="ITO39" s="2027"/>
      <c r="ITP39" s="2027"/>
      <c r="ITQ39" s="2027"/>
      <c r="ITR39" s="2027"/>
      <c r="ITS39" s="2027"/>
      <c r="ITT39" s="2027"/>
      <c r="ITU39" s="2027"/>
      <c r="ITV39" s="2027"/>
      <c r="ITW39" s="2027"/>
      <c r="ITX39" s="2027"/>
      <c r="ITY39" s="2027"/>
      <c r="ITZ39" s="2027"/>
      <c r="IUA39" s="2027"/>
      <c r="IUB39" s="2027"/>
      <c r="IUC39" s="2027"/>
      <c r="IUD39" s="2027"/>
      <c r="IUE39" s="2027"/>
      <c r="IUF39" s="2027"/>
      <c r="IUG39" s="2027"/>
      <c r="IUH39" s="2027"/>
      <c r="IUI39" s="2027"/>
      <c r="IUJ39" s="2027"/>
      <c r="IUK39" s="2027"/>
      <c r="IUL39" s="2027"/>
      <c r="IUM39" s="2027"/>
      <c r="IUN39" s="2027"/>
      <c r="IUO39" s="2027"/>
      <c r="IUP39" s="2027"/>
      <c r="IUQ39" s="2027"/>
      <c r="IUR39" s="2027"/>
      <c r="IUS39" s="2027"/>
      <c r="IUT39" s="2027"/>
      <c r="IUU39" s="2027"/>
      <c r="IUV39" s="2027"/>
      <c r="IUW39" s="2027"/>
      <c r="IUX39" s="2027"/>
      <c r="IUY39" s="2027"/>
      <c r="IUZ39" s="2027"/>
      <c r="IVA39" s="2027"/>
      <c r="IVB39" s="2027"/>
      <c r="IVC39" s="2027"/>
      <c r="IVD39" s="2027"/>
      <c r="IVE39" s="2027"/>
      <c r="IVF39" s="2027"/>
      <c r="IVG39" s="2027"/>
      <c r="IVH39" s="2027"/>
      <c r="IVI39" s="2027"/>
      <c r="IVJ39" s="2027"/>
      <c r="IVK39" s="2027"/>
      <c r="IVL39" s="2027"/>
      <c r="IVM39" s="2027"/>
      <c r="IVN39" s="2027"/>
      <c r="IVO39" s="2027"/>
      <c r="IVP39" s="2027"/>
      <c r="IVQ39" s="2027"/>
      <c r="IVR39" s="2027"/>
      <c r="IVS39" s="2027"/>
      <c r="IVT39" s="2027"/>
      <c r="IVU39" s="2027"/>
      <c r="IVV39" s="2027"/>
      <c r="IVW39" s="2027"/>
      <c r="IVX39" s="2027"/>
      <c r="IVY39" s="2027"/>
      <c r="IVZ39" s="2027"/>
      <c r="IWA39" s="2027"/>
      <c r="IWB39" s="2027"/>
      <c r="IWC39" s="2027"/>
      <c r="IWD39" s="2027"/>
      <c r="IWE39" s="2027"/>
      <c r="IWF39" s="2027"/>
      <c r="IWG39" s="2027"/>
      <c r="IWH39" s="2027"/>
      <c r="IWI39" s="2027"/>
      <c r="IWJ39" s="2027"/>
      <c r="IWK39" s="2027"/>
      <c r="IWL39" s="2027"/>
      <c r="IWM39" s="2027"/>
      <c r="IWN39" s="2027"/>
      <c r="IWO39" s="2027"/>
      <c r="IWP39" s="2027"/>
      <c r="IWQ39" s="2027"/>
      <c r="IWR39" s="2027"/>
      <c r="IWS39" s="2027"/>
      <c r="IWT39" s="2027"/>
      <c r="IWU39" s="2027"/>
      <c r="IWV39" s="2027"/>
      <c r="IWW39" s="2027"/>
      <c r="IWX39" s="2027"/>
      <c r="IWY39" s="2027"/>
      <c r="IWZ39" s="2027"/>
      <c r="IXA39" s="2027"/>
      <c r="IXB39" s="2027"/>
      <c r="IXC39" s="2027"/>
      <c r="IXD39" s="2027"/>
      <c r="IXE39" s="2027"/>
      <c r="IXF39" s="2027"/>
      <c r="IXG39" s="2027"/>
      <c r="IXH39" s="2027"/>
      <c r="IXI39" s="2027"/>
      <c r="IXJ39" s="2027"/>
      <c r="IXK39" s="2027"/>
      <c r="IXL39" s="2027"/>
      <c r="IXM39" s="2027"/>
      <c r="IXN39" s="2027"/>
      <c r="IXO39" s="2027"/>
      <c r="IXP39" s="2027"/>
      <c r="IXQ39" s="2027"/>
      <c r="IXR39" s="2027"/>
      <c r="IXS39" s="2027"/>
      <c r="IXT39" s="2027"/>
      <c r="IXU39" s="2027"/>
      <c r="IXV39" s="2027"/>
      <c r="IXW39" s="2027"/>
      <c r="IXX39" s="2027"/>
      <c r="IXY39" s="2027"/>
      <c r="IXZ39" s="2027"/>
      <c r="IYA39" s="2027"/>
      <c r="IYB39" s="2027"/>
      <c r="IYC39" s="2027"/>
      <c r="IYD39" s="2027"/>
      <c r="IYE39" s="2027"/>
      <c r="IYF39" s="2027"/>
      <c r="IYG39" s="2027"/>
      <c r="IYH39" s="2027"/>
      <c r="IYI39" s="2027"/>
      <c r="IYJ39" s="2027"/>
      <c r="IYK39" s="2027"/>
      <c r="IYL39" s="2027"/>
      <c r="IYM39" s="2027"/>
      <c r="IYN39" s="2027"/>
      <c r="IYO39" s="2027"/>
      <c r="IYP39" s="2027"/>
      <c r="IYQ39" s="2027"/>
      <c r="IYR39" s="2027"/>
      <c r="IYS39" s="2027"/>
      <c r="IYT39" s="2027"/>
      <c r="IYU39" s="2027"/>
      <c r="IYV39" s="2027"/>
      <c r="IYW39" s="2027"/>
      <c r="IYX39" s="2027"/>
      <c r="IYY39" s="2027"/>
      <c r="IYZ39" s="2027"/>
      <c r="IZA39" s="2027"/>
      <c r="IZB39" s="2027"/>
      <c r="IZC39" s="2027"/>
      <c r="IZD39" s="2027"/>
      <c r="IZE39" s="2027"/>
      <c r="IZF39" s="2027"/>
      <c r="IZG39" s="2027"/>
      <c r="IZH39" s="2027"/>
      <c r="IZI39" s="2027"/>
      <c r="IZJ39" s="2027"/>
      <c r="IZK39" s="2027"/>
      <c r="IZL39" s="2027"/>
      <c r="IZM39" s="2027"/>
      <c r="IZN39" s="2027"/>
      <c r="IZO39" s="2027"/>
      <c r="IZP39" s="2027"/>
      <c r="IZQ39" s="2027"/>
      <c r="IZR39" s="2027"/>
      <c r="IZS39" s="2027"/>
      <c r="IZT39" s="2027"/>
      <c r="IZU39" s="2027"/>
      <c r="IZV39" s="2027"/>
      <c r="IZW39" s="2027"/>
      <c r="IZX39" s="2027"/>
      <c r="IZY39" s="2027"/>
      <c r="IZZ39" s="2027"/>
      <c r="JAA39" s="2027"/>
      <c r="JAB39" s="2027"/>
      <c r="JAC39" s="2027"/>
      <c r="JAD39" s="2027"/>
      <c r="JAE39" s="2027"/>
      <c r="JAF39" s="2027"/>
      <c r="JAG39" s="2027"/>
      <c r="JAH39" s="2027"/>
      <c r="JAI39" s="2027"/>
      <c r="JAJ39" s="2027"/>
      <c r="JAK39" s="2027"/>
      <c r="JAL39" s="2027"/>
      <c r="JAM39" s="2027"/>
      <c r="JAN39" s="2027"/>
      <c r="JAO39" s="2027"/>
      <c r="JAP39" s="2027"/>
      <c r="JAQ39" s="2027"/>
      <c r="JAR39" s="2027"/>
      <c r="JAS39" s="2027"/>
      <c r="JAT39" s="2027"/>
      <c r="JAU39" s="2027"/>
      <c r="JAV39" s="2027"/>
      <c r="JAW39" s="2027"/>
      <c r="JAX39" s="2027"/>
      <c r="JAY39" s="2027"/>
      <c r="JAZ39" s="2027"/>
      <c r="JBA39" s="2027"/>
      <c r="JBB39" s="2027"/>
      <c r="JBC39" s="2027"/>
      <c r="JBD39" s="2027"/>
      <c r="JBE39" s="2027"/>
      <c r="JBF39" s="2027"/>
      <c r="JBG39" s="2027"/>
      <c r="JBH39" s="2027"/>
      <c r="JBI39" s="2027"/>
      <c r="JBJ39" s="2027"/>
      <c r="JBK39" s="2027"/>
      <c r="JBL39" s="2027"/>
      <c r="JBM39" s="2027"/>
      <c r="JBN39" s="2027"/>
      <c r="JBO39" s="2027"/>
      <c r="JBP39" s="2027"/>
      <c r="JBQ39" s="2027"/>
      <c r="JBR39" s="2027"/>
      <c r="JBS39" s="2027"/>
      <c r="JBT39" s="2027"/>
      <c r="JBU39" s="2027"/>
      <c r="JBV39" s="2027"/>
      <c r="JBW39" s="2027"/>
      <c r="JBX39" s="2027"/>
      <c r="JBY39" s="2027"/>
      <c r="JBZ39" s="2027"/>
      <c r="JCA39" s="2027"/>
      <c r="JCB39" s="2027"/>
      <c r="JCC39" s="2027"/>
      <c r="JCD39" s="2027"/>
      <c r="JCE39" s="2027"/>
      <c r="JCF39" s="2027"/>
      <c r="JCG39" s="2027"/>
      <c r="JCH39" s="2027"/>
      <c r="JCI39" s="2027"/>
      <c r="JCJ39" s="2027"/>
      <c r="JCK39" s="2027"/>
      <c r="JCL39" s="2027"/>
      <c r="JCM39" s="2027"/>
      <c r="JCN39" s="2027"/>
      <c r="JCO39" s="2027"/>
      <c r="JCP39" s="2027"/>
      <c r="JCQ39" s="2027"/>
      <c r="JCR39" s="2027"/>
      <c r="JCS39" s="2027"/>
      <c r="JCT39" s="2027"/>
      <c r="JCU39" s="2027"/>
      <c r="JCV39" s="2027"/>
      <c r="JCW39" s="2027"/>
      <c r="JCX39" s="2027"/>
      <c r="JCY39" s="2027"/>
      <c r="JCZ39" s="2027"/>
      <c r="JDA39" s="2027"/>
      <c r="JDB39" s="2027"/>
      <c r="JDC39" s="2027"/>
      <c r="JDD39" s="2027"/>
      <c r="JDE39" s="2027"/>
      <c r="JDF39" s="2027"/>
      <c r="JDG39" s="2027"/>
      <c r="JDH39" s="2027"/>
      <c r="JDI39" s="2027"/>
      <c r="JDJ39" s="2027"/>
      <c r="JDK39" s="2027"/>
      <c r="JDL39" s="2027"/>
      <c r="JDM39" s="2027"/>
      <c r="JDN39" s="2027"/>
      <c r="JDO39" s="2027"/>
      <c r="JDP39" s="2027"/>
      <c r="JDQ39" s="2027"/>
      <c r="JDR39" s="2027"/>
      <c r="JDS39" s="2027"/>
      <c r="JDT39" s="2027"/>
      <c r="JDU39" s="2027"/>
      <c r="JDV39" s="2027"/>
      <c r="JDW39" s="2027"/>
      <c r="JDX39" s="2027"/>
      <c r="JDY39" s="2027"/>
      <c r="JDZ39" s="2027"/>
      <c r="JEA39" s="2027"/>
      <c r="JEB39" s="2027"/>
      <c r="JEC39" s="2027"/>
      <c r="JED39" s="2027"/>
      <c r="JEE39" s="2027"/>
      <c r="JEF39" s="2027"/>
      <c r="JEG39" s="2027"/>
      <c r="JEH39" s="2027"/>
      <c r="JEI39" s="2027"/>
      <c r="JEJ39" s="2027"/>
      <c r="JEK39" s="2027"/>
      <c r="JEL39" s="2027"/>
      <c r="JEM39" s="2027"/>
      <c r="JEN39" s="2027"/>
      <c r="JEO39" s="2027"/>
      <c r="JEP39" s="2027"/>
      <c r="JEQ39" s="2027"/>
      <c r="JER39" s="2027"/>
      <c r="JES39" s="2027"/>
      <c r="JET39" s="2027"/>
      <c r="JEU39" s="2027"/>
      <c r="JEV39" s="2027"/>
      <c r="JEW39" s="2027"/>
      <c r="JEX39" s="2027"/>
      <c r="JEY39" s="2027"/>
      <c r="JEZ39" s="2027"/>
      <c r="JFA39" s="2027"/>
      <c r="JFB39" s="2027"/>
      <c r="JFC39" s="2027"/>
      <c r="JFD39" s="2027"/>
      <c r="JFE39" s="2027"/>
      <c r="JFF39" s="2027"/>
      <c r="JFG39" s="2027"/>
      <c r="JFH39" s="2027"/>
      <c r="JFI39" s="2027"/>
      <c r="JFJ39" s="2027"/>
      <c r="JFK39" s="2027"/>
      <c r="JFL39" s="2027"/>
      <c r="JFM39" s="2027"/>
      <c r="JFN39" s="2027"/>
      <c r="JFO39" s="2027"/>
      <c r="JFP39" s="2027"/>
      <c r="JFQ39" s="2027"/>
      <c r="JFR39" s="2027"/>
      <c r="JFS39" s="2027"/>
      <c r="JFT39" s="2027"/>
      <c r="JFU39" s="2027"/>
      <c r="JFV39" s="2027"/>
      <c r="JFW39" s="2027"/>
      <c r="JFX39" s="2027"/>
      <c r="JFY39" s="2027"/>
      <c r="JFZ39" s="2027"/>
      <c r="JGA39" s="2027"/>
      <c r="JGB39" s="2027"/>
      <c r="JGC39" s="2027"/>
      <c r="JGD39" s="2027"/>
      <c r="JGE39" s="2027"/>
      <c r="JGF39" s="2027"/>
      <c r="JGG39" s="2027"/>
      <c r="JGH39" s="2027"/>
      <c r="JGI39" s="2027"/>
      <c r="JGJ39" s="2027"/>
      <c r="JGK39" s="2027"/>
      <c r="JGL39" s="2027"/>
      <c r="JGM39" s="2027"/>
      <c r="JGN39" s="2027"/>
      <c r="JGO39" s="2027"/>
      <c r="JGP39" s="2027"/>
      <c r="JGQ39" s="2027"/>
      <c r="JGR39" s="2027"/>
      <c r="JGS39" s="2027"/>
      <c r="JGT39" s="2027"/>
      <c r="JGU39" s="2027"/>
      <c r="JGV39" s="2027"/>
      <c r="JGW39" s="2027"/>
      <c r="JGX39" s="2027"/>
      <c r="JGY39" s="2027"/>
      <c r="JGZ39" s="2027"/>
      <c r="JHA39" s="2027"/>
      <c r="JHB39" s="2027"/>
      <c r="JHC39" s="2027"/>
      <c r="JHD39" s="2027"/>
      <c r="JHE39" s="2027"/>
      <c r="JHF39" s="2027"/>
      <c r="JHG39" s="2027"/>
      <c r="JHH39" s="2027"/>
      <c r="JHI39" s="2027"/>
      <c r="JHJ39" s="2027"/>
      <c r="JHK39" s="2027"/>
      <c r="JHL39" s="2027"/>
      <c r="JHM39" s="2027"/>
      <c r="JHN39" s="2027"/>
      <c r="JHO39" s="2027"/>
      <c r="JHP39" s="2027"/>
      <c r="JHQ39" s="2027"/>
      <c r="JHR39" s="2027"/>
      <c r="JHS39" s="2027"/>
      <c r="JHT39" s="2027"/>
      <c r="JHU39" s="2027"/>
      <c r="JHV39" s="2027"/>
      <c r="JHW39" s="2027"/>
      <c r="JHX39" s="2027"/>
      <c r="JHY39" s="2027"/>
      <c r="JHZ39" s="2027"/>
      <c r="JIA39" s="2027"/>
      <c r="JIB39" s="2027"/>
      <c r="JIC39" s="2027"/>
      <c r="JID39" s="2027"/>
      <c r="JIE39" s="2027"/>
      <c r="JIF39" s="2027"/>
      <c r="JIG39" s="2027"/>
      <c r="JIH39" s="2027"/>
      <c r="JII39" s="2027"/>
      <c r="JIJ39" s="2027"/>
      <c r="JIK39" s="2027"/>
      <c r="JIL39" s="2027"/>
      <c r="JIM39" s="2027"/>
      <c r="JIN39" s="2027"/>
      <c r="JIO39" s="2027"/>
      <c r="JIP39" s="2027"/>
      <c r="JIQ39" s="2027"/>
      <c r="JIR39" s="2027"/>
      <c r="JIS39" s="2027"/>
      <c r="JIT39" s="2027"/>
      <c r="JIU39" s="2027"/>
      <c r="JIV39" s="2027"/>
      <c r="JIW39" s="2027"/>
      <c r="JIX39" s="2027"/>
      <c r="JIY39" s="2027"/>
      <c r="JIZ39" s="2027"/>
      <c r="JJA39" s="2027"/>
      <c r="JJB39" s="2027"/>
      <c r="JJC39" s="2027"/>
      <c r="JJD39" s="2027"/>
      <c r="JJE39" s="2027"/>
      <c r="JJF39" s="2027"/>
      <c r="JJG39" s="2027"/>
      <c r="JJH39" s="2027"/>
      <c r="JJI39" s="2027"/>
      <c r="JJJ39" s="2027"/>
      <c r="JJK39" s="2027"/>
      <c r="JJL39" s="2027"/>
      <c r="JJM39" s="2027"/>
      <c r="JJN39" s="2027"/>
      <c r="JJO39" s="2027"/>
      <c r="JJP39" s="2027"/>
      <c r="JJQ39" s="2027"/>
      <c r="JJR39" s="2027"/>
      <c r="JJS39" s="2027"/>
      <c r="JJT39" s="2027"/>
      <c r="JJU39" s="2027"/>
      <c r="JJV39" s="2027"/>
      <c r="JJW39" s="2027"/>
      <c r="JJX39" s="2027"/>
      <c r="JJY39" s="2027"/>
      <c r="JJZ39" s="2027"/>
      <c r="JKA39" s="2027"/>
      <c r="JKB39" s="2027"/>
      <c r="JKC39" s="2027"/>
      <c r="JKD39" s="2027"/>
      <c r="JKE39" s="2027"/>
      <c r="JKF39" s="2027"/>
      <c r="JKG39" s="2027"/>
      <c r="JKH39" s="2027"/>
      <c r="JKI39" s="2027"/>
      <c r="JKJ39" s="2027"/>
      <c r="JKK39" s="2027"/>
      <c r="JKL39" s="2027"/>
      <c r="JKM39" s="2027"/>
      <c r="JKN39" s="2027"/>
      <c r="JKO39" s="2027"/>
      <c r="JKP39" s="2027"/>
      <c r="JKQ39" s="2027"/>
      <c r="JKR39" s="2027"/>
      <c r="JKS39" s="2027"/>
      <c r="JKT39" s="2027"/>
      <c r="JKU39" s="2027"/>
      <c r="JKV39" s="2027"/>
      <c r="JKW39" s="2027"/>
      <c r="JKX39" s="2027"/>
      <c r="JKY39" s="2027"/>
      <c r="JKZ39" s="2027"/>
      <c r="JLA39" s="2027"/>
      <c r="JLB39" s="2027"/>
      <c r="JLC39" s="2027"/>
      <c r="JLD39" s="2027"/>
      <c r="JLE39" s="2027"/>
      <c r="JLF39" s="2027"/>
      <c r="JLG39" s="2027"/>
      <c r="JLH39" s="2027"/>
      <c r="JLI39" s="2027"/>
      <c r="JLJ39" s="2027"/>
      <c r="JLK39" s="2027"/>
      <c r="JLL39" s="2027"/>
      <c r="JLM39" s="2027"/>
      <c r="JLN39" s="2027"/>
      <c r="JLO39" s="2027"/>
      <c r="JLP39" s="2027"/>
      <c r="JLQ39" s="2027"/>
      <c r="JLR39" s="2027"/>
      <c r="JLS39" s="2027"/>
      <c r="JLT39" s="2027"/>
      <c r="JLU39" s="2027"/>
      <c r="JLV39" s="2027"/>
      <c r="JLW39" s="2027"/>
      <c r="JLX39" s="2027"/>
      <c r="JLY39" s="2027"/>
      <c r="JLZ39" s="2027"/>
      <c r="JMA39" s="2027"/>
      <c r="JMB39" s="2027"/>
      <c r="JMC39" s="2027"/>
      <c r="JMD39" s="2027"/>
      <c r="JME39" s="2027"/>
      <c r="JMF39" s="2027"/>
      <c r="JMG39" s="2027"/>
      <c r="JMH39" s="2027"/>
      <c r="JMI39" s="2027"/>
      <c r="JMJ39" s="2027"/>
      <c r="JMK39" s="2027"/>
      <c r="JML39" s="2027"/>
      <c r="JMM39" s="2027"/>
      <c r="JMN39" s="2027"/>
      <c r="JMO39" s="2027"/>
      <c r="JMP39" s="2027"/>
      <c r="JMQ39" s="2027"/>
      <c r="JMR39" s="2027"/>
      <c r="JMS39" s="2027"/>
      <c r="JMT39" s="2027"/>
      <c r="JMU39" s="2027"/>
      <c r="JMV39" s="2027"/>
      <c r="JMW39" s="2027"/>
      <c r="JMX39" s="2027"/>
      <c r="JMY39" s="2027"/>
      <c r="JMZ39" s="2027"/>
      <c r="JNA39" s="2027"/>
      <c r="JNB39" s="2027"/>
      <c r="JNC39" s="2027"/>
      <c r="JND39" s="2027"/>
      <c r="JNE39" s="2027"/>
      <c r="JNF39" s="2027"/>
      <c r="JNG39" s="2027"/>
      <c r="JNH39" s="2027"/>
      <c r="JNI39" s="2027"/>
      <c r="JNJ39" s="2027"/>
      <c r="JNK39" s="2027"/>
      <c r="JNL39" s="2027"/>
      <c r="JNM39" s="2027"/>
      <c r="JNN39" s="2027"/>
      <c r="JNO39" s="2027"/>
      <c r="JNP39" s="2027"/>
      <c r="JNQ39" s="2027"/>
      <c r="JNR39" s="2027"/>
      <c r="JNS39" s="2027"/>
      <c r="JNT39" s="2027"/>
      <c r="JNU39" s="2027"/>
      <c r="JNV39" s="2027"/>
      <c r="JNW39" s="2027"/>
      <c r="JNX39" s="2027"/>
      <c r="JNY39" s="2027"/>
      <c r="JNZ39" s="2027"/>
      <c r="JOA39" s="2027"/>
      <c r="JOB39" s="2027"/>
      <c r="JOC39" s="2027"/>
      <c r="JOD39" s="2027"/>
      <c r="JOE39" s="2027"/>
      <c r="JOF39" s="2027"/>
      <c r="JOG39" s="2027"/>
      <c r="JOH39" s="2027"/>
      <c r="JOI39" s="2027"/>
      <c r="JOJ39" s="2027"/>
      <c r="JOK39" s="2027"/>
      <c r="JOL39" s="2027"/>
      <c r="JOM39" s="2027"/>
      <c r="JON39" s="2027"/>
      <c r="JOO39" s="2027"/>
      <c r="JOP39" s="2027"/>
      <c r="JOQ39" s="2027"/>
      <c r="JOR39" s="2027"/>
      <c r="JOS39" s="2027"/>
      <c r="JOT39" s="2027"/>
      <c r="JOU39" s="2027"/>
      <c r="JOV39" s="2027"/>
      <c r="JOW39" s="2027"/>
      <c r="JOX39" s="2027"/>
      <c r="JOY39" s="2027"/>
      <c r="JOZ39" s="2027"/>
      <c r="JPA39" s="2027"/>
      <c r="JPB39" s="2027"/>
      <c r="JPC39" s="2027"/>
      <c r="JPD39" s="2027"/>
      <c r="JPE39" s="2027"/>
      <c r="JPF39" s="2027"/>
      <c r="JPG39" s="2027"/>
      <c r="JPH39" s="2027"/>
      <c r="JPI39" s="2027"/>
      <c r="JPJ39" s="2027"/>
      <c r="JPK39" s="2027"/>
      <c r="JPL39" s="2027"/>
      <c r="JPM39" s="2027"/>
      <c r="JPN39" s="2027"/>
      <c r="JPO39" s="2027"/>
      <c r="JPP39" s="2027"/>
      <c r="JPQ39" s="2027"/>
      <c r="JPR39" s="2027"/>
      <c r="JPS39" s="2027"/>
      <c r="JPT39" s="2027"/>
      <c r="JPU39" s="2027"/>
      <c r="JPV39" s="2027"/>
      <c r="JPW39" s="2027"/>
      <c r="JPX39" s="2027"/>
      <c r="JPY39" s="2027"/>
      <c r="JPZ39" s="2027"/>
      <c r="JQA39" s="2027"/>
      <c r="JQB39" s="2027"/>
      <c r="JQC39" s="2027"/>
      <c r="JQD39" s="2027"/>
      <c r="JQE39" s="2027"/>
      <c r="JQF39" s="2027"/>
      <c r="JQG39" s="2027"/>
      <c r="JQH39" s="2027"/>
      <c r="JQI39" s="2027"/>
      <c r="JQJ39" s="2027"/>
      <c r="JQK39" s="2027"/>
      <c r="JQL39" s="2027"/>
      <c r="JQM39" s="2027"/>
      <c r="JQN39" s="2027"/>
      <c r="JQO39" s="2027"/>
      <c r="JQP39" s="2027"/>
      <c r="JQQ39" s="2027"/>
      <c r="JQR39" s="2027"/>
      <c r="JQS39" s="2027"/>
      <c r="JQT39" s="2027"/>
      <c r="JQU39" s="2027"/>
      <c r="JQV39" s="2027"/>
      <c r="JQW39" s="2027"/>
      <c r="JQX39" s="2027"/>
      <c r="JQY39" s="2027"/>
      <c r="JQZ39" s="2027"/>
      <c r="JRA39" s="2027"/>
      <c r="JRB39" s="2027"/>
      <c r="JRC39" s="2027"/>
      <c r="JRD39" s="2027"/>
      <c r="JRE39" s="2027"/>
      <c r="JRF39" s="2027"/>
      <c r="JRG39" s="2027"/>
      <c r="JRH39" s="2027"/>
      <c r="JRI39" s="2027"/>
      <c r="JRJ39" s="2027"/>
      <c r="JRK39" s="2027"/>
      <c r="JRL39" s="2027"/>
      <c r="JRM39" s="2027"/>
      <c r="JRN39" s="2027"/>
      <c r="JRO39" s="2027"/>
      <c r="JRP39" s="2027"/>
      <c r="JRQ39" s="2027"/>
      <c r="JRR39" s="2027"/>
      <c r="JRS39" s="2027"/>
      <c r="JRT39" s="2027"/>
      <c r="JRU39" s="2027"/>
      <c r="JRV39" s="2027"/>
      <c r="JRW39" s="2027"/>
      <c r="JRX39" s="2027"/>
      <c r="JRY39" s="2027"/>
      <c r="JRZ39" s="2027"/>
      <c r="JSA39" s="2027"/>
      <c r="JSB39" s="2027"/>
      <c r="JSC39" s="2027"/>
      <c r="JSD39" s="2027"/>
      <c r="JSE39" s="2027"/>
      <c r="JSF39" s="2027"/>
      <c r="JSG39" s="2027"/>
      <c r="JSH39" s="2027"/>
      <c r="JSI39" s="2027"/>
      <c r="JSJ39" s="2027"/>
      <c r="JSK39" s="2027"/>
      <c r="JSL39" s="2027"/>
      <c r="JSM39" s="2027"/>
      <c r="JSN39" s="2027"/>
      <c r="JSO39" s="2027"/>
      <c r="JSP39" s="2027"/>
      <c r="JSQ39" s="2027"/>
      <c r="JSR39" s="2027"/>
      <c r="JSS39" s="2027"/>
      <c r="JST39" s="2027"/>
      <c r="JSU39" s="2027"/>
      <c r="JSV39" s="2027"/>
      <c r="JSW39" s="2027"/>
      <c r="JSX39" s="2027"/>
      <c r="JSY39" s="2027"/>
      <c r="JSZ39" s="2027"/>
      <c r="JTA39" s="2027"/>
      <c r="JTB39" s="2027"/>
      <c r="JTC39" s="2027"/>
      <c r="JTD39" s="2027"/>
      <c r="JTE39" s="2027"/>
      <c r="JTF39" s="2027"/>
      <c r="JTG39" s="2027"/>
      <c r="JTH39" s="2027"/>
      <c r="JTI39" s="2027"/>
      <c r="JTJ39" s="2027"/>
      <c r="JTK39" s="2027"/>
      <c r="JTL39" s="2027"/>
      <c r="JTM39" s="2027"/>
      <c r="JTN39" s="2027"/>
      <c r="JTO39" s="2027"/>
      <c r="JTP39" s="2027"/>
      <c r="JTQ39" s="2027"/>
      <c r="JTR39" s="2027"/>
      <c r="JTS39" s="2027"/>
      <c r="JTT39" s="2027"/>
      <c r="JTU39" s="2027"/>
      <c r="JTV39" s="2027"/>
      <c r="JTW39" s="2027"/>
      <c r="JTX39" s="2027"/>
      <c r="JTY39" s="2027"/>
      <c r="JTZ39" s="2027"/>
      <c r="JUA39" s="2027"/>
      <c r="JUB39" s="2027"/>
      <c r="JUC39" s="2027"/>
      <c r="JUD39" s="2027"/>
      <c r="JUE39" s="2027"/>
      <c r="JUF39" s="2027"/>
      <c r="JUG39" s="2027"/>
      <c r="JUH39" s="2027"/>
      <c r="JUI39" s="2027"/>
      <c r="JUJ39" s="2027"/>
      <c r="JUK39" s="2027"/>
      <c r="JUL39" s="2027"/>
      <c r="JUM39" s="2027"/>
      <c r="JUN39" s="2027"/>
      <c r="JUO39" s="2027"/>
      <c r="JUP39" s="2027"/>
      <c r="JUQ39" s="2027"/>
      <c r="JUR39" s="2027"/>
      <c r="JUS39" s="2027"/>
      <c r="JUT39" s="2027"/>
      <c r="JUU39" s="2027"/>
      <c r="JUV39" s="2027"/>
      <c r="JUW39" s="2027"/>
      <c r="JUX39" s="2027"/>
      <c r="JUY39" s="2027"/>
      <c r="JUZ39" s="2027"/>
      <c r="JVA39" s="2027"/>
      <c r="JVB39" s="2027"/>
      <c r="JVC39" s="2027"/>
      <c r="JVD39" s="2027"/>
      <c r="JVE39" s="2027"/>
      <c r="JVF39" s="2027"/>
      <c r="JVG39" s="2027"/>
      <c r="JVH39" s="2027"/>
      <c r="JVI39" s="2027"/>
      <c r="JVJ39" s="2027"/>
      <c r="JVK39" s="2027"/>
      <c r="JVL39" s="2027"/>
      <c r="JVM39" s="2027"/>
      <c r="JVN39" s="2027"/>
      <c r="JVO39" s="2027"/>
      <c r="JVP39" s="2027"/>
      <c r="JVQ39" s="2027"/>
      <c r="JVR39" s="2027"/>
      <c r="JVS39" s="2027"/>
      <c r="JVT39" s="2027"/>
      <c r="JVU39" s="2027"/>
      <c r="JVV39" s="2027"/>
      <c r="JVW39" s="2027"/>
      <c r="JVX39" s="2027"/>
      <c r="JVY39" s="2027"/>
      <c r="JVZ39" s="2027"/>
      <c r="JWA39" s="2027"/>
      <c r="JWB39" s="2027"/>
      <c r="JWC39" s="2027"/>
      <c r="JWD39" s="2027"/>
      <c r="JWE39" s="2027"/>
      <c r="JWF39" s="2027"/>
      <c r="JWG39" s="2027"/>
      <c r="JWH39" s="2027"/>
      <c r="JWI39" s="2027"/>
      <c r="JWJ39" s="2027"/>
      <c r="JWK39" s="2027"/>
      <c r="JWL39" s="2027"/>
      <c r="JWM39" s="2027"/>
      <c r="JWN39" s="2027"/>
      <c r="JWO39" s="2027"/>
      <c r="JWP39" s="2027"/>
      <c r="JWQ39" s="2027"/>
      <c r="JWR39" s="2027"/>
      <c r="JWS39" s="2027"/>
      <c r="JWT39" s="2027"/>
      <c r="JWU39" s="2027"/>
      <c r="JWV39" s="2027"/>
      <c r="JWW39" s="2027"/>
      <c r="JWX39" s="2027"/>
      <c r="JWY39" s="2027"/>
      <c r="JWZ39" s="2027"/>
      <c r="JXA39" s="2027"/>
      <c r="JXB39" s="2027"/>
      <c r="JXC39" s="2027"/>
      <c r="JXD39" s="2027"/>
      <c r="JXE39" s="2027"/>
      <c r="JXF39" s="2027"/>
      <c r="JXG39" s="2027"/>
      <c r="JXH39" s="2027"/>
      <c r="JXI39" s="2027"/>
      <c r="JXJ39" s="2027"/>
      <c r="JXK39" s="2027"/>
      <c r="JXL39" s="2027"/>
      <c r="JXM39" s="2027"/>
      <c r="JXN39" s="2027"/>
      <c r="JXO39" s="2027"/>
      <c r="JXP39" s="2027"/>
      <c r="JXQ39" s="2027"/>
      <c r="JXR39" s="2027"/>
      <c r="JXS39" s="2027"/>
      <c r="JXT39" s="2027"/>
      <c r="JXU39" s="2027"/>
      <c r="JXV39" s="2027"/>
      <c r="JXW39" s="2027"/>
      <c r="JXX39" s="2027"/>
      <c r="JXY39" s="2027"/>
      <c r="JXZ39" s="2027"/>
      <c r="JYA39" s="2027"/>
      <c r="JYB39" s="2027"/>
      <c r="JYC39" s="2027"/>
      <c r="JYD39" s="2027"/>
      <c r="JYE39" s="2027"/>
      <c r="JYF39" s="2027"/>
      <c r="JYG39" s="2027"/>
      <c r="JYH39" s="2027"/>
      <c r="JYI39" s="2027"/>
      <c r="JYJ39" s="2027"/>
      <c r="JYK39" s="2027"/>
      <c r="JYL39" s="2027"/>
      <c r="JYM39" s="2027"/>
      <c r="JYN39" s="2027"/>
      <c r="JYO39" s="2027"/>
      <c r="JYP39" s="2027"/>
      <c r="JYQ39" s="2027"/>
      <c r="JYR39" s="2027"/>
      <c r="JYS39" s="2027"/>
      <c r="JYT39" s="2027"/>
      <c r="JYU39" s="2027"/>
      <c r="JYV39" s="2027"/>
      <c r="JYW39" s="2027"/>
      <c r="JYX39" s="2027"/>
      <c r="JYY39" s="2027"/>
      <c r="JYZ39" s="2027"/>
      <c r="JZA39" s="2027"/>
      <c r="JZB39" s="2027"/>
      <c r="JZC39" s="2027"/>
      <c r="JZD39" s="2027"/>
      <c r="JZE39" s="2027"/>
      <c r="JZF39" s="2027"/>
      <c r="JZG39" s="2027"/>
      <c r="JZH39" s="2027"/>
      <c r="JZI39" s="2027"/>
      <c r="JZJ39" s="2027"/>
      <c r="JZK39" s="2027"/>
      <c r="JZL39" s="2027"/>
      <c r="JZM39" s="2027"/>
      <c r="JZN39" s="2027"/>
      <c r="JZO39" s="2027"/>
      <c r="JZP39" s="2027"/>
      <c r="JZQ39" s="2027"/>
      <c r="JZR39" s="2027"/>
      <c r="JZS39" s="2027"/>
      <c r="JZT39" s="2027"/>
      <c r="JZU39" s="2027"/>
      <c r="JZV39" s="2027"/>
      <c r="JZW39" s="2027"/>
      <c r="JZX39" s="2027"/>
      <c r="JZY39" s="2027"/>
      <c r="JZZ39" s="2027"/>
      <c r="KAA39" s="2027"/>
      <c r="KAB39" s="2027"/>
      <c r="KAC39" s="2027"/>
      <c r="KAD39" s="2027"/>
      <c r="KAE39" s="2027"/>
      <c r="KAF39" s="2027"/>
      <c r="KAG39" s="2027"/>
      <c r="KAH39" s="2027"/>
      <c r="KAI39" s="2027"/>
      <c r="KAJ39" s="2027"/>
      <c r="KAK39" s="2027"/>
      <c r="KAL39" s="2027"/>
      <c r="KAM39" s="2027"/>
      <c r="KAN39" s="2027"/>
      <c r="KAO39" s="2027"/>
      <c r="KAP39" s="2027"/>
      <c r="KAQ39" s="2027"/>
      <c r="KAR39" s="2027"/>
      <c r="KAS39" s="2027"/>
      <c r="KAT39" s="2027"/>
      <c r="KAU39" s="2027"/>
      <c r="KAV39" s="2027"/>
      <c r="KAW39" s="2027"/>
      <c r="KAX39" s="2027"/>
      <c r="KAY39" s="2027"/>
      <c r="KAZ39" s="2027"/>
      <c r="KBA39" s="2027"/>
      <c r="KBB39" s="2027"/>
      <c r="KBC39" s="2027"/>
      <c r="KBD39" s="2027"/>
      <c r="KBE39" s="2027"/>
      <c r="KBF39" s="2027"/>
      <c r="KBG39" s="2027"/>
      <c r="KBH39" s="2027"/>
      <c r="KBI39" s="2027"/>
      <c r="KBJ39" s="2027"/>
      <c r="KBK39" s="2027"/>
      <c r="KBL39" s="2027"/>
      <c r="KBM39" s="2027"/>
      <c r="KBN39" s="2027"/>
      <c r="KBO39" s="2027"/>
      <c r="KBP39" s="2027"/>
      <c r="KBQ39" s="2027"/>
      <c r="KBR39" s="2027"/>
      <c r="KBS39" s="2027"/>
      <c r="KBT39" s="2027"/>
      <c r="KBU39" s="2027"/>
      <c r="KBV39" s="2027"/>
      <c r="KBW39" s="2027"/>
      <c r="KBX39" s="2027"/>
      <c r="KBY39" s="2027"/>
      <c r="KBZ39" s="2027"/>
      <c r="KCA39" s="2027"/>
      <c r="KCB39" s="2027"/>
      <c r="KCC39" s="2027"/>
      <c r="KCD39" s="2027"/>
      <c r="KCE39" s="2027"/>
      <c r="KCF39" s="2027"/>
      <c r="KCG39" s="2027"/>
      <c r="KCH39" s="2027"/>
      <c r="KCI39" s="2027"/>
      <c r="KCJ39" s="2027"/>
      <c r="KCK39" s="2027"/>
      <c r="KCL39" s="2027"/>
      <c r="KCM39" s="2027"/>
      <c r="KCN39" s="2027"/>
      <c r="KCO39" s="2027"/>
      <c r="KCP39" s="2027"/>
      <c r="KCQ39" s="2027"/>
      <c r="KCR39" s="2027"/>
      <c r="KCS39" s="2027"/>
      <c r="KCT39" s="2027"/>
      <c r="KCU39" s="2027"/>
      <c r="KCV39" s="2027"/>
      <c r="KCW39" s="2027"/>
      <c r="KCX39" s="2027"/>
      <c r="KCY39" s="2027"/>
      <c r="KCZ39" s="2027"/>
      <c r="KDA39" s="2027"/>
      <c r="KDB39" s="2027"/>
      <c r="KDC39" s="2027"/>
      <c r="KDD39" s="2027"/>
      <c r="KDE39" s="2027"/>
      <c r="KDF39" s="2027"/>
      <c r="KDG39" s="2027"/>
      <c r="KDH39" s="2027"/>
      <c r="KDI39" s="2027"/>
      <c r="KDJ39" s="2027"/>
      <c r="KDK39" s="2027"/>
      <c r="KDL39" s="2027"/>
      <c r="KDM39" s="2027"/>
      <c r="KDN39" s="2027"/>
      <c r="KDO39" s="2027"/>
      <c r="KDP39" s="2027"/>
      <c r="KDQ39" s="2027"/>
      <c r="KDR39" s="2027"/>
      <c r="KDS39" s="2027"/>
      <c r="KDT39" s="2027"/>
      <c r="KDU39" s="2027"/>
      <c r="KDV39" s="2027"/>
      <c r="KDW39" s="2027"/>
      <c r="KDX39" s="2027"/>
      <c r="KDY39" s="2027"/>
      <c r="KDZ39" s="2027"/>
      <c r="KEA39" s="2027"/>
      <c r="KEB39" s="2027"/>
      <c r="KEC39" s="2027"/>
      <c r="KED39" s="2027"/>
      <c r="KEE39" s="2027"/>
      <c r="KEF39" s="2027"/>
      <c r="KEG39" s="2027"/>
      <c r="KEH39" s="2027"/>
      <c r="KEI39" s="2027"/>
      <c r="KEJ39" s="2027"/>
      <c r="KEK39" s="2027"/>
      <c r="KEL39" s="2027"/>
      <c r="KEM39" s="2027"/>
      <c r="KEN39" s="2027"/>
      <c r="KEO39" s="2027"/>
      <c r="KEP39" s="2027"/>
      <c r="KEQ39" s="2027"/>
      <c r="KER39" s="2027"/>
      <c r="KES39" s="2027"/>
      <c r="KET39" s="2027"/>
      <c r="KEU39" s="2027"/>
      <c r="KEV39" s="2027"/>
      <c r="KEW39" s="2027"/>
      <c r="KEX39" s="2027"/>
      <c r="KEY39" s="2027"/>
      <c r="KEZ39" s="2027"/>
      <c r="KFA39" s="2027"/>
      <c r="KFB39" s="2027"/>
      <c r="KFC39" s="2027"/>
      <c r="KFD39" s="2027"/>
      <c r="KFE39" s="2027"/>
      <c r="KFF39" s="2027"/>
      <c r="KFG39" s="2027"/>
      <c r="KFH39" s="2027"/>
      <c r="KFI39" s="2027"/>
      <c r="KFJ39" s="2027"/>
      <c r="KFK39" s="2027"/>
      <c r="KFL39" s="2027"/>
      <c r="KFM39" s="2027"/>
      <c r="KFN39" s="2027"/>
      <c r="KFO39" s="2027"/>
      <c r="KFP39" s="2027"/>
      <c r="KFQ39" s="2027"/>
      <c r="KFR39" s="2027"/>
      <c r="KFS39" s="2027"/>
      <c r="KFT39" s="2027"/>
      <c r="KFU39" s="2027"/>
      <c r="KFV39" s="2027"/>
      <c r="KFW39" s="2027"/>
      <c r="KFX39" s="2027"/>
      <c r="KFY39" s="2027"/>
      <c r="KFZ39" s="2027"/>
      <c r="KGA39" s="2027"/>
      <c r="KGB39" s="2027"/>
      <c r="KGC39" s="2027"/>
      <c r="KGD39" s="2027"/>
      <c r="KGE39" s="2027"/>
      <c r="KGF39" s="2027"/>
      <c r="KGG39" s="2027"/>
      <c r="KGH39" s="2027"/>
      <c r="KGI39" s="2027"/>
      <c r="KGJ39" s="2027"/>
      <c r="KGK39" s="2027"/>
      <c r="KGL39" s="2027"/>
      <c r="KGM39" s="2027"/>
      <c r="KGN39" s="2027"/>
      <c r="KGO39" s="2027"/>
      <c r="KGP39" s="2027"/>
      <c r="KGQ39" s="2027"/>
      <c r="KGR39" s="2027"/>
      <c r="KGS39" s="2027"/>
      <c r="KGT39" s="2027"/>
      <c r="KGU39" s="2027"/>
      <c r="KGV39" s="2027"/>
      <c r="KGW39" s="2027"/>
      <c r="KGX39" s="2027"/>
      <c r="KGY39" s="2027"/>
      <c r="KGZ39" s="2027"/>
      <c r="KHA39" s="2027"/>
      <c r="KHB39" s="2027"/>
      <c r="KHC39" s="2027"/>
      <c r="KHD39" s="2027"/>
      <c r="KHE39" s="2027"/>
      <c r="KHF39" s="2027"/>
      <c r="KHG39" s="2027"/>
      <c r="KHH39" s="2027"/>
      <c r="KHI39" s="2027"/>
      <c r="KHJ39" s="2027"/>
      <c r="KHK39" s="2027"/>
      <c r="KHL39" s="2027"/>
      <c r="KHM39" s="2027"/>
      <c r="KHN39" s="2027"/>
      <c r="KHO39" s="2027"/>
      <c r="KHP39" s="2027"/>
      <c r="KHQ39" s="2027"/>
      <c r="KHR39" s="2027"/>
      <c r="KHS39" s="2027"/>
      <c r="KHT39" s="2027"/>
      <c r="KHU39" s="2027"/>
      <c r="KHV39" s="2027"/>
      <c r="KHW39" s="2027"/>
      <c r="KHX39" s="2027"/>
      <c r="KHY39" s="2027"/>
      <c r="KHZ39" s="2027"/>
      <c r="KIA39" s="2027"/>
      <c r="KIB39" s="2027"/>
      <c r="KIC39" s="2027"/>
      <c r="KID39" s="2027"/>
      <c r="KIE39" s="2027"/>
      <c r="KIF39" s="2027"/>
      <c r="KIG39" s="2027"/>
      <c r="KIH39" s="2027"/>
      <c r="KII39" s="2027"/>
      <c r="KIJ39" s="2027"/>
      <c r="KIK39" s="2027"/>
      <c r="KIL39" s="2027"/>
      <c r="KIM39" s="2027"/>
      <c r="KIN39" s="2027"/>
      <c r="KIO39" s="2027"/>
      <c r="KIP39" s="2027"/>
      <c r="KIQ39" s="2027"/>
      <c r="KIR39" s="2027"/>
      <c r="KIS39" s="2027"/>
      <c r="KIT39" s="2027"/>
      <c r="KIU39" s="2027"/>
      <c r="KIV39" s="2027"/>
      <c r="KIW39" s="2027"/>
      <c r="KIX39" s="2027"/>
      <c r="KIY39" s="2027"/>
      <c r="KIZ39" s="2027"/>
      <c r="KJA39" s="2027"/>
      <c r="KJB39" s="2027"/>
      <c r="KJC39" s="2027"/>
      <c r="KJD39" s="2027"/>
      <c r="KJE39" s="2027"/>
      <c r="KJF39" s="2027"/>
      <c r="KJG39" s="2027"/>
      <c r="KJH39" s="2027"/>
      <c r="KJI39" s="2027"/>
      <c r="KJJ39" s="2027"/>
      <c r="KJK39" s="2027"/>
      <c r="KJL39" s="2027"/>
      <c r="KJM39" s="2027"/>
      <c r="KJN39" s="2027"/>
      <c r="KJO39" s="2027"/>
      <c r="KJP39" s="2027"/>
      <c r="KJQ39" s="2027"/>
      <c r="KJR39" s="2027"/>
      <c r="KJS39" s="2027"/>
      <c r="KJT39" s="2027"/>
      <c r="KJU39" s="2027"/>
      <c r="KJV39" s="2027"/>
      <c r="KJW39" s="2027"/>
      <c r="KJX39" s="2027"/>
      <c r="KJY39" s="2027"/>
      <c r="KJZ39" s="2027"/>
      <c r="KKA39" s="2027"/>
      <c r="KKB39" s="2027"/>
      <c r="KKC39" s="2027"/>
      <c r="KKD39" s="2027"/>
      <c r="KKE39" s="2027"/>
      <c r="KKF39" s="2027"/>
      <c r="KKG39" s="2027"/>
      <c r="KKH39" s="2027"/>
      <c r="KKI39" s="2027"/>
      <c r="KKJ39" s="2027"/>
      <c r="KKK39" s="2027"/>
      <c r="KKL39" s="2027"/>
      <c r="KKM39" s="2027"/>
      <c r="KKN39" s="2027"/>
      <c r="KKO39" s="2027"/>
      <c r="KKP39" s="2027"/>
      <c r="KKQ39" s="2027"/>
      <c r="KKR39" s="2027"/>
      <c r="KKS39" s="2027"/>
      <c r="KKT39" s="2027"/>
      <c r="KKU39" s="2027"/>
      <c r="KKV39" s="2027"/>
      <c r="KKW39" s="2027"/>
      <c r="KKX39" s="2027"/>
      <c r="KKY39" s="2027"/>
      <c r="KKZ39" s="2027"/>
      <c r="KLA39" s="2027"/>
      <c r="KLB39" s="2027"/>
      <c r="KLC39" s="2027"/>
      <c r="KLD39" s="2027"/>
      <c r="KLE39" s="2027"/>
      <c r="KLF39" s="2027"/>
      <c r="KLG39" s="2027"/>
      <c r="KLH39" s="2027"/>
      <c r="KLI39" s="2027"/>
      <c r="KLJ39" s="2027"/>
      <c r="KLK39" s="2027"/>
      <c r="KLL39" s="2027"/>
      <c r="KLM39" s="2027"/>
      <c r="KLN39" s="2027"/>
      <c r="KLO39" s="2027"/>
      <c r="KLP39" s="2027"/>
      <c r="KLQ39" s="2027"/>
      <c r="KLR39" s="2027"/>
      <c r="KLS39" s="2027"/>
      <c r="KLT39" s="2027"/>
      <c r="KLU39" s="2027"/>
      <c r="KLV39" s="2027"/>
      <c r="KLW39" s="2027"/>
      <c r="KLX39" s="2027"/>
      <c r="KLY39" s="2027"/>
      <c r="KLZ39" s="2027"/>
      <c r="KMA39" s="2027"/>
      <c r="KMB39" s="2027"/>
      <c r="KMC39" s="2027"/>
      <c r="KMD39" s="2027"/>
      <c r="KME39" s="2027"/>
      <c r="KMF39" s="2027"/>
      <c r="KMG39" s="2027"/>
      <c r="KMH39" s="2027"/>
      <c r="KMI39" s="2027"/>
      <c r="KMJ39" s="2027"/>
      <c r="KMK39" s="2027"/>
      <c r="KML39" s="2027"/>
      <c r="KMM39" s="2027"/>
      <c r="KMN39" s="2027"/>
      <c r="KMO39" s="2027"/>
      <c r="KMP39" s="2027"/>
      <c r="KMQ39" s="2027"/>
      <c r="KMR39" s="2027"/>
      <c r="KMS39" s="2027"/>
      <c r="KMT39" s="2027"/>
      <c r="KMU39" s="2027"/>
      <c r="KMV39" s="2027"/>
      <c r="KMW39" s="2027"/>
      <c r="KMX39" s="2027"/>
      <c r="KMY39" s="2027"/>
      <c r="KMZ39" s="2027"/>
      <c r="KNA39" s="2027"/>
      <c r="KNB39" s="2027"/>
      <c r="KNC39" s="2027"/>
      <c r="KND39" s="2027"/>
      <c r="KNE39" s="2027"/>
      <c r="KNF39" s="2027"/>
      <c r="KNG39" s="2027"/>
      <c r="KNH39" s="2027"/>
      <c r="KNI39" s="2027"/>
      <c r="KNJ39" s="2027"/>
      <c r="KNK39" s="2027"/>
      <c r="KNL39" s="2027"/>
      <c r="KNM39" s="2027"/>
      <c r="KNN39" s="2027"/>
      <c r="KNO39" s="2027"/>
      <c r="KNP39" s="2027"/>
      <c r="KNQ39" s="2027"/>
      <c r="KNR39" s="2027"/>
      <c r="KNS39" s="2027"/>
      <c r="KNT39" s="2027"/>
      <c r="KNU39" s="2027"/>
      <c r="KNV39" s="2027"/>
      <c r="KNW39" s="2027"/>
      <c r="KNX39" s="2027"/>
      <c r="KNY39" s="2027"/>
      <c r="KNZ39" s="2027"/>
      <c r="KOA39" s="2027"/>
      <c r="KOB39" s="2027"/>
      <c r="KOC39" s="2027"/>
      <c r="KOD39" s="2027"/>
      <c r="KOE39" s="2027"/>
      <c r="KOF39" s="2027"/>
      <c r="KOG39" s="2027"/>
      <c r="KOH39" s="2027"/>
      <c r="KOI39" s="2027"/>
      <c r="KOJ39" s="2027"/>
      <c r="KOK39" s="2027"/>
      <c r="KOL39" s="2027"/>
      <c r="KOM39" s="2027"/>
      <c r="KON39" s="2027"/>
      <c r="KOO39" s="2027"/>
      <c r="KOP39" s="2027"/>
      <c r="KOQ39" s="2027"/>
      <c r="KOR39" s="2027"/>
      <c r="KOS39" s="2027"/>
      <c r="KOT39" s="2027"/>
      <c r="KOU39" s="2027"/>
      <c r="KOV39" s="2027"/>
      <c r="KOW39" s="2027"/>
      <c r="KOX39" s="2027"/>
      <c r="KOY39" s="2027"/>
      <c r="KOZ39" s="2027"/>
      <c r="KPA39" s="2027"/>
      <c r="KPB39" s="2027"/>
      <c r="KPC39" s="2027"/>
      <c r="KPD39" s="2027"/>
      <c r="KPE39" s="2027"/>
      <c r="KPF39" s="2027"/>
      <c r="KPG39" s="2027"/>
      <c r="KPH39" s="2027"/>
      <c r="KPI39" s="2027"/>
      <c r="KPJ39" s="2027"/>
      <c r="KPK39" s="2027"/>
      <c r="KPL39" s="2027"/>
      <c r="KPM39" s="2027"/>
      <c r="KPN39" s="2027"/>
      <c r="KPO39" s="2027"/>
      <c r="KPP39" s="2027"/>
      <c r="KPQ39" s="2027"/>
      <c r="KPR39" s="2027"/>
      <c r="KPS39" s="2027"/>
      <c r="KPT39" s="2027"/>
      <c r="KPU39" s="2027"/>
      <c r="KPV39" s="2027"/>
      <c r="KPW39" s="2027"/>
      <c r="KPX39" s="2027"/>
      <c r="KPY39" s="2027"/>
      <c r="KPZ39" s="2027"/>
      <c r="KQA39" s="2027"/>
      <c r="KQB39" s="2027"/>
      <c r="KQC39" s="2027"/>
      <c r="KQD39" s="2027"/>
      <c r="KQE39" s="2027"/>
      <c r="KQF39" s="2027"/>
      <c r="KQG39" s="2027"/>
      <c r="KQH39" s="2027"/>
      <c r="KQI39" s="2027"/>
      <c r="KQJ39" s="2027"/>
      <c r="KQK39" s="2027"/>
      <c r="KQL39" s="2027"/>
      <c r="KQM39" s="2027"/>
      <c r="KQN39" s="2027"/>
      <c r="KQO39" s="2027"/>
      <c r="KQP39" s="2027"/>
      <c r="KQQ39" s="2027"/>
      <c r="KQR39" s="2027"/>
      <c r="KQS39" s="2027"/>
      <c r="KQT39" s="2027"/>
      <c r="KQU39" s="2027"/>
      <c r="KQV39" s="2027"/>
      <c r="KQW39" s="2027"/>
      <c r="KQX39" s="2027"/>
      <c r="KQY39" s="2027"/>
      <c r="KQZ39" s="2027"/>
      <c r="KRA39" s="2027"/>
      <c r="KRB39" s="2027"/>
      <c r="KRC39" s="2027"/>
      <c r="KRD39" s="2027"/>
      <c r="KRE39" s="2027"/>
      <c r="KRF39" s="2027"/>
      <c r="KRG39" s="2027"/>
      <c r="KRH39" s="2027"/>
      <c r="KRI39" s="2027"/>
      <c r="KRJ39" s="2027"/>
      <c r="KRK39" s="2027"/>
      <c r="KRL39" s="2027"/>
      <c r="KRM39" s="2027"/>
      <c r="KRN39" s="2027"/>
      <c r="KRO39" s="2027"/>
      <c r="KRP39" s="2027"/>
      <c r="KRQ39" s="2027"/>
      <c r="KRR39" s="2027"/>
      <c r="KRS39" s="2027"/>
      <c r="KRT39" s="2027"/>
      <c r="KRU39" s="2027"/>
      <c r="KRV39" s="2027"/>
      <c r="KRW39" s="2027"/>
      <c r="KRX39" s="2027"/>
      <c r="KRY39" s="2027"/>
      <c r="KRZ39" s="2027"/>
      <c r="KSA39" s="2027"/>
      <c r="KSB39" s="2027"/>
      <c r="KSC39" s="2027"/>
      <c r="KSD39" s="2027"/>
      <c r="KSE39" s="2027"/>
      <c r="KSF39" s="2027"/>
      <c r="KSG39" s="2027"/>
      <c r="KSH39" s="2027"/>
      <c r="KSI39" s="2027"/>
      <c r="KSJ39" s="2027"/>
      <c r="KSK39" s="2027"/>
      <c r="KSL39" s="2027"/>
      <c r="KSM39" s="2027"/>
      <c r="KSN39" s="2027"/>
      <c r="KSO39" s="2027"/>
      <c r="KSP39" s="2027"/>
      <c r="KSQ39" s="2027"/>
      <c r="KSR39" s="2027"/>
      <c r="KSS39" s="2027"/>
      <c r="KST39" s="2027"/>
      <c r="KSU39" s="2027"/>
      <c r="KSV39" s="2027"/>
      <c r="KSW39" s="2027"/>
      <c r="KSX39" s="2027"/>
      <c r="KSY39" s="2027"/>
      <c r="KSZ39" s="2027"/>
      <c r="KTA39" s="2027"/>
      <c r="KTB39" s="2027"/>
      <c r="KTC39" s="2027"/>
      <c r="KTD39" s="2027"/>
      <c r="KTE39" s="2027"/>
      <c r="KTF39" s="2027"/>
      <c r="KTG39" s="2027"/>
      <c r="KTH39" s="2027"/>
      <c r="KTI39" s="2027"/>
      <c r="KTJ39" s="2027"/>
      <c r="KTK39" s="2027"/>
      <c r="KTL39" s="2027"/>
      <c r="KTM39" s="2027"/>
      <c r="KTN39" s="2027"/>
      <c r="KTO39" s="2027"/>
      <c r="KTP39" s="2027"/>
      <c r="KTQ39" s="2027"/>
      <c r="KTR39" s="2027"/>
      <c r="KTS39" s="2027"/>
      <c r="KTT39" s="2027"/>
      <c r="KTU39" s="2027"/>
      <c r="KTV39" s="2027"/>
      <c r="KTW39" s="2027"/>
      <c r="KTX39" s="2027"/>
      <c r="KTY39" s="2027"/>
      <c r="KTZ39" s="2027"/>
      <c r="KUA39" s="2027"/>
      <c r="KUB39" s="2027"/>
      <c r="KUC39" s="2027"/>
      <c r="KUD39" s="2027"/>
      <c r="KUE39" s="2027"/>
      <c r="KUF39" s="2027"/>
      <c r="KUG39" s="2027"/>
      <c r="KUH39" s="2027"/>
      <c r="KUI39" s="2027"/>
      <c r="KUJ39" s="2027"/>
      <c r="KUK39" s="2027"/>
      <c r="KUL39" s="2027"/>
      <c r="KUM39" s="2027"/>
      <c r="KUN39" s="2027"/>
      <c r="KUO39" s="2027"/>
      <c r="KUP39" s="2027"/>
      <c r="KUQ39" s="2027"/>
      <c r="KUR39" s="2027"/>
      <c r="KUS39" s="2027"/>
      <c r="KUT39" s="2027"/>
      <c r="KUU39" s="2027"/>
      <c r="KUV39" s="2027"/>
      <c r="KUW39" s="2027"/>
      <c r="KUX39" s="2027"/>
      <c r="KUY39" s="2027"/>
      <c r="KUZ39" s="2027"/>
      <c r="KVA39" s="2027"/>
      <c r="KVB39" s="2027"/>
      <c r="KVC39" s="2027"/>
      <c r="KVD39" s="2027"/>
      <c r="KVE39" s="2027"/>
      <c r="KVF39" s="2027"/>
      <c r="KVG39" s="2027"/>
      <c r="KVH39" s="2027"/>
      <c r="KVI39" s="2027"/>
      <c r="KVJ39" s="2027"/>
      <c r="KVK39" s="2027"/>
      <c r="KVL39" s="2027"/>
      <c r="KVM39" s="2027"/>
      <c r="KVN39" s="2027"/>
      <c r="KVO39" s="2027"/>
      <c r="KVP39" s="2027"/>
      <c r="KVQ39" s="2027"/>
      <c r="KVR39" s="2027"/>
      <c r="KVS39" s="2027"/>
      <c r="KVT39" s="2027"/>
      <c r="KVU39" s="2027"/>
      <c r="KVV39" s="2027"/>
      <c r="KVW39" s="2027"/>
      <c r="KVX39" s="2027"/>
      <c r="KVY39" s="2027"/>
      <c r="KVZ39" s="2027"/>
      <c r="KWA39" s="2027"/>
      <c r="KWB39" s="2027"/>
      <c r="KWC39" s="2027"/>
      <c r="KWD39" s="2027"/>
      <c r="KWE39" s="2027"/>
      <c r="KWF39" s="2027"/>
      <c r="KWG39" s="2027"/>
      <c r="KWH39" s="2027"/>
      <c r="KWI39" s="2027"/>
      <c r="KWJ39" s="2027"/>
      <c r="KWK39" s="2027"/>
      <c r="KWL39" s="2027"/>
      <c r="KWM39" s="2027"/>
      <c r="KWN39" s="2027"/>
      <c r="KWO39" s="2027"/>
      <c r="KWP39" s="2027"/>
      <c r="KWQ39" s="2027"/>
      <c r="KWR39" s="2027"/>
      <c r="KWS39" s="2027"/>
      <c r="KWT39" s="2027"/>
      <c r="KWU39" s="2027"/>
      <c r="KWV39" s="2027"/>
      <c r="KWW39" s="2027"/>
      <c r="KWX39" s="2027"/>
      <c r="KWY39" s="2027"/>
      <c r="KWZ39" s="2027"/>
      <c r="KXA39" s="2027"/>
      <c r="KXB39" s="2027"/>
      <c r="KXC39" s="2027"/>
      <c r="KXD39" s="2027"/>
      <c r="KXE39" s="2027"/>
      <c r="KXF39" s="2027"/>
      <c r="KXG39" s="2027"/>
      <c r="KXH39" s="2027"/>
      <c r="KXI39" s="2027"/>
      <c r="KXJ39" s="2027"/>
      <c r="KXK39" s="2027"/>
      <c r="KXL39" s="2027"/>
      <c r="KXM39" s="2027"/>
      <c r="KXN39" s="2027"/>
      <c r="KXO39" s="2027"/>
      <c r="KXP39" s="2027"/>
      <c r="KXQ39" s="2027"/>
      <c r="KXR39" s="2027"/>
      <c r="KXS39" s="2027"/>
      <c r="KXT39" s="2027"/>
      <c r="KXU39" s="2027"/>
      <c r="KXV39" s="2027"/>
      <c r="KXW39" s="2027"/>
      <c r="KXX39" s="2027"/>
      <c r="KXY39" s="2027"/>
      <c r="KXZ39" s="2027"/>
      <c r="KYA39" s="2027"/>
      <c r="KYB39" s="2027"/>
      <c r="KYC39" s="2027"/>
      <c r="KYD39" s="2027"/>
      <c r="KYE39" s="2027"/>
      <c r="KYF39" s="2027"/>
      <c r="KYG39" s="2027"/>
      <c r="KYH39" s="2027"/>
      <c r="KYI39" s="2027"/>
      <c r="KYJ39" s="2027"/>
      <c r="KYK39" s="2027"/>
      <c r="KYL39" s="2027"/>
      <c r="KYM39" s="2027"/>
      <c r="KYN39" s="2027"/>
      <c r="KYO39" s="2027"/>
      <c r="KYP39" s="2027"/>
      <c r="KYQ39" s="2027"/>
      <c r="KYR39" s="2027"/>
      <c r="KYS39" s="2027"/>
      <c r="KYT39" s="2027"/>
      <c r="KYU39" s="2027"/>
      <c r="KYV39" s="2027"/>
      <c r="KYW39" s="2027"/>
      <c r="KYX39" s="2027"/>
      <c r="KYY39" s="2027"/>
      <c r="KYZ39" s="2027"/>
      <c r="KZA39" s="2027"/>
      <c r="KZB39" s="2027"/>
      <c r="KZC39" s="2027"/>
      <c r="KZD39" s="2027"/>
      <c r="KZE39" s="2027"/>
      <c r="KZF39" s="2027"/>
      <c r="KZG39" s="2027"/>
      <c r="KZH39" s="2027"/>
      <c r="KZI39" s="2027"/>
      <c r="KZJ39" s="2027"/>
      <c r="KZK39" s="2027"/>
      <c r="KZL39" s="2027"/>
      <c r="KZM39" s="2027"/>
      <c r="KZN39" s="2027"/>
      <c r="KZO39" s="2027"/>
      <c r="KZP39" s="2027"/>
      <c r="KZQ39" s="2027"/>
      <c r="KZR39" s="2027"/>
      <c r="KZS39" s="2027"/>
      <c r="KZT39" s="2027"/>
      <c r="KZU39" s="2027"/>
      <c r="KZV39" s="2027"/>
      <c r="KZW39" s="2027"/>
      <c r="KZX39" s="2027"/>
      <c r="KZY39" s="2027"/>
      <c r="KZZ39" s="2027"/>
      <c r="LAA39" s="2027"/>
      <c r="LAB39" s="2027"/>
      <c r="LAC39" s="2027"/>
      <c r="LAD39" s="2027"/>
      <c r="LAE39" s="2027"/>
      <c r="LAF39" s="2027"/>
      <c r="LAG39" s="2027"/>
      <c r="LAH39" s="2027"/>
      <c r="LAI39" s="2027"/>
      <c r="LAJ39" s="2027"/>
      <c r="LAK39" s="2027"/>
      <c r="LAL39" s="2027"/>
      <c r="LAM39" s="2027"/>
      <c r="LAN39" s="2027"/>
      <c r="LAO39" s="2027"/>
      <c r="LAP39" s="2027"/>
      <c r="LAQ39" s="2027"/>
      <c r="LAR39" s="2027"/>
      <c r="LAS39" s="2027"/>
      <c r="LAT39" s="2027"/>
      <c r="LAU39" s="2027"/>
      <c r="LAV39" s="2027"/>
      <c r="LAW39" s="2027"/>
      <c r="LAX39" s="2027"/>
      <c r="LAY39" s="2027"/>
      <c r="LAZ39" s="2027"/>
      <c r="LBA39" s="2027"/>
      <c r="LBB39" s="2027"/>
      <c r="LBC39" s="2027"/>
      <c r="LBD39" s="2027"/>
      <c r="LBE39" s="2027"/>
      <c r="LBF39" s="2027"/>
      <c r="LBG39" s="2027"/>
      <c r="LBH39" s="2027"/>
      <c r="LBI39" s="2027"/>
      <c r="LBJ39" s="2027"/>
      <c r="LBK39" s="2027"/>
      <c r="LBL39" s="2027"/>
      <c r="LBM39" s="2027"/>
      <c r="LBN39" s="2027"/>
      <c r="LBO39" s="2027"/>
      <c r="LBP39" s="2027"/>
      <c r="LBQ39" s="2027"/>
      <c r="LBR39" s="2027"/>
      <c r="LBS39" s="2027"/>
      <c r="LBT39" s="2027"/>
      <c r="LBU39" s="2027"/>
      <c r="LBV39" s="2027"/>
      <c r="LBW39" s="2027"/>
      <c r="LBX39" s="2027"/>
      <c r="LBY39" s="2027"/>
      <c r="LBZ39" s="2027"/>
      <c r="LCA39" s="2027"/>
      <c r="LCB39" s="2027"/>
      <c r="LCC39" s="2027"/>
      <c r="LCD39" s="2027"/>
      <c r="LCE39" s="2027"/>
      <c r="LCF39" s="2027"/>
      <c r="LCG39" s="2027"/>
      <c r="LCH39" s="2027"/>
      <c r="LCI39" s="2027"/>
      <c r="LCJ39" s="2027"/>
      <c r="LCK39" s="2027"/>
      <c r="LCL39" s="2027"/>
      <c r="LCM39" s="2027"/>
      <c r="LCN39" s="2027"/>
      <c r="LCO39" s="2027"/>
      <c r="LCP39" s="2027"/>
      <c r="LCQ39" s="2027"/>
      <c r="LCR39" s="2027"/>
      <c r="LCS39" s="2027"/>
      <c r="LCT39" s="2027"/>
      <c r="LCU39" s="2027"/>
      <c r="LCV39" s="2027"/>
      <c r="LCW39" s="2027"/>
      <c r="LCX39" s="2027"/>
      <c r="LCY39" s="2027"/>
      <c r="LCZ39" s="2027"/>
      <c r="LDA39" s="2027"/>
      <c r="LDB39" s="2027"/>
      <c r="LDC39" s="2027"/>
      <c r="LDD39" s="2027"/>
      <c r="LDE39" s="2027"/>
      <c r="LDF39" s="2027"/>
      <c r="LDG39" s="2027"/>
      <c r="LDH39" s="2027"/>
      <c r="LDI39" s="2027"/>
      <c r="LDJ39" s="2027"/>
      <c r="LDK39" s="2027"/>
      <c r="LDL39" s="2027"/>
      <c r="LDM39" s="2027"/>
      <c r="LDN39" s="2027"/>
      <c r="LDO39" s="2027"/>
      <c r="LDP39" s="2027"/>
      <c r="LDQ39" s="2027"/>
      <c r="LDR39" s="2027"/>
      <c r="LDS39" s="2027"/>
      <c r="LDT39" s="2027"/>
      <c r="LDU39" s="2027"/>
      <c r="LDV39" s="2027"/>
      <c r="LDW39" s="2027"/>
      <c r="LDX39" s="2027"/>
      <c r="LDY39" s="2027"/>
      <c r="LDZ39" s="2027"/>
      <c r="LEA39" s="2027"/>
      <c r="LEB39" s="2027"/>
      <c r="LEC39" s="2027"/>
      <c r="LED39" s="2027"/>
      <c r="LEE39" s="2027"/>
      <c r="LEF39" s="2027"/>
      <c r="LEG39" s="2027"/>
      <c r="LEH39" s="2027"/>
      <c r="LEI39" s="2027"/>
      <c r="LEJ39" s="2027"/>
      <c r="LEK39" s="2027"/>
      <c r="LEL39" s="2027"/>
      <c r="LEM39" s="2027"/>
      <c r="LEN39" s="2027"/>
      <c r="LEO39" s="2027"/>
      <c r="LEP39" s="2027"/>
      <c r="LEQ39" s="2027"/>
      <c r="LER39" s="2027"/>
      <c r="LES39" s="2027"/>
      <c r="LET39" s="2027"/>
      <c r="LEU39" s="2027"/>
      <c r="LEV39" s="2027"/>
      <c r="LEW39" s="2027"/>
      <c r="LEX39" s="2027"/>
      <c r="LEY39" s="2027"/>
      <c r="LEZ39" s="2027"/>
      <c r="LFA39" s="2027"/>
      <c r="LFB39" s="2027"/>
      <c r="LFC39" s="2027"/>
      <c r="LFD39" s="2027"/>
      <c r="LFE39" s="2027"/>
      <c r="LFF39" s="2027"/>
      <c r="LFG39" s="2027"/>
      <c r="LFH39" s="2027"/>
      <c r="LFI39" s="2027"/>
      <c r="LFJ39" s="2027"/>
      <c r="LFK39" s="2027"/>
      <c r="LFL39" s="2027"/>
      <c r="LFM39" s="2027"/>
      <c r="LFN39" s="2027"/>
      <c r="LFO39" s="2027"/>
      <c r="LFP39" s="2027"/>
      <c r="LFQ39" s="2027"/>
      <c r="LFR39" s="2027"/>
      <c r="LFS39" s="2027"/>
      <c r="LFT39" s="2027"/>
      <c r="LFU39" s="2027"/>
      <c r="LFV39" s="2027"/>
      <c r="LFW39" s="2027"/>
      <c r="LFX39" s="2027"/>
      <c r="LFY39" s="2027"/>
      <c r="LFZ39" s="2027"/>
      <c r="LGA39" s="2027"/>
      <c r="LGB39" s="2027"/>
      <c r="LGC39" s="2027"/>
      <c r="LGD39" s="2027"/>
      <c r="LGE39" s="2027"/>
      <c r="LGF39" s="2027"/>
      <c r="LGG39" s="2027"/>
      <c r="LGH39" s="2027"/>
      <c r="LGI39" s="2027"/>
      <c r="LGJ39" s="2027"/>
      <c r="LGK39" s="2027"/>
      <c r="LGL39" s="2027"/>
      <c r="LGM39" s="2027"/>
      <c r="LGN39" s="2027"/>
      <c r="LGO39" s="2027"/>
      <c r="LGP39" s="2027"/>
      <c r="LGQ39" s="2027"/>
      <c r="LGR39" s="2027"/>
      <c r="LGS39" s="2027"/>
      <c r="LGT39" s="2027"/>
      <c r="LGU39" s="2027"/>
      <c r="LGV39" s="2027"/>
      <c r="LGW39" s="2027"/>
      <c r="LGX39" s="2027"/>
      <c r="LGY39" s="2027"/>
      <c r="LGZ39" s="2027"/>
      <c r="LHA39" s="2027"/>
      <c r="LHB39" s="2027"/>
      <c r="LHC39" s="2027"/>
      <c r="LHD39" s="2027"/>
      <c r="LHE39" s="2027"/>
      <c r="LHF39" s="2027"/>
      <c r="LHG39" s="2027"/>
      <c r="LHH39" s="2027"/>
      <c r="LHI39" s="2027"/>
      <c r="LHJ39" s="2027"/>
      <c r="LHK39" s="2027"/>
      <c r="LHL39" s="2027"/>
      <c r="LHM39" s="2027"/>
      <c r="LHN39" s="2027"/>
      <c r="LHO39" s="2027"/>
      <c r="LHP39" s="2027"/>
      <c r="LHQ39" s="2027"/>
      <c r="LHR39" s="2027"/>
      <c r="LHS39" s="2027"/>
      <c r="LHT39" s="2027"/>
      <c r="LHU39" s="2027"/>
      <c r="LHV39" s="2027"/>
      <c r="LHW39" s="2027"/>
      <c r="LHX39" s="2027"/>
      <c r="LHY39" s="2027"/>
      <c r="LHZ39" s="2027"/>
      <c r="LIA39" s="2027"/>
      <c r="LIB39" s="2027"/>
      <c r="LIC39" s="2027"/>
      <c r="LID39" s="2027"/>
      <c r="LIE39" s="2027"/>
      <c r="LIF39" s="2027"/>
      <c r="LIG39" s="2027"/>
      <c r="LIH39" s="2027"/>
      <c r="LII39" s="2027"/>
      <c r="LIJ39" s="2027"/>
      <c r="LIK39" s="2027"/>
      <c r="LIL39" s="2027"/>
      <c r="LIM39" s="2027"/>
      <c r="LIN39" s="2027"/>
      <c r="LIO39" s="2027"/>
      <c r="LIP39" s="2027"/>
      <c r="LIQ39" s="2027"/>
      <c r="LIR39" s="2027"/>
      <c r="LIS39" s="2027"/>
      <c r="LIT39" s="2027"/>
      <c r="LIU39" s="2027"/>
      <c r="LIV39" s="2027"/>
      <c r="LIW39" s="2027"/>
      <c r="LIX39" s="2027"/>
      <c r="LIY39" s="2027"/>
      <c r="LIZ39" s="2027"/>
      <c r="LJA39" s="2027"/>
      <c r="LJB39" s="2027"/>
      <c r="LJC39" s="2027"/>
      <c r="LJD39" s="2027"/>
      <c r="LJE39" s="2027"/>
      <c r="LJF39" s="2027"/>
      <c r="LJG39" s="2027"/>
      <c r="LJH39" s="2027"/>
      <c r="LJI39" s="2027"/>
      <c r="LJJ39" s="2027"/>
      <c r="LJK39" s="2027"/>
      <c r="LJL39" s="2027"/>
      <c r="LJM39" s="2027"/>
      <c r="LJN39" s="2027"/>
      <c r="LJO39" s="2027"/>
      <c r="LJP39" s="2027"/>
      <c r="LJQ39" s="2027"/>
      <c r="LJR39" s="2027"/>
      <c r="LJS39" s="2027"/>
      <c r="LJT39" s="2027"/>
      <c r="LJU39" s="2027"/>
      <c r="LJV39" s="2027"/>
      <c r="LJW39" s="2027"/>
      <c r="LJX39" s="2027"/>
      <c r="LJY39" s="2027"/>
      <c r="LJZ39" s="2027"/>
      <c r="LKA39" s="2027"/>
      <c r="LKB39" s="2027"/>
      <c r="LKC39" s="2027"/>
      <c r="LKD39" s="2027"/>
      <c r="LKE39" s="2027"/>
      <c r="LKF39" s="2027"/>
      <c r="LKG39" s="2027"/>
      <c r="LKH39" s="2027"/>
      <c r="LKI39" s="2027"/>
      <c r="LKJ39" s="2027"/>
      <c r="LKK39" s="2027"/>
      <c r="LKL39" s="2027"/>
      <c r="LKM39" s="2027"/>
      <c r="LKN39" s="2027"/>
      <c r="LKO39" s="2027"/>
      <c r="LKP39" s="2027"/>
      <c r="LKQ39" s="2027"/>
      <c r="LKR39" s="2027"/>
      <c r="LKS39" s="2027"/>
      <c r="LKT39" s="2027"/>
      <c r="LKU39" s="2027"/>
      <c r="LKV39" s="2027"/>
      <c r="LKW39" s="2027"/>
      <c r="LKX39" s="2027"/>
      <c r="LKY39" s="2027"/>
      <c r="LKZ39" s="2027"/>
      <c r="LLA39" s="2027"/>
      <c r="LLB39" s="2027"/>
      <c r="LLC39" s="2027"/>
      <c r="LLD39" s="2027"/>
      <c r="LLE39" s="2027"/>
      <c r="LLF39" s="2027"/>
      <c r="LLG39" s="2027"/>
      <c r="LLH39" s="2027"/>
      <c r="LLI39" s="2027"/>
      <c r="LLJ39" s="2027"/>
      <c r="LLK39" s="2027"/>
      <c r="LLL39" s="2027"/>
      <c r="LLM39" s="2027"/>
      <c r="LLN39" s="2027"/>
      <c r="LLO39" s="2027"/>
      <c r="LLP39" s="2027"/>
      <c r="LLQ39" s="2027"/>
      <c r="LLR39" s="2027"/>
      <c r="LLS39" s="2027"/>
      <c r="LLT39" s="2027"/>
      <c r="LLU39" s="2027"/>
      <c r="LLV39" s="2027"/>
      <c r="LLW39" s="2027"/>
      <c r="LLX39" s="2027"/>
      <c r="LLY39" s="2027"/>
      <c r="LLZ39" s="2027"/>
      <c r="LMA39" s="2027"/>
      <c r="LMB39" s="2027"/>
      <c r="LMC39" s="2027"/>
      <c r="LMD39" s="2027"/>
      <c r="LME39" s="2027"/>
      <c r="LMF39" s="2027"/>
      <c r="LMG39" s="2027"/>
      <c r="LMH39" s="2027"/>
      <c r="LMI39" s="2027"/>
      <c r="LMJ39" s="2027"/>
      <c r="LMK39" s="2027"/>
      <c r="LML39" s="2027"/>
      <c r="LMM39" s="2027"/>
      <c r="LMN39" s="2027"/>
      <c r="LMO39" s="2027"/>
      <c r="LMP39" s="2027"/>
      <c r="LMQ39" s="2027"/>
      <c r="LMR39" s="2027"/>
      <c r="LMS39" s="2027"/>
      <c r="LMT39" s="2027"/>
      <c r="LMU39" s="2027"/>
      <c r="LMV39" s="2027"/>
      <c r="LMW39" s="2027"/>
      <c r="LMX39" s="2027"/>
      <c r="LMY39" s="2027"/>
      <c r="LMZ39" s="2027"/>
      <c r="LNA39" s="2027"/>
      <c r="LNB39" s="2027"/>
      <c r="LNC39" s="2027"/>
      <c r="LND39" s="2027"/>
      <c r="LNE39" s="2027"/>
      <c r="LNF39" s="2027"/>
      <c r="LNG39" s="2027"/>
      <c r="LNH39" s="2027"/>
      <c r="LNI39" s="2027"/>
      <c r="LNJ39" s="2027"/>
      <c r="LNK39" s="2027"/>
      <c r="LNL39" s="2027"/>
      <c r="LNM39" s="2027"/>
      <c r="LNN39" s="2027"/>
      <c r="LNO39" s="2027"/>
      <c r="LNP39" s="2027"/>
      <c r="LNQ39" s="2027"/>
      <c r="LNR39" s="2027"/>
      <c r="LNS39" s="2027"/>
      <c r="LNT39" s="2027"/>
      <c r="LNU39" s="2027"/>
      <c r="LNV39" s="2027"/>
      <c r="LNW39" s="2027"/>
      <c r="LNX39" s="2027"/>
      <c r="LNY39" s="2027"/>
      <c r="LNZ39" s="2027"/>
      <c r="LOA39" s="2027"/>
      <c r="LOB39" s="2027"/>
      <c r="LOC39" s="2027"/>
      <c r="LOD39" s="2027"/>
      <c r="LOE39" s="2027"/>
      <c r="LOF39" s="2027"/>
      <c r="LOG39" s="2027"/>
      <c r="LOH39" s="2027"/>
      <c r="LOI39" s="2027"/>
      <c r="LOJ39" s="2027"/>
      <c r="LOK39" s="2027"/>
      <c r="LOL39" s="2027"/>
      <c r="LOM39" s="2027"/>
      <c r="LON39" s="2027"/>
      <c r="LOO39" s="2027"/>
      <c r="LOP39" s="2027"/>
      <c r="LOQ39" s="2027"/>
      <c r="LOR39" s="2027"/>
      <c r="LOS39" s="2027"/>
      <c r="LOT39" s="2027"/>
      <c r="LOU39" s="2027"/>
      <c r="LOV39" s="2027"/>
      <c r="LOW39" s="2027"/>
      <c r="LOX39" s="2027"/>
      <c r="LOY39" s="2027"/>
      <c r="LOZ39" s="2027"/>
      <c r="LPA39" s="2027"/>
      <c r="LPB39" s="2027"/>
      <c r="LPC39" s="2027"/>
      <c r="LPD39" s="2027"/>
      <c r="LPE39" s="2027"/>
      <c r="LPF39" s="2027"/>
      <c r="LPG39" s="2027"/>
      <c r="LPH39" s="2027"/>
      <c r="LPI39" s="2027"/>
      <c r="LPJ39" s="2027"/>
      <c r="LPK39" s="2027"/>
      <c r="LPL39" s="2027"/>
      <c r="LPM39" s="2027"/>
      <c r="LPN39" s="2027"/>
      <c r="LPO39" s="2027"/>
      <c r="LPP39" s="2027"/>
      <c r="LPQ39" s="2027"/>
      <c r="LPR39" s="2027"/>
      <c r="LPS39" s="2027"/>
      <c r="LPT39" s="2027"/>
      <c r="LPU39" s="2027"/>
      <c r="LPV39" s="2027"/>
      <c r="LPW39" s="2027"/>
      <c r="LPX39" s="2027"/>
      <c r="LPY39" s="2027"/>
      <c r="LPZ39" s="2027"/>
      <c r="LQA39" s="2027"/>
      <c r="LQB39" s="2027"/>
      <c r="LQC39" s="2027"/>
      <c r="LQD39" s="2027"/>
      <c r="LQE39" s="2027"/>
      <c r="LQF39" s="2027"/>
      <c r="LQG39" s="2027"/>
      <c r="LQH39" s="2027"/>
      <c r="LQI39" s="2027"/>
      <c r="LQJ39" s="2027"/>
      <c r="LQK39" s="2027"/>
      <c r="LQL39" s="2027"/>
      <c r="LQM39" s="2027"/>
      <c r="LQN39" s="2027"/>
      <c r="LQO39" s="2027"/>
      <c r="LQP39" s="2027"/>
      <c r="LQQ39" s="2027"/>
      <c r="LQR39" s="2027"/>
      <c r="LQS39" s="2027"/>
      <c r="LQT39" s="2027"/>
      <c r="LQU39" s="2027"/>
      <c r="LQV39" s="2027"/>
      <c r="LQW39" s="2027"/>
      <c r="LQX39" s="2027"/>
      <c r="LQY39" s="2027"/>
      <c r="LQZ39" s="2027"/>
      <c r="LRA39" s="2027"/>
      <c r="LRB39" s="2027"/>
      <c r="LRC39" s="2027"/>
      <c r="LRD39" s="2027"/>
      <c r="LRE39" s="2027"/>
      <c r="LRF39" s="2027"/>
      <c r="LRG39" s="2027"/>
      <c r="LRH39" s="2027"/>
      <c r="LRI39" s="2027"/>
      <c r="LRJ39" s="2027"/>
      <c r="LRK39" s="2027"/>
      <c r="LRL39" s="2027"/>
      <c r="LRM39" s="2027"/>
      <c r="LRN39" s="2027"/>
      <c r="LRO39" s="2027"/>
      <c r="LRP39" s="2027"/>
      <c r="LRQ39" s="2027"/>
      <c r="LRR39" s="2027"/>
      <c r="LRS39" s="2027"/>
      <c r="LRT39" s="2027"/>
      <c r="LRU39" s="2027"/>
      <c r="LRV39" s="2027"/>
      <c r="LRW39" s="2027"/>
      <c r="LRX39" s="2027"/>
      <c r="LRY39" s="2027"/>
      <c r="LRZ39" s="2027"/>
      <c r="LSA39" s="2027"/>
      <c r="LSB39" s="2027"/>
      <c r="LSC39" s="2027"/>
      <c r="LSD39" s="2027"/>
      <c r="LSE39" s="2027"/>
      <c r="LSF39" s="2027"/>
      <c r="LSG39" s="2027"/>
      <c r="LSH39" s="2027"/>
      <c r="LSI39" s="2027"/>
      <c r="LSJ39" s="2027"/>
      <c r="LSK39" s="2027"/>
      <c r="LSL39" s="2027"/>
      <c r="LSM39" s="2027"/>
      <c r="LSN39" s="2027"/>
      <c r="LSO39" s="2027"/>
      <c r="LSP39" s="2027"/>
      <c r="LSQ39" s="2027"/>
      <c r="LSR39" s="2027"/>
      <c r="LSS39" s="2027"/>
      <c r="LST39" s="2027"/>
      <c r="LSU39" s="2027"/>
      <c r="LSV39" s="2027"/>
      <c r="LSW39" s="2027"/>
      <c r="LSX39" s="2027"/>
      <c r="LSY39" s="2027"/>
      <c r="LSZ39" s="2027"/>
      <c r="LTA39" s="2027"/>
      <c r="LTB39" s="2027"/>
      <c r="LTC39" s="2027"/>
      <c r="LTD39" s="2027"/>
      <c r="LTE39" s="2027"/>
      <c r="LTF39" s="2027"/>
      <c r="LTG39" s="2027"/>
      <c r="LTH39" s="2027"/>
      <c r="LTI39" s="2027"/>
      <c r="LTJ39" s="2027"/>
      <c r="LTK39" s="2027"/>
      <c r="LTL39" s="2027"/>
      <c r="LTM39" s="2027"/>
      <c r="LTN39" s="2027"/>
      <c r="LTO39" s="2027"/>
      <c r="LTP39" s="2027"/>
      <c r="LTQ39" s="2027"/>
      <c r="LTR39" s="2027"/>
      <c r="LTS39" s="2027"/>
      <c r="LTT39" s="2027"/>
      <c r="LTU39" s="2027"/>
      <c r="LTV39" s="2027"/>
      <c r="LTW39" s="2027"/>
      <c r="LTX39" s="2027"/>
      <c r="LTY39" s="2027"/>
      <c r="LTZ39" s="2027"/>
      <c r="LUA39" s="2027"/>
      <c r="LUB39" s="2027"/>
      <c r="LUC39" s="2027"/>
      <c r="LUD39" s="2027"/>
      <c r="LUE39" s="2027"/>
      <c r="LUF39" s="2027"/>
      <c r="LUG39" s="2027"/>
      <c r="LUH39" s="2027"/>
      <c r="LUI39" s="2027"/>
      <c r="LUJ39" s="2027"/>
      <c r="LUK39" s="2027"/>
      <c r="LUL39" s="2027"/>
      <c r="LUM39" s="2027"/>
      <c r="LUN39" s="2027"/>
      <c r="LUO39" s="2027"/>
      <c r="LUP39" s="2027"/>
      <c r="LUQ39" s="2027"/>
      <c r="LUR39" s="2027"/>
      <c r="LUS39" s="2027"/>
      <c r="LUT39" s="2027"/>
      <c r="LUU39" s="2027"/>
      <c r="LUV39" s="2027"/>
      <c r="LUW39" s="2027"/>
      <c r="LUX39" s="2027"/>
      <c r="LUY39" s="2027"/>
      <c r="LUZ39" s="2027"/>
      <c r="LVA39" s="2027"/>
      <c r="LVB39" s="2027"/>
      <c r="LVC39" s="2027"/>
      <c r="LVD39" s="2027"/>
      <c r="LVE39" s="2027"/>
      <c r="LVF39" s="2027"/>
      <c r="LVG39" s="2027"/>
      <c r="LVH39" s="2027"/>
      <c r="LVI39" s="2027"/>
      <c r="LVJ39" s="2027"/>
      <c r="LVK39" s="2027"/>
      <c r="LVL39" s="2027"/>
      <c r="LVM39" s="2027"/>
      <c r="LVN39" s="2027"/>
      <c r="LVO39" s="2027"/>
      <c r="LVP39" s="2027"/>
      <c r="LVQ39" s="2027"/>
      <c r="LVR39" s="2027"/>
      <c r="LVS39" s="2027"/>
      <c r="LVT39" s="2027"/>
      <c r="LVU39" s="2027"/>
      <c r="LVV39" s="2027"/>
      <c r="LVW39" s="2027"/>
      <c r="LVX39" s="2027"/>
      <c r="LVY39" s="2027"/>
      <c r="LVZ39" s="2027"/>
      <c r="LWA39" s="2027"/>
      <c r="LWB39" s="2027"/>
      <c r="LWC39" s="2027"/>
      <c r="LWD39" s="2027"/>
      <c r="LWE39" s="2027"/>
      <c r="LWF39" s="2027"/>
      <c r="LWG39" s="2027"/>
      <c r="LWH39" s="2027"/>
      <c r="LWI39" s="2027"/>
      <c r="LWJ39" s="2027"/>
      <c r="LWK39" s="2027"/>
      <c r="LWL39" s="2027"/>
      <c r="LWM39" s="2027"/>
      <c r="LWN39" s="2027"/>
      <c r="LWO39" s="2027"/>
      <c r="LWP39" s="2027"/>
      <c r="LWQ39" s="2027"/>
      <c r="LWR39" s="2027"/>
      <c r="LWS39" s="2027"/>
      <c r="LWT39" s="2027"/>
      <c r="LWU39" s="2027"/>
      <c r="LWV39" s="2027"/>
      <c r="LWW39" s="2027"/>
      <c r="LWX39" s="2027"/>
      <c r="LWY39" s="2027"/>
      <c r="LWZ39" s="2027"/>
      <c r="LXA39" s="2027"/>
      <c r="LXB39" s="2027"/>
      <c r="LXC39" s="2027"/>
      <c r="LXD39" s="2027"/>
      <c r="LXE39" s="2027"/>
      <c r="LXF39" s="2027"/>
      <c r="LXG39" s="2027"/>
      <c r="LXH39" s="2027"/>
      <c r="LXI39" s="2027"/>
      <c r="LXJ39" s="2027"/>
      <c r="LXK39" s="2027"/>
      <c r="LXL39" s="2027"/>
      <c r="LXM39" s="2027"/>
      <c r="LXN39" s="2027"/>
      <c r="LXO39" s="2027"/>
      <c r="LXP39" s="2027"/>
      <c r="LXQ39" s="2027"/>
      <c r="LXR39" s="2027"/>
      <c r="LXS39" s="2027"/>
      <c r="LXT39" s="2027"/>
      <c r="LXU39" s="2027"/>
      <c r="LXV39" s="2027"/>
      <c r="LXW39" s="2027"/>
      <c r="LXX39" s="2027"/>
      <c r="LXY39" s="2027"/>
      <c r="LXZ39" s="2027"/>
      <c r="LYA39" s="2027"/>
      <c r="LYB39" s="2027"/>
      <c r="LYC39" s="2027"/>
      <c r="LYD39" s="2027"/>
      <c r="LYE39" s="2027"/>
      <c r="LYF39" s="2027"/>
      <c r="LYG39" s="2027"/>
      <c r="LYH39" s="2027"/>
      <c r="LYI39" s="2027"/>
      <c r="LYJ39" s="2027"/>
      <c r="LYK39" s="2027"/>
      <c r="LYL39" s="2027"/>
      <c r="LYM39" s="2027"/>
      <c r="LYN39" s="2027"/>
      <c r="LYO39" s="2027"/>
      <c r="LYP39" s="2027"/>
      <c r="LYQ39" s="2027"/>
      <c r="LYR39" s="2027"/>
      <c r="LYS39" s="2027"/>
      <c r="LYT39" s="2027"/>
      <c r="LYU39" s="2027"/>
      <c r="LYV39" s="2027"/>
      <c r="LYW39" s="2027"/>
      <c r="LYX39" s="2027"/>
      <c r="LYY39" s="2027"/>
      <c r="LYZ39" s="2027"/>
      <c r="LZA39" s="2027"/>
      <c r="LZB39" s="2027"/>
      <c r="LZC39" s="2027"/>
      <c r="LZD39" s="2027"/>
      <c r="LZE39" s="2027"/>
      <c r="LZF39" s="2027"/>
      <c r="LZG39" s="2027"/>
      <c r="LZH39" s="2027"/>
      <c r="LZI39" s="2027"/>
      <c r="LZJ39" s="2027"/>
      <c r="LZK39" s="2027"/>
      <c r="LZL39" s="2027"/>
      <c r="LZM39" s="2027"/>
      <c r="LZN39" s="2027"/>
      <c r="LZO39" s="2027"/>
      <c r="LZP39" s="2027"/>
      <c r="LZQ39" s="2027"/>
      <c r="LZR39" s="2027"/>
      <c r="LZS39" s="2027"/>
      <c r="LZT39" s="2027"/>
      <c r="LZU39" s="2027"/>
      <c r="LZV39" s="2027"/>
      <c r="LZW39" s="2027"/>
      <c r="LZX39" s="2027"/>
      <c r="LZY39" s="2027"/>
      <c r="LZZ39" s="2027"/>
      <c r="MAA39" s="2027"/>
      <c r="MAB39" s="2027"/>
      <c r="MAC39" s="2027"/>
      <c r="MAD39" s="2027"/>
      <c r="MAE39" s="2027"/>
      <c r="MAF39" s="2027"/>
      <c r="MAG39" s="2027"/>
      <c r="MAH39" s="2027"/>
      <c r="MAI39" s="2027"/>
      <c r="MAJ39" s="2027"/>
      <c r="MAK39" s="2027"/>
      <c r="MAL39" s="2027"/>
      <c r="MAM39" s="2027"/>
      <c r="MAN39" s="2027"/>
      <c r="MAO39" s="2027"/>
      <c r="MAP39" s="2027"/>
      <c r="MAQ39" s="2027"/>
      <c r="MAR39" s="2027"/>
      <c r="MAS39" s="2027"/>
      <c r="MAT39" s="2027"/>
      <c r="MAU39" s="2027"/>
      <c r="MAV39" s="2027"/>
      <c r="MAW39" s="2027"/>
      <c r="MAX39" s="2027"/>
      <c r="MAY39" s="2027"/>
      <c r="MAZ39" s="2027"/>
      <c r="MBA39" s="2027"/>
      <c r="MBB39" s="2027"/>
      <c r="MBC39" s="2027"/>
      <c r="MBD39" s="2027"/>
      <c r="MBE39" s="2027"/>
      <c r="MBF39" s="2027"/>
      <c r="MBG39" s="2027"/>
      <c r="MBH39" s="2027"/>
      <c r="MBI39" s="2027"/>
      <c r="MBJ39" s="2027"/>
      <c r="MBK39" s="2027"/>
      <c r="MBL39" s="2027"/>
      <c r="MBM39" s="2027"/>
      <c r="MBN39" s="2027"/>
      <c r="MBO39" s="2027"/>
      <c r="MBP39" s="2027"/>
      <c r="MBQ39" s="2027"/>
      <c r="MBR39" s="2027"/>
      <c r="MBS39" s="2027"/>
      <c r="MBT39" s="2027"/>
      <c r="MBU39" s="2027"/>
      <c r="MBV39" s="2027"/>
      <c r="MBW39" s="2027"/>
      <c r="MBX39" s="2027"/>
      <c r="MBY39" s="2027"/>
      <c r="MBZ39" s="2027"/>
      <c r="MCA39" s="2027"/>
      <c r="MCB39" s="2027"/>
      <c r="MCC39" s="2027"/>
      <c r="MCD39" s="2027"/>
      <c r="MCE39" s="2027"/>
      <c r="MCF39" s="2027"/>
      <c r="MCG39" s="2027"/>
      <c r="MCH39" s="2027"/>
      <c r="MCI39" s="2027"/>
      <c r="MCJ39" s="2027"/>
      <c r="MCK39" s="2027"/>
      <c r="MCL39" s="2027"/>
      <c r="MCM39" s="2027"/>
      <c r="MCN39" s="2027"/>
      <c r="MCO39" s="2027"/>
      <c r="MCP39" s="2027"/>
      <c r="MCQ39" s="2027"/>
      <c r="MCR39" s="2027"/>
      <c r="MCS39" s="2027"/>
      <c r="MCT39" s="2027"/>
      <c r="MCU39" s="2027"/>
      <c r="MCV39" s="2027"/>
      <c r="MCW39" s="2027"/>
      <c r="MCX39" s="2027"/>
      <c r="MCY39" s="2027"/>
      <c r="MCZ39" s="2027"/>
      <c r="MDA39" s="2027"/>
      <c r="MDB39" s="2027"/>
      <c r="MDC39" s="2027"/>
      <c r="MDD39" s="2027"/>
      <c r="MDE39" s="2027"/>
      <c r="MDF39" s="2027"/>
      <c r="MDG39" s="2027"/>
      <c r="MDH39" s="2027"/>
      <c r="MDI39" s="2027"/>
      <c r="MDJ39" s="2027"/>
      <c r="MDK39" s="2027"/>
      <c r="MDL39" s="2027"/>
      <c r="MDM39" s="2027"/>
      <c r="MDN39" s="2027"/>
      <c r="MDO39" s="2027"/>
      <c r="MDP39" s="2027"/>
      <c r="MDQ39" s="2027"/>
      <c r="MDR39" s="2027"/>
      <c r="MDS39" s="2027"/>
      <c r="MDT39" s="2027"/>
      <c r="MDU39" s="2027"/>
      <c r="MDV39" s="2027"/>
      <c r="MDW39" s="2027"/>
      <c r="MDX39" s="2027"/>
      <c r="MDY39" s="2027"/>
      <c r="MDZ39" s="2027"/>
      <c r="MEA39" s="2027"/>
      <c r="MEB39" s="2027"/>
      <c r="MEC39" s="2027"/>
      <c r="MED39" s="2027"/>
      <c r="MEE39" s="2027"/>
      <c r="MEF39" s="2027"/>
      <c r="MEG39" s="2027"/>
      <c r="MEH39" s="2027"/>
      <c r="MEI39" s="2027"/>
      <c r="MEJ39" s="2027"/>
      <c r="MEK39" s="2027"/>
      <c r="MEL39" s="2027"/>
      <c r="MEM39" s="2027"/>
      <c r="MEN39" s="2027"/>
      <c r="MEO39" s="2027"/>
      <c r="MEP39" s="2027"/>
      <c r="MEQ39" s="2027"/>
      <c r="MER39" s="2027"/>
      <c r="MES39" s="2027"/>
      <c r="MET39" s="2027"/>
      <c r="MEU39" s="2027"/>
      <c r="MEV39" s="2027"/>
      <c r="MEW39" s="2027"/>
      <c r="MEX39" s="2027"/>
      <c r="MEY39" s="2027"/>
      <c r="MEZ39" s="2027"/>
      <c r="MFA39" s="2027"/>
      <c r="MFB39" s="2027"/>
      <c r="MFC39" s="2027"/>
      <c r="MFD39" s="2027"/>
      <c r="MFE39" s="2027"/>
      <c r="MFF39" s="2027"/>
      <c r="MFG39" s="2027"/>
      <c r="MFH39" s="2027"/>
      <c r="MFI39" s="2027"/>
      <c r="MFJ39" s="2027"/>
      <c r="MFK39" s="2027"/>
      <c r="MFL39" s="2027"/>
      <c r="MFM39" s="2027"/>
      <c r="MFN39" s="2027"/>
      <c r="MFO39" s="2027"/>
      <c r="MFP39" s="2027"/>
      <c r="MFQ39" s="2027"/>
      <c r="MFR39" s="2027"/>
      <c r="MFS39" s="2027"/>
      <c r="MFT39" s="2027"/>
      <c r="MFU39" s="2027"/>
      <c r="MFV39" s="2027"/>
      <c r="MFW39" s="2027"/>
      <c r="MFX39" s="2027"/>
      <c r="MFY39" s="2027"/>
      <c r="MFZ39" s="2027"/>
      <c r="MGA39" s="2027"/>
      <c r="MGB39" s="2027"/>
      <c r="MGC39" s="2027"/>
      <c r="MGD39" s="2027"/>
      <c r="MGE39" s="2027"/>
      <c r="MGF39" s="2027"/>
      <c r="MGG39" s="2027"/>
      <c r="MGH39" s="2027"/>
      <c r="MGI39" s="2027"/>
      <c r="MGJ39" s="2027"/>
      <c r="MGK39" s="2027"/>
      <c r="MGL39" s="2027"/>
      <c r="MGM39" s="2027"/>
      <c r="MGN39" s="2027"/>
      <c r="MGO39" s="2027"/>
      <c r="MGP39" s="2027"/>
      <c r="MGQ39" s="2027"/>
      <c r="MGR39" s="2027"/>
      <c r="MGS39" s="2027"/>
      <c r="MGT39" s="2027"/>
      <c r="MGU39" s="2027"/>
      <c r="MGV39" s="2027"/>
      <c r="MGW39" s="2027"/>
      <c r="MGX39" s="2027"/>
      <c r="MGY39" s="2027"/>
      <c r="MGZ39" s="2027"/>
      <c r="MHA39" s="2027"/>
      <c r="MHB39" s="2027"/>
      <c r="MHC39" s="2027"/>
      <c r="MHD39" s="2027"/>
      <c r="MHE39" s="2027"/>
      <c r="MHF39" s="2027"/>
      <c r="MHG39" s="2027"/>
      <c r="MHH39" s="2027"/>
      <c r="MHI39" s="2027"/>
      <c r="MHJ39" s="2027"/>
      <c r="MHK39" s="2027"/>
      <c r="MHL39" s="2027"/>
      <c r="MHM39" s="2027"/>
      <c r="MHN39" s="2027"/>
      <c r="MHO39" s="2027"/>
      <c r="MHP39" s="2027"/>
      <c r="MHQ39" s="2027"/>
      <c r="MHR39" s="2027"/>
      <c r="MHS39" s="2027"/>
      <c r="MHT39" s="2027"/>
      <c r="MHU39" s="2027"/>
      <c r="MHV39" s="2027"/>
      <c r="MHW39" s="2027"/>
      <c r="MHX39" s="2027"/>
      <c r="MHY39" s="2027"/>
      <c r="MHZ39" s="2027"/>
      <c r="MIA39" s="2027"/>
      <c r="MIB39" s="2027"/>
      <c r="MIC39" s="2027"/>
      <c r="MID39" s="2027"/>
      <c r="MIE39" s="2027"/>
      <c r="MIF39" s="2027"/>
      <c r="MIG39" s="2027"/>
      <c r="MIH39" s="2027"/>
      <c r="MII39" s="2027"/>
      <c r="MIJ39" s="2027"/>
      <c r="MIK39" s="2027"/>
      <c r="MIL39" s="2027"/>
      <c r="MIM39" s="2027"/>
      <c r="MIN39" s="2027"/>
      <c r="MIO39" s="2027"/>
      <c r="MIP39" s="2027"/>
      <c r="MIQ39" s="2027"/>
      <c r="MIR39" s="2027"/>
      <c r="MIS39" s="2027"/>
      <c r="MIT39" s="2027"/>
      <c r="MIU39" s="2027"/>
      <c r="MIV39" s="2027"/>
      <c r="MIW39" s="2027"/>
      <c r="MIX39" s="2027"/>
      <c r="MIY39" s="2027"/>
      <c r="MIZ39" s="2027"/>
      <c r="MJA39" s="2027"/>
      <c r="MJB39" s="2027"/>
      <c r="MJC39" s="2027"/>
      <c r="MJD39" s="2027"/>
      <c r="MJE39" s="2027"/>
      <c r="MJF39" s="2027"/>
      <c r="MJG39" s="2027"/>
      <c r="MJH39" s="2027"/>
      <c r="MJI39" s="2027"/>
      <c r="MJJ39" s="2027"/>
      <c r="MJK39" s="2027"/>
      <c r="MJL39" s="2027"/>
      <c r="MJM39" s="2027"/>
      <c r="MJN39" s="2027"/>
      <c r="MJO39" s="2027"/>
      <c r="MJP39" s="2027"/>
      <c r="MJQ39" s="2027"/>
      <c r="MJR39" s="2027"/>
      <c r="MJS39" s="2027"/>
      <c r="MJT39" s="2027"/>
      <c r="MJU39" s="2027"/>
      <c r="MJV39" s="2027"/>
      <c r="MJW39" s="2027"/>
      <c r="MJX39" s="2027"/>
      <c r="MJY39" s="2027"/>
      <c r="MJZ39" s="2027"/>
      <c r="MKA39" s="2027"/>
      <c r="MKB39" s="2027"/>
      <c r="MKC39" s="2027"/>
      <c r="MKD39" s="2027"/>
      <c r="MKE39" s="2027"/>
      <c r="MKF39" s="2027"/>
      <c r="MKG39" s="2027"/>
      <c r="MKH39" s="2027"/>
      <c r="MKI39" s="2027"/>
      <c r="MKJ39" s="2027"/>
      <c r="MKK39" s="2027"/>
      <c r="MKL39" s="2027"/>
      <c r="MKM39" s="2027"/>
      <c r="MKN39" s="2027"/>
      <c r="MKO39" s="2027"/>
      <c r="MKP39" s="2027"/>
      <c r="MKQ39" s="2027"/>
      <c r="MKR39" s="2027"/>
      <c r="MKS39" s="2027"/>
      <c r="MKT39" s="2027"/>
      <c r="MKU39" s="2027"/>
      <c r="MKV39" s="2027"/>
      <c r="MKW39" s="2027"/>
      <c r="MKX39" s="2027"/>
      <c r="MKY39" s="2027"/>
      <c r="MKZ39" s="2027"/>
      <c r="MLA39" s="2027"/>
      <c r="MLB39" s="2027"/>
      <c r="MLC39" s="2027"/>
      <c r="MLD39" s="2027"/>
      <c r="MLE39" s="2027"/>
      <c r="MLF39" s="2027"/>
      <c r="MLG39" s="2027"/>
      <c r="MLH39" s="2027"/>
      <c r="MLI39" s="2027"/>
      <c r="MLJ39" s="2027"/>
      <c r="MLK39" s="2027"/>
      <c r="MLL39" s="2027"/>
      <c r="MLM39" s="2027"/>
      <c r="MLN39" s="2027"/>
      <c r="MLO39" s="2027"/>
      <c r="MLP39" s="2027"/>
      <c r="MLQ39" s="2027"/>
      <c r="MLR39" s="2027"/>
      <c r="MLS39" s="2027"/>
      <c r="MLT39" s="2027"/>
      <c r="MLU39" s="2027"/>
      <c r="MLV39" s="2027"/>
      <c r="MLW39" s="2027"/>
      <c r="MLX39" s="2027"/>
      <c r="MLY39" s="2027"/>
      <c r="MLZ39" s="2027"/>
      <c r="MMA39" s="2027"/>
      <c r="MMB39" s="2027"/>
      <c r="MMC39" s="2027"/>
      <c r="MMD39" s="2027"/>
      <c r="MME39" s="2027"/>
      <c r="MMF39" s="2027"/>
      <c r="MMG39" s="2027"/>
      <c r="MMH39" s="2027"/>
      <c r="MMI39" s="2027"/>
      <c r="MMJ39" s="2027"/>
      <c r="MMK39" s="2027"/>
      <c r="MML39" s="2027"/>
      <c r="MMM39" s="2027"/>
      <c r="MMN39" s="2027"/>
      <c r="MMO39" s="2027"/>
      <c r="MMP39" s="2027"/>
      <c r="MMQ39" s="2027"/>
      <c r="MMR39" s="2027"/>
      <c r="MMS39" s="2027"/>
      <c r="MMT39" s="2027"/>
      <c r="MMU39" s="2027"/>
      <c r="MMV39" s="2027"/>
      <c r="MMW39" s="2027"/>
      <c r="MMX39" s="2027"/>
      <c r="MMY39" s="2027"/>
      <c r="MMZ39" s="2027"/>
      <c r="MNA39" s="2027"/>
      <c r="MNB39" s="2027"/>
      <c r="MNC39" s="2027"/>
      <c r="MND39" s="2027"/>
      <c r="MNE39" s="2027"/>
      <c r="MNF39" s="2027"/>
      <c r="MNG39" s="2027"/>
      <c r="MNH39" s="2027"/>
      <c r="MNI39" s="2027"/>
      <c r="MNJ39" s="2027"/>
      <c r="MNK39" s="2027"/>
      <c r="MNL39" s="2027"/>
      <c r="MNM39" s="2027"/>
      <c r="MNN39" s="2027"/>
      <c r="MNO39" s="2027"/>
      <c r="MNP39" s="2027"/>
      <c r="MNQ39" s="2027"/>
      <c r="MNR39" s="2027"/>
      <c r="MNS39" s="2027"/>
      <c r="MNT39" s="2027"/>
      <c r="MNU39" s="2027"/>
      <c r="MNV39" s="2027"/>
      <c r="MNW39" s="2027"/>
      <c r="MNX39" s="2027"/>
      <c r="MNY39" s="2027"/>
      <c r="MNZ39" s="2027"/>
      <c r="MOA39" s="2027"/>
      <c r="MOB39" s="2027"/>
      <c r="MOC39" s="2027"/>
      <c r="MOD39" s="2027"/>
      <c r="MOE39" s="2027"/>
      <c r="MOF39" s="2027"/>
      <c r="MOG39" s="2027"/>
      <c r="MOH39" s="2027"/>
      <c r="MOI39" s="2027"/>
      <c r="MOJ39" s="2027"/>
      <c r="MOK39" s="2027"/>
      <c r="MOL39" s="2027"/>
      <c r="MOM39" s="2027"/>
      <c r="MON39" s="2027"/>
      <c r="MOO39" s="2027"/>
      <c r="MOP39" s="2027"/>
      <c r="MOQ39" s="2027"/>
      <c r="MOR39" s="2027"/>
      <c r="MOS39" s="2027"/>
      <c r="MOT39" s="2027"/>
      <c r="MOU39" s="2027"/>
      <c r="MOV39" s="2027"/>
      <c r="MOW39" s="2027"/>
      <c r="MOX39" s="2027"/>
      <c r="MOY39" s="2027"/>
      <c r="MOZ39" s="2027"/>
      <c r="MPA39" s="2027"/>
      <c r="MPB39" s="2027"/>
      <c r="MPC39" s="2027"/>
      <c r="MPD39" s="2027"/>
      <c r="MPE39" s="2027"/>
      <c r="MPF39" s="2027"/>
      <c r="MPG39" s="2027"/>
      <c r="MPH39" s="2027"/>
      <c r="MPI39" s="2027"/>
      <c r="MPJ39" s="2027"/>
      <c r="MPK39" s="2027"/>
      <c r="MPL39" s="2027"/>
      <c r="MPM39" s="2027"/>
      <c r="MPN39" s="2027"/>
      <c r="MPO39" s="2027"/>
      <c r="MPP39" s="2027"/>
      <c r="MPQ39" s="2027"/>
      <c r="MPR39" s="2027"/>
      <c r="MPS39" s="2027"/>
      <c r="MPT39" s="2027"/>
      <c r="MPU39" s="2027"/>
      <c r="MPV39" s="2027"/>
      <c r="MPW39" s="2027"/>
      <c r="MPX39" s="2027"/>
      <c r="MPY39" s="2027"/>
      <c r="MPZ39" s="2027"/>
      <c r="MQA39" s="2027"/>
      <c r="MQB39" s="2027"/>
      <c r="MQC39" s="2027"/>
      <c r="MQD39" s="2027"/>
      <c r="MQE39" s="2027"/>
      <c r="MQF39" s="2027"/>
      <c r="MQG39" s="2027"/>
      <c r="MQH39" s="2027"/>
      <c r="MQI39" s="2027"/>
      <c r="MQJ39" s="2027"/>
      <c r="MQK39" s="2027"/>
      <c r="MQL39" s="2027"/>
      <c r="MQM39" s="2027"/>
      <c r="MQN39" s="2027"/>
      <c r="MQO39" s="2027"/>
      <c r="MQP39" s="2027"/>
      <c r="MQQ39" s="2027"/>
      <c r="MQR39" s="2027"/>
      <c r="MQS39" s="2027"/>
      <c r="MQT39" s="2027"/>
      <c r="MQU39" s="2027"/>
      <c r="MQV39" s="2027"/>
      <c r="MQW39" s="2027"/>
      <c r="MQX39" s="2027"/>
      <c r="MQY39" s="2027"/>
      <c r="MQZ39" s="2027"/>
      <c r="MRA39" s="2027"/>
      <c r="MRB39" s="2027"/>
      <c r="MRC39" s="2027"/>
      <c r="MRD39" s="2027"/>
      <c r="MRE39" s="2027"/>
      <c r="MRF39" s="2027"/>
      <c r="MRG39" s="2027"/>
      <c r="MRH39" s="2027"/>
      <c r="MRI39" s="2027"/>
      <c r="MRJ39" s="2027"/>
      <c r="MRK39" s="2027"/>
      <c r="MRL39" s="2027"/>
      <c r="MRM39" s="2027"/>
      <c r="MRN39" s="2027"/>
      <c r="MRO39" s="2027"/>
      <c r="MRP39" s="2027"/>
      <c r="MRQ39" s="2027"/>
      <c r="MRR39" s="2027"/>
      <c r="MRS39" s="2027"/>
      <c r="MRT39" s="2027"/>
      <c r="MRU39" s="2027"/>
      <c r="MRV39" s="2027"/>
      <c r="MRW39" s="2027"/>
      <c r="MRX39" s="2027"/>
      <c r="MRY39" s="2027"/>
      <c r="MRZ39" s="2027"/>
      <c r="MSA39" s="2027"/>
      <c r="MSB39" s="2027"/>
      <c r="MSC39" s="2027"/>
      <c r="MSD39" s="2027"/>
      <c r="MSE39" s="2027"/>
      <c r="MSF39" s="2027"/>
      <c r="MSG39" s="2027"/>
      <c r="MSH39" s="2027"/>
      <c r="MSI39" s="2027"/>
      <c r="MSJ39" s="2027"/>
      <c r="MSK39" s="2027"/>
      <c r="MSL39" s="2027"/>
      <c r="MSM39" s="2027"/>
      <c r="MSN39" s="2027"/>
      <c r="MSO39" s="2027"/>
      <c r="MSP39" s="2027"/>
      <c r="MSQ39" s="2027"/>
      <c r="MSR39" s="2027"/>
      <c r="MSS39" s="2027"/>
      <c r="MST39" s="2027"/>
      <c r="MSU39" s="2027"/>
      <c r="MSV39" s="2027"/>
      <c r="MSW39" s="2027"/>
      <c r="MSX39" s="2027"/>
      <c r="MSY39" s="2027"/>
      <c r="MSZ39" s="2027"/>
      <c r="MTA39" s="2027"/>
      <c r="MTB39" s="2027"/>
      <c r="MTC39" s="2027"/>
      <c r="MTD39" s="2027"/>
      <c r="MTE39" s="2027"/>
      <c r="MTF39" s="2027"/>
      <c r="MTG39" s="2027"/>
      <c r="MTH39" s="2027"/>
      <c r="MTI39" s="2027"/>
      <c r="MTJ39" s="2027"/>
      <c r="MTK39" s="2027"/>
      <c r="MTL39" s="2027"/>
      <c r="MTM39" s="2027"/>
      <c r="MTN39" s="2027"/>
      <c r="MTO39" s="2027"/>
      <c r="MTP39" s="2027"/>
      <c r="MTQ39" s="2027"/>
      <c r="MTR39" s="2027"/>
      <c r="MTS39" s="2027"/>
      <c r="MTT39" s="2027"/>
      <c r="MTU39" s="2027"/>
      <c r="MTV39" s="2027"/>
      <c r="MTW39" s="2027"/>
      <c r="MTX39" s="2027"/>
      <c r="MTY39" s="2027"/>
      <c r="MTZ39" s="2027"/>
      <c r="MUA39" s="2027"/>
      <c r="MUB39" s="2027"/>
      <c r="MUC39" s="2027"/>
      <c r="MUD39" s="2027"/>
      <c r="MUE39" s="2027"/>
      <c r="MUF39" s="2027"/>
      <c r="MUG39" s="2027"/>
      <c r="MUH39" s="2027"/>
      <c r="MUI39" s="2027"/>
      <c r="MUJ39" s="2027"/>
      <c r="MUK39" s="2027"/>
      <c r="MUL39" s="2027"/>
      <c r="MUM39" s="2027"/>
      <c r="MUN39" s="2027"/>
      <c r="MUO39" s="2027"/>
      <c r="MUP39" s="2027"/>
      <c r="MUQ39" s="2027"/>
      <c r="MUR39" s="2027"/>
      <c r="MUS39" s="2027"/>
      <c r="MUT39" s="2027"/>
      <c r="MUU39" s="2027"/>
      <c r="MUV39" s="2027"/>
      <c r="MUW39" s="2027"/>
      <c r="MUX39" s="2027"/>
      <c r="MUY39" s="2027"/>
      <c r="MUZ39" s="2027"/>
      <c r="MVA39" s="2027"/>
      <c r="MVB39" s="2027"/>
      <c r="MVC39" s="2027"/>
      <c r="MVD39" s="2027"/>
      <c r="MVE39" s="2027"/>
      <c r="MVF39" s="2027"/>
      <c r="MVG39" s="2027"/>
      <c r="MVH39" s="2027"/>
      <c r="MVI39" s="2027"/>
      <c r="MVJ39" s="2027"/>
      <c r="MVK39" s="2027"/>
      <c r="MVL39" s="2027"/>
      <c r="MVM39" s="2027"/>
      <c r="MVN39" s="2027"/>
      <c r="MVO39" s="2027"/>
      <c r="MVP39" s="2027"/>
      <c r="MVQ39" s="2027"/>
      <c r="MVR39" s="2027"/>
      <c r="MVS39" s="2027"/>
      <c r="MVT39" s="2027"/>
      <c r="MVU39" s="2027"/>
      <c r="MVV39" s="2027"/>
      <c r="MVW39" s="2027"/>
      <c r="MVX39" s="2027"/>
      <c r="MVY39" s="2027"/>
      <c r="MVZ39" s="2027"/>
      <c r="MWA39" s="2027"/>
      <c r="MWB39" s="2027"/>
      <c r="MWC39" s="2027"/>
      <c r="MWD39" s="2027"/>
      <c r="MWE39" s="2027"/>
      <c r="MWF39" s="2027"/>
      <c r="MWG39" s="2027"/>
      <c r="MWH39" s="2027"/>
      <c r="MWI39" s="2027"/>
      <c r="MWJ39" s="2027"/>
      <c r="MWK39" s="2027"/>
      <c r="MWL39" s="2027"/>
      <c r="MWM39" s="2027"/>
      <c r="MWN39" s="2027"/>
      <c r="MWO39" s="2027"/>
      <c r="MWP39" s="2027"/>
      <c r="MWQ39" s="2027"/>
      <c r="MWR39" s="2027"/>
      <c r="MWS39" s="2027"/>
      <c r="MWT39" s="2027"/>
      <c r="MWU39" s="2027"/>
      <c r="MWV39" s="2027"/>
      <c r="MWW39" s="2027"/>
      <c r="MWX39" s="2027"/>
      <c r="MWY39" s="2027"/>
      <c r="MWZ39" s="2027"/>
      <c r="MXA39" s="2027"/>
      <c r="MXB39" s="2027"/>
      <c r="MXC39" s="2027"/>
      <c r="MXD39" s="2027"/>
      <c r="MXE39" s="2027"/>
      <c r="MXF39" s="2027"/>
      <c r="MXG39" s="2027"/>
      <c r="MXH39" s="2027"/>
      <c r="MXI39" s="2027"/>
      <c r="MXJ39" s="2027"/>
      <c r="MXK39" s="2027"/>
      <c r="MXL39" s="2027"/>
      <c r="MXM39" s="2027"/>
      <c r="MXN39" s="2027"/>
      <c r="MXO39" s="2027"/>
      <c r="MXP39" s="2027"/>
      <c r="MXQ39" s="2027"/>
      <c r="MXR39" s="2027"/>
      <c r="MXS39" s="2027"/>
      <c r="MXT39" s="2027"/>
      <c r="MXU39" s="2027"/>
      <c r="MXV39" s="2027"/>
      <c r="MXW39" s="2027"/>
      <c r="MXX39" s="2027"/>
      <c r="MXY39" s="2027"/>
      <c r="MXZ39" s="2027"/>
      <c r="MYA39" s="2027"/>
      <c r="MYB39" s="2027"/>
      <c r="MYC39" s="2027"/>
      <c r="MYD39" s="2027"/>
      <c r="MYE39" s="2027"/>
      <c r="MYF39" s="2027"/>
      <c r="MYG39" s="2027"/>
      <c r="MYH39" s="2027"/>
      <c r="MYI39" s="2027"/>
      <c r="MYJ39" s="2027"/>
      <c r="MYK39" s="2027"/>
      <c r="MYL39" s="2027"/>
      <c r="MYM39" s="2027"/>
      <c r="MYN39" s="2027"/>
      <c r="MYO39" s="2027"/>
      <c r="MYP39" s="2027"/>
      <c r="MYQ39" s="2027"/>
      <c r="MYR39" s="2027"/>
      <c r="MYS39" s="2027"/>
      <c r="MYT39" s="2027"/>
      <c r="MYU39" s="2027"/>
      <c r="MYV39" s="2027"/>
      <c r="MYW39" s="2027"/>
      <c r="MYX39" s="2027"/>
      <c r="MYY39" s="2027"/>
      <c r="MYZ39" s="2027"/>
      <c r="MZA39" s="2027"/>
      <c r="MZB39" s="2027"/>
      <c r="MZC39" s="2027"/>
      <c r="MZD39" s="2027"/>
      <c r="MZE39" s="2027"/>
      <c r="MZF39" s="2027"/>
      <c r="MZG39" s="2027"/>
      <c r="MZH39" s="2027"/>
      <c r="MZI39" s="2027"/>
      <c r="MZJ39" s="2027"/>
      <c r="MZK39" s="2027"/>
      <c r="MZL39" s="2027"/>
      <c r="MZM39" s="2027"/>
      <c r="MZN39" s="2027"/>
      <c r="MZO39" s="2027"/>
      <c r="MZP39" s="2027"/>
      <c r="MZQ39" s="2027"/>
      <c r="MZR39" s="2027"/>
      <c r="MZS39" s="2027"/>
      <c r="MZT39" s="2027"/>
      <c r="MZU39" s="2027"/>
      <c r="MZV39" s="2027"/>
      <c r="MZW39" s="2027"/>
      <c r="MZX39" s="2027"/>
      <c r="MZY39" s="2027"/>
      <c r="MZZ39" s="2027"/>
      <c r="NAA39" s="2027"/>
      <c r="NAB39" s="2027"/>
      <c r="NAC39" s="2027"/>
      <c r="NAD39" s="2027"/>
      <c r="NAE39" s="2027"/>
      <c r="NAF39" s="2027"/>
      <c r="NAG39" s="2027"/>
      <c r="NAH39" s="2027"/>
      <c r="NAI39" s="2027"/>
      <c r="NAJ39" s="2027"/>
      <c r="NAK39" s="2027"/>
      <c r="NAL39" s="2027"/>
      <c r="NAM39" s="2027"/>
      <c r="NAN39" s="2027"/>
      <c r="NAO39" s="2027"/>
      <c r="NAP39" s="2027"/>
      <c r="NAQ39" s="2027"/>
      <c r="NAR39" s="2027"/>
      <c r="NAS39" s="2027"/>
      <c r="NAT39" s="2027"/>
      <c r="NAU39" s="2027"/>
      <c r="NAV39" s="2027"/>
      <c r="NAW39" s="2027"/>
      <c r="NAX39" s="2027"/>
      <c r="NAY39" s="2027"/>
      <c r="NAZ39" s="2027"/>
      <c r="NBA39" s="2027"/>
      <c r="NBB39" s="2027"/>
      <c r="NBC39" s="2027"/>
      <c r="NBD39" s="2027"/>
      <c r="NBE39" s="2027"/>
      <c r="NBF39" s="2027"/>
      <c r="NBG39" s="2027"/>
      <c r="NBH39" s="2027"/>
      <c r="NBI39" s="2027"/>
      <c r="NBJ39" s="2027"/>
      <c r="NBK39" s="2027"/>
      <c r="NBL39" s="2027"/>
      <c r="NBM39" s="2027"/>
      <c r="NBN39" s="2027"/>
      <c r="NBO39" s="2027"/>
      <c r="NBP39" s="2027"/>
      <c r="NBQ39" s="2027"/>
      <c r="NBR39" s="2027"/>
      <c r="NBS39" s="2027"/>
      <c r="NBT39" s="2027"/>
      <c r="NBU39" s="2027"/>
      <c r="NBV39" s="2027"/>
      <c r="NBW39" s="2027"/>
      <c r="NBX39" s="2027"/>
      <c r="NBY39" s="2027"/>
      <c r="NBZ39" s="2027"/>
      <c r="NCA39" s="2027"/>
      <c r="NCB39" s="2027"/>
      <c r="NCC39" s="2027"/>
      <c r="NCD39" s="2027"/>
      <c r="NCE39" s="2027"/>
      <c r="NCF39" s="2027"/>
      <c r="NCG39" s="2027"/>
      <c r="NCH39" s="2027"/>
      <c r="NCI39" s="2027"/>
      <c r="NCJ39" s="2027"/>
      <c r="NCK39" s="2027"/>
      <c r="NCL39" s="2027"/>
      <c r="NCM39" s="2027"/>
      <c r="NCN39" s="2027"/>
      <c r="NCO39" s="2027"/>
      <c r="NCP39" s="2027"/>
      <c r="NCQ39" s="2027"/>
      <c r="NCR39" s="2027"/>
      <c r="NCS39" s="2027"/>
      <c r="NCT39" s="2027"/>
      <c r="NCU39" s="2027"/>
      <c r="NCV39" s="2027"/>
      <c r="NCW39" s="2027"/>
      <c r="NCX39" s="2027"/>
      <c r="NCY39" s="2027"/>
      <c r="NCZ39" s="2027"/>
      <c r="NDA39" s="2027"/>
      <c r="NDB39" s="2027"/>
      <c r="NDC39" s="2027"/>
      <c r="NDD39" s="2027"/>
      <c r="NDE39" s="2027"/>
      <c r="NDF39" s="2027"/>
      <c r="NDG39" s="2027"/>
      <c r="NDH39" s="2027"/>
      <c r="NDI39" s="2027"/>
      <c r="NDJ39" s="2027"/>
      <c r="NDK39" s="2027"/>
      <c r="NDL39" s="2027"/>
      <c r="NDM39" s="2027"/>
      <c r="NDN39" s="2027"/>
      <c r="NDO39" s="2027"/>
      <c r="NDP39" s="2027"/>
      <c r="NDQ39" s="2027"/>
      <c r="NDR39" s="2027"/>
      <c r="NDS39" s="2027"/>
      <c r="NDT39" s="2027"/>
      <c r="NDU39" s="2027"/>
      <c r="NDV39" s="2027"/>
      <c r="NDW39" s="2027"/>
      <c r="NDX39" s="2027"/>
      <c r="NDY39" s="2027"/>
      <c r="NDZ39" s="2027"/>
      <c r="NEA39" s="2027"/>
      <c r="NEB39" s="2027"/>
      <c r="NEC39" s="2027"/>
      <c r="NED39" s="2027"/>
      <c r="NEE39" s="2027"/>
      <c r="NEF39" s="2027"/>
      <c r="NEG39" s="2027"/>
      <c r="NEH39" s="2027"/>
      <c r="NEI39" s="2027"/>
      <c r="NEJ39" s="2027"/>
      <c r="NEK39" s="2027"/>
      <c r="NEL39" s="2027"/>
      <c r="NEM39" s="2027"/>
      <c r="NEN39" s="2027"/>
      <c r="NEO39" s="2027"/>
      <c r="NEP39" s="2027"/>
      <c r="NEQ39" s="2027"/>
      <c r="NER39" s="2027"/>
      <c r="NES39" s="2027"/>
      <c r="NET39" s="2027"/>
      <c r="NEU39" s="2027"/>
      <c r="NEV39" s="2027"/>
      <c r="NEW39" s="2027"/>
      <c r="NEX39" s="2027"/>
      <c r="NEY39" s="2027"/>
      <c r="NEZ39" s="2027"/>
      <c r="NFA39" s="2027"/>
      <c r="NFB39" s="2027"/>
      <c r="NFC39" s="2027"/>
      <c r="NFD39" s="2027"/>
      <c r="NFE39" s="2027"/>
      <c r="NFF39" s="2027"/>
      <c r="NFG39" s="2027"/>
      <c r="NFH39" s="2027"/>
      <c r="NFI39" s="2027"/>
      <c r="NFJ39" s="2027"/>
      <c r="NFK39" s="2027"/>
      <c r="NFL39" s="2027"/>
      <c r="NFM39" s="2027"/>
      <c r="NFN39" s="2027"/>
      <c r="NFO39" s="2027"/>
      <c r="NFP39" s="2027"/>
      <c r="NFQ39" s="2027"/>
      <c r="NFR39" s="2027"/>
      <c r="NFS39" s="2027"/>
      <c r="NFT39" s="2027"/>
      <c r="NFU39" s="2027"/>
      <c r="NFV39" s="2027"/>
      <c r="NFW39" s="2027"/>
      <c r="NFX39" s="2027"/>
      <c r="NFY39" s="2027"/>
      <c r="NFZ39" s="2027"/>
      <c r="NGA39" s="2027"/>
      <c r="NGB39" s="2027"/>
      <c r="NGC39" s="2027"/>
      <c r="NGD39" s="2027"/>
      <c r="NGE39" s="2027"/>
      <c r="NGF39" s="2027"/>
      <c r="NGG39" s="2027"/>
      <c r="NGH39" s="2027"/>
      <c r="NGI39" s="2027"/>
      <c r="NGJ39" s="2027"/>
      <c r="NGK39" s="2027"/>
      <c r="NGL39" s="2027"/>
      <c r="NGM39" s="2027"/>
      <c r="NGN39" s="2027"/>
      <c r="NGO39" s="2027"/>
      <c r="NGP39" s="2027"/>
      <c r="NGQ39" s="2027"/>
      <c r="NGR39" s="2027"/>
      <c r="NGS39" s="2027"/>
      <c r="NGT39" s="2027"/>
      <c r="NGU39" s="2027"/>
      <c r="NGV39" s="2027"/>
      <c r="NGW39" s="2027"/>
      <c r="NGX39" s="2027"/>
      <c r="NGY39" s="2027"/>
      <c r="NGZ39" s="2027"/>
      <c r="NHA39" s="2027"/>
      <c r="NHB39" s="2027"/>
      <c r="NHC39" s="2027"/>
      <c r="NHD39" s="2027"/>
      <c r="NHE39" s="2027"/>
      <c r="NHF39" s="2027"/>
      <c r="NHG39" s="2027"/>
      <c r="NHH39" s="2027"/>
      <c r="NHI39" s="2027"/>
      <c r="NHJ39" s="2027"/>
      <c r="NHK39" s="2027"/>
      <c r="NHL39" s="2027"/>
      <c r="NHM39" s="2027"/>
      <c r="NHN39" s="2027"/>
      <c r="NHO39" s="2027"/>
      <c r="NHP39" s="2027"/>
      <c r="NHQ39" s="2027"/>
      <c r="NHR39" s="2027"/>
      <c r="NHS39" s="2027"/>
      <c r="NHT39" s="2027"/>
      <c r="NHU39" s="2027"/>
      <c r="NHV39" s="2027"/>
      <c r="NHW39" s="2027"/>
      <c r="NHX39" s="2027"/>
      <c r="NHY39" s="2027"/>
      <c r="NHZ39" s="2027"/>
      <c r="NIA39" s="2027"/>
      <c r="NIB39" s="2027"/>
      <c r="NIC39" s="2027"/>
      <c r="NID39" s="2027"/>
      <c r="NIE39" s="2027"/>
      <c r="NIF39" s="2027"/>
      <c r="NIG39" s="2027"/>
      <c r="NIH39" s="2027"/>
      <c r="NII39" s="2027"/>
      <c r="NIJ39" s="2027"/>
      <c r="NIK39" s="2027"/>
      <c r="NIL39" s="2027"/>
      <c r="NIM39" s="2027"/>
      <c r="NIN39" s="2027"/>
      <c r="NIO39" s="2027"/>
      <c r="NIP39" s="2027"/>
      <c r="NIQ39" s="2027"/>
      <c r="NIR39" s="2027"/>
      <c r="NIS39" s="2027"/>
      <c r="NIT39" s="2027"/>
      <c r="NIU39" s="2027"/>
      <c r="NIV39" s="2027"/>
      <c r="NIW39" s="2027"/>
      <c r="NIX39" s="2027"/>
      <c r="NIY39" s="2027"/>
      <c r="NIZ39" s="2027"/>
      <c r="NJA39" s="2027"/>
      <c r="NJB39" s="2027"/>
      <c r="NJC39" s="2027"/>
      <c r="NJD39" s="2027"/>
      <c r="NJE39" s="2027"/>
      <c r="NJF39" s="2027"/>
      <c r="NJG39" s="2027"/>
      <c r="NJH39" s="2027"/>
      <c r="NJI39" s="2027"/>
      <c r="NJJ39" s="2027"/>
      <c r="NJK39" s="2027"/>
      <c r="NJL39" s="2027"/>
      <c r="NJM39" s="2027"/>
      <c r="NJN39" s="2027"/>
      <c r="NJO39" s="2027"/>
      <c r="NJP39" s="2027"/>
      <c r="NJQ39" s="2027"/>
      <c r="NJR39" s="2027"/>
      <c r="NJS39" s="2027"/>
      <c r="NJT39" s="2027"/>
      <c r="NJU39" s="2027"/>
      <c r="NJV39" s="2027"/>
      <c r="NJW39" s="2027"/>
      <c r="NJX39" s="2027"/>
      <c r="NJY39" s="2027"/>
      <c r="NJZ39" s="2027"/>
      <c r="NKA39" s="2027"/>
      <c r="NKB39" s="2027"/>
      <c r="NKC39" s="2027"/>
      <c r="NKD39" s="2027"/>
      <c r="NKE39" s="2027"/>
      <c r="NKF39" s="2027"/>
      <c r="NKG39" s="2027"/>
      <c r="NKH39" s="2027"/>
      <c r="NKI39" s="2027"/>
      <c r="NKJ39" s="2027"/>
      <c r="NKK39" s="2027"/>
      <c r="NKL39" s="2027"/>
      <c r="NKM39" s="2027"/>
      <c r="NKN39" s="2027"/>
      <c r="NKO39" s="2027"/>
      <c r="NKP39" s="2027"/>
      <c r="NKQ39" s="2027"/>
      <c r="NKR39" s="2027"/>
      <c r="NKS39" s="2027"/>
      <c r="NKT39" s="2027"/>
      <c r="NKU39" s="2027"/>
      <c r="NKV39" s="2027"/>
      <c r="NKW39" s="2027"/>
      <c r="NKX39" s="2027"/>
      <c r="NKY39" s="2027"/>
      <c r="NKZ39" s="2027"/>
      <c r="NLA39" s="2027"/>
      <c r="NLB39" s="2027"/>
      <c r="NLC39" s="2027"/>
      <c r="NLD39" s="2027"/>
      <c r="NLE39" s="2027"/>
      <c r="NLF39" s="2027"/>
      <c r="NLG39" s="2027"/>
      <c r="NLH39" s="2027"/>
      <c r="NLI39" s="2027"/>
      <c r="NLJ39" s="2027"/>
      <c r="NLK39" s="2027"/>
      <c r="NLL39" s="2027"/>
      <c r="NLM39" s="2027"/>
      <c r="NLN39" s="2027"/>
      <c r="NLO39" s="2027"/>
      <c r="NLP39" s="2027"/>
      <c r="NLQ39" s="2027"/>
      <c r="NLR39" s="2027"/>
      <c r="NLS39" s="2027"/>
      <c r="NLT39" s="2027"/>
      <c r="NLU39" s="2027"/>
      <c r="NLV39" s="2027"/>
      <c r="NLW39" s="2027"/>
      <c r="NLX39" s="2027"/>
      <c r="NLY39" s="2027"/>
      <c r="NLZ39" s="2027"/>
      <c r="NMA39" s="2027"/>
      <c r="NMB39" s="2027"/>
      <c r="NMC39" s="2027"/>
      <c r="NMD39" s="2027"/>
      <c r="NME39" s="2027"/>
      <c r="NMF39" s="2027"/>
      <c r="NMG39" s="2027"/>
      <c r="NMH39" s="2027"/>
      <c r="NMI39" s="2027"/>
      <c r="NMJ39" s="2027"/>
      <c r="NMK39" s="2027"/>
      <c r="NML39" s="2027"/>
      <c r="NMM39" s="2027"/>
      <c r="NMN39" s="2027"/>
      <c r="NMO39" s="2027"/>
      <c r="NMP39" s="2027"/>
      <c r="NMQ39" s="2027"/>
      <c r="NMR39" s="2027"/>
      <c r="NMS39" s="2027"/>
      <c r="NMT39" s="2027"/>
      <c r="NMU39" s="2027"/>
      <c r="NMV39" s="2027"/>
      <c r="NMW39" s="2027"/>
      <c r="NMX39" s="2027"/>
      <c r="NMY39" s="2027"/>
      <c r="NMZ39" s="2027"/>
      <c r="NNA39" s="2027"/>
      <c r="NNB39" s="2027"/>
      <c r="NNC39" s="2027"/>
      <c r="NND39" s="2027"/>
      <c r="NNE39" s="2027"/>
      <c r="NNF39" s="2027"/>
      <c r="NNG39" s="2027"/>
      <c r="NNH39" s="2027"/>
      <c r="NNI39" s="2027"/>
      <c r="NNJ39" s="2027"/>
      <c r="NNK39" s="2027"/>
      <c r="NNL39" s="2027"/>
      <c r="NNM39" s="2027"/>
      <c r="NNN39" s="2027"/>
      <c r="NNO39" s="2027"/>
      <c r="NNP39" s="2027"/>
      <c r="NNQ39" s="2027"/>
      <c r="NNR39" s="2027"/>
      <c r="NNS39" s="2027"/>
      <c r="NNT39" s="2027"/>
      <c r="NNU39" s="2027"/>
      <c r="NNV39" s="2027"/>
      <c r="NNW39" s="2027"/>
      <c r="NNX39" s="2027"/>
      <c r="NNY39" s="2027"/>
      <c r="NNZ39" s="2027"/>
      <c r="NOA39" s="2027"/>
      <c r="NOB39" s="2027"/>
      <c r="NOC39" s="2027"/>
      <c r="NOD39" s="2027"/>
      <c r="NOE39" s="2027"/>
      <c r="NOF39" s="2027"/>
      <c r="NOG39" s="2027"/>
      <c r="NOH39" s="2027"/>
      <c r="NOI39" s="2027"/>
      <c r="NOJ39" s="2027"/>
      <c r="NOK39" s="2027"/>
      <c r="NOL39" s="2027"/>
      <c r="NOM39" s="2027"/>
      <c r="NON39" s="2027"/>
      <c r="NOO39" s="2027"/>
      <c r="NOP39" s="2027"/>
      <c r="NOQ39" s="2027"/>
      <c r="NOR39" s="2027"/>
      <c r="NOS39" s="2027"/>
      <c r="NOT39" s="2027"/>
      <c r="NOU39" s="2027"/>
      <c r="NOV39" s="2027"/>
      <c r="NOW39" s="2027"/>
      <c r="NOX39" s="2027"/>
      <c r="NOY39" s="2027"/>
      <c r="NOZ39" s="2027"/>
      <c r="NPA39" s="2027"/>
      <c r="NPB39" s="2027"/>
      <c r="NPC39" s="2027"/>
      <c r="NPD39" s="2027"/>
      <c r="NPE39" s="2027"/>
      <c r="NPF39" s="2027"/>
      <c r="NPG39" s="2027"/>
      <c r="NPH39" s="2027"/>
      <c r="NPI39" s="2027"/>
      <c r="NPJ39" s="2027"/>
      <c r="NPK39" s="2027"/>
      <c r="NPL39" s="2027"/>
      <c r="NPM39" s="2027"/>
      <c r="NPN39" s="2027"/>
      <c r="NPO39" s="2027"/>
      <c r="NPP39" s="2027"/>
      <c r="NPQ39" s="2027"/>
      <c r="NPR39" s="2027"/>
      <c r="NPS39" s="2027"/>
      <c r="NPT39" s="2027"/>
      <c r="NPU39" s="2027"/>
      <c r="NPV39" s="2027"/>
      <c r="NPW39" s="2027"/>
      <c r="NPX39" s="2027"/>
      <c r="NPY39" s="2027"/>
      <c r="NPZ39" s="2027"/>
      <c r="NQA39" s="2027"/>
      <c r="NQB39" s="2027"/>
      <c r="NQC39" s="2027"/>
      <c r="NQD39" s="2027"/>
      <c r="NQE39" s="2027"/>
      <c r="NQF39" s="2027"/>
      <c r="NQG39" s="2027"/>
      <c r="NQH39" s="2027"/>
      <c r="NQI39" s="2027"/>
      <c r="NQJ39" s="2027"/>
      <c r="NQK39" s="2027"/>
      <c r="NQL39" s="2027"/>
      <c r="NQM39" s="2027"/>
      <c r="NQN39" s="2027"/>
      <c r="NQO39" s="2027"/>
      <c r="NQP39" s="2027"/>
      <c r="NQQ39" s="2027"/>
      <c r="NQR39" s="2027"/>
      <c r="NQS39" s="2027"/>
      <c r="NQT39" s="2027"/>
      <c r="NQU39" s="2027"/>
      <c r="NQV39" s="2027"/>
      <c r="NQW39" s="2027"/>
      <c r="NQX39" s="2027"/>
      <c r="NQY39" s="2027"/>
      <c r="NQZ39" s="2027"/>
      <c r="NRA39" s="2027"/>
      <c r="NRB39" s="2027"/>
      <c r="NRC39" s="2027"/>
      <c r="NRD39" s="2027"/>
      <c r="NRE39" s="2027"/>
      <c r="NRF39" s="2027"/>
      <c r="NRG39" s="2027"/>
      <c r="NRH39" s="2027"/>
      <c r="NRI39" s="2027"/>
      <c r="NRJ39" s="2027"/>
      <c r="NRK39" s="2027"/>
      <c r="NRL39" s="2027"/>
      <c r="NRM39" s="2027"/>
      <c r="NRN39" s="2027"/>
      <c r="NRO39" s="2027"/>
      <c r="NRP39" s="2027"/>
      <c r="NRQ39" s="2027"/>
      <c r="NRR39" s="2027"/>
      <c r="NRS39" s="2027"/>
      <c r="NRT39" s="2027"/>
      <c r="NRU39" s="2027"/>
      <c r="NRV39" s="2027"/>
      <c r="NRW39" s="2027"/>
      <c r="NRX39" s="2027"/>
      <c r="NRY39" s="2027"/>
      <c r="NRZ39" s="2027"/>
      <c r="NSA39" s="2027"/>
      <c r="NSB39" s="2027"/>
      <c r="NSC39" s="2027"/>
      <c r="NSD39" s="2027"/>
      <c r="NSE39" s="2027"/>
      <c r="NSF39" s="2027"/>
      <c r="NSG39" s="2027"/>
      <c r="NSH39" s="2027"/>
      <c r="NSI39" s="2027"/>
      <c r="NSJ39" s="2027"/>
      <c r="NSK39" s="2027"/>
      <c r="NSL39" s="2027"/>
      <c r="NSM39" s="2027"/>
      <c r="NSN39" s="2027"/>
      <c r="NSO39" s="2027"/>
      <c r="NSP39" s="2027"/>
      <c r="NSQ39" s="2027"/>
      <c r="NSR39" s="2027"/>
      <c r="NSS39" s="2027"/>
      <c r="NST39" s="2027"/>
      <c r="NSU39" s="2027"/>
      <c r="NSV39" s="2027"/>
      <c r="NSW39" s="2027"/>
      <c r="NSX39" s="2027"/>
      <c r="NSY39" s="2027"/>
      <c r="NSZ39" s="2027"/>
      <c r="NTA39" s="2027"/>
      <c r="NTB39" s="2027"/>
      <c r="NTC39" s="2027"/>
      <c r="NTD39" s="2027"/>
      <c r="NTE39" s="2027"/>
      <c r="NTF39" s="2027"/>
      <c r="NTG39" s="2027"/>
      <c r="NTH39" s="2027"/>
      <c r="NTI39" s="2027"/>
      <c r="NTJ39" s="2027"/>
      <c r="NTK39" s="2027"/>
      <c r="NTL39" s="2027"/>
      <c r="NTM39" s="2027"/>
      <c r="NTN39" s="2027"/>
      <c r="NTO39" s="2027"/>
      <c r="NTP39" s="2027"/>
      <c r="NTQ39" s="2027"/>
      <c r="NTR39" s="2027"/>
      <c r="NTS39" s="2027"/>
      <c r="NTT39" s="2027"/>
      <c r="NTU39" s="2027"/>
      <c r="NTV39" s="2027"/>
      <c r="NTW39" s="2027"/>
      <c r="NTX39" s="2027"/>
      <c r="NTY39" s="2027"/>
      <c r="NTZ39" s="2027"/>
      <c r="NUA39" s="2027"/>
      <c r="NUB39" s="2027"/>
      <c r="NUC39" s="2027"/>
      <c r="NUD39" s="2027"/>
      <c r="NUE39" s="2027"/>
      <c r="NUF39" s="2027"/>
      <c r="NUG39" s="2027"/>
      <c r="NUH39" s="2027"/>
      <c r="NUI39" s="2027"/>
      <c r="NUJ39" s="2027"/>
      <c r="NUK39" s="2027"/>
      <c r="NUL39" s="2027"/>
      <c r="NUM39" s="2027"/>
      <c r="NUN39" s="2027"/>
      <c r="NUO39" s="2027"/>
      <c r="NUP39" s="2027"/>
      <c r="NUQ39" s="2027"/>
      <c r="NUR39" s="2027"/>
      <c r="NUS39" s="2027"/>
      <c r="NUT39" s="2027"/>
      <c r="NUU39" s="2027"/>
      <c r="NUV39" s="2027"/>
      <c r="NUW39" s="2027"/>
      <c r="NUX39" s="2027"/>
      <c r="NUY39" s="2027"/>
      <c r="NUZ39" s="2027"/>
      <c r="NVA39" s="2027"/>
      <c r="NVB39" s="2027"/>
      <c r="NVC39" s="2027"/>
      <c r="NVD39" s="2027"/>
      <c r="NVE39" s="2027"/>
      <c r="NVF39" s="2027"/>
      <c r="NVG39" s="2027"/>
      <c r="NVH39" s="2027"/>
      <c r="NVI39" s="2027"/>
      <c r="NVJ39" s="2027"/>
      <c r="NVK39" s="2027"/>
      <c r="NVL39" s="2027"/>
      <c r="NVM39" s="2027"/>
      <c r="NVN39" s="2027"/>
      <c r="NVO39" s="2027"/>
      <c r="NVP39" s="2027"/>
      <c r="NVQ39" s="2027"/>
      <c r="NVR39" s="2027"/>
      <c r="NVS39" s="2027"/>
      <c r="NVT39" s="2027"/>
      <c r="NVU39" s="2027"/>
      <c r="NVV39" s="2027"/>
      <c r="NVW39" s="2027"/>
      <c r="NVX39" s="2027"/>
      <c r="NVY39" s="2027"/>
      <c r="NVZ39" s="2027"/>
      <c r="NWA39" s="2027"/>
      <c r="NWB39" s="2027"/>
      <c r="NWC39" s="2027"/>
      <c r="NWD39" s="2027"/>
      <c r="NWE39" s="2027"/>
      <c r="NWF39" s="2027"/>
      <c r="NWG39" s="2027"/>
      <c r="NWH39" s="2027"/>
      <c r="NWI39" s="2027"/>
      <c r="NWJ39" s="2027"/>
      <c r="NWK39" s="2027"/>
      <c r="NWL39" s="2027"/>
      <c r="NWM39" s="2027"/>
      <c r="NWN39" s="2027"/>
      <c r="NWO39" s="2027"/>
      <c r="NWP39" s="2027"/>
      <c r="NWQ39" s="2027"/>
      <c r="NWR39" s="2027"/>
      <c r="NWS39" s="2027"/>
      <c r="NWT39" s="2027"/>
      <c r="NWU39" s="2027"/>
      <c r="NWV39" s="2027"/>
      <c r="NWW39" s="2027"/>
      <c r="NWX39" s="2027"/>
      <c r="NWY39" s="2027"/>
      <c r="NWZ39" s="2027"/>
      <c r="NXA39" s="2027"/>
      <c r="NXB39" s="2027"/>
      <c r="NXC39" s="2027"/>
      <c r="NXD39" s="2027"/>
      <c r="NXE39" s="2027"/>
      <c r="NXF39" s="2027"/>
      <c r="NXG39" s="2027"/>
      <c r="NXH39" s="2027"/>
      <c r="NXI39" s="2027"/>
      <c r="NXJ39" s="2027"/>
      <c r="NXK39" s="2027"/>
      <c r="NXL39" s="2027"/>
      <c r="NXM39" s="2027"/>
      <c r="NXN39" s="2027"/>
      <c r="NXO39" s="2027"/>
      <c r="NXP39" s="2027"/>
      <c r="NXQ39" s="2027"/>
      <c r="NXR39" s="2027"/>
      <c r="NXS39" s="2027"/>
      <c r="NXT39" s="2027"/>
      <c r="NXU39" s="2027"/>
      <c r="NXV39" s="2027"/>
      <c r="NXW39" s="2027"/>
      <c r="NXX39" s="2027"/>
      <c r="NXY39" s="2027"/>
      <c r="NXZ39" s="2027"/>
      <c r="NYA39" s="2027"/>
      <c r="NYB39" s="2027"/>
      <c r="NYC39" s="2027"/>
      <c r="NYD39" s="2027"/>
      <c r="NYE39" s="2027"/>
      <c r="NYF39" s="2027"/>
      <c r="NYG39" s="2027"/>
      <c r="NYH39" s="2027"/>
      <c r="NYI39" s="2027"/>
      <c r="NYJ39" s="2027"/>
      <c r="NYK39" s="2027"/>
      <c r="NYL39" s="2027"/>
      <c r="NYM39" s="2027"/>
      <c r="NYN39" s="2027"/>
      <c r="NYO39" s="2027"/>
      <c r="NYP39" s="2027"/>
      <c r="NYQ39" s="2027"/>
      <c r="NYR39" s="2027"/>
      <c r="NYS39" s="2027"/>
      <c r="NYT39" s="2027"/>
      <c r="NYU39" s="2027"/>
      <c r="NYV39" s="2027"/>
      <c r="NYW39" s="2027"/>
      <c r="NYX39" s="2027"/>
      <c r="NYY39" s="2027"/>
      <c r="NYZ39" s="2027"/>
      <c r="NZA39" s="2027"/>
      <c r="NZB39" s="2027"/>
      <c r="NZC39" s="2027"/>
      <c r="NZD39" s="2027"/>
      <c r="NZE39" s="2027"/>
      <c r="NZF39" s="2027"/>
      <c r="NZG39" s="2027"/>
      <c r="NZH39" s="2027"/>
      <c r="NZI39" s="2027"/>
      <c r="NZJ39" s="2027"/>
      <c r="NZK39" s="2027"/>
      <c r="NZL39" s="2027"/>
      <c r="NZM39" s="2027"/>
      <c r="NZN39" s="2027"/>
      <c r="NZO39" s="2027"/>
      <c r="NZP39" s="2027"/>
      <c r="NZQ39" s="2027"/>
      <c r="NZR39" s="2027"/>
      <c r="NZS39" s="2027"/>
      <c r="NZT39" s="2027"/>
      <c r="NZU39" s="2027"/>
      <c r="NZV39" s="2027"/>
      <c r="NZW39" s="2027"/>
      <c r="NZX39" s="2027"/>
      <c r="NZY39" s="2027"/>
      <c r="NZZ39" s="2027"/>
      <c r="OAA39" s="2027"/>
      <c r="OAB39" s="2027"/>
      <c r="OAC39" s="2027"/>
      <c r="OAD39" s="2027"/>
      <c r="OAE39" s="2027"/>
      <c r="OAF39" s="2027"/>
      <c r="OAG39" s="2027"/>
      <c r="OAH39" s="2027"/>
      <c r="OAI39" s="2027"/>
      <c r="OAJ39" s="2027"/>
      <c r="OAK39" s="2027"/>
      <c r="OAL39" s="2027"/>
      <c r="OAM39" s="2027"/>
      <c r="OAN39" s="2027"/>
      <c r="OAO39" s="2027"/>
      <c r="OAP39" s="2027"/>
      <c r="OAQ39" s="2027"/>
      <c r="OAR39" s="2027"/>
      <c r="OAS39" s="2027"/>
      <c r="OAT39" s="2027"/>
      <c r="OAU39" s="2027"/>
      <c r="OAV39" s="2027"/>
      <c r="OAW39" s="2027"/>
      <c r="OAX39" s="2027"/>
      <c r="OAY39" s="2027"/>
      <c r="OAZ39" s="2027"/>
      <c r="OBA39" s="2027"/>
      <c r="OBB39" s="2027"/>
      <c r="OBC39" s="2027"/>
      <c r="OBD39" s="2027"/>
      <c r="OBE39" s="2027"/>
      <c r="OBF39" s="2027"/>
      <c r="OBG39" s="2027"/>
      <c r="OBH39" s="2027"/>
      <c r="OBI39" s="2027"/>
      <c r="OBJ39" s="2027"/>
      <c r="OBK39" s="2027"/>
      <c r="OBL39" s="2027"/>
      <c r="OBM39" s="2027"/>
      <c r="OBN39" s="2027"/>
      <c r="OBO39" s="2027"/>
      <c r="OBP39" s="2027"/>
      <c r="OBQ39" s="2027"/>
      <c r="OBR39" s="2027"/>
      <c r="OBS39" s="2027"/>
      <c r="OBT39" s="2027"/>
      <c r="OBU39" s="2027"/>
      <c r="OBV39" s="2027"/>
      <c r="OBW39" s="2027"/>
      <c r="OBX39" s="2027"/>
      <c r="OBY39" s="2027"/>
      <c r="OBZ39" s="2027"/>
      <c r="OCA39" s="2027"/>
      <c r="OCB39" s="2027"/>
      <c r="OCC39" s="2027"/>
      <c r="OCD39" s="2027"/>
      <c r="OCE39" s="2027"/>
      <c r="OCF39" s="2027"/>
      <c r="OCG39" s="2027"/>
      <c r="OCH39" s="2027"/>
      <c r="OCI39" s="2027"/>
      <c r="OCJ39" s="2027"/>
      <c r="OCK39" s="2027"/>
      <c r="OCL39" s="2027"/>
      <c r="OCM39" s="2027"/>
      <c r="OCN39" s="2027"/>
      <c r="OCO39" s="2027"/>
      <c r="OCP39" s="2027"/>
      <c r="OCQ39" s="2027"/>
      <c r="OCR39" s="2027"/>
      <c r="OCS39" s="2027"/>
      <c r="OCT39" s="2027"/>
      <c r="OCU39" s="2027"/>
      <c r="OCV39" s="2027"/>
      <c r="OCW39" s="2027"/>
      <c r="OCX39" s="2027"/>
      <c r="OCY39" s="2027"/>
      <c r="OCZ39" s="2027"/>
      <c r="ODA39" s="2027"/>
      <c r="ODB39" s="2027"/>
      <c r="ODC39" s="2027"/>
      <c r="ODD39" s="2027"/>
      <c r="ODE39" s="2027"/>
      <c r="ODF39" s="2027"/>
      <c r="ODG39" s="2027"/>
      <c r="ODH39" s="2027"/>
      <c r="ODI39" s="2027"/>
      <c r="ODJ39" s="2027"/>
      <c r="ODK39" s="2027"/>
      <c r="ODL39" s="2027"/>
      <c r="ODM39" s="2027"/>
      <c r="ODN39" s="2027"/>
      <c r="ODO39" s="2027"/>
      <c r="ODP39" s="2027"/>
      <c r="ODQ39" s="2027"/>
      <c r="ODR39" s="2027"/>
      <c r="ODS39" s="2027"/>
      <c r="ODT39" s="2027"/>
      <c r="ODU39" s="2027"/>
      <c r="ODV39" s="2027"/>
      <c r="ODW39" s="2027"/>
      <c r="ODX39" s="2027"/>
      <c r="ODY39" s="2027"/>
      <c r="ODZ39" s="2027"/>
      <c r="OEA39" s="2027"/>
      <c r="OEB39" s="2027"/>
      <c r="OEC39" s="2027"/>
      <c r="OED39" s="2027"/>
      <c r="OEE39" s="2027"/>
      <c r="OEF39" s="2027"/>
      <c r="OEG39" s="2027"/>
      <c r="OEH39" s="2027"/>
      <c r="OEI39" s="2027"/>
      <c r="OEJ39" s="2027"/>
      <c r="OEK39" s="2027"/>
      <c r="OEL39" s="2027"/>
      <c r="OEM39" s="2027"/>
      <c r="OEN39" s="2027"/>
      <c r="OEO39" s="2027"/>
      <c r="OEP39" s="2027"/>
      <c r="OEQ39" s="2027"/>
      <c r="OER39" s="2027"/>
      <c r="OES39" s="2027"/>
      <c r="OET39" s="2027"/>
      <c r="OEU39" s="2027"/>
      <c r="OEV39" s="2027"/>
      <c r="OEW39" s="2027"/>
      <c r="OEX39" s="2027"/>
      <c r="OEY39" s="2027"/>
      <c r="OEZ39" s="2027"/>
      <c r="OFA39" s="2027"/>
      <c r="OFB39" s="2027"/>
      <c r="OFC39" s="2027"/>
      <c r="OFD39" s="2027"/>
      <c r="OFE39" s="2027"/>
      <c r="OFF39" s="2027"/>
      <c r="OFG39" s="2027"/>
      <c r="OFH39" s="2027"/>
      <c r="OFI39" s="2027"/>
      <c r="OFJ39" s="2027"/>
      <c r="OFK39" s="2027"/>
      <c r="OFL39" s="2027"/>
      <c r="OFM39" s="2027"/>
      <c r="OFN39" s="2027"/>
      <c r="OFO39" s="2027"/>
      <c r="OFP39" s="2027"/>
      <c r="OFQ39" s="2027"/>
      <c r="OFR39" s="2027"/>
      <c r="OFS39" s="2027"/>
      <c r="OFT39" s="2027"/>
      <c r="OFU39" s="2027"/>
      <c r="OFV39" s="2027"/>
      <c r="OFW39" s="2027"/>
      <c r="OFX39" s="2027"/>
      <c r="OFY39" s="2027"/>
      <c r="OFZ39" s="2027"/>
      <c r="OGA39" s="2027"/>
      <c r="OGB39" s="2027"/>
      <c r="OGC39" s="2027"/>
      <c r="OGD39" s="2027"/>
      <c r="OGE39" s="2027"/>
      <c r="OGF39" s="2027"/>
      <c r="OGG39" s="2027"/>
      <c r="OGH39" s="2027"/>
      <c r="OGI39" s="2027"/>
      <c r="OGJ39" s="2027"/>
      <c r="OGK39" s="2027"/>
      <c r="OGL39" s="2027"/>
      <c r="OGM39" s="2027"/>
      <c r="OGN39" s="2027"/>
      <c r="OGO39" s="2027"/>
      <c r="OGP39" s="2027"/>
      <c r="OGQ39" s="2027"/>
      <c r="OGR39" s="2027"/>
      <c r="OGS39" s="2027"/>
      <c r="OGT39" s="2027"/>
      <c r="OGU39" s="2027"/>
      <c r="OGV39" s="2027"/>
      <c r="OGW39" s="2027"/>
      <c r="OGX39" s="2027"/>
      <c r="OGY39" s="2027"/>
      <c r="OGZ39" s="2027"/>
      <c r="OHA39" s="2027"/>
      <c r="OHB39" s="2027"/>
      <c r="OHC39" s="2027"/>
      <c r="OHD39" s="2027"/>
      <c r="OHE39" s="2027"/>
      <c r="OHF39" s="2027"/>
      <c r="OHG39" s="2027"/>
      <c r="OHH39" s="2027"/>
      <c r="OHI39" s="2027"/>
      <c r="OHJ39" s="2027"/>
      <c r="OHK39" s="2027"/>
      <c r="OHL39" s="2027"/>
      <c r="OHM39" s="2027"/>
      <c r="OHN39" s="2027"/>
      <c r="OHO39" s="2027"/>
      <c r="OHP39" s="2027"/>
      <c r="OHQ39" s="2027"/>
      <c r="OHR39" s="2027"/>
      <c r="OHS39" s="2027"/>
      <c r="OHT39" s="2027"/>
      <c r="OHU39" s="2027"/>
      <c r="OHV39" s="2027"/>
      <c r="OHW39" s="2027"/>
      <c r="OHX39" s="2027"/>
      <c r="OHY39" s="2027"/>
      <c r="OHZ39" s="2027"/>
      <c r="OIA39" s="2027"/>
      <c r="OIB39" s="2027"/>
      <c r="OIC39" s="2027"/>
      <c r="OID39" s="2027"/>
      <c r="OIE39" s="2027"/>
      <c r="OIF39" s="2027"/>
      <c r="OIG39" s="2027"/>
      <c r="OIH39" s="2027"/>
      <c r="OII39" s="2027"/>
      <c r="OIJ39" s="2027"/>
      <c r="OIK39" s="2027"/>
      <c r="OIL39" s="2027"/>
      <c r="OIM39" s="2027"/>
      <c r="OIN39" s="2027"/>
      <c r="OIO39" s="2027"/>
      <c r="OIP39" s="2027"/>
      <c r="OIQ39" s="2027"/>
      <c r="OIR39" s="2027"/>
      <c r="OIS39" s="2027"/>
      <c r="OIT39" s="2027"/>
      <c r="OIU39" s="2027"/>
      <c r="OIV39" s="2027"/>
      <c r="OIW39" s="2027"/>
      <c r="OIX39" s="2027"/>
      <c r="OIY39" s="2027"/>
      <c r="OIZ39" s="2027"/>
      <c r="OJA39" s="2027"/>
      <c r="OJB39" s="2027"/>
      <c r="OJC39" s="2027"/>
      <c r="OJD39" s="2027"/>
      <c r="OJE39" s="2027"/>
      <c r="OJF39" s="2027"/>
      <c r="OJG39" s="2027"/>
      <c r="OJH39" s="2027"/>
      <c r="OJI39" s="2027"/>
      <c r="OJJ39" s="2027"/>
      <c r="OJK39" s="2027"/>
      <c r="OJL39" s="2027"/>
      <c r="OJM39" s="2027"/>
      <c r="OJN39" s="2027"/>
      <c r="OJO39" s="2027"/>
      <c r="OJP39" s="2027"/>
      <c r="OJQ39" s="2027"/>
      <c r="OJR39" s="2027"/>
      <c r="OJS39" s="2027"/>
      <c r="OJT39" s="2027"/>
      <c r="OJU39" s="2027"/>
      <c r="OJV39" s="2027"/>
      <c r="OJW39" s="2027"/>
      <c r="OJX39" s="2027"/>
      <c r="OJY39" s="2027"/>
      <c r="OJZ39" s="2027"/>
      <c r="OKA39" s="2027"/>
      <c r="OKB39" s="2027"/>
      <c r="OKC39" s="2027"/>
      <c r="OKD39" s="2027"/>
      <c r="OKE39" s="2027"/>
      <c r="OKF39" s="2027"/>
      <c r="OKG39" s="2027"/>
      <c r="OKH39" s="2027"/>
      <c r="OKI39" s="2027"/>
      <c r="OKJ39" s="2027"/>
      <c r="OKK39" s="2027"/>
      <c r="OKL39" s="2027"/>
      <c r="OKM39" s="2027"/>
      <c r="OKN39" s="2027"/>
      <c r="OKO39" s="2027"/>
      <c r="OKP39" s="2027"/>
      <c r="OKQ39" s="2027"/>
      <c r="OKR39" s="2027"/>
      <c r="OKS39" s="2027"/>
      <c r="OKT39" s="2027"/>
      <c r="OKU39" s="2027"/>
      <c r="OKV39" s="2027"/>
      <c r="OKW39" s="2027"/>
      <c r="OKX39" s="2027"/>
      <c r="OKY39" s="2027"/>
      <c r="OKZ39" s="2027"/>
      <c r="OLA39" s="2027"/>
      <c r="OLB39" s="2027"/>
      <c r="OLC39" s="2027"/>
      <c r="OLD39" s="2027"/>
      <c r="OLE39" s="2027"/>
      <c r="OLF39" s="2027"/>
      <c r="OLG39" s="2027"/>
      <c r="OLH39" s="2027"/>
      <c r="OLI39" s="2027"/>
      <c r="OLJ39" s="2027"/>
      <c r="OLK39" s="2027"/>
      <c r="OLL39" s="2027"/>
      <c r="OLM39" s="2027"/>
      <c r="OLN39" s="2027"/>
      <c r="OLO39" s="2027"/>
      <c r="OLP39" s="2027"/>
      <c r="OLQ39" s="2027"/>
      <c r="OLR39" s="2027"/>
      <c r="OLS39" s="2027"/>
      <c r="OLT39" s="2027"/>
      <c r="OLU39" s="2027"/>
      <c r="OLV39" s="2027"/>
      <c r="OLW39" s="2027"/>
      <c r="OLX39" s="2027"/>
      <c r="OLY39" s="2027"/>
      <c r="OLZ39" s="2027"/>
      <c r="OMA39" s="2027"/>
      <c r="OMB39" s="2027"/>
      <c r="OMC39" s="2027"/>
      <c r="OMD39" s="2027"/>
      <c r="OME39" s="2027"/>
      <c r="OMF39" s="2027"/>
      <c r="OMG39" s="2027"/>
      <c r="OMH39" s="2027"/>
      <c r="OMI39" s="2027"/>
      <c r="OMJ39" s="2027"/>
      <c r="OMK39" s="2027"/>
      <c r="OML39" s="2027"/>
      <c r="OMM39" s="2027"/>
      <c r="OMN39" s="2027"/>
      <c r="OMO39" s="2027"/>
      <c r="OMP39" s="2027"/>
      <c r="OMQ39" s="2027"/>
      <c r="OMR39" s="2027"/>
      <c r="OMS39" s="2027"/>
      <c r="OMT39" s="2027"/>
      <c r="OMU39" s="2027"/>
      <c r="OMV39" s="2027"/>
      <c r="OMW39" s="2027"/>
      <c r="OMX39" s="2027"/>
      <c r="OMY39" s="2027"/>
      <c r="OMZ39" s="2027"/>
      <c r="ONA39" s="2027"/>
      <c r="ONB39" s="2027"/>
      <c r="ONC39" s="2027"/>
      <c r="OND39" s="2027"/>
      <c r="ONE39" s="2027"/>
      <c r="ONF39" s="2027"/>
      <c r="ONG39" s="2027"/>
      <c r="ONH39" s="2027"/>
      <c r="ONI39" s="2027"/>
      <c r="ONJ39" s="2027"/>
      <c r="ONK39" s="2027"/>
      <c r="ONL39" s="2027"/>
      <c r="ONM39" s="2027"/>
      <c r="ONN39" s="2027"/>
      <c r="ONO39" s="2027"/>
      <c r="ONP39" s="2027"/>
      <c r="ONQ39" s="2027"/>
      <c r="ONR39" s="2027"/>
      <c r="ONS39" s="2027"/>
      <c r="ONT39" s="2027"/>
      <c r="ONU39" s="2027"/>
      <c r="ONV39" s="2027"/>
      <c r="ONW39" s="2027"/>
      <c r="ONX39" s="2027"/>
      <c r="ONY39" s="2027"/>
      <c r="ONZ39" s="2027"/>
      <c r="OOA39" s="2027"/>
      <c r="OOB39" s="2027"/>
      <c r="OOC39" s="2027"/>
      <c r="OOD39" s="2027"/>
      <c r="OOE39" s="2027"/>
      <c r="OOF39" s="2027"/>
      <c r="OOG39" s="2027"/>
      <c r="OOH39" s="2027"/>
      <c r="OOI39" s="2027"/>
      <c r="OOJ39" s="2027"/>
      <c r="OOK39" s="2027"/>
      <c r="OOL39" s="2027"/>
      <c r="OOM39" s="2027"/>
      <c r="OON39" s="2027"/>
      <c r="OOO39" s="2027"/>
      <c r="OOP39" s="2027"/>
      <c r="OOQ39" s="2027"/>
      <c r="OOR39" s="2027"/>
      <c r="OOS39" s="2027"/>
      <c r="OOT39" s="2027"/>
      <c r="OOU39" s="2027"/>
      <c r="OOV39" s="2027"/>
      <c r="OOW39" s="2027"/>
      <c r="OOX39" s="2027"/>
      <c r="OOY39" s="2027"/>
      <c r="OOZ39" s="2027"/>
      <c r="OPA39" s="2027"/>
      <c r="OPB39" s="2027"/>
      <c r="OPC39" s="2027"/>
      <c r="OPD39" s="2027"/>
      <c r="OPE39" s="2027"/>
      <c r="OPF39" s="2027"/>
      <c r="OPG39" s="2027"/>
      <c r="OPH39" s="2027"/>
      <c r="OPI39" s="2027"/>
      <c r="OPJ39" s="2027"/>
      <c r="OPK39" s="2027"/>
      <c r="OPL39" s="2027"/>
      <c r="OPM39" s="2027"/>
      <c r="OPN39" s="2027"/>
      <c r="OPO39" s="2027"/>
      <c r="OPP39" s="2027"/>
      <c r="OPQ39" s="2027"/>
      <c r="OPR39" s="2027"/>
      <c r="OPS39" s="2027"/>
      <c r="OPT39" s="2027"/>
      <c r="OPU39" s="2027"/>
      <c r="OPV39" s="2027"/>
      <c r="OPW39" s="2027"/>
      <c r="OPX39" s="2027"/>
      <c r="OPY39" s="2027"/>
      <c r="OPZ39" s="2027"/>
      <c r="OQA39" s="2027"/>
      <c r="OQB39" s="2027"/>
      <c r="OQC39" s="2027"/>
      <c r="OQD39" s="2027"/>
      <c r="OQE39" s="2027"/>
      <c r="OQF39" s="2027"/>
      <c r="OQG39" s="2027"/>
      <c r="OQH39" s="2027"/>
      <c r="OQI39" s="2027"/>
      <c r="OQJ39" s="2027"/>
      <c r="OQK39" s="2027"/>
      <c r="OQL39" s="2027"/>
      <c r="OQM39" s="2027"/>
      <c r="OQN39" s="2027"/>
      <c r="OQO39" s="2027"/>
      <c r="OQP39" s="2027"/>
      <c r="OQQ39" s="2027"/>
      <c r="OQR39" s="2027"/>
      <c r="OQS39" s="2027"/>
      <c r="OQT39" s="2027"/>
      <c r="OQU39" s="2027"/>
      <c r="OQV39" s="2027"/>
      <c r="OQW39" s="2027"/>
      <c r="OQX39" s="2027"/>
      <c r="OQY39" s="2027"/>
      <c r="OQZ39" s="2027"/>
      <c r="ORA39" s="2027"/>
      <c r="ORB39" s="2027"/>
      <c r="ORC39" s="2027"/>
      <c r="ORD39" s="2027"/>
      <c r="ORE39" s="2027"/>
      <c r="ORF39" s="2027"/>
      <c r="ORG39" s="2027"/>
      <c r="ORH39" s="2027"/>
      <c r="ORI39" s="2027"/>
      <c r="ORJ39" s="2027"/>
      <c r="ORK39" s="2027"/>
      <c r="ORL39" s="2027"/>
      <c r="ORM39" s="2027"/>
      <c r="ORN39" s="2027"/>
      <c r="ORO39" s="2027"/>
      <c r="ORP39" s="2027"/>
      <c r="ORQ39" s="2027"/>
      <c r="ORR39" s="2027"/>
      <c r="ORS39" s="2027"/>
      <c r="ORT39" s="2027"/>
      <c r="ORU39" s="2027"/>
      <c r="ORV39" s="2027"/>
      <c r="ORW39" s="2027"/>
      <c r="ORX39" s="2027"/>
      <c r="ORY39" s="2027"/>
      <c r="ORZ39" s="2027"/>
      <c r="OSA39" s="2027"/>
      <c r="OSB39" s="2027"/>
      <c r="OSC39" s="2027"/>
      <c r="OSD39" s="2027"/>
      <c r="OSE39" s="2027"/>
      <c r="OSF39" s="2027"/>
      <c r="OSG39" s="2027"/>
      <c r="OSH39" s="2027"/>
      <c r="OSI39" s="2027"/>
      <c r="OSJ39" s="2027"/>
      <c r="OSK39" s="2027"/>
      <c r="OSL39" s="2027"/>
      <c r="OSM39" s="2027"/>
      <c r="OSN39" s="2027"/>
      <c r="OSO39" s="2027"/>
      <c r="OSP39" s="2027"/>
      <c r="OSQ39" s="2027"/>
      <c r="OSR39" s="2027"/>
      <c r="OSS39" s="2027"/>
      <c r="OST39" s="2027"/>
      <c r="OSU39" s="2027"/>
      <c r="OSV39" s="2027"/>
      <c r="OSW39" s="2027"/>
      <c r="OSX39" s="2027"/>
      <c r="OSY39" s="2027"/>
      <c r="OSZ39" s="2027"/>
      <c r="OTA39" s="2027"/>
      <c r="OTB39" s="2027"/>
      <c r="OTC39" s="2027"/>
      <c r="OTD39" s="2027"/>
      <c r="OTE39" s="2027"/>
      <c r="OTF39" s="2027"/>
      <c r="OTG39" s="2027"/>
      <c r="OTH39" s="2027"/>
      <c r="OTI39" s="2027"/>
      <c r="OTJ39" s="2027"/>
      <c r="OTK39" s="2027"/>
      <c r="OTL39" s="2027"/>
      <c r="OTM39" s="2027"/>
      <c r="OTN39" s="2027"/>
      <c r="OTO39" s="2027"/>
      <c r="OTP39" s="2027"/>
      <c r="OTQ39" s="2027"/>
      <c r="OTR39" s="2027"/>
      <c r="OTS39" s="2027"/>
      <c r="OTT39" s="2027"/>
      <c r="OTU39" s="2027"/>
      <c r="OTV39" s="2027"/>
      <c r="OTW39" s="2027"/>
      <c r="OTX39" s="2027"/>
      <c r="OTY39" s="2027"/>
      <c r="OTZ39" s="2027"/>
      <c r="OUA39" s="2027"/>
      <c r="OUB39" s="2027"/>
      <c r="OUC39" s="2027"/>
      <c r="OUD39" s="2027"/>
      <c r="OUE39" s="2027"/>
      <c r="OUF39" s="2027"/>
      <c r="OUG39" s="2027"/>
      <c r="OUH39" s="2027"/>
      <c r="OUI39" s="2027"/>
      <c r="OUJ39" s="2027"/>
      <c r="OUK39" s="2027"/>
      <c r="OUL39" s="2027"/>
      <c r="OUM39" s="2027"/>
      <c r="OUN39" s="2027"/>
      <c r="OUO39" s="2027"/>
      <c r="OUP39" s="2027"/>
      <c r="OUQ39" s="2027"/>
      <c r="OUR39" s="2027"/>
      <c r="OUS39" s="2027"/>
      <c r="OUT39" s="2027"/>
      <c r="OUU39" s="2027"/>
      <c r="OUV39" s="2027"/>
      <c r="OUW39" s="2027"/>
      <c r="OUX39" s="2027"/>
      <c r="OUY39" s="2027"/>
      <c r="OUZ39" s="2027"/>
      <c r="OVA39" s="2027"/>
      <c r="OVB39" s="2027"/>
      <c r="OVC39" s="2027"/>
      <c r="OVD39" s="2027"/>
      <c r="OVE39" s="2027"/>
      <c r="OVF39" s="2027"/>
      <c r="OVG39" s="2027"/>
      <c r="OVH39" s="2027"/>
      <c r="OVI39" s="2027"/>
      <c r="OVJ39" s="2027"/>
      <c r="OVK39" s="2027"/>
      <c r="OVL39" s="2027"/>
      <c r="OVM39" s="2027"/>
      <c r="OVN39" s="2027"/>
      <c r="OVO39" s="2027"/>
      <c r="OVP39" s="2027"/>
      <c r="OVQ39" s="2027"/>
      <c r="OVR39" s="2027"/>
      <c r="OVS39" s="2027"/>
      <c r="OVT39" s="2027"/>
      <c r="OVU39" s="2027"/>
      <c r="OVV39" s="2027"/>
      <c r="OVW39" s="2027"/>
      <c r="OVX39" s="2027"/>
      <c r="OVY39" s="2027"/>
      <c r="OVZ39" s="2027"/>
      <c r="OWA39" s="2027"/>
      <c r="OWB39" s="2027"/>
      <c r="OWC39" s="2027"/>
      <c r="OWD39" s="2027"/>
      <c r="OWE39" s="2027"/>
      <c r="OWF39" s="2027"/>
      <c r="OWG39" s="2027"/>
      <c r="OWH39" s="2027"/>
      <c r="OWI39" s="2027"/>
      <c r="OWJ39" s="2027"/>
      <c r="OWK39" s="2027"/>
      <c r="OWL39" s="2027"/>
      <c r="OWM39" s="2027"/>
      <c r="OWN39" s="2027"/>
      <c r="OWO39" s="2027"/>
      <c r="OWP39" s="2027"/>
      <c r="OWQ39" s="2027"/>
      <c r="OWR39" s="2027"/>
      <c r="OWS39" s="2027"/>
      <c r="OWT39" s="2027"/>
      <c r="OWU39" s="2027"/>
      <c r="OWV39" s="2027"/>
      <c r="OWW39" s="2027"/>
      <c r="OWX39" s="2027"/>
      <c r="OWY39" s="2027"/>
      <c r="OWZ39" s="2027"/>
      <c r="OXA39" s="2027"/>
      <c r="OXB39" s="2027"/>
      <c r="OXC39" s="2027"/>
      <c r="OXD39" s="2027"/>
      <c r="OXE39" s="2027"/>
      <c r="OXF39" s="2027"/>
      <c r="OXG39" s="2027"/>
      <c r="OXH39" s="2027"/>
      <c r="OXI39" s="2027"/>
      <c r="OXJ39" s="2027"/>
      <c r="OXK39" s="2027"/>
      <c r="OXL39" s="2027"/>
      <c r="OXM39" s="2027"/>
      <c r="OXN39" s="2027"/>
      <c r="OXO39" s="2027"/>
      <c r="OXP39" s="2027"/>
      <c r="OXQ39" s="2027"/>
      <c r="OXR39" s="2027"/>
      <c r="OXS39" s="2027"/>
      <c r="OXT39" s="2027"/>
      <c r="OXU39" s="2027"/>
      <c r="OXV39" s="2027"/>
      <c r="OXW39" s="2027"/>
      <c r="OXX39" s="2027"/>
      <c r="OXY39" s="2027"/>
      <c r="OXZ39" s="2027"/>
      <c r="OYA39" s="2027"/>
      <c r="OYB39" s="2027"/>
      <c r="OYC39" s="2027"/>
      <c r="OYD39" s="2027"/>
      <c r="OYE39" s="2027"/>
      <c r="OYF39" s="2027"/>
      <c r="OYG39" s="2027"/>
      <c r="OYH39" s="2027"/>
      <c r="OYI39" s="2027"/>
      <c r="OYJ39" s="2027"/>
      <c r="OYK39" s="2027"/>
      <c r="OYL39" s="2027"/>
      <c r="OYM39" s="2027"/>
      <c r="OYN39" s="2027"/>
      <c r="OYO39" s="2027"/>
      <c r="OYP39" s="2027"/>
      <c r="OYQ39" s="2027"/>
      <c r="OYR39" s="2027"/>
      <c r="OYS39" s="2027"/>
      <c r="OYT39" s="2027"/>
      <c r="OYU39" s="2027"/>
      <c r="OYV39" s="2027"/>
      <c r="OYW39" s="2027"/>
      <c r="OYX39" s="2027"/>
      <c r="OYY39" s="2027"/>
      <c r="OYZ39" s="2027"/>
      <c r="OZA39" s="2027"/>
      <c r="OZB39" s="2027"/>
      <c r="OZC39" s="2027"/>
      <c r="OZD39" s="2027"/>
      <c r="OZE39" s="2027"/>
      <c r="OZF39" s="2027"/>
      <c r="OZG39" s="2027"/>
      <c r="OZH39" s="2027"/>
      <c r="OZI39" s="2027"/>
      <c r="OZJ39" s="2027"/>
      <c r="OZK39" s="2027"/>
      <c r="OZL39" s="2027"/>
      <c r="OZM39" s="2027"/>
      <c r="OZN39" s="2027"/>
      <c r="OZO39" s="2027"/>
      <c r="OZP39" s="2027"/>
      <c r="OZQ39" s="2027"/>
      <c r="OZR39" s="2027"/>
      <c r="OZS39" s="2027"/>
      <c r="OZT39" s="2027"/>
      <c r="OZU39" s="2027"/>
      <c r="OZV39" s="2027"/>
      <c r="OZW39" s="2027"/>
      <c r="OZX39" s="2027"/>
      <c r="OZY39" s="2027"/>
      <c r="OZZ39" s="2027"/>
      <c r="PAA39" s="2027"/>
      <c r="PAB39" s="2027"/>
      <c r="PAC39" s="2027"/>
      <c r="PAD39" s="2027"/>
      <c r="PAE39" s="2027"/>
      <c r="PAF39" s="2027"/>
      <c r="PAG39" s="2027"/>
      <c r="PAH39" s="2027"/>
      <c r="PAI39" s="2027"/>
      <c r="PAJ39" s="2027"/>
      <c r="PAK39" s="2027"/>
      <c r="PAL39" s="2027"/>
      <c r="PAM39" s="2027"/>
      <c r="PAN39" s="2027"/>
      <c r="PAO39" s="2027"/>
      <c r="PAP39" s="2027"/>
      <c r="PAQ39" s="2027"/>
      <c r="PAR39" s="2027"/>
      <c r="PAS39" s="2027"/>
      <c r="PAT39" s="2027"/>
      <c r="PAU39" s="2027"/>
      <c r="PAV39" s="2027"/>
      <c r="PAW39" s="2027"/>
      <c r="PAX39" s="2027"/>
      <c r="PAY39" s="2027"/>
      <c r="PAZ39" s="2027"/>
      <c r="PBA39" s="2027"/>
      <c r="PBB39" s="2027"/>
      <c r="PBC39" s="2027"/>
      <c r="PBD39" s="2027"/>
      <c r="PBE39" s="2027"/>
      <c r="PBF39" s="2027"/>
      <c r="PBG39" s="2027"/>
      <c r="PBH39" s="2027"/>
      <c r="PBI39" s="2027"/>
      <c r="PBJ39" s="2027"/>
      <c r="PBK39" s="2027"/>
      <c r="PBL39" s="2027"/>
      <c r="PBM39" s="2027"/>
      <c r="PBN39" s="2027"/>
      <c r="PBO39" s="2027"/>
      <c r="PBP39" s="2027"/>
      <c r="PBQ39" s="2027"/>
      <c r="PBR39" s="2027"/>
      <c r="PBS39" s="2027"/>
      <c r="PBT39" s="2027"/>
      <c r="PBU39" s="2027"/>
      <c r="PBV39" s="2027"/>
      <c r="PBW39" s="2027"/>
      <c r="PBX39" s="2027"/>
      <c r="PBY39" s="2027"/>
      <c r="PBZ39" s="2027"/>
      <c r="PCA39" s="2027"/>
      <c r="PCB39" s="2027"/>
      <c r="PCC39" s="2027"/>
      <c r="PCD39" s="2027"/>
      <c r="PCE39" s="2027"/>
      <c r="PCF39" s="2027"/>
      <c r="PCG39" s="2027"/>
      <c r="PCH39" s="2027"/>
      <c r="PCI39" s="2027"/>
      <c r="PCJ39" s="2027"/>
      <c r="PCK39" s="2027"/>
      <c r="PCL39" s="2027"/>
      <c r="PCM39" s="2027"/>
      <c r="PCN39" s="2027"/>
      <c r="PCO39" s="2027"/>
      <c r="PCP39" s="2027"/>
      <c r="PCQ39" s="2027"/>
      <c r="PCR39" s="2027"/>
      <c r="PCS39" s="2027"/>
      <c r="PCT39" s="2027"/>
      <c r="PCU39" s="2027"/>
      <c r="PCV39" s="2027"/>
      <c r="PCW39" s="2027"/>
      <c r="PCX39" s="2027"/>
      <c r="PCY39" s="2027"/>
      <c r="PCZ39" s="2027"/>
      <c r="PDA39" s="2027"/>
      <c r="PDB39" s="2027"/>
      <c r="PDC39" s="2027"/>
      <c r="PDD39" s="2027"/>
      <c r="PDE39" s="2027"/>
      <c r="PDF39" s="2027"/>
      <c r="PDG39" s="2027"/>
      <c r="PDH39" s="2027"/>
      <c r="PDI39" s="2027"/>
      <c r="PDJ39" s="2027"/>
      <c r="PDK39" s="2027"/>
      <c r="PDL39" s="2027"/>
      <c r="PDM39" s="2027"/>
      <c r="PDN39" s="2027"/>
      <c r="PDO39" s="2027"/>
      <c r="PDP39" s="2027"/>
      <c r="PDQ39" s="2027"/>
      <c r="PDR39" s="2027"/>
      <c r="PDS39" s="2027"/>
      <c r="PDT39" s="2027"/>
      <c r="PDU39" s="2027"/>
      <c r="PDV39" s="2027"/>
      <c r="PDW39" s="2027"/>
      <c r="PDX39" s="2027"/>
      <c r="PDY39" s="2027"/>
      <c r="PDZ39" s="2027"/>
      <c r="PEA39" s="2027"/>
      <c r="PEB39" s="2027"/>
      <c r="PEC39" s="2027"/>
      <c r="PED39" s="2027"/>
      <c r="PEE39" s="2027"/>
      <c r="PEF39" s="2027"/>
      <c r="PEG39" s="2027"/>
      <c r="PEH39" s="2027"/>
      <c r="PEI39" s="2027"/>
      <c r="PEJ39" s="2027"/>
      <c r="PEK39" s="2027"/>
      <c r="PEL39" s="2027"/>
      <c r="PEM39" s="2027"/>
      <c r="PEN39" s="2027"/>
      <c r="PEO39" s="2027"/>
      <c r="PEP39" s="2027"/>
      <c r="PEQ39" s="2027"/>
      <c r="PER39" s="2027"/>
      <c r="PES39" s="2027"/>
      <c r="PET39" s="2027"/>
      <c r="PEU39" s="2027"/>
      <c r="PEV39" s="2027"/>
      <c r="PEW39" s="2027"/>
      <c r="PEX39" s="2027"/>
      <c r="PEY39" s="2027"/>
      <c r="PEZ39" s="2027"/>
      <c r="PFA39" s="2027"/>
      <c r="PFB39" s="2027"/>
      <c r="PFC39" s="2027"/>
      <c r="PFD39" s="2027"/>
      <c r="PFE39" s="2027"/>
      <c r="PFF39" s="2027"/>
      <c r="PFG39" s="2027"/>
      <c r="PFH39" s="2027"/>
      <c r="PFI39" s="2027"/>
      <c r="PFJ39" s="2027"/>
      <c r="PFK39" s="2027"/>
      <c r="PFL39" s="2027"/>
      <c r="PFM39" s="2027"/>
      <c r="PFN39" s="2027"/>
      <c r="PFO39" s="2027"/>
      <c r="PFP39" s="2027"/>
      <c r="PFQ39" s="2027"/>
      <c r="PFR39" s="2027"/>
      <c r="PFS39" s="2027"/>
      <c r="PFT39" s="2027"/>
      <c r="PFU39" s="2027"/>
      <c r="PFV39" s="2027"/>
      <c r="PFW39" s="2027"/>
      <c r="PFX39" s="2027"/>
      <c r="PFY39" s="2027"/>
      <c r="PFZ39" s="2027"/>
      <c r="PGA39" s="2027"/>
      <c r="PGB39" s="2027"/>
      <c r="PGC39" s="2027"/>
      <c r="PGD39" s="2027"/>
      <c r="PGE39" s="2027"/>
      <c r="PGF39" s="2027"/>
      <c r="PGG39" s="2027"/>
      <c r="PGH39" s="2027"/>
      <c r="PGI39" s="2027"/>
      <c r="PGJ39" s="2027"/>
      <c r="PGK39" s="2027"/>
      <c r="PGL39" s="2027"/>
      <c r="PGM39" s="2027"/>
      <c r="PGN39" s="2027"/>
      <c r="PGO39" s="2027"/>
      <c r="PGP39" s="2027"/>
      <c r="PGQ39" s="2027"/>
      <c r="PGR39" s="2027"/>
      <c r="PGS39" s="2027"/>
      <c r="PGT39" s="2027"/>
      <c r="PGU39" s="2027"/>
      <c r="PGV39" s="2027"/>
      <c r="PGW39" s="2027"/>
      <c r="PGX39" s="2027"/>
      <c r="PGY39" s="2027"/>
      <c r="PGZ39" s="2027"/>
      <c r="PHA39" s="2027"/>
      <c r="PHB39" s="2027"/>
      <c r="PHC39" s="2027"/>
      <c r="PHD39" s="2027"/>
      <c r="PHE39" s="2027"/>
      <c r="PHF39" s="2027"/>
      <c r="PHG39" s="2027"/>
      <c r="PHH39" s="2027"/>
      <c r="PHI39" s="2027"/>
      <c r="PHJ39" s="2027"/>
      <c r="PHK39" s="2027"/>
      <c r="PHL39" s="2027"/>
      <c r="PHM39" s="2027"/>
      <c r="PHN39" s="2027"/>
      <c r="PHO39" s="2027"/>
      <c r="PHP39" s="2027"/>
      <c r="PHQ39" s="2027"/>
      <c r="PHR39" s="2027"/>
      <c r="PHS39" s="2027"/>
      <c r="PHT39" s="2027"/>
      <c r="PHU39" s="2027"/>
      <c r="PHV39" s="2027"/>
      <c r="PHW39" s="2027"/>
      <c r="PHX39" s="2027"/>
      <c r="PHY39" s="2027"/>
      <c r="PHZ39" s="2027"/>
      <c r="PIA39" s="2027"/>
      <c r="PIB39" s="2027"/>
      <c r="PIC39" s="2027"/>
      <c r="PID39" s="2027"/>
      <c r="PIE39" s="2027"/>
      <c r="PIF39" s="2027"/>
      <c r="PIG39" s="2027"/>
      <c r="PIH39" s="2027"/>
      <c r="PII39" s="2027"/>
      <c r="PIJ39" s="2027"/>
      <c r="PIK39" s="2027"/>
      <c r="PIL39" s="2027"/>
      <c r="PIM39" s="2027"/>
      <c r="PIN39" s="2027"/>
      <c r="PIO39" s="2027"/>
      <c r="PIP39" s="2027"/>
      <c r="PIQ39" s="2027"/>
      <c r="PIR39" s="2027"/>
      <c r="PIS39" s="2027"/>
      <c r="PIT39" s="2027"/>
      <c r="PIU39" s="2027"/>
      <c r="PIV39" s="2027"/>
      <c r="PIW39" s="2027"/>
      <c r="PIX39" s="2027"/>
      <c r="PIY39" s="2027"/>
      <c r="PIZ39" s="2027"/>
      <c r="PJA39" s="2027"/>
      <c r="PJB39" s="2027"/>
      <c r="PJC39" s="2027"/>
      <c r="PJD39" s="2027"/>
      <c r="PJE39" s="2027"/>
      <c r="PJF39" s="2027"/>
      <c r="PJG39" s="2027"/>
      <c r="PJH39" s="2027"/>
      <c r="PJI39" s="2027"/>
      <c r="PJJ39" s="2027"/>
      <c r="PJK39" s="2027"/>
      <c r="PJL39" s="2027"/>
      <c r="PJM39" s="2027"/>
      <c r="PJN39" s="2027"/>
      <c r="PJO39" s="2027"/>
      <c r="PJP39" s="2027"/>
      <c r="PJQ39" s="2027"/>
      <c r="PJR39" s="2027"/>
      <c r="PJS39" s="2027"/>
      <c r="PJT39" s="2027"/>
      <c r="PJU39" s="2027"/>
      <c r="PJV39" s="2027"/>
      <c r="PJW39" s="2027"/>
      <c r="PJX39" s="2027"/>
      <c r="PJY39" s="2027"/>
      <c r="PJZ39" s="2027"/>
      <c r="PKA39" s="2027"/>
      <c r="PKB39" s="2027"/>
      <c r="PKC39" s="2027"/>
      <c r="PKD39" s="2027"/>
      <c r="PKE39" s="2027"/>
      <c r="PKF39" s="2027"/>
      <c r="PKG39" s="2027"/>
      <c r="PKH39" s="2027"/>
      <c r="PKI39" s="2027"/>
      <c r="PKJ39" s="2027"/>
      <c r="PKK39" s="2027"/>
      <c r="PKL39" s="2027"/>
      <c r="PKM39" s="2027"/>
      <c r="PKN39" s="2027"/>
      <c r="PKO39" s="2027"/>
      <c r="PKP39" s="2027"/>
      <c r="PKQ39" s="2027"/>
      <c r="PKR39" s="2027"/>
      <c r="PKS39" s="2027"/>
      <c r="PKT39" s="2027"/>
      <c r="PKU39" s="2027"/>
      <c r="PKV39" s="2027"/>
      <c r="PKW39" s="2027"/>
      <c r="PKX39" s="2027"/>
      <c r="PKY39" s="2027"/>
      <c r="PKZ39" s="2027"/>
      <c r="PLA39" s="2027"/>
      <c r="PLB39" s="2027"/>
      <c r="PLC39" s="2027"/>
      <c r="PLD39" s="2027"/>
      <c r="PLE39" s="2027"/>
      <c r="PLF39" s="2027"/>
      <c r="PLG39" s="2027"/>
      <c r="PLH39" s="2027"/>
      <c r="PLI39" s="2027"/>
      <c r="PLJ39" s="2027"/>
      <c r="PLK39" s="2027"/>
      <c r="PLL39" s="2027"/>
      <c r="PLM39" s="2027"/>
      <c r="PLN39" s="2027"/>
      <c r="PLO39" s="2027"/>
      <c r="PLP39" s="2027"/>
      <c r="PLQ39" s="2027"/>
      <c r="PLR39" s="2027"/>
      <c r="PLS39" s="2027"/>
      <c r="PLT39" s="2027"/>
      <c r="PLU39" s="2027"/>
      <c r="PLV39" s="2027"/>
      <c r="PLW39" s="2027"/>
      <c r="PLX39" s="2027"/>
      <c r="PLY39" s="2027"/>
      <c r="PLZ39" s="2027"/>
      <c r="PMA39" s="2027"/>
      <c r="PMB39" s="2027"/>
      <c r="PMC39" s="2027"/>
      <c r="PMD39" s="2027"/>
      <c r="PME39" s="2027"/>
      <c r="PMF39" s="2027"/>
      <c r="PMG39" s="2027"/>
      <c r="PMH39" s="2027"/>
      <c r="PMI39" s="2027"/>
      <c r="PMJ39" s="2027"/>
      <c r="PMK39" s="2027"/>
      <c r="PML39" s="2027"/>
      <c r="PMM39" s="2027"/>
      <c r="PMN39" s="2027"/>
      <c r="PMO39" s="2027"/>
      <c r="PMP39" s="2027"/>
      <c r="PMQ39" s="2027"/>
      <c r="PMR39" s="2027"/>
      <c r="PMS39" s="2027"/>
      <c r="PMT39" s="2027"/>
      <c r="PMU39" s="2027"/>
      <c r="PMV39" s="2027"/>
      <c r="PMW39" s="2027"/>
      <c r="PMX39" s="2027"/>
      <c r="PMY39" s="2027"/>
      <c r="PMZ39" s="2027"/>
      <c r="PNA39" s="2027"/>
      <c r="PNB39" s="2027"/>
      <c r="PNC39" s="2027"/>
      <c r="PND39" s="2027"/>
      <c r="PNE39" s="2027"/>
      <c r="PNF39" s="2027"/>
      <c r="PNG39" s="2027"/>
      <c r="PNH39" s="2027"/>
      <c r="PNI39" s="2027"/>
      <c r="PNJ39" s="2027"/>
      <c r="PNK39" s="2027"/>
      <c r="PNL39" s="2027"/>
      <c r="PNM39" s="2027"/>
      <c r="PNN39" s="2027"/>
      <c r="PNO39" s="2027"/>
      <c r="PNP39" s="2027"/>
      <c r="PNQ39" s="2027"/>
      <c r="PNR39" s="2027"/>
      <c r="PNS39" s="2027"/>
      <c r="PNT39" s="2027"/>
      <c r="PNU39" s="2027"/>
      <c r="PNV39" s="2027"/>
      <c r="PNW39" s="2027"/>
      <c r="PNX39" s="2027"/>
      <c r="PNY39" s="2027"/>
      <c r="PNZ39" s="2027"/>
      <c r="POA39" s="2027"/>
      <c r="POB39" s="2027"/>
      <c r="POC39" s="2027"/>
      <c r="POD39" s="2027"/>
      <c r="POE39" s="2027"/>
      <c r="POF39" s="2027"/>
      <c r="POG39" s="2027"/>
      <c r="POH39" s="2027"/>
      <c r="POI39" s="2027"/>
      <c r="POJ39" s="2027"/>
      <c r="POK39" s="2027"/>
      <c r="POL39" s="2027"/>
      <c r="POM39" s="2027"/>
      <c r="PON39" s="2027"/>
      <c r="POO39" s="2027"/>
      <c r="POP39" s="2027"/>
      <c r="POQ39" s="2027"/>
      <c r="POR39" s="2027"/>
      <c r="POS39" s="2027"/>
      <c r="POT39" s="2027"/>
      <c r="POU39" s="2027"/>
      <c r="POV39" s="2027"/>
      <c r="POW39" s="2027"/>
      <c r="POX39" s="2027"/>
      <c r="POY39" s="2027"/>
      <c r="POZ39" s="2027"/>
      <c r="PPA39" s="2027"/>
      <c r="PPB39" s="2027"/>
      <c r="PPC39" s="2027"/>
      <c r="PPD39" s="2027"/>
      <c r="PPE39" s="2027"/>
      <c r="PPF39" s="2027"/>
      <c r="PPG39" s="2027"/>
      <c r="PPH39" s="2027"/>
      <c r="PPI39" s="2027"/>
      <c r="PPJ39" s="2027"/>
      <c r="PPK39" s="2027"/>
      <c r="PPL39" s="2027"/>
      <c r="PPM39" s="2027"/>
      <c r="PPN39" s="2027"/>
      <c r="PPO39" s="2027"/>
      <c r="PPP39" s="2027"/>
      <c r="PPQ39" s="2027"/>
      <c r="PPR39" s="2027"/>
      <c r="PPS39" s="2027"/>
      <c r="PPT39" s="2027"/>
      <c r="PPU39" s="2027"/>
      <c r="PPV39" s="2027"/>
      <c r="PPW39" s="2027"/>
      <c r="PPX39" s="2027"/>
      <c r="PPY39" s="2027"/>
      <c r="PPZ39" s="2027"/>
      <c r="PQA39" s="2027"/>
      <c r="PQB39" s="2027"/>
      <c r="PQC39" s="2027"/>
      <c r="PQD39" s="2027"/>
      <c r="PQE39" s="2027"/>
      <c r="PQF39" s="2027"/>
      <c r="PQG39" s="2027"/>
      <c r="PQH39" s="2027"/>
      <c r="PQI39" s="2027"/>
      <c r="PQJ39" s="2027"/>
      <c r="PQK39" s="2027"/>
      <c r="PQL39" s="2027"/>
      <c r="PQM39" s="2027"/>
      <c r="PQN39" s="2027"/>
      <c r="PQO39" s="2027"/>
      <c r="PQP39" s="2027"/>
      <c r="PQQ39" s="2027"/>
      <c r="PQR39" s="2027"/>
      <c r="PQS39" s="2027"/>
      <c r="PQT39" s="2027"/>
      <c r="PQU39" s="2027"/>
      <c r="PQV39" s="2027"/>
      <c r="PQW39" s="2027"/>
      <c r="PQX39" s="2027"/>
      <c r="PQY39" s="2027"/>
      <c r="PQZ39" s="2027"/>
      <c r="PRA39" s="2027"/>
      <c r="PRB39" s="2027"/>
      <c r="PRC39" s="2027"/>
      <c r="PRD39" s="2027"/>
      <c r="PRE39" s="2027"/>
      <c r="PRF39" s="2027"/>
      <c r="PRG39" s="2027"/>
      <c r="PRH39" s="2027"/>
      <c r="PRI39" s="2027"/>
      <c r="PRJ39" s="2027"/>
      <c r="PRK39" s="2027"/>
      <c r="PRL39" s="2027"/>
      <c r="PRM39" s="2027"/>
      <c r="PRN39" s="2027"/>
      <c r="PRO39" s="2027"/>
      <c r="PRP39" s="2027"/>
      <c r="PRQ39" s="2027"/>
      <c r="PRR39" s="2027"/>
      <c r="PRS39" s="2027"/>
      <c r="PRT39" s="2027"/>
      <c r="PRU39" s="2027"/>
      <c r="PRV39" s="2027"/>
      <c r="PRW39" s="2027"/>
      <c r="PRX39" s="2027"/>
      <c r="PRY39" s="2027"/>
      <c r="PRZ39" s="2027"/>
      <c r="PSA39" s="2027"/>
      <c r="PSB39" s="2027"/>
      <c r="PSC39" s="2027"/>
      <c r="PSD39" s="2027"/>
      <c r="PSE39" s="2027"/>
      <c r="PSF39" s="2027"/>
      <c r="PSG39" s="2027"/>
      <c r="PSH39" s="2027"/>
      <c r="PSI39" s="2027"/>
      <c r="PSJ39" s="2027"/>
      <c r="PSK39" s="2027"/>
      <c r="PSL39" s="2027"/>
      <c r="PSM39" s="2027"/>
      <c r="PSN39" s="2027"/>
      <c r="PSO39" s="2027"/>
      <c r="PSP39" s="2027"/>
      <c r="PSQ39" s="2027"/>
      <c r="PSR39" s="2027"/>
      <c r="PSS39" s="2027"/>
      <c r="PST39" s="2027"/>
      <c r="PSU39" s="2027"/>
      <c r="PSV39" s="2027"/>
      <c r="PSW39" s="2027"/>
      <c r="PSX39" s="2027"/>
      <c r="PSY39" s="2027"/>
      <c r="PSZ39" s="2027"/>
      <c r="PTA39" s="2027"/>
      <c r="PTB39" s="2027"/>
      <c r="PTC39" s="2027"/>
      <c r="PTD39" s="2027"/>
      <c r="PTE39" s="2027"/>
      <c r="PTF39" s="2027"/>
      <c r="PTG39" s="2027"/>
      <c r="PTH39" s="2027"/>
      <c r="PTI39" s="2027"/>
      <c r="PTJ39" s="2027"/>
      <c r="PTK39" s="2027"/>
      <c r="PTL39" s="2027"/>
      <c r="PTM39" s="2027"/>
      <c r="PTN39" s="2027"/>
      <c r="PTO39" s="2027"/>
      <c r="PTP39" s="2027"/>
      <c r="PTQ39" s="2027"/>
      <c r="PTR39" s="2027"/>
      <c r="PTS39" s="2027"/>
      <c r="PTT39" s="2027"/>
      <c r="PTU39" s="2027"/>
      <c r="PTV39" s="2027"/>
      <c r="PTW39" s="2027"/>
      <c r="PTX39" s="2027"/>
      <c r="PTY39" s="2027"/>
      <c r="PTZ39" s="2027"/>
      <c r="PUA39" s="2027"/>
      <c r="PUB39" s="2027"/>
      <c r="PUC39" s="2027"/>
      <c r="PUD39" s="2027"/>
      <c r="PUE39" s="2027"/>
      <c r="PUF39" s="2027"/>
      <c r="PUG39" s="2027"/>
      <c r="PUH39" s="2027"/>
      <c r="PUI39" s="2027"/>
      <c r="PUJ39" s="2027"/>
      <c r="PUK39" s="2027"/>
      <c r="PUL39" s="2027"/>
      <c r="PUM39" s="2027"/>
      <c r="PUN39" s="2027"/>
      <c r="PUO39" s="2027"/>
      <c r="PUP39" s="2027"/>
      <c r="PUQ39" s="2027"/>
      <c r="PUR39" s="2027"/>
      <c r="PUS39" s="2027"/>
      <c r="PUT39" s="2027"/>
      <c r="PUU39" s="2027"/>
      <c r="PUV39" s="2027"/>
      <c r="PUW39" s="2027"/>
      <c r="PUX39" s="2027"/>
      <c r="PUY39" s="2027"/>
      <c r="PUZ39" s="2027"/>
      <c r="PVA39" s="2027"/>
      <c r="PVB39" s="2027"/>
      <c r="PVC39" s="2027"/>
      <c r="PVD39" s="2027"/>
      <c r="PVE39" s="2027"/>
      <c r="PVF39" s="2027"/>
      <c r="PVG39" s="2027"/>
      <c r="PVH39" s="2027"/>
      <c r="PVI39" s="2027"/>
      <c r="PVJ39" s="2027"/>
      <c r="PVK39" s="2027"/>
      <c r="PVL39" s="2027"/>
      <c r="PVM39" s="2027"/>
      <c r="PVN39" s="2027"/>
      <c r="PVO39" s="2027"/>
      <c r="PVP39" s="2027"/>
      <c r="PVQ39" s="2027"/>
      <c r="PVR39" s="2027"/>
      <c r="PVS39" s="2027"/>
      <c r="PVT39" s="2027"/>
      <c r="PVU39" s="2027"/>
      <c r="PVV39" s="2027"/>
      <c r="PVW39" s="2027"/>
      <c r="PVX39" s="2027"/>
      <c r="PVY39" s="2027"/>
      <c r="PVZ39" s="2027"/>
      <c r="PWA39" s="2027"/>
      <c r="PWB39" s="2027"/>
      <c r="PWC39" s="2027"/>
      <c r="PWD39" s="2027"/>
      <c r="PWE39" s="2027"/>
      <c r="PWF39" s="2027"/>
      <c r="PWG39" s="2027"/>
      <c r="PWH39" s="2027"/>
      <c r="PWI39" s="2027"/>
      <c r="PWJ39" s="2027"/>
      <c r="PWK39" s="2027"/>
      <c r="PWL39" s="2027"/>
      <c r="PWM39" s="2027"/>
      <c r="PWN39" s="2027"/>
      <c r="PWO39" s="2027"/>
      <c r="PWP39" s="2027"/>
      <c r="PWQ39" s="2027"/>
      <c r="PWR39" s="2027"/>
      <c r="PWS39" s="2027"/>
      <c r="PWT39" s="2027"/>
      <c r="PWU39" s="2027"/>
      <c r="PWV39" s="2027"/>
      <c r="PWW39" s="2027"/>
      <c r="PWX39" s="2027"/>
      <c r="PWY39" s="2027"/>
      <c r="PWZ39" s="2027"/>
      <c r="PXA39" s="2027"/>
      <c r="PXB39" s="2027"/>
      <c r="PXC39" s="2027"/>
      <c r="PXD39" s="2027"/>
      <c r="PXE39" s="2027"/>
      <c r="PXF39" s="2027"/>
      <c r="PXG39" s="2027"/>
      <c r="PXH39" s="2027"/>
      <c r="PXI39" s="2027"/>
      <c r="PXJ39" s="2027"/>
      <c r="PXK39" s="2027"/>
      <c r="PXL39" s="2027"/>
      <c r="PXM39" s="2027"/>
      <c r="PXN39" s="2027"/>
      <c r="PXO39" s="2027"/>
      <c r="PXP39" s="2027"/>
      <c r="PXQ39" s="2027"/>
      <c r="PXR39" s="2027"/>
      <c r="PXS39" s="2027"/>
      <c r="PXT39" s="2027"/>
      <c r="PXU39" s="2027"/>
      <c r="PXV39" s="2027"/>
      <c r="PXW39" s="2027"/>
      <c r="PXX39" s="2027"/>
      <c r="PXY39" s="2027"/>
      <c r="PXZ39" s="2027"/>
      <c r="PYA39" s="2027"/>
      <c r="PYB39" s="2027"/>
      <c r="PYC39" s="2027"/>
      <c r="PYD39" s="2027"/>
      <c r="PYE39" s="2027"/>
      <c r="PYF39" s="2027"/>
      <c r="PYG39" s="2027"/>
      <c r="PYH39" s="2027"/>
      <c r="PYI39" s="2027"/>
      <c r="PYJ39" s="2027"/>
      <c r="PYK39" s="2027"/>
      <c r="PYL39" s="2027"/>
      <c r="PYM39" s="2027"/>
      <c r="PYN39" s="2027"/>
      <c r="PYO39" s="2027"/>
      <c r="PYP39" s="2027"/>
      <c r="PYQ39" s="2027"/>
      <c r="PYR39" s="2027"/>
      <c r="PYS39" s="2027"/>
      <c r="PYT39" s="2027"/>
      <c r="PYU39" s="2027"/>
      <c r="PYV39" s="2027"/>
      <c r="PYW39" s="2027"/>
      <c r="PYX39" s="2027"/>
      <c r="PYY39" s="2027"/>
      <c r="PYZ39" s="2027"/>
      <c r="PZA39" s="2027"/>
      <c r="PZB39" s="2027"/>
      <c r="PZC39" s="2027"/>
      <c r="PZD39" s="2027"/>
      <c r="PZE39" s="2027"/>
      <c r="PZF39" s="2027"/>
      <c r="PZG39" s="2027"/>
      <c r="PZH39" s="2027"/>
      <c r="PZI39" s="2027"/>
      <c r="PZJ39" s="2027"/>
      <c r="PZK39" s="2027"/>
      <c r="PZL39" s="2027"/>
      <c r="PZM39" s="2027"/>
      <c r="PZN39" s="2027"/>
      <c r="PZO39" s="2027"/>
      <c r="PZP39" s="2027"/>
      <c r="PZQ39" s="2027"/>
      <c r="PZR39" s="2027"/>
      <c r="PZS39" s="2027"/>
      <c r="PZT39" s="2027"/>
      <c r="PZU39" s="2027"/>
      <c r="PZV39" s="2027"/>
      <c r="PZW39" s="2027"/>
      <c r="PZX39" s="2027"/>
      <c r="PZY39" s="2027"/>
      <c r="PZZ39" s="2027"/>
      <c r="QAA39" s="2027"/>
      <c r="QAB39" s="2027"/>
      <c r="QAC39" s="2027"/>
      <c r="QAD39" s="2027"/>
      <c r="QAE39" s="2027"/>
      <c r="QAF39" s="2027"/>
      <c r="QAG39" s="2027"/>
      <c r="QAH39" s="2027"/>
      <c r="QAI39" s="2027"/>
      <c r="QAJ39" s="2027"/>
      <c r="QAK39" s="2027"/>
      <c r="QAL39" s="2027"/>
      <c r="QAM39" s="2027"/>
      <c r="QAN39" s="2027"/>
      <c r="QAO39" s="2027"/>
      <c r="QAP39" s="2027"/>
      <c r="QAQ39" s="2027"/>
      <c r="QAR39" s="2027"/>
      <c r="QAS39" s="2027"/>
      <c r="QAT39" s="2027"/>
      <c r="QAU39" s="2027"/>
      <c r="QAV39" s="2027"/>
      <c r="QAW39" s="2027"/>
      <c r="QAX39" s="2027"/>
      <c r="QAY39" s="2027"/>
      <c r="QAZ39" s="2027"/>
      <c r="QBA39" s="2027"/>
      <c r="QBB39" s="2027"/>
      <c r="QBC39" s="2027"/>
      <c r="QBD39" s="2027"/>
      <c r="QBE39" s="2027"/>
      <c r="QBF39" s="2027"/>
      <c r="QBG39" s="2027"/>
      <c r="QBH39" s="2027"/>
      <c r="QBI39" s="2027"/>
      <c r="QBJ39" s="2027"/>
      <c r="QBK39" s="2027"/>
      <c r="QBL39" s="2027"/>
      <c r="QBM39" s="2027"/>
      <c r="QBN39" s="2027"/>
      <c r="QBO39" s="2027"/>
      <c r="QBP39" s="2027"/>
      <c r="QBQ39" s="2027"/>
      <c r="QBR39" s="2027"/>
      <c r="QBS39" s="2027"/>
      <c r="QBT39" s="2027"/>
      <c r="QBU39" s="2027"/>
      <c r="QBV39" s="2027"/>
      <c r="QBW39" s="2027"/>
      <c r="QBX39" s="2027"/>
      <c r="QBY39" s="2027"/>
      <c r="QBZ39" s="2027"/>
      <c r="QCA39" s="2027"/>
      <c r="QCB39" s="2027"/>
      <c r="QCC39" s="2027"/>
      <c r="QCD39" s="2027"/>
      <c r="QCE39" s="2027"/>
      <c r="QCF39" s="2027"/>
      <c r="QCG39" s="2027"/>
      <c r="QCH39" s="2027"/>
      <c r="QCI39" s="2027"/>
      <c r="QCJ39" s="2027"/>
      <c r="QCK39" s="2027"/>
      <c r="QCL39" s="2027"/>
      <c r="QCM39" s="2027"/>
      <c r="QCN39" s="2027"/>
      <c r="QCO39" s="2027"/>
      <c r="QCP39" s="2027"/>
      <c r="QCQ39" s="2027"/>
      <c r="QCR39" s="2027"/>
      <c r="QCS39" s="2027"/>
      <c r="QCT39" s="2027"/>
      <c r="QCU39" s="2027"/>
      <c r="QCV39" s="2027"/>
      <c r="QCW39" s="2027"/>
      <c r="QCX39" s="2027"/>
      <c r="QCY39" s="2027"/>
      <c r="QCZ39" s="2027"/>
      <c r="QDA39" s="2027"/>
      <c r="QDB39" s="2027"/>
      <c r="QDC39" s="2027"/>
      <c r="QDD39" s="2027"/>
      <c r="QDE39" s="2027"/>
      <c r="QDF39" s="2027"/>
      <c r="QDG39" s="2027"/>
      <c r="QDH39" s="2027"/>
      <c r="QDI39" s="2027"/>
      <c r="QDJ39" s="2027"/>
      <c r="QDK39" s="2027"/>
      <c r="QDL39" s="2027"/>
      <c r="QDM39" s="2027"/>
      <c r="QDN39" s="2027"/>
      <c r="QDO39" s="2027"/>
      <c r="QDP39" s="2027"/>
      <c r="QDQ39" s="2027"/>
      <c r="QDR39" s="2027"/>
      <c r="QDS39" s="2027"/>
      <c r="QDT39" s="2027"/>
      <c r="QDU39" s="2027"/>
      <c r="QDV39" s="2027"/>
      <c r="QDW39" s="2027"/>
      <c r="QDX39" s="2027"/>
      <c r="QDY39" s="2027"/>
      <c r="QDZ39" s="2027"/>
      <c r="QEA39" s="2027"/>
      <c r="QEB39" s="2027"/>
      <c r="QEC39" s="2027"/>
      <c r="QED39" s="2027"/>
      <c r="QEE39" s="2027"/>
      <c r="QEF39" s="2027"/>
      <c r="QEG39" s="2027"/>
      <c r="QEH39" s="2027"/>
      <c r="QEI39" s="2027"/>
      <c r="QEJ39" s="2027"/>
      <c r="QEK39" s="2027"/>
      <c r="QEL39" s="2027"/>
      <c r="QEM39" s="2027"/>
      <c r="QEN39" s="2027"/>
      <c r="QEO39" s="2027"/>
      <c r="QEP39" s="2027"/>
      <c r="QEQ39" s="2027"/>
      <c r="QER39" s="2027"/>
      <c r="QES39" s="2027"/>
      <c r="QET39" s="2027"/>
      <c r="QEU39" s="2027"/>
      <c r="QEV39" s="2027"/>
      <c r="QEW39" s="2027"/>
      <c r="QEX39" s="2027"/>
      <c r="QEY39" s="2027"/>
      <c r="QEZ39" s="2027"/>
      <c r="QFA39" s="2027"/>
      <c r="QFB39" s="2027"/>
      <c r="QFC39" s="2027"/>
      <c r="QFD39" s="2027"/>
      <c r="QFE39" s="2027"/>
      <c r="QFF39" s="2027"/>
      <c r="QFG39" s="2027"/>
      <c r="QFH39" s="2027"/>
      <c r="QFI39" s="2027"/>
      <c r="QFJ39" s="2027"/>
      <c r="QFK39" s="2027"/>
      <c r="QFL39" s="2027"/>
      <c r="QFM39" s="2027"/>
      <c r="QFN39" s="2027"/>
      <c r="QFO39" s="2027"/>
      <c r="QFP39" s="2027"/>
      <c r="QFQ39" s="2027"/>
      <c r="QFR39" s="2027"/>
      <c r="QFS39" s="2027"/>
      <c r="QFT39" s="2027"/>
      <c r="QFU39" s="2027"/>
      <c r="QFV39" s="2027"/>
      <c r="QFW39" s="2027"/>
      <c r="QFX39" s="2027"/>
      <c r="QFY39" s="2027"/>
      <c r="QFZ39" s="2027"/>
      <c r="QGA39" s="2027"/>
      <c r="QGB39" s="2027"/>
      <c r="QGC39" s="2027"/>
      <c r="QGD39" s="2027"/>
      <c r="QGE39" s="2027"/>
      <c r="QGF39" s="2027"/>
      <c r="QGG39" s="2027"/>
      <c r="QGH39" s="2027"/>
      <c r="QGI39" s="2027"/>
      <c r="QGJ39" s="2027"/>
      <c r="QGK39" s="2027"/>
      <c r="QGL39" s="2027"/>
      <c r="QGM39" s="2027"/>
      <c r="QGN39" s="2027"/>
      <c r="QGO39" s="2027"/>
      <c r="QGP39" s="2027"/>
      <c r="QGQ39" s="2027"/>
      <c r="QGR39" s="2027"/>
      <c r="QGS39" s="2027"/>
      <c r="QGT39" s="2027"/>
      <c r="QGU39" s="2027"/>
      <c r="QGV39" s="2027"/>
      <c r="QGW39" s="2027"/>
      <c r="QGX39" s="2027"/>
      <c r="QGY39" s="2027"/>
      <c r="QGZ39" s="2027"/>
      <c r="QHA39" s="2027"/>
      <c r="QHB39" s="2027"/>
      <c r="QHC39" s="2027"/>
      <c r="QHD39" s="2027"/>
      <c r="QHE39" s="2027"/>
      <c r="QHF39" s="2027"/>
      <c r="QHG39" s="2027"/>
      <c r="QHH39" s="2027"/>
      <c r="QHI39" s="2027"/>
      <c r="QHJ39" s="2027"/>
      <c r="QHK39" s="2027"/>
      <c r="QHL39" s="2027"/>
      <c r="QHM39" s="2027"/>
      <c r="QHN39" s="2027"/>
      <c r="QHO39" s="2027"/>
      <c r="QHP39" s="2027"/>
      <c r="QHQ39" s="2027"/>
      <c r="QHR39" s="2027"/>
      <c r="QHS39" s="2027"/>
      <c r="QHT39" s="2027"/>
      <c r="QHU39" s="2027"/>
      <c r="QHV39" s="2027"/>
      <c r="QHW39" s="2027"/>
      <c r="QHX39" s="2027"/>
      <c r="QHY39" s="2027"/>
      <c r="QHZ39" s="2027"/>
      <c r="QIA39" s="2027"/>
      <c r="QIB39" s="2027"/>
      <c r="QIC39" s="2027"/>
      <c r="QID39" s="2027"/>
      <c r="QIE39" s="2027"/>
      <c r="QIF39" s="2027"/>
      <c r="QIG39" s="2027"/>
      <c r="QIH39" s="2027"/>
      <c r="QII39" s="2027"/>
      <c r="QIJ39" s="2027"/>
      <c r="QIK39" s="2027"/>
      <c r="QIL39" s="2027"/>
      <c r="QIM39" s="2027"/>
      <c r="QIN39" s="2027"/>
      <c r="QIO39" s="2027"/>
      <c r="QIP39" s="2027"/>
      <c r="QIQ39" s="2027"/>
      <c r="QIR39" s="2027"/>
      <c r="QIS39" s="2027"/>
      <c r="QIT39" s="2027"/>
      <c r="QIU39" s="2027"/>
      <c r="QIV39" s="2027"/>
      <c r="QIW39" s="2027"/>
      <c r="QIX39" s="2027"/>
      <c r="QIY39" s="2027"/>
      <c r="QIZ39" s="2027"/>
      <c r="QJA39" s="2027"/>
      <c r="QJB39" s="2027"/>
      <c r="QJC39" s="2027"/>
      <c r="QJD39" s="2027"/>
      <c r="QJE39" s="2027"/>
      <c r="QJF39" s="2027"/>
      <c r="QJG39" s="2027"/>
      <c r="QJH39" s="2027"/>
      <c r="QJI39" s="2027"/>
      <c r="QJJ39" s="2027"/>
      <c r="QJK39" s="2027"/>
      <c r="QJL39" s="2027"/>
      <c r="QJM39" s="2027"/>
      <c r="QJN39" s="2027"/>
      <c r="QJO39" s="2027"/>
      <c r="QJP39" s="2027"/>
      <c r="QJQ39" s="2027"/>
      <c r="QJR39" s="2027"/>
      <c r="QJS39" s="2027"/>
      <c r="QJT39" s="2027"/>
      <c r="QJU39" s="2027"/>
      <c r="QJV39" s="2027"/>
      <c r="QJW39" s="2027"/>
      <c r="QJX39" s="2027"/>
      <c r="QJY39" s="2027"/>
      <c r="QJZ39" s="2027"/>
      <c r="QKA39" s="2027"/>
      <c r="QKB39" s="2027"/>
      <c r="QKC39" s="2027"/>
      <c r="QKD39" s="2027"/>
      <c r="QKE39" s="2027"/>
      <c r="QKF39" s="2027"/>
      <c r="QKG39" s="2027"/>
      <c r="QKH39" s="2027"/>
      <c r="QKI39" s="2027"/>
      <c r="QKJ39" s="2027"/>
      <c r="QKK39" s="2027"/>
      <c r="QKL39" s="2027"/>
      <c r="QKM39" s="2027"/>
      <c r="QKN39" s="2027"/>
      <c r="QKO39" s="2027"/>
      <c r="QKP39" s="2027"/>
      <c r="QKQ39" s="2027"/>
      <c r="QKR39" s="2027"/>
      <c r="QKS39" s="2027"/>
      <c r="QKT39" s="2027"/>
      <c r="QKU39" s="2027"/>
      <c r="QKV39" s="2027"/>
      <c r="QKW39" s="2027"/>
      <c r="QKX39" s="2027"/>
      <c r="QKY39" s="2027"/>
      <c r="QKZ39" s="2027"/>
      <c r="QLA39" s="2027"/>
      <c r="QLB39" s="2027"/>
      <c r="QLC39" s="2027"/>
      <c r="QLD39" s="2027"/>
      <c r="QLE39" s="2027"/>
      <c r="QLF39" s="2027"/>
      <c r="QLG39" s="2027"/>
      <c r="QLH39" s="2027"/>
      <c r="QLI39" s="2027"/>
      <c r="QLJ39" s="2027"/>
      <c r="QLK39" s="2027"/>
      <c r="QLL39" s="2027"/>
      <c r="QLM39" s="2027"/>
      <c r="QLN39" s="2027"/>
      <c r="QLO39" s="2027"/>
      <c r="QLP39" s="2027"/>
      <c r="QLQ39" s="2027"/>
      <c r="QLR39" s="2027"/>
      <c r="QLS39" s="2027"/>
      <c r="QLT39" s="2027"/>
      <c r="QLU39" s="2027"/>
      <c r="QLV39" s="2027"/>
      <c r="QLW39" s="2027"/>
      <c r="QLX39" s="2027"/>
      <c r="QLY39" s="2027"/>
      <c r="QLZ39" s="2027"/>
      <c r="QMA39" s="2027"/>
      <c r="QMB39" s="2027"/>
      <c r="QMC39" s="2027"/>
      <c r="QMD39" s="2027"/>
      <c r="QME39" s="2027"/>
      <c r="QMF39" s="2027"/>
      <c r="QMG39" s="2027"/>
      <c r="QMH39" s="2027"/>
      <c r="QMI39" s="2027"/>
      <c r="QMJ39" s="2027"/>
      <c r="QMK39" s="2027"/>
      <c r="QML39" s="2027"/>
      <c r="QMM39" s="2027"/>
      <c r="QMN39" s="2027"/>
      <c r="QMO39" s="2027"/>
      <c r="QMP39" s="2027"/>
      <c r="QMQ39" s="2027"/>
      <c r="QMR39" s="2027"/>
      <c r="QMS39" s="2027"/>
      <c r="QMT39" s="2027"/>
      <c r="QMU39" s="2027"/>
      <c r="QMV39" s="2027"/>
      <c r="QMW39" s="2027"/>
      <c r="QMX39" s="2027"/>
      <c r="QMY39" s="2027"/>
      <c r="QMZ39" s="2027"/>
      <c r="QNA39" s="2027"/>
      <c r="QNB39" s="2027"/>
      <c r="QNC39" s="2027"/>
      <c r="QND39" s="2027"/>
      <c r="QNE39" s="2027"/>
      <c r="QNF39" s="2027"/>
      <c r="QNG39" s="2027"/>
      <c r="QNH39" s="2027"/>
      <c r="QNI39" s="2027"/>
      <c r="QNJ39" s="2027"/>
      <c r="QNK39" s="2027"/>
      <c r="QNL39" s="2027"/>
      <c r="QNM39" s="2027"/>
      <c r="QNN39" s="2027"/>
      <c r="QNO39" s="2027"/>
      <c r="QNP39" s="2027"/>
      <c r="QNQ39" s="2027"/>
      <c r="QNR39" s="2027"/>
      <c r="QNS39" s="2027"/>
      <c r="QNT39" s="2027"/>
      <c r="QNU39" s="2027"/>
      <c r="QNV39" s="2027"/>
      <c r="QNW39" s="2027"/>
      <c r="QNX39" s="2027"/>
      <c r="QNY39" s="2027"/>
      <c r="QNZ39" s="2027"/>
      <c r="QOA39" s="2027"/>
      <c r="QOB39" s="2027"/>
      <c r="QOC39" s="2027"/>
      <c r="QOD39" s="2027"/>
      <c r="QOE39" s="2027"/>
      <c r="QOF39" s="2027"/>
      <c r="QOG39" s="2027"/>
      <c r="QOH39" s="2027"/>
      <c r="QOI39" s="2027"/>
      <c r="QOJ39" s="2027"/>
      <c r="QOK39" s="2027"/>
      <c r="QOL39" s="2027"/>
      <c r="QOM39" s="2027"/>
      <c r="QON39" s="2027"/>
      <c r="QOO39" s="2027"/>
      <c r="QOP39" s="2027"/>
      <c r="QOQ39" s="2027"/>
      <c r="QOR39" s="2027"/>
      <c r="QOS39" s="2027"/>
      <c r="QOT39" s="2027"/>
      <c r="QOU39" s="2027"/>
      <c r="QOV39" s="2027"/>
      <c r="QOW39" s="2027"/>
      <c r="QOX39" s="2027"/>
      <c r="QOY39" s="2027"/>
      <c r="QOZ39" s="2027"/>
      <c r="QPA39" s="2027"/>
      <c r="QPB39" s="2027"/>
      <c r="QPC39" s="2027"/>
      <c r="QPD39" s="2027"/>
      <c r="QPE39" s="2027"/>
      <c r="QPF39" s="2027"/>
      <c r="QPG39" s="2027"/>
      <c r="QPH39" s="2027"/>
      <c r="QPI39" s="2027"/>
      <c r="QPJ39" s="2027"/>
      <c r="QPK39" s="2027"/>
      <c r="QPL39" s="2027"/>
      <c r="QPM39" s="2027"/>
      <c r="QPN39" s="2027"/>
      <c r="QPO39" s="2027"/>
      <c r="QPP39" s="2027"/>
      <c r="QPQ39" s="2027"/>
      <c r="QPR39" s="2027"/>
      <c r="QPS39" s="2027"/>
      <c r="QPT39" s="2027"/>
      <c r="QPU39" s="2027"/>
      <c r="QPV39" s="2027"/>
      <c r="QPW39" s="2027"/>
      <c r="QPX39" s="2027"/>
      <c r="QPY39" s="2027"/>
      <c r="QPZ39" s="2027"/>
      <c r="QQA39" s="2027"/>
      <c r="QQB39" s="2027"/>
      <c r="QQC39" s="2027"/>
      <c r="QQD39" s="2027"/>
      <c r="QQE39" s="2027"/>
      <c r="QQF39" s="2027"/>
      <c r="QQG39" s="2027"/>
      <c r="QQH39" s="2027"/>
      <c r="QQI39" s="2027"/>
      <c r="QQJ39" s="2027"/>
      <c r="QQK39" s="2027"/>
      <c r="QQL39" s="2027"/>
      <c r="QQM39" s="2027"/>
      <c r="QQN39" s="2027"/>
      <c r="QQO39" s="2027"/>
      <c r="QQP39" s="2027"/>
      <c r="QQQ39" s="2027"/>
      <c r="QQR39" s="2027"/>
      <c r="QQS39" s="2027"/>
      <c r="QQT39" s="2027"/>
      <c r="QQU39" s="2027"/>
      <c r="QQV39" s="2027"/>
      <c r="QQW39" s="2027"/>
      <c r="QQX39" s="2027"/>
      <c r="QQY39" s="2027"/>
      <c r="QQZ39" s="2027"/>
      <c r="QRA39" s="2027"/>
      <c r="QRB39" s="2027"/>
      <c r="QRC39" s="2027"/>
      <c r="QRD39" s="2027"/>
      <c r="QRE39" s="2027"/>
      <c r="QRF39" s="2027"/>
      <c r="QRG39" s="2027"/>
      <c r="QRH39" s="2027"/>
      <c r="QRI39" s="2027"/>
      <c r="QRJ39" s="2027"/>
      <c r="QRK39" s="2027"/>
      <c r="QRL39" s="2027"/>
      <c r="QRM39" s="2027"/>
      <c r="QRN39" s="2027"/>
      <c r="QRO39" s="2027"/>
      <c r="QRP39" s="2027"/>
      <c r="QRQ39" s="2027"/>
      <c r="QRR39" s="2027"/>
      <c r="QRS39" s="2027"/>
      <c r="QRT39" s="2027"/>
      <c r="QRU39" s="2027"/>
      <c r="QRV39" s="2027"/>
      <c r="QRW39" s="2027"/>
      <c r="QRX39" s="2027"/>
      <c r="QRY39" s="2027"/>
      <c r="QRZ39" s="2027"/>
      <c r="QSA39" s="2027"/>
      <c r="QSB39" s="2027"/>
      <c r="QSC39" s="2027"/>
      <c r="QSD39" s="2027"/>
      <c r="QSE39" s="2027"/>
      <c r="QSF39" s="2027"/>
      <c r="QSG39" s="2027"/>
      <c r="QSH39" s="2027"/>
      <c r="QSI39" s="2027"/>
      <c r="QSJ39" s="2027"/>
      <c r="QSK39" s="2027"/>
      <c r="QSL39" s="2027"/>
      <c r="QSM39" s="2027"/>
      <c r="QSN39" s="2027"/>
      <c r="QSO39" s="2027"/>
      <c r="QSP39" s="2027"/>
      <c r="QSQ39" s="2027"/>
      <c r="QSR39" s="2027"/>
      <c r="QSS39" s="2027"/>
      <c r="QST39" s="2027"/>
      <c r="QSU39" s="2027"/>
      <c r="QSV39" s="2027"/>
      <c r="QSW39" s="2027"/>
      <c r="QSX39" s="2027"/>
      <c r="QSY39" s="2027"/>
      <c r="QSZ39" s="2027"/>
      <c r="QTA39" s="2027"/>
      <c r="QTB39" s="2027"/>
      <c r="QTC39" s="2027"/>
      <c r="QTD39" s="2027"/>
      <c r="QTE39" s="2027"/>
      <c r="QTF39" s="2027"/>
      <c r="QTG39" s="2027"/>
      <c r="QTH39" s="2027"/>
      <c r="QTI39" s="2027"/>
      <c r="QTJ39" s="2027"/>
      <c r="QTK39" s="2027"/>
      <c r="QTL39" s="2027"/>
      <c r="QTM39" s="2027"/>
      <c r="QTN39" s="2027"/>
      <c r="QTO39" s="2027"/>
      <c r="QTP39" s="2027"/>
      <c r="QTQ39" s="2027"/>
      <c r="QTR39" s="2027"/>
      <c r="QTS39" s="2027"/>
      <c r="QTT39" s="2027"/>
      <c r="QTU39" s="2027"/>
      <c r="QTV39" s="2027"/>
      <c r="QTW39" s="2027"/>
      <c r="QTX39" s="2027"/>
      <c r="QTY39" s="2027"/>
      <c r="QTZ39" s="2027"/>
      <c r="QUA39" s="2027"/>
      <c r="QUB39" s="2027"/>
      <c r="QUC39" s="2027"/>
      <c r="QUD39" s="2027"/>
      <c r="QUE39" s="2027"/>
      <c r="QUF39" s="2027"/>
      <c r="QUG39" s="2027"/>
      <c r="QUH39" s="2027"/>
      <c r="QUI39" s="2027"/>
      <c r="QUJ39" s="2027"/>
      <c r="QUK39" s="2027"/>
      <c r="QUL39" s="2027"/>
      <c r="QUM39" s="2027"/>
      <c r="QUN39" s="2027"/>
      <c r="QUO39" s="2027"/>
      <c r="QUP39" s="2027"/>
      <c r="QUQ39" s="2027"/>
      <c r="QUR39" s="2027"/>
      <c r="QUS39" s="2027"/>
      <c r="QUT39" s="2027"/>
      <c r="QUU39" s="2027"/>
      <c r="QUV39" s="2027"/>
      <c r="QUW39" s="2027"/>
      <c r="QUX39" s="2027"/>
      <c r="QUY39" s="2027"/>
      <c r="QUZ39" s="2027"/>
      <c r="QVA39" s="2027"/>
      <c r="QVB39" s="2027"/>
      <c r="QVC39" s="2027"/>
      <c r="QVD39" s="2027"/>
      <c r="QVE39" s="2027"/>
      <c r="QVF39" s="2027"/>
      <c r="QVG39" s="2027"/>
      <c r="QVH39" s="2027"/>
      <c r="QVI39" s="2027"/>
      <c r="QVJ39" s="2027"/>
      <c r="QVK39" s="2027"/>
      <c r="QVL39" s="2027"/>
      <c r="QVM39" s="2027"/>
      <c r="QVN39" s="2027"/>
      <c r="QVO39" s="2027"/>
      <c r="QVP39" s="2027"/>
      <c r="QVQ39" s="2027"/>
      <c r="QVR39" s="2027"/>
      <c r="QVS39" s="2027"/>
      <c r="QVT39" s="2027"/>
      <c r="QVU39" s="2027"/>
      <c r="QVV39" s="2027"/>
      <c r="QVW39" s="2027"/>
      <c r="QVX39" s="2027"/>
      <c r="QVY39" s="2027"/>
      <c r="QVZ39" s="2027"/>
      <c r="QWA39" s="2027"/>
      <c r="QWB39" s="2027"/>
      <c r="QWC39" s="2027"/>
      <c r="QWD39" s="2027"/>
      <c r="QWE39" s="2027"/>
      <c r="QWF39" s="2027"/>
      <c r="QWG39" s="2027"/>
      <c r="QWH39" s="2027"/>
      <c r="QWI39" s="2027"/>
      <c r="QWJ39" s="2027"/>
      <c r="QWK39" s="2027"/>
      <c r="QWL39" s="2027"/>
      <c r="QWM39" s="2027"/>
      <c r="QWN39" s="2027"/>
      <c r="QWO39" s="2027"/>
      <c r="QWP39" s="2027"/>
      <c r="QWQ39" s="2027"/>
      <c r="QWR39" s="2027"/>
      <c r="QWS39" s="2027"/>
      <c r="QWT39" s="2027"/>
      <c r="QWU39" s="2027"/>
      <c r="QWV39" s="2027"/>
      <c r="QWW39" s="2027"/>
      <c r="QWX39" s="2027"/>
      <c r="QWY39" s="2027"/>
      <c r="QWZ39" s="2027"/>
      <c r="QXA39" s="2027"/>
      <c r="QXB39" s="2027"/>
      <c r="QXC39" s="2027"/>
      <c r="QXD39" s="2027"/>
      <c r="QXE39" s="2027"/>
      <c r="QXF39" s="2027"/>
      <c r="QXG39" s="2027"/>
      <c r="QXH39" s="2027"/>
      <c r="QXI39" s="2027"/>
      <c r="QXJ39" s="2027"/>
      <c r="QXK39" s="2027"/>
      <c r="QXL39" s="2027"/>
      <c r="QXM39" s="2027"/>
      <c r="QXN39" s="2027"/>
      <c r="QXO39" s="2027"/>
      <c r="QXP39" s="2027"/>
      <c r="QXQ39" s="2027"/>
      <c r="QXR39" s="2027"/>
      <c r="QXS39" s="2027"/>
      <c r="QXT39" s="2027"/>
      <c r="QXU39" s="2027"/>
      <c r="QXV39" s="2027"/>
      <c r="QXW39" s="2027"/>
      <c r="QXX39" s="2027"/>
      <c r="QXY39" s="2027"/>
      <c r="QXZ39" s="2027"/>
      <c r="QYA39" s="2027"/>
      <c r="QYB39" s="2027"/>
      <c r="QYC39" s="2027"/>
      <c r="QYD39" s="2027"/>
      <c r="QYE39" s="2027"/>
      <c r="QYF39" s="2027"/>
      <c r="QYG39" s="2027"/>
      <c r="QYH39" s="2027"/>
      <c r="QYI39" s="2027"/>
      <c r="QYJ39" s="2027"/>
      <c r="QYK39" s="2027"/>
      <c r="QYL39" s="2027"/>
      <c r="QYM39" s="2027"/>
      <c r="QYN39" s="2027"/>
      <c r="QYO39" s="2027"/>
      <c r="QYP39" s="2027"/>
      <c r="QYQ39" s="2027"/>
      <c r="QYR39" s="2027"/>
      <c r="QYS39" s="2027"/>
      <c r="QYT39" s="2027"/>
      <c r="QYU39" s="2027"/>
      <c r="QYV39" s="2027"/>
      <c r="QYW39" s="2027"/>
      <c r="QYX39" s="2027"/>
      <c r="QYY39" s="2027"/>
      <c r="QYZ39" s="2027"/>
      <c r="QZA39" s="2027"/>
      <c r="QZB39" s="2027"/>
      <c r="QZC39" s="2027"/>
      <c r="QZD39" s="2027"/>
      <c r="QZE39" s="2027"/>
      <c r="QZF39" s="2027"/>
      <c r="QZG39" s="2027"/>
      <c r="QZH39" s="2027"/>
      <c r="QZI39" s="2027"/>
      <c r="QZJ39" s="2027"/>
      <c r="QZK39" s="2027"/>
      <c r="QZL39" s="2027"/>
      <c r="QZM39" s="2027"/>
      <c r="QZN39" s="2027"/>
      <c r="QZO39" s="2027"/>
      <c r="QZP39" s="2027"/>
      <c r="QZQ39" s="2027"/>
      <c r="QZR39" s="2027"/>
      <c r="QZS39" s="2027"/>
      <c r="QZT39" s="2027"/>
      <c r="QZU39" s="2027"/>
      <c r="QZV39" s="2027"/>
      <c r="QZW39" s="2027"/>
      <c r="QZX39" s="2027"/>
      <c r="QZY39" s="2027"/>
      <c r="QZZ39" s="2027"/>
      <c r="RAA39" s="2027"/>
      <c r="RAB39" s="2027"/>
      <c r="RAC39" s="2027"/>
      <c r="RAD39" s="2027"/>
      <c r="RAE39" s="2027"/>
      <c r="RAF39" s="2027"/>
      <c r="RAG39" s="2027"/>
      <c r="RAH39" s="2027"/>
      <c r="RAI39" s="2027"/>
      <c r="RAJ39" s="2027"/>
      <c r="RAK39" s="2027"/>
      <c r="RAL39" s="2027"/>
      <c r="RAM39" s="2027"/>
      <c r="RAN39" s="2027"/>
      <c r="RAO39" s="2027"/>
      <c r="RAP39" s="2027"/>
      <c r="RAQ39" s="2027"/>
      <c r="RAR39" s="2027"/>
      <c r="RAS39" s="2027"/>
      <c r="RAT39" s="2027"/>
      <c r="RAU39" s="2027"/>
      <c r="RAV39" s="2027"/>
      <c r="RAW39" s="2027"/>
      <c r="RAX39" s="2027"/>
      <c r="RAY39" s="2027"/>
      <c r="RAZ39" s="2027"/>
      <c r="RBA39" s="2027"/>
      <c r="RBB39" s="2027"/>
      <c r="RBC39" s="2027"/>
      <c r="RBD39" s="2027"/>
      <c r="RBE39" s="2027"/>
      <c r="RBF39" s="2027"/>
      <c r="RBG39" s="2027"/>
      <c r="RBH39" s="2027"/>
      <c r="RBI39" s="2027"/>
      <c r="RBJ39" s="2027"/>
      <c r="RBK39" s="2027"/>
      <c r="RBL39" s="2027"/>
      <c r="RBM39" s="2027"/>
      <c r="RBN39" s="2027"/>
      <c r="RBO39" s="2027"/>
      <c r="RBP39" s="2027"/>
      <c r="RBQ39" s="2027"/>
      <c r="RBR39" s="2027"/>
      <c r="RBS39" s="2027"/>
      <c r="RBT39" s="2027"/>
      <c r="RBU39" s="2027"/>
      <c r="RBV39" s="2027"/>
      <c r="RBW39" s="2027"/>
      <c r="RBX39" s="2027"/>
      <c r="RBY39" s="2027"/>
      <c r="RBZ39" s="2027"/>
      <c r="RCA39" s="2027"/>
      <c r="RCB39" s="2027"/>
      <c r="RCC39" s="2027"/>
      <c r="RCD39" s="2027"/>
      <c r="RCE39" s="2027"/>
      <c r="RCF39" s="2027"/>
      <c r="RCG39" s="2027"/>
      <c r="RCH39" s="2027"/>
      <c r="RCI39" s="2027"/>
      <c r="RCJ39" s="2027"/>
      <c r="RCK39" s="2027"/>
      <c r="RCL39" s="2027"/>
      <c r="RCM39" s="2027"/>
      <c r="RCN39" s="2027"/>
      <c r="RCO39" s="2027"/>
      <c r="RCP39" s="2027"/>
      <c r="RCQ39" s="2027"/>
      <c r="RCR39" s="2027"/>
      <c r="RCS39" s="2027"/>
      <c r="RCT39" s="2027"/>
      <c r="RCU39" s="2027"/>
      <c r="RCV39" s="2027"/>
      <c r="RCW39" s="2027"/>
      <c r="RCX39" s="2027"/>
      <c r="RCY39" s="2027"/>
      <c r="RCZ39" s="2027"/>
      <c r="RDA39" s="2027"/>
      <c r="RDB39" s="2027"/>
      <c r="RDC39" s="2027"/>
      <c r="RDD39" s="2027"/>
      <c r="RDE39" s="2027"/>
      <c r="RDF39" s="2027"/>
      <c r="RDG39" s="2027"/>
      <c r="RDH39" s="2027"/>
      <c r="RDI39" s="2027"/>
      <c r="RDJ39" s="2027"/>
      <c r="RDK39" s="2027"/>
      <c r="RDL39" s="2027"/>
      <c r="RDM39" s="2027"/>
      <c r="RDN39" s="2027"/>
      <c r="RDO39" s="2027"/>
      <c r="RDP39" s="2027"/>
      <c r="RDQ39" s="2027"/>
      <c r="RDR39" s="2027"/>
      <c r="RDS39" s="2027"/>
      <c r="RDT39" s="2027"/>
      <c r="RDU39" s="2027"/>
      <c r="RDV39" s="2027"/>
      <c r="RDW39" s="2027"/>
      <c r="RDX39" s="2027"/>
      <c r="RDY39" s="2027"/>
      <c r="RDZ39" s="2027"/>
      <c r="REA39" s="2027"/>
      <c r="REB39" s="2027"/>
      <c r="REC39" s="2027"/>
      <c r="RED39" s="2027"/>
      <c r="REE39" s="2027"/>
      <c r="REF39" s="2027"/>
      <c r="REG39" s="2027"/>
      <c r="REH39" s="2027"/>
      <c r="REI39" s="2027"/>
      <c r="REJ39" s="2027"/>
      <c r="REK39" s="2027"/>
      <c r="REL39" s="2027"/>
      <c r="REM39" s="2027"/>
      <c r="REN39" s="2027"/>
      <c r="REO39" s="2027"/>
      <c r="REP39" s="2027"/>
      <c r="REQ39" s="2027"/>
      <c r="RER39" s="2027"/>
      <c r="RES39" s="2027"/>
      <c r="RET39" s="2027"/>
      <c r="REU39" s="2027"/>
      <c r="REV39" s="2027"/>
      <c r="REW39" s="2027"/>
      <c r="REX39" s="2027"/>
      <c r="REY39" s="2027"/>
      <c r="REZ39" s="2027"/>
      <c r="RFA39" s="2027"/>
      <c r="RFB39" s="2027"/>
      <c r="RFC39" s="2027"/>
      <c r="RFD39" s="2027"/>
      <c r="RFE39" s="2027"/>
      <c r="RFF39" s="2027"/>
      <c r="RFG39" s="2027"/>
      <c r="RFH39" s="2027"/>
      <c r="RFI39" s="2027"/>
      <c r="RFJ39" s="2027"/>
      <c r="RFK39" s="2027"/>
      <c r="RFL39" s="2027"/>
      <c r="RFM39" s="2027"/>
      <c r="RFN39" s="2027"/>
      <c r="RFO39" s="2027"/>
      <c r="RFP39" s="2027"/>
      <c r="RFQ39" s="2027"/>
      <c r="RFR39" s="2027"/>
      <c r="RFS39" s="2027"/>
      <c r="RFT39" s="2027"/>
      <c r="RFU39" s="2027"/>
      <c r="RFV39" s="2027"/>
      <c r="RFW39" s="2027"/>
      <c r="RFX39" s="2027"/>
      <c r="RFY39" s="2027"/>
      <c r="RFZ39" s="2027"/>
      <c r="RGA39" s="2027"/>
      <c r="RGB39" s="2027"/>
      <c r="RGC39" s="2027"/>
      <c r="RGD39" s="2027"/>
      <c r="RGE39" s="2027"/>
      <c r="RGF39" s="2027"/>
      <c r="RGG39" s="2027"/>
      <c r="RGH39" s="2027"/>
      <c r="RGI39" s="2027"/>
      <c r="RGJ39" s="2027"/>
      <c r="RGK39" s="2027"/>
      <c r="RGL39" s="2027"/>
      <c r="RGM39" s="2027"/>
      <c r="RGN39" s="2027"/>
      <c r="RGO39" s="2027"/>
      <c r="RGP39" s="2027"/>
      <c r="RGQ39" s="2027"/>
      <c r="RGR39" s="2027"/>
      <c r="RGS39" s="2027"/>
      <c r="RGT39" s="2027"/>
      <c r="RGU39" s="2027"/>
      <c r="RGV39" s="2027"/>
      <c r="RGW39" s="2027"/>
      <c r="RGX39" s="2027"/>
      <c r="RGY39" s="2027"/>
      <c r="RGZ39" s="2027"/>
      <c r="RHA39" s="2027"/>
      <c r="RHB39" s="2027"/>
      <c r="RHC39" s="2027"/>
      <c r="RHD39" s="2027"/>
      <c r="RHE39" s="2027"/>
      <c r="RHF39" s="2027"/>
      <c r="RHG39" s="2027"/>
      <c r="RHH39" s="2027"/>
      <c r="RHI39" s="2027"/>
      <c r="RHJ39" s="2027"/>
      <c r="RHK39" s="2027"/>
      <c r="RHL39" s="2027"/>
      <c r="RHM39" s="2027"/>
      <c r="RHN39" s="2027"/>
      <c r="RHO39" s="2027"/>
      <c r="RHP39" s="2027"/>
      <c r="RHQ39" s="2027"/>
      <c r="RHR39" s="2027"/>
      <c r="RHS39" s="2027"/>
      <c r="RHT39" s="2027"/>
      <c r="RHU39" s="2027"/>
      <c r="RHV39" s="2027"/>
      <c r="RHW39" s="2027"/>
      <c r="RHX39" s="2027"/>
      <c r="RHY39" s="2027"/>
      <c r="RHZ39" s="2027"/>
      <c r="RIA39" s="2027"/>
      <c r="RIB39" s="2027"/>
      <c r="RIC39" s="2027"/>
      <c r="RID39" s="2027"/>
      <c r="RIE39" s="2027"/>
      <c r="RIF39" s="2027"/>
      <c r="RIG39" s="2027"/>
      <c r="RIH39" s="2027"/>
      <c r="RII39" s="2027"/>
      <c r="RIJ39" s="2027"/>
      <c r="RIK39" s="2027"/>
      <c r="RIL39" s="2027"/>
      <c r="RIM39" s="2027"/>
      <c r="RIN39" s="2027"/>
      <c r="RIO39" s="2027"/>
      <c r="RIP39" s="2027"/>
      <c r="RIQ39" s="2027"/>
      <c r="RIR39" s="2027"/>
      <c r="RIS39" s="2027"/>
      <c r="RIT39" s="2027"/>
      <c r="RIU39" s="2027"/>
      <c r="RIV39" s="2027"/>
      <c r="RIW39" s="2027"/>
      <c r="RIX39" s="2027"/>
      <c r="RIY39" s="2027"/>
      <c r="RIZ39" s="2027"/>
      <c r="RJA39" s="2027"/>
      <c r="RJB39" s="2027"/>
      <c r="RJC39" s="2027"/>
      <c r="RJD39" s="2027"/>
      <c r="RJE39" s="2027"/>
      <c r="RJF39" s="2027"/>
      <c r="RJG39" s="2027"/>
      <c r="RJH39" s="2027"/>
      <c r="RJI39" s="2027"/>
      <c r="RJJ39" s="2027"/>
      <c r="RJK39" s="2027"/>
      <c r="RJL39" s="2027"/>
      <c r="RJM39" s="2027"/>
      <c r="RJN39" s="2027"/>
      <c r="RJO39" s="2027"/>
      <c r="RJP39" s="2027"/>
      <c r="RJQ39" s="2027"/>
      <c r="RJR39" s="2027"/>
      <c r="RJS39" s="2027"/>
      <c r="RJT39" s="2027"/>
      <c r="RJU39" s="2027"/>
      <c r="RJV39" s="2027"/>
      <c r="RJW39" s="2027"/>
      <c r="RJX39" s="2027"/>
      <c r="RJY39" s="2027"/>
      <c r="RJZ39" s="2027"/>
      <c r="RKA39" s="2027"/>
      <c r="RKB39" s="2027"/>
      <c r="RKC39" s="2027"/>
      <c r="RKD39" s="2027"/>
      <c r="RKE39" s="2027"/>
      <c r="RKF39" s="2027"/>
      <c r="RKG39" s="2027"/>
      <c r="RKH39" s="2027"/>
      <c r="RKI39" s="2027"/>
      <c r="RKJ39" s="2027"/>
      <c r="RKK39" s="2027"/>
      <c r="RKL39" s="2027"/>
      <c r="RKM39" s="2027"/>
      <c r="RKN39" s="2027"/>
      <c r="RKO39" s="2027"/>
      <c r="RKP39" s="2027"/>
      <c r="RKQ39" s="2027"/>
      <c r="RKR39" s="2027"/>
      <c r="RKS39" s="2027"/>
      <c r="RKT39" s="2027"/>
      <c r="RKU39" s="2027"/>
      <c r="RKV39" s="2027"/>
      <c r="RKW39" s="2027"/>
      <c r="RKX39" s="2027"/>
      <c r="RKY39" s="2027"/>
      <c r="RKZ39" s="2027"/>
      <c r="RLA39" s="2027"/>
      <c r="RLB39" s="2027"/>
      <c r="RLC39" s="2027"/>
      <c r="RLD39" s="2027"/>
      <c r="RLE39" s="2027"/>
      <c r="RLF39" s="2027"/>
      <c r="RLG39" s="2027"/>
      <c r="RLH39" s="2027"/>
      <c r="RLI39" s="2027"/>
      <c r="RLJ39" s="2027"/>
      <c r="RLK39" s="2027"/>
      <c r="RLL39" s="2027"/>
      <c r="RLM39" s="2027"/>
      <c r="RLN39" s="2027"/>
      <c r="RLO39" s="2027"/>
      <c r="RLP39" s="2027"/>
      <c r="RLQ39" s="2027"/>
      <c r="RLR39" s="2027"/>
      <c r="RLS39" s="2027"/>
      <c r="RLT39" s="2027"/>
      <c r="RLU39" s="2027"/>
      <c r="RLV39" s="2027"/>
      <c r="RLW39" s="2027"/>
      <c r="RLX39" s="2027"/>
      <c r="RLY39" s="2027"/>
      <c r="RLZ39" s="2027"/>
      <c r="RMA39" s="2027"/>
      <c r="RMB39" s="2027"/>
      <c r="RMC39" s="2027"/>
      <c r="RMD39" s="2027"/>
      <c r="RME39" s="2027"/>
      <c r="RMF39" s="2027"/>
      <c r="RMG39" s="2027"/>
      <c r="RMH39" s="2027"/>
      <c r="RMI39" s="2027"/>
      <c r="RMJ39" s="2027"/>
      <c r="RMK39" s="2027"/>
      <c r="RML39" s="2027"/>
      <c r="RMM39" s="2027"/>
      <c r="RMN39" s="2027"/>
      <c r="RMO39" s="2027"/>
      <c r="RMP39" s="2027"/>
      <c r="RMQ39" s="2027"/>
      <c r="RMR39" s="2027"/>
      <c r="RMS39" s="2027"/>
      <c r="RMT39" s="2027"/>
      <c r="RMU39" s="2027"/>
      <c r="RMV39" s="2027"/>
      <c r="RMW39" s="2027"/>
      <c r="RMX39" s="2027"/>
      <c r="RMY39" s="2027"/>
      <c r="RMZ39" s="2027"/>
      <c r="RNA39" s="2027"/>
      <c r="RNB39" s="2027"/>
      <c r="RNC39" s="2027"/>
      <c r="RND39" s="2027"/>
      <c r="RNE39" s="2027"/>
      <c r="RNF39" s="2027"/>
      <c r="RNG39" s="2027"/>
      <c r="RNH39" s="2027"/>
      <c r="RNI39" s="2027"/>
      <c r="RNJ39" s="2027"/>
      <c r="RNK39" s="2027"/>
      <c r="RNL39" s="2027"/>
      <c r="RNM39" s="2027"/>
      <c r="RNN39" s="2027"/>
      <c r="RNO39" s="2027"/>
      <c r="RNP39" s="2027"/>
      <c r="RNQ39" s="2027"/>
      <c r="RNR39" s="2027"/>
      <c r="RNS39" s="2027"/>
      <c r="RNT39" s="2027"/>
      <c r="RNU39" s="2027"/>
      <c r="RNV39" s="2027"/>
      <c r="RNW39" s="2027"/>
      <c r="RNX39" s="2027"/>
      <c r="RNY39" s="2027"/>
      <c r="RNZ39" s="2027"/>
      <c r="ROA39" s="2027"/>
      <c r="ROB39" s="2027"/>
      <c r="ROC39" s="2027"/>
      <c r="ROD39" s="2027"/>
      <c r="ROE39" s="2027"/>
      <c r="ROF39" s="2027"/>
      <c r="ROG39" s="2027"/>
      <c r="ROH39" s="2027"/>
      <c r="ROI39" s="2027"/>
      <c r="ROJ39" s="2027"/>
      <c r="ROK39" s="2027"/>
      <c r="ROL39" s="2027"/>
      <c r="ROM39" s="2027"/>
      <c r="RON39" s="2027"/>
      <c r="ROO39" s="2027"/>
      <c r="ROP39" s="2027"/>
      <c r="ROQ39" s="2027"/>
      <c r="ROR39" s="2027"/>
      <c r="ROS39" s="2027"/>
      <c r="ROT39" s="2027"/>
      <c r="ROU39" s="2027"/>
      <c r="ROV39" s="2027"/>
      <c r="ROW39" s="2027"/>
      <c r="ROX39" s="2027"/>
      <c r="ROY39" s="2027"/>
      <c r="ROZ39" s="2027"/>
      <c r="RPA39" s="2027"/>
      <c r="RPB39" s="2027"/>
      <c r="RPC39" s="2027"/>
      <c r="RPD39" s="2027"/>
      <c r="RPE39" s="2027"/>
      <c r="RPF39" s="2027"/>
      <c r="RPG39" s="2027"/>
      <c r="RPH39" s="2027"/>
      <c r="RPI39" s="2027"/>
      <c r="RPJ39" s="2027"/>
      <c r="RPK39" s="2027"/>
      <c r="RPL39" s="2027"/>
      <c r="RPM39" s="2027"/>
      <c r="RPN39" s="2027"/>
      <c r="RPO39" s="2027"/>
      <c r="RPP39" s="2027"/>
      <c r="RPQ39" s="2027"/>
      <c r="RPR39" s="2027"/>
      <c r="RPS39" s="2027"/>
      <c r="RPT39" s="2027"/>
      <c r="RPU39" s="2027"/>
      <c r="RPV39" s="2027"/>
      <c r="RPW39" s="2027"/>
      <c r="RPX39" s="2027"/>
      <c r="RPY39" s="2027"/>
      <c r="RPZ39" s="2027"/>
      <c r="RQA39" s="2027"/>
      <c r="RQB39" s="2027"/>
      <c r="RQC39" s="2027"/>
      <c r="RQD39" s="2027"/>
      <c r="RQE39" s="2027"/>
      <c r="RQF39" s="2027"/>
      <c r="RQG39" s="2027"/>
      <c r="RQH39" s="2027"/>
      <c r="RQI39" s="2027"/>
      <c r="RQJ39" s="2027"/>
      <c r="RQK39" s="2027"/>
      <c r="RQL39" s="2027"/>
      <c r="RQM39" s="2027"/>
      <c r="RQN39" s="2027"/>
      <c r="RQO39" s="2027"/>
      <c r="RQP39" s="2027"/>
      <c r="RQQ39" s="2027"/>
      <c r="RQR39" s="2027"/>
      <c r="RQS39" s="2027"/>
      <c r="RQT39" s="2027"/>
      <c r="RQU39" s="2027"/>
      <c r="RQV39" s="2027"/>
      <c r="RQW39" s="2027"/>
      <c r="RQX39" s="2027"/>
      <c r="RQY39" s="2027"/>
      <c r="RQZ39" s="2027"/>
      <c r="RRA39" s="2027"/>
      <c r="RRB39" s="2027"/>
      <c r="RRC39" s="2027"/>
      <c r="RRD39" s="2027"/>
      <c r="RRE39" s="2027"/>
      <c r="RRF39" s="2027"/>
      <c r="RRG39" s="2027"/>
      <c r="RRH39" s="2027"/>
      <c r="RRI39" s="2027"/>
      <c r="RRJ39" s="2027"/>
      <c r="RRK39" s="2027"/>
      <c r="RRL39" s="2027"/>
      <c r="RRM39" s="2027"/>
      <c r="RRN39" s="2027"/>
      <c r="RRO39" s="2027"/>
      <c r="RRP39" s="2027"/>
      <c r="RRQ39" s="2027"/>
      <c r="RRR39" s="2027"/>
      <c r="RRS39" s="2027"/>
      <c r="RRT39" s="2027"/>
      <c r="RRU39" s="2027"/>
      <c r="RRV39" s="2027"/>
      <c r="RRW39" s="2027"/>
      <c r="RRX39" s="2027"/>
      <c r="RRY39" s="2027"/>
      <c r="RRZ39" s="2027"/>
      <c r="RSA39" s="2027"/>
      <c r="RSB39" s="2027"/>
      <c r="RSC39" s="2027"/>
      <c r="RSD39" s="2027"/>
      <c r="RSE39" s="2027"/>
      <c r="RSF39" s="2027"/>
      <c r="RSG39" s="2027"/>
      <c r="RSH39" s="2027"/>
      <c r="RSI39" s="2027"/>
      <c r="RSJ39" s="2027"/>
      <c r="RSK39" s="2027"/>
      <c r="RSL39" s="2027"/>
      <c r="RSM39" s="2027"/>
      <c r="RSN39" s="2027"/>
      <c r="RSO39" s="2027"/>
      <c r="RSP39" s="2027"/>
      <c r="RSQ39" s="2027"/>
      <c r="RSR39" s="2027"/>
      <c r="RSS39" s="2027"/>
      <c r="RST39" s="2027"/>
      <c r="RSU39" s="2027"/>
      <c r="RSV39" s="2027"/>
      <c r="RSW39" s="2027"/>
      <c r="RSX39" s="2027"/>
      <c r="RSY39" s="2027"/>
      <c r="RSZ39" s="2027"/>
      <c r="RTA39" s="2027"/>
      <c r="RTB39" s="2027"/>
      <c r="RTC39" s="2027"/>
      <c r="RTD39" s="2027"/>
      <c r="RTE39" s="2027"/>
      <c r="RTF39" s="2027"/>
      <c r="RTG39" s="2027"/>
      <c r="RTH39" s="2027"/>
      <c r="RTI39" s="2027"/>
      <c r="RTJ39" s="2027"/>
      <c r="RTK39" s="2027"/>
      <c r="RTL39" s="2027"/>
      <c r="RTM39" s="2027"/>
      <c r="RTN39" s="2027"/>
      <c r="RTO39" s="2027"/>
      <c r="RTP39" s="2027"/>
      <c r="RTQ39" s="2027"/>
      <c r="RTR39" s="2027"/>
      <c r="RTS39" s="2027"/>
      <c r="RTT39" s="2027"/>
      <c r="RTU39" s="2027"/>
      <c r="RTV39" s="2027"/>
      <c r="RTW39" s="2027"/>
      <c r="RTX39" s="2027"/>
      <c r="RTY39" s="2027"/>
      <c r="RTZ39" s="2027"/>
      <c r="RUA39" s="2027"/>
      <c r="RUB39" s="2027"/>
      <c r="RUC39" s="2027"/>
      <c r="RUD39" s="2027"/>
      <c r="RUE39" s="2027"/>
      <c r="RUF39" s="2027"/>
      <c r="RUG39" s="2027"/>
      <c r="RUH39" s="2027"/>
      <c r="RUI39" s="2027"/>
      <c r="RUJ39" s="2027"/>
      <c r="RUK39" s="2027"/>
      <c r="RUL39" s="2027"/>
      <c r="RUM39" s="2027"/>
      <c r="RUN39" s="2027"/>
      <c r="RUO39" s="2027"/>
      <c r="RUP39" s="2027"/>
      <c r="RUQ39" s="2027"/>
      <c r="RUR39" s="2027"/>
      <c r="RUS39" s="2027"/>
      <c r="RUT39" s="2027"/>
      <c r="RUU39" s="2027"/>
      <c r="RUV39" s="2027"/>
      <c r="RUW39" s="2027"/>
      <c r="RUX39" s="2027"/>
      <c r="RUY39" s="2027"/>
      <c r="RUZ39" s="2027"/>
      <c r="RVA39" s="2027"/>
      <c r="RVB39" s="2027"/>
      <c r="RVC39" s="2027"/>
      <c r="RVD39" s="2027"/>
      <c r="RVE39" s="2027"/>
      <c r="RVF39" s="2027"/>
      <c r="RVG39" s="2027"/>
      <c r="RVH39" s="2027"/>
      <c r="RVI39" s="2027"/>
      <c r="RVJ39" s="2027"/>
      <c r="RVK39" s="2027"/>
      <c r="RVL39" s="2027"/>
      <c r="RVM39" s="2027"/>
      <c r="RVN39" s="2027"/>
      <c r="RVO39" s="2027"/>
      <c r="RVP39" s="2027"/>
      <c r="RVQ39" s="2027"/>
      <c r="RVR39" s="2027"/>
      <c r="RVS39" s="2027"/>
      <c r="RVT39" s="2027"/>
      <c r="RVU39" s="2027"/>
      <c r="RVV39" s="2027"/>
      <c r="RVW39" s="2027"/>
      <c r="RVX39" s="2027"/>
      <c r="RVY39" s="2027"/>
      <c r="RVZ39" s="2027"/>
      <c r="RWA39" s="2027"/>
      <c r="RWB39" s="2027"/>
      <c r="RWC39" s="2027"/>
      <c r="RWD39" s="2027"/>
      <c r="RWE39" s="2027"/>
      <c r="RWF39" s="2027"/>
      <c r="RWG39" s="2027"/>
      <c r="RWH39" s="2027"/>
      <c r="RWI39" s="2027"/>
      <c r="RWJ39" s="2027"/>
      <c r="RWK39" s="2027"/>
      <c r="RWL39" s="2027"/>
      <c r="RWM39" s="2027"/>
      <c r="RWN39" s="2027"/>
      <c r="RWO39" s="2027"/>
      <c r="RWP39" s="2027"/>
      <c r="RWQ39" s="2027"/>
      <c r="RWR39" s="2027"/>
      <c r="RWS39" s="2027"/>
      <c r="RWT39" s="2027"/>
      <c r="RWU39" s="2027"/>
      <c r="RWV39" s="2027"/>
      <c r="RWW39" s="2027"/>
      <c r="RWX39" s="2027"/>
      <c r="RWY39" s="2027"/>
      <c r="RWZ39" s="2027"/>
      <c r="RXA39" s="2027"/>
      <c r="RXB39" s="2027"/>
      <c r="RXC39" s="2027"/>
      <c r="RXD39" s="2027"/>
      <c r="RXE39" s="2027"/>
      <c r="RXF39" s="2027"/>
      <c r="RXG39" s="2027"/>
      <c r="RXH39" s="2027"/>
      <c r="RXI39" s="2027"/>
      <c r="RXJ39" s="2027"/>
      <c r="RXK39" s="2027"/>
      <c r="RXL39" s="2027"/>
      <c r="RXM39" s="2027"/>
      <c r="RXN39" s="2027"/>
      <c r="RXO39" s="2027"/>
      <c r="RXP39" s="2027"/>
      <c r="RXQ39" s="2027"/>
      <c r="RXR39" s="2027"/>
      <c r="RXS39" s="2027"/>
      <c r="RXT39" s="2027"/>
      <c r="RXU39" s="2027"/>
      <c r="RXV39" s="2027"/>
      <c r="RXW39" s="2027"/>
      <c r="RXX39" s="2027"/>
      <c r="RXY39" s="2027"/>
      <c r="RXZ39" s="2027"/>
      <c r="RYA39" s="2027"/>
      <c r="RYB39" s="2027"/>
      <c r="RYC39" s="2027"/>
      <c r="RYD39" s="2027"/>
      <c r="RYE39" s="2027"/>
      <c r="RYF39" s="2027"/>
      <c r="RYG39" s="2027"/>
      <c r="RYH39" s="2027"/>
      <c r="RYI39" s="2027"/>
      <c r="RYJ39" s="2027"/>
      <c r="RYK39" s="2027"/>
      <c r="RYL39" s="2027"/>
      <c r="RYM39" s="2027"/>
      <c r="RYN39" s="2027"/>
      <c r="RYO39" s="2027"/>
      <c r="RYP39" s="2027"/>
      <c r="RYQ39" s="2027"/>
      <c r="RYR39" s="2027"/>
      <c r="RYS39" s="2027"/>
      <c r="RYT39" s="2027"/>
      <c r="RYU39" s="2027"/>
      <c r="RYV39" s="2027"/>
      <c r="RYW39" s="2027"/>
      <c r="RYX39" s="2027"/>
      <c r="RYY39" s="2027"/>
      <c r="RYZ39" s="2027"/>
      <c r="RZA39" s="2027"/>
      <c r="RZB39" s="2027"/>
      <c r="RZC39" s="2027"/>
      <c r="RZD39" s="2027"/>
      <c r="RZE39" s="2027"/>
      <c r="RZF39" s="2027"/>
      <c r="RZG39" s="2027"/>
      <c r="RZH39" s="2027"/>
      <c r="RZI39" s="2027"/>
      <c r="RZJ39" s="2027"/>
      <c r="RZK39" s="2027"/>
      <c r="RZL39" s="2027"/>
      <c r="RZM39" s="2027"/>
      <c r="RZN39" s="2027"/>
      <c r="RZO39" s="2027"/>
      <c r="RZP39" s="2027"/>
      <c r="RZQ39" s="2027"/>
      <c r="RZR39" s="2027"/>
      <c r="RZS39" s="2027"/>
      <c r="RZT39" s="2027"/>
      <c r="RZU39" s="2027"/>
      <c r="RZV39" s="2027"/>
      <c r="RZW39" s="2027"/>
      <c r="RZX39" s="2027"/>
      <c r="RZY39" s="2027"/>
      <c r="RZZ39" s="2027"/>
      <c r="SAA39" s="2027"/>
      <c r="SAB39" s="2027"/>
      <c r="SAC39" s="2027"/>
      <c r="SAD39" s="2027"/>
      <c r="SAE39" s="2027"/>
      <c r="SAF39" s="2027"/>
      <c r="SAG39" s="2027"/>
      <c r="SAH39" s="2027"/>
      <c r="SAI39" s="2027"/>
      <c r="SAJ39" s="2027"/>
      <c r="SAK39" s="2027"/>
      <c r="SAL39" s="2027"/>
      <c r="SAM39" s="2027"/>
      <c r="SAN39" s="2027"/>
      <c r="SAO39" s="2027"/>
      <c r="SAP39" s="2027"/>
      <c r="SAQ39" s="2027"/>
      <c r="SAR39" s="2027"/>
      <c r="SAS39" s="2027"/>
      <c r="SAT39" s="2027"/>
      <c r="SAU39" s="2027"/>
      <c r="SAV39" s="2027"/>
      <c r="SAW39" s="2027"/>
      <c r="SAX39" s="2027"/>
      <c r="SAY39" s="2027"/>
      <c r="SAZ39" s="2027"/>
      <c r="SBA39" s="2027"/>
      <c r="SBB39" s="2027"/>
      <c r="SBC39" s="2027"/>
      <c r="SBD39" s="2027"/>
      <c r="SBE39" s="2027"/>
      <c r="SBF39" s="2027"/>
      <c r="SBG39" s="2027"/>
      <c r="SBH39" s="2027"/>
      <c r="SBI39" s="2027"/>
      <c r="SBJ39" s="2027"/>
      <c r="SBK39" s="2027"/>
      <c r="SBL39" s="2027"/>
      <c r="SBM39" s="2027"/>
      <c r="SBN39" s="2027"/>
      <c r="SBO39" s="2027"/>
      <c r="SBP39" s="2027"/>
      <c r="SBQ39" s="2027"/>
      <c r="SBR39" s="2027"/>
      <c r="SBS39" s="2027"/>
      <c r="SBT39" s="2027"/>
      <c r="SBU39" s="2027"/>
      <c r="SBV39" s="2027"/>
      <c r="SBW39" s="2027"/>
      <c r="SBX39" s="2027"/>
      <c r="SBY39" s="2027"/>
      <c r="SBZ39" s="2027"/>
      <c r="SCA39" s="2027"/>
      <c r="SCB39" s="2027"/>
      <c r="SCC39" s="2027"/>
      <c r="SCD39" s="2027"/>
      <c r="SCE39" s="2027"/>
      <c r="SCF39" s="2027"/>
      <c r="SCG39" s="2027"/>
      <c r="SCH39" s="2027"/>
      <c r="SCI39" s="2027"/>
      <c r="SCJ39" s="2027"/>
      <c r="SCK39" s="2027"/>
      <c r="SCL39" s="2027"/>
      <c r="SCM39" s="2027"/>
      <c r="SCN39" s="2027"/>
      <c r="SCO39" s="2027"/>
      <c r="SCP39" s="2027"/>
      <c r="SCQ39" s="2027"/>
      <c r="SCR39" s="2027"/>
      <c r="SCS39" s="2027"/>
      <c r="SCT39" s="2027"/>
      <c r="SCU39" s="2027"/>
      <c r="SCV39" s="2027"/>
      <c r="SCW39" s="2027"/>
      <c r="SCX39" s="2027"/>
      <c r="SCY39" s="2027"/>
      <c r="SCZ39" s="2027"/>
      <c r="SDA39" s="2027"/>
      <c r="SDB39" s="2027"/>
      <c r="SDC39" s="2027"/>
      <c r="SDD39" s="2027"/>
      <c r="SDE39" s="2027"/>
      <c r="SDF39" s="2027"/>
      <c r="SDG39" s="2027"/>
      <c r="SDH39" s="2027"/>
      <c r="SDI39" s="2027"/>
      <c r="SDJ39" s="2027"/>
      <c r="SDK39" s="2027"/>
      <c r="SDL39" s="2027"/>
      <c r="SDM39" s="2027"/>
      <c r="SDN39" s="2027"/>
      <c r="SDO39" s="2027"/>
      <c r="SDP39" s="2027"/>
      <c r="SDQ39" s="2027"/>
      <c r="SDR39" s="2027"/>
      <c r="SDS39" s="2027"/>
      <c r="SDT39" s="2027"/>
      <c r="SDU39" s="2027"/>
      <c r="SDV39" s="2027"/>
      <c r="SDW39" s="2027"/>
      <c r="SDX39" s="2027"/>
      <c r="SDY39" s="2027"/>
      <c r="SDZ39" s="2027"/>
      <c r="SEA39" s="2027"/>
      <c r="SEB39" s="2027"/>
      <c r="SEC39" s="2027"/>
      <c r="SED39" s="2027"/>
      <c r="SEE39" s="2027"/>
      <c r="SEF39" s="2027"/>
      <c r="SEG39" s="2027"/>
      <c r="SEH39" s="2027"/>
      <c r="SEI39" s="2027"/>
      <c r="SEJ39" s="2027"/>
      <c r="SEK39" s="2027"/>
      <c r="SEL39" s="2027"/>
      <c r="SEM39" s="2027"/>
      <c r="SEN39" s="2027"/>
      <c r="SEO39" s="2027"/>
      <c r="SEP39" s="2027"/>
      <c r="SEQ39" s="2027"/>
      <c r="SER39" s="2027"/>
      <c r="SES39" s="2027"/>
      <c r="SET39" s="2027"/>
      <c r="SEU39" s="2027"/>
      <c r="SEV39" s="2027"/>
      <c r="SEW39" s="2027"/>
      <c r="SEX39" s="2027"/>
      <c r="SEY39" s="2027"/>
      <c r="SEZ39" s="2027"/>
      <c r="SFA39" s="2027"/>
      <c r="SFB39" s="2027"/>
      <c r="SFC39" s="2027"/>
      <c r="SFD39" s="2027"/>
      <c r="SFE39" s="2027"/>
      <c r="SFF39" s="2027"/>
      <c r="SFG39" s="2027"/>
      <c r="SFH39" s="2027"/>
      <c r="SFI39" s="2027"/>
      <c r="SFJ39" s="2027"/>
      <c r="SFK39" s="2027"/>
      <c r="SFL39" s="2027"/>
      <c r="SFM39" s="2027"/>
      <c r="SFN39" s="2027"/>
      <c r="SFO39" s="2027"/>
      <c r="SFP39" s="2027"/>
      <c r="SFQ39" s="2027"/>
      <c r="SFR39" s="2027"/>
      <c r="SFS39" s="2027"/>
      <c r="SFT39" s="2027"/>
      <c r="SFU39" s="2027"/>
      <c r="SFV39" s="2027"/>
      <c r="SFW39" s="2027"/>
      <c r="SFX39" s="2027"/>
      <c r="SFY39" s="2027"/>
      <c r="SFZ39" s="2027"/>
      <c r="SGA39" s="2027"/>
      <c r="SGB39" s="2027"/>
      <c r="SGC39" s="2027"/>
      <c r="SGD39" s="2027"/>
      <c r="SGE39" s="2027"/>
      <c r="SGF39" s="2027"/>
      <c r="SGG39" s="2027"/>
      <c r="SGH39" s="2027"/>
      <c r="SGI39" s="2027"/>
      <c r="SGJ39" s="2027"/>
      <c r="SGK39" s="2027"/>
      <c r="SGL39" s="2027"/>
      <c r="SGM39" s="2027"/>
      <c r="SGN39" s="2027"/>
      <c r="SGO39" s="2027"/>
      <c r="SGP39" s="2027"/>
      <c r="SGQ39" s="2027"/>
      <c r="SGR39" s="2027"/>
      <c r="SGS39" s="2027"/>
      <c r="SGT39" s="2027"/>
      <c r="SGU39" s="2027"/>
      <c r="SGV39" s="2027"/>
      <c r="SGW39" s="2027"/>
      <c r="SGX39" s="2027"/>
      <c r="SGY39" s="2027"/>
      <c r="SGZ39" s="2027"/>
      <c r="SHA39" s="2027"/>
      <c r="SHB39" s="2027"/>
      <c r="SHC39" s="2027"/>
      <c r="SHD39" s="2027"/>
      <c r="SHE39" s="2027"/>
      <c r="SHF39" s="2027"/>
      <c r="SHG39" s="2027"/>
      <c r="SHH39" s="2027"/>
      <c r="SHI39" s="2027"/>
      <c r="SHJ39" s="2027"/>
      <c r="SHK39" s="2027"/>
      <c r="SHL39" s="2027"/>
      <c r="SHM39" s="2027"/>
      <c r="SHN39" s="2027"/>
      <c r="SHO39" s="2027"/>
      <c r="SHP39" s="2027"/>
      <c r="SHQ39" s="2027"/>
      <c r="SHR39" s="2027"/>
      <c r="SHS39" s="2027"/>
      <c r="SHT39" s="2027"/>
      <c r="SHU39" s="2027"/>
      <c r="SHV39" s="2027"/>
      <c r="SHW39" s="2027"/>
      <c r="SHX39" s="2027"/>
      <c r="SHY39" s="2027"/>
      <c r="SHZ39" s="2027"/>
      <c r="SIA39" s="2027"/>
      <c r="SIB39" s="2027"/>
      <c r="SIC39" s="2027"/>
      <c r="SID39" s="2027"/>
      <c r="SIE39" s="2027"/>
      <c r="SIF39" s="2027"/>
      <c r="SIG39" s="2027"/>
      <c r="SIH39" s="2027"/>
      <c r="SII39" s="2027"/>
      <c r="SIJ39" s="2027"/>
      <c r="SIK39" s="2027"/>
      <c r="SIL39" s="2027"/>
      <c r="SIM39" s="2027"/>
      <c r="SIN39" s="2027"/>
      <c r="SIO39" s="2027"/>
      <c r="SIP39" s="2027"/>
      <c r="SIQ39" s="2027"/>
      <c r="SIR39" s="2027"/>
      <c r="SIS39" s="2027"/>
      <c r="SIT39" s="2027"/>
      <c r="SIU39" s="2027"/>
      <c r="SIV39" s="2027"/>
      <c r="SIW39" s="2027"/>
      <c r="SIX39" s="2027"/>
      <c r="SIY39" s="2027"/>
      <c r="SIZ39" s="2027"/>
      <c r="SJA39" s="2027"/>
      <c r="SJB39" s="2027"/>
      <c r="SJC39" s="2027"/>
      <c r="SJD39" s="2027"/>
      <c r="SJE39" s="2027"/>
      <c r="SJF39" s="2027"/>
      <c r="SJG39" s="2027"/>
      <c r="SJH39" s="2027"/>
      <c r="SJI39" s="2027"/>
      <c r="SJJ39" s="2027"/>
      <c r="SJK39" s="2027"/>
      <c r="SJL39" s="2027"/>
      <c r="SJM39" s="2027"/>
      <c r="SJN39" s="2027"/>
      <c r="SJO39" s="2027"/>
      <c r="SJP39" s="2027"/>
      <c r="SJQ39" s="2027"/>
      <c r="SJR39" s="2027"/>
      <c r="SJS39" s="2027"/>
      <c r="SJT39" s="2027"/>
      <c r="SJU39" s="2027"/>
      <c r="SJV39" s="2027"/>
      <c r="SJW39" s="2027"/>
      <c r="SJX39" s="2027"/>
      <c r="SJY39" s="2027"/>
      <c r="SJZ39" s="2027"/>
      <c r="SKA39" s="2027"/>
      <c r="SKB39" s="2027"/>
      <c r="SKC39" s="2027"/>
      <c r="SKD39" s="2027"/>
      <c r="SKE39" s="2027"/>
      <c r="SKF39" s="2027"/>
      <c r="SKG39" s="2027"/>
      <c r="SKH39" s="2027"/>
      <c r="SKI39" s="2027"/>
      <c r="SKJ39" s="2027"/>
      <c r="SKK39" s="2027"/>
      <c r="SKL39" s="2027"/>
      <c r="SKM39" s="2027"/>
      <c r="SKN39" s="2027"/>
      <c r="SKO39" s="2027"/>
      <c r="SKP39" s="2027"/>
      <c r="SKQ39" s="2027"/>
      <c r="SKR39" s="2027"/>
      <c r="SKS39" s="2027"/>
      <c r="SKT39" s="2027"/>
      <c r="SKU39" s="2027"/>
      <c r="SKV39" s="2027"/>
      <c r="SKW39" s="2027"/>
      <c r="SKX39" s="2027"/>
      <c r="SKY39" s="2027"/>
      <c r="SKZ39" s="2027"/>
      <c r="SLA39" s="2027"/>
      <c r="SLB39" s="2027"/>
      <c r="SLC39" s="2027"/>
      <c r="SLD39" s="2027"/>
      <c r="SLE39" s="2027"/>
      <c r="SLF39" s="2027"/>
      <c r="SLG39" s="2027"/>
      <c r="SLH39" s="2027"/>
      <c r="SLI39" s="2027"/>
      <c r="SLJ39" s="2027"/>
      <c r="SLK39" s="2027"/>
      <c r="SLL39" s="2027"/>
      <c r="SLM39" s="2027"/>
      <c r="SLN39" s="2027"/>
      <c r="SLO39" s="2027"/>
      <c r="SLP39" s="2027"/>
      <c r="SLQ39" s="2027"/>
      <c r="SLR39" s="2027"/>
      <c r="SLS39" s="2027"/>
      <c r="SLT39" s="2027"/>
      <c r="SLU39" s="2027"/>
      <c r="SLV39" s="2027"/>
      <c r="SLW39" s="2027"/>
      <c r="SLX39" s="2027"/>
      <c r="SLY39" s="2027"/>
      <c r="SLZ39" s="2027"/>
      <c r="SMA39" s="2027"/>
      <c r="SMB39" s="2027"/>
      <c r="SMC39" s="2027"/>
      <c r="SMD39" s="2027"/>
      <c r="SME39" s="2027"/>
      <c r="SMF39" s="2027"/>
      <c r="SMG39" s="2027"/>
      <c r="SMH39" s="2027"/>
      <c r="SMI39" s="2027"/>
      <c r="SMJ39" s="2027"/>
      <c r="SMK39" s="2027"/>
      <c r="SML39" s="2027"/>
      <c r="SMM39" s="2027"/>
      <c r="SMN39" s="2027"/>
      <c r="SMO39" s="2027"/>
      <c r="SMP39" s="2027"/>
      <c r="SMQ39" s="2027"/>
      <c r="SMR39" s="2027"/>
      <c r="SMS39" s="2027"/>
      <c r="SMT39" s="2027"/>
      <c r="SMU39" s="2027"/>
      <c r="SMV39" s="2027"/>
      <c r="SMW39" s="2027"/>
      <c r="SMX39" s="2027"/>
      <c r="SMY39" s="2027"/>
      <c r="SMZ39" s="2027"/>
      <c r="SNA39" s="2027"/>
      <c r="SNB39" s="2027"/>
      <c r="SNC39" s="2027"/>
      <c r="SND39" s="2027"/>
      <c r="SNE39" s="2027"/>
      <c r="SNF39" s="2027"/>
      <c r="SNG39" s="2027"/>
      <c r="SNH39" s="2027"/>
      <c r="SNI39" s="2027"/>
      <c r="SNJ39" s="2027"/>
      <c r="SNK39" s="2027"/>
      <c r="SNL39" s="2027"/>
      <c r="SNM39" s="2027"/>
      <c r="SNN39" s="2027"/>
      <c r="SNO39" s="2027"/>
      <c r="SNP39" s="2027"/>
      <c r="SNQ39" s="2027"/>
      <c r="SNR39" s="2027"/>
      <c r="SNS39" s="2027"/>
      <c r="SNT39" s="2027"/>
      <c r="SNU39" s="2027"/>
      <c r="SNV39" s="2027"/>
      <c r="SNW39" s="2027"/>
      <c r="SNX39" s="2027"/>
      <c r="SNY39" s="2027"/>
      <c r="SNZ39" s="2027"/>
      <c r="SOA39" s="2027"/>
      <c r="SOB39" s="2027"/>
      <c r="SOC39" s="2027"/>
      <c r="SOD39" s="2027"/>
      <c r="SOE39" s="2027"/>
      <c r="SOF39" s="2027"/>
      <c r="SOG39" s="2027"/>
      <c r="SOH39" s="2027"/>
      <c r="SOI39" s="2027"/>
      <c r="SOJ39" s="2027"/>
      <c r="SOK39" s="2027"/>
      <c r="SOL39" s="2027"/>
      <c r="SOM39" s="2027"/>
      <c r="SON39" s="2027"/>
      <c r="SOO39" s="2027"/>
      <c r="SOP39" s="2027"/>
      <c r="SOQ39" s="2027"/>
      <c r="SOR39" s="2027"/>
      <c r="SOS39" s="2027"/>
      <c r="SOT39" s="2027"/>
      <c r="SOU39" s="2027"/>
      <c r="SOV39" s="2027"/>
      <c r="SOW39" s="2027"/>
      <c r="SOX39" s="2027"/>
      <c r="SOY39" s="2027"/>
      <c r="SOZ39" s="2027"/>
      <c r="SPA39" s="2027"/>
      <c r="SPB39" s="2027"/>
      <c r="SPC39" s="2027"/>
      <c r="SPD39" s="2027"/>
      <c r="SPE39" s="2027"/>
      <c r="SPF39" s="2027"/>
      <c r="SPG39" s="2027"/>
      <c r="SPH39" s="2027"/>
      <c r="SPI39" s="2027"/>
      <c r="SPJ39" s="2027"/>
      <c r="SPK39" s="2027"/>
      <c r="SPL39" s="2027"/>
      <c r="SPM39" s="2027"/>
      <c r="SPN39" s="2027"/>
      <c r="SPO39" s="2027"/>
      <c r="SPP39" s="2027"/>
      <c r="SPQ39" s="2027"/>
      <c r="SPR39" s="2027"/>
      <c r="SPS39" s="2027"/>
      <c r="SPT39" s="2027"/>
      <c r="SPU39" s="2027"/>
      <c r="SPV39" s="2027"/>
      <c r="SPW39" s="2027"/>
      <c r="SPX39" s="2027"/>
      <c r="SPY39" s="2027"/>
      <c r="SPZ39" s="2027"/>
      <c r="SQA39" s="2027"/>
      <c r="SQB39" s="2027"/>
      <c r="SQC39" s="2027"/>
      <c r="SQD39" s="2027"/>
      <c r="SQE39" s="2027"/>
      <c r="SQF39" s="2027"/>
      <c r="SQG39" s="2027"/>
      <c r="SQH39" s="2027"/>
      <c r="SQI39" s="2027"/>
      <c r="SQJ39" s="2027"/>
      <c r="SQK39" s="2027"/>
      <c r="SQL39" s="2027"/>
      <c r="SQM39" s="2027"/>
      <c r="SQN39" s="2027"/>
      <c r="SQO39" s="2027"/>
      <c r="SQP39" s="2027"/>
      <c r="SQQ39" s="2027"/>
      <c r="SQR39" s="2027"/>
      <c r="SQS39" s="2027"/>
      <c r="SQT39" s="2027"/>
      <c r="SQU39" s="2027"/>
      <c r="SQV39" s="2027"/>
      <c r="SQW39" s="2027"/>
      <c r="SQX39" s="2027"/>
      <c r="SQY39" s="2027"/>
      <c r="SQZ39" s="2027"/>
      <c r="SRA39" s="2027"/>
      <c r="SRB39" s="2027"/>
      <c r="SRC39" s="2027"/>
      <c r="SRD39" s="2027"/>
      <c r="SRE39" s="2027"/>
      <c r="SRF39" s="2027"/>
      <c r="SRG39" s="2027"/>
      <c r="SRH39" s="2027"/>
      <c r="SRI39" s="2027"/>
      <c r="SRJ39" s="2027"/>
      <c r="SRK39" s="2027"/>
      <c r="SRL39" s="2027"/>
      <c r="SRM39" s="2027"/>
      <c r="SRN39" s="2027"/>
      <c r="SRO39" s="2027"/>
      <c r="SRP39" s="2027"/>
      <c r="SRQ39" s="2027"/>
      <c r="SRR39" s="2027"/>
      <c r="SRS39" s="2027"/>
      <c r="SRT39" s="2027"/>
      <c r="SRU39" s="2027"/>
      <c r="SRV39" s="2027"/>
      <c r="SRW39" s="2027"/>
      <c r="SRX39" s="2027"/>
      <c r="SRY39" s="2027"/>
      <c r="SRZ39" s="2027"/>
      <c r="SSA39" s="2027"/>
      <c r="SSB39" s="2027"/>
      <c r="SSC39" s="2027"/>
      <c r="SSD39" s="2027"/>
      <c r="SSE39" s="2027"/>
      <c r="SSF39" s="2027"/>
      <c r="SSG39" s="2027"/>
      <c r="SSH39" s="2027"/>
      <c r="SSI39" s="2027"/>
      <c r="SSJ39" s="2027"/>
      <c r="SSK39" s="2027"/>
      <c r="SSL39" s="2027"/>
      <c r="SSM39" s="2027"/>
      <c r="SSN39" s="2027"/>
      <c r="SSO39" s="2027"/>
      <c r="SSP39" s="2027"/>
      <c r="SSQ39" s="2027"/>
      <c r="SSR39" s="2027"/>
      <c r="SSS39" s="2027"/>
      <c r="SST39" s="2027"/>
      <c r="SSU39" s="2027"/>
      <c r="SSV39" s="2027"/>
      <c r="SSW39" s="2027"/>
      <c r="SSX39" s="2027"/>
      <c r="SSY39" s="2027"/>
      <c r="SSZ39" s="2027"/>
      <c r="STA39" s="2027"/>
      <c r="STB39" s="2027"/>
      <c r="STC39" s="2027"/>
      <c r="STD39" s="2027"/>
      <c r="STE39" s="2027"/>
      <c r="STF39" s="2027"/>
      <c r="STG39" s="2027"/>
      <c r="STH39" s="2027"/>
      <c r="STI39" s="2027"/>
      <c r="STJ39" s="2027"/>
      <c r="STK39" s="2027"/>
      <c r="STL39" s="2027"/>
      <c r="STM39" s="2027"/>
      <c r="STN39" s="2027"/>
      <c r="STO39" s="2027"/>
      <c r="STP39" s="2027"/>
      <c r="STQ39" s="2027"/>
      <c r="STR39" s="2027"/>
      <c r="STS39" s="2027"/>
      <c r="STT39" s="2027"/>
      <c r="STU39" s="2027"/>
      <c r="STV39" s="2027"/>
      <c r="STW39" s="2027"/>
      <c r="STX39" s="2027"/>
      <c r="STY39" s="2027"/>
      <c r="STZ39" s="2027"/>
      <c r="SUA39" s="2027"/>
      <c r="SUB39" s="2027"/>
      <c r="SUC39" s="2027"/>
      <c r="SUD39" s="2027"/>
      <c r="SUE39" s="2027"/>
      <c r="SUF39" s="2027"/>
      <c r="SUG39" s="2027"/>
      <c r="SUH39" s="2027"/>
      <c r="SUI39" s="2027"/>
      <c r="SUJ39" s="2027"/>
      <c r="SUK39" s="2027"/>
      <c r="SUL39" s="2027"/>
      <c r="SUM39" s="2027"/>
      <c r="SUN39" s="2027"/>
      <c r="SUO39" s="2027"/>
      <c r="SUP39" s="2027"/>
      <c r="SUQ39" s="2027"/>
      <c r="SUR39" s="2027"/>
      <c r="SUS39" s="2027"/>
      <c r="SUT39" s="2027"/>
      <c r="SUU39" s="2027"/>
      <c r="SUV39" s="2027"/>
      <c r="SUW39" s="2027"/>
      <c r="SUX39" s="2027"/>
      <c r="SUY39" s="2027"/>
      <c r="SUZ39" s="2027"/>
      <c r="SVA39" s="2027"/>
      <c r="SVB39" s="2027"/>
      <c r="SVC39" s="2027"/>
      <c r="SVD39" s="2027"/>
      <c r="SVE39" s="2027"/>
      <c r="SVF39" s="2027"/>
      <c r="SVG39" s="2027"/>
      <c r="SVH39" s="2027"/>
      <c r="SVI39" s="2027"/>
      <c r="SVJ39" s="2027"/>
      <c r="SVK39" s="2027"/>
      <c r="SVL39" s="2027"/>
      <c r="SVM39" s="2027"/>
      <c r="SVN39" s="2027"/>
      <c r="SVO39" s="2027"/>
      <c r="SVP39" s="2027"/>
      <c r="SVQ39" s="2027"/>
      <c r="SVR39" s="2027"/>
      <c r="SVS39" s="2027"/>
      <c r="SVT39" s="2027"/>
      <c r="SVU39" s="2027"/>
      <c r="SVV39" s="2027"/>
      <c r="SVW39" s="2027"/>
      <c r="SVX39" s="2027"/>
      <c r="SVY39" s="2027"/>
      <c r="SVZ39" s="2027"/>
      <c r="SWA39" s="2027"/>
      <c r="SWB39" s="2027"/>
      <c r="SWC39" s="2027"/>
      <c r="SWD39" s="2027"/>
      <c r="SWE39" s="2027"/>
      <c r="SWF39" s="2027"/>
      <c r="SWG39" s="2027"/>
      <c r="SWH39" s="2027"/>
      <c r="SWI39" s="2027"/>
      <c r="SWJ39" s="2027"/>
      <c r="SWK39" s="2027"/>
      <c r="SWL39" s="2027"/>
      <c r="SWM39" s="2027"/>
      <c r="SWN39" s="2027"/>
      <c r="SWO39" s="2027"/>
      <c r="SWP39" s="2027"/>
      <c r="SWQ39" s="2027"/>
      <c r="SWR39" s="2027"/>
      <c r="SWS39" s="2027"/>
      <c r="SWT39" s="2027"/>
      <c r="SWU39" s="2027"/>
      <c r="SWV39" s="2027"/>
      <c r="SWW39" s="2027"/>
      <c r="SWX39" s="2027"/>
      <c r="SWY39" s="2027"/>
      <c r="SWZ39" s="2027"/>
      <c r="SXA39" s="2027"/>
      <c r="SXB39" s="2027"/>
      <c r="SXC39" s="2027"/>
      <c r="SXD39" s="2027"/>
      <c r="SXE39" s="2027"/>
      <c r="SXF39" s="2027"/>
      <c r="SXG39" s="2027"/>
      <c r="SXH39" s="2027"/>
      <c r="SXI39" s="2027"/>
      <c r="SXJ39" s="2027"/>
      <c r="SXK39" s="2027"/>
      <c r="SXL39" s="2027"/>
      <c r="SXM39" s="2027"/>
      <c r="SXN39" s="2027"/>
      <c r="SXO39" s="2027"/>
      <c r="SXP39" s="2027"/>
      <c r="SXQ39" s="2027"/>
      <c r="SXR39" s="2027"/>
      <c r="SXS39" s="2027"/>
      <c r="SXT39" s="2027"/>
      <c r="SXU39" s="2027"/>
      <c r="SXV39" s="2027"/>
      <c r="SXW39" s="2027"/>
      <c r="SXX39" s="2027"/>
      <c r="SXY39" s="2027"/>
      <c r="SXZ39" s="2027"/>
      <c r="SYA39" s="2027"/>
      <c r="SYB39" s="2027"/>
      <c r="SYC39" s="2027"/>
      <c r="SYD39" s="2027"/>
      <c r="SYE39" s="2027"/>
      <c r="SYF39" s="2027"/>
      <c r="SYG39" s="2027"/>
      <c r="SYH39" s="2027"/>
      <c r="SYI39" s="2027"/>
      <c r="SYJ39" s="2027"/>
      <c r="SYK39" s="2027"/>
      <c r="SYL39" s="2027"/>
      <c r="SYM39" s="2027"/>
      <c r="SYN39" s="2027"/>
      <c r="SYO39" s="2027"/>
      <c r="SYP39" s="2027"/>
      <c r="SYQ39" s="2027"/>
      <c r="SYR39" s="2027"/>
      <c r="SYS39" s="2027"/>
      <c r="SYT39" s="2027"/>
      <c r="SYU39" s="2027"/>
      <c r="SYV39" s="2027"/>
      <c r="SYW39" s="2027"/>
      <c r="SYX39" s="2027"/>
      <c r="SYY39" s="2027"/>
      <c r="SYZ39" s="2027"/>
      <c r="SZA39" s="2027"/>
      <c r="SZB39" s="2027"/>
      <c r="SZC39" s="2027"/>
      <c r="SZD39" s="2027"/>
      <c r="SZE39" s="2027"/>
      <c r="SZF39" s="2027"/>
      <c r="SZG39" s="2027"/>
      <c r="SZH39" s="2027"/>
      <c r="SZI39" s="2027"/>
      <c r="SZJ39" s="2027"/>
      <c r="SZK39" s="2027"/>
      <c r="SZL39" s="2027"/>
      <c r="SZM39" s="2027"/>
      <c r="SZN39" s="2027"/>
      <c r="SZO39" s="2027"/>
      <c r="SZP39" s="2027"/>
      <c r="SZQ39" s="2027"/>
      <c r="SZR39" s="2027"/>
      <c r="SZS39" s="2027"/>
      <c r="SZT39" s="2027"/>
      <c r="SZU39" s="2027"/>
      <c r="SZV39" s="2027"/>
      <c r="SZW39" s="2027"/>
      <c r="SZX39" s="2027"/>
      <c r="SZY39" s="2027"/>
      <c r="SZZ39" s="2027"/>
      <c r="TAA39" s="2027"/>
      <c r="TAB39" s="2027"/>
      <c r="TAC39" s="2027"/>
      <c r="TAD39" s="2027"/>
      <c r="TAE39" s="2027"/>
      <c r="TAF39" s="2027"/>
      <c r="TAG39" s="2027"/>
      <c r="TAH39" s="2027"/>
      <c r="TAI39" s="2027"/>
      <c r="TAJ39" s="2027"/>
      <c r="TAK39" s="2027"/>
      <c r="TAL39" s="2027"/>
      <c r="TAM39" s="2027"/>
      <c r="TAN39" s="2027"/>
      <c r="TAO39" s="2027"/>
      <c r="TAP39" s="2027"/>
      <c r="TAQ39" s="2027"/>
      <c r="TAR39" s="2027"/>
      <c r="TAS39" s="2027"/>
      <c r="TAT39" s="2027"/>
      <c r="TAU39" s="2027"/>
      <c r="TAV39" s="2027"/>
      <c r="TAW39" s="2027"/>
      <c r="TAX39" s="2027"/>
      <c r="TAY39" s="2027"/>
      <c r="TAZ39" s="2027"/>
      <c r="TBA39" s="2027"/>
      <c r="TBB39" s="2027"/>
      <c r="TBC39" s="2027"/>
      <c r="TBD39" s="2027"/>
      <c r="TBE39" s="2027"/>
      <c r="TBF39" s="2027"/>
      <c r="TBG39" s="2027"/>
      <c r="TBH39" s="2027"/>
      <c r="TBI39" s="2027"/>
      <c r="TBJ39" s="2027"/>
      <c r="TBK39" s="2027"/>
      <c r="TBL39" s="2027"/>
      <c r="TBM39" s="2027"/>
      <c r="TBN39" s="2027"/>
      <c r="TBO39" s="2027"/>
      <c r="TBP39" s="2027"/>
      <c r="TBQ39" s="2027"/>
      <c r="TBR39" s="2027"/>
      <c r="TBS39" s="2027"/>
      <c r="TBT39" s="2027"/>
      <c r="TBU39" s="2027"/>
      <c r="TBV39" s="2027"/>
      <c r="TBW39" s="2027"/>
      <c r="TBX39" s="2027"/>
      <c r="TBY39" s="2027"/>
      <c r="TBZ39" s="2027"/>
      <c r="TCA39" s="2027"/>
      <c r="TCB39" s="2027"/>
      <c r="TCC39" s="2027"/>
      <c r="TCD39" s="2027"/>
      <c r="TCE39" s="2027"/>
      <c r="TCF39" s="2027"/>
      <c r="TCG39" s="2027"/>
      <c r="TCH39" s="2027"/>
      <c r="TCI39" s="2027"/>
      <c r="TCJ39" s="2027"/>
      <c r="TCK39" s="2027"/>
      <c r="TCL39" s="2027"/>
      <c r="TCM39" s="2027"/>
      <c r="TCN39" s="2027"/>
      <c r="TCO39" s="2027"/>
      <c r="TCP39" s="2027"/>
      <c r="TCQ39" s="2027"/>
      <c r="TCR39" s="2027"/>
      <c r="TCS39" s="2027"/>
      <c r="TCT39" s="2027"/>
      <c r="TCU39" s="2027"/>
      <c r="TCV39" s="2027"/>
      <c r="TCW39" s="2027"/>
      <c r="TCX39" s="2027"/>
      <c r="TCY39" s="2027"/>
      <c r="TCZ39" s="2027"/>
      <c r="TDA39" s="2027"/>
      <c r="TDB39" s="2027"/>
      <c r="TDC39" s="2027"/>
      <c r="TDD39" s="2027"/>
      <c r="TDE39" s="2027"/>
      <c r="TDF39" s="2027"/>
      <c r="TDG39" s="2027"/>
      <c r="TDH39" s="2027"/>
      <c r="TDI39" s="2027"/>
      <c r="TDJ39" s="2027"/>
      <c r="TDK39" s="2027"/>
      <c r="TDL39" s="2027"/>
      <c r="TDM39" s="2027"/>
      <c r="TDN39" s="2027"/>
      <c r="TDO39" s="2027"/>
      <c r="TDP39" s="2027"/>
      <c r="TDQ39" s="2027"/>
      <c r="TDR39" s="2027"/>
      <c r="TDS39" s="2027"/>
      <c r="TDT39" s="2027"/>
      <c r="TDU39" s="2027"/>
      <c r="TDV39" s="2027"/>
      <c r="TDW39" s="2027"/>
      <c r="TDX39" s="2027"/>
      <c r="TDY39" s="2027"/>
      <c r="TDZ39" s="2027"/>
      <c r="TEA39" s="2027"/>
      <c r="TEB39" s="2027"/>
      <c r="TEC39" s="2027"/>
      <c r="TED39" s="2027"/>
      <c r="TEE39" s="2027"/>
      <c r="TEF39" s="2027"/>
      <c r="TEG39" s="2027"/>
      <c r="TEH39" s="2027"/>
      <c r="TEI39" s="2027"/>
      <c r="TEJ39" s="2027"/>
      <c r="TEK39" s="2027"/>
      <c r="TEL39" s="2027"/>
      <c r="TEM39" s="2027"/>
      <c r="TEN39" s="2027"/>
      <c r="TEO39" s="2027"/>
      <c r="TEP39" s="2027"/>
      <c r="TEQ39" s="2027"/>
      <c r="TER39" s="2027"/>
      <c r="TES39" s="2027"/>
      <c r="TET39" s="2027"/>
      <c r="TEU39" s="2027"/>
      <c r="TEV39" s="2027"/>
      <c r="TEW39" s="2027"/>
      <c r="TEX39" s="2027"/>
      <c r="TEY39" s="2027"/>
      <c r="TEZ39" s="2027"/>
      <c r="TFA39" s="2027"/>
      <c r="TFB39" s="2027"/>
      <c r="TFC39" s="2027"/>
      <c r="TFD39" s="2027"/>
      <c r="TFE39" s="2027"/>
      <c r="TFF39" s="2027"/>
      <c r="TFG39" s="2027"/>
      <c r="TFH39" s="2027"/>
      <c r="TFI39" s="2027"/>
      <c r="TFJ39" s="2027"/>
      <c r="TFK39" s="2027"/>
      <c r="TFL39" s="2027"/>
      <c r="TFM39" s="2027"/>
      <c r="TFN39" s="2027"/>
      <c r="TFO39" s="2027"/>
      <c r="TFP39" s="2027"/>
      <c r="TFQ39" s="2027"/>
      <c r="TFR39" s="2027"/>
      <c r="TFS39" s="2027"/>
      <c r="TFT39" s="2027"/>
      <c r="TFU39" s="2027"/>
      <c r="TFV39" s="2027"/>
      <c r="TFW39" s="2027"/>
      <c r="TFX39" s="2027"/>
      <c r="TFY39" s="2027"/>
      <c r="TFZ39" s="2027"/>
      <c r="TGA39" s="2027"/>
      <c r="TGB39" s="2027"/>
      <c r="TGC39" s="2027"/>
      <c r="TGD39" s="2027"/>
      <c r="TGE39" s="2027"/>
      <c r="TGF39" s="2027"/>
      <c r="TGG39" s="2027"/>
      <c r="TGH39" s="2027"/>
      <c r="TGI39" s="2027"/>
      <c r="TGJ39" s="2027"/>
      <c r="TGK39" s="2027"/>
      <c r="TGL39" s="2027"/>
      <c r="TGM39" s="2027"/>
      <c r="TGN39" s="2027"/>
      <c r="TGO39" s="2027"/>
      <c r="TGP39" s="2027"/>
      <c r="TGQ39" s="2027"/>
      <c r="TGR39" s="2027"/>
      <c r="TGS39" s="2027"/>
      <c r="TGT39" s="2027"/>
      <c r="TGU39" s="2027"/>
      <c r="TGV39" s="2027"/>
      <c r="TGW39" s="2027"/>
      <c r="TGX39" s="2027"/>
      <c r="TGY39" s="2027"/>
      <c r="TGZ39" s="2027"/>
      <c r="THA39" s="2027"/>
      <c r="THB39" s="2027"/>
      <c r="THC39" s="2027"/>
      <c r="THD39" s="2027"/>
      <c r="THE39" s="2027"/>
      <c r="THF39" s="2027"/>
      <c r="THG39" s="2027"/>
      <c r="THH39" s="2027"/>
      <c r="THI39" s="2027"/>
      <c r="THJ39" s="2027"/>
      <c r="THK39" s="2027"/>
      <c r="THL39" s="2027"/>
      <c r="THM39" s="2027"/>
      <c r="THN39" s="2027"/>
      <c r="THO39" s="2027"/>
      <c r="THP39" s="2027"/>
      <c r="THQ39" s="2027"/>
      <c r="THR39" s="2027"/>
      <c r="THS39" s="2027"/>
      <c r="THT39" s="2027"/>
      <c r="THU39" s="2027"/>
      <c r="THV39" s="2027"/>
      <c r="THW39" s="2027"/>
      <c r="THX39" s="2027"/>
      <c r="THY39" s="2027"/>
      <c r="THZ39" s="2027"/>
      <c r="TIA39" s="2027"/>
      <c r="TIB39" s="2027"/>
      <c r="TIC39" s="2027"/>
      <c r="TID39" s="2027"/>
      <c r="TIE39" s="2027"/>
      <c r="TIF39" s="2027"/>
      <c r="TIG39" s="2027"/>
      <c r="TIH39" s="2027"/>
      <c r="TII39" s="2027"/>
      <c r="TIJ39" s="2027"/>
      <c r="TIK39" s="2027"/>
      <c r="TIL39" s="2027"/>
      <c r="TIM39" s="2027"/>
      <c r="TIN39" s="2027"/>
      <c r="TIO39" s="2027"/>
      <c r="TIP39" s="2027"/>
      <c r="TIQ39" s="2027"/>
      <c r="TIR39" s="2027"/>
      <c r="TIS39" s="2027"/>
      <c r="TIT39" s="2027"/>
      <c r="TIU39" s="2027"/>
      <c r="TIV39" s="2027"/>
      <c r="TIW39" s="2027"/>
      <c r="TIX39" s="2027"/>
      <c r="TIY39" s="2027"/>
      <c r="TIZ39" s="2027"/>
      <c r="TJA39" s="2027"/>
      <c r="TJB39" s="2027"/>
      <c r="TJC39" s="2027"/>
      <c r="TJD39" s="2027"/>
      <c r="TJE39" s="2027"/>
      <c r="TJF39" s="2027"/>
      <c r="TJG39" s="2027"/>
      <c r="TJH39" s="2027"/>
      <c r="TJI39" s="2027"/>
      <c r="TJJ39" s="2027"/>
      <c r="TJK39" s="2027"/>
      <c r="TJL39" s="2027"/>
      <c r="TJM39" s="2027"/>
      <c r="TJN39" s="2027"/>
      <c r="TJO39" s="2027"/>
      <c r="TJP39" s="2027"/>
      <c r="TJQ39" s="2027"/>
      <c r="TJR39" s="2027"/>
      <c r="TJS39" s="2027"/>
      <c r="TJT39" s="2027"/>
      <c r="TJU39" s="2027"/>
      <c r="TJV39" s="2027"/>
      <c r="TJW39" s="2027"/>
      <c r="TJX39" s="2027"/>
      <c r="TJY39" s="2027"/>
      <c r="TJZ39" s="2027"/>
      <c r="TKA39" s="2027"/>
      <c r="TKB39" s="2027"/>
      <c r="TKC39" s="2027"/>
      <c r="TKD39" s="2027"/>
      <c r="TKE39" s="2027"/>
      <c r="TKF39" s="2027"/>
      <c r="TKG39" s="2027"/>
      <c r="TKH39" s="2027"/>
      <c r="TKI39" s="2027"/>
      <c r="TKJ39" s="2027"/>
      <c r="TKK39" s="2027"/>
      <c r="TKL39" s="2027"/>
      <c r="TKM39" s="2027"/>
      <c r="TKN39" s="2027"/>
      <c r="TKO39" s="2027"/>
      <c r="TKP39" s="2027"/>
      <c r="TKQ39" s="2027"/>
      <c r="TKR39" s="2027"/>
      <c r="TKS39" s="2027"/>
      <c r="TKT39" s="2027"/>
      <c r="TKU39" s="2027"/>
      <c r="TKV39" s="2027"/>
      <c r="TKW39" s="2027"/>
      <c r="TKX39" s="2027"/>
      <c r="TKY39" s="2027"/>
      <c r="TKZ39" s="2027"/>
      <c r="TLA39" s="2027"/>
      <c r="TLB39" s="2027"/>
      <c r="TLC39" s="2027"/>
      <c r="TLD39" s="2027"/>
      <c r="TLE39" s="2027"/>
      <c r="TLF39" s="2027"/>
      <c r="TLG39" s="2027"/>
      <c r="TLH39" s="2027"/>
      <c r="TLI39" s="2027"/>
      <c r="TLJ39" s="2027"/>
      <c r="TLK39" s="2027"/>
      <c r="TLL39" s="2027"/>
      <c r="TLM39" s="2027"/>
      <c r="TLN39" s="2027"/>
      <c r="TLO39" s="2027"/>
      <c r="TLP39" s="2027"/>
      <c r="TLQ39" s="2027"/>
      <c r="TLR39" s="2027"/>
      <c r="TLS39" s="2027"/>
      <c r="TLT39" s="2027"/>
      <c r="TLU39" s="2027"/>
      <c r="TLV39" s="2027"/>
      <c r="TLW39" s="2027"/>
      <c r="TLX39" s="2027"/>
      <c r="TLY39" s="2027"/>
      <c r="TLZ39" s="2027"/>
      <c r="TMA39" s="2027"/>
      <c r="TMB39" s="2027"/>
      <c r="TMC39" s="2027"/>
      <c r="TMD39" s="2027"/>
      <c r="TME39" s="2027"/>
      <c r="TMF39" s="2027"/>
      <c r="TMG39" s="2027"/>
      <c r="TMH39" s="2027"/>
      <c r="TMI39" s="2027"/>
      <c r="TMJ39" s="2027"/>
      <c r="TMK39" s="2027"/>
      <c r="TML39" s="2027"/>
      <c r="TMM39" s="2027"/>
      <c r="TMN39" s="2027"/>
      <c r="TMO39" s="2027"/>
      <c r="TMP39" s="2027"/>
      <c r="TMQ39" s="2027"/>
      <c r="TMR39" s="2027"/>
      <c r="TMS39" s="2027"/>
      <c r="TMT39" s="2027"/>
      <c r="TMU39" s="2027"/>
      <c r="TMV39" s="2027"/>
      <c r="TMW39" s="2027"/>
      <c r="TMX39" s="2027"/>
      <c r="TMY39" s="2027"/>
      <c r="TMZ39" s="2027"/>
      <c r="TNA39" s="2027"/>
      <c r="TNB39" s="2027"/>
      <c r="TNC39" s="2027"/>
      <c r="TND39" s="2027"/>
      <c r="TNE39" s="2027"/>
      <c r="TNF39" s="2027"/>
      <c r="TNG39" s="2027"/>
      <c r="TNH39" s="2027"/>
      <c r="TNI39" s="2027"/>
      <c r="TNJ39" s="2027"/>
      <c r="TNK39" s="2027"/>
      <c r="TNL39" s="2027"/>
      <c r="TNM39" s="2027"/>
      <c r="TNN39" s="2027"/>
      <c r="TNO39" s="2027"/>
      <c r="TNP39" s="2027"/>
      <c r="TNQ39" s="2027"/>
      <c r="TNR39" s="2027"/>
      <c r="TNS39" s="2027"/>
      <c r="TNT39" s="2027"/>
      <c r="TNU39" s="2027"/>
      <c r="TNV39" s="2027"/>
      <c r="TNW39" s="2027"/>
      <c r="TNX39" s="2027"/>
      <c r="TNY39" s="2027"/>
      <c r="TNZ39" s="2027"/>
      <c r="TOA39" s="2027"/>
      <c r="TOB39" s="2027"/>
      <c r="TOC39" s="2027"/>
      <c r="TOD39" s="2027"/>
      <c r="TOE39" s="2027"/>
      <c r="TOF39" s="2027"/>
      <c r="TOG39" s="2027"/>
      <c r="TOH39" s="2027"/>
      <c r="TOI39" s="2027"/>
      <c r="TOJ39" s="2027"/>
      <c r="TOK39" s="2027"/>
      <c r="TOL39" s="2027"/>
      <c r="TOM39" s="2027"/>
      <c r="TON39" s="2027"/>
      <c r="TOO39" s="2027"/>
      <c r="TOP39" s="2027"/>
      <c r="TOQ39" s="2027"/>
      <c r="TOR39" s="2027"/>
      <c r="TOS39" s="2027"/>
      <c r="TOT39" s="2027"/>
      <c r="TOU39" s="2027"/>
      <c r="TOV39" s="2027"/>
      <c r="TOW39" s="2027"/>
      <c r="TOX39" s="2027"/>
      <c r="TOY39" s="2027"/>
      <c r="TOZ39" s="2027"/>
      <c r="TPA39" s="2027"/>
      <c r="TPB39" s="2027"/>
      <c r="TPC39" s="2027"/>
      <c r="TPD39" s="2027"/>
      <c r="TPE39" s="2027"/>
      <c r="TPF39" s="2027"/>
      <c r="TPG39" s="2027"/>
      <c r="TPH39" s="2027"/>
      <c r="TPI39" s="2027"/>
      <c r="TPJ39" s="2027"/>
      <c r="TPK39" s="2027"/>
      <c r="TPL39" s="2027"/>
      <c r="TPM39" s="2027"/>
      <c r="TPN39" s="2027"/>
      <c r="TPO39" s="2027"/>
      <c r="TPP39" s="2027"/>
      <c r="TPQ39" s="2027"/>
      <c r="TPR39" s="2027"/>
      <c r="TPS39" s="2027"/>
      <c r="TPT39" s="2027"/>
      <c r="TPU39" s="2027"/>
      <c r="TPV39" s="2027"/>
      <c r="TPW39" s="2027"/>
      <c r="TPX39" s="2027"/>
      <c r="TPY39" s="2027"/>
      <c r="TPZ39" s="2027"/>
      <c r="TQA39" s="2027"/>
      <c r="TQB39" s="2027"/>
      <c r="TQC39" s="2027"/>
      <c r="TQD39" s="2027"/>
      <c r="TQE39" s="2027"/>
      <c r="TQF39" s="2027"/>
      <c r="TQG39" s="2027"/>
      <c r="TQH39" s="2027"/>
      <c r="TQI39" s="2027"/>
      <c r="TQJ39" s="2027"/>
      <c r="TQK39" s="2027"/>
      <c r="TQL39" s="2027"/>
      <c r="TQM39" s="2027"/>
      <c r="TQN39" s="2027"/>
      <c r="TQO39" s="2027"/>
      <c r="TQP39" s="2027"/>
      <c r="TQQ39" s="2027"/>
      <c r="TQR39" s="2027"/>
      <c r="TQS39" s="2027"/>
      <c r="TQT39" s="2027"/>
      <c r="TQU39" s="2027"/>
      <c r="TQV39" s="2027"/>
      <c r="TQW39" s="2027"/>
      <c r="TQX39" s="2027"/>
      <c r="TQY39" s="2027"/>
      <c r="TQZ39" s="2027"/>
      <c r="TRA39" s="2027"/>
      <c r="TRB39" s="2027"/>
      <c r="TRC39" s="2027"/>
      <c r="TRD39" s="2027"/>
      <c r="TRE39" s="2027"/>
      <c r="TRF39" s="2027"/>
      <c r="TRG39" s="2027"/>
      <c r="TRH39" s="2027"/>
      <c r="TRI39" s="2027"/>
      <c r="TRJ39" s="2027"/>
      <c r="TRK39" s="2027"/>
      <c r="TRL39" s="2027"/>
      <c r="TRM39" s="2027"/>
      <c r="TRN39" s="2027"/>
      <c r="TRO39" s="2027"/>
      <c r="TRP39" s="2027"/>
      <c r="TRQ39" s="2027"/>
      <c r="TRR39" s="2027"/>
      <c r="TRS39" s="2027"/>
      <c r="TRT39" s="2027"/>
      <c r="TRU39" s="2027"/>
      <c r="TRV39" s="2027"/>
      <c r="TRW39" s="2027"/>
      <c r="TRX39" s="2027"/>
      <c r="TRY39" s="2027"/>
      <c r="TRZ39" s="2027"/>
      <c r="TSA39" s="2027"/>
      <c r="TSB39" s="2027"/>
      <c r="TSC39" s="2027"/>
      <c r="TSD39" s="2027"/>
      <c r="TSE39" s="2027"/>
      <c r="TSF39" s="2027"/>
      <c r="TSG39" s="2027"/>
      <c r="TSH39" s="2027"/>
      <c r="TSI39" s="2027"/>
      <c r="TSJ39" s="2027"/>
      <c r="TSK39" s="2027"/>
      <c r="TSL39" s="2027"/>
      <c r="TSM39" s="2027"/>
      <c r="TSN39" s="2027"/>
      <c r="TSO39" s="2027"/>
      <c r="TSP39" s="2027"/>
      <c r="TSQ39" s="2027"/>
      <c r="TSR39" s="2027"/>
      <c r="TSS39" s="2027"/>
      <c r="TST39" s="2027"/>
      <c r="TSU39" s="2027"/>
      <c r="TSV39" s="2027"/>
      <c r="TSW39" s="2027"/>
      <c r="TSX39" s="2027"/>
      <c r="TSY39" s="2027"/>
      <c r="TSZ39" s="2027"/>
      <c r="TTA39" s="2027"/>
      <c r="TTB39" s="2027"/>
      <c r="TTC39" s="2027"/>
      <c r="TTD39" s="2027"/>
      <c r="TTE39" s="2027"/>
      <c r="TTF39" s="2027"/>
      <c r="TTG39" s="2027"/>
      <c r="TTH39" s="2027"/>
      <c r="TTI39" s="2027"/>
      <c r="TTJ39" s="2027"/>
      <c r="TTK39" s="2027"/>
      <c r="TTL39" s="2027"/>
      <c r="TTM39" s="2027"/>
      <c r="TTN39" s="2027"/>
      <c r="TTO39" s="2027"/>
      <c r="TTP39" s="2027"/>
      <c r="TTQ39" s="2027"/>
      <c r="TTR39" s="2027"/>
      <c r="TTS39" s="2027"/>
      <c r="TTT39" s="2027"/>
      <c r="TTU39" s="2027"/>
      <c r="TTV39" s="2027"/>
      <c r="TTW39" s="2027"/>
      <c r="TTX39" s="2027"/>
      <c r="TTY39" s="2027"/>
      <c r="TTZ39" s="2027"/>
      <c r="TUA39" s="2027"/>
      <c r="TUB39" s="2027"/>
      <c r="TUC39" s="2027"/>
      <c r="TUD39" s="2027"/>
      <c r="TUE39" s="2027"/>
      <c r="TUF39" s="2027"/>
      <c r="TUG39" s="2027"/>
      <c r="TUH39" s="2027"/>
      <c r="TUI39" s="2027"/>
      <c r="TUJ39" s="2027"/>
      <c r="TUK39" s="2027"/>
      <c r="TUL39" s="2027"/>
      <c r="TUM39" s="2027"/>
      <c r="TUN39" s="2027"/>
      <c r="TUO39" s="2027"/>
      <c r="TUP39" s="2027"/>
      <c r="TUQ39" s="2027"/>
      <c r="TUR39" s="2027"/>
      <c r="TUS39" s="2027"/>
      <c r="TUT39" s="2027"/>
      <c r="TUU39" s="2027"/>
      <c r="TUV39" s="2027"/>
      <c r="TUW39" s="2027"/>
      <c r="TUX39" s="2027"/>
      <c r="TUY39" s="2027"/>
      <c r="TUZ39" s="2027"/>
      <c r="TVA39" s="2027"/>
      <c r="TVB39" s="2027"/>
      <c r="TVC39" s="2027"/>
      <c r="TVD39" s="2027"/>
      <c r="TVE39" s="2027"/>
      <c r="TVF39" s="2027"/>
      <c r="TVG39" s="2027"/>
      <c r="TVH39" s="2027"/>
      <c r="TVI39" s="2027"/>
      <c r="TVJ39" s="2027"/>
      <c r="TVK39" s="2027"/>
      <c r="TVL39" s="2027"/>
      <c r="TVM39" s="2027"/>
      <c r="TVN39" s="2027"/>
      <c r="TVO39" s="2027"/>
      <c r="TVP39" s="2027"/>
      <c r="TVQ39" s="2027"/>
      <c r="TVR39" s="2027"/>
      <c r="TVS39" s="2027"/>
      <c r="TVT39" s="2027"/>
      <c r="TVU39" s="2027"/>
      <c r="TVV39" s="2027"/>
      <c r="TVW39" s="2027"/>
      <c r="TVX39" s="2027"/>
      <c r="TVY39" s="2027"/>
      <c r="TVZ39" s="2027"/>
      <c r="TWA39" s="2027"/>
      <c r="TWB39" s="2027"/>
      <c r="TWC39" s="2027"/>
      <c r="TWD39" s="2027"/>
      <c r="TWE39" s="2027"/>
      <c r="TWF39" s="2027"/>
      <c r="TWG39" s="2027"/>
      <c r="TWH39" s="2027"/>
      <c r="TWI39" s="2027"/>
      <c r="TWJ39" s="2027"/>
      <c r="TWK39" s="2027"/>
      <c r="TWL39" s="2027"/>
      <c r="TWM39" s="2027"/>
      <c r="TWN39" s="2027"/>
      <c r="TWO39" s="2027"/>
      <c r="TWP39" s="2027"/>
      <c r="TWQ39" s="2027"/>
      <c r="TWR39" s="2027"/>
      <c r="TWS39" s="2027"/>
      <c r="TWT39" s="2027"/>
      <c r="TWU39" s="2027"/>
      <c r="TWV39" s="2027"/>
      <c r="TWW39" s="2027"/>
      <c r="TWX39" s="2027"/>
      <c r="TWY39" s="2027"/>
      <c r="TWZ39" s="2027"/>
      <c r="TXA39" s="2027"/>
      <c r="TXB39" s="2027"/>
      <c r="TXC39" s="2027"/>
      <c r="TXD39" s="2027"/>
      <c r="TXE39" s="2027"/>
      <c r="TXF39" s="2027"/>
      <c r="TXG39" s="2027"/>
      <c r="TXH39" s="2027"/>
      <c r="TXI39" s="2027"/>
      <c r="TXJ39" s="2027"/>
      <c r="TXK39" s="2027"/>
      <c r="TXL39" s="2027"/>
      <c r="TXM39" s="2027"/>
      <c r="TXN39" s="2027"/>
      <c r="TXO39" s="2027"/>
      <c r="TXP39" s="2027"/>
      <c r="TXQ39" s="2027"/>
      <c r="TXR39" s="2027"/>
      <c r="TXS39" s="2027"/>
      <c r="TXT39" s="2027"/>
      <c r="TXU39" s="2027"/>
      <c r="TXV39" s="2027"/>
      <c r="TXW39" s="2027"/>
      <c r="TXX39" s="2027"/>
      <c r="TXY39" s="2027"/>
      <c r="TXZ39" s="2027"/>
      <c r="TYA39" s="2027"/>
      <c r="TYB39" s="2027"/>
      <c r="TYC39" s="2027"/>
      <c r="TYD39" s="2027"/>
      <c r="TYE39" s="2027"/>
      <c r="TYF39" s="2027"/>
      <c r="TYG39" s="2027"/>
      <c r="TYH39" s="2027"/>
      <c r="TYI39" s="2027"/>
      <c r="TYJ39" s="2027"/>
      <c r="TYK39" s="2027"/>
      <c r="TYL39" s="2027"/>
      <c r="TYM39" s="2027"/>
      <c r="TYN39" s="2027"/>
      <c r="TYO39" s="2027"/>
      <c r="TYP39" s="2027"/>
      <c r="TYQ39" s="2027"/>
      <c r="TYR39" s="2027"/>
      <c r="TYS39" s="2027"/>
      <c r="TYT39" s="2027"/>
      <c r="TYU39" s="2027"/>
      <c r="TYV39" s="2027"/>
      <c r="TYW39" s="2027"/>
      <c r="TYX39" s="2027"/>
      <c r="TYY39" s="2027"/>
      <c r="TYZ39" s="2027"/>
      <c r="TZA39" s="2027"/>
      <c r="TZB39" s="2027"/>
      <c r="TZC39" s="2027"/>
      <c r="TZD39" s="2027"/>
      <c r="TZE39" s="2027"/>
      <c r="TZF39" s="2027"/>
      <c r="TZG39" s="2027"/>
      <c r="TZH39" s="2027"/>
      <c r="TZI39" s="2027"/>
      <c r="TZJ39" s="2027"/>
      <c r="TZK39" s="2027"/>
      <c r="TZL39" s="2027"/>
      <c r="TZM39" s="2027"/>
      <c r="TZN39" s="2027"/>
      <c r="TZO39" s="2027"/>
      <c r="TZP39" s="2027"/>
      <c r="TZQ39" s="2027"/>
      <c r="TZR39" s="2027"/>
      <c r="TZS39" s="2027"/>
      <c r="TZT39" s="2027"/>
      <c r="TZU39" s="2027"/>
      <c r="TZV39" s="2027"/>
      <c r="TZW39" s="2027"/>
      <c r="TZX39" s="2027"/>
      <c r="TZY39" s="2027"/>
      <c r="TZZ39" s="2027"/>
      <c r="UAA39" s="2027"/>
      <c r="UAB39" s="2027"/>
      <c r="UAC39" s="2027"/>
      <c r="UAD39" s="2027"/>
      <c r="UAE39" s="2027"/>
      <c r="UAF39" s="2027"/>
      <c r="UAG39" s="2027"/>
      <c r="UAH39" s="2027"/>
      <c r="UAI39" s="2027"/>
      <c r="UAJ39" s="2027"/>
      <c r="UAK39" s="2027"/>
      <c r="UAL39" s="2027"/>
      <c r="UAM39" s="2027"/>
      <c r="UAN39" s="2027"/>
      <c r="UAO39" s="2027"/>
      <c r="UAP39" s="2027"/>
      <c r="UAQ39" s="2027"/>
      <c r="UAR39" s="2027"/>
      <c r="UAS39" s="2027"/>
      <c r="UAT39" s="2027"/>
      <c r="UAU39" s="2027"/>
      <c r="UAV39" s="2027"/>
      <c r="UAW39" s="2027"/>
      <c r="UAX39" s="2027"/>
      <c r="UAY39" s="2027"/>
      <c r="UAZ39" s="2027"/>
      <c r="UBA39" s="2027"/>
      <c r="UBB39" s="2027"/>
      <c r="UBC39" s="2027"/>
      <c r="UBD39" s="2027"/>
      <c r="UBE39" s="2027"/>
      <c r="UBF39" s="2027"/>
      <c r="UBG39" s="2027"/>
      <c r="UBH39" s="2027"/>
      <c r="UBI39" s="2027"/>
      <c r="UBJ39" s="2027"/>
      <c r="UBK39" s="2027"/>
      <c r="UBL39" s="2027"/>
      <c r="UBM39" s="2027"/>
      <c r="UBN39" s="2027"/>
      <c r="UBO39" s="2027"/>
      <c r="UBP39" s="2027"/>
      <c r="UBQ39" s="2027"/>
      <c r="UBR39" s="2027"/>
      <c r="UBS39" s="2027"/>
      <c r="UBT39" s="2027"/>
      <c r="UBU39" s="2027"/>
      <c r="UBV39" s="2027"/>
      <c r="UBW39" s="2027"/>
      <c r="UBX39" s="2027"/>
      <c r="UBY39" s="2027"/>
      <c r="UBZ39" s="2027"/>
      <c r="UCA39" s="2027"/>
      <c r="UCB39" s="2027"/>
      <c r="UCC39" s="2027"/>
      <c r="UCD39" s="2027"/>
      <c r="UCE39" s="2027"/>
      <c r="UCF39" s="2027"/>
      <c r="UCG39" s="2027"/>
      <c r="UCH39" s="2027"/>
      <c r="UCI39" s="2027"/>
      <c r="UCJ39" s="2027"/>
      <c r="UCK39" s="2027"/>
      <c r="UCL39" s="2027"/>
      <c r="UCM39" s="2027"/>
      <c r="UCN39" s="2027"/>
      <c r="UCO39" s="2027"/>
      <c r="UCP39" s="2027"/>
      <c r="UCQ39" s="2027"/>
      <c r="UCR39" s="2027"/>
      <c r="UCS39" s="2027"/>
      <c r="UCT39" s="2027"/>
      <c r="UCU39" s="2027"/>
      <c r="UCV39" s="2027"/>
      <c r="UCW39" s="2027"/>
      <c r="UCX39" s="2027"/>
      <c r="UCY39" s="2027"/>
      <c r="UCZ39" s="2027"/>
      <c r="UDA39" s="2027"/>
      <c r="UDB39" s="2027"/>
      <c r="UDC39" s="2027"/>
      <c r="UDD39" s="2027"/>
      <c r="UDE39" s="2027"/>
      <c r="UDF39" s="2027"/>
      <c r="UDG39" s="2027"/>
      <c r="UDH39" s="2027"/>
      <c r="UDI39" s="2027"/>
      <c r="UDJ39" s="2027"/>
      <c r="UDK39" s="2027"/>
      <c r="UDL39" s="2027"/>
      <c r="UDM39" s="2027"/>
      <c r="UDN39" s="2027"/>
      <c r="UDO39" s="2027"/>
      <c r="UDP39" s="2027"/>
      <c r="UDQ39" s="2027"/>
      <c r="UDR39" s="2027"/>
      <c r="UDS39" s="2027"/>
      <c r="UDT39" s="2027"/>
      <c r="UDU39" s="2027"/>
      <c r="UDV39" s="2027"/>
      <c r="UDW39" s="2027"/>
      <c r="UDX39" s="2027"/>
      <c r="UDY39" s="2027"/>
      <c r="UDZ39" s="2027"/>
      <c r="UEA39" s="2027"/>
      <c r="UEB39" s="2027"/>
      <c r="UEC39" s="2027"/>
      <c r="UED39" s="2027"/>
      <c r="UEE39" s="2027"/>
      <c r="UEF39" s="2027"/>
      <c r="UEG39" s="2027"/>
      <c r="UEH39" s="2027"/>
      <c r="UEI39" s="2027"/>
      <c r="UEJ39" s="2027"/>
      <c r="UEK39" s="2027"/>
      <c r="UEL39" s="2027"/>
      <c r="UEM39" s="2027"/>
      <c r="UEN39" s="2027"/>
      <c r="UEO39" s="2027"/>
      <c r="UEP39" s="2027"/>
      <c r="UEQ39" s="2027"/>
      <c r="UER39" s="2027"/>
      <c r="UES39" s="2027"/>
      <c r="UET39" s="2027"/>
      <c r="UEU39" s="2027"/>
      <c r="UEV39" s="2027"/>
      <c r="UEW39" s="2027"/>
      <c r="UEX39" s="2027"/>
      <c r="UEY39" s="2027"/>
      <c r="UEZ39" s="2027"/>
      <c r="UFA39" s="2027"/>
      <c r="UFB39" s="2027"/>
      <c r="UFC39" s="2027"/>
      <c r="UFD39" s="2027"/>
      <c r="UFE39" s="2027"/>
      <c r="UFF39" s="2027"/>
      <c r="UFG39" s="2027"/>
      <c r="UFH39" s="2027"/>
      <c r="UFI39" s="2027"/>
      <c r="UFJ39" s="2027"/>
      <c r="UFK39" s="2027"/>
      <c r="UFL39" s="2027"/>
      <c r="UFM39" s="2027"/>
      <c r="UFN39" s="2027"/>
      <c r="UFO39" s="2027"/>
      <c r="UFP39" s="2027"/>
      <c r="UFQ39" s="2027"/>
      <c r="UFR39" s="2027"/>
      <c r="UFS39" s="2027"/>
      <c r="UFT39" s="2027"/>
      <c r="UFU39" s="2027"/>
      <c r="UFV39" s="2027"/>
      <c r="UFW39" s="2027"/>
      <c r="UFX39" s="2027"/>
      <c r="UFY39" s="2027"/>
      <c r="UFZ39" s="2027"/>
      <c r="UGA39" s="2027"/>
      <c r="UGB39" s="2027"/>
      <c r="UGC39" s="2027"/>
      <c r="UGD39" s="2027"/>
      <c r="UGE39" s="2027"/>
      <c r="UGF39" s="2027"/>
      <c r="UGG39" s="2027"/>
      <c r="UGH39" s="2027"/>
      <c r="UGI39" s="2027"/>
      <c r="UGJ39" s="2027"/>
      <c r="UGK39" s="2027"/>
      <c r="UGL39" s="2027"/>
      <c r="UGM39" s="2027"/>
      <c r="UGN39" s="2027"/>
      <c r="UGO39" s="2027"/>
      <c r="UGP39" s="2027"/>
      <c r="UGQ39" s="2027"/>
      <c r="UGR39" s="2027"/>
      <c r="UGS39" s="2027"/>
      <c r="UGT39" s="2027"/>
      <c r="UGU39" s="2027"/>
      <c r="UGV39" s="2027"/>
      <c r="UGW39" s="2027"/>
      <c r="UGX39" s="2027"/>
      <c r="UGY39" s="2027"/>
      <c r="UGZ39" s="2027"/>
      <c r="UHA39" s="2027"/>
      <c r="UHB39" s="2027"/>
      <c r="UHC39" s="2027"/>
      <c r="UHD39" s="2027"/>
      <c r="UHE39" s="2027"/>
      <c r="UHF39" s="2027"/>
      <c r="UHG39" s="2027"/>
      <c r="UHH39" s="2027"/>
      <c r="UHI39" s="2027"/>
      <c r="UHJ39" s="2027"/>
      <c r="UHK39" s="2027"/>
      <c r="UHL39" s="2027"/>
      <c r="UHM39" s="2027"/>
      <c r="UHN39" s="2027"/>
      <c r="UHO39" s="2027"/>
      <c r="UHP39" s="2027"/>
      <c r="UHQ39" s="2027"/>
      <c r="UHR39" s="2027"/>
      <c r="UHS39" s="2027"/>
      <c r="UHT39" s="2027"/>
      <c r="UHU39" s="2027"/>
      <c r="UHV39" s="2027"/>
      <c r="UHW39" s="2027"/>
      <c r="UHX39" s="2027"/>
      <c r="UHY39" s="2027"/>
      <c r="UHZ39" s="2027"/>
      <c r="UIA39" s="2027"/>
      <c r="UIB39" s="2027"/>
      <c r="UIC39" s="2027"/>
      <c r="UID39" s="2027"/>
      <c r="UIE39" s="2027"/>
      <c r="UIF39" s="2027"/>
      <c r="UIG39" s="2027"/>
      <c r="UIH39" s="2027"/>
      <c r="UII39" s="2027"/>
      <c r="UIJ39" s="2027"/>
      <c r="UIK39" s="2027"/>
      <c r="UIL39" s="2027"/>
      <c r="UIM39" s="2027"/>
      <c r="UIN39" s="2027"/>
      <c r="UIO39" s="2027"/>
      <c r="UIP39" s="2027"/>
      <c r="UIQ39" s="2027"/>
      <c r="UIR39" s="2027"/>
      <c r="UIS39" s="2027"/>
      <c r="UIT39" s="2027"/>
      <c r="UIU39" s="2027"/>
      <c r="UIV39" s="2027"/>
      <c r="UIW39" s="2027"/>
      <c r="UIX39" s="2027"/>
      <c r="UIY39" s="2027"/>
      <c r="UIZ39" s="2027"/>
      <c r="UJA39" s="2027"/>
      <c r="UJB39" s="2027"/>
      <c r="UJC39" s="2027"/>
      <c r="UJD39" s="2027"/>
      <c r="UJE39" s="2027"/>
      <c r="UJF39" s="2027"/>
      <c r="UJG39" s="2027"/>
      <c r="UJH39" s="2027"/>
      <c r="UJI39" s="2027"/>
      <c r="UJJ39" s="2027"/>
      <c r="UJK39" s="2027"/>
      <c r="UJL39" s="2027"/>
      <c r="UJM39" s="2027"/>
      <c r="UJN39" s="2027"/>
      <c r="UJO39" s="2027"/>
      <c r="UJP39" s="2027"/>
      <c r="UJQ39" s="2027"/>
      <c r="UJR39" s="2027"/>
      <c r="UJS39" s="2027"/>
      <c r="UJT39" s="2027"/>
      <c r="UJU39" s="2027"/>
      <c r="UJV39" s="2027"/>
      <c r="UJW39" s="2027"/>
      <c r="UJX39" s="2027"/>
      <c r="UJY39" s="2027"/>
      <c r="UJZ39" s="2027"/>
      <c r="UKA39" s="2027"/>
      <c r="UKB39" s="2027"/>
      <c r="UKC39" s="2027"/>
      <c r="UKD39" s="2027"/>
      <c r="UKE39" s="2027"/>
      <c r="UKF39" s="2027"/>
      <c r="UKG39" s="2027"/>
      <c r="UKH39" s="2027"/>
      <c r="UKI39" s="2027"/>
      <c r="UKJ39" s="2027"/>
      <c r="UKK39" s="2027"/>
      <c r="UKL39" s="2027"/>
      <c r="UKM39" s="2027"/>
      <c r="UKN39" s="2027"/>
      <c r="UKO39" s="2027"/>
      <c r="UKP39" s="2027"/>
      <c r="UKQ39" s="2027"/>
      <c r="UKR39" s="2027"/>
      <c r="UKS39" s="2027"/>
      <c r="UKT39" s="2027"/>
      <c r="UKU39" s="2027"/>
      <c r="UKV39" s="2027"/>
      <c r="UKW39" s="2027"/>
      <c r="UKX39" s="2027"/>
      <c r="UKY39" s="2027"/>
      <c r="UKZ39" s="2027"/>
      <c r="ULA39" s="2027"/>
      <c r="ULB39" s="2027"/>
      <c r="ULC39" s="2027"/>
      <c r="ULD39" s="2027"/>
      <c r="ULE39" s="2027"/>
      <c r="ULF39" s="2027"/>
      <c r="ULG39" s="2027"/>
      <c r="ULH39" s="2027"/>
      <c r="ULI39" s="2027"/>
      <c r="ULJ39" s="2027"/>
      <c r="ULK39" s="2027"/>
      <c r="ULL39" s="2027"/>
      <c r="ULM39" s="2027"/>
      <c r="ULN39" s="2027"/>
      <c r="ULO39" s="2027"/>
      <c r="ULP39" s="2027"/>
      <c r="ULQ39" s="2027"/>
      <c r="ULR39" s="2027"/>
      <c r="ULS39" s="2027"/>
      <c r="ULT39" s="2027"/>
      <c r="ULU39" s="2027"/>
      <c r="ULV39" s="2027"/>
      <c r="ULW39" s="2027"/>
      <c r="ULX39" s="2027"/>
      <c r="ULY39" s="2027"/>
      <c r="ULZ39" s="2027"/>
      <c r="UMA39" s="2027"/>
      <c r="UMB39" s="2027"/>
      <c r="UMC39" s="2027"/>
      <c r="UMD39" s="2027"/>
      <c r="UME39" s="2027"/>
      <c r="UMF39" s="2027"/>
      <c r="UMG39" s="2027"/>
      <c r="UMH39" s="2027"/>
      <c r="UMI39" s="2027"/>
      <c r="UMJ39" s="2027"/>
      <c r="UMK39" s="2027"/>
      <c r="UML39" s="2027"/>
      <c r="UMM39" s="2027"/>
      <c r="UMN39" s="2027"/>
      <c r="UMO39" s="2027"/>
      <c r="UMP39" s="2027"/>
      <c r="UMQ39" s="2027"/>
      <c r="UMR39" s="2027"/>
      <c r="UMS39" s="2027"/>
      <c r="UMT39" s="2027"/>
      <c r="UMU39" s="2027"/>
      <c r="UMV39" s="2027"/>
      <c r="UMW39" s="2027"/>
      <c r="UMX39" s="2027"/>
      <c r="UMY39" s="2027"/>
      <c r="UMZ39" s="2027"/>
      <c r="UNA39" s="2027"/>
      <c r="UNB39" s="2027"/>
      <c r="UNC39" s="2027"/>
      <c r="UND39" s="2027"/>
      <c r="UNE39" s="2027"/>
      <c r="UNF39" s="2027"/>
      <c r="UNG39" s="2027"/>
      <c r="UNH39" s="2027"/>
      <c r="UNI39" s="2027"/>
      <c r="UNJ39" s="2027"/>
      <c r="UNK39" s="2027"/>
      <c r="UNL39" s="2027"/>
      <c r="UNM39" s="2027"/>
      <c r="UNN39" s="2027"/>
      <c r="UNO39" s="2027"/>
      <c r="UNP39" s="2027"/>
      <c r="UNQ39" s="2027"/>
      <c r="UNR39" s="2027"/>
      <c r="UNS39" s="2027"/>
      <c r="UNT39" s="2027"/>
      <c r="UNU39" s="2027"/>
      <c r="UNV39" s="2027"/>
      <c r="UNW39" s="2027"/>
      <c r="UNX39" s="2027"/>
      <c r="UNY39" s="2027"/>
      <c r="UNZ39" s="2027"/>
      <c r="UOA39" s="2027"/>
      <c r="UOB39" s="2027"/>
      <c r="UOC39" s="2027"/>
      <c r="UOD39" s="2027"/>
      <c r="UOE39" s="2027"/>
      <c r="UOF39" s="2027"/>
      <c r="UOG39" s="2027"/>
      <c r="UOH39" s="2027"/>
      <c r="UOI39" s="2027"/>
      <c r="UOJ39" s="2027"/>
      <c r="UOK39" s="2027"/>
      <c r="UOL39" s="2027"/>
      <c r="UOM39" s="2027"/>
      <c r="UON39" s="2027"/>
      <c r="UOO39" s="2027"/>
      <c r="UOP39" s="2027"/>
      <c r="UOQ39" s="2027"/>
      <c r="UOR39" s="2027"/>
      <c r="UOS39" s="2027"/>
      <c r="UOT39" s="2027"/>
      <c r="UOU39" s="2027"/>
      <c r="UOV39" s="2027"/>
      <c r="UOW39" s="2027"/>
      <c r="UOX39" s="2027"/>
      <c r="UOY39" s="2027"/>
      <c r="UOZ39" s="2027"/>
      <c r="UPA39" s="2027"/>
      <c r="UPB39" s="2027"/>
      <c r="UPC39" s="2027"/>
      <c r="UPD39" s="2027"/>
      <c r="UPE39" s="2027"/>
      <c r="UPF39" s="2027"/>
      <c r="UPG39" s="2027"/>
      <c r="UPH39" s="2027"/>
      <c r="UPI39" s="2027"/>
      <c r="UPJ39" s="2027"/>
      <c r="UPK39" s="2027"/>
      <c r="UPL39" s="2027"/>
      <c r="UPM39" s="2027"/>
      <c r="UPN39" s="2027"/>
      <c r="UPO39" s="2027"/>
      <c r="UPP39" s="2027"/>
      <c r="UPQ39" s="2027"/>
      <c r="UPR39" s="2027"/>
      <c r="UPS39" s="2027"/>
      <c r="UPT39" s="2027"/>
      <c r="UPU39" s="2027"/>
      <c r="UPV39" s="2027"/>
      <c r="UPW39" s="2027"/>
      <c r="UPX39" s="2027"/>
      <c r="UPY39" s="2027"/>
      <c r="UPZ39" s="2027"/>
      <c r="UQA39" s="2027"/>
      <c r="UQB39" s="2027"/>
      <c r="UQC39" s="2027"/>
      <c r="UQD39" s="2027"/>
      <c r="UQE39" s="2027"/>
      <c r="UQF39" s="2027"/>
      <c r="UQG39" s="2027"/>
      <c r="UQH39" s="2027"/>
      <c r="UQI39" s="2027"/>
      <c r="UQJ39" s="2027"/>
      <c r="UQK39" s="2027"/>
      <c r="UQL39" s="2027"/>
      <c r="UQM39" s="2027"/>
      <c r="UQN39" s="2027"/>
      <c r="UQO39" s="2027"/>
      <c r="UQP39" s="2027"/>
      <c r="UQQ39" s="2027"/>
      <c r="UQR39" s="2027"/>
      <c r="UQS39" s="2027"/>
      <c r="UQT39" s="2027"/>
      <c r="UQU39" s="2027"/>
      <c r="UQV39" s="2027"/>
      <c r="UQW39" s="2027"/>
      <c r="UQX39" s="2027"/>
      <c r="UQY39" s="2027"/>
      <c r="UQZ39" s="2027"/>
      <c r="URA39" s="2027"/>
      <c r="URB39" s="2027"/>
      <c r="URC39" s="2027"/>
      <c r="URD39" s="2027"/>
      <c r="URE39" s="2027"/>
      <c r="URF39" s="2027"/>
      <c r="URG39" s="2027"/>
      <c r="URH39" s="2027"/>
      <c r="URI39" s="2027"/>
      <c r="URJ39" s="2027"/>
      <c r="URK39" s="2027"/>
      <c r="URL39" s="2027"/>
      <c r="URM39" s="2027"/>
      <c r="URN39" s="2027"/>
      <c r="URO39" s="2027"/>
      <c r="URP39" s="2027"/>
      <c r="URQ39" s="2027"/>
      <c r="URR39" s="2027"/>
      <c r="URS39" s="2027"/>
      <c r="URT39" s="2027"/>
      <c r="URU39" s="2027"/>
      <c r="URV39" s="2027"/>
      <c r="URW39" s="2027"/>
      <c r="URX39" s="2027"/>
      <c r="URY39" s="2027"/>
      <c r="URZ39" s="2027"/>
      <c r="USA39" s="2027"/>
      <c r="USB39" s="2027"/>
      <c r="USC39" s="2027"/>
      <c r="USD39" s="2027"/>
      <c r="USE39" s="2027"/>
      <c r="USF39" s="2027"/>
      <c r="USG39" s="2027"/>
      <c r="USH39" s="2027"/>
      <c r="USI39" s="2027"/>
      <c r="USJ39" s="2027"/>
      <c r="USK39" s="2027"/>
      <c r="USL39" s="2027"/>
      <c r="USM39" s="2027"/>
      <c r="USN39" s="2027"/>
      <c r="USO39" s="2027"/>
      <c r="USP39" s="2027"/>
      <c r="USQ39" s="2027"/>
      <c r="USR39" s="2027"/>
      <c r="USS39" s="2027"/>
      <c r="UST39" s="2027"/>
      <c r="USU39" s="2027"/>
      <c r="USV39" s="2027"/>
      <c r="USW39" s="2027"/>
      <c r="USX39" s="2027"/>
      <c r="USY39" s="2027"/>
      <c r="USZ39" s="2027"/>
      <c r="UTA39" s="2027"/>
      <c r="UTB39" s="2027"/>
      <c r="UTC39" s="2027"/>
      <c r="UTD39" s="2027"/>
      <c r="UTE39" s="2027"/>
      <c r="UTF39" s="2027"/>
      <c r="UTG39" s="2027"/>
      <c r="UTH39" s="2027"/>
      <c r="UTI39" s="2027"/>
      <c r="UTJ39" s="2027"/>
      <c r="UTK39" s="2027"/>
      <c r="UTL39" s="2027"/>
      <c r="UTM39" s="2027"/>
      <c r="UTN39" s="2027"/>
      <c r="UTO39" s="2027"/>
      <c r="UTP39" s="2027"/>
      <c r="UTQ39" s="2027"/>
      <c r="UTR39" s="2027"/>
      <c r="UTS39" s="2027"/>
      <c r="UTT39" s="2027"/>
      <c r="UTU39" s="2027"/>
      <c r="UTV39" s="2027"/>
      <c r="UTW39" s="2027"/>
      <c r="UTX39" s="2027"/>
      <c r="UTY39" s="2027"/>
      <c r="UTZ39" s="2027"/>
      <c r="UUA39" s="2027"/>
      <c r="UUB39" s="2027"/>
      <c r="UUC39" s="2027"/>
      <c r="UUD39" s="2027"/>
      <c r="UUE39" s="2027"/>
      <c r="UUF39" s="2027"/>
      <c r="UUG39" s="2027"/>
      <c r="UUH39" s="2027"/>
      <c r="UUI39" s="2027"/>
      <c r="UUJ39" s="2027"/>
      <c r="UUK39" s="2027"/>
      <c r="UUL39" s="2027"/>
      <c r="UUM39" s="2027"/>
      <c r="UUN39" s="2027"/>
      <c r="UUO39" s="2027"/>
      <c r="UUP39" s="2027"/>
      <c r="UUQ39" s="2027"/>
      <c r="UUR39" s="2027"/>
      <c r="UUS39" s="2027"/>
      <c r="UUT39" s="2027"/>
      <c r="UUU39" s="2027"/>
      <c r="UUV39" s="2027"/>
      <c r="UUW39" s="2027"/>
      <c r="UUX39" s="2027"/>
      <c r="UUY39" s="2027"/>
      <c r="UUZ39" s="2027"/>
      <c r="UVA39" s="2027"/>
      <c r="UVB39" s="2027"/>
      <c r="UVC39" s="2027"/>
      <c r="UVD39" s="2027"/>
      <c r="UVE39" s="2027"/>
      <c r="UVF39" s="2027"/>
      <c r="UVG39" s="2027"/>
      <c r="UVH39" s="2027"/>
      <c r="UVI39" s="2027"/>
      <c r="UVJ39" s="2027"/>
      <c r="UVK39" s="2027"/>
      <c r="UVL39" s="2027"/>
      <c r="UVM39" s="2027"/>
      <c r="UVN39" s="2027"/>
      <c r="UVO39" s="2027"/>
      <c r="UVP39" s="2027"/>
      <c r="UVQ39" s="2027"/>
      <c r="UVR39" s="2027"/>
      <c r="UVS39" s="2027"/>
      <c r="UVT39" s="2027"/>
      <c r="UVU39" s="2027"/>
      <c r="UVV39" s="2027"/>
      <c r="UVW39" s="2027"/>
      <c r="UVX39" s="2027"/>
      <c r="UVY39" s="2027"/>
      <c r="UVZ39" s="2027"/>
      <c r="UWA39" s="2027"/>
      <c r="UWB39" s="2027"/>
      <c r="UWC39" s="2027"/>
      <c r="UWD39" s="2027"/>
      <c r="UWE39" s="2027"/>
      <c r="UWF39" s="2027"/>
      <c r="UWG39" s="2027"/>
      <c r="UWH39" s="2027"/>
      <c r="UWI39" s="2027"/>
      <c r="UWJ39" s="2027"/>
      <c r="UWK39" s="2027"/>
      <c r="UWL39" s="2027"/>
      <c r="UWM39" s="2027"/>
      <c r="UWN39" s="2027"/>
      <c r="UWO39" s="2027"/>
      <c r="UWP39" s="2027"/>
      <c r="UWQ39" s="2027"/>
      <c r="UWR39" s="2027"/>
      <c r="UWS39" s="2027"/>
      <c r="UWT39" s="2027"/>
      <c r="UWU39" s="2027"/>
      <c r="UWV39" s="2027"/>
      <c r="UWW39" s="2027"/>
      <c r="UWX39" s="2027"/>
      <c r="UWY39" s="2027"/>
      <c r="UWZ39" s="2027"/>
      <c r="UXA39" s="2027"/>
      <c r="UXB39" s="2027"/>
      <c r="UXC39" s="2027"/>
      <c r="UXD39" s="2027"/>
      <c r="UXE39" s="2027"/>
      <c r="UXF39" s="2027"/>
      <c r="UXG39" s="2027"/>
      <c r="UXH39" s="2027"/>
      <c r="UXI39" s="2027"/>
      <c r="UXJ39" s="2027"/>
      <c r="UXK39" s="2027"/>
      <c r="UXL39" s="2027"/>
      <c r="UXM39" s="2027"/>
      <c r="UXN39" s="2027"/>
      <c r="UXO39" s="2027"/>
      <c r="UXP39" s="2027"/>
      <c r="UXQ39" s="2027"/>
      <c r="UXR39" s="2027"/>
      <c r="UXS39" s="2027"/>
      <c r="UXT39" s="2027"/>
      <c r="UXU39" s="2027"/>
      <c r="UXV39" s="2027"/>
      <c r="UXW39" s="2027"/>
      <c r="UXX39" s="2027"/>
      <c r="UXY39" s="2027"/>
      <c r="UXZ39" s="2027"/>
      <c r="UYA39" s="2027"/>
      <c r="UYB39" s="2027"/>
      <c r="UYC39" s="2027"/>
      <c r="UYD39" s="2027"/>
      <c r="UYE39" s="2027"/>
      <c r="UYF39" s="2027"/>
      <c r="UYG39" s="2027"/>
      <c r="UYH39" s="2027"/>
      <c r="UYI39" s="2027"/>
      <c r="UYJ39" s="2027"/>
      <c r="UYK39" s="2027"/>
      <c r="UYL39" s="2027"/>
      <c r="UYM39" s="2027"/>
      <c r="UYN39" s="2027"/>
      <c r="UYO39" s="2027"/>
      <c r="UYP39" s="2027"/>
      <c r="UYQ39" s="2027"/>
      <c r="UYR39" s="2027"/>
      <c r="UYS39" s="2027"/>
      <c r="UYT39" s="2027"/>
      <c r="UYU39" s="2027"/>
      <c r="UYV39" s="2027"/>
      <c r="UYW39" s="2027"/>
      <c r="UYX39" s="2027"/>
      <c r="UYY39" s="2027"/>
      <c r="UYZ39" s="2027"/>
      <c r="UZA39" s="2027"/>
      <c r="UZB39" s="2027"/>
      <c r="UZC39" s="2027"/>
      <c r="UZD39" s="2027"/>
      <c r="UZE39" s="2027"/>
      <c r="UZF39" s="2027"/>
      <c r="UZG39" s="2027"/>
      <c r="UZH39" s="2027"/>
      <c r="UZI39" s="2027"/>
      <c r="UZJ39" s="2027"/>
      <c r="UZK39" s="2027"/>
      <c r="UZL39" s="2027"/>
      <c r="UZM39" s="2027"/>
      <c r="UZN39" s="2027"/>
      <c r="UZO39" s="2027"/>
      <c r="UZP39" s="2027"/>
      <c r="UZQ39" s="2027"/>
      <c r="UZR39" s="2027"/>
      <c r="UZS39" s="2027"/>
      <c r="UZT39" s="2027"/>
      <c r="UZU39" s="2027"/>
      <c r="UZV39" s="2027"/>
      <c r="UZW39" s="2027"/>
      <c r="UZX39" s="2027"/>
      <c r="UZY39" s="2027"/>
      <c r="UZZ39" s="2027"/>
      <c r="VAA39" s="2027"/>
      <c r="VAB39" s="2027"/>
      <c r="VAC39" s="2027"/>
      <c r="VAD39" s="2027"/>
      <c r="VAE39" s="2027"/>
      <c r="VAF39" s="2027"/>
      <c r="VAG39" s="2027"/>
      <c r="VAH39" s="2027"/>
      <c r="VAI39" s="2027"/>
      <c r="VAJ39" s="2027"/>
      <c r="VAK39" s="2027"/>
      <c r="VAL39" s="2027"/>
      <c r="VAM39" s="2027"/>
      <c r="VAN39" s="2027"/>
      <c r="VAO39" s="2027"/>
      <c r="VAP39" s="2027"/>
      <c r="VAQ39" s="2027"/>
      <c r="VAR39" s="2027"/>
      <c r="VAS39" s="2027"/>
      <c r="VAT39" s="2027"/>
      <c r="VAU39" s="2027"/>
      <c r="VAV39" s="2027"/>
      <c r="VAW39" s="2027"/>
      <c r="VAX39" s="2027"/>
      <c r="VAY39" s="2027"/>
      <c r="VAZ39" s="2027"/>
      <c r="VBA39" s="2027"/>
      <c r="VBB39" s="2027"/>
      <c r="VBC39" s="2027"/>
      <c r="VBD39" s="2027"/>
      <c r="VBE39" s="2027"/>
      <c r="VBF39" s="2027"/>
      <c r="VBG39" s="2027"/>
      <c r="VBH39" s="2027"/>
      <c r="VBI39" s="2027"/>
      <c r="VBJ39" s="2027"/>
      <c r="VBK39" s="2027"/>
      <c r="VBL39" s="2027"/>
      <c r="VBM39" s="2027"/>
      <c r="VBN39" s="2027"/>
      <c r="VBO39" s="2027"/>
      <c r="VBP39" s="2027"/>
      <c r="VBQ39" s="2027"/>
      <c r="VBR39" s="2027"/>
      <c r="VBS39" s="2027"/>
      <c r="VBT39" s="2027"/>
      <c r="VBU39" s="2027"/>
      <c r="VBV39" s="2027"/>
      <c r="VBW39" s="2027"/>
      <c r="VBX39" s="2027"/>
      <c r="VBY39" s="2027"/>
      <c r="VBZ39" s="2027"/>
      <c r="VCA39" s="2027"/>
      <c r="VCB39" s="2027"/>
      <c r="VCC39" s="2027"/>
      <c r="VCD39" s="2027"/>
      <c r="VCE39" s="2027"/>
      <c r="VCF39" s="2027"/>
      <c r="VCG39" s="2027"/>
      <c r="VCH39" s="2027"/>
      <c r="VCI39" s="2027"/>
      <c r="VCJ39" s="2027"/>
      <c r="VCK39" s="2027"/>
      <c r="VCL39" s="2027"/>
      <c r="VCM39" s="2027"/>
      <c r="VCN39" s="2027"/>
      <c r="VCO39" s="2027"/>
      <c r="VCP39" s="2027"/>
      <c r="VCQ39" s="2027"/>
      <c r="VCR39" s="2027"/>
      <c r="VCS39" s="2027"/>
      <c r="VCT39" s="2027"/>
      <c r="VCU39" s="2027"/>
      <c r="VCV39" s="2027"/>
      <c r="VCW39" s="2027"/>
      <c r="VCX39" s="2027"/>
      <c r="VCY39" s="2027"/>
      <c r="VCZ39" s="2027"/>
      <c r="VDA39" s="2027"/>
      <c r="VDB39" s="2027"/>
      <c r="VDC39" s="2027"/>
      <c r="VDD39" s="2027"/>
      <c r="VDE39" s="2027"/>
      <c r="VDF39" s="2027"/>
      <c r="VDG39" s="2027"/>
      <c r="VDH39" s="2027"/>
      <c r="VDI39" s="2027"/>
      <c r="VDJ39" s="2027"/>
      <c r="VDK39" s="2027"/>
      <c r="VDL39" s="2027"/>
      <c r="VDM39" s="2027"/>
      <c r="VDN39" s="2027"/>
      <c r="VDO39" s="2027"/>
      <c r="VDP39" s="2027"/>
      <c r="VDQ39" s="2027"/>
      <c r="VDR39" s="2027"/>
      <c r="VDS39" s="2027"/>
      <c r="VDT39" s="2027"/>
      <c r="VDU39" s="2027"/>
      <c r="VDV39" s="2027"/>
      <c r="VDW39" s="2027"/>
      <c r="VDX39" s="2027"/>
      <c r="VDY39" s="2027"/>
      <c r="VDZ39" s="2027"/>
      <c r="VEA39" s="2027"/>
      <c r="VEB39" s="2027"/>
      <c r="VEC39" s="2027"/>
      <c r="VED39" s="2027"/>
      <c r="VEE39" s="2027"/>
      <c r="VEF39" s="2027"/>
      <c r="VEG39" s="2027"/>
      <c r="VEH39" s="2027"/>
      <c r="VEI39" s="2027"/>
      <c r="VEJ39" s="2027"/>
      <c r="VEK39" s="2027"/>
      <c r="VEL39" s="2027"/>
      <c r="VEM39" s="2027"/>
      <c r="VEN39" s="2027"/>
      <c r="VEO39" s="2027"/>
      <c r="VEP39" s="2027"/>
      <c r="VEQ39" s="2027"/>
      <c r="VER39" s="2027"/>
      <c r="VES39" s="2027"/>
      <c r="VET39" s="2027"/>
      <c r="VEU39" s="2027"/>
      <c r="VEV39" s="2027"/>
      <c r="VEW39" s="2027"/>
      <c r="VEX39" s="2027"/>
      <c r="VEY39" s="2027"/>
      <c r="VEZ39" s="2027"/>
      <c r="VFA39" s="2027"/>
      <c r="VFB39" s="2027"/>
      <c r="VFC39" s="2027"/>
      <c r="VFD39" s="2027"/>
      <c r="VFE39" s="2027"/>
      <c r="VFF39" s="2027"/>
      <c r="VFG39" s="2027"/>
      <c r="VFH39" s="2027"/>
      <c r="VFI39" s="2027"/>
      <c r="VFJ39" s="2027"/>
      <c r="VFK39" s="2027"/>
      <c r="VFL39" s="2027"/>
      <c r="VFM39" s="2027"/>
      <c r="VFN39" s="2027"/>
      <c r="VFO39" s="2027"/>
      <c r="VFP39" s="2027"/>
      <c r="VFQ39" s="2027"/>
      <c r="VFR39" s="2027"/>
      <c r="VFS39" s="2027"/>
      <c r="VFT39" s="2027"/>
      <c r="VFU39" s="2027"/>
      <c r="VFV39" s="2027"/>
      <c r="VFW39" s="2027"/>
      <c r="VFX39" s="2027"/>
      <c r="VFY39" s="2027"/>
      <c r="VFZ39" s="2027"/>
      <c r="VGA39" s="2027"/>
      <c r="VGB39" s="2027"/>
      <c r="VGC39" s="2027"/>
      <c r="VGD39" s="2027"/>
      <c r="VGE39" s="2027"/>
      <c r="VGF39" s="2027"/>
      <c r="VGG39" s="2027"/>
      <c r="VGH39" s="2027"/>
      <c r="VGI39" s="2027"/>
      <c r="VGJ39" s="2027"/>
      <c r="VGK39" s="2027"/>
      <c r="VGL39" s="2027"/>
      <c r="VGM39" s="2027"/>
      <c r="VGN39" s="2027"/>
      <c r="VGO39" s="2027"/>
      <c r="VGP39" s="2027"/>
      <c r="VGQ39" s="2027"/>
      <c r="VGR39" s="2027"/>
      <c r="VGS39" s="2027"/>
      <c r="VGT39" s="2027"/>
      <c r="VGU39" s="2027"/>
      <c r="VGV39" s="2027"/>
      <c r="VGW39" s="2027"/>
      <c r="VGX39" s="2027"/>
      <c r="VGY39" s="2027"/>
      <c r="VGZ39" s="2027"/>
      <c r="VHA39" s="2027"/>
      <c r="VHB39" s="2027"/>
      <c r="VHC39" s="2027"/>
      <c r="VHD39" s="2027"/>
      <c r="VHE39" s="2027"/>
      <c r="VHF39" s="2027"/>
      <c r="VHG39" s="2027"/>
      <c r="VHH39" s="2027"/>
      <c r="VHI39" s="2027"/>
      <c r="VHJ39" s="2027"/>
      <c r="VHK39" s="2027"/>
      <c r="VHL39" s="2027"/>
      <c r="VHM39" s="2027"/>
      <c r="VHN39" s="2027"/>
      <c r="VHO39" s="2027"/>
      <c r="VHP39" s="2027"/>
      <c r="VHQ39" s="2027"/>
      <c r="VHR39" s="2027"/>
      <c r="VHS39" s="2027"/>
      <c r="VHT39" s="2027"/>
      <c r="VHU39" s="2027"/>
      <c r="VHV39" s="2027"/>
      <c r="VHW39" s="2027"/>
      <c r="VHX39" s="2027"/>
      <c r="VHY39" s="2027"/>
      <c r="VHZ39" s="2027"/>
      <c r="VIA39" s="2027"/>
      <c r="VIB39" s="2027"/>
      <c r="VIC39" s="2027"/>
      <c r="VID39" s="2027"/>
      <c r="VIE39" s="2027"/>
      <c r="VIF39" s="2027"/>
      <c r="VIG39" s="2027"/>
      <c r="VIH39" s="2027"/>
      <c r="VII39" s="2027"/>
      <c r="VIJ39" s="2027"/>
      <c r="VIK39" s="2027"/>
      <c r="VIL39" s="2027"/>
      <c r="VIM39" s="2027"/>
      <c r="VIN39" s="2027"/>
      <c r="VIO39" s="2027"/>
      <c r="VIP39" s="2027"/>
      <c r="VIQ39" s="2027"/>
      <c r="VIR39" s="2027"/>
      <c r="VIS39" s="2027"/>
      <c r="VIT39" s="2027"/>
      <c r="VIU39" s="2027"/>
      <c r="VIV39" s="2027"/>
      <c r="VIW39" s="2027"/>
      <c r="VIX39" s="2027"/>
      <c r="VIY39" s="2027"/>
      <c r="VIZ39" s="2027"/>
      <c r="VJA39" s="2027"/>
      <c r="VJB39" s="2027"/>
      <c r="VJC39" s="2027"/>
      <c r="VJD39" s="2027"/>
      <c r="VJE39" s="2027"/>
      <c r="VJF39" s="2027"/>
      <c r="VJG39" s="2027"/>
      <c r="VJH39" s="2027"/>
      <c r="VJI39" s="2027"/>
      <c r="VJJ39" s="2027"/>
      <c r="VJK39" s="2027"/>
      <c r="VJL39" s="2027"/>
      <c r="VJM39" s="2027"/>
      <c r="VJN39" s="2027"/>
      <c r="VJO39" s="2027"/>
      <c r="VJP39" s="2027"/>
      <c r="VJQ39" s="2027"/>
      <c r="VJR39" s="2027"/>
      <c r="VJS39" s="2027"/>
      <c r="VJT39" s="2027"/>
      <c r="VJU39" s="2027"/>
      <c r="VJV39" s="2027"/>
      <c r="VJW39" s="2027"/>
      <c r="VJX39" s="2027"/>
      <c r="VJY39" s="2027"/>
      <c r="VJZ39" s="2027"/>
      <c r="VKA39" s="2027"/>
      <c r="VKB39" s="2027"/>
      <c r="VKC39" s="2027"/>
      <c r="VKD39" s="2027"/>
      <c r="VKE39" s="2027"/>
      <c r="VKF39" s="2027"/>
      <c r="VKG39" s="2027"/>
      <c r="VKH39" s="2027"/>
      <c r="VKI39" s="2027"/>
      <c r="VKJ39" s="2027"/>
      <c r="VKK39" s="2027"/>
      <c r="VKL39" s="2027"/>
      <c r="VKM39" s="2027"/>
      <c r="VKN39" s="2027"/>
      <c r="VKO39" s="2027"/>
      <c r="VKP39" s="2027"/>
      <c r="VKQ39" s="2027"/>
      <c r="VKR39" s="2027"/>
      <c r="VKS39" s="2027"/>
      <c r="VKT39" s="2027"/>
      <c r="VKU39" s="2027"/>
      <c r="VKV39" s="2027"/>
      <c r="VKW39" s="2027"/>
      <c r="VKX39" s="2027"/>
      <c r="VKY39" s="2027"/>
      <c r="VKZ39" s="2027"/>
      <c r="VLA39" s="2027"/>
      <c r="VLB39" s="2027"/>
      <c r="VLC39" s="2027"/>
      <c r="VLD39" s="2027"/>
      <c r="VLE39" s="2027"/>
      <c r="VLF39" s="2027"/>
      <c r="VLG39" s="2027"/>
      <c r="VLH39" s="2027"/>
      <c r="VLI39" s="2027"/>
      <c r="VLJ39" s="2027"/>
      <c r="VLK39" s="2027"/>
      <c r="VLL39" s="2027"/>
      <c r="VLM39" s="2027"/>
      <c r="VLN39" s="2027"/>
      <c r="VLO39" s="2027"/>
      <c r="VLP39" s="2027"/>
      <c r="VLQ39" s="2027"/>
      <c r="VLR39" s="2027"/>
      <c r="VLS39" s="2027"/>
      <c r="VLT39" s="2027"/>
      <c r="VLU39" s="2027"/>
      <c r="VLV39" s="2027"/>
      <c r="VLW39" s="2027"/>
      <c r="VLX39" s="2027"/>
      <c r="VLY39" s="2027"/>
      <c r="VLZ39" s="2027"/>
      <c r="VMA39" s="2027"/>
      <c r="VMB39" s="2027"/>
      <c r="VMC39" s="2027"/>
      <c r="VMD39" s="2027"/>
      <c r="VME39" s="2027"/>
      <c r="VMF39" s="2027"/>
      <c r="VMG39" s="2027"/>
      <c r="VMH39" s="2027"/>
      <c r="VMI39" s="2027"/>
      <c r="VMJ39" s="2027"/>
      <c r="VMK39" s="2027"/>
      <c r="VML39" s="2027"/>
      <c r="VMM39" s="2027"/>
      <c r="VMN39" s="2027"/>
      <c r="VMO39" s="2027"/>
      <c r="VMP39" s="2027"/>
      <c r="VMQ39" s="2027"/>
      <c r="VMR39" s="2027"/>
      <c r="VMS39" s="2027"/>
      <c r="VMT39" s="2027"/>
      <c r="VMU39" s="2027"/>
      <c r="VMV39" s="2027"/>
      <c r="VMW39" s="2027"/>
      <c r="VMX39" s="2027"/>
      <c r="VMY39" s="2027"/>
      <c r="VMZ39" s="2027"/>
      <c r="VNA39" s="2027"/>
      <c r="VNB39" s="2027"/>
      <c r="VNC39" s="2027"/>
      <c r="VND39" s="2027"/>
      <c r="VNE39" s="2027"/>
      <c r="VNF39" s="2027"/>
      <c r="VNG39" s="2027"/>
      <c r="VNH39" s="2027"/>
      <c r="VNI39" s="2027"/>
      <c r="VNJ39" s="2027"/>
      <c r="VNK39" s="2027"/>
      <c r="VNL39" s="2027"/>
      <c r="VNM39" s="2027"/>
      <c r="VNN39" s="2027"/>
      <c r="VNO39" s="2027"/>
      <c r="VNP39" s="2027"/>
      <c r="VNQ39" s="2027"/>
      <c r="VNR39" s="2027"/>
      <c r="VNS39" s="2027"/>
      <c r="VNT39" s="2027"/>
      <c r="VNU39" s="2027"/>
      <c r="VNV39" s="2027"/>
      <c r="VNW39" s="2027"/>
      <c r="VNX39" s="2027"/>
      <c r="VNY39" s="2027"/>
      <c r="VNZ39" s="2027"/>
      <c r="VOA39" s="2027"/>
      <c r="VOB39" s="2027"/>
      <c r="VOC39" s="2027"/>
      <c r="VOD39" s="2027"/>
      <c r="VOE39" s="2027"/>
      <c r="VOF39" s="2027"/>
      <c r="VOG39" s="2027"/>
      <c r="VOH39" s="2027"/>
      <c r="VOI39" s="2027"/>
      <c r="VOJ39" s="2027"/>
      <c r="VOK39" s="2027"/>
      <c r="VOL39" s="2027"/>
      <c r="VOM39" s="2027"/>
      <c r="VON39" s="2027"/>
      <c r="VOO39" s="2027"/>
      <c r="VOP39" s="2027"/>
      <c r="VOQ39" s="2027"/>
      <c r="VOR39" s="2027"/>
      <c r="VOS39" s="2027"/>
      <c r="VOT39" s="2027"/>
      <c r="VOU39" s="2027"/>
      <c r="VOV39" s="2027"/>
      <c r="VOW39" s="2027"/>
      <c r="VOX39" s="2027"/>
      <c r="VOY39" s="2027"/>
      <c r="VOZ39" s="2027"/>
      <c r="VPA39" s="2027"/>
      <c r="VPB39" s="2027"/>
      <c r="VPC39" s="2027"/>
      <c r="VPD39" s="2027"/>
      <c r="VPE39" s="2027"/>
      <c r="VPF39" s="2027"/>
      <c r="VPG39" s="2027"/>
      <c r="VPH39" s="2027"/>
      <c r="VPI39" s="2027"/>
      <c r="VPJ39" s="2027"/>
      <c r="VPK39" s="2027"/>
      <c r="VPL39" s="2027"/>
      <c r="VPM39" s="2027"/>
      <c r="VPN39" s="2027"/>
      <c r="VPO39" s="2027"/>
      <c r="VPP39" s="2027"/>
      <c r="VPQ39" s="2027"/>
      <c r="VPR39" s="2027"/>
      <c r="VPS39" s="2027"/>
      <c r="VPT39" s="2027"/>
      <c r="VPU39" s="2027"/>
      <c r="VPV39" s="2027"/>
      <c r="VPW39" s="2027"/>
      <c r="VPX39" s="2027"/>
      <c r="VPY39" s="2027"/>
      <c r="VPZ39" s="2027"/>
      <c r="VQA39" s="2027"/>
      <c r="VQB39" s="2027"/>
      <c r="VQC39" s="2027"/>
      <c r="VQD39" s="2027"/>
      <c r="VQE39" s="2027"/>
      <c r="VQF39" s="2027"/>
      <c r="VQG39" s="2027"/>
      <c r="VQH39" s="2027"/>
      <c r="VQI39" s="2027"/>
      <c r="VQJ39" s="2027"/>
      <c r="VQK39" s="2027"/>
      <c r="VQL39" s="2027"/>
      <c r="VQM39" s="2027"/>
      <c r="VQN39" s="2027"/>
      <c r="VQO39" s="2027"/>
      <c r="VQP39" s="2027"/>
      <c r="VQQ39" s="2027"/>
      <c r="VQR39" s="2027"/>
      <c r="VQS39" s="2027"/>
      <c r="VQT39" s="2027"/>
      <c r="VQU39" s="2027"/>
      <c r="VQV39" s="2027"/>
      <c r="VQW39" s="2027"/>
      <c r="VQX39" s="2027"/>
      <c r="VQY39" s="2027"/>
      <c r="VQZ39" s="2027"/>
      <c r="VRA39" s="2027"/>
      <c r="VRB39" s="2027"/>
      <c r="VRC39" s="2027"/>
      <c r="VRD39" s="2027"/>
      <c r="VRE39" s="2027"/>
      <c r="VRF39" s="2027"/>
      <c r="VRG39" s="2027"/>
      <c r="VRH39" s="2027"/>
      <c r="VRI39" s="2027"/>
      <c r="VRJ39" s="2027"/>
      <c r="VRK39" s="2027"/>
      <c r="VRL39" s="2027"/>
      <c r="VRM39" s="2027"/>
      <c r="VRN39" s="2027"/>
      <c r="VRO39" s="2027"/>
      <c r="VRP39" s="2027"/>
      <c r="VRQ39" s="2027"/>
      <c r="VRR39" s="2027"/>
      <c r="VRS39" s="2027"/>
      <c r="VRT39" s="2027"/>
      <c r="VRU39" s="2027"/>
      <c r="VRV39" s="2027"/>
      <c r="VRW39" s="2027"/>
      <c r="VRX39" s="2027"/>
      <c r="VRY39" s="2027"/>
      <c r="VRZ39" s="2027"/>
      <c r="VSA39" s="2027"/>
      <c r="VSB39" s="2027"/>
      <c r="VSC39" s="2027"/>
      <c r="VSD39" s="2027"/>
      <c r="VSE39" s="2027"/>
      <c r="VSF39" s="2027"/>
      <c r="VSG39" s="2027"/>
      <c r="VSH39" s="2027"/>
      <c r="VSI39" s="2027"/>
      <c r="VSJ39" s="2027"/>
      <c r="VSK39" s="2027"/>
      <c r="VSL39" s="2027"/>
      <c r="VSM39" s="2027"/>
      <c r="VSN39" s="2027"/>
      <c r="VSO39" s="2027"/>
      <c r="VSP39" s="2027"/>
      <c r="VSQ39" s="2027"/>
      <c r="VSR39" s="2027"/>
      <c r="VSS39" s="2027"/>
      <c r="VST39" s="2027"/>
      <c r="VSU39" s="2027"/>
      <c r="VSV39" s="2027"/>
      <c r="VSW39" s="2027"/>
      <c r="VSX39" s="2027"/>
      <c r="VSY39" s="2027"/>
      <c r="VSZ39" s="2027"/>
      <c r="VTA39" s="2027"/>
      <c r="VTB39" s="2027"/>
      <c r="VTC39" s="2027"/>
      <c r="VTD39" s="2027"/>
      <c r="VTE39" s="2027"/>
      <c r="VTF39" s="2027"/>
      <c r="VTG39" s="2027"/>
      <c r="VTH39" s="2027"/>
      <c r="VTI39" s="2027"/>
      <c r="VTJ39" s="2027"/>
      <c r="VTK39" s="2027"/>
      <c r="VTL39" s="2027"/>
      <c r="VTM39" s="2027"/>
      <c r="VTN39" s="2027"/>
      <c r="VTO39" s="2027"/>
      <c r="VTP39" s="2027"/>
      <c r="VTQ39" s="2027"/>
      <c r="VTR39" s="2027"/>
      <c r="VTS39" s="2027"/>
      <c r="VTT39" s="2027"/>
      <c r="VTU39" s="2027"/>
      <c r="VTV39" s="2027"/>
      <c r="VTW39" s="2027"/>
      <c r="VTX39" s="2027"/>
      <c r="VTY39" s="2027"/>
      <c r="VTZ39" s="2027"/>
      <c r="VUA39" s="2027"/>
      <c r="VUB39" s="2027"/>
      <c r="VUC39" s="2027"/>
      <c r="VUD39" s="2027"/>
      <c r="VUE39" s="2027"/>
      <c r="VUF39" s="2027"/>
      <c r="VUG39" s="2027"/>
      <c r="VUH39" s="2027"/>
      <c r="VUI39" s="2027"/>
      <c r="VUJ39" s="2027"/>
      <c r="VUK39" s="2027"/>
      <c r="VUL39" s="2027"/>
      <c r="VUM39" s="2027"/>
      <c r="VUN39" s="2027"/>
      <c r="VUO39" s="2027"/>
      <c r="VUP39" s="2027"/>
      <c r="VUQ39" s="2027"/>
      <c r="VUR39" s="2027"/>
      <c r="VUS39" s="2027"/>
      <c r="VUT39" s="2027"/>
      <c r="VUU39" s="2027"/>
      <c r="VUV39" s="2027"/>
      <c r="VUW39" s="2027"/>
      <c r="VUX39" s="2027"/>
      <c r="VUY39" s="2027"/>
      <c r="VUZ39" s="2027"/>
      <c r="VVA39" s="2027"/>
      <c r="VVB39" s="2027"/>
      <c r="VVC39" s="2027"/>
      <c r="VVD39" s="2027"/>
      <c r="VVE39" s="2027"/>
      <c r="VVF39" s="2027"/>
      <c r="VVG39" s="2027"/>
      <c r="VVH39" s="2027"/>
      <c r="VVI39" s="2027"/>
      <c r="VVJ39" s="2027"/>
      <c r="VVK39" s="2027"/>
      <c r="VVL39" s="2027"/>
      <c r="VVM39" s="2027"/>
      <c r="VVN39" s="2027"/>
      <c r="VVO39" s="2027"/>
      <c r="VVP39" s="2027"/>
      <c r="VVQ39" s="2027"/>
      <c r="VVR39" s="2027"/>
      <c r="VVS39" s="2027"/>
      <c r="VVT39" s="2027"/>
      <c r="VVU39" s="2027"/>
      <c r="VVV39" s="2027"/>
      <c r="VVW39" s="2027"/>
      <c r="VVX39" s="2027"/>
      <c r="VVY39" s="2027"/>
      <c r="VVZ39" s="2027"/>
      <c r="VWA39" s="2027"/>
      <c r="VWB39" s="2027"/>
      <c r="VWC39" s="2027"/>
      <c r="VWD39" s="2027"/>
      <c r="VWE39" s="2027"/>
      <c r="VWF39" s="2027"/>
      <c r="VWG39" s="2027"/>
      <c r="VWH39" s="2027"/>
      <c r="VWI39" s="2027"/>
      <c r="VWJ39" s="2027"/>
      <c r="VWK39" s="2027"/>
      <c r="VWL39" s="2027"/>
      <c r="VWM39" s="2027"/>
      <c r="VWN39" s="2027"/>
      <c r="VWO39" s="2027"/>
      <c r="VWP39" s="2027"/>
      <c r="VWQ39" s="2027"/>
      <c r="VWR39" s="2027"/>
      <c r="VWS39" s="2027"/>
      <c r="VWT39" s="2027"/>
      <c r="VWU39" s="2027"/>
      <c r="VWV39" s="2027"/>
      <c r="VWW39" s="2027"/>
      <c r="VWX39" s="2027"/>
      <c r="VWY39" s="2027"/>
      <c r="VWZ39" s="2027"/>
      <c r="VXA39" s="2027"/>
      <c r="VXB39" s="2027"/>
      <c r="VXC39" s="2027"/>
      <c r="VXD39" s="2027"/>
      <c r="VXE39" s="2027"/>
      <c r="VXF39" s="2027"/>
      <c r="VXG39" s="2027"/>
      <c r="VXH39" s="2027"/>
      <c r="VXI39" s="2027"/>
      <c r="VXJ39" s="2027"/>
      <c r="VXK39" s="2027"/>
      <c r="VXL39" s="2027"/>
      <c r="VXM39" s="2027"/>
      <c r="VXN39" s="2027"/>
      <c r="VXO39" s="2027"/>
      <c r="VXP39" s="2027"/>
      <c r="VXQ39" s="2027"/>
      <c r="VXR39" s="2027"/>
      <c r="VXS39" s="2027"/>
      <c r="VXT39" s="2027"/>
      <c r="VXU39" s="2027"/>
      <c r="VXV39" s="2027"/>
      <c r="VXW39" s="2027"/>
      <c r="VXX39" s="2027"/>
      <c r="VXY39" s="2027"/>
      <c r="VXZ39" s="2027"/>
      <c r="VYA39" s="2027"/>
      <c r="VYB39" s="2027"/>
      <c r="VYC39" s="2027"/>
      <c r="VYD39" s="2027"/>
      <c r="VYE39" s="2027"/>
      <c r="VYF39" s="2027"/>
      <c r="VYG39" s="2027"/>
      <c r="VYH39" s="2027"/>
      <c r="VYI39" s="2027"/>
      <c r="VYJ39" s="2027"/>
      <c r="VYK39" s="2027"/>
      <c r="VYL39" s="2027"/>
      <c r="VYM39" s="2027"/>
      <c r="VYN39" s="2027"/>
      <c r="VYO39" s="2027"/>
      <c r="VYP39" s="2027"/>
      <c r="VYQ39" s="2027"/>
      <c r="VYR39" s="2027"/>
      <c r="VYS39" s="2027"/>
      <c r="VYT39" s="2027"/>
      <c r="VYU39" s="2027"/>
      <c r="VYV39" s="2027"/>
      <c r="VYW39" s="2027"/>
      <c r="VYX39" s="2027"/>
      <c r="VYY39" s="2027"/>
      <c r="VYZ39" s="2027"/>
      <c r="VZA39" s="2027"/>
      <c r="VZB39" s="2027"/>
      <c r="VZC39" s="2027"/>
      <c r="VZD39" s="2027"/>
      <c r="VZE39" s="2027"/>
      <c r="VZF39" s="2027"/>
      <c r="VZG39" s="2027"/>
      <c r="VZH39" s="2027"/>
      <c r="VZI39" s="2027"/>
      <c r="VZJ39" s="2027"/>
      <c r="VZK39" s="2027"/>
      <c r="VZL39" s="2027"/>
      <c r="VZM39" s="2027"/>
      <c r="VZN39" s="2027"/>
      <c r="VZO39" s="2027"/>
      <c r="VZP39" s="2027"/>
      <c r="VZQ39" s="2027"/>
      <c r="VZR39" s="2027"/>
      <c r="VZS39" s="2027"/>
      <c r="VZT39" s="2027"/>
      <c r="VZU39" s="2027"/>
      <c r="VZV39" s="2027"/>
      <c r="VZW39" s="2027"/>
      <c r="VZX39" s="2027"/>
      <c r="VZY39" s="2027"/>
      <c r="VZZ39" s="2027"/>
      <c r="WAA39" s="2027"/>
      <c r="WAB39" s="2027"/>
      <c r="WAC39" s="2027"/>
      <c r="WAD39" s="2027"/>
      <c r="WAE39" s="2027"/>
      <c r="WAF39" s="2027"/>
      <c r="WAG39" s="2027"/>
      <c r="WAH39" s="2027"/>
      <c r="WAI39" s="2027"/>
      <c r="WAJ39" s="2027"/>
      <c r="WAK39" s="2027"/>
      <c r="WAL39" s="2027"/>
      <c r="WAM39" s="2027"/>
      <c r="WAN39" s="2027"/>
      <c r="WAO39" s="2027"/>
      <c r="WAP39" s="2027"/>
      <c r="WAQ39" s="2027"/>
      <c r="WAR39" s="2027"/>
      <c r="WAS39" s="2027"/>
      <c r="WAT39" s="2027"/>
      <c r="WAU39" s="2027"/>
      <c r="WAV39" s="2027"/>
      <c r="WAW39" s="2027"/>
      <c r="WAX39" s="2027"/>
      <c r="WAY39" s="2027"/>
      <c r="WAZ39" s="2027"/>
      <c r="WBA39" s="2027"/>
      <c r="WBB39" s="2027"/>
      <c r="WBC39" s="2027"/>
      <c r="WBD39" s="2027"/>
      <c r="WBE39" s="2027"/>
      <c r="WBF39" s="2027"/>
      <c r="WBG39" s="2027"/>
      <c r="WBH39" s="2027"/>
      <c r="WBI39" s="2027"/>
      <c r="WBJ39" s="2027"/>
      <c r="WBK39" s="2027"/>
      <c r="WBL39" s="2027"/>
      <c r="WBM39" s="2027"/>
      <c r="WBN39" s="2027"/>
      <c r="WBO39" s="2027"/>
      <c r="WBP39" s="2027"/>
      <c r="WBQ39" s="2027"/>
      <c r="WBR39" s="2027"/>
      <c r="WBS39" s="2027"/>
      <c r="WBT39" s="2027"/>
      <c r="WBU39" s="2027"/>
      <c r="WBV39" s="2027"/>
      <c r="WBW39" s="2027"/>
      <c r="WBX39" s="2027"/>
      <c r="WBY39" s="2027"/>
      <c r="WBZ39" s="2027"/>
      <c r="WCA39" s="2027"/>
      <c r="WCB39" s="2027"/>
      <c r="WCC39" s="2027"/>
      <c r="WCD39" s="2027"/>
      <c r="WCE39" s="2027"/>
      <c r="WCF39" s="2027"/>
      <c r="WCG39" s="2027"/>
      <c r="WCH39" s="2027"/>
      <c r="WCI39" s="2027"/>
      <c r="WCJ39" s="2027"/>
      <c r="WCK39" s="2027"/>
      <c r="WCL39" s="2027"/>
      <c r="WCM39" s="2027"/>
      <c r="WCN39" s="2027"/>
      <c r="WCO39" s="2027"/>
      <c r="WCP39" s="2027"/>
      <c r="WCQ39" s="2027"/>
      <c r="WCR39" s="2027"/>
      <c r="WCS39" s="2027"/>
      <c r="WCT39" s="2027"/>
      <c r="WCU39" s="2027"/>
      <c r="WCV39" s="2027"/>
      <c r="WCW39" s="2027"/>
      <c r="WCX39" s="2027"/>
      <c r="WCY39" s="2027"/>
      <c r="WCZ39" s="2027"/>
      <c r="WDA39" s="2027"/>
      <c r="WDB39" s="2027"/>
      <c r="WDC39" s="2027"/>
      <c r="WDD39" s="2027"/>
      <c r="WDE39" s="2027"/>
      <c r="WDF39" s="2027"/>
      <c r="WDG39" s="2027"/>
      <c r="WDH39" s="2027"/>
      <c r="WDI39" s="2027"/>
      <c r="WDJ39" s="2027"/>
      <c r="WDK39" s="2027"/>
      <c r="WDL39" s="2027"/>
      <c r="WDM39" s="2027"/>
      <c r="WDN39" s="2027"/>
      <c r="WDO39" s="2027"/>
      <c r="WDP39" s="2027"/>
      <c r="WDQ39" s="2027"/>
      <c r="WDR39" s="2027"/>
      <c r="WDS39" s="2027"/>
      <c r="WDT39" s="2027"/>
      <c r="WDU39" s="2027"/>
      <c r="WDV39" s="2027"/>
      <c r="WDW39" s="2027"/>
      <c r="WDX39" s="2027"/>
      <c r="WDY39" s="2027"/>
      <c r="WDZ39" s="2027"/>
      <c r="WEA39" s="2027"/>
      <c r="WEB39" s="2027"/>
      <c r="WEC39" s="2027"/>
      <c r="WED39" s="2027"/>
      <c r="WEE39" s="2027"/>
      <c r="WEF39" s="2027"/>
      <c r="WEG39" s="2027"/>
      <c r="WEH39" s="2027"/>
      <c r="WEI39" s="2027"/>
      <c r="WEJ39" s="2027"/>
      <c r="WEK39" s="2027"/>
      <c r="WEL39" s="2027"/>
      <c r="WEM39" s="2027"/>
      <c r="WEN39" s="2027"/>
      <c r="WEO39" s="2027"/>
      <c r="WEP39" s="2027"/>
      <c r="WEQ39" s="2027"/>
      <c r="WER39" s="2027"/>
      <c r="WES39" s="2027"/>
      <c r="WET39" s="2027"/>
      <c r="WEU39" s="2027"/>
      <c r="WEV39" s="2027"/>
      <c r="WEW39" s="2027"/>
      <c r="WEX39" s="2027"/>
      <c r="WEY39" s="2027"/>
      <c r="WEZ39" s="2027"/>
      <c r="WFA39" s="2027"/>
      <c r="WFB39" s="2027"/>
      <c r="WFC39" s="2027"/>
      <c r="WFD39" s="2027"/>
      <c r="WFE39" s="2027"/>
      <c r="WFF39" s="2027"/>
      <c r="WFG39" s="2027"/>
      <c r="WFH39" s="2027"/>
      <c r="WFI39" s="2027"/>
      <c r="WFJ39" s="2027"/>
      <c r="WFK39" s="2027"/>
      <c r="WFL39" s="2027"/>
      <c r="WFM39" s="2027"/>
      <c r="WFN39" s="2027"/>
      <c r="WFO39" s="2027"/>
      <c r="WFP39" s="2027"/>
      <c r="WFQ39" s="2027"/>
      <c r="WFR39" s="2027"/>
      <c r="WFS39" s="2027"/>
      <c r="WFT39" s="2027"/>
      <c r="WFU39" s="2027"/>
      <c r="WFV39" s="2027"/>
      <c r="WFW39" s="2027"/>
      <c r="WFX39" s="2027"/>
      <c r="WFY39" s="2027"/>
      <c r="WFZ39" s="2027"/>
      <c r="WGA39" s="2027"/>
      <c r="WGB39" s="2027"/>
      <c r="WGC39" s="2027"/>
      <c r="WGD39" s="2027"/>
      <c r="WGE39" s="2027"/>
      <c r="WGF39" s="2027"/>
      <c r="WGG39" s="2027"/>
      <c r="WGH39" s="2027"/>
      <c r="WGI39" s="2027"/>
      <c r="WGJ39" s="2027"/>
      <c r="WGK39" s="2027"/>
      <c r="WGL39" s="2027"/>
      <c r="WGM39" s="2027"/>
      <c r="WGN39" s="2027"/>
      <c r="WGO39" s="2027"/>
      <c r="WGP39" s="2027"/>
      <c r="WGQ39" s="2027"/>
      <c r="WGR39" s="2027"/>
      <c r="WGS39" s="2027"/>
      <c r="WGT39" s="2027"/>
      <c r="WGU39" s="2027"/>
      <c r="WGV39" s="2027"/>
      <c r="WGW39" s="2027"/>
      <c r="WGX39" s="2027"/>
      <c r="WGY39" s="2027"/>
      <c r="WGZ39" s="2027"/>
      <c r="WHA39" s="2027"/>
      <c r="WHB39" s="2027"/>
      <c r="WHC39" s="2027"/>
      <c r="WHD39" s="2027"/>
      <c r="WHE39" s="2027"/>
      <c r="WHF39" s="2027"/>
      <c r="WHG39" s="2027"/>
      <c r="WHH39" s="2027"/>
      <c r="WHI39" s="2027"/>
      <c r="WHJ39" s="2027"/>
      <c r="WHK39" s="2027"/>
      <c r="WHL39" s="2027"/>
      <c r="WHM39" s="2027"/>
      <c r="WHN39" s="2027"/>
      <c r="WHO39" s="2027"/>
      <c r="WHP39" s="2027"/>
      <c r="WHQ39" s="2027"/>
      <c r="WHR39" s="2027"/>
      <c r="WHS39" s="2027"/>
      <c r="WHT39" s="2027"/>
      <c r="WHU39" s="2027"/>
      <c r="WHV39" s="2027"/>
      <c r="WHW39" s="2027"/>
      <c r="WHX39" s="2027"/>
      <c r="WHY39" s="2027"/>
      <c r="WHZ39" s="2027"/>
      <c r="WIA39" s="2027"/>
      <c r="WIB39" s="2027"/>
      <c r="WIC39" s="2027"/>
      <c r="WID39" s="2027"/>
      <c r="WIE39" s="2027"/>
      <c r="WIF39" s="2027"/>
      <c r="WIG39" s="2027"/>
      <c r="WIH39" s="2027"/>
      <c r="WII39" s="2027"/>
      <c r="WIJ39" s="2027"/>
      <c r="WIK39" s="2027"/>
      <c r="WIL39" s="2027"/>
      <c r="WIM39" s="2027"/>
      <c r="WIN39" s="2027"/>
      <c r="WIO39" s="2027"/>
      <c r="WIP39" s="2027"/>
      <c r="WIQ39" s="2027"/>
      <c r="WIR39" s="2027"/>
      <c r="WIS39" s="2027"/>
      <c r="WIT39" s="2027"/>
      <c r="WIU39" s="2027"/>
      <c r="WIV39" s="2027"/>
      <c r="WIW39" s="2027"/>
      <c r="WIX39" s="2027"/>
      <c r="WIY39" s="2027"/>
      <c r="WIZ39" s="2027"/>
      <c r="WJA39" s="2027"/>
      <c r="WJB39" s="2027"/>
      <c r="WJC39" s="2027"/>
      <c r="WJD39" s="2027"/>
      <c r="WJE39" s="2027"/>
      <c r="WJF39" s="2027"/>
      <c r="WJG39" s="2027"/>
      <c r="WJH39" s="2027"/>
      <c r="WJI39" s="2027"/>
      <c r="WJJ39" s="2027"/>
      <c r="WJK39" s="2027"/>
      <c r="WJL39" s="2027"/>
      <c r="WJM39" s="2027"/>
      <c r="WJN39" s="2027"/>
      <c r="WJO39" s="2027"/>
      <c r="WJP39" s="2027"/>
      <c r="WJQ39" s="2027"/>
      <c r="WJR39" s="2027"/>
      <c r="WJS39" s="2027"/>
      <c r="WJT39" s="2027"/>
      <c r="WJU39" s="2027"/>
      <c r="WJV39" s="2027"/>
      <c r="WJW39" s="2027"/>
      <c r="WJX39" s="2027"/>
      <c r="WJY39" s="2027"/>
      <c r="WJZ39" s="2027"/>
      <c r="WKA39" s="2027"/>
      <c r="WKB39" s="2027"/>
      <c r="WKC39" s="2027"/>
      <c r="WKD39" s="2027"/>
      <c r="WKE39" s="2027"/>
      <c r="WKF39" s="2027"/>
      <c r="WKG39" s="2027"/>
      <c r="WKH39" s="2027"/>
      <c r="WKI39" s="2027"/>
      <c r="WKJ39" s="2027"/>
      <c r="WKK39" s="2027"/>
      <c r="WKL39" s="2027"/>
      <c r="WKM39" s="2027"/>
      <c r="WKN39" s="2027"/>
      <c r="WKO39" s="2027"/>
      <c r="WKP39" s="2027"/>
      <c r="WKQ39" s="2027"/>
      <c r="WKR39" s="2027"/>
      <c r="WKS39" s="2027"/>
      <c r="WKT39" s="2027"/>
      <c r="WKU39" s="2027"/>
      <c r="WKV39" s="2027"/>
      <c r="WKW39" s="2027"/>
      <c r="WKX39" s="2027"/>
      <c r="WKY39" s="2027"/>
      <c r="WKZ39" s="2027"/>
      <c r="WLA39" s="2027"/>
      <c r="WLB39" s="2027"/>
      <c r="WLC39" s="2027"/>
      <c r="WLD39" s="2027"/>
      <c r="WLE39" s="2027"/>
      <c r="WLF39" s="2027"/>
      <c r="WLG39" s="2027"/>
      <c r="WLH39" s="2027"/>
      <c r="WLI39" s="2027"/>
      <c r="WLJ39" s="2027"/>
      <c r="WLK39" s="2027"/>
      <c r="WLL39" s="2027"/>
      <c r="WLM39" s="2027"/>
      <c r="WLN39" s="2027"/>
      <c r="WLO39" s="2027"/>
      <c r="WLP39" s="2027"/>
      <c r="WLQ39" s="2027"/>
      <c r="WLR39" s="2027"/>
      <c r="WLS39" s="2027"/>
      <c r="WLT39" s="2027"/>
      <c r="WLU39" s="2027"/>
      <c r="WLV39" s="2027"/>
      <c r="WLW39" s="2027"/>
      <c r="WLX39" s="2027"/>
      <c r="WLY39" s="2027"/>
      <c r="WLZ39" s="2027"/>
      <c r="WMA39" s="2027"/>
      <c r="WMB39" s="2027"/>
      <c r="WMC39" s="2027"/>
      <c r="WMD39" s="2027"/>
      <c r="WME39" s="2027"/>
      <c r="WMF39" s="2027"/>
      <c r="WMG39" s="2027"/>
      <c r="WMH39" s="2027"/>
      <c r="WMI39" s="2027"/>
      <c r="WMJ39" s="2027"/>
      <c r="WMK39" s="2027"/>
      <c r="WML39" s="2027"/>
      <c r="WMM39" s="2027"/>
      <c r="WMN39" s="2027"/>
      <c r="WMO39" s="2027"/>
      <c r="WMP39" s="2027"/>
      <c r="WMQ39" s="2027"/>
      <c r="WMR39" s="2027"/>
      <c r="WMS39" s="2027"/>
      <c r="WMT39" s="2027"/>
      <c r="WMU39" s="2027"/>
      <c r="WMV39" s="2027"/>
      <c r="WMW39" s="2027"/>
      <c r="WMX39" s="2027"/>
      <c r="WMY39" s="2027"/>
      <c r="WMZ39" s="2027"/>
      <c r="WNA39" s="2027"/>
      <c r="WNB39" s="2027"/>
      <c r="WNC39" s="2027"/>
      <c r="WND39" s="2027"/>
      <c r="WNE39" s="2027"/>
      <c r="WNF39" s="2027"/>
      <c r="WNG39" s="2027"/>
      <c r="WNH39" s="2027"/>
      <c r="WNI39" s="2027"/>
      <c r="WNJ39" s="2027"/>
      <c r="WNK39" s="2027"/>
      <c r="WNL39" s="2027"/>
      <c r="WNM39" s="2027"/>
      <c r="WNN39" s="2027"/>
      <c r="WNO39" s="2027"/>
      <c r="WNP39" s="2027"/>
      <c r="WNQ39" s="2027"/>
      <c r="WNR39" s="2027"/>
      <c r="WNS39" s="2027"/>
      <c r="WNT39" s="2027"/>
      <c r="WNU39" s="2027"/>
      <c r="WNV39" s="2027"/>
      <c r="WNW39" s="2027"/>
      <c r="WNX39" s="2027"/>
      <c r="WNY39" s="2027"/>
      <c r="WNZ39" s="2027"/>
      <c r="WOA39" s="2027"/>
      <c r="WOB39" s="2027"/>
      <c r="WOC39" s="2027"/>
      <c r="WOD39" s="2027"/>
      <c r="WOE39" s="2027"/>
      <c r="WOF39" s="2027"/>
      <c r="WOG39" s="2027"/>
      <c r="WOH39" s="2027"/>
      <c r="WOI39" s="2027"/>
      <c r="WOJ39" s="2027"/>
      <c r="WOK39" s="2027"/>
      <c r="WOL39" s="2027"/>
      <c r="WOM39" s="2027"/>
      <c r="WON39" s="2027"/>
      <c r="WOO39" s="2027"/>
      <c r="WOP39" s="2027"/>
      <c r="WOQ39" s="2027"/>
      <c r="WOR39" s="2027"/>
      <c r="WOS39" s="2027"/>
      <c r="WOT39" s="2027"/>
      <c r="WOU39" s="2027"/>
      <c r="WOV39" s="2027"/>
      <c r="WOW39" s="2027"/>
      <c r="WOX39" s="2027"/>
      <c r="WOY39" s="2027"/>
      <c r="WOZ39" s="2027"/>
      <c r="WPA39" s="2027"/>
      <c r="WPB39" s="2027"/>
      <c r="WPC39" s="2027"/>
      <c r="WPD39" s="2027"/>
      <c r="WPE39" s="2027"/>
      <c r="WPF39" s="2027"/>
      <c r="WPG39" s="2027"/>
      <c r="WPH39" s="2027"/>
      <c r="WPI39" s="2027"/>
      <c r="WPJ39" s="2027"/>
      <c r="WPK39" s="2027"/>
      <c r="WPL39" s="2027"/>
      <c r="WPM39" s="2027"/>
      <c r="WPN39" s="2027"/>
      <c r="WPO39" s="2027"/>
      <c r="WPP39" s="2027"/>
      <c r="WPQ39" s="2027"/>
      <c r="WPR39" s="2027"/>
      <c r="WPS39" s="2027"/>
      <c r="WPT39" s="2027"/>
      <c r="WPU39" s="2027"/>
      <c r="WPV39" s="2027"/>
      <c r="WPW39" s="2027"/>
      <c r="WPX39" s="2027"/>
      <c r="WPY39" s="2027"/>
      <c r="WPZ39" s="2027"/>
      <c r="WQA39" s="2027"/>
      <c r="WQB39" s="2027"/>
      <c r="WQC39" s="2027"/>
      <c r="WQD39" s="2027"/>
      <c r="WQE39" s="2027"/>
      <c r="WQF39" s="2027"/>
      <c r="WQG39" s="2027"/>
      <c r="WQH39" s="2027"/>
      <c r="WQI39" s="2027"/>
      <c r="WQJ39" s="2027"/>
      <c r="WQK39" s="2027"/>
      <c r="WQL39" s="2027"/>
      <c r="WQM39" s="2027"/>
      <c r="WQN39" s="2027"/>
      <c r="WQO39" s="2027"/>
      <c r="WQP39" s="2027"/>
      <c r="WQQ39" s="2027"/>
      <c r="WQR39" s="2027"/>
      <c r="WQS39" s="2027"/>
      <c r="WQT39" s="2027"/>
      <c r="WQU39" s="2027"/>
      <c r="WQV39" s="2027"/>
      <c r="WQW39" s="2027"/>
      <c r="WQX39" s="2027"/>
      <c r="WQY39" s="2027"/>
      <c r="WQZ39" s="2027"/>
      <c r="WRA39" s="2027"/>
      <c r="WRB39" s="2027"/>
      <c r="WRC39" s="2027"/>
      <c r="WRD39" s="2027"/>
      <c r="WRE39" s="2027"/>
      <c r="WRF39" s="2027"/>
      <c r="WRG39" s="2027"/>
      <c r="WRH39" s="2027"/>
      <c r="WRI39" s="2027"/>
      <c r="WRJ39" s="2027"/>
      <c r="WRK39" s="2027"/>
      <c r="WRL39" s="2027"/>
      <c r="WRM39" s="2027"/>
      <c r="WRN39" s="2027"/>
      <c r="WRO39" s="2027"/>
      <c r="WRP39" s="2027"/>
      <c r="WRQ39" s="2027"/>
      <c r="WRR39" s="2027"/>
      <c r="WRS39" s="2027"/>
      <c r="WRT39" s="2027"/>
      <c r="WRU39" s="2027"/>
      <c r="WRV39" s="2027"/>
      <c r="WRW39" s="2027"/>
      <c r="WRX39" s="2027"/>
      <c r="WRY39" s="2027"/>
      <c r="WRZ39" s="2027"/>
      <c r="WSA39" s="2027"/>
      <c r="WSB39" s="2027"/>
      <c r="WSC39" s="2027"/>
      <c r="WSD39" s="2027"/>
      <c r="WSE39" s="2027"/>
      <c r="WSF39" s="2027"/>
      <c r="WSG39" s="2027"/>
      <c r="WSH39" s="2027"/>
      <c r="WSI39" s="2027"/>
      <c r="WSJ39" s="2027"/>
      <c r="WSK39" s="2027"/>
      <c r="WSL39" s="2027"/>
      <c r="WSM39" s="2027"/>
      <c r="WSN39" s="2027"/>
      <c r="WSO39" s="2027"/>
      <c r="WSP39" s="2027"/>
      <c r="WSQ39" s="2027"/>
      <c r="WSR39" s="2027"/>
      <c r="WSS39" s="2027"/>
      <c r="WST39" s="2027"/>
      <c r="WSU39" s="2027"/>
      <c r="WSV39" s="2027"/>
      <c r="WSW39" s="2027"/>
      <c r="WSX39" s="2027"/>
      <c r="WSY39" s="2027"/>
      <c r="WSZ39" s="2027"/>
      <c r="WTA39" s="2027"/>
      <c r="WTB39" s="2027"/>
      <c r="WTC39" s="2027"/>
      <c r="WTD39" s="2027"/>
      <c r="WTE39" s="2027"/>
      <c r="WTF39" s="2027"/>
      <c r="WTG39" s="2027"/>
      <c r="WTH39" s="2027"/>
      <c r="WTI39" s="2027"/>
      <c r="WTJ39" s="2027"/>
      <c r="WTK39" s="2027"/>
      <c r="WTL39" s="2027"/>
      <c r="WTM39" s="2027"/>
      <c r="WTN39" s="2027"/>
      <c r="WTO39" s="2027"/>
      <c r="WTP39" s="2027"/>
      <c r="WTQ39" s="2027"/>
      <c r="WTR39" s="2027"/>
      <c r="WTS39" s="2027"/>
      <c r="WTT39" s="2027"/>
      <c r="WTU39" s="2027"/>
      <c r="WTV39" s="2027"/>
      <c r="WTW39" s="2027"/>
      <c r="WTX39" s="2027"/>
      <c r="WTY39" s="2027"/>
      <c r="WTZ39" s="2027"/>
      <c r="WUA39" s="2027"/>
      <c r="WUB39" s="2027"/>
      <c r="WUC39" s="2027"/>
      <c r="WUD39" s="2027"/>
      <c r="WUE39" s="2027"/>
      <c r="WUF39" s="2027"/>
      <c r="WUG39" s="2027"/>
      <c r="WUH39" s="2027"/>
      <c r="WUI39" s="2027"/>
      <c r="WUJ39" s="2027"/>
      <c r="WUK39" s="2027"/>
      <c r="WUL39" s="2027"/>
      <c r="WUM39" s="2027"/>
      <c r="WUN39" s="2027"/>
      <c r="WUO39" s="2027"/>
      <c r="WUP39" s="2027"/>
      <c r="WUQ39" s="2027"/>
      <c r="WUR39" s="2027"/>
      <c r="WUS39" s="2027"/>
      <c r="WUT39" s="2027"/>
      <c r="WUU39" s="2027"/>
      <c r="WUV39" s="2027"/>
      <c r="WUW39" s="2027"/>
      <c r="WUX39" s="2027"/>
      <c r="WUY39" s="2027"/>
      <c r="WUZ39" s="2027"/>
      <c r="WVA39" s="2027"/>
      <c r="WVB39" s="2027"/>
      <c r="WVC39" s="2027"/>
      <c r="WVD39" s="2027"/>
      <c r="WVE39" s="2027"/>
      <c r="WVF39" s="2027"/>
      <c r="WVG39" s="2027"/>
      <c r="WVH39" s="2027"/>
      <c r="WVI39" s="2027"/>
      <c r="WVJ39" s="2027"/>
      <c r="WVK39" s="2027"/>
      <c r="WVL39" s="2027"/>
      <c r="WVM39" s="2027"/>
      <c r="WVN39" s="2027"/>
      <c r="WVO39" s="2027"/>
      <c r="WVP39" s="2027"/>
      <c r="WVQ39" s="2027"/>
      <c r="WVR39" s="2027"/>
      <c r="WVS39" s="2027"/>
      <c r="WVT39" s="2027"/>
      <c r="WVU39" s="2027"/>
      <c r="WVV39" s="2027"/>
      <c r="WVW39" s="2027"/>
      <c r="WVX39" s="2027"/>
      <c r="WVY39" s="2027"/>
      <c r="WVZ39" s="2027"/>
      <c r="WWA39" s="2027"/>
      <c r="WWB39" s="2027"/>
      <c r="WWC39" s="2027"/>
      <c r="WWD39" s="2027"/>
      <c r="WWE39" s="2027"/>
      <c r="WWF39" s="2027"/>
      <c r="WWG39" s="2027"/>
      <c r="WWH39" s="2027"/>
      <c r="WWI39" s="2027"/>
      <c r="WWJ39" s="2027"/>
      <c r="WWK39" s="2027"/>
      <c r="WWL39" s="2027"/>
      <c r="WWM39" s="2027"/>
      <c r="WWN39" s="2027"/>
      <c r="WWO39" s="2027"/>
      <c r="WWP39" s="2027"/>
      <c r="WWQ39" s="2027"/>
      <c r="WWR39" s="2027"/>
      <c r="WWS39" s="2027"/>
      <c r="WWT39" s="2027"/>
      <c r="WWU39" s="2027"/>
      <c r="WWV39" s="2027"/>
      <c r="WWW39" s="2027"/>
      <c r="WWX39" s="2027"/>
      <c r="WWY39" s="2027"/>
      <c r="WWZ39" s="2027"/>
      <c r="WXA39" s="2027"/>
      <c r="WXB39" s="2027"/>
      <c r="WXC39" s="2027"/>
      <c r="WXD39" s="2027"/>
      <c r="WXE39" s="2027"/>
      <c r="WXF39" s="2027"/>
      <c r="WXG39" s="2027"/>
      <c r="WXH39" s="2027"/>
      <c r="WXI39" s="2027"/>
      <c r="WXJ39" s="2027"/>
      <c r="WXK39" s="2027"/>
      <c r="WXL39" s="2027"/>
      <c r="WXM39" s="2027"/>
      <c r="WXN39" s="2027"/>
      <c r="WXO39" s="2027"/>
      <c r="WXP39" s="2027"/>
      <c r="WXQ39" s="2027"/>
      <c r="WXR39" s="2027"/>
      <c r="WXS39" s="2027"/>
      <c r="WXT39" s="2027"/>
      <c r="WXU39" s="2027"/>
      <c r="WXV39" s="2027"/>
      <c r="WXW39" s="2027"/>
      <c r="WXX39" s="2027"/>
      <c r="WXY39" s="2027"/>
      <c r="WXZ39" s="2027"/>
      <c r="WYA39" s="2027"/>
      <c r="WYB39" s="2027"/>
      <c r="WYC39" s="2027"/>
      <c r="WYD39" s="2027"/>
      <c r="WYE39" s="2027"/>
      <c r="WYF39" s="2027"/>
      <c r="WYG39" s="2027"/>
      <c r="WYH39" s="2027"/>
      <c r="WYI39" s="2027"/>
      <c r="WYJ39" s="2027"/>
      <c r="WYK39" s="2027"/>
      <c r="WYL39" s="2027"/>
      <c r="WYM39" s="2027"/>
      <c r="WYN39" s="2027"/>
      <c r="WYO39" s="2027"/>
      <c r="WYP39" s="2027"/>
      <c r="WYQ39" s="2027"/>
      <c r="WYR39" s="2027"/>
      <c r="WYS39" s="2027"/>
      <c r="WYT39" s="2027"/>
      <c r="WYU39" s="2027"/>
      <c r="WYV39" s="2027"/>
      <c r="WYW39" s="2027"/>
      <c r="WYX39" s="2027"/>
      <c r="WYY39" s="2027"/>
      <c r="WYZ39" s="2027"/>
      <c r="WZA39" s="2027"/>
      <c r="WZB39" s="2027"/>
      <c r="WZC39" s="2027"/>
      <c r="WZD39" s="2027"/>
      <c r="WZE39" s="2027"/>
      <c r="WZF39" s="2027"/>
      <c r="WZG39" s="2027"/>
      <c r="WZH39" s="2027"/>
      <c r="WZI39" s="2027"/>
      <c r="WZJ39" s="2027"/>
      <c r="WZK39" s="2027"/>
      <c r="WZL39" s="2027"/>
      <c r="WZM39" s="2027"/>
      <c r="WZN39" s="2027"/>
      <c r="WZO39" s="2027"/>
      <c r="WZP39" s="2027"/>
      <c r="WZQ39" s="2027"/>
      <c r="WZR39" s="2027"/>
      <c r="WZS39" s="2027"/>
      <c r="WZT39" s="2027"/>
      <c r="WZU39" s="2027"/>
      <c r="WZV39" s="2027"/>
      <c r="WZW39" s="2027"/>
      <c r="WZX39" s="2027"/>
      <c r="WZY39" s="2027"/>
      <c r="WZZ39" s="2027"/>
      <c r="XAA39" s="2027"/>
      <c r="XAB39" s="2027"/>
      <c r="XAC39" s="2027"/>
      <c r="XAD39" s="2027"/>
      <c r="XAE39" s="2027"/>
      <c r="XAF39" s="2027"/>
      <c r="XAG39" s="2027"/>
      <c r="XAH39" s="2027"/>
      <c r="XAI39" s="2027"/>
      <c r="XAJ39" s="2027"/>
      <c r="XAK39" s="2027"/>
      <c r="XAL39" s="2027"/>
      <c r="XAM39" s="2027"/>
      <c r="XAN39" s="2027"/>
      <c r="XAO39" s="2027"/>
      <c r="XAP39" s="2027"/>
      <c r="XAQ39" s="2027"/>
      <c r="XAR39" s="2027"/>
      <c r="XAS39" s="2027"/>
      <c r="XAT39" s="2027"/>
      <c r="XAU39" s="2027"/>
      <c r="XAV39" s="2027"/>
      <c r="XAW39" s="2027"/>
      <c r="XAX39" s="2027"/>
      <c r="XAY39" s="2027"/>
      <c r="XAZ39" s="2027"/>
      <c r="XBA39" s="2027"/>
      <c r="XBB39" s="2027"/>
      <c r="XBC39" s="2027"/>
      <c r="XBD39" s="2027"/>
      <c r="XBE39" s="2027"/>
      <c r="XBF39" s="2027"/>
      <c r="XBG39" s="2027"/>
      <c r="XBH39" s="2027"/>
      <c r="XBI39" s="2027"/>
      <c r="XBJ39" s="2027"/>
      <c r="XBK39" s="2027"/>
      <c r="XBL39" s="2027"/>
      <c r="XBM39" s="2027"/>
      <c r="XBN39" s="2027"/>
      <c r="XBO39" s="2027"/>
      <c r="XBP39" s="2027"/>
      <c r="XBQ39" s="2027"/>
      <c r="XBR39" s="2027"/>
      <c r="XBS39" s="2027"/>
      <c r="XBT39" s="2027"/>
      <c r="XBU39" s="2027"/>
      <c r="XBV39" s="2027"/>
      <c r="XBW39" s="2027"/>
      <c r="XBX39" s="2027"/>
      <c r="XBY39" s="2027"/>
      <c r="XBZ39" s="2027"/>
    </row>
    <row r="40" spans="1:16302" s="2021" customFormat="1">
      <c r="A40" s="2030"/>
      <c r="B40" s="2023" t="s">
        <v>2303</v>
      </c>
      <c r="C40" s="2024" t="s">
        <v>2302</v>
      </c>
      <c r="D40" s="2025" t="s">
        <v>2218</v>
      </c>
      <c r="E40" s="2020">
        <v>0</v>
      </c>
      <c r="F40" s="2020">
        <v>796343</v>
      </c>
      <c r="G40" s="2020">
        <v>0</v>
      </c>
      <c r="H40" s="2020">
        <v>0</v>
      </c>
      <c r="I40" s="2020">
        <v>796343</v>
      </c>
      <c r="J40" s="2020">
        <v>0</v>
      </c>
      <c r="K40" s="2020">
        <v>0</v>
      </c>
      <c r="L40" s="2020">
        <f>+G40+I40</f>
        <v>796343</v>
      </c>
      <c r="M40" s="2020">
        <v>1862693</v>
      </c>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7"/>
      <c r="AK40" s="2027"/>
      <c r="AL40" s="2027"/>
      <c r="AM40" s="2027"/>
      <c r="AN40" s="2027"/>
      <c r="AO40" s="2027"/>
      <c r="AP40" s="2027"/>
      <c r="AQ40" s="2027"/>
      <c r="AR40" s="2027"/>
      <c r="AS40" s="2027"/>
      <c r="AT40" s="2027"/>
      <c r="AU40" s="2027"/>
      <c r="AV40" s="2027"/>
      <c r="AW40" s="2027"/>
      <c r="AX40" s="2027"/>
      <c r="AY40" s="2027"/>
      <c r="AZ40" s="2027"/>
      <c r="BA40" s="2027"/>
      <c r="BB40" s="2027"/>
      <c r="BC40" s="2027"/>
      <c r="BD40" s="2027"/>
      <c r="BE40" s="2027"/>
      <c r="BF40" s="2027"/>
      <c r="BG40" s="2027"/>
      <c r="BH40" s="2027"/>
      <c r="BI40" s="2027"/>
      <c r="BJ40" s="2027"/>
      <c r="BK40" s="2027"/>
      <c r="BL40" s="2027"/>
      <c r="BM40" s="2027"/>
      <c r="BN40" s="2027"/>
      <c r="BO40" s="2027"/>
      <c r="BP40" s="2027"/>
      <c r="BQ40" s="2027"/>
      <c r="BR40" s="2027"/>
      <c r="BS40" s="2027"/>
      <c r="BT40" s="2027"/>
      <c r="BU40" s="2027"/>
      <c r="BV40" s="2027"/>
      <c r="BW40" s="2027"/>
      <c r="BX40" s="2027"/>
      <c r="BY40" s="2027"/>
      <c r="BZ40" s="2027"/>
      <c r="CA40" s="2027"/>
      <c r="CB40" s="2027"/>
      <c r="CC40" s="2027"/>
      <c r="CD40" s="2027"/>
      <c r="CE40" s="2027"/>
      <c r="CF40" s="2027"/>
      <c r="CG40" s="2027"/>
      <c r="CH40" s="2027"/>
      <c r="CI40" s="2027"/>
      <c r="CJ40" s="2027"/>
      <c r="CK40" s="2027"/>
      <c r="CL40" s="2027"/>
      <c r="CM40" s="2027"/>
      <c r="CN40" s="2027"/>
      <c r="CO40" s="2027"/>
      <c r="CP40" s="2027"/>
      <c r="CQ40" s="2027"/>
      <c r="CR40" s="2027"/>
      <c r="CS40" s="2027"/>
      <c r="CT40" s="2027"/>
      <c r="CU40" s="2027"/>
      <c r="CV40" s="2027"/>
      <c r="CW40" s="2027"/>
      <c r="CX40" s="2027"/>
      <c r="CY40" s="2027"/>
      <c r="CZ40" s="2027"/>
      <c r="DA40" s="2027"/>
      <c r="DB40" s="2027"/>
      <c r="DC40" s="2027"/>
      <c r="DD40" s="2027"/>
      <c r="DE40" s="2027"/>
      <c r="DF40" s="2027"/>
      <c r="DG40" s="2027"/>
      <c r="DH40" s="2027"/>
      <c r="DI40" s="2027"/>
      <c r="DJ40" s="2027"/>
      <c r="DK40" s="2027"/>
      <c r="DL40" s="2027"/>
      <c r="DM40" s="2027"/>
      <c r="DN40" s="2027"/>
      <c r="DO40" s="2027"/>
      <c r="DP40" s="2027"/>
      <c r="DQ40" s="2027"/>
      <c r="DR40" s="2027"/>
      <c r="DS40" s="2027"/>
      <c r="DT40" s="2027"/>
      <c r="DU40" s="2027"/>
      <c r="DV40" s="2027"/>
      <c r="DW40" s="2027"/>
      <c r="DX40" s="2027"/>
      <c r="DY40" s="2027"/>
      <c r="DZ40" s="2027"/>
      <c r="EA40" s="2027"/>
      <c r="EB40" s="2027"/>
      <c r="EC40" s="2027"/>
      <c r="ED40" s="2027"/>
      <c r="EE40" s="2027"/>
      <c r="EF40" s="2027"/>
      <c r="EG40" s="2027"/>
      <c r="EH40" s="2027"/>
      <c r="EI40" s="2027"/>
      <c r="EJ40" s="2027"/>
      <c r="EK40" s="2027"/>
      <c r="EL40" s="2027"/>
      <c r="EM40" s="2027"/>
      <c r="EN40" s="2027"/>
      <c r="EO40" s="2027"/>
      <c r="EP40" s="2027"/>
      <c r="EQ40" s="2027"/>
      <c r="ER40" s="2027"/>
      <c r="ES40" s="2027"/>
      <c r="ET40" s="2027"/>
      <c r="EU40" s="2027"/>
      <c r="EV40" s="2027"/>
      <c r="EW40" s="2027"/>
      <c r="EX40" s="2027"/>
      <c r="EY40" s="2027"/>
      <c r="EZ40" s="2027"/>
      <c r="FA40" s="2027"/>
      <c r="FB40" s="2027"/>
      <c r="FC40" s="2027"/>
      <c r="FD40" s="2027"/>
      <c r="FE40" s="2027"/>
      <c r="FF40" s="2027"/>
      <c r="FG40" s="2027"/>
      <c r="FH40" s="2027"/>
      <c r="FI40" s="2027"/>
      <c r="FJ40" s="2027"/>
      <c r="FK40" s="2027"/>
      <c r="FL40" s="2027"/>
      <c r="FM40" s="2027"/>
      <c r="FN40" s="2027"/>
      <c r="FO40" s="2027"/>
      <c r="FP40" s="2027"/>
      <c r="FQ40" s="2027"/>
      <c r="FR40" s="2027"/>
      <c r="FS40" s="2027"/>
      <c r="FT40" s="2027"/>
      <c r="FU40" s="2027"/>
      <c r="FV40" s="2027"/>
      <c r="FW40" s="2027"/>
      <c r="FX40" s="2027"/>
      <c r="FY40" s="2027"/>
      <c r="FZ40" s="2027"/>
      <c r="GA40" s="2027"/>
      <c r="GB40" s="2027"/>
      <c r="GC40" s="2027"/>
      <c r="GD40" s="2027"/>
      <c r="GE40" s="2027"/>
      <c r="GF40" s="2027"/>
      <c r="GG40" s="2027"/>
      <c r="GH40" s="2027"/>
      <c r="GI40" s="2027"/>
      <c r="GJ40" s="2027"/>
      <c r="GK40" s="2027"/>
      <c r="GL40" s="2027"/>
      <c r="GM40" s="2027"/>
      <c r="GN40" s="2027"/>
      <c r="GO40" s="2027"/>
      <c r="GP40" s="2027"/>
      <c r="GQ40" s="2027"/>
      <c r="GR40" s="2027"/>
      <c r="GS40" s="2027"/>
      <c r="GT40" s="2027"/>
      <c r="GU40" s="2027"/>
      <c r="GV40" s="2027"/>
      <c r="GW40" s="2027"/>
      <c r="GX40" s="2027"/>
      <c r="GY40" s="2027"/>
      <c r="GZ40" s="2027"/>
      <c r="HA40" s="2027"/>
      <c r="HB40" s="2027"/>
      <c r="HC40" s="2027"/>
      <c r="HD40" s="2027"/>
      <c r="HE40" s="2027"/>
      <c r="HF40" s="2027"/>
      <c r="HG40" s="2027"/>
      <c r="HH40" s="2027"/>
      <c r="HI40" s="2027"/>
      <c r="HJ40" s="2027"/>
      <c r="HK40" s="2027"/>
      <c r="HL40" s="2027"/>
      <c r="HM40" s="2027"/>
      <c r="HN40" s="2027"/>
      <c r="HO40" s="2027"/>
      <c r="HP40" s="2027"/>
      <c r="HQ40" s="2027"/>
      <c r="HR40" s="2027"/>
      <c r="HS40" s="2027"/>
      <c r="HT40" s="2027"/>
      <c r="HU40" s="2027"/>
      <c r="HV40" s="2027"/>
      <c r="HW40" s="2027"/>
      <c r="HX40" s="2027"/>
      <c r="HY40" s="2027"/>
      <c r="HZ40" s="2027"/>
      <c r="IA40" s="2027"/>
      <c r="IB40" s="2027"/>
      <c r="IC40" s="2027"/>
      <c r="ID40" s="2027"/>
      <c r="IE40" s="2027"/>
      <c r="IF40" s="2027"/>
      <c r="IG40" s="2027"/>
      <c r="IH40" s="2027"/>
      <c r="II40" s="2027"/>
      <c r="IJ40" s="2027"/>
      <c r="IK40" s="2027"/>
      <c r="IL40" s="2027"/>
      <c r="IM40" s="2027"/>
      <c r="IN40" s="2027"/>
      <c r="IO40" s="2027"/>
      <c r="IP40" s="2027"/>
      <c r="IQ40" s="2027"/>
      <c r="IR40" s="2027"/>
      <c r="IS40" s="2027"/>
      <c r="IT40" s="2027"/>
      <c r="IU40" s="2027"/>
      <c r="IV40" s="2027"/>
      <c r="IW40" s="2027"/>
      <c r="IX40" s="2027"/>
      <c r="IY40" s="2027"/>
      <c r="IZ40" s="2027"/>
      <c r="JA40" s="2027"/>
      <c r="JB40" s="2027"/>
      <c r="JC40" s="2027"/>
      <c r="JD40" s="2027"/>
      <c r="JE40" s="2027"/>
      <c r="JF40" s="2027"/>
      <c r="JG40" s="2027"/>
      <c r="JH40" s="2027"/>
      <c r="JI40" s="2027"/>
      <c r="JJ40" s="2027"/>
      <c r="JK40" s="2027"/>
      <c r="JL40" s="2027"/>
      <c r="JM40" s="2027"/>
      <c r="JN40" s="2027"/>
      <c r="JO40" s="2027"/>
      <c r="JP40" s="2027"/>
      <c r="JQ40" s="2027"/>
      <c r="JR40" s="2027"/>
      <c r="JS40" s="2027"/>
      <c r="JT40" s="2027"/>
      <c r="JU40" s="2027"/>
      <c r="JV40" s="2027"/>
      <c r="JW40" s="2027"/>
      <c r="JX40" s="2027"/>
      <c r="JY40" s="2027"/>
      <c r="JZ40" s="2027"/>
      <c r="KA40" s="2027"/>
      <c r="KB40" s="2027"/>
      <c r="KC40" s="2027"/>
      <c r="KD40" s="2027"/>
      <c r="KE40" s="2027"/>
      <c r="KF40" s="2027"/>
      <c r="KG40" s="2027"/>
      <c r="KH40" s="2027"/>
      <c r="KI40" s="2027"/>
      <c r="KJ40" s="2027"/>
      <c r="KK40" s="2027"/>
      <c r="KL40" s="2027"/>
      <c r="KM40" s="2027"/>
      <c r="KN40" s="2027"/>
      <c r="KO40" s="2027"/>
      <c r="KP40" s="2027"/>
      <c r="KQ40" s="2027"/>
      <c r="KR40" s="2027"/>
      <c r="KS40" s="2027"/>
      <c r="KT40" s="2027"/>
      <c r="KU40" s="2027"/>
      <c r="KV40" s="2027"/>
      <c r="KW40" s="2027"/>
      <c r="KX40" s="2027"/>
      <c r="KY40" s="2027"/>
      <c r="KZ40" s="2027"/>
      <c r="LA40" s="2027"/>
      <c r="LB40" s="2027"/>
      <c r="LC40" s="2027"/>
      <c r="LD40" s="2027"/>
      <c r="LE40" s="2027"/>
      <c r="LF40" s="2027"/>
      <c r="LG40" s="2027"/>
      <c r="LH40" s="2027"/>
      <c r="LI40" s="2027"/>
      <c r="LJ40" s="2027"/>
      <c r="LK40" s="2027"/>
      <c r="LL40" s="2027"/>
      <c r="LM40" s="2027"/>
      <c r="LN40" s="2027"/>
      <c r="LO40" s="2027"/>
      <c r="LP40" s="2027"/>
      <c r="LQ40" s="2027"/>
      <c r="LR40" s="2027"/>
      <c r="LS40" s="2027"/>
      <c r="LT40" s="2027"/>
      <c r="LU40" s="2027"/>
      <c r="LV40" s="2027"/>
      <c r="LW40" s="2027"/>
      <c r="LX40" s="2027"/>
      <c r="LY40" s="2027"/>
      <c r="LZ40" s="2027"/>
      <c r="MA40" s="2027"/>
      <c r="MB40" s="2027"/>
      <c r="MC40" s="2027"/>
      <c r="MD40" s="2027"/>
      <c r="ME40" s="2027"/>
      <c r="MF40" s="2027"/>
      <c r="MG40" s="2027"/>
      <c r="MH40" s="2027"/>
      <c r="MI40" s="2027"/>
      <c r="MJ40" s="2027"/>
      <c r="MK40" s="2027"/>
      <c r="ML40" s="2027"/>
      <c r="MM40" s="2027"/>
      <c r="MN40" s="2027"/>
      <c r="MO40" s="2027"/>
      <c r="MP40" s="2027"/>
      <c r="MQ40" s="2027"/>
      <c r="MR40" s="2027"/>
      <c r="MS40" s="2027"/>
      <c r="MT40" s="2027"/>
      <c r="MU40" s="2027"/>
      <c r="MV40" s="2027"/>
      <c r="MW40" s="2027"/>
      <c r="MX40" s="2027"/>
      <c r="MY40" s="2027"/>
      <c r="MZ40" s="2027"/>
      <c r="NA40" s="2027"/>
      <c r="NB40" s="2027"/>
      <c r="NC40" s="2027"/>
      <c r="ND40" s="2027"/>
      <c r="NE40" s="2027"/>
      <c r="NF40" s="2027"/>
      <c r="NG40" s="2027"/>
      <c r="NH40" s="2027"/>
      <c r="NI40" s="2027"/>
      <c r="NJ40" s="2027"/>
      <c r="NK40" s="2027"/>
      <c r="NL40" s="2027"/>
      <c r="NM40" s="2027"/>
      <c r="NN40" s="2027"/>
      <c r="NO40" s="2027"/>
      <c r="NP40" s="2027"/>
      <c r="NQ40" s="2027"/>
      <c r="NR40" s="2027"/>
      <c r="NS40" s="2027"/>
      <c r="NT40" s="2027"/>
      <c r="NU40" s="2027"/>
      <c r="NV40" s="2027"/>
      <c r="NW40" s="2027"/>
      <c r="NX40" s="2027"/>
      <c r="NY40" s="2027"/>
      <c r="NZ40" s="2027"/>
      <c r="OA40" s="2027"/>
      <c r="OB40" s="2027"/>
      <c r="OC40" s="2027"/>
      <c r="OD40" s="2027"/>
      <c r="OE40" s="2027"/>
      <c r="OF40" s="2027"/>
      <c r="OG40" s="2027"/>
      <c r="OH40" s="2027"/>
      <c r="OI40" s="2027"/>
      <c r="OJ40" s="2027"/>
      <c r="OK40" s="2027"/>
      <c r="OL40" s="2027"/>
      <c r="OM40" s="2027"/>
      <c r="ON40" s="2027"/>
      <c r="OO40" s="2027"/>
      <c r="OP40" s="2027"/>
      <c r="OQ40" s="2027"/>
      <c r="OR40" s="2027"/>
      <c r="OS40" s="2027"/>
      <c r="OT40" s="2027"/>
      <c r="OU40" s="2027"/>
      <c r="OV40" s="2027"/>
      <c r="OW40" s="2027"/>
      <c r="OX40" s="2027"/>
      <c r="OY40" s="2027"/>
      <c r="OZ40" s="2027"/>
      <c r="PA40" s="2027"/>
      <c r="PB40" s="2027"/>
      <c r="PC40" s="2027"/>
      <c r="PD40" s="2027"/>
      <c r="PE40" s="2027"/>
      <c r="PF40" s="2027"/>
      <c r="PG40" s="2027"/>
      <c r="PH40" s="2027"/>
      <c r="PI40" s="2027"/>
      <c r="PJ40" s="2027"/>
      <c r="PK40" s="2027"/>
      <c r="PL40" s="2027"/>
      <c r="PM40" s="2027"/>
      <c r="PN40" s="2027"/>
      <c r="PO40" s="2027"/>
      <c r="PP40" s="2027"/>
      <c r="PQ40" s="2027"/>
      <c r="PR40" s="2027"/>
      <c r="PS40" s="2027"/>
      <c r="PT40" s="2027"/>
      <c r="PU40" s="2027"/>
      <c r="PV40" s="2027"/>
      <c r="PW40" s="2027"/>
      <c r="PX40" s="2027"/>
      <c r="PY40" s="2027"/>
      <c r="PZ40" s="2027"/>
      <c r="QA40" s="2027"/>
      <c r="QB40" s="2027"/>
      <c r="QC40" s="2027"/>
      <c r="QD40" s="2027"/>
      <c r="QE40" s="2027"/>
      <c r="QF40" s="2027"/>
      <c r="QG40" s="2027"/>
      <c r="QH40" s="2027"/>
      <c r="QI40" s="2027"/>
      <c r="QJ40" s="2027"/>
      <c r="QK40" s="2027"/>
      <c r="QL40" s="2027"/>
      <c r="QM40" s="2027"/>
      <c r="QN40" s="2027"/>
      <c r="QO40" s="2027"/>
      <c r="QP40" s="2027"/>
      <c r="QQ40" s="2027"/>
      <c r="QR40" s="2027"/>
      <c r="QS40" s="2027"/>
      <c r="QT40" s="2027"/>
      <c r="QU40" s="2027"/>
      <c r="QV40" s="2027"/>
      <c r="QW40" s="2027"/>
      <c r="QX40" s="2027"/>
      <c r="QY40" s="2027"/>
      <c r="QZ40" s="2027"/>
      <c r="RA40" s="2027"/>
      <c r="RB40" s="2027"/>
      <c r="RC40" s="2027"/>
      <c r="RD40" s="2027"/>
      <c r="RE40" s="2027"/>
      <c r="RF40" s="2027"/>
      <c r="RG40" s="2027"/>
      <c r="RH40" s="2027"/>
      <c r="RI40" s="2027"/>
      <c r="RJ40" s="2027"/>
      <c r="RK40" s="2027"/>
      <c r="RL40" s="2027"/>
      <c r="RM40" s="2027"/>
      <c r="RN40" s="2027"/>
      <c r="RO40" s="2027"/>
      <c r="RP40" s="2027"/>
      <c r="RQ40" s="2027"/>
      <c r="RR40" s="2027"/>
      <c r="RS40" s="2027"/>
      <c r="RT40" s="2027"/>
      <c r="RU40" s="2027"/>
      <c r="RV40" s="2027"/>
      <c r="RW40" s="2027"/>
      <c r="RX40" s="2027"/>
      <c r="RY40" s="2027"/>
      <c r="RZ40" s="2027"/>
      <c r="SA40" s="2027"/>
      <c r="SB40" s="2027"/>
      <c r="SC40" s="2027"/>
      <c r="SD40" s="2027"/>
      <c r="SE40" s="2027"/>
      <c r="SF40" s="2027"/>
      <c r="SG40" s="2027"/>
      <c r="SH40" s="2027"/>
      <c r="SI40" s="2027"/>
      <c r="SJ40" s="2027"/>
      <c r="SK40" s="2027"/>
      <c r="SL40" s="2027"/>
      <c r="SM40" s="2027"/>
      <c r="SN40" s="2027"/>
      <c r="SO40" s="2027"/>
      <c r="SP40" s="2027"/>
      <c r="SQ40" s="2027"/>
      <c r="SR40" s="2027"/>
      <c r="SS40" s="2027"/>
      <c r="ST40" s="2027"/>
      <c r="SU40" s="2027"/>
      <c r="SV40" s="2027"/>
      <c r="SW40" s="2027"/>
      <c r="SX40" s="2027"/>
      <c r="SY40" s="2027"/>
      <c r="SZ40" s="2027"/>
      <c r="TA40" s="2027"/>
      <c r="TB40" s="2027"/>
      <c r="TC40" s="2027"/>
      <c r="TD40" s="2027"/>
      <c r="TE40" s="2027"/>
      <c r="TF40" s="2027"/>
      <c r="TG40" s="2027"/>
      <c r="TH40" s="2027"/>
      <c r="TI40" s="2027"/>
      <c r="TJ40" s="2027"/>
      <c r="TK40" s="2027"/>
      <c r="TL40" s="2027"/>
      <c r="TM40" s="2027"/>
      <c r="TN40" s="2027"/>
      <c r="TO40" s="2027"/>
      <c r="TP40" s="2027"/>
      <c r="TQ40" s="2027"/>
      <c r="TR40" s="2027"/>
      <c r="TS40" s="2027"/>
      <c r="TT40" s="2027"/>
      <c r="TU40" s="2027"/>
      <c r="TV40" s="2027"/>
      <c r="TW40" s="2027"/>
      <c r="TX40" s="2027"/>
      <c r="TY40" s="2027"/>
      <c r="TZ40" s="2027"/>
      <c r="UA40" s="2027"/>
      <c r="UB40" s="2027"/>
      <c r="UC40" s="2027"/>
      <c r="UD40" s="2027"/>
      <c r="UE40" s="2027"/>
      <c r="UF40" s="2027"/>
      <c r="UG40" s="2027"/>
      <c r="UH40" s="2027"/>
      <c r="UI40" s="2027"/>
      <c r="UJ40" s="2027"/>
      <c r="UK40" s="2027"/>
      <c r="UL40" s="2027"/>
      <c r="UM40" s="2027"/>
      <c r="UN40" s="2027"/>
      <c r="UO40" s="2027"/>
      <c r="UP40" s="2027"/>
      <c r="UQ40" s="2027"/>
      <c r="UR40" s="2027"/>
      <c r="US40" s="2027"/>
      <c r="UT40" s="2027"/>
      <c r="UU40" s="2027"/>
      <c r="UV40" s="2027"/>
      <c r="UW40" s="2027"/>
      <c r="UX40" s="2027"/>
      <c r="UY40" s="2027"/>
      <c r="UZ40" s="2027"/>
      <c r="VA40" s="2027"/>
      <c r="VB40" s="2027"/>
      <c r="VC40" s="2027"/>
      <c r="VD40" s="2027"/>
      <c r="VE40" s="2027"/>
      <c r="VF40" s="2027"/>
      <c r="VG40" s="2027"/>
      <c r="VH40" s="2027"/>
      <c r="VI40" s="2027"/>
      <c r="VJ40" s="2027"/>
      <c r="VK40" s="2027"/>
      <c r="VL40" s="2027"/>
      <c r="VM40" s="2027"/>
      <c r="VN40" s="2027"/>
      <c r="VO40" s="2027"/>
      <c r="VP40" s="2027"/>
      <c r="VQ40" s="2027"/>
      <c r="VR40" s="2027"/>
      <c r="VS40" s="2027"/>
      <c r="VT40" s="2027"/>
      <c r="VU40" s="2027"/>
      <c r="VV40" s="2027"/>
      <c r="VW40" s="2027"/>
      <c r="VX40" s="2027"/>
      <c r="VY40" s="2027"/>
      <c r="VZ40" s="2027"/>
      <c r="WA40" s="2027"/>
      <c r="WB40" s="2027"/>
      <c r="WC40" s="2027"/>
      <c r="WD40" s="2027"/>
      <c r="WE40" s="2027"/>
      <c r="WF40" s="2027"/>
      <c r="WG40" s="2027"/>
      <c r="WH40" s="2027"/>
      <c r="WI40" s="2027"/>
      <c r="WJ40" s="2027"/>
      <c r="WK40" s="2027"/>
      <c r="WL40" s="2027"/>
      <c r="WM40" s="2027"/>
      <c r="WN40" s="2027"/>
      <c r="WO40" s="2027"/>
      <c r="WP40" s="2027"/>
      <c r="WQ40" s="2027"/>
      <c r="WR40" s="2027"/>
      <c r="WS40" s="2027"/>
      <c r="WT40" s="2027"/>
      <c r="WU40" s="2027"/>
      <c r="WV40" s="2027"/>
      <c r="WW40" s="2027"/>
      <c r="WX40" s="2027"/>
      <c r="WY40" s="2027"/>
      <c r="WZ40" s="2027"/>
      <c r="XA40" s="2027"/>
      <c r="XB40" s="2027"/>
      <c r="XC40" s="2027"/>
      <c r="XD40" s="2027"/>
      <c r="XE40" s="2027"/>
      <c r="XF40" s="2027"/>
      <c r="XG40" s="2027"/>
      <c r="XH40" s="2027"/>
      <c r="XI40" s="2027"/>
      <c r="XJ40" s="2027"/>
      <c r="XK40" s="2027"/>
      <c r="XL40" s="2027"/>
      <c r="XM40" s="2027"/>
      <c r="XN40" s="2027"/>
      <c r="XO40" s="2027"/>
      <c r="XP40" s="2027"/>
      <c r="XQ40" s="2027"/>
      <c r="XR40" s="2027"/>
      <c r="XS40" s="2027"/>
      <c r="XT40" s="2027"/>
      <c r="XU40" s="2027"/>
      <c r="XV40" s="2027"/>
      <c r="XW40" s="2027"/>
      <c r="XX40" s="2027"/>
      <c r="XY40" s="2027"/>
      <c r="XZ40" s="2027"/>
      <c r="YA40" s="2027"/>
      <c r="YB40" s="2027"/>
      <c r="YC40" s="2027"/>
      <c r="YD40" s="2027"/>
      <c r="YE40" s="2027"/>
      <c r="YF40" s="2027"/>
      <c r="YG40" s="2027"/>
      <c r="YH40" s="2027"/>
      <c r="YI40" s="2027"/>
      <c r="YJ40" s="2027"/>
      <c r="YK40" s="2027"/>
      <c r="YL40" s="2027"/>
      <c r="YM40" s="2027"/>
      <c r="YN40" s="2027"/>
      <c r="YO40" s="2027"/>
      <c r="YP40" s="2027"/>
      <c r="YQ40" s="2027"/>
      <c r="YR40" s="2027"/>
      <c r="YS40" s="2027"/>
      <c r="YT40" s="2027"/>
      <c r="YU40" s="2027"/>
      <c r="YV40" s="2027"/>
      <c r="YW40" s="2027"/>
      <c r="YX40" s="2027"/>
      <c r="YY40" s="2027"/>
      <c r="YZ40" s="2027"/>
      <c r="ZA40" s="2027"/>
      <c r="ZB40" s="2027"/>
      <c r="ZC40" s="2027"/>
      <c r="ZD40" s="2027"/>
      <c r="ZE40" s="2027"/>
      <c r="ZF40" s="2027"/>
      <c r="ZG40" s="2027"/>
      <c r="ZH40" s="2027"/>
      <c r="ZI40" s="2027"/>
      <c r="ZJ40" s="2027"/>
      <c r="ZK40" s="2027"/>
      <c r="ZL40" s="2027"/>
      <c r="ZM40" s="2027"/>
      <c r="ZN40" s="2027"/>
      <c r="ZO40" s="2027"/>
      <c r="ZP40" s="2027"/>
      <c r="ZQ40" s="2027"/>
      <c r="ZR40" s="2027"/>
      <c r="ZS40" s="2027"/>
      <c r="ZT40" s="2027"/>
      <c r="ZU40" s="2027"/>
      <c r="ZV40" s="2027"/>
      <c r="ZW40" s="2027"/>
      <c r="ZX40" s="2027"/>
      <c r="ZY40" s="2027"/>
      <c r="ZZ40" s="2027"/>
      <c r="AAA40" s="2027"/>
      <c r="AAB40" s="2027"/>
      <c r="AAC40" s="2027"/>
      <c r="AAD40" s="2027"/>
      <c r="AAE40" s="2027"/>
      <c r="AAF40" s="2027"/>
      <c r="AAG40" s="2027"/>
      <c r="AAH40" s="2027"/>
      <c r="AAI40" s="2027"/>
      <c r="AAJ40" s="2027"/>
      <c r="AAK40" s="2027"/>
      <c r="AAL40" s="2027"/>
      <c r="AAM40" s="2027"/>
      <c r="AAN40" s="2027"/>
      <c r="AAO40" s="2027"/>
      <c r="AAP40" s="2027"/>
      <c r="AAQ40" s="2027"/>
      <c r="AAR40" s="2027"/>
      <c r="AAS40" s="2027"/>
      <c r="AAT40" s="2027"/>
      <c r="AAU40" s="2027"/>
      <c r="AAV40" s="2027"/>
      <c r="AAW40" s="2027"/>
      <c r="AAX40" s="2027"/>
      <c r="AAY40" s="2027"/>
      <c r="AAZ40" s="2027"/>
      <c r="ABA40" s="2027"/>
      <c r="ABB40" s="2027"/>
      <c r="ABC40" s="2027"/>
      <c r="ABD40" s="2027"/>
      <c r="ABE40" s="2027"/>
      <c r="ABF40" s="2027"/>
      <c r="ABG40" s="2027"/>
      <c r="ABH40" s="2027"/>
      <c r="ABI40" s="2027"/>
      <c r="ABJ40" s="2027"/>
      <c r="ABK40" s="2027"/>
      <c r="ABL40" s="2027"/>
      <c r="ABM40" s="2027"/>
      <c r="ABN40" s="2027"/>
      <c r="ABO40" s="2027"/>
      <c r="ABP40" s="2027"/>
      <c r="ABQ40" s="2027"/>
      <c r="ABR40" s="2027"/>
      <c r="ABS40" s="2027"/>
      <c r="ABT40" s="2027"/>
      <c r="ABU40" s="2027"/>
      <c r="ABV40" s="2027"/>
      <c r="ABW40" s="2027"/>
      <c r="ABX40" s="2027"/>
      <c r="ABY40" s="2027"/>
      <c r="ABZ40" s="2027"/>
      <c r="ACA40" s="2027"/>
      <c r="ACB40" s="2027"/>
      <c r="ACC40" s="2027"/>
      <c r="ACD40" s="2027"/>
      <c r="ACE40" s="2027"/>
      <c r="ACF40" s="2027"/>
      <c r="ACG40" s="2027"/>
      <c r="ACH40" s="2027"/>
      <c r="ACI40" s="2027"/>
      <c r="ACJ40" s="2027"/>
      <c r="ACK40" s="2027"/>
      <c r="ACL40" s="2027"/>
      <c r="ACM40" s="2027"/>
      <c r="ACN40" s="2027"/>
      <c r="ACO40" s="2027"/>
      <c r="ACP40" s="2027"/>
      <c r="ACQ40" s="2027"/>
      <c r="ACR40" s="2027"/>
      <c r="ACS40" s="2027"/>
      <c r="ACT40" s="2027"/>
      <c r="ACU40" s="2027"/>
      <c r="ACV40" s="2027"/>
      <c r="ACW40" s="2027"/>
      <c r="ACX40" s="2027"/>
      <c r="ACY40" s="2027"/>
      <c r="ACZ40" s="2027"/>
      <c r="ADA40" s="2027"/>
      <c r="ADB40" s="2027"/>
      <c r="ADC40" s="2027"/>
      <c r="ADD40" s="2027"/>
      <c r="ADE40" s="2027"/>
      <c r="ADF40" s="2027"/>
      <c r="ADG40" s="2027"/>
      <c r="ADH40" s="2027"/>
      <c r="ADI40" s="2027"/>
      <c r="ADJ40" s="2027"/>
      <c r="ADK40" s="2027"/>
      <c r="ADL40" s="2027"/>
      <c r="ADM40" s="2027"/>
      <c r="ADN40" s="2027"/>
      <c r="ADO40" s="2027"/>
      <c r="ADP40" s="2027"/>
      <c r="ADQ40" s="2027"/>
      <c r="ADR40" s="2027"/>
      <c r="ADS40" s="2027"/>
      <c r="ADT40" s="2027"/>
      <c r="ADU40" s="2027"/>
      <c r="ADV40" s="2027"/>
      <c r="ADW40" s="2027"/>
      <c r="ADX40" s="2027"/>
      <c r="ADY40" s="2027"/>
      <c r="ADZ40" s="2027"/>
      <c r="AEA40" s="2027"/>
      <c r="AEB40" s="2027"/>
      <c r="AEC40" s="2027"/>
      <c r="AED40" s="2027"/>
      <c r="AEE40" s="2027"/>
      <c r="AEF40" s="2027"/>
      <c r="AEG40" s="2027"/>
      <c r="AEH40" s="2027"/>
      <c r="AEI40" s="2027"/>
      <c r="AEJ40" s="2027"/>
      <c r="AEK40" s="2027"/>
      <c r="AEL40" s="2027"/>
      <c r="AEM40" s="2027"/>
      <c r="AEN40" s="2027"/>
      <c r="AEO40" s="2027"/>
      <c r="AEP40" s="2027"/>
      <c r="AEQ40" s="2027"/>
      <c r="AER40" s="2027"/>
      <c r="AES40" s="2027"/>
      <c r="AET40" s="2027"/>
      <c r="AEU40" s="2027"/>
      <c r="AEV40" s="2027"/>
      <c r="AEW40" s="2027"/>
      <c r="AEX40" s="2027"/>
      <c r="AEY40" s="2027"/>
      <c r="AEZ40" s="2027"/>
      <c r="AFA40" s="2027"/>
      <c r="AFB40" s="2027"/>
      <c r="AFC40" s="2027"/>
      <c r="AFD40" s="2027"/>
      <c r="AFE40" s="2027"/>
      <c r="AFF40" s="2027"/>
      <c r="AFG40" s="2027"/>
      <c r="AFH40" s="2027"/>
      <c r="AFI40" s="2027"/>
      <c r="AFJ40" s="2027"/>
      <c r="AFK40" s="2027"/>
      <c r="AFL40" s="2027"/>
      <c r="AFM40" s="2027"/>
      <c r="AFN40" s="2027"/>
      <c r="AFO40" s="2027"/>
      <c r="AFP40" s="2027"/>
      <c r="AFQ40" s="2027"/>
      <c r="AFR40" s="2027"/>
      <c r="AFS40" s="2027"/>
      <c r="AFT40" s="2027"/>
      <c r="AFU40" s="2027"/>
      <c r="AFV40" s="2027"/>
      <c r="AFW40" s="2027"/>
      <c r="AFX40" s="2027"/>
      <c r="AFY40" s="2027"/>
      <c r="AFZ40" s="2027"/>
      <c r="AGA40" s="2027"/>
      <c r="AGB40" s="2027"/>
      <c r="AGC40" s="2027"/>
      <c r="AGD40" s="2027"/>
      <c r="AGE40" s="2027"/>
      <c r="AGF40" s="2027"/>
      <c r="AGG40" s="2027"/>
      <c r="AGH40" s="2027"/>
      <c r="AGI40" s="2027"/>
      <c r="AGJ40" s="2027"/>
      <c r="AGK40" s="2027"/>
      <c r="AGL40" s="2027"/>
      <c r="AGM40" s="2027"/>
      <c r="AGN40" s="2027"/>
      <c r="AGO40" s="2027"/>
      <c r="AGP40" s="2027"/>
      <c r="AGQ40" s="2027"/>
      <c r="AGR40" s="2027"/>
      <c r="AGS40" s="2027"/>
      <c r="AGT40" s="2027"/>
      <c r="AGU40" s="2027"/>
      <c r="AGV40" s="2027"/>
      <c r="AGW40" s="2027"/>
      <c r="AGX40" s="2027"/>
      <c r="AGY40" s="2027"/>
      <c r="AGZ40" s="2027"/>
      <c r="AHA40" s="2027"/>
      <c r="AHB40" s="2027"/>
      <c r="AHC40" s="2027"/>
      <c r="AHD40" s="2027"/>
      <c r="AHE40" s="2027"/>
      <c r="AHF40" s="2027"/>
      <c r="AHG40" s="2027"/>
      <c r="AHH40" s="2027"/>
      <c r="AHI40" s="2027"/>
      <c r="AHJ40" s="2027"/>
      <c r="AHK40" s="2027"/>
      <c r="AHL40" s="2027"/>
      <c r="AHM40" s="2027"/>
      <c r="AHN40" s="2027"/>
      <c r="AHO40" s="2027"/>
      <c r="AHP40" s="2027"/>
      <c r="AHQ40" s="2027"/>
      <c r="AHR40" s="2027"/>
      <c r="AHS40" s="2027"/>
      <c r="AHT40" s="2027"/>
      <c r="AHU40" s="2027"/>
      <c r="AHV40" s="2027"/>
      <c r="AHW40" s="2027"/>
      <c r="AHX40" s="2027"/>
      <c r="AHY40" s="2027"/>
      <c r="AHZ40" s="2027"/>
      <c r="AIA40" s="2027"/>
      <c r="AIB40" s="2027"/>
      <c r="AIC40" s="2027"/>
      <c r="AID40" s="2027"/>
      <c r="AIE40" s="2027"/>
      <c r="AIF40" s="2027"/>
      <c r="AIG40" s="2027"/>
      <c r="AIH40" s="2027"/>
      <c r="AII40" s="2027"/>
      <c r="AIJ40" s="2027"/>
      <c r="AIK40" s="2027"/>
      <c r="AIL40" s="2027"/>
      <c r="AIM40" s="2027"/>
      <c r="AIN40" s="2027"/>
      <c r="AIO40" s="2027"/>
      <c r="AIP40" s="2027"/>
      <c r="AIQ40" s="2027"/>
      <c r="AIR40" s="2027"/>
      <c r="AIS40" s="2027"/>
      <c r="AIT40" s="2027"/>
      <c r="AIU40" s="2027"/>
      <c r="AIV40" s="2027"/>
      <c r="AIW40" s="2027"/>
      <c r="AIX40" s="2027"/>
      <c r="AIY40" s="2027"/>
      <c r="AIZ40" s="2027"/>
      <c r="AJA40" s="2027"/>
      <c r="AJB40" s="2027"/>
      <c r="AJC40" s="2027"/>
      <c r="AJD40" s="2027"/>
      <c r="AJE40" s="2027"/>
      <c r="AJF40" s="2027"/>
      <c r="AJG40" s="2027"/>
      <c r="AJH40" s="2027"/>
      <c r="AJI40" s="2027"/>
      <c r="AJJ40" s="2027"/>
      <c r="AJK40" s="2027"/>
      <c r="AJL40" s="2027"/>
      <c r="AJM40" s="2027"/>
      <c r="AJN40" s="2027"/>
      <c r="AJO40" s="2027"/>
      <c r="AJP40" s="2027"/>
      <c r="AJQ40" s="2027"/>
      <c r="AJR40" s="2027"/>
      <c r="AJS40" s="2027"/>
      <c r="AJT40" s="2027"/>
      <c r="AJU40" s="2027"/>
      <c r="AJV40" s="2027"/>
      <c r="AJW40" s="2027"/>
      <c r="AJX40" s="2027"/>
      <c r="AJY40" s="2027"/>
      <c r="AJZ40" s="2027"/>
      <c r="AKA40" s="2027"/>
      <c r="AKB40" s="2027"/>
      <c r="AKC40" s="2027"/>
      <c r="AKD40" s="2027"/>
      <c r="AKE40" s="2027"/>
      <c r="AKF40" s="2027"/>
      <c r="AKG40" s="2027"/>
      <c r="AKH40" s="2027"/>
      <c r="AKI40" s="2027"/>
      <c r="AKJ40" s="2027"/>
      <c r="AKK40" s="2027"/>
      <c r="AKL40" s="2027"/>
      <c r="AKM40" s="2027"/>
      <c r="AKN40" s="2027"/>
      <c r="AKO40" s="2027"/>
      <c r="AKP40" s="2027"/>
      <c r="AKQ40" s="2027"/>
      <c r="AKR40" s="2027"/>
      <c r="AKS40" s="2027"/>
      <c r="AKT40" s="2027"/>
      <c r="AKU40" s="2027"/>
      <c r="AKV40" s="2027"/>
      <c r="AKW40" s="2027"/>
      <c r="AKX40" s="2027"/>
      <c r="AKY40" s="2027"/>
      <c r="AKZ40" s="2027"/>
      <c r="ALA40" s="2027"/>
      <c r="ALB40" s="2027"/>
      <c r="ALC40" s="2027"/>
      <c r="ALD40" s="2027"/>
      <c r="ALE40" s="2027"/>
      <c r="ALF40" s="2027"/>
      <c r="ALG40" s="2027"/>
      <c r="ALH40" s="2027"/>
      <c r="ALI40" s="2027"/>
      <c r="ALJ40" s="2027"/>
      <c r="ALK40" s="2027"/>
      <c r="ALL40" s="2027"/>
      <c r="ALM40" s="2027"/>
      <c r="ALN40" s="2027"/>
      <c r="ALO40" s="2027"/>
      <c r="ALP40" s="2027"/>
      <c r="ALQ40" s="2027"/>
      <c r="ALR40" s="2027"/>
      <c r="ALS40" s="2027"/>
      <c r="ALT40" s="2027"/>
      <c r="ALU40" s="2027"/>
      <c r="ALV40" s="2027"/>
      <c r="ALW40" s="2027"/>
      <c r="ALX40" s="2027"/>
      <c r="ALY40" s="2027"/>
      <c r="ALZ40" s="2027"/>
      <c r="AMA40" s="2027"/>
      <c r="AMB40" s="2027"/>
      <c r="AMC40" s="2027"/>
      <c r="AMD40" s="2027"/>
      <c r="AME40" s="2027"/>
      <c r="AMF40" s="2027"/>
      <c r="AMG40" s="2027"/>
      <c r="AMH40" s="2027"/>
      <c r="AMI40" s="2027"/>
      <c r="AMJ40" s="2027"/>
      <c r="AMK40" s="2027"/>
      <c r="AML40" s="2027"/>
      <c r="AMM40" s="2027"/>
      <c r="AMN40" s="2027"/>
      <c r="AMO40" s="2027"/>
      <c r="AMP40" s="2027"/>
      <c r="AMQ40" s="2027"/>
      <c r="AMR40" s="2027"/>
      <c r="AMS40" s="2027"/>
      <c r="AMT40" s="2027"/>
      <c r="AMU40" s="2027"/>
      <c r="AMV40" s="2027"/>
      <c r="AMW40" s="2027"/>
      <c r="AMX40" s="2027"/>
      <c r="AMY40" s="2027"/>
      <c r="AMZ40" s="2027"/>
      <c r="ANA40" s="2027"/>
      <c r="ANB40" s="2027"/>
      <c r="ANC40" s="2027"/>
      <c r="AND40" s="2027"/>
      <c r="ANE40" s="2027"/>
      <c r="ANF40" s="2027"/>
      <c r="ANG40" s="2027"/>
      <c r="ANH40" s="2027"/>
      <c r="ANI40" s="2027"/>
      <c r="ANJ40" s="2027"/>
      <c r="ANK40" s="2027"/>
      <c r="ANL40" s="2027"/>
      <c r="ANM40" s="2027"/>
      <c r="ANN40" s="2027"/>
      <c r="ANO40" s="2027"/>
      <c r="ANP40" s="2027"/>
      <c r="ANQ40" s="2027"/>
      <c r="ANR40" s="2027"/>
      <c r="ANS40" s="2027"/>
      <c r="ANT40" s="2027"/>
      <c r="ANU40" s="2027"/>
      <c r="ANV40" s="2027"/>
      <c r="ANW40" s="2027"/>
      <c r="ANX40" s="2027"/>
      <c r="ANY40" s="2027"/>
      <c r="ANZ40" s="2027"/>
      <c r="AOA40" s="2027"/>
      <c r="AOB40" s="2027"/>
      <c r="AOC40" s="2027"/>
      <c r="AOD40" s="2027"/>
      <c r="AOE40" s="2027"/>
      <c r="AOF40" s="2027"/>
      <c r="AOG40" s="2027"/>
      <c r="AOH40" s="2027"/>
      <c r="AOI40" s="2027"/>
      <c r="AOJ40" s="2027"/>
      <c r="AOK40" s="2027"/>
      <c r="AOL40" s="2027"/>
      <c r="AOM40" s="2027"/>
      <c r="AON40" s="2027"/>
      <c r="AOO40" s="2027"/>
      <c r="AOP40" s="2027"/>
      <c r="AOQ40" s="2027"/>
      <c r="AOR40" s="2027"/>
      <c r="AOS40" s="2027"/>
      <c r="AOT40" s="2027"/>
      <c r="AOU40" s="2027"/>
      <c r="AOV40" s="2027"/>
      <c r="AOW40" s="2027"/>
      <c r="AOX40" s="2027"/>
      <c r="AOY40" s="2027"/>
      <c r="AOZ40" s="2027"/>
      <c r="APA40" s="2027"/>
      <c r="APB40" s="2027"/>
      <c r="APC40" s="2027"/>
      <c r="APD40" s="2027"/>
      <c r="APE40" s="2027"/>
      <c r="APF40" s="2027"/>
      <c r="APG40" s="2027"/>
      <c r="APH40" s="2027"/>
      <c r="API40" s="2027"/>
      <c r="APJ40" s="2027"/>
      <c r="APK40" s="2027"/>
      <c r="APL40" s="2027"/>
      <c r="APM40" s="2027"/>
      <c r="APN40" s="2027"/>
      <c r="APO40" s="2027"/>
      <c r="APP40" s="2027"/>
      <c r="APQ40" s="2027"/>
      <c r="APR40" s="2027"/>
      <c r="APS40" s="2027"/>
      <c r="APT40" s="2027"/>
      <c r="APU40" s="2027"/>
      <c r="APV40" s="2027"/>
      <c r="APW40" s="2027"/>
      <c r="APX40" s="2027"/>
      <c r="APY40" s="2027"/>
      <c r="APZ40" s="2027"/>
      <c r="AQA40" s="2027"/>
      <c r="AQB40" s="2027"/>
      <c r="AQC40" s="2027"/>
      <c r="AQD40" s="2027"/>
      <c r="AQE40" s="2027"/>
      <c r="AQF40" s="2027"/>
      <c r="AQG40" s="2027"/>
      <c r="AQH40" s="2027"/>
      <c r="AQI40" s="2027"/>
      <c r="AQJ40" s="2027"/>
      <c r="AQK40" s="2027"/>
      <c r="AQL40" s="2027"/>
      <c r="AQM40" s="2027"/>
      <c r="AQN40" s="2027"/>
      <c r="AQO40" s="2027"/>
      <c r="AQP40" s="2027"/>
      <c r="AQQ40" s="2027"/>
      <c r="AQR40" s="2027"/>
      <c r="AQS40" s="2027"/>
      <c r="AQT40" s="2027"/>
      <c r="AQU40" s="2027"/>
      <c r="AQV40" s="2027"/>
      <c r="AQW40" s="2027"/>
      <c r="AQX40" s="2027"/>
      <c r="AQY40" s="2027"/>
      <c r="AQZ40" s="2027"/>
      <c r="ARA40" s="2027"/>
      <c r="ARB40" s="2027"/>
      <c r="ARC40" s="2027"/>
      <c r="ARD40" s="2027"/>
      <c r="ARE40" s="2027"/>
      <c r="ARF40" s="2027"/>
      <c r="ARG40" s="2027"/>
      <c r="ARH40" s="2027"/>
      <c r="ARI40" s="2027"/>
      <c r="ARJ40" s="2027"/>
      <c r="ARK40" s="2027"/>
      <c r="ARL40" s="2027"/>
      <c r="ARM40" s="2027"/>
      <c r="ARN40" s="2027"/>
      <c r="ARO40" s="2027"/>
      <c r="ARP40" s="2027"/>
      <c r="ARQ40" s="2027"/>
      <c r="ARR40" s="2027"/>
      <c r="ARS40" s="2027"/>
      <c r="ART40" s="2027"/>
      <c r="ARU40" s="2027"/>
      <c r="ARV40" s="2027"/>
      <c r="ARW40" s="2027"/>
      <c r="ARX40" s="2027"/>
      <c r="ARY40" s="2027"/>
      <c r="ARZ40" s="2027"/>
      <c r="ASA40" s="2027"/>
      <c r="ASB40" s="2027"/>
      <c r="ASC40" s="2027"/>
      <c r="ASD40" s="2027"/>
      <c r="ASE40" s="2027"/>
      <c r="ASF40" s="2027"/>
      <c r="ASG40" s="2027"/>
      <c r="ASH40" s="2027"/>
      <c r="ASI40" s="2027"/>
      <c r="ASJ40" s="2027"/>
      <c r="ASK40" s="2027"/>
      <c r="ASL40" s="2027"/>
      <c r="ASM40" s="2027"/>
      <c r="ASN40" s="2027"/>
      <c r="ASO40" s="2027"/>
      <c r="ASP40" s="2027"/>
      <c r="ASQ40" s="2027"/>
      <c r="ASR40" s="2027"/>
      <c r="ASS40" s="2027"/>
      <c r="AST40" s="2027"/>
      <c r="ASU40" s="2027"/>
      <c r="ASV40" s="2027"/>
      <c r="ASW40" s="2027"/>
      <c r="ASX40" s="2027"/>
      <c r="ASY40" s="2027"/>
      <c r="ASZ40" s="2027"/>
      <c r="ATA40" s="2027"/>
      <c r="ATB40" s="2027"/>
      <c r="ATC40" s="2027"/>
      <c r="ATD40" s="2027"/>
      <c r="ATE40" s="2027"/>
      <c r="ATF40" s="2027"/>
      <c r="ATG40" s="2027"/>
      <c r="ATH40" s="2027"/>
      <c r="ATI40" s="2027"/>
      <c r="ATJ40" s="2027"/>
      <c r="ATK40" s="2027"/>
      <c r="ATL40" s="2027"/>
      <c r="ATM40" s="2027"/>
      <c r="ATN40" s="2027"/>
      <c r="ATO40" s="2027"/>
      <c r="ATP40" s="2027"/>
      <c r="ATQ40" s="2027"/>
      <c r="ATR40" s="2027"/>
      <c r="ATS40" s="2027"/>
      <c r="ATT40" s="2027"/>
      <c r="ATU40" s="2027"/>
      <c r="ATV40" s="2027"/>
      <c r="ATW40" s="2027"/>
      <c r="ATX40" s="2027"/>
      <c r="ATY40" s="2027"/>
      <c r="ATZ40" s="2027"/>
      <c r="AUA40" s="2027"/>
      <c r="AUB40" s="2027"/>
      <c r="AUC40" s="2027"/>
      <c r="AUD40" s="2027"/>
      <c r="AUE40" s="2027"/>
      <c r="AUF40" s="2027"/>
      <c r="AUG40" s="2027"/>
      <c r="AUH40" s="2027"/>
      <c r="AUI40" s="2027"/>
      <c r="AUJ40" s="2027"/>
      <c r="AUK40" s="2027"/>
      <c r="AUL40" s="2027"/>
      <c r="AUM40" s="2027"/>
      <c r="AUN40" s="2027"/>
      <c r="AUO40" s="2027"/>
      <c r="AUP40" s="2027"/>
      <c r="AUQ40" s="2027"/>
      <c r="AUR40" s="2027"/>
      <c r="AUS40" s="2027"/>
      <c r="AUT40" s="2027"/>
      <c r="AUU40" s="2027"/>
      <c r="AUV40" s="2027"/>
      <c r="AUW40" s="2027"/>
      <c r="AUX40" s="2027"/>
      <c r="AUY40" s="2027"/>
      <c r="AUZ40" s="2027"/>
      <c r="AVA40" s="2027"/>
      <c r="AVB40" s="2027"/>
      <c r="AVC40" s="2027"/>
      <c r="AVD40" s="2027"/>
      <c r="AVE40" s="2027"/>
      <c r="AVF40" s="2027"/>
      <c r="AVG40" s="2027"/>
      <c r="AVH40" s="2027"/>
      <c r="AVI40" s="2027"/>
      <c r="AVJ40" s="2027"/>
      <c r="AVK40" s="2027"/>
      <c r="AVL40" s="2027"/>
      <c r="AVM40" s="2027"/>
      <c r="AVN40" s="2027"/>
      <c r="AVO40" s="2027"/>
      <c r="AVP40" s="2027"/>
      <c r="AVQ40" s="2027"/>
      <c r="AVR40" s="2027"/>
      <c r="AVS40" s="2027"/>
      <c r="AVT40" s="2027"/>
      <c r="AVU40" s="2027"/>
      <c r="AVV40" s="2027"/>
      <c r="AVW40" s="2027"/>
      <c r="AVX40" s="2027"/>
      <c r="AVY40" s="2027"/>
      <c r="AVZ40" s="2027"/>
      <c r="AWA40" s="2027"/>
      <c r="AWB40" s="2027"/>
      <c r="AWC40" s="2027"/>
      <c r="AWD40" s="2027"/>
      <c r="AWE40" s="2027"/>
      <c r="AWF40" s="2027"/>
      <c r="AWG40" s="2027"/>
      <c r="AWH40" s="2027"/>
      <c r="AWI40" s="2027"/>
      <c r="AWJ40" s="2027"/>
      <c r="AWK40" s="2027"/>
      <c r="AWL40" s="2027"/>
      <c r="AWM40" s="2027"/>
      <c r="AWN40" s="2027"/>
      <c r="AWO40" s="2027"/>
      <c r="AWP40" s="2027"/>
      <c r="AWQ40" s="2027"/>
      <c r="AWR40" s="2027"/>
      <c r="AWS40" s="2027"/>
      <c r="AWT40" s="2027"/>
      <c r="AWU40" s="2027"/>
      <c r="AWV40" s="2027"/>
      <c r="AWW40" s="2027"/>
      <c r="AWX40" s="2027"/>
      <c r="AWY40" s="2027"/>
      <c r="AWZ40" s="2027"/>
      <c r="AXA40" s="2027"/>
      <c r="AXB40" s="2027"/>
      <c r="AXC40" s="2027"/>
      <c r="AXD40" s="2027"/>
      <c r="AXE40" s="2027"/>
      <c r="AXF40" s="2027"/>
      <c r="AXG40" s="2027"/>
      <c r="AXH40" s="2027"/>
      <c r="AXI40" s="2027"/>
      <c r="AXJ40" s="2027"/>
      <c r="AXK40" s="2027"/>
      <c r="AXL40" s="2027"/>
      <c r="AXM40" s="2027"/>
      <c r="AXN40" s="2027"/>
      <c r="AXO40" s="2027"/>
      <c r="AXP40" s="2027"/>
      <c r="AXQ40" s="2027"/>
      <c r="AXR40" s="2027"/>
      <c r="AXS40" s="2027"/>
      <c r="AXT40" s="2027"/>
      <c r="AXU40" s="2027"/>
      <c r="AXV40" s="2027"/>
      <c r="AXW40" s="2027"/>
      <c r="AXX40" s="2027"/>
      <c r="AXY40" s="2027"/>
      <c r="AXZ40" s="2027"/>
      <c r="AYA40" s="2027"/>
      <c r="AYB40" s="2027"/>
      <c r="AYC40" s="2027"/>
      <c r="AYD40" s="2027"/>
      <c r="AYE40" s="2027"/>
      <c r="AYF40" s="2027"/>
      <c r="AYG40" s="2027"/>
      <c r="AYH40" s="2027"/>
      <c r="AYI40" s="2027"/>
      <c r="AYJ40" s="2027"/>
      <c r="AYK40" s="2027"/>
      <c r="AYL40" s="2027"/>
      <c r="AYM40" s="2027"/>
      <c r="AYN40" s="2027"/>
      <c r="AYO40" s="2027"/>
      <c r="AYP40" s="2027"/>
      <c r="AYQ40" s="2027"/>
      <c r="AYR40" s="2027"/>
      <c r="AYS40" s="2027"/>
      <c r="AYT40" s="2027"/>
      <c r="AYU40" s="2027"/>
      <c r="AYV40" s="2027"/>
      <c r="AYW40" s="2027"/>
      <c r="AYX40" s="2027"/>
      <c r="AYY40" s="2027"/>
      <c r="AYZ40" s="2027"/>
      <c r="AZA40" s="2027"/>
      <c r="AZB40" s="2027"/>
      <c r="AZC40" s="2027"/>
      <c r="AZD40" s="2027"/>
      <c r="AZE40" s="2027"/>
      <c r="AZF40" s="2027"/>
      <c r="AZG40" s="2027"/>
      <c r="AZH40" s="2027"/>
      <c r="AZI40" s="2027"/>
      <c r="AZJ40" s="2027"/>
      <c r="AZK40" s="2027"/>
      <c r="AZL40" s="2027"/>
      <c r="AZM40" s="2027"/>
      <c r="AZN40" s="2027"/>
      <c r="AZO40" s="2027"/>
      <c r="AZP40" s="2027"/>
      <c r="AZQ40" s="2027"/>
      <c r="AZR40" s="2027"/>
      <c r="AZS40" s="2027"/>
      <c r="AZT40" s="2027"/>
      <c r="AZU40" s="2027"/>
      <c r="AZV40" s="2027"/>
      <c r="AZW40" s="2027"/>
      <c r="AZX40" s="2027"/>
      <c r="AZY40" s="2027"/>
      <c r="AZZ40" s="2027"/>
      <c r="BAA40" s="2027"/>
      <c r="BAB40" s="2027"/>
      <c r="BAC40" s="2027"/>
      <c r="BAD40" s="2027"/>
      <c r="BAE40" s="2027"/>
      <c r="BAF40" s="2027"/>
      <c r="BAG40" s="2027"/>
      <c r="BAH40" s="2027"/>
      <c r="BAI40" s="2027"/>
      <c r="BAJ40" s="2027"/>
      <c r="BAK40" s="2027"/>
      <c r="BAL40" s="2027"/>
      <c r="BAM40" s="2027"/>
      <c r="BAN40" s="2027"/>
      <c r="BAO40" s="2027"/>
      <c r="BAP40" s="2027"/>
      <c r="BAQ40" s="2027"/>
      <c r="BAR40" s="2027"/>
      <c r="BAS40" s="2027"/>
      <c r="BAT40" s="2027"/>
      <c r="BAU40" s="2027"/>
      <c r="BAV40" s="2027"/>
      <c r="BAW40" s="2027"/>
      <c r="BAX40" s="2027"/>
      <c r="BAY40" s="2027"/>
      <c r="BAZ40" s="2027"/>
      <c r="BBA40" s="2027"/>
      <c r="BBB40" s="2027"/>
      <c r="BBC40" s="2027"/>
      <c r="BBD40" s="2027"/>
      <c r="BBE40" s="2027"/>
      <c r="BBF40" s="2027"/>
      <c r="BBG40" s="2027"/>
      <c r="BBH40" s="2027"/>
      <c r="BBI40" s="2027"/>
      <c r="BBJ40" s="2027"/>
      <c r="BBK40" s="2027"/>
      <c r="BBL40" s="2027"/>
      <c r="BBM40" s="2027"/>
      <c r="BBN40" s="2027"/>
      <c r="BBO40" s="2027"/>
      <c r="BBP40" s="2027"/>
      <c r="BBQ40" s="2027"/>
      <c r="BBR40" s="2027"/>
      <c r="BBS40" s="2027"/>
      <c r="BBT40" s="2027"/>
      <c r="BBU40" s="2027"/>
      <c r="BBV40" s="2027"/>
      <c r="BBW40" s="2027"/>
      <c r="BBX40" s="2027"/>
      <c r="BBY40" s="2027"/>
      <c r="BBZ40" s="2027"/>
      <c r="BCA40" s="2027"/>
      <c r="BCB40" s="2027"/>
      <c r="BCC40" s="2027"/>
      <c r="BCD40" s="2027"/>
      <c r="BCE40" s="2027"/>
      <c r="BCF40" s="2027"/>
      <c r="BCG40" s="2027"/>
      <c r="BCH40" s="2027"/>
      <c r="BCI40" s="2027"/>
      <c r="BCJ40" s="2027"/>
      <c r="BCK40" s="2027"/>
      <c r="BCL40" s="2027"/>
      <c r="BCM40" s="2027"/>
      <c r="BCN40" s="2027"/>
      <c r="BCO40" s="2027"/>
      <c r="BCP40" s="2027"/>
      <c r="BCQ40" s="2027"/>
      <c r="BCR40" s="2027"/>
      <c r="BCS40" s="2027"/>
      <c r="BCT40" s="2027"/>
      <c r="BCU40" s="2027"/>
      <c r="BCV40" s="2027"/>
      <c r="BCW40" s="2027"/>
      <c r="BCX40" s="2027"/>
      <c r="BCY40" s="2027"/>
      <c r="BCZ40" s="2027"/>
      <c r="BDA40" s="2027"/>
      <c r="BDB40" s="2027"/>
      <c r="BDC40" s="2027"/>
      <c r="BDD40" s="2027"/>
      <c r="BDE40" s="2027"/>
      <c r="BDF40" s="2027"/>
      <c r="BDG40" s="2027"/>
      <c r="BDH40" s="2027"/>
      <c r="BDI40" s="2027"/>
      <c r="BDJ40" s="2027"/>
      <c r="BDK40" s="2027"/>
      <c r="BDL40" s="2027"/>
      <c r="BDM40" s="2027"/>
      <c r="BDN40" s="2027"/>
      <c r="BDO40" s="2027"/>
      <c r="BDP40" s="2027"/>
      <c r="BDQ40" s="2027"/>
      <c r="BDR40" s="2027"/>
      <c r="BDS40" s="2027"/>
      <c r="BDT40" s="2027"/>
      <c r="BDU40" s="2027"/>
      <c r="BDV40" s="2027"/>
      <c r="BDW40" s="2027"/>
      <c r="BDX40" s="2027"/>
      <c r="BDY40" s="2027"/>
      <c r="BDZ40" s="2027"/>
      <c r="BEA40" s="2027"/>
      <c r="BEB40" s="2027"/>
      <c r="BEC40" s="2027"/>
      <c r="BED40" s="2027"/>
      <c r="BEE40" s="2027"/>
      <c r="BEF40" s="2027"/>
      <c r="BEG40" s="2027"/>
      <c r="BEH40" s="2027"/>
      <c r="BEI40" s="2027"/>
      <c r="BEJ40" s="2027"/>
      <c r="BEK40" s="2027"/>
      <c r="BEL40" s="2027"/>
      <c r="BEM40" s="2027"/>
      <c r="BEN40" s="2027"/>
      <c r="BEO40" s="2027"/>
      <c r="BEP40" s="2027"/>
      <c r="BEQ40" s="2027"/>
      <c r="BER40" s="2027"/>
      <c r="BES40" s="2027"/>
      <c r="BET40" s="2027"/>
      <c r="BEU40" s="2027"/>
      <c r="BEV40" s="2027"/>
      <c r="BEW40" s="2027"/>
      <c r="BEX40" s="2027"/>
      <c r="BEY40" s="2027"/>
      <c r="BEZ40" s="2027"/>
      <c r="BFA40" s="2027"/>
      <c r="BFB40" s="2027"/>
      <c r="BFC40" s="2027"/>
      <c r="BFD40" s="2027"/>
      <c r="BFE40" s="2027"/>
      <c r="BFF40" s="2027"/>
      <c r="BFG40" s="2027"/>
      <c r="BFH40" s="2027"/>
      <c r="BFI40" s="2027"/>
      <c r="BFJ40" s="2027"/>
      <c r="BFK40" s="2027"/>
      <c r="BFL40" s="2027"/>
      <c r="BFM40" s="2027"/>
      <c r="BFN40" s="2027"/>
      <c r="BFO40" s="2027"/>
      <c r="BFP40" s="2027"/>
      <c r="BFQ40" s="2027"/>
      <c r="BFR40" s="2027"/>
      <c r="BFS40" s="2027"/>
      <c r="BFT40" s="2027"/>
      <c r="BFU40" s="2027"/>
      <c r="BFV40" s="2027"/>
      <c r="BFW40" s="2027"/>
      <c r="BFX40" s="2027"/>
      <c r="BFY40" s="2027"/>
      <c r="BFZ40" s="2027"/>
      <c r="BGA40" s="2027"/>
      <c r="BGB40" s="2027"/>
      <c r="BGC40" s="2027"/>
      <c r="BGD40" s="2027"/>
      <c r="BGE40" s="2027"/>
      <c r="BGF40" s="2027"/>
      <c r="BGG40" s="2027"/>
      <c r="BGH40" s="2027"/>
      <c r="BGI40" s="2027"/>
      <c r="BGJ40" s="2027"/>
      <c r="BGK40" s="2027"/>
      <c r="BGL40" s="2027"/>
      <c r="BGM40" s="2027"/>
      <c r="BGN40" s="2027"/>
      <c r="BGO40" s="2027"/>
      <c r="BGP40" s="2027"/>
      <c r="BGQ40" s="2027"/>
      <c r="BGR40" s="2027"/>
      <c r="BGS40" s="2027"/>
      <c r="BGT40" s="2027"/>
      <c r="BGU40" s="2027"/>
      <c r="BGV40" s="2027"/>
      <c r="BGW40" s="2027"/>
      <c r="BGX40" s="2027"/>
      <c r="BGY40" s="2027"/>
      <c r="BGZ40" s="2027"/>
      <c r="BHA40" s="2027"/>
      <c r="BHB40" s="2027"/>
      <c r="BHC40" s="2027"/>
      <c r="BHD40" s="2027"/>
      <c r="BHE40" s="2027"/>
      <c r="BHF40" s="2027"/>
      <c r="BHG40" s="2027"/>
      <c r="BHH40" s="2027"/>
      <c r="BHI40" s="2027"/>
      <c r="BHJ40" s="2027"/>
      <c r="BHK40" s="2027"/>
      <c r="BHL40" s="2027"/>
      <c r="BHM40" s="2027"/>
      <c r="BHN40" s="2027"/>
      <c r="BHO40" s="2027"/>
      <c r="BHP40" s="2027"/>
      <c r="BHQ40" s="2027"/>
      <c r="BHR40" s="2027"/>
      <c r="BHS40" s="2027"/>
      <c r="BHT40" s="2027"/>
      <c r="BHU40" s="2027"/>
      <c r="BHV40" s="2027"/>
      <c r="BHW40" s="2027"/>
      <c r="BHX40" s="2027"/>
      <c r="BHY40" s="2027"/>
      <c r="BHZ40" s="2027"/>
      <c r="BIA40" s="2027"/>
      <c r="BIB40" s="2027"/>
      <c r="BIC40" s="2027"/>
      <c r="BID40" s="2027"/>
      <c r="BIE40" s="2027"/>
      <c r="BIF40" s="2027"/>
      <c r="BIG40" s="2027"/>
      <c r="BIH40" s="2027"/>
      <c r="BII40" s="2027"/>
      <c r="BIJ40" s="2027"/>
      <c r="BIK40" s="2027"/>
      <c r="BIL40" s="2027"/>
      <c r="BIM40" s="2027"/>
      <c r="BIN40" s="2027"/>
      <c r="BIO40" s="2027"/>
      <c r="BIP40" s="2027"/>
      <c r="BIQ40" s="2027"/>
      <c r="BIR40" s="2027"/>
      <c r="BIS40" s="2027"/>
      <c r="BIT40" s="2027"/>
      <c r="BIU40" s="2027"/>
      <c r="BIV40" s="2027"/>
      <c r="BIW40" s="2027"/>
      <c r="BIX40" s="2027"/>
      <c r="BIY40" s="2027"/>
      <c r="BIZ40" s="2027"/>
      <c r="BJA40" s="2027"/>
      <c r="BJB40" s="2027"/>
      <c r="BJC40" s="2027"/>
      <c r="BJD40" s="2027"/>
      <c r="BJE40" s="2027"/>
      <c r="BJF40" s="2027"/>
      <c r="BJG40" s="2027"/>
      <c r="BJH40" s="2027"/>
      <c r="BJI40" s="2027"/>
      <c r="BJJ40" s="2027"/>
      <c r="BJK40" s="2027"/>
      <c r="BJL40" s="2027"/>
      <c r="BJM40" s="2027"/>
      <c r="BJN40" s="2027"/>
      <c r="BJO40" s="2027"/>
      <c r="BJP40" s="2027"/>
      <c r="BJQ40" s="2027"/>
      <c r="BJR40" s="2027"/>
      <c r="BJS40" s="2027"/>
      <c r="BJT40" s="2027"/>
      <c r="BJU40" s="2027"/>
      <c r="BJV40" s="2027"/>
      <c r="BJW40" s="2027"/>
      <c r="BJX40" s="2027"/>
      <c r="BJY40" s="2027"/>
      <c r="BJZ40" s="2027"/>
      <c r="BKA40" s="2027"/>
      <c r="BKB40" s="2027"/>
      <c r="BKC40" s="2027"/>
      <c r="BKD40" s="2027"/>
      <c r="BKE40" s="2027"/>
      <c r="BKF40" s="2027"/>
      <c r="BKG40" s="2027"/>
      <c r="BKH40" s="2027"/>
      <c r="BKI40" s="2027"/>
      <c r="BKJ40" s="2027"/>
      <c r="BKK40" s="2027"/>
      <c r="BKL40" s="2027"/>
      <c r="BKM40" s="2027"/>
      <c r="BKN40" s="2027"/>
      <c r="BKO40" s="2027"/>
      <c r="BKP40" s="2027"/>
      <c r="BKQ40" s="2027"/>
      <c r="BKR40" s="2027"/>
      <c r="BKS40" s="2027"/>
      <c r="BKT40" s="2027"/>
      <c r="BKU40" s="2027"/>
      <c r="BKV40" s="2027"/>
      <c r="BKW40" s="2027"/>
      <c r="BKX40" s="2027"/>
      <c r="BKY40" s="2027"/>
      <c r="BKZ40" s="2027"/>
      <c r="BLA40" s="2027"/>
      <c r="BLB40" s="2027"/>
      <c r="BLC40" s="2027"/>
      <c r="BLD40" s="2027"/>
      <c r="BLE40" s="2027"/>
      <c r="BLF40" s="2027"/>
      <c r="BLG40" s="2027"/>
      <c r="BLH40" s="2027"/>
      <c r="BLI40" s="2027"/>
      <c r="BLJ40" s="2027"/>
      <c r="BLK40" s="2027"/>
      <c r="BLL40" s="2027"/>
      <c r="BLM40" s="2027"/>
      <c r="BLN40" s="2027"/>
      <c r="BLO40" s="2027"/>
      <c r="BLP40" s="2027"/>
      <c r="BLQ40" s="2027"/>
      <c r="BLR40" s="2027"/>
      <c r="BLS40" s="2027"/>
      <c r="BLT40" s="2027"/>
      <c r="BLU40" s="2027"/>
      <c r="BLV40" s="2027"/>
      <c r="BLW40" s="2027"/>
      <c r="BLX40" s="2027"/>
      <c r="BLY40" s="2027"/>
      <c r="BLZ40" s="2027"/>
      <c r="BMA40" s="2027"/>
      <c r="BMB40" s="2027"/>
      <c r="BMC40" s="2027"/>
      <c r="BMD40" s="2027"/>
      <c r="BME40" s="2027"/>
      <c r="BMF40" s="2027"/>
      <c r="BMG40" s="2027"/>
      <c r="BMH40" s="2027"/>
      <c r="BMI40" s="2027"/>
      <c r="BMJ40" s="2027"/>
      <c r="BMK40" s="2027"/>
      <c r="BML40" s="2027"/>
      <c r="BMM40" s="2027"/>
      <c r="BMN40" s="2027"/>
      <c r="BMO40" s="2027"/>
      <c r="BMP40" s="2027"/>
      <c r="BMQ40" s="2027"/>
      <c r="BMR40" s="2027"/>
      <c r="BMS40" s="2027"/>
      <c r="BMT40" s="2027"/>
      <c r="BMU40" s="2027"/>
      <c r="BMV40" s="2027"/>
      <c r="BMW40" s="2027"/>
      <c r="BMX40" s="2027"/>
      <c r="BMY40" s="2027"/>
      <c r="BMZ40" s="2027"/>
      <c r="BNA40" s="2027"/>
      <c r="BNB40" s="2027"/>
      <c r="BNC40" s="2027"/>
      <c r="BND40" s="2027"/>
      <c r="BNE40" s="2027"/>
      <c r="BNF40" s="2027"/>
      <c r="BNG40" s="2027"/>
      <c r="BNH40" s="2027"/>
      <c r="BNI40" s="2027"/>
      <c r="BNJ40" s="2027"/>
      <c r="BNK40" s="2027"/>
      <c r="BNL40" s="2027"/>
      <c r="BNM40" s="2027"/>
      <c r="BNN40" s="2027"/>
      <c r="BNO40" s="2027"/>
      <c r="BNP40" s="2027"/>
      <c r="BNQ40" s="2027"/>
      <c r="BNR40" s="2027"/>
      <c r="BNS40" s="2027"/>
      <c r="BNT40" s="2027"/>
      <c r="BNU40" s="2027"/>
      <c r="BNV40" s="2027"/>
      <c r="BNW40" s="2027"/>
      <c r="BNX40" s="2027"/>
      <c r="BNY40" s="2027"/>
      <c r="BNZ40" s="2027"/>
      <c r="BOA40" s="2027"/>
      <c r="BOB40" s="2027"/>
      <c r="BOC40" s="2027"/>
      <c r="BOD40" s="2027"/>
      <c r="BOE40" s="2027"/>
      <c r="BOF40" s="2027"/>
      <c r="BOG40" s="2027"/>
      <c r="BOH40" s="2027"/>
      <c r="BOI40" s="2027"/>
      <c r="BOJ40" s="2027"/>
      <c r="BOK40" s="2027"/>
      <c r="BOL40" s="2027"/>
      <c r="BOM40" s="2027"/>
      <c r="BON40" s="2027"/>
      <c r="BOO40" s="2027"/>
      <c r="BOP40" s="2027"/>
      <c r="BOQ40" s="2027"/>
      <c r="BOR40" s="2027"/>
      <c r="BOS40" s="2027"/>
      <c r="BOT40" s="2027"/>
      <c r="BOU40" s="2027"/>
      <c r="BOV40" s="2027"/>
      <c r="BOW40" s="2027"/>
      <c r="BOX40" s="2027"/>
      <c r="BOY40" s="2027"/>
      <c r="BOZ40" s="2027"/>
      <c r="BPA40" s="2027"/>
      <c r="BPB40" s="2027"/>
      <c r="BPC40" s="2027"/>
      <c r="BPD40" s="2027"/>
      <c r="BPE40" s="2027"/>
      <c r="BPF40" s="2027"/>
      <c r="BPG40" s="2027"/>
      <c r="BPH40" s="2027"/>
      <c r="BPI40" s="2027"/>
      <c r="BPJ40" s="2027"/>
      <c r="BPK40" s="2027"/>
      <c r="BPL40" s="2027"/>
      <c r="BPM40" s="2027"/>
      <c r="BPN40" s="2027"/>
      <c r="BPO40" s="2027"/>
      <c r="BPP40" s="2027"/>
      <c r="BPQ40" s="2027"/>
      <c r="BPR40" s="2027"/>
      <c r="BPS40" s="2027"/>
      <c r="BPT40" s="2027"/>
      <c r="BPU40" s="2027"/>
      <c r="BPV40" s="2027"/>
      <c r="BPW40" s="2027"/>
      <c r="BPX40" s="2027"/>
      <c r="BPY40" s="2027"/>
      <c r="BPZ40" s="2027"/>
      <c r="BQA40" s="2027"/>
      <c r="BQB40" s="2027"/>
      <c r="BQC40" s="2027"/>
      <c r="BQD40" s="2027"/>
      <c r="BQE40" s="2027"/>
      <c r="BQF40" s="2027"/>
      <c r="BQG40" s="2027"/>
      <c r="BQH40" s="2027"/>
      <c r="BQI40" s="2027"/>
      <c r="BQJ40" s="2027"/>
      <c r="BQK40" s="2027"/>
      <c r="BQL40" s="2027"/>
      <c r="BQM40" s="2027"/>
      <c r="BQN40" s="2027"/>
      <c r="BQO40" s="2027"/>
      <c r="BQP40" s="2027"/>
      <c r="BQQ40" s="2027"/>
      <c r="BQR40" s="2027"/>
      <c r="BQS40" s="2027"/>
      <c r="BQT40" s="2027"/>
      <c r="BQU40" s="2027"/>
      <c r="BQV40" s="2027"/>
      <c r="BQW40" s="2027"/>
      <c r="BQX40" s="2027"/>
      <c r="BQY40" s="2027"/>
      <c r="BQZ40" s="2027"/>
      <c r="BRA40" s="2027"/>
      <c r="BRB40" s="2027"/>
      <c r="BRC40" s="2027"/>
      <c r="BRD40" s="2027"/>
      <c r="BRE40" s="2027"/>
      <c r="BRF40" s="2027"/>
      <c r="BRG40" s="2027"/>
      <c r="BRH40" s="2027"/>
      <c r="BRI40" s="2027"/>
      <c r="BRJ40" s="2027"/>
      <c r="BRK40" s="2027"/>
      <c r="BRL40" s="2027"/>
      <c r="BRM40" s="2027"/>
      <c r="BRN40" s="2027"/>
      <c r="BRO40" s="2027"/>
      <c r="BRP40" s="2027"/>
      <c r="BRQ40" s="2027"/>
      <c r="BRR40" s="2027"/>
      <c r="BRS40" s="2027"/>
      <c r="BRT40" s="2027"/>
      <c r="BRU40" s="2027"/>
      <c r="BRV40" s="2027"/>
      <c r="BRW40" s="2027"/>
      <c r="BRX40" s="2027"/>
      <c r="BRY40" s="2027"/>
      <c r="BRZ40" s="2027"/>
      <c r="BSA40" s="2027"/>
      <c r="BSB40" s="2027"/>
      <c r="BSC40" s="2027"/>
      <c r="BSD40" s="2027"/>
      <c r="BSE40" s="2027"/>
      <c r="BSF40" s="2027"/>
      <c r="BSG40" s="2027"/>
      <c r="BSH40" s="2027"/>
      <c r="BSI40" s="2027"/>
      <c r="BSJ40" s="2027"/>
      <c r="BSK40" s="2027"/>
      <c r="BSL40" s="2027"/>
      <c r="BSM40" s="2027"/>
      <c r="BSN40" s="2027"/>
      <c r="BSO40" s="2027"/>
      <c r="BSP40" s="2027"/>
      <c r="BSQ40" s="2027"/>
      <c r="BSR40" s="2027"/>
      <c r="BSS40" s="2027"/>
      <c r="BST40" s="2027"/>
      <c r="BSU40" s="2027"/>
      <c r="BSV40" s="2027"/>
      <c r="BSW40" s="2027"/>
      <c r="BSX40" s="2027"/>
      <c r="BSY40" s="2027"/>
      <c r="BSZ40" s="2027"/>
      <c r="BTA40" s="2027"/>
      <c r="BTB40" s="2027"/>
      <c r="BTC40" s="2027"/>
      <c r="BTD40" s="2027"/>
      <c r="BTE40" s="2027"/>
      <c r="BTF40" s="2027"/>
      <c r="BTG40" s="2027"/>
      <c r="BTH40" s="2027"/>
      <c r="BTI40" s="2027"/>
      <c r="BTJ40" s="2027"/>
      <c r="BTK40" s="2027"/>
      <c r="BTL40" s="2027"/>
      <c r="BTM40" s="2027"/>
      <c r="BTN40" s="2027"/>
      <c r="BTO40" s="2027"/>
      <c r="BTP40" s="2027"/>
      <c r="BTQ40" s="2027"/>
      <c r="BTR40" s="2027"/>
      <c r="BTS40" s="2027"/>
      <c r="BTT40" s="2027"/>
      <c r="BTU40" s="2027"/>
      <c r="BTV40" s="2027"/>
      <c r="BTW40" s="2027"/>
      <c r="BTX40" s="2027"/>
      <c r="BTY40" s="2027"/>
      <c r="BTZ40" s="2027"/>
      <c r="BUA40" s="2027"/>
      <c r="BUB40" s="2027"/>
      <c r="BUC40" s="2027"/>
      <c r="BUD40" s="2027"/>
      <c r="BUE40" s="2027"/>
      <c r="BUF40" s="2027"/>
      <c r="BUG40" s="2027"/>
      <c r="BUH40" s="2027"/>
      <c r="BUI40" s="2027"/>
      <c r="BUJ40" s="2027"/>
      <c r="BUK40" s="2027"/>
      <c r="BUL40" s="2027"/>
      <c r="BUM40" s="2027"/>
      <c r="BUN40" s="2027"/>
      <c r="BUO40" s="2027"/>
      <c r="BUP40" s="2027"/>
      <c r="BUQ40" s="2027"/>
      <c r="BUR40" s="2027"/>
      <c r="BUS40" s="2027"/>
      <c r="BUT40" s="2027"/>
      <c r="BUU40" s="2027"/>
      <c r="BUV40" s="2027"/>
      <c r="BUW40" s="2027"/>
      <c r="BUX40" s="2027"/>
      <c r="BUY40" s="2027"/>
      <c r="BUZ40" s="2027"/>
      <c r="BVA40" s="2027"/>
      <c r="BVB40" s="2027"/>
      <c r="BVC40" s="2027"/>
      <c r="BVD40" s="2027"/>
      <c r="BVE40" s="2027"/>
      <c r="BVF40" s="2027"/>
      <c r="BVG40" s="2027"/>
      <c r="BVH40" s="2027"/>
      <c r="BVI40" s="2027"/>
      <c r="BVJ40" s="2027"/>
      <c r="BVK40" s="2027"/>
      <c r="BVL40" s="2027"/>
      <c r="BVM40" s="2027"/>
      <c r="BVN40" s="2027"/>
      <c r="BVO40" s="2027"/>
      <c r="BVP40" s="2027"/>
      <c r="BVQ40" s="2027"/>
      <c r="BVR40" s="2027"/>
      <c r="BVS40" s="2027"/>
      <c r="BVT40" s="2027"/>
      <c r="BVU40" s="2027"/>
      <c r="BVV40" s="2027"/>
      <c r="BVW40" s="2027"/>
      <c r="BVX40" s="2027"/>
      <c r="BVY40" s="2027"/>
      <c r="BVZ40" s="2027"/>
      <c r="BWA40" s="2027"/>
      <c r="BWB40" s="2027"/>
      <c r="BWC40" s="2027"/>
      <c r="BWD40" s="2027"/>
      <c r="BWE40" s="2027"/>
      <c r="BWF40" s="2027"/>
      <c r="BWG40" s="2027"/>
      <c r="BWH40" s="2027"/>
      <c r="BWI40" s="2027"/>
      <c r="BWJ40" s="2027"/>
      <c r="BWK40" s="2027"/>
      <c r="BWL40" s="2027"/>
      <c r="BWM40" s="2027"/>
      <c r="BWN40" s="2027"/>
      <c r="BWO40" s="2027"/>
      <c r="BWP40" s="2027"/>
      <c r="BWQ40" s="2027"/>
      <c r="BWR40" s="2027"/>
      <c r="BWS40" s="2027"/>
      <c r="BWT40" s="2027"/>
      <c r="BWU40" s="2027"/>
      <c r="BWV40" s="2027"/>
      <c r="BWW40" s="2027"/>
      <c r="BWX40" s="2027"/>
      <c r="BWY40" s="2027"/>
      <c r="BWZ40" s="2027"/>
      <c r="BXA40" s="2027"/>
      <c r="BXB40" s="2027"/>
      <c r="BXC40" s="2027"/>
      <c r="BXD40" s="2027"/>
      <c r="BXE40" s="2027"/>
      <c r="BXF40" s="2027"/>
      <c r="BXG40" s="2027"/>
      <c r="BXH40" s="2027"/>
      <c r="BXI40" s="2027"/>
      <c r="BXJ40" s="2027"/>
      <c r="BXK40" s="2027"/>
      <c r="BXL40" s="2027"/>
      <c r="BXM40" s="2027"/>
      <c r="BXN40" s="2027"/>
      <c r="BXO40" s="2027"/>
      <c r="BXP40" s="2027"/>
      <c r="BXQ40" s="2027"/>
      <c r="BXR40" s="2027"/>
      <c r="BXS40" s="2027"/>
      <c r="BXT40" s="2027"/>
      <c r="BXU40" s="2027"/>
      <c r="BXV40" s="2027"/>
      <c r="BXW40" s="2027"/>
      <c r="BXX40" s="2027"/>
      <c r="BXY40" s="2027"/>
      <c r="BXZ40" s="2027"/>
      <c r="BYA40" s="2027"/>
      <c r="BYB40" s="2027"/>
      <c r="BYC40" s="2027"/>
      <c r="BYD40" s="2027"/>
      <c r="BYE40" s="2027"/>
      <c r="BYF40" s="2027"/>
      <c r="BYG40" s="2027"/>
      <c r="BYH40" s="2027"/>
      <c r="BYI40" s="2027"/>
      <c r="BYJ40" s="2027"/>
      <c r="BYK40" s="2027"/>
      <c r="BYL40" s="2027"/>
      <c r="BYM40" s="2027"/>
      <c r="BYN40" s="2027"/>
      <c r="BYO40" s="2027"/>
      <c r="BYP40" s="2027"/>
      <c r="BYQ40" s="2027"/>
      <c r="BYR40" s="2027"/>
      <c r="BYS40" s="2027"/>
      <c r="BYT40" s="2027"/>
      <c r="BYU40" s="2027"/>
      <c r="BYV40" s="2027"/>
      <c r="BYW40" s="2027"/>
      <c r="BYX40" s="2027"/>
      <c r="BYY40" s="2027"/>
      <c r="BYZ40" s="2027"/>
      <c r="BZA40" s="2027"/>
      <c r="BZB40" s="2027"/>
      <c r="BZC40" s="2027"/>
      <c r="BZD40" s="2027"/>
      <c r="BZE40" s="2027"/>
      <c r="BZF40" s="2027"/>
      <c r="BZG40" s="2027"/>
      <c r="BZH40" s="2027"/>
      <c r="BZI40" s="2027"/>
      <c r="BZJ40" s="2027"/>
      <c r="BZK40" s="2027"/>
      <c r="BZL40" s="2027"/>
      <c r="BZM40" s="2027"/>
      <c r="BZN40" s="2027"/>
      <c r="BZO40" s="2027"/>
      <c r="BZP40" s="2027"/>
      <c r="BZQ40" s="2027"/>
      <c r="BZR40" s="2027"/>
      <c r="BZS40" s="2027"/>
      <c r="BZT40" s="2027"/>
      <c r="BZU40" s="2027"/>
      <c r="BZV40" s="2027"/>
      <c r="BZW40" s="2027"/>
      <c r="BZX40" s="2027"/>
      <c r="BZY40" s="2027"/>
      <c r="BZZ40" s="2027"/>
      <c r="CAA40" s="2027"/>
      <c r="CAB40" s="2027"/>
      <c r="CAC40" s="2027"/>
      <c r="CAD40" s="2027"/>
      <c r="CAE40" s="2027"/>
      <c r="CAF40" s="2027"/>
      <c r="CAG40" s="2027"/>
      <c r="CAH40" s="2027"/>
      <c r="CAI40" s="2027"/>
      <c r="CAJ40" s="2027"/>
      <c r="CAK40" s="2027"/>
      <c r="CAL40" s="2027"/>
      <c r="CAM40" s="2027"/>
      <c r="CAN40" s="2027"/>
      <c r="CAO40" s="2027"/>
      <c r="CAP40" s="2027"/>
      <c r="CAQ40" s="2027"/>
      <c r="CAR40" s="2027"/>
      <c r="CAS40" s="2027"/>
      <c r="CAT40" s="2027"/>
      <c r="CAU40" s="2027"/>
      <c r="CAV40" s="2027"/>
      <c r="CAW40" s="2027"/>
      <c r="CAX40" s="2027"/>
      <c r="CAY40" s="2027"/>
      <c r="CAZ40" s="2027"/>
      <c r="CBA40" s="2027"/>
      <c r="CBB40" s="2027"/>
      <c r="CBC40" s="2027"/>
      <c r="CBD40" s="2027"/>
      <c r="CBE40" s="2027"/>
      <c r="CBF40" s="2027"/>
      <c r="CBG40" s="2027"/>
      <c r="CBH40" s="2027"/>
      <c r="CBI40" s="2027"/>
      <c r="CBJ40" s="2027"/>
      <c r="CBK40" s="2027"/>
      <c r="CBL40" s="2027"/>
      <c r="CBM40" s="2027"/>
      <c r="CBN40" s="2027"/>
      <c r="CBO40" s="2027"/>
      <c r="CBP40" s="2027"/>
      <c r="CBQ40" s="2027"/>
      <c r="CBR40" s="2027"/>
      <c r="CBS40" s="2027"/>
      <c r="CBT40" s="2027"/>
      <c r="CBU40" s="2027"/>
      <c r="CBV40" s="2027"/>
      <c r="CBW40" s="2027"/>
      <c r="CBX40" s="2027"/>
      <c r="CBY40" s="2027"/>
      <c r="CBZ40" s="2027"/>
      <c r="CCA40" s="2027"/>
      <c r="CCB40" s="2027"/>
      <c r="CCC40" s="2027"/>
      <c r="CCD40" s="2027"/>
      <c r="CCE40" s="2027"/>
      <c r="CCF40" s="2027"/>
      <c r="CCG40" s="2027"/>
      <c r="CCH40" s="2027"/>
      <c r="CCI40" s="2027"/>
      <c r="CCJ40" s="2027"/>
      <c r="CCK40" s="2027"/>
      <c r="CCL40" s="2027"/>
      <c r="CCM40" s="2027"/>
      <c r="CCN40" s="2027"/>
      <c r="CCO40" s="2027"/>
      <c r="CCP40" s="2027"/>
      <c r="CCQ40" s="2027"/>
      <c r="CCR40" s="2027"/>
      <c r="CCS40" s="2027"/>
      <c r="CCT40" s="2027"/>
      <c r="CCU40" s="2027"/>
      <c r="CCV40" s="2027"/>
      <c r="CCW40" s="2027"/>
      <c r="CCX40" s="2027"/>
      <c r="CCY40" s="2027"/>
      <c r="CCZ40" s="2027"/>
      <c r="CDA40" s="2027"/>
      <c r="CDB40" s="2027"/>
      <c r="CDC40" s="2027"/>
      <c r="CDD40" s="2027"/>
      <c r="CDE40" s="2027"/>
      <c r="CDF40" s="2027"/>
      <c r="CDG40" s="2027"/>
      <c r="CDH40" s="2027"/>
      <c r="CDI40" s="2027"/>
      <c r="CDJ40" s="2027"/>
      <c r="CDK40" s="2027"/>
      <c r="CDL40" s="2027"/>
      <c r="CDM40" s="2027"/>
      <c r="CDN40" s="2027"/>
      <c r="CDO40" s="2027"/>
      <c r="CDP40" s="2027"/>
      <c r="CDQ40" s="2027"/>
      <c r="CDR40" s="2027"/>
      <c r="CDS40" s="2027"/>
      <c r="CDT40" s="2027"/>
      <c r="CDU40" s="2027"/>
      <c r="CDV40" s="2027"/>
      <c r="CDW40" s="2027"/>
      <c r="CDX40" s="2027"/>
      <c r="CDY40" s="2027"/>
      <c r="CDZ40" s="2027"/>
      <c r="CEA40" s="2027"/>
      <c r="CEB40" s="2027"/>
      <c r="CEC40" s="2027"/>
      <c r="CED40" s="2027"/>
      <c r="CEE40" s="2027"/>
      <c r="CEF40" s="2027"/>
      <c r="CEG40" s="2027"/>
      <c r="CEH40" s="2027"/>
      <c r="CEI40" s="2027"/>
      <c r="CEJ40" s="2027"/>
      <c r="CEK40" s="2027"/>
      <c r="CEL40" s="2027"/>
      <c r="CEM40" s="2027"/>
      <c r="CEN40" s="2027"/>
      <c r="CEO40" s="2027"/>
      <c r="CEP40" s="2027"/>
      <c r="CEQ40" s="2027"/>
      <c r="CER40" s="2027"/>
      <c r="CES40" s="2027"/>
      <c r="CET40" s="2027"/>
      <c r="CEU40" s="2027"/>
      <c r="CEV40" s="2027"/>
      <c r="CEW40" s="2027"/>
      <c r="CEX40" s="2027"/>
      <c r="CEY40" s="2027"/>
      <c r="CEZ40" s="2027"/>
      <c r="CFA40" s="2027"/>
      <c r="CFB40" s="2027"/>
      <c r="CFC40" s="2027"/>
      <c r="CFD40" s="2027"/>
      <c r="CFE40" s="2027"/>
      <c r="CFF40" s="2027"/>
      <c r="CFG40" s="2027"/>
      <c r="CFH40" s="2027"/>
      <c r="CFI40" s="2027"/>
      <c r="CFJ40" s="2027"/>
      <c r="CFK40" s="2027"/>
      <c r="CFL40" s="2027"/>
      <c r="CFM40" s="2027"/>
      <c r="CFN40" s="2027"/>
      <c r="CFO40" s="2027"/>
      <c r="CFP40" s="2027"/>
      <c r="CFQ40" s="2027"/>
      <c r="CFR40" s="2027"/>
      <c r="CFS40" s="2027"/>
      <c r="CFT40" s="2027"/>
      <c r="CFU40" s="2027"/>
      <c r="CFV40" s="2027"/>
      <c r="CFW40" s="2027"/>
      <c r="CFX40" s="2027"/>
      <c r="CFY40" s="2027"/>
      <c r="CFZ40" s="2027"/>
      <c r="CGA40" s="2027"/>
      <c r="CGB40" s="2027"/>
      <c r="CGC40" s="2027"/>
      <c r="CGD40" s="2027"/>
      <c r="CGE40" s="2027"/>
      <c r="CGF40" s="2027"/>
      <c r="CGG40" s="2027"/>
      <c r="CGH40" s="2027"/>
      <c r="CGI40" s="2027"/>
      <c r="CGJ40" s="2027"/>
      <c r="CGK40" s="2027"/>
      <c r="CGL40" s="2027"/>
      <c r="CGM40" s="2027"/>
      <c r="CGN40" s="2027"/>
      <c r="CGO40" s="2027"/>
      <c r="CGP40" s="2027"/>
      <c r="CGQ40" s="2027"/>
      <c r="CGR40" s="2027"/>
      <c r="CGS40" s="2027"/>
      <c r="CGT40" s="2027"/>
      <c r="CGU40" s="2027"/>
      <c r="CGV40" s="2027"/>
      <c r="CGW40" s="2027"/>
      <c r="CGX40" s="2027"/>
      <c r="CGY40" s="2027"/>
      <c r="CGZ40" s="2027"/>
      <c r="CHA40" s="2027"/>
      <c r="CHB40" s="2027"/>
      <c r="CHC40" s="2027"/>
      <c r="CHD40" s="2027"/>
      <c r="CHE40" s="2027"/>
      <c r="CHF40" s="2027"/>
      <c r="CHG40" s="2027"/>
      <c r="CHH40" s="2027"/>
      <c r="CHI40" s="2027"/>
      <c r="CHJ40" s="2027"/>
      <c r="CHK40" s="2027"/>
      <c r="CHL40" s="2027"/>
      <c r="CHM40" s="2027"/>
      <c r="CHN40" s="2027"/>
      <c r="CHO40" s="2027"/>
      <c r="CHP40" s="2027"/>
      <c r="CHQ40" s="2027"/>
      <c r="CHR40" s="2027"/>
      <c r="CHS40" s="2027"/>
      <c r="CHT40" s="2027"/>
      <c r="CHU40" s="2027"/>
      <c r="CHV40" s="2027"/>
      <c r="CHW40" s="2027"/>
      <c r="CHX40" s="2027"/>
      <c r="CHY40" s="2027"/>
      <c r="CHZ40" s="2027"/>
      <c r="CIA40" s="2027"/>
      <c r="CIB40" s="2027"/>
      <c r="CIC40" s="2027"/>
      <c r="CID40" s="2027"/>
      <c r="CIE40" s="2027"/>
      <c r="CIF40" s="2027"/>
      <c r="CIG40" s="2027"/>
      <c r="CIH40" s="2027"/>
      <c r="CII40" s="2027"/>
      <c r="CIJ40" s="2027"/>
      <c r="CIK40" s="2027"/>
      <c r="CIL40" s="2027"/>
      <c r="CIM40" s="2027"/>
      <c r="CIN40" s="2027"/>
      <c r="CIO40" s="2027"/>
      <c r="CIP40" s="2027"/>
      <c r="CIQ40" s="2027"/>
      <c r="CIR40" s="2027"/>
      <c r="CIS40" s="2027"/>
      <c r="CIT40" s="2027"/>
      <c r="CIU40" s="2027"/>
      <c r="CIV40" s="2027"/>
      <c r="CIW40" s="2027"/>
      <c r="CIX40" s="2027"/>
      <c r="CIY40" s="2027"/>
      <c r="CIZ40" s="2027"/>
      <c r="CJA40" s="2027"/>
      <c r="CJB40" s="2027"/>
      <c r="CJC40" s="2027"/>
      <c r="CJD40" s="2027"/>
      <c r="CJE40" s="2027"/>
      <c r="CJF40" s="2027"/>
      <c r="CJG40" s="2027"/>
      <c r="CJH40" s="2027"/>
      <c r="CJI40" s="2027"/>
      <c r="CJJ40" s="2027"/>
      <c r="CJK40" s="2027"/>
      <c r="CJL40" s="2027"/>
      <c r="CJM40" s="2027"/>
      <c r="CJN40" s="2027"/>
      <c r="CJO40" s="2027"/>
      <c r="CJP40" s="2027"/>
      <c r="CJQ40" s="2027"/>
      <c r="CJR40" s="2027"/>
      <c r="CJS40" s="2027"/>
      <c r="CJT40" s="2027"/>
      <c r="CJU40" s="2027"/>
      <c r="CJV40" s="2027"/>
      <c r="CJW40" s="2027"/>
      <c r="CJX40" s="2027"/>
      <c r="CJY40" s="2027"/>
      <c r="CJZ40" s="2027"/>
      <c r="CKA40" s="2027"/>
      <c r="CKB40" s="2027"/>
      <c r="CKC40" s="2027"/>
      <c r="CKD40" s="2027"/>
      <c r="CKE40" s="2027"/>
      <c r="CKF40" s="2027"/>
      <c r="CKG40" s="2027"/>
      <c r="CKH40" s="2027"/>
      <c r="CKI40" s="2027"/>
      <c r="CKJ40" s="2027"/>
      <c r="CKK40" s="2027"/>
      <c r="CKL40" s="2027"/>
      <c r="CKM40" s="2027"/>
      <c r="CKN40" s="2027"/>
      <c r="CKO40" s="2027"/>
      <c r="CKP40" s="2027"/>
      <c r="CKQ40" s="2027"/>
      <c r="CKR40" s="2027"/>
      <c r="CKS40" s="2027"/>
      <c r="CKT40" s="2027"/>
      <c r="CKU40" s="2027"/>
      <c r="CKV40" s="2027"/>
      <c r="CKW40" s="2027"/>
      <c r="CKX40" s="2027"/>
      <c r="CKY40" s="2027"/>
      <c r="CKZ40" s="2027"/>
      <c r="CLA40" s="2027"/>
      <c r="CLB40" s="2027"/>
      <c r="CLC40" s="2027"/>
      <c r="CLD40" s="2027"/>
      <c r="CLE40" s="2027"/>
      <c r="CLF40" s="2027"/>
      <c r="CLG40" s="2027"/>
      <c r="CLH40" s="2027"/>
      <c r="CLI40" s="2027"/>
      <c r="CLJ40" s="2027"/>
      <c r="CLK40" s="2027"/>
      <c r="CLL40" s="2027"/>
      <c r="CLM40" s="2027"/>
      <c r="CLN40" s="2027"/>
      <c r="CLO40" s="2027"/>
      <c r="CLP40" s="2027"/>
      <c r="CLQ40" s="2027"/>
      <c r="CLR40" s="2027"/>
      <c r="CLS40" s="2027"/>
      <c r="CLT40" s="2027"/>
      <c r="CLU40" s="2027"/>
      <c r="CLV40" s="2027"/>
      <c r="CLW40" s="2027"/>
      <c r="CLX40" s="2027"/>
      <c r="CLY40" s="2027"/>
      <c r="CLZ40" s="2027"/>
      <c r="CMA40" s="2027"/>
      <c r="CMB40" s="2027"/>
      <c r="CMC40" s="2027"/>
      <c r="CMD40" s="2027"/>
      <c r="CME40" s="2027"/>
      <c r="CMF40" s="2027"/>
      <c r="CMG40" s="2027"/>
      <c r="CMH40" s="2027"/>
      <c r="CMI40" s="2027"/>
      <c r="CMJ40" s="2027"/>
      <c r="CMK40" s="2027"/>
      <c r="CML40" s="2027"/>
      <c r="CMM40" s="2027"/>
      <c r="CMN40" s="2027"/>
      <c r="CMO40" s="2027"/>
      <c r="CMP40" s="2027"/>
      <c r="CMQ40" s="2027"/>
      <c r="CMR40" s="2027"/>
      <c r="CMS40" s="2027"/>
      <c r="CMT40" s="2027"/>
      <c r="CMU40" s="2027"/>
      <c r="CMV40" s="2027"/>
      <c r="CMW40" s="2027"/>
      <c r="CMX40" s="2027"/>
      <c r="CMY40" s="2027"/>
      <c r="CMZ40" s="2027"/>
      <c r="CNA40" s="2027"/>
      <c r="CNB40" s="2027"/>
      <c r="CNC40" s="2027"/>
      <c r="CND40" s="2027"/>
      <c r="CNE40" s="2027"/>
      <c r="CNF40" s="2027"/>
      <c r="CNG40" s="2027"/>
      <c r="CNH40" s="2027"/>
      <c r="CNI40" s="2027"/>
      <c r="CNJ40" s="2027"/>
      <c r="CNK40" s="2027"/>
      <c r="CNL40" s="2027"/>
      <c r="CNM40" s="2027"/>
      <c r="CNN40" s="2027"/>
      <c r="CNO40" s="2027"/>
      <c r="CNP40" s="2027"/>
      <c r="CNQ40" s="2027"/>
      <c r="CNR40" s="2027"/>
      <c r="CNS40" s="2027"/>
      <c r="CNT40" s="2027"/>
      <c r="CNU40" s="2027"/>
      <c r="CNV40" s="2027"/>
      <c r="CNW40" s="2027"/>
      <c r="CNX40" s="2027"/>
      <c r="CNY40" s="2027"/>
      <c r="CNZ40" s="2027"/>
      <c r="COA40" s="2027"/>
      <c r="COB40" s="2027"/>
      <c r="COC40" s="2027"/>
      <c r="COD40" s="2027"/>
      <c r="COE40" s="2027"/>
      <c r="COF40" s="2027"/>
      <c r="COG40" s="2027"/>
      <c r="COH40" s="2027"/>
      <c r="COI40" s="2027"/>
      <c r="COJ40" s="2027"/>
      <c r="COK40" s="2027"/>
      <c r="COL40" s="2027"/>
      <c r="COM40" s="2027"/>
      <c r="CON40" s="2027"/>
      <c r="COO40" s="2027"/>
      <c r="COP40" s="2027"/>
      <c r="COQ40" s="2027"/>
      <c r="COR40" s="2027"/>
      <c r="COS40" s="2027"/>
      <c r="COT40" s="2027"/>
      <c r="COU40" s="2027"/>
      <c r="COV40" s="2027"/>
      <c r="COW40" s="2027"/>
      <c r="COX40" s="2027"/>
      <c r="COY40" s="2027"/>
      <c r="COZ40" s="2027"/>
      <c r="CPA40" s="2027"/>
      <c r="CPB40" s="2027"/>
      <c r="CPC40" s="2027"/>
      <c r="CPD40" s="2027"/>
      <c r="CPE40" s="2027"/>
      <c r="CPF40" s="2027"/>
      <c r="CPG40" s="2027"/>
      <c r="CPH40" s="2027"/>
      <c r="CPI40" s="2027"/>
      <c r="CPJ40" s="2027"/>
      <c r="CPK40" s="2027"/>
      <c r="CPL40" s="2027"/>
      <c r="CPM40" s="2027"/>
      <c r="CPN40" s="2027"/>
      <c r="CPO40" s="2027"/>
      <c r="CPP40" s="2027"/>
      <c r="CPQ40" s="2027"/>
      <c r="CPR40" s="2027"/>
      <c r="CPS40" s="2027"/>
      <c r="CPT40" s="2027"/>
      <c r="CPU40" s="2027"/>
      <c r="CPV40" s="2027"/>
      <c r="CPW40" s="2027"/>
      <c r="CPX40" s="2027"/>
      <c r="CPY40" s="2027"/>
      <c r="CPZ40" s="2027"/>
      <c r="CQA40" s="2027"/>
      <c r="CQB40" s="2027"/>
      <c r="CQC40" s="2027"/>
      <c r="CQD40" s="2027"/>
      <c r="CQE40" s="2027"/>
      <c r="CQF40" s="2027"/>
      <c r="CQG40" s="2027"/>
      <c r="CQH40" s="2027"/>
      <c r="CQI40" s="2027"/>
      <c r="CQJ40" s="2027"/>
      <c r="CQK40" s="2027"/>
      <c r="CQL40" s="2027"/>
      <c r="CQM40" s="2027"/>
      <c r="CQN40" s="2027"/>
      <c r="CQO40" s="2027"/>
      <c r="CQP40" s="2027"/>
      <c r="CQQ40" s="2027"/>
      <c r="CQR40" s="2027"/>
      <c r="CQS40" s="2027"/>
      <c r="CQT40" s="2027"/>
      <c r="CQU40" s="2027"/>
      <c r="CQV40" s="2027"/>
      <c r="CQW40" s="2027"/>
      <c r="CQX40" s="2027"/>
      <c r="CQY40" s="2027"/>
      <c r="CQZ40" s="2027"/>
      <c r="CRA40" s="2027"/>
      <c r="CRB40" s="2027"/>
      <c r="CRC40" s="2027"/>
      <c r="CRD40" s="2027"/>
      <c r="CRE40" s="2027"/>
      <c r="CRF40" s="2027"/>
      <c r="CRG40" s="2027"/>
      <c r="CRH40" s="2027"/>
      <c r="CRI40" s="2027"/>
      <c r="CRJ40" s="2027"/>
      <c r="CRK40" s="2027"/>
      <c r="CRL40" s="2027"/>
      <c r="CRM40" s="2027"/>
      <c r="CRN40" s="2027"/>
      <c r="CRO40" s="2027"/>
      <c r="CRP40" s="2027"/>
      <c r="CRQ40" s="2027"/>
      <c r="CRR40" s="2027"/>
      <c r="CRS40" s="2027"/>
      <c r="CRT40" s="2027"/>
      <c r="CRU40" s="2027"/>
      <c r="CRV40" s="2027"/>
      <c r="CRW40" s="2027"/>
      <c r="CRX40" s="2027"/>
      <c r="CRY40" s="2027"/>
      <c r="CRZ40" s="2027"/>
      <c r="CSA40" s="2027"/>
      <c r="CSB40" s="2027"/>
      <c r="CSC40" s="2027"/>
      <c r="CSD40" s="2027"/>
      <c r="CSE40" s="2027"/>
      <c r="CSF40" s="2027"/>
      <c r="CSG40" s="2027"/>
      <c r="CSH40" s="2027"/>
      <c r="CSI40" s="2027"/>
      <c r="CSJ40" s="2027"/>
      <c r="CSK40" s="2027"/>
      <c r="CSL40" s="2027"/>
      <c r="CSM40" s="2027"/>
      <c r="CSN40" s="2027"/>
      <c r="CSO40" s="2027"/>
      <c r="CSP40" s="2027"/>
      <c r="CSQ40" s="2027"/>
      <c r="CSR40" s="2027"/>
      <c r="CSS40" s="2027"/>
      <c r="CST40" s="2027"/>
      <c r="CSU40" s="2027"/>
      <c r="CSV40" s="2027"/>
      <c r="CSW40" s="2027"/>
      <c r="CSX40" s="2027"/>
      <c r="CSY40" s="2027"/>
      <c r="CSZ40" s="2027"/>
      <c r="CTA40" s="2027"/>
      <c r="CTB40" s="2027"/>
      <c r="CTC40" s="2027"/>
      <c r="CTD40" s="2027"/>
      <c r="CTE40" s="2027"/>
      <c r="CTF40" s="2027"/>
      <c r="CTG40" s="2027"/>
      <c r="CTH40" s="2027"/>
      <c r="CTI40" s="2027"/>
      <c r="CTJ40" s="2027"/>
      <c r="CTK40" s="2027"/>
      <c r="CTL40" s="2027"/>
      <c r="CTM40" s="2027"/>
      <c r="CTN40" s="2027"/>
      <c r="CTO40" s="2027"/>
      <c r="CTP40" s="2027"/>
      <c r="CTQ40" s="2027"/>
      <c r="CTR40" s="2027"/>
      <c r="CTS40" s="2027"/>
      <c r="CTT40" s="2027"/>
      <c r="CTU40" s="2027"/>
      <c r="CTV40" s="2027"/>
      <c r="CTW40" s="2027"/>
      <c r="CTX40" s="2027"/>
      <c r="CTY40" s="2027"/>
      <c r="CTZ40" s="2027"/>
      <c r="CUA40" s="2027"/>
      <c r="CUB40" s="2027"/>
      <c r="CUC40" s="2027"/>
      <c r="CUD40" s="2027"/>
      <c r="CUE40" s="2027"/>
      <c r="CUF40" s="2027"/>
      <c r="CUG40" s="2027"/>
      <c r="CUH40" s="2027"/>
      <c r="CUI40" s="2027"/>
      <c r="CUJ40" s="2027"/>
      <c r="CUK40" s="2027"/>
      <c r="CUL40" s="2027"/>
      <c r="CUM40" s="2027"/>
      <c r="CUN40" s="2027"/>
      <c r="CUO40" s="2027"/>
      <c r="CUP40" s="2027"/>
      <c r="CUQ40" s="2027"/>
      <c r="CUR40" s="2027"/>
      <c r="CUS40" s="2027"/>
      <c r="CUT40" s="2027"/>
      <c r="CUU40" s="2027"/>
      <c r="CUV40" s="2027"/>
      <c r="CUW40" s="2027"/>
      <c r="CUX40" s="2027"/>
      <c r="CUY40" s="2027"/>
      <c r="CUZ40" s="2027"/>
      <c r="CVA40" s="2027"/>
      <c r="CVB40" s="2027"/>
      <c r="CVC40" s="2027"/>
      <c r="CVD40" s="2027"/>
      <c r="CVE40" s="2027"/>
      <c r="CVF40" s="2027"/>
      <c r="CVG40" s="2027"/>
      <c r="CVH40" s="2027"/>
      <c r="CVI40" s="2027"/>
      <c r="CVJ40" s="2027"/>
      <c r="CVK40" s="2027"/>
      <c r="CVL40" s="2027"/>
      <c r="CVM40" s="2027"/>
      <c r="CVN40" s="2027"/>
      <c r="CVO40" s="2027"/>
      <c r="CVP40" s="2027"/>
      <c r="CVQ40" s="2027"/>
      <c r="CVR40" s="2027"/>
      <c r="CVS40" s="2027"/>
      <c r="CVT40" s="2027"/>
      <c r="CVU40" s="2027"/>
      <c r="CVV40" s="2027"/>
      <c r="CVW40" s="2027"/>
      <c r="CVX40" s="2027"/>
      <c r="CVY40" s="2027"/>
      <c r="CVZ40" s="2027"/>
      <c r="CWA40" s="2027"/>
      <c r="CWB40" s="2027"/>
      <c r="CWC40" s="2027"/>
      <c r="CWD40" s="2027"/>
      <c r="CWE40" s="2027"/>
      <c r="CWF40" s="2027"/>
      <c r="CWG40" s="2027"/>
      <c r="CWH40" s="2027"/>
      <c r="CWI40" s="2027"/>
      <c r="CWJ40" s="2027"/>
      <c r="CWK40" s="2027"/>
      <c r="CWL40" s="2027"/>
      <c r="CWM40" s="2027"/>
      <c r="CWN40" s="2027"/>
      <c r="CWO40" s="2027"/>
      <c r="CWP40" s="2027"/>
      <c r="CWQ40" s="2027"/>
      <c r="CWR40" s="2027"/>
      <c r="CWS40" s="2027"/>
      <c r="CWT40" s="2027"/>
      <c r="CWU40" s="2027"/>
      <c r="CWV40" s="2027"/>
      <c r="CWW40" s="2027"/>
      <c r="CWX40" s="2027"/>
      <c r="CWY40" s="2027"/>
      <c r="CWZ40" s="2027"/>
      <c r="CXA40" s="2027"/>
      <c r="CXB40" s="2027"/>
      <c r="CXC40" s="2027"/>
      <c r="CXD40" s="2027"/>
      <c r="CXE40" s="2027"/>
      <c r="CXF40" s="2027"/>
      <c r="CXG40" s="2027"/>
      <c r="CXH40" s="2027"/>
      <c r="CXI40" s="2027"/>
      <c r="CXJ40" s="2027"/>
      <c r="CXK40" s="2027"/>
      <c r="CXL40" s="2027"/>
      <c r="CXM40" s="2027"/>
      <c r="CXN40" s="2027"/>
      <c r="CXO40" s="2027"/>
      <c r="CXP40" s="2027"/>
      <c r="CXQ40" s="2027"/>
      <c r="CXR40" s="2027"/>
      <c r="CXS40" s="2027"/>
      <c r="CXT40" s="2027"/>
      <c r="CXU40" s="2027"/>
      <c r="CXV40" s="2027"/>
      <c r="CXW40" s="2027"/>
      <c r="CXX40" s="2027"/>
      <c r="CXY40" s="2027"/>
      <c r="CXZ40" s="2027"/>
      <c r="CYA40" s="2027"/>
      <c r="CYB40" s="2027"/>
      <c r="CYC40" s="2027"/>
      <c r="CYD40" s="2027"/>
      <c r="CYE40" s="2027"/>
      <c r="CYF40" s="2027"/>
      <c r="CYG40" s="2027"/>
      <c r="CYH40" s="2027"/>
      <c r="CYI40" s="2027"/>
      <c r="CYJ40" s="2027"/>
      <c r="CYK40" s="2027"/>
      <c r="CYL40" s="2027"/>
      <c r="CYM40" s="2027"/>
      <c r="CYN40" s="2027"/>
      <c r="CYO40" s="2027"/>
      <c r="CYP40" s="2027"/>
      <c r="CYQ40" s="2027"/>
      <c r="CYR40" s="2027"/>
      <c r="CYS40" s="2027"/>
      <c r="CYT40" s="2027"/>
      <c r="CYU40" s="2027"/>
      <c r="CYV40" s="2027"/>
      <c r="CYW40" s="2027"/>
      <c r="CYX40" s="2027"/>
      <c r="CYY40" s="2027"/>
      <c r="CYZ40" s="2027"/>
      <c r="CZA40" s="2027"/>
      <c r="CZB40" s="2027"/>
      <c r="CZC40" s="2027"/>
      <c r="CZD40" s="2027"/>
      <c r="CZE40" s="2027"/>
      <c r="CZF40" s="2027"/>
      <c r="CZG40" s="2027"/>
      <c r="CZH40" s="2027"/>
      <c r="CZI40" s="2027"/>
      <c r="CZJ40" s="2027"/>
      <c r="CZK40" s="2027"/>
      <c r="CZL40" s="2027"/>
      <c r="CZM40" s="2027"/>
      <c r="CZN40" s="2027"/>
      <c r="CZO40" s="2027"/>
      <c r="CZP40" s="2027"/>
      <c r="CZQ40" s="2027"/>
      <c r="CZR40" s="2027"/>
      <c r="CZS40" s="2027"/>
      <c r="CZT40" s="2027"/>
      <c r="CZU40" s="2027"/>
      <c r="CZV40" s="2027"/>
      <c r="CZW40" s="2027"/>
      <c r="CZX40" s="2027"/>
      <c r="CZY40" s="2027"/>
      <c r="CZZ40" s="2027"/>
      <c r="DAA40" s="2027"/>
      <c r="DAB40" s="2027"/>
      <c r="DAC40" s="2027"/>
      <c r="DAD40" s="2027"/>
      <c r="DAE40" s="2027"/>
      <c r="DAF40" s="2027"/>
      <c r="DAG40" s="2027"/>
      <c r="DAH40" s="2027"/>
      <c r="DAI40" s="2027"/>
      <c r="DAJ40" s="2027"/>
      <c r="DAK40" s="2027"/>
      <c r="DAL40" s="2027"/>
      <c r="DAM40" s="2027"/>
      <c r="DAN40" s="2027"/>
      <c r="DAO40" s="2027"/>
      <c r="DAP40" s="2027"/>
      <c r="DAQ40" s="2027"/>
      <c r="DAR40" s="2027"/>
      <c r="DAS40" s="2027"/>
      <c r="DAT40" s="2027"/>
      <c r="DAU40" s="2027"/>
      <c r="DAV40" s="2027"/>
      <c r="DAW40" s="2027"/>
      <c r="DAX40" s="2027"/>
      <c r="DAY40" s="2027"/>
      <c r="DAZ40" s="2027"/>
      <c r="DBA40" s="2027"/>
      <c r="DBB40" s="2027"/>
      <c r="DBC40" s="2027"/>
      <c r="DBD40" s="2027"/>
      <c r="DBE40" s="2027"/>
      <c r="DBF40" s="2027"/>
      <c r="DBG40" s="2027"/>
      <c r="DBH40" s="2027"/>
      <c r="DBI40" s="2027"/>
      <c r="DBJ40" s="2027"/>
      <c r="DBK40" s="2027"/>
      <c r="DBL40" s="2027"/>
      <c r="DBM40" s="2027"/>
      <c r="DBN40" s="2027"/>
      <c r="DBO40" s="2027"/>
      <c r="DBP40" s="2027"/>
      <c r="DBQ40" s="2027"/>
      <c r="DBR40" s="2027"/>
      <c r="DBS40" s="2027"/>
      <c r="DBT40" s="2027"/>
      <c r="DBU40" s="2027"/>
      <c r="DBV40" s="2027"/>
      <c r="DBW40" s="2027"/>
      <c r="DBX40" s="2027"/>
      <c r="DBY40" s="2027"/>
      <c r="DBZ40" s="2027"/>
      <c r="DCA40" s="2027"/>
      <c r="DCB40" s="2027"/>
      <c r="DCC40" s="2027"/>
      <c r="DCD40" s="2027"/>
      <c r="DCE40" s="2027"/>
      <c r="DCF40" s="2027"/>
      <c r="DCG40" s="2027"/>
      <c r="DCH40" s="2027"/>
      <c r="DCI40" s="2027"/>
      <c r="DCJ40" s="2027"/>
      <c r="DCK40" s="2027"/>
      <c r="DCL40" s="2027"/>
      <c r="DCM40" s="2027"/>
      <c r="DCN40" s="2027"/>
      <c r="DCO40" s="2027"/>
      <c r="DCP40" s="2027"/>
      <c r="DCQ40" s="2027"/>
      <c r="DCR40" s="2027"/>
      <c r="DCS40" s="2027"/>
      <c r="DCT40" s="2027"/>
      <c r="DCU40" s="2027"/>
      <c r="DCV40" s="2027"/>
      <c r="DCW40" s="2027"/>
      <c r="DCX40" s="2027"/>
      <c r="DCY40" s="2027"/>
      <c r="DCZ40" s="2027"/>
      <c r="DDA40" s="2027"/>
      <c r="DDB40" s="2027"/>
      <c r="DDC40" s="2027"/>
      <c r="DDD40" s="2027"/>
      <c r="DDE40" s="2027"/>
      <c r="DDF40" s="2027"/>
      <c r="DDG40" s="2027"/>
      <c r="DDH40" s="2027"/>
      <c r="DDI40" s="2027"/>
      <c r="DDJ40" s="2027"/>
      <c r="DDK40" s="2027"/>
      <c r="DDL40" s="2027"/>
      <c r="DDM40" s="2027"/>
      <c r="DDN40" s="2027"/>
      <c r="DDO40" s="2027"/>
      <c r="DDP40" s="2027"/>
      <c r="DDQ40" s="2027"/>
      <c r="DDR40" s="2027"/>
      <c r="DDS40" s="2027"/>
      <c r="DDT40" s="2027"/>
      <c r="DDU40" s="2027"/>
      <c r="DDV40" s="2027"/>
      <c r="DDW40" s="2027"/>
      <c r="DDX40" s="2027"/>
      <c r="DDY40" s="2027"/>
      <c r="DDZ40" s="2027"/>
      <c r="DEA40" s="2027"/>
      <c r="DEB40" s="2027"/>
      <c r="DEC40" s="2027"/>
      <c r="DED40" s="2027"/>
      <c r="DEE40" s="2027"/>
      <c r="DEF40" s="2027"/>
      <c r="DEG40" s="2027"/>
      <c r="DEH40" s="2027"/>
      <c r="DEI40" s="2027"/>
      <c r="DEJ40" s="2027"/>
      <c r="DEK40" s="2027"/>
      <c r="DEL40" s="2027"/>
      <c r="DEM40" s="2027"/>
      <c r="DEN40" s="2027"/>
      <c r="DEO40" s="2027"/>
      <c r="DEP40" s="2027"/>
      <c r="DEQ40" s="2027"/>
      <c r="DER40" s="2027"/>
      <c r="DES40" s="2027"/>
      <c r="DET40" s="2027"/>
      <c r="DEU40" s="2027"/>
      <c r="DEV40" s="2027"/>
      <c r="DEW40" s="2027"/>
      <c r="DEX40" s="2027"/>
      <c r="DEY40" s="2027"/>
      <c r="DEZ40" s="2027"/>
      <c r="DFA40" s="2027"/>
      <c r="DFB40" s="2027"/>
      <c r="DFC40" s="2027"/>
      <c r="DFD40" s="2027"/>
      <c r="DFE40" s="2027"/>
      <c r="DFF40" s="2027"/>
      <c r="DFG40" s="2027"/>
      <c r="DFH40" s="2027"/>
      <c r="DFI40" s="2027"/>
      <c r="DFJ40" s="2027"/>
      <c r="DFK40" s="2027"/>
      <c r="DFL40" s="2027"/>
      <c r="DFM40" s="2027"/>
      <c r="DFN40" s="2027"/>
      <c r="DFO40" s="2027"/>
      <c r="DFP40" s="2027"/>
      <c r="DFQ40" s="2027"/>
      <c r="DFR40" s="2027"/>
      <c r="DFS40" s="2027"/>
      <c r="DFT40" s="2027"/>
      <c r="DFU40" s="2027"/>
      <c r="DFV40" s="2027"/>
      <c r="DFW40" s="2027"/>
      <c r="DFX40" s="2027"/>
      <c r="DFY40" s="2027"/>
      <c r="DFZ40" s="2027"/>
      <c r="DGA40" s="2027"/>
      <c r="DGB40" s="2027"/>
      <c r="DGC40" s="2027"/>
      <c r="DGD40" s="2027"/>
      <c r="DGE40" s="2027"/>
      <c r="DGF40" s="2027"/>
      <c r="DGG40" s="2027"/>
      <c r="DGH40" s="2027"/>
      <c r="DGI40" s="2027"/>
      <c r="DGJ40" s="2027"/>
      <c r="DGK40" s="2027"/>
      <c r="DGL40" s="2027"/>
      <c r="DGM40" s="2027"/>
      <c r="DGN40" s="2027"/>
      <c r="DGO40" s="2027"/>
      <c r="DGP40" s="2027"/>
      <c r="DGQ40" s="2027"/>
      <c r="DGR40" s="2027"/>
      <c r="DGS40" s="2027"/>
      <c r="DGT40" s="2027"/>
      <c r="DGU40" s="2027"/>
      <c r="DGV40" s="2027"/>
      <c r="DGW40" s="2027"/>
      <c r="DGX40" s="2027"/>
      <c r="DGY40" s="2027"/>
      <c r="DGZ40" s="2027"/>
      <c r="DHA40" s="2027"/>
      <c r="DHB40" s="2027"/>
      <c r="DHC40" s="2027"/>
      <c r="DHD40" s="2027"/>
      <c r="DHE40" s="2027"/>
      <c r="DHF40" s="2027"/>
      <c r="DHG40" s="2027"/>
      <c r="DHH40" s="2027"/>
      <c r="DHI40" s="2027"/>
      <c r="DHJ40" s="2027"/>
      <c r="DHK40" s="2027"/>
      <c r="DHL40" s="2027"/>
      <c r="DHM40" s="2027"/>
      <c r="DHN40" s="2027"/>
      <c r="DHO40" s="2027"/>
      <c r="DHP40" s="2027"/>
      <c r="DHQ40" s="2027"/>
      <c r="DHR40" s="2027"/>
      <c r="DHS40" s="2027"/>
      <c r="DHT40" s="2027"/>
      <c r="DHU40" s="2027"/>
      <c r="DHV40" s="2027"/>
      <c r="DHW40" s="2027"/>
      <c r="DHX40" s="2027"/>
      <c r="DHY40" s="2027"/>
      <c r="DHZ40" s="2027"/>
      <c r="DIA40" s="2027"/>
      <c r="DIB40" s="2027"/>
      <c r="DIC40" s="2027"/>
      <c r="DID40" s="2027"/>
      <c r="DIE40" s="2027"/>
      <c r="DIF40" s="2027"/>
      <c r="DIG40" s="2027"/>
      <c r="DIH40" s="2027"/>
      <c r="DII40" s="2027"/>
      <c r="DIJ40" s="2027"/>
      <c r="DIK40" s="2027"/>
      <c r="DIL40" s="2027"/>
      <c r="DIM40" s="2027"/>
      <c r="DIN40" s="2027"/>
      <c r="DIO40" s="2027"/>
      <c r="DIP40" s="2027"/>
      <c r="DIQ40" s="2027"/>
      <c r="DIR40" s="2027"/>
      <c r="DIS40" s="2027"/>
      <c r="DIT40" s="2027"/>
      <c r="DIU40" s="2027"/>
      <c r="DIV40" s="2027"/>
      <c r="DIW40" s="2027"/>
      <c r="DIX40" s="2027"/>
      <c r="DIY40" s="2027"/>
      <c r="DIZ40" s="2027"/>
      <c r="DJA40" s="2027"/>
      <c r="DJB40" s="2027"/>
      <c r="DJC40" s="2027"/>
      <c r="DJD40" s="2027"/>
      <c r="DJE40" s="2027"/>
      <c r="DJF40" s="2027"/>
      <c r="DJG40" s="2027"/>
      <c r="DJH40" s="2027"/>
      <c r="DJI40" s="2027"/>
      <c r="DJJ40" s="2027"/>
      <c r="DJK40" s="2027"/>
      <c r="DJL40" s="2027"/>
      <c r="DJM40" s="2027"/>
      <c r="DJN40" s="2027"/>
      <c r="DJO40" s="2027"/>
      <c r="DJP40" s="2027"/>
      <c r="DJQ40" s="2027"/>
      <c r="DJR40" s="2027"/>
      <c r="DJS40" s="2027"/>
      <c r="DJT40" s="2027"/>
      <c r="DJU40" s="2027"/>
      <c r="DJV40" s="2027"/>
      <c r="DJW40" s="2027"/>
      <c r="DJX40" s="2027"/>
      <c r="DJY40" s="2027"/>
      <c r="DJZ40" s="2027"/>
      <c r="DKA40" s="2027"/>
      <c r="DKB40" s="2027"/>
      <c r="DKC40" s="2027"/>
      <c r="DKD40" s="2027"/>
      <c r="DKE40" s="2027"/>
      <c r="DKF40" s="2027"/>
      <c r="DKG40" s="2027"/>
      <c r="DKH40" s="2027"/>
      <c r="DKI40" s="2027"/>
      <c r="DKJ40" s="2027"/>
      <c r="DKK40" s="2027"/>
      <c r="DKL40" s="2027"/>
      <c r="DKM40" s="2027"/>
      <c r="DKN40" s="2027"/>
      <c r="DKO40" s="2027"/>
      <c r="DKP40" s="2027"/>
      <c r="DKQ40" s="2027"/>
      <c r="DKR40" s="2027"/>
      <c r="DKS40" s="2027"/>
      <c r="DKT40" s="2027"/>
      <c r="DKU40" s="2027"/>
      <c r="DKV40" s="2027"/>
      <c r="DKW40" s="2027"/>
      <c r="DKX40" s="2027"/>
      <c r="DKY40" s="2027"/>
      <c r="DKZ40" s="2027"/>
      <c r="DLA40" s="2027"/>
      <c r="DLB40" s="2027"/>
      <c r="DLC40" s="2027"/>
      <c r="DLD40" s="2027"/>
      <c r="DLE40" s="2027"/>
      <c r="DLF40" s="2027"/>
      <c r="DLG40" s="2027"/>
      <c r="DLH40" s="2027"/>
      <c r="DLI40" s="2027"/>
      <c r="DLJ40" s="2027"/>
      <c r="DLK40" s="2027"/>
      <c r="DLL40" s="2027"/>
      <c r="DLM40" s="2027"/>
      <c r="DLN40" s="2027"/>
      <c r="DLO40" s="2027"/>
      <c r="DLP40" s="2027"/>
      <c r="DLQ40" s="2027"/>
      <c r="DLR40" s="2027"/>
      <c r="DLS40" s="2027"/>
      <c r="DLT40" s="2027"/>
      <c r="DLU40" s="2027"/>
      <c r="DLV40" s="2027"/>
      <c r="DLW40" s="2027"/>
      <c r="DLX40" s="2027"/>
      <c r="DLY40" s="2027"/>
      <c r="DLZ40" s="2027"/>
      <c r="DMA40" s="2027"/>
      <c r="DMB40" s="2027"/>
      <c r="DMC40" s="2027"/>
      <c r="DMD40" s="2027"/>
      <c r="DME40" s="2027"/>
      <c r="DMF40" s="2027"/>
      <c r="DMG40" s="2027"/>
      <c r="DMH40" s="2027"/>
      <c r="DMI40" s="2027"/>
      <c r="DMJ40" s="2027"/>
      <c r="DMK40" s="2027"/>
      <c r="DML40" s="2027"/>
      <c r="DMM40" s="2027"/>
      <c r="DMN40" s="2027"/>
      <c r="DMO40" s="2027"/>
      <c r="DMP40" s="2027"/>
      <c r="DMQ40" s="2027"/>
      <c r="DMR40" s="2027"/>
      <c r="DMS40" s="2027"/>
      <c r="DMT40" s="2027"/>
      <c r="DMU40" s="2027"/>
      <c r="DMV40" s="2027"/>
      <c r="DMW40" s="2027"/>
      <c r="DMX40" s="2027"/>
      <c r="DMY40" s="2027"/>
      <c r="DMZ40" s="2027"/>
      <c r="DNA40" s="2027"/>
      <c r="DNB40" s="2027"/>
      <c r="DNC40" s="2027"/>
      <c r="DND40" s="2027"/>
      <c r="DNE40" s="2027"/>
      <c r="DNF40" s="2027"/>
      <c r="DNG40" s="2027"/>
      <c r="DNH40" s="2027"/>
      <c r="DNI40" s="2027"/>
      <c r="DNJ40" s="2027"/>
      <c r="DNK40" s="2027"/>
      <c r="DNL40" s="2027"/>
      <c r="DNM40" s="2027"/>
      <c r="DNN40" s="2027"/>
      <c r="DNO40" s="2027"/>
      <c r="DNP40" s="2027"/>
      <c r="DNQ40" s="2027"/>
      <c r="DNR40" s="2027"/>
      <c r="DNS40" s="2027"/>
      <c r="DNT40" s="2027"/>
      <c r="DNU40" s="2027"/>
      <c r="DNV40" s="2027"/>
      <c r="DNW40" s="2027"/>
      <c r="DNX40" s="2027"/>
      <c r="DNY40" s="2027"/>
      <c r="DNZ40" s="2027"/>
      <c r="DOA40" s="2027"/>
      <c r="DOB40" s="2027"/>
      <c r="DOC40" s="2027"/>
      <c r="DOD40" s="2027"/>
      <c r="DOE40" s="2027"/>
      <c r="DOF40" s="2027"/>
      <c r="DOG40" s="2027"/>
      <c r="DOH40" s="2027"/>
      <c r="DOI40" s="2027"/>
      <c r="DOJ40" s="2027"/>
      <c r="DOK40" s="2027"/>
      <c r="DOL40" s="2027"/>
      <c r="DOM40" s="2027"/>
      <c r="DON40" s="2027"/>
      <c r="DOO40" s="2027"/>
      <c r="DOP40" s="2027"/>
      <c r="DOQ40" s="2027"/>
      <c r="DOR40" s="2027"/>
      <c r="DOS40" s="2027"/>
      <c r="DOT40" s="2027"/>
      <c r="DOU40" s="2027"/>
      <c r="DOV40" s="2027"/>
      <c r="DOW40" s="2027"/>
      <c r="DOX40" s="2027"/>
      <c r="DOY40" s="2027"/>
      <c r="DOZ40" s="2027"/>
      <c r="DPA40" s="2027"/>
      <c r="DPB40" s="2027"/>
      <c r="DPC40" s="2027"/>
      <c r="DPD40" s="2027"/>
      <c r="DPE40" s="2027"/>
      <c r="DPF40" s="2027"/>
      <c r="DPG40" s="2027"/>
      <c r="DPH40" s="2027"/>
      <c r="DPI40" s="2027"/>
      <c r="DPJ40" s="2027"/>
      <c r="DPK40" s="2027"/>
      <c r="DPL40" s="2027"/>
      <c r="DPM40" s="2027"/>
      <c r="DPN40" s="2027"/>
      <c r="DPO40" s="2027"/>
      <c r="DPP40" s="2027"/>
      <c r="DPQ40" s="2027"/>
      <c r="DPR40" s="2027"/>
      <c r="DPS40" s="2027"/>
      <c r="DPT40" s="2027"/>
      <c r="DPU40" s="2027"/>
      <c r="DPV40" s="2027"/>
      <c r="DPW40" s="2027"/>
      <c r="DPX40" s="2027"/>
      <c r="DPY40" s="2027"/>
      <c r="DPZ40" s="2027"/>
      <c r="DQA40" s="2027"/>
      <c r="DQB40" s="2027"/>
      <c r="DQC40" s="2027"/>
      <c r="DQD40" s="2027"/>
      <c r="DQE40" s="2027"/>
      <c r="DQF40" s="2027"/>
      <c r="DQG40" s="2027"/>
      <c r="DQH40" s="2027"/>
      <c r="DQI40" s="2027"/>
      <c r="DQJ40" s="2027"/>
      <c r="DQK40" s="2027"/>
      <c r="DQL40" s="2027"/>
      <c r="DQM40" s="2027"/>
      <c r="DQN40" s="2027"/>
      <c r="DQO40" s="2027"/>
      <c r="DQP40" s="2027"/>
      <c r="DQQ40" s="2027"/>
      <c r="DQR40" s="2027"/>
      <c r="DQS40" s="2027"/>
      <c r="DQT40" s="2027"/>
      <c r="DQU40" s="2027"/>
      <c r="DQV40" s="2027"/>
      <c r="DQW40" s="2027"/>
      <c r="DQX40" s="2027"/>
      <c r="DQY40" s="2027"/>
      <c r="DQZ40" s="2027"/>
      <c r="DRA40" s="2027"/>
      <c r="DRB40" s="2027"/>
      <c r="DRC40" s="2027"/>
      <c r="DRD40" s="2027"/>
      <c r="DRE40" s="2027"/>
      <c r="DRF40" s="2027"/>
      <c r="DRG40" s="2027"/>
      <c r="DRH40" s="2027"/>
      <c r="DRI40" s="2027"/>
      <c r="DRJ40" s="2027"/>
      <c r="DRK40" s="2027"/>
      <c r="DRL40" s="2027"/>
      <c r="DRM40" s="2027"/>
      <c r="DRN40" s="2027"/>
      <c r="DRO40" s="2027"/>
      <c r="DRP40" s="2027"/>
      <c r="DRQ40" s="2027"/>
      <c r="DRR40" s="2027"/>
      <c r="DRS40" s="2027"/>
      <c r="DRT40" s="2027"/>
      <c r="DRU40" s="2027"/>
      <c r="DRV40" s="2027"/>
      <c r="DRW40" s="2027"/>
      <c r="DRX40" s="2027"/>
      <c r="DRY40" s="2027"/>
      <c r="DRZ40" s="2027"/>
      <c r="DSA40" s="2027"/>
      <c r="DSB40" s="2027"/>
      <c r="DSC40" s="2027"/>
      <c r="DSD40" s="2027"/>
      <c r="DSE40" s="2027"/>
      <c r="DSF40" s="2027"/>
      <c r="DSG40" s="2027"/>
      <c r="DSH40" s="2027"/>
      <c r="DSI40" s="2027"/>
      <c r="DSJ40" s="2027"/>
      <c r="DSK40" s="2027"/>
      <c r="DSL40" s="2027"/>
      <c r="DSM40" s="2027"/>
      <c r="DSN40" s="2027"/>
      <c r="DSO40" s="2027"/>
      <c r="DSP40" s="2027"/>
      <c r="DSQ40" s="2027"/>
      <c r="DSR40" s="2027"/>
      <c r="DSS40" s="2027"/>
      <c r="DST40" s="2027"/>
      <c r="DSU40" s="2027"/>
      <c r="DSV40" s="2027"/>
      <c r="DSW40" s="2027"/>
      <c r="DSX40" s="2027"/>
      <c r="DSY40" s="2027"/>
      <c r="DSZ40" s="2027"/>
      <c r="DTA40" s="2027"/>
      <c r="DTB40" s="2027"/>
      <c r="DTC40" s="2027"/>
      <c r="DTD40" s="2027"/>
      <c r="DTE40" s="2027"/>
      <c r="DTF40" s="2027"/>
      <c r="DTG40" s="2027"/>
      <c r="DTH40" s="2027"/>
      <c r="DTI40" s="2027"/>
      <c r="DTJ40" s="2027"/>
      <c r="DTK40" s="2027"/>
      <c r="DTL40" s="2027"/>
      <c r="DTM40" s="2027"/>
      <c r="DTN40" s="2027"/>
      <c r="DTO40" s="2027"/>
      <c r="DTP40" s="2027"/>
      <c r="DTQ40" s="2027"/>
      <c r="DTR40" s="2027"/>
      <c r="DTS40" s="2027"/>
      <c r="DTT40" s="2027"/>
      <c r="DTU40" s="2027"/>
      <c r="DTV40" s="2027"/>
      <c r="DTW40" s="2027"/>
      <c r="DTX40" s="2027"/>
      <c r="DTY40" s="2027"/>
      <c r="DTZ40" s="2027"/>
      <c r="DUA40" s="2027"/>
      <c r="DUB40" s="2027"/>
      <c r="DUC40" s="2027"/>
      <c r="DUD40" s="2027"/>
      <c r="DUE40" s="2027"/>
      <c r="DUF40" s="2027"/>
      <c r="DUG40" s="2027"/>
      <c r="DUH40" s="2027"/>
      <c r="DUI40" s="2027"/>
      <c r="DUJ40" s="2027"/>
      <c r="DUK40" s="2027"/>
      <c r="DUL40" s="2027"/>
      <c r="DUM40" s="2027"/>
      <c r="DUN40" s="2027"/>
      <c r="DUO40" s="2027"/>
      <c r="DUP40" s="2027"/>
      <c r="DUQ40" s="2027"/>
      <c r="DUR40" s="2027"/>
      <c r="DUS40" s="2027"/>
      <c r="DUT40" s="2027"/>
      <c r="DUU40" s="2027"/>
      <c r="DUV40" s="2027"/>
      <c r="DUW40" s="2027"/>
      <c r="DUX40" s="2027"/>
      <c r="DUY40" s="2027"/>
      <c r="DUZ40" s="2027"/>
      <c r="DVA40" s="2027"/>
      <c r="DVB40" s="2027"/>
      <c r="DVC40" s="2027"/>
      <c r="DVD40" s="2027"/>
      <c r="DVE40" s="2027"/>
      <c r="DVF40" s="2027"/>
      <c r="DVG40" s="2027"/>
      <c r="DVH40" s="2027"/>
      <c r="DVI40" s="2027"/>
      <c r="DVJ40" s="2027"/>
      <c r="DVK40" s="2027"/>
      <c r="DVL40" s="2027"/>
      <c r="DVM40" s="2027"/>
      <c r="DVN40" s="2027"/>
      <c r="DVO40" s="2027"/>
      <c r="DVP40" s="2027"/>
      <c r="DVQ40" s="2027"/>
      <c r="DVR40" s="2027"/>
      <c r="DVS40" s="2027"/>
      <c r="DVT40" s="2027"/>
      <c r="DVU40" s="2027"/>
      <c r="DVV40" s="2027"/>
      <c r="DVW40" s="2027"/>
      <c r="DVX40" s="2027"/>
      <c r="DVY40" s="2027"/>
      <c r="DVZ40" s="2027"/>
      <c r="DWA40" s="2027"/>
      <c r="DWB40" s="2027"/>
      <c r="DWC40" s="2027"/>
      <c r="DWD40" s="2027"/>
      <c r="DWE40" s="2027"/>
      <c r="DWF40" s="2027"/>
      <c r="DWG40" s="2027"/>
      <c r="DWH40" s="2027"/>
      <c r="DWI40" s="2027"/>
      <c r="DWJ40" s="2027"/>
      <c r="DWK40" s="2027"/>
      <c r="DWL40" s="2027"/>
      <c r="DWM40" s="2027"/>
      <c r="DWN40" s="2027"/>
      <c r="DWO40" s="2027"/>
      <c r="DWP40" s="2027"/>
      <c r="DWQ40" s="2027"/>
      <c r="DWR40" s="2027"/>
      <c r="DWS40" s="2027"/>
      <c r="DWT40" s="2027"/>
      <c r="DWU40" s="2027"/>
      <c r="DWV40" s="2027"/>
      <c r="DWW40" s="2027"/>
      <c r="DWX40" s="2027"/>
      <c r="DWY40" s="2027"/>
      <c r="DWZ40" s="2027"/>
      <c r="DXA40" s="2027"/>
      <c r="DXB40" s="2027"/>
      <c r="DXC40" s="2027"/>
      <c r="DXD40" s="2027"/>
      <c r="DXE40" s="2027"/>
      <c r="DXF40" s="2027"/>
      <c r="DXG40" s="2027"/>
      <c r="DXH40" s="2027"/>
      <c r="DXI40" s="2027"/>
      <c r="DXJ40" s="2027"/>
      <c r="DXK40" s="2027"/>
      <c r="DXL40" s="2027"/>
      <c r="DXM40" s="2027"/>
      <c r="DXN40" s="2027"/>
      <c r="DXO40" s="2027"/>
      <c r="DXP40" s="2027"/>
      <c r="DXQ40" s="2027"/>
      <c r="DXR40" s="2027"/>
      <c r="DXS40" s="2027"/>
      <c r="DXT40" s="2027"/>
      <c r="DXU40" s="2027"/>
      <c r="DXV40" s="2027"/>
      <c r="DXW40" s="2027"/>
      <c r="DXX40" s="2027"/>
      <c r="DXY40" s="2027"/>
      <c r="DXZ40" s="2027"/>
      <c r="DYA40" s="2027"/>
      <c r="DYB40" s="2027"/>
      <c r="DYC40" s="2027"/>
      <c r="DYD40" s="2027"/>
      <c r="DYE40" s="2027"/>
      <c r="DYF40" s="2027"/>
      <c r="DYG40" s="2027"/>
      <c r="DYH40" s="2027"/>
      <c r="DYI40" s="2027"/>
      <c r="DYJ40" s="2027"/>
      <c r="DYK40" s="2027"/>
      <c r="DYL40" s="2027"/>
      <c r="DYM40" s="2027"/>
      <c r="DYN40" s="2027"/>
      <c r="DYO40" s="2027"/>
      <c r="DYP40" s="2027"/>
      <c r="DYQ40" s="2027"/>
      <c r="DYR40" s="2027"/>
      <c r="DYS40" s="2027"/>
      <c r="DYT40" s="2027"/>
      <c r="DYU40" s="2027"/>
      <c r="DYV40" s="2027"/>
      <c r="DYW40" s="2027"/>
      <c r="DYX40" s="2027"/>
      <c r="DYY40" s="2027"/>
      <c r="DYZ40" s="2027"/>
      <c r="DZA40" s="2027"/>
      <c r="DZB40" s="2027"/>
      <c r="DZC40" s="2027"/>
      <c r="DZD40" s="2027"/>
      <c r="DZE40" s="2027"/>
      <c r="DZF40" s="2027"/>
      <c r="DZG40" s="2027"/>
      <c r="DZH40" s="2027"/>
      <c r="DZI40" s="2027"/>
      <c r="DZJ40" s="2027"/>
      <c r="DZK40" s="2027"/>
      <c r="DZL40" s="2027"/>
      <c r="DZM40" s="2027"/>
      <c r="DZN40" s="2027"/>
      <c r="DZO40" s="2027"/>
      <c r="DZP40" s="2027"/>
      <c r="DZQ40" s="2027"/>
      <c r="DZR40" s="2027"/>
      <c r="DZS40" s="2027"/>
      <c r="DZT40" s="2027"/>
      <c r="DZU40" s="2027"/>
      <c r="DZV40" s="2027"/>
      <c r="DZW40" s="2027"/>
      <c r="DZX40" s="2027"/>
      <c r="DZY40" s="2027"/>
      <c r="DZZ40" s="2027"/>
      <c r="EAA40" s="2027"/>
      <c r="EAB40" s="2027"/>
      <c r="EAC40" s="2027"/>
      <c r="EAD40" s="2027"/>
      <c r="EAE40" s="2027"/>
      <c r="EAF40" s="2027"/>
      <c r="EAG40" s="2027"/>
      <c r="EAH40" s="2027"/>
      <c r="EAI40" s="2027"/>
      <c r="EAJ40" s="2027"/>
      <c r="EAK40" s="2027"/>
      <c r="EAL40" s="2027"/>
      <c r="EAM40" s="2027"/>
      <c r="EAN40" s="2027"/>
      <c r="EAO40" s="2027"/>
      <c r="EAP40" s="2027"/>
      <c r="EAQ40" s="2027"/>
      <c r="EAR40" s="2027"/>
      <c r="EAS40" s="2027"/>
      <c r="EAT40" s="2027"/>
      <c r="EAU40" s="2027"/>
      <c r="EAV40" s="2027"/>
      <c r="EAW40" s="2027"/>
      <c r="EAX40" s="2027"/>
      <c r="EAY40" s="2027"/>
      <c r="EAZ40" s="2027"/>
      <c r="EBA40" s="2027"/>
      <c r="EBB40" s="2027"/>
      <c r="EBC40" s="2027"/>
      <c r="EBD40" s="2027"/>
      <c r="EBE40" s="2027"/>
      <c r="EBF40" s="2027"/>
      <c r="EBG40" s="2027"/>
      <c r="EBH40" s="2027"/>
      <c r="EBI40" s="2027"/>
      <c r="EBJ40" s="2027"/>
      <c r="EBK40" s="2027"/>
      <c r="EBL40" s="2027"/>
      <c r="EBM40" s="2027"/>
      <c r="EBN40" s="2027"/>
      <c r="EBO40" s="2027"/>
      <c r="EBP40" s="2027"/>
      <c r="EBQ40" s="2027"/>
      <c r="EBR40" s="2027"/>
      <c r="EBS40" s="2027"/>
      <c r="EBT40" s="2027"/>
      <c r="EBU40" s="2027"/>
      <c r="EBV40" s="2027"/>
      <c r="EBW40" s="2027"/>
      <c r="EBX40" s="2027"/>
      <c r="EBY40" s="2027"/>
      <c r="EBZ40" s="2027"/>
      <c r="ECA40" s="2027"/>
      <c r="ECB40" s="2027"/>
      <c r="ECC40" s="2027"/>
      <c r="ECD40" s="2027"/>
      <c r="ECE40" s="2027"/>
      <c r="ECF40" s="2027"/>
      <c r="ECG40" s="2027"/>
      <c r="ECH40" s="2027"/>
      <c r="ECI40" s="2027"/>
      <c r="ECJ40" s="2027"/>
      <c r="ECK40" s="2027"/>
      <c r="ECL40" s="2027"/>
      <c r="ECM40" s="2027"/>
      <c r="ECN40" s="2027"/>
      <c r="ECO40" s="2027"/>
      <c r="ECP40" s="2027"/>
      <c r="ECQ40" s="2027"/>
      <c r="ECR40" s="2027"/>
      <c r="ECS40" s="2027"/>
      <c r="ECT40" s="2027"/>
      <c r="ECU40" s="2027"/>
      <c r="ECV40" s="2027"/>
      <c r="ECW40" s="2027"/>
      <c r="ECX40" s="2027"/>
      <c r="ECY40" s="2027"/>
      <c r="ECZ40" s="2027"/>
      <c r="EDA40" s="2027"/>
      <c r="EDB40" s="2027"/>
      <c r="EDC40" s="2027"/>
      <c r="EDD40" s="2027"/>
      <c r="EDE40" s="2027"/>
      <c r="EDF40" s="2027"/>
      <c r="EDG40" s="2027"/>
      <c r="EDH40" s="2027"/>
      <c r="EDI40" s="2027"/>
      <c r="EDJ40" s="2027"/>
      <c r="EDK40" s="2027"/>
      <c r="EDL40" s="2027"/>
      <c r="EDM40" s="2027"/>
      <c r="EDN40" s="2027"/>
      <c r="EDO40" s="2027"/>
      <c r="EDP40" s="2027"/>
      <c r="EDQ40" s="2027"/>
      <c r="EDR40" s="2027"/>
      <c r="EDS40" s="2027"/>
      <c r="EDT40" s="2027"/>
      <c r="EDU40" s="2027"/>
      <c r="EDV40" s="2027"/>
      <c r="EDW40" s="2027"/>
      <c r="EDX40" s="2027"/>
      <c r="EDY40" s="2027"/>
      <c r="EDZ40" s="2027"/>
      <c r="EEA40" s="2027"/>
      <c r="EEB40" s="2027"/>
      <c r="EEC40" s="2027"/>
      <c r="EED40" s="2027"/>
      <c r="EEE40" s="2027"/>
      <c r="EEF40" s="2027"/>
      <c r="EEG40" s="2027"/>
      <c r="EEH40" s="2027"/>
      <c r="EEI40" s="2027"/>
      <c r="EEJ40" s="2027"/>
      <c r="EEK40" s="2027"/>
      <c r="EEL40" s="2027"/>
      <c r="EEM40" s="2027"/>
      <c r="EEN40" s="2027"/>
      <c r="EEO40" s="2027"/>
      <c r="EEP40" s="2027"/>
      <c r="EEQ40" s="2027"/>
      <c r="EER40" s="2027"/>
      <c r="EES40" s="2027"/>
      <c r="EET40" s="2027"/>
      <c r="EEU40" s="2027"/>
      <c r="EEV40" s="2027"/>
      <c r="EEW40" s="2027"/>
      <c r="EEX40" s="2027"/>
      <c r="EEY40" s="2027"/>
      <c r="EEZ40" s="2027"/>
      <c r="EFA40" s="2027"/>
      <c r="EFB40" s="2027"/>
      <c r="EFC40" s="2027"/>
      <c r="EFD40" s="2027"/>
      <c r="EFE40" s="2027"/>
      <c r="EFF40" s="2027"/>
      <c r="EFG40" s="2027"/>
      <c r="EFH40" s="2027"/>
      <c r="EFI40" s="2027"/>
      <c r="EFJ40" s="2027"/>
      <c r="EFK40" s="2027"/>
      <c r="EFL40" s="2027"/>
      <c r="EFM40" s="2027"/>
      <c r="EFN40" s="2027"/>
      <c r="EFO40" s="2027"/>
      <c r="EFP40" s="2027"/>
      <c r="EFQ40" s="2027"/>
      <c r="EFR40" s="2027"/>
      <c r="EFS40" s="2027"/>
      <c r="EFT40" s="2027"/>
      <c r="EFU40" s="2027"/>
      <c r="EFV40" s="2027"/>
      <c r="EFW40" s="2027"/>
      <c r="EFX40" s="2027"/>
      <c r="EFY40" s="2027"/>
      <c r="EFZ40" s="2027"/>
      <c r="EGA40" s="2027"/>
      <c r="EGB40" s="2027"/>
      <c r="EGC40" s="2027"/>
      <c r="EGD40" s="2027"/>
      <c r="EGE40" s="2027"/>
      <c r="EGF40" s="2027"/>
      <c r="EGG40" s="2027"/>
      <c r="EGH40" s="2027"/>
      <c r="EGI40" s="2027"/>
      <c r="EGJ40" s="2027"/>
      <c r="EGK40" s="2027"/>
      <c r="EGL40" s="2027"/>
      <c r="EGM40" s="2027"/>
      <c r="EGN40" s="2027"/>
      <c r="EGO40" s="2027"/>
      <c r="EGP40" s="2027"/>
      <c r="EGQ40" s="2027"/>
      <c r="EGR40" s="2027"/>
      <c r="EGS40" s="2027"/>
      <c r="EGT40" s="2027"/>
      <c r="EGU40" s="2027"/>
      <c r="EGV40" s="2027"/>
      <c r="EGW40" s="2027"/>
      <c r="EGX40" s="2027"/>
      <c r="EGY40" s="2027"/>
      <c r="EGZ40" s="2027"/>
      <c r="EHA40" s="2027"/>
      <c r="EHB40" s="2027"/>
      <c r="EHC40" s="2027"/>
      <c r="EHD40" s="2027"/>
      <c r="EHE40" s="2027"/>
      <c r="EHF40" s="2027"/>
      <c r="EHG40" s="2027"/>
      <c r="EHH40" s="2027"/>
      <c r="EHI40" s="2027"/>
      <c r="EHJ40" s="2027"/>
      <c r="EHK40" s="2027"/>
      <c r="EHL40" s="2027"/>
      <c r="EHM40" s="2027"/>
      <c r="EHN40" s="2027"/>
      <c r="EHO40" s="2027"/>
      <c r="EHP40" s="2027"/>
      <c r="EHQ40" s="2027"/>
      <c r="EHR40" s="2027"/>
      <c r="EHS40" s="2027"/>
      <c r="EHT40" s="2027"/>
      <c r="EHU40" s="2027"/>
      <c r="EHV40" s="2027"/>
      <c r="EHW40" s="2027"/>
      <c r="EHX40" s="2027"/>
      <c r="EHY40" s="2027"/>
      <c r="EHZ40" s="2027"/>
      <c r="EIA40" s="2027"/>
      <c r="EIB40" s="2027"/>
      <c r="EIC40" s="2027"/>
      <c r="EID40" s="2027"/>
      <c r="EIE40" s="2027"/>
      <c r="EIF40" s="2027"/>
      <c r="EIG40" s="2027"/>
      <c r="EIH40" s="2027"/>
      <c r="EII40" s="2027"/>
      <c r="EIJ40" s="2027"/>
      <c r="EIK40" s="2027"/>
      <c r="EIL40" s="2027"/>
      <c r="EIM40" s="2027"/>
      <c r="EIN40" s="2027"/>
      <c r="EIO40" s="2027"/>
      <c r="EIP40" s="2027"/>
      <c r="EIQ40" s="2027"/>
      <c r="EIR40" s="2027"/>
      <c r="EIS40" s="2027"/>
      <c r="EIT40" s="2027"/>
      <c r="EIU40" s="2027"/>
      <c r="EIV40" s="2027"/>
      <c r="EIW40" s="2027"/>
      <c r="EIX40" s="2027"/>
      <c r="EIY40" s="2027"/>
      <c r="EIZ40" s="2027"/>
      <c r="EJA40" s="2027"/>
      <c r="EJB40" s="2027"/>
      <c r="EJC40" s="2027"/>
      <c r="EJD40" s="2027"/>
      <c r="EJE40" s="2027"/>
      <c r="EJF40" s="2027"/>
      <c r="EJG40" s="2027"/>
      <c r="EJH40" s="2027"/>
      <c r="EJI40" s="2027"/>
      <c r="EJJ40" s="2027"/>
      <c r="EJK40" s="2027"/>
      <c r="EJL40" s="2027"/>
      <c r="EJM40" s="2027"/>
      <c r="EJN40" s="2027"/>
      <c r="EJO40" s="2027"/>
      <c r="EJP40" s="2027"/>
      <c r="EJQ40" s="2027"/>
      <c r="EJR40" s="2027"/>
      <c r="EJS40" s="2027"/>
      <c r="EJT40" s="2027"/>
      <c r="EJU40" s="2027"/>
      <c r="EJV40" s="2027"/>
      <c r="EJW40" s="2027"/>
      <c r="EJX40" s="2027"/>
      <c r="EJY40" s="2027"/>
      <c r="EJZ40" s="2027"/>
      <c r="EKA40" s="2027"/>
      <c r="EKB40" s="2027"/>
      <c r="EKC40" s="2027"/>
      <c r="EKD40" s="2027"/>
      <c r="EKE40" s="2027"/>
      <c r="EKF40" s="2027"/>
      <c r="EKG40" s="2027"/>
      <c r="EKH40" s="2027"/>
      <c r="EKI40" s="2027"/>
      <c r="EKJ40" s="2027"/>
      <c r="EKK40" s="2027"/>
      <c r="EKL40" s="2027"/>
      <c r="EKM40" s="2027"/>
      <c r="EKN40" s="2027"/>
      <c r="EKO40" s="2027"/>
      <c r="EKP40" s="2027"/>
      <c r="EKQ40" s="2027"/>
      <c r="EKR40" s="2027"/>
      <c r="EKS40" s="2027"/>
      <c r="EKT40" s="2027"/>
      <c r="EKU40" s="2027"/>
      <c r="EKV40" s="2027"/>
      <c r="EKW40" s="2027"/>
      <c r="EKX40" s="2027"/>
      <c r="EKY40" s="2027"/>
      <c r="EKZ40" s="2027"/>
      <c r="ELA40" s="2027"/>
      <c r="ELB40" s="2027"/>
      <c r="ELC40" s="2027"/>
      <c r="ELD40" s="2027"/>
      <c r="ELE40" s="2027"/>
      <c r="ELF40" s="2027"/>
      <c r="ELG40" s="2027"/>
      <c r="ELH40" s="2027"/>
      <c r="ELI40" s="2027"/>
      <c r="ELJ40" s="2027"/>
      <c r="ELK40" s="2027"/>
      <c r="ELL40" s="2027"/>
      <c r="ELM40" s="2027"/>
      <c r="ELN40" s="2027"/>
      <c r="ELO40" s="2027"/>
      <c r="ELP40" s="2027"/>
      <c r="ELQ40" s="2027"/>
      <c r="ELR40" s="2027"/>
      <c r="ELS40" s="2027"/>
      <c r="ELT40" s="2027"/>
      <c r="ELU40" s="2027"/>
      <c r="ELV40" s="2027"/>
      <c r="ELW40" s="2027"/>
      <c r="ELX40" s="2027"/>
      <c r="ELY40" s="2027"/>
      <c r="ELZ40" s="2027"/>
      <c r="EMA40" s="2027"/>
      <c r="EMB40" s="2027"/>
      <c r="EMC40" s="2027"/>
      <c r="EMD40" s="2027"/>
      <c r="EME40" s="2027"/>
      <c r="EMF40" s="2027"/>
      <c r="EMG40" s="2027"/>
      <c r="EMH40" s="2027"/>
      <c r="EMI40" s="2027"/>
      <c r="EMJ40" s="2027"/>
      <c r="EMK40" s="2027"/>
      <c r="EML40" s="2027"/>
      <c r="EMM40" s="2027"/>
      <c r="EMN40" s="2027"/>
      <c r="EMO40" s="2027"/>
      <c r="EMP40" s="2027"/>
      <c r="EMQ40" s="2027"/>
      <c r="EMR40" s="2027"/>
      <c r="EMS40" s="2027"/>
      <c r="EMT40" s="2027"/>
      <c r="EMU40" s="2027"/>
      <c r="EMV40" s="2027"/>
      <c r="EMW40" s="2027"/>
      <c r="EMX40" s="2027"/>
      <c r="EMY40" s="2027"/>
      <c r="EMZ40" s="2027"/>
      <c r="ENA40" s="2027"/>
      <c r="ENB40" s="2027"/>
      <c r="ENC40" s="2027"/>
      <c r="END40" s="2027"/>
      <c r="ENE40" s="2027"/>
      <c r="ENF40" s="2027"/>
      <c r="ENG40" s="2027"/>
      <c r="ENH40" s="2027"/>
      <c r="ENI40" s="2027"/>
      <c r="ENJ40" s="2027"/>
      <c r="ENK40" s="2027"/>
      <c r="ENL40" s="2027"/>
      <c r="ENM40" s="2027"/>
      <c r="ENN40" s="2027"/>
      <c r="ENO40" s="2027"/>
      <c r="ENP40" s="2027"/>
      <c r="ENQ40" s="2027"/>
      <c r="ENR40" s="2027"/>
      <c r="ENS40" s="2027"/>
      <c r="ENT40" s="2027"/>
      <c r="ENU40" s="2027"/>
      <c r="ENV40" s="2027"/>
      <c r="ENW40" s="2027"/>
      <c r="ENX40" s="2027"/>
      <c r="ENY40" s="2027"/>
      <c r="ENZ40" s="2027"/>
      <c r="EOA40" s="2027"/>
      <c r="EOB40" s="2027"/>
      <c r="EOC40" s="2027"/>
      <c r="EOD40" s="2027"/>
      <c r="EOE40" s="2027"/>
      <c r="EOF40" s="2027"/>
      <c r="EOG40" s="2027"/>
      <c r="EOH40" s="2027"/>
      <c r="EOI40" s="2027"/>
      <c r="EOJ40" s="2027"/>
      <c r="EOK40" s="2027"/>
      <c r="EOL40" s="2027"/>
      <c r="EOM40" s="2027"/>
      <c r="EON40" s="2027"/>
      <c r="EOO40" s="2027"/>
      <c r="EOP40" s="2027"/>
      <c r="EOQ40" s="2027"/>
      <c r="EOR40" s="2027"/>
      <c r="EOS40" s="2027"/>
      <c r="EOT40" s="2027"/>
      <c r="EOU40" s="2027"/>
      <c r="EOV40" s="2027"/>
      <c r="EOW40" s="2027"/>
      <c r="EOX40" s="2027"/>
      <c r="EOY40" s="2027"/>
      <c r="EOZ40" s="2027"/>
      <c r="EPA40" s="2027"/>
      <c r="EPB40" s="2027"/>
      <c r="EPC40" s="2027"/>
      <c r="EPD40" s="2027"/>
      <c r="EPE40" s="2027"/>
      <c r="EPF40" s="2027"/>
      <c r="EPG40" s="2027"/>
      <c r="EPH40" s="2027"/>
      <c r="EPI40" s="2027"/>
      <c r="EPJ40" s="2027"/>
      <c r="EPK40" s="2027"/>
      <c r="EPL40" s="2027"/>
      <c r="EPM40" s="2027"/>
      <c r="EPN40" s="2027"/>
      <c r="EPO40" s="2027"/>
      <c r="EPP40" s="2027"/>
      <c r="EPQ40" s="2027"/>
      <c r="EPR40" s="2027"/>
      <c r="EPS40" s="2027"/>
      <c r="EPT40" s="2027"/>
      <c r="EPU40" s="2027"/>
      <c r="EPV40" s="2027"/>
      <c r="EPW40" s="2027"/>
      <c r="EPX40" s="2027"/>
      <c r="EPY40" s="2027"/>
      <c r="EPZ40" s="2027"/>
      <c r="EQA40" s="2027"/>
      <c r="EQB40" s="2027"/>
      <c r="EQC40" s="2027"/>
      <c r="EQD40" s="2027"/>
      <c r="EQE40" s="2027"/>
      <c r="EQF40" s="2027"/>
      <c r="EQG40" s="2027"/>
      <c r="EQH40" s="2027"/>
      <c r="EQI40" s="2027"/>
      <c r="EQJ40" s="2027"/>
      <c r="EQK40" s="2027"/>
      <c r="EQL40" s="2027"/>
      <c r="EQM40" s="2027"/>
      <c r="EQN40" s="2027"/>
      <c r="EQO40" s="2027"/>
      <c r="EQP40" s="2027"/>
      <c r="EQQ40" s="2027"/>
      <c r="EQR40" s="2027"/>
      <c r="EQS40" s="2027"/>
      <c r="EQT40" s="2027"/>
      <c r="EQU40" s="2027"/>
      <c r="EQV40" s="2027"/>
      <c r="EQW40" s="2027"/>
      <c r="EQX40" s="2027"/>
      <c r="EQY40" s="2027"/>
      <c r="EQZ40" s="2027"/>
      <c r="ERA40" s="2027"/>
      <c r="ERB40" s="2027"/>
      <c r="ERC40" s="2027"/>
      <c r="ERD40" s="2027"/>
      <c r="ERE40" s="2027"/>
      <c r="ERF40" s="2027"/>
      <c r="ERG40" s="2027"/>
      <c r="ERH40" s="2027"/>
      <c r="ERI40" s="2027"/>
      <c r="ERJ40" s="2027"/>
      <c r="ERK40" s="2027"/>
      <c r="ERL40" s="2027"/>
      <c r="ERM40" s="2027"/>
      <c r="ERN40" s="2027"/>
      <c r="ERO40" s="2027"/>
      <c r="ERP40" s="2027"/>
      <c r="ERQ40" s="2027"/>
      <c r="ERR40" s="2027"/>
      <c r="ERS40" s="2027"/>
      <c r="ERT40" s="2027"/>
      <c r="ERU40" s="2027"/>
      <c r="ERV40" s="2027"/>
      <c r="ERW40" s="2027"/>
      <c r="ERX40" s="2027"/>
      <c r="ERY40" s="2027"/>
      <c r="ERZ40" s="2027"/>
      <c r="ESA40" s="2027"/>
      <c r="ESB40" s="2027"/>
      <c r="ESC40" s="2027"/>
      <c r="ESD40" s="2027"/>
      <c r="ESE40" s="2027"/>
      <c r="ESF40" s="2027"/>
      <c r="ESG40" s="2027"/>
      <c r="ESH40" s="2027"/>
      <c r="ESI40" s="2027"/>
      <c r="ESJ40" s="2027"/>
      <c r="ESK40" s="2027"/>
      <c r="ESL40" s="2027"/>
      <c r="ESM40" s="2027"/>
      <c r="ESN40" s="2027"/>
      <c r="ESO40" s="2027"/>
      <c r="ESP40" s="2027"/>
      <c r="ESQ40" s="2027"/>
      <c r="ESR40" s="2027"/>
      <c r="ESS40" s="2027"/>
      <c r="EST40" s="2027"/>
      <c r="ESU40" s="2027"/>
      <c r="ESV40" s="2027"/>
      <c r="ESW40" s="2027"/>
      <c r="ESX40" s="2027"/>
      <c r="ESY40" s="2027"/>
      <c r="ESZ40" s="2027"/>
      <c r="ETA40" s="2027"/>
      <c r="ETB40" s="2027"/>
      <c r="ETC40" s="2027"/>
      <c r="ETD40" s="2027"/>
      <c r="ETE40" s="2027"/>
      <c r="ETF40" s="2027"/>
      <c r="ETG40" s="2027"/>
      <c r="ETH40" s="2027"/>
      <c r="ETI40" s="2027"/>
      <c r="ETJ40" s="2027"/>
      <c r="ETK40" s="2027"/>
      <c r="ETL40" s="2027"/>
      <c r="ETM40" s="2027"/>
      <c r="ETN40" s="2027"/>
      <c r="ETO40" s="2027"/>
      <c r="ETP40" s="2027"/>
      <c r="ETQ40" s="2027"/>
      <c r="ETR40" s="2027"/>
      <c r="ETS40" s="2027"/>
      <c r="ETT40" s="2027"/>
      <c r="ETU40" s="2027"/>
      <c r="ETV40" s="2027"/>
      <c r="ETW40" s="2027"/>
      <c r="ETX40" s="2027"/>
      <c r="ETY40" s="2027"/>
      <c r="ETZ40" s="2027"/>
      <c r="EUA40" s="2027"/>
      <c r="EUB40" s="2027"/>
      <c r="EUC40" s="2027"/>
      <c r="EUD40" s="2027"/>
      <c r="EUE40" s="2027"/>
      <c r="EUF40" s="2027"/>
      <c r="EUG40" s="2027"/>
      <c r="EUH40" s="2027"/>
      <c r="EUI40" s="2027"/>
      <c r="EUJ40" s="2027"/>
      <c r="EUK40" s="2027"/>
      <c r="EUL40" s="2027"/>
      <c r="EUM40" s="2027"/>
      <c r="EUN40" s="2027"/>
      <c r="EUO40" s="2027"/>
      <c r="EUP40" s="2027"/>
      <c r="EUQ40" s="2027"/>
      <c r="EUR40" s="2027"/>
      <c r="EUS40" s="2027"/>
      <c r="EUT40" s="2027"/>
      <c r="EUU40" s="2027"/>
      <c r="EUV40" s="2027"/>
      <c r="EUW40" s="2027"/>
      <c r="EUX40" s="2027"/>
      <c r="EUY40" s="2027"/>
      <c r="EUZ40" s="2027"/>
      <c r="EVA40" s="2027"/>
      <c r="EVB40" s="2027"/>
      <c r="EVC40" s="2027"/>
      <c r="EVD40" s="2027"/>
      <c r="EVE40" s="2027"/>
      <c r="EVF40" s="2027"/>
      <c r="EVG40" s="2027"/>
      <c r="EVH40" s="2027"/>
      <c r="EVI40" s="2027"/>
      <c r="EVJ40" s="2027"/>
      <c r="EVK40" s="2027"/>
      <c r="EVL40" s="2027"/>
      <c r="EVM40" s="2027"/>
      <c r="EVN40" s="2027"/>
      <c r="EVO40" s="2027"/>
      <c r="EVP40" s="2027"/>
      <c r="EVQ40" s="2027"/>
      <c r="EVR40" s="2027"/>
      <c r="EVS40" s="2027"/>
      <c r="EVT40" s="2027"/>
      <c r="EVU40" s="2027"/>
      <c r="EVV40" s="2027"/>
      <c r="EVW40" s="2027"/>
      <c r="EVX40" s="2027"/>
      <c r="EVY40" s="2027"/>
      <c r="EVZ40" s="2027"/>
      <c r="EWA40" s="2027"/>
      <c r="EWB40" s="2027"/>
      <c r="EWC40" s="2027"/>
      <c r="EWD40" s="2027"/>
      <c r="EWE40" s="2027"/>
      <c r="EWF40" s="2027"/>
      <c r="EWG40" s="2027"/>
      <c r="EWH40" s="2027"/>
      <c r="EWI40" s="2027"/>
      <c r="EWJ40" s="2027"/>
      <c r="EWK40" s="2027"/>
      <c r="EWL40" s="2027"/>
      <c r="EWM40" s="2027"/>
      <c r="EWN40" s="2027"/>
      <c r="EWO40" s="2027"/>
      <c r="EWP40" s="2027"/>
      <c r="EWQ40" s="2027"/>
      <c r="EWR40" s="2027"/>
      <c r="EWS40" s="2027"/>
      <c r="EWT40" s="2027"/>
      <c r="EWU40" s="2027"/>
      <c r="EWV40" s="2027"/>
      <c r="EWW40" s="2027"/>
      <c r="EWX40" s="2027"/>
      <c r="EWY40" s="2027"/>
      <c r="EWZ40" s="2027"/>
      <c r="EXA40" s="2027"/>
      <c r="EXB40" s="2027"/>
      <c r="EXC40" s="2027"/>
      <c r="EXD40" s="2027"/>
      <c r="EXE40" s="2027"/>
      <c r="EXF40" s="2027"/>
      <c r="EXG40" s="2027"/>
      <c r="EXH40" s="2027"/>
      <c r="EXI40" s="2027"/>
      <c r="EXJ40" s="2027"/>
      <c r="EXK40" s="2027"/>
      <c r="EXL40" s="2027"/>
      <c r="EXM40" s="2027"/>
      <c r="EXN40" s="2027"/>
      <c r="EXO40" s="2027"/>
      <c r="EXP40" s="2027"/>
      <c r="EXQ40" s="2027"/>
      <c r="EXR40" s="2027"/>
      <c r="EXS40" s="2027"/>
      <c r="EXT40" s="2027"/>
      <c r="EXU40" s="2027"/>
      <c r="EXV40" s="2027"/>
      <c r="EXW40" s="2027"/>
      <c r="EXX40" s="2027"/>
      <c r="EXY40" s="2027"/>
      <c r="EXZ40" s="2027"/>
      <c r="EYA40" s="2027"/>
      <c r="EYB40" s="2027"/>
      <c r="EYC40" s="2027"/>
      <c r="EYD40" s="2027"/>
      <c r="EYE40" s="2027"/>
      <c r="EYF40" s="2027"/>
      <c r="EYG40" s="2027"/>
      <c r="EYH40" s="2027"/>
      <c r="EYI40" s="2027"/>
      <c r="EYJ40" s="2027"/>
      <c r="EYK40" s="2027"/>
      <c r="EYL40" s="2027"/>
      <c r="EYM40" s="2027"/>
      <c r="EYN40" s="2027"/>
      <c r="EYO40" s="2027"/>
      <c r="EYP40" s="2027"/>
      <c r="EYQ40" s="2027"/>
      <c r="EYR40" s="2027"/>
      <c r="EYS40" s="2027"/>
      <c r="EYT40" s="2027"/>
      <c r="EYU40" s="2027"/>
      <c r="EYV40" s="2027"/>
      <c r="EYW40" s="2027"/>
      <c r="EYX40" s="2027"/>
      <c r="EYY40" s="2027"/>
      <c r="EYZ40" s="2027"/>
      <c r="EZA40" s="2027"/>
      <c r="EZB40" s="2027"/>
      <c r="EZC40" s="2027"/>
      <c r="EZD40" s="2027"/>
      <c r="EZE40" s="2027"/>
      <c r="EZF40" s="2027"/>
      <c r="EZG40" s="2027"/>
      <c r="EZH40" s="2027"/>
      <c r="EZI40" s="2027"/>
      <c r="EZJ40" s="2027"/>
      <c r="EZK40" s="2027"/>
      <c r="EZL40" s="2027"/>
      <c r="EZM40" s="2027"/>
      <c r="EZN40" s="2027"/>
      <c r="EZO40" s="2027"/>
      <c r="EZP40" s="2027"/>
      <c r="EZQ40" s="2027"/>
      <c r="EZR40" s="2027"/>
      <c r="EZS40" s="2027"/>
      <c r="EZT40" s="2027"/>
      <c r="EZU40" s="2027"/>
      <c r="EZV40" s="2027"/>
      <c r="EZW40" s="2027"/>
      <c r="EZX40" s="2027"/>
      <c r="EZY40" s="2027"/>
      <c r="EZZ40" s="2027"/>
      <c r="FAA40" s="2027"/>
      <c r="FAB40" s="2027"/>
      <c r="FAC40" s="2027"/>
      <c r="FAD40" s="2027"/>
      <c r="FAE40" s="2027"/>
      <c r="FAF40" s="2027"/>
      <c r="FAG40" s="2027"/>
      <c r="FAH40" s="2027"/>
      <c r="FAI40" s="2027"/>
      <c r="FAJ40" s="2027"/>
      <c r="FAK40" s="2027"/>
      <c r="FAL40" s="2027"/>
      <c r="FAM40" s="2027"/>
      <c r="FAN40" s="2027"/>
      <c r="FAO40" s="2027"/>
      <c r="FAP40" s="2027"/>
      <c r="FAQ40" s="2027"/>
      <c r="FAR40" s="2027"/>
      <c r="FAS40" s="2027"/>
      <c r="FAT40" s="2027"/>
      <c r="FAU40" s="2027"/>
      <c r="FAV40" s="2027"/>
      <c r="FAW40" s="2027"/>
      <c r="FAX40" s="2027"/>
      <c r="FAY40" s="2027"/>
      <c r="FAZ40" s="2027"/>
      <c r="FBA40" s="2027"/>
      <c r="FBB40" s="2027"/>
      <c r="FBC40" s="2027"/>
      <c r="FBD40" s="2027"/>
      <c r="FBE40" s="2027"/>
      <c r="FBF40" s="2027"/>
      <c r="FBG40" s="2027"/>
      <c r="FBH40" s="2027"/>
      <c r="FBI40" s="2027"/>
      <c r="FBJ40" s="2027"/>
      <c r="FBK40" s="2027"/>
      <c r="FBL40" s="2027"/>
      <c r="FBM40" s="2027"/>
      <c r="FBN40" s="2027"/>
      <c r="FBO40" s="2027"/>
      <c r="FBP40" s="2027"/>
      <c r="FBQ40" s="2027"/>
      <c r="FBR40" s="2027"/>
      <c r="FBS40" s="2027"/>
      <c r="FBT40" s="2027"/>
      <c r="FBU40" s="2027"/>
      <c r="FBV40" s="2027"/>
      <c r="FBW40" s="2027"/>
      <c r="FBX40" s="2027"/>
      <c r="FBY40" s="2027"/>
      <c r="FBZ40" s="2027"/>
      <c r="FCA40" s="2027"/>
      <c r="FCB40" s="2027"/>
      <c r="FCC40" s="2027"/>
      <c r="FCD40" s="2027"/>
      <c r="FCE40" s="2027"/>
      <c r="FCF40" s="2027"/>
      <c r="FCG40" s="2027"/>
      <c r="FCH40" s="2027"/>
      <c r="FCI40" s="2027"/>
      <c r="FCJ40" s="2027"/>
      <c r="FCK40" s="2027"/>
      <c r="FCL40" s="2027"/>
      <c r="FCM40" s="2027"/>
      <c r="FCN40" s="2027"/>
      <c r="FCO40" s="2027"/>
      <c r="FCP40" s="2027"/>
      <c r="FCQ40" s="2027"/>
      <c r="FCR40" s="2027"/>
      <c r="FCS40" s="2027"/>
      <c r="FCT40" s="2027"/>
      <c r="FCU40" s="2027"/>
      <c r="FCV40" s="2027"/>
      <c r="FCW40" s="2027"/>
      <c r="FCX40" s="2027"/>
      <c r="FCY40" s="2027"/>
      <c r="FCZ40" s="2027"/>
      <c r="FDA40" s="2027"/>
      <c r="FDB40" s="2027"/>
      <c r="FDC40" s="2027"/>
      <c r="FDD40" s="2027"/>
      <c r="FDE40" s="2027"/>
      <c r="FDF40" s="2027"/>
      <c r="FDG40" s="2027"/>
      <c r="FDH40" s="2027"/>
      <c r="FDI40" s="2027"/>
      <c r="FDJ40" s="2027"/>
      <c r="FDK40" s="2027"/>
      <c r="FDL40" s="2027"/>
      <c r="FDM40" s="2027"/>
      <c r="FDN40" s="2027"/>
      <c r="FDO40" s="2027"/>
      <c r="FDP40" s="2027"/>
      <c r="FDQ40" s="2027"/>
      <c r="FDR40" s="2027"/>
      <c r="FDS40" s="2027"/>
      <c r="FDT40" s="2027"/>
      <c r="FDU40" s="2027"/>
      <c r="FDV40" s="2027"/>
      <c r="FDW40" s="2027"/>
      <c r="FDX40" s="2027"/>
      <c r="FDY40" s="2027"/>
      <c r="FDZ40" s="2027"/>
      <c r="FEA40" s="2027"/>
      <c r="FEB40" s="2027"/>
      <c r="FEC40" s="2027"/>
      <c r="FED40" s="2027"/>
      <c r="FEE40" s="2027"/>
      <c r="FEF40" s="2027"/>
      <c r="FEG40" s="2027"/>
      <c r="FEH40" s="2027"/>
      <c r="FEI40" s="2027"/>
      <c r="FEJ40" s="2027"/>
      <c r="FEK40" s="2027"/>
      <c r="FEL40" s="2027"/>
      <c r="FEM40" s="2027"/>
      <c r="FEN40" s="2027"/>
      <c r="FEO40" s="2027"/>
      <c r="FEP40" s="2027"/>
      <c r="FEQ40" s="2027"/>
      <c r="FER40" s="2027"/>
      <c r="FES40" s="2027"/>
      <c r="FET40" s="2027"/>
      <c r="FEU40" s="2027"/>
      <c r="FEV40" s="2027"/>
      <c r="FEW40" s="2027"/>
      <c r="FEX40" s="2027"/>
      <c r="FEY40" s="2027"/>
      <c r="FEZ40" s="2027"/>
      <c r="FFA40" s="2027"/>
      <c r="FFB40" s="2027"/>
      <c r="FFC40" s="2027"/>
      <c r="FFD40" s="2027"/>
      <c r="FFE40" s="2027"/>
      <c r="FFF40" s="2027"/>
      <c r="FFG40" s="2027"/>
      <c r="FFH40" s="2027"/>
      <c r="FFI40" s="2027"/>
      <c r="FFJ40" s="2027"/>
      <c r="FFK40" s="2027"/>
      <c r="FFL40" s="2027"/>
      <c r="FFM40" s="2027"/>
      <c r="FFN40" s="2027"/>
      <c r="FFO40" s="2027"/>
      <c r="FFP40" s="2027"/>
      <c r="FFQ40" s="2027"/>
      <c r="FFR40" s="2027"/>
      <c r="FFS40" s="2027"/>
      <c r="FFT40" s="2027"/>
      <c r="FFU40" s="2027"/>
      <c r="FFV40" s="2027"/>
      <c r="FFW40" s="2027"/>
      <c r="FFX40" s="2027"/>
      <c r="FFY40" s="2027"/>
      <c r="FFZ40" s="2027"/>
      <c r="FGA40" s="2027"/>
      <c r="FGB40" s="2027"/>
      <c r="FGC40" s="2027"/>
      <c r="FGD40" s="2027"/>
      <c r="FGE40" s="2027"/>
      <c r="FGF40" s="2027"/>
      <c r="FGG40" s="2027"/>
      <c r="FGH40" s="2027"/>
      <c r="FGI40" s="2027"/>
      <c r="FGJ40" s="2027"/>
      <c r="FGK40" s="2027"/>
      <c r="FGL40" s="2027"/>
      <c r="FGM40" s="2027"/>
      <c r="FGN40" s="2027"/>
      <c r="FGO40" s="2027"/>
      <c r="FGP40" s="2027"/>
      <c r="FGQ40" s="2027"/>
      <c r="FGR40" s="2027"/>
      <c r="FGS40" s="2027"/>
      <c r="FGT40" s="2027"/>
      <c r="FGU40" s="2027"/>
      <c r="FGV40" s="2027"/>
      <c r="FGW40" s="2027"/>
      <c r="FGX40" s="2027"/>
      <c r="FGY40" s="2027"/>
      <c r="FGZ40" s="2027"/>
      <c r="FHA40" s="2027"/>
      <c r="FHB40" s="2027"/>
      <c r="FHC40" s="2027"/>
      <c r="FHD40" s="2027"/>
      <c r="FHE40" s="2027"/>
      <c r="FHF40" s="2027"/>
      <c r="FHG40" s="2027"/>
      <c r="FHH40" s="2027"/>
      <c r="FHI40" s="2027"/>
      <c r="FHJ40" s="2027"/>
      <c r="FHK40" s="2027"/>
      <c r="FHL40" s="2027"/>
      <c r="FHM40" s="2027"/>
      <c r="FHN40" s="2027"/>
      <c r="FHO40" s="2027"/>
      <c r="FHP40" s="2027"/>
      <c r="FHQ40" s="2027"/>
      <c r="FHR40" s="2027"/>
      <c r="FHS40" s="2027"/>
      <c r="FHT40" s="2027"/>
      <c r="FHU40" s="2027"/>
      <c r="FHV40" s="2027"/>
      <c r="FHW40" s="2027"/>
      <c r="FHX40" s="2027"/>
      <c r="FHY40" s="2027"/>
      <c r="FHZ40" s="2027"/>
      <c r="FIA40" s="2027"/>
      <c r="FIB40" s="2027"/>
      <c r="FIC40" s="2027"/>
      <c r="FID40" s="2027"/>
      <c r="FIE40" s="2027"/>
      <c r="FIF40" s="2027"/>
      <c r="FIG40" s="2027"/>
      <c r="FIH40" s="2027"/>
      <c r="FII40" s="2027"/>
      <c r="FIJ40" s="2027"/>
      <c r="FIK40" s="2027"/>
      <c r="FIL40" s="2027"/>
      <c r="FIM40" s="2027"/>
      <c r="FIN40" s="2027"/>
      <c r="FIO40" s="2027"/>
      <c r="FIP40" s="2027"/>
      <c r="FIQ40" s="2027"/>
      <c r="FIR40" s="2027"/>
      <c r="FIS40" s="2027"/>
      <c r="FIT40" s="2027"/>
      <c r="FIU40" s="2027"/>
      <c r="FIV40" s="2027"/>
      <c r="FIW40" s="2027"/>
      <c r="FIX40" s="2027"/>
      <c r="FIY40" s="2027"/>
      <c r="FIZ40" s="2027"/>
      <c r="FJA40" s="2027"/>
      <c r="FJB40" s="2027"/>
      <c r="FJC40" s="2027"/>
      <c r="FJD40" s="2027"/>
      <c r="FJE40" s="2027"/>
      <c r="FJF40" s="2027"/>
      <c r="FJG40" s="2027"/>
      <c r="FJH40" s="2027"/>
      <c r="FJI40" s="2027"/>
      <c r="FJJ40" s="2027"/>
      <c r="FJK40" s="2027"/>
      <c r="FJL40" s="2027"/>
      <c r="FJM40" s="2027"/>
      <c r="FJN40" s="2027"/>
      <c r="FJO40" s="2027"/>
      <c r="FJP40" s="2027"/>
      <c r="FJQ40" s="2027"/>
      <c r="FJR40" s="2027"/>
      <c r="FJS40" s="2027"/>
      <c r="FJT40" s="2027"/>
      <c r="FJU40" s="2027"/>
      <c r="FJV40" s="2027"/>
      <c r="FJW40" s="2027"/>
      <c r="FJX40" s="2027"/>
      <c r="FJY40" s="2027"/>
      <c r="FJZ40" s="2027"/>
      <c r="FKA40" s="2027"/>
      <c r="FKB40" s="2027"/>
      <c r="FKC40" s="2027"/>
      <c r="FKD40" s="2027"/>
      <c r="FKE40" s="2027"/>
      <c r="FKF40" s="2027"/>
      <c r="FKG40" s="2027"/>
      <c r="FKH40" s="2027"/>
      <c r="FKI40" s="2027"/>
      <c r="FKJ40" s="2027"/>
      <c r="FKK40" s="2027"/>
      <c r="FKL40" s="2027"/>
      <c r="FKM40" s="2027"/>
      <c r="FKN40" s="2027"/>
      <c r="FKO40" s="2027"/>
      <c r="FKP40" s="2027"/>
      <c r="FKQ40" s="2027"/>
      <c r="FKR40" s="2027"/>
      <c r="FKS40" s="2027"/>
      <c r="FKT40" s="2027"/>
      <c r="FKU40" s="2027"/>
      <c r="FKV40" s="2027"/>
      <c r="FKW40" s="2027"/>
      <c r="FKX40" s="2027"/>
      <c r="FKY40" s="2027"/>
      <c r="FKZ40" s="2027"/>
      <c r="FLA40" s="2027"/>
      <c r="FLB40" s="2027"/>
      <c r="FLC40" s="2027"/>
      <c r="FLD40" s="2027"/>
      <c r="FLE40" s="2027"/>
      <c r="FLF40" s="2027"/>
      <c r="FLG40" s="2027"/>
      <c r="FLH40" s="2027"/>
      <c r="FLI40" s="2027"/>
      <c r="FLJ40" s="2027"/>
      <c r="FLK40" s="2027"/>
      <c r="FLL40" s="2027"/>
      <c r="FLM40" s="2027"/>
      <c r="FLN40" s="2027"/>
      <c r="FLO40" s="2027"/>
      <c r="FLP40" s="2027"/>
      <c r="FLQ40" s="2027"/>
      <c r="FLR40" s="2027"/>
      <c r="FLS40" s="2027"/>
      <c r="FLT40" s="2027"/>
      <c r="FLU40" s="2027"/>
      <c r="FLV40" s="2027"/>
      <c r="FLW40" s="2027"/>
      <c r="FLX40" s="2027"/>
      <c r="FLY40" s="2027"/>
      <c r="FLZ40" s="2027"/>
      <c r="FMA40" s="2027"/>
      <c r="FMB40" s="2027"/>
      <c r="FMC40" s="2027"/>
      <c r="FMD40" s="2027"/>
      <c r="FME40" s="2027"/>
      <c r="FMF40" s="2027"/>
      <c r="FMG40" s="2027"/>
      <c r="FMH40" s="2027"/>
      <c r="FMI40" s="2027"/>
      <c r="FMJ40" s="2027"/>
      <c r="FMK40" s="2027"/>
      <c r="FML40" s="2027"/>
      <c r="FMM40" s="2027"/>
      <c r="FMN40" s="2027"/>
      <c r="FMO40" s="2027"/>
      <c r="FMP40" s="2027"/>
      <c r="FMQ40" s="2027"/>
      <c r="FMR40" s="2027"/>
      <c r="FMS40" s="2027"/>
      <c r="FMT40" s="2027"/>
      <c r="FMU40" s="2027"/>
      <c r="FMV40" s="2027"/>
      <c r="FMW40" s="2027"/>
      <c r="FMX40" s="2027"/>
      <c r="FMY40" s="2027"/>
      <c r="FMZ40" s="2027"/>
      <c r="FNA40" s="2027"/>
      <c r="FNB40" s="2027"/>
      <c r="FNC40" s="2027"/>
      <c r="FND40" s="2027"/>
      <c r="FNE40" s="2027"/>
      <c r="FNF40" s="2027"/>
      <c r="FNG40" s="2027"/>
      <c r="FNH40" s="2027"/>
      <c r="FNI40" s="2027"/>
      <c r="FNJ40" s="2027"/>
      <c r="FNK40" s="2027"/>
      <c r="FNL40" s="2027"/>
      <c r="FNM40" s="2027"/>
      <c r="FNN40" s="2027"/>
      <c r="FNO40" s="2027"/>
      <c r="FNP40" s="2027"/>
      <c r="FNQ40" s="2027"/>
      <c r="FNR40" s="2027"/>
      <c r="FNS40" s="2027"/>
      <c r="FNT40" s="2027"/>
      <c r="FNU40" s="2027"/>
      <c r="FNV40" s="2027"/>
      <c r="FNW40" s="2027"/>
      <c r="FNX40" s="2027"/>
      <c r="FNY40" s="2027"/>
      <c r="FNZ40" s="2027"/>
      <c r="FOA40" s="2027"/>
      <c r="FOB40" s="2027"/>
      <c r="FOC40" s="2027"/>
      <c r="FOD40" s="2027"/>
      <c r="FOE40" s="2027"/>
      <c r="FOF40" s="2027"/>
      <c r="FOG40" s="2027"/>
      <c r="FOH40" s="2027"/>
      <c r="FOI40" s="2027"/>
      <c r="FOJ40" s="2027"/>
      <c r="FOK40" s="2027"/>
      <c r="FOL40" s="2027"/>
      <c r="FOM40" s="2027"/>
      <c r="FON40" s="2027"/>
      <c r="FOO40" s="2027"/>
      <c r="FOP40" s="2027"/>
      <c r="FOQ40" s="2027"/>
      <c r="FOR40" s="2027"/>
      <c r="FOS40" s="2027"/>
      <c r="FOT40" s="2027"/>
      <c r="FOU40" s="2027"/>
      <c r="FOV40" s="2027"/>
      <c r="FOW40" s="2027"/>
      <c r="FOX40" s="2027"/>
      <c r="FOY40" s="2027"/>
      <c r="FOZ40" s="2027"/>
      <c r="FPA40" s="2027"/>
      <c r="FPB40" s="2027"/>
      <c r="FPC40" s="2027"/>
      <c r="FPD40" s="2027"/>
      <c r="FPE40" s="2027"/>
      <c r="FPF40" s="2027"/>
      <c r="FPG40" s="2027"/>
      <c r="FPH40" s="2027"/>
      <c r="FPI40" s="2027"/>
      <c r="FPJ40" s="2027"/>
      <c r="FPK40" s="2027"/>
      <c r="FPL40" s="2027"/>
      <c r="FPM40" s="2027"/>
      <c r="FPN40" s="2027"/>
      <c r="FPO40" s="2027"/>
      <c r="FPP40" s="2027"/>
      <c r="FPQ40" s="2027"/>
      <c r="FPR40" s="2027"/>
      <c r="FPS40" s="2027"/>
      <c r="FPT40" s="2027"/>
      <c r="FPU40" s="2027"/>
      <c r="FPV40" s="2027"/>
      <c r="FPW40" s="2027"/>
      <c r="FPX40" s="2027"/>
      <c r="FPY40" s="2027"/>
      <c r="FPZ40" s="2027"/>
      <c r="FQA40" s="2027"/>
      <c r="FQB40" s="2027"/>
      <c r="FQC40" s="2027"/>
      <c r="FQD40" s="2027"/>
      <c r="FQE40" s="2027"/>
      <c r="FQF40" s="2027"/>
      <c r="FQG40" s="2027"/>
      <c r="FQH40" s="2027"/>
      <c r="FQI40" s="2027"/>
      <c r="FQJ40" s="2027"/>
      <c r="FQK40" s="2027"/>
      <c r="FQL40" s="2027"/>
      <c r="FQM40" s="2027"/>
      <c r="FQN40" s="2027"/>
      <c r="FQO40" s="2027"/>
      <c r="FQP40" s="2027"/>
      <c r="FQQ40" s="2027"/>
      <c r="FQR40" s="2027"/>
      <c r="FQS40" s="2027"/>
      <c r="FQT40" s="2027"/>
      <c r="FQU40" s="2027"/>
      <c r="FQV40" s="2027"/>
      <c r="FQW40" s="2027"/>
      <c r="FQX40" s="2027"/>
      <c r="FQY40" s="2027"/>
      <c r="FQZ40" s="2027"/>
      <c r="FRA40" s="2027"/>
      <c r="FRB40" s="2027"/>
      <c r="FRC40" s="2027"/>
      <c r="FRD40" s="2027"/>
      <c r="FRE40" s="2027"/>
      <c r="FRF40" s="2027"/>
      <c r="FRG40" s="2027"/>
      <c r="FRH40" s="2027"/>
      <c r="FRI40" s="2027"/>
      <c r="FRJ40" s="2027"/>
      <c r="FRK40" s="2027"/>
      <c r="FRL40" s="2027"/>
      <c r="FRM40" s="2027"/>
      <c r="FRN40" s="2027"/>
      <c r="FRO40" s="2027"/>
      <c r="FRP40" s="2027"/>
      <c r="FRQ40" s="2027"/>
      <c r="FRR40" s="2027"/>
      <c r="FRS40" s="2027"/>
      <c r="FRT40" s="2027"/>
      <c r="FRU40" s="2027"/>
      <c r="FRV40" s="2027"/>
      <c r="FRW40" s="2027"/>
      <c r="FRX40" s="2027"/>
      <c r="FRY40" s="2027"/>
      <c r="FRZ40" s="2027"/>
      <c r="FSA40" s="2027"/>
      <c r="FSB40" s="2027"/>
      <c r="FSC40" s="2027"/>
      <c r="FSD40" s="2027"/>
      <c r="FSE40" s="2027"/>
      <c r="FSF40" s="2027"/>
      <c r="FSG40" s="2027"/>
      <c r="FSH40" s="2027"/>
      <c r="FSI40" s="2027"/>
      <c r="FSJ40" s="2027"/>
      <c r="FSK40" s="2027"/>
      <c r="FSL40" s="2027"/>
      <c r="FSM40" s="2027"/>
      <c r="FSN40" s="2027"/>
      <c r="FSO40" s="2027"/>
      <c r="FSP40" s="2027"/>
      <c r="FSQ40" s="2027"/>
      <c r="FSR40" s="2027"/>
      <c r="FSS40" s="2027"/>
      <c r="FST40" s="2027"/>
      <c r="FSU40" s="2027"/>
      <c r="FSV40" s="2027"/>
      <c r="FSW40" s="2027"/>
      <c r="FSX40" s="2027"/>
      <c r="FSY40" s="2027"/>
      <c r="FSZ40" s="2027"/>
      <c r="FTA40" s="2027"/>
      <c r="FTB40" s="2027"/>
      <c r="FTC40" s="2027"/>
      <c r="FTD40" s="2027"/>
      <c r="FTE40" s="2027"/>
      <c r="FTF40" s="2027"/>
      <c r="FTG40" s="2027"/>
      <c r="FTH40" s="2027"/>
      <c r="FTI40" s="2027"/>
      <c r="FTJ40" s="2027"/>
      <c r="FTK40" s="2027"/>
      <c r="FTL40" s="2027"/>
      <c r="FTM40" s="2027"/>
      <c r="FTN40" s="2027"/>
      <c r="FTO40" s="2027"/>
      <c r="FTP40" s="2027"/>
      <c r="FTQ40" s="2027"/>
      <c r="FTR40" s="2027"/>
      <c r="FTS40" s="2027"/>
      <c r="FTT40" s="2027"/>
      <c r="FTU40" s="2027"/>
      <c r="FTV40" s="2027"/>
      <c r="FTW40" s="2027"/>
      <c r="FTX40" s="2027"/>
      <c r="FTY40" s="2027"/>
      <c r="FTZ40" s="2027"/>
      <c r="FUA40" s="2027"/>
      <c r="FUB40" s="2027"/>
      <c r="FUC40" s="2027"/>
      <c r="FUD40" s="2027"/>
      <c r="FUE40" s="2027"/>
      <c r="FUF40" s="2027"/>
      <c r="FUG40" s="2027"/>
      <c r="FUH40" s="2027"/>
      <c r="FUI40" s="2027"/>
      <c r="FUJ40" s="2027"/>
      <c r="FUK40" s="2027"/>
      <c r="FUL40" s="2027"/>
      <c r="FUM40" s="2027"/>
      <c r="FUN40" s="2027"/>
      <c r="FUO40" s="2027"/>
      <c r="FUP40" s="2027"/>
      <c r="FUQ40" s="2027"/>
      <c r="FUR40" s="2027"/>
      <c r="FUS40" s="2027"/>
      <c r="FUT40" s="2027"/>
      <c r="FUU40" s="2027"/>
      <c r="FUV40" s="2027"/>
      <c r="FUW40" s="2027"/>
      <c r="FUX40" s="2027"/>
      <c r="FUY40" s="2027"/>
      <c r="FUZ40" s="2027"/>
      <c r="FVA40" s="2027"/>
      <c r="FVB40" s="2027"/>
      <c r="FVC40" s="2027"/>
      <c r="FVD40" s="2027"/>
      <c r="FVE40" s="2027"/>
      <c r="FVF40" s="2027"/>
      <c r="FVG40" s="2027"/>
      <c r="FVH40" s="2027"/>
      <c r="FVI40" s="2027"/>
      <c r="FVJ40" s="2027"/>
      <c r="FVK40" s="2027"/>
      <c r="FVL40" s="2027"/>
      <c r="FVM40" s="2027"/>
      <c r="FVN40" s="2027"/>
      <c r="FVO40" s="2027"/>
      <c r="FVP40" s="2027"/>
      <c r="FVQ40" s="2027"/>
      <c r="FVR40" s="2027"/>
      <c r="FVS40" s="2027"/>
      <c r="FVT40" s="2027"/>
      <c r="FVU40" s="2027"/>
      <c r="FVV40" s="2027"/>
      <c r="FVW40" s="2027"/>
      <c r="FVX40" s="2027"/>
      <c r="FVY40" s="2027"/>
      <c r="FVZ40" s="2027"/>
      <c r="FWA40" s="2027"/>
      <c r="FWB40" s="2027"/>
      <c r="FWC40" s="2027"/>
      <c r="FWD40" s="2027"/>
      <c r="FWE40" s="2027"/>
      <c r="FWF40" s="2027"/>
      <c r="FWG40" s="2027"/>
      <c r="FWH40" s="2027"/>
      <c r="FWI40" s="2027"/>
      <c r="FWJ40" s="2027"/>
      <c r="FWK40" s="2027"/>
      <c r="FWL40" s="2027"/>
      <c r="FWM40" s="2027"/>
      <c r="FWN40" s="2027"/>
      <c r="FWO40" s="2027"/>
      <c r="FWP40" s="2027"/>
      <c r="FWQ40" s="2027"/>
      <c r="FWR40" s="2027"/>
      <c r="FWS40" s="2027"/>
      <c r="FWT40" s="2027"/>
      <c r="FWU40" s="2027"/>
      <c r="FWV40" s="2027"/>
      <c r="FWW40" s="2027"/>
      <c r="FWX40" s="2027"/>
      <c r="FWY40" s="2027"/>
      <c r="FWZ40" s="2027"/>
      <c r="FXA40" s="2027"/>
      <c r="FXB40" s="2027"/>
      <c r="FXC40" s="2027"/>
      <c r="FXD40" s="2027"/>
      <c r="FXE40" s="2027"/>
      <c r="FXF40" s="2027"/>
      <c r="FXG40" s="2027"/>
      <c r="FXH40" s="2027"/>
      <c r="FXI40" s="2027"/>
      <c r="FXJ40" s="2027"/>
      <c r="FXK40" s="2027"/>
      <c r="FXL40" s="2027"/>
      <c r="FXM40" s="2027"/>
      <c r="FXN40" s="2027"/>
      <c r="FXO40" s="2027"/>
      <c r="FXP40" s="2027"/>
      <c r="FXQ40" s="2027"/>
      <c r="FXR40" s="2027"/>
      <c r="FXS40" s="2027"/>
      <c r="FXT40" s="2027"/>
      <c r="FXU40" s="2027"/>
      <c r="FXV40" s="2027"/>
      <c r="FXW40" s="2027"/>
      <c r="FXX40" s="2027"/>
      <c r="FXY40" s="2027"/>
      <c r="FXZ40" s="2027"/>
      <c r="FYA40" s="2027"/>
      <c r="FYB40" s="2027"/>
      <c r="FYC40" s="2027"/>
      <c r="FYD40" s="2027"/>
      <c r="FYE40" s="2027"/>
      <c r="FYF40" s="2027"/>
      <c r="FYG40" s="2027"/>
      <c r="FYH40" s="2027"/>
      <c r="FYI40" s="2027"/>
      <c r="FYJ40" s="2027"/>
      <c r="FYK40" s="2027"/>
      <c r="FYL40" s="2027"/>
      <c r="FYM40" s="2027"/>
      <c r="FYN40" s="2027"/>
      <c r="FYO40" s="2027"/>
      <c r="FYP40" s="2027"/>
      <c r="FYQ40" s="2027"/>
      <c r="FYR40" s="2027"/>
      <c r="FYS40" s="2027"/>
      <c r="FYT40" s="2027"/>
      <c r="FYU40" s="2027"/>
      <c r="FYV40" s="2027"/>
      <c r="FYW40" s="2027"/>
      <c r="FYX40" s="2027"/>
      <c r="FYY40" s="2027"/>
      <c r="FYZ40" s="2027"/>
      <c r="FZA40" s="2027"/>
      <c r="FZB40" s="2027"/>
      <c r="FZC40" s="2027"/>
      <c r="FZD40" s="2027"/>
      <c r="FZE40" s="2027"/>
      <c r="FZF40" s="2027"/>
      <c r="FZG40" s="2027"/>
      <c r="FZH40" s="2027"/>
      <c r="FZI40" s="2027"/>
      <c r="FZJ40" s="2027"/>
      <c r="FZK40" s="2027"/>
      <c r="FZL40" s="2027"/>
      <c r="FZM40" s="2027"/>
      <c r="FZN40" s="2027"/>
      <c r="FZO40" s="2027"/>
      <c r="FZP40" s="2027"/>
      <c r="FZQ40" s="2027"/>
      <c r="FZR40" s="2027"/>
      <c r="FZS40" s="2027"/>
      <c r="FZT40" s="2027"/>
      <c r="FZU40" s="2027"/>
      <c r="FZV40" s="2027"/>
      <c r="FZW40" s="2027"/>
      <c r="FZX40" s="2027"/>
      <c r="FZY40" s="2027"/>
      <c r="FZZ40" s="2027"/>
      <c r="GAA40" s="2027"/>
      <c r="GAB40" s="2027"/>
      <c r="GAC40" s="2027"/>
      <c r="GAD40" s="2027"/>
      <c r="GAE40" s="2027"/>
      <c r="GAF40" s="2027"/>
      <c r="GAG40" s="2027"/>
      <c r="GAH40" s="2027"/>
      <c r="GAI40" s="2027"/>
      <c r="GAJ40" s="2027"/>
      <c r="GAK40" s="2027"/>
      <c r="GAL40" s="2027"/>
      <c r="GAM40" s="2027"/>
      <c r="GAN40" s="2027"/>
      <c r="GAO40" s="2027"/>
      <c r="GAP40" s="2027"/>
      <c r="GAQ40" s="2027"/>
      <c r="GAR40" s="2027"/>
      <c r="GAS40" s="2027"/>
      <c r="GAT40" s="2027"/>
      <c r="GAU40" s="2027"/>
      <c r="GAV40" s="2027"/>
      <c r="GAW40" s="2027"/>
      <c r="GAX40" s="2027"/>
      <c r="GAY40" s="2027"/>
      <c r="GAZ40" s="2027"/>
      <c r="GBA40" s="2027"/>
      <c r="GBB40" s="2027"/>
      <c r="GBC40" s="2027"/>
      <c r="GBD40" s="2027"/>
      <c r="GBE40" s="2027"/>
      <c r="GBF40" s="2027"/>
      <c r="GBG40" s="2027"/>
      <c r="GBH40" s="2027"/>
      <c r="GBI40" s="2027"/>
      <c r="GBJ40" s="2027"/>
      <c r="GBK40" s="2027"/>
      <c r="GBL40" s="2027"/>
      <c r="GBM40" s="2027"/>
      <c r="GBN40" s="2027"/>
      <c r="GBO40" s="2027"/>
      <c r="GBP40" s="2027"/>
      <c r="GBQ40" s="2027"/>
      <c r="GBR40" s="2027"/>
      <c r="GBS40" s="2027"/>
      <c r="GBT40" s="2027"/>
      <c r="GBU40" s="2027"/>
      <c r="GBV40" s="2027"/>
      <c r="GBW40" s="2027"/>
      <c r="GBX40" s="2027"/>
      <c r="GBY40" s="2027"/>
      <c r="GBZ40" s="2027"/>
      <c r="GCA40" s="2027"/>
      <c r="GCB40" s="2027"/>
      <c r="GCC40" s="2027"/>
      <c r="GCD40" s="2027"/>
      <c r="GCE40" s="2027"/>
      <c r="GCF40" s="2027"/>
      <c r="GCG40" s="2027"/>
      <c r="GCH40" s="2027"/>
      <c r="GCI40" s="2027"/>
      <c r="GCJ40" s="2027"/>
      <c r="GCK40" s="2027"/>
      <c r="GCL40" s="2027"/>
      <c r="GCM40" s="2027"/>
      <c r="GCN40" s="2027"/>
      <c r="GCO40" s="2027"/>
      <c r="GCP40" s="2027"/>
      <c r="GCQ40" s="2027"/>
      <c r="GCR40" s="2027"/>
      <c r="GCS40" s="2027"/>
      <c r="GCT40" s="2027"/>
      <c r="GCU40" s="2027"/>
      <c r="GCV40" s="2027"/>
      <c r="GCW40" s="2027"/>
      <c r="GCX40" s="2027"/>
      <c r="GCY40" s="2027"/>
      <c r="GCZ40" s="2027"/>
      <c r="GDA40" s="2027"/>
      <c r="GDB40" s="2027"/>
      <c r="GDC40" s="2027"/>
      <c r="GDD40" s="2027"/>
      <c r="GDE40" s="2027"/>
      <c r="GDF40" s="2027"/>
      <c r="GDG40" s="2027"/>
      <c r="GDH40" s="2027"/>
      <c r="GDI40" s="2027"/>
      <c r="GDJ40" s="2027"/>
      <c r="GDK40" s="2027"/>
      <c r="GDL40" s="2027"/>
      <c r="GDM40" s="2027"/>
      <c r="GDN40" s="2027"/>
      <c r="GDO40" s="2027"/>
      <c r="GDP40" s="2027"/>
      <c r="GDQ40" s="2027"/>
      <c r="GDR40" s="2027"/>
      <c r="GDS40" s="2027"/>
      <c r="GDT40" s="2027"/>
      <c r="GDU40" s="2027"/>
      <c r="GDV40" s="2027"/>
      <c r="GDW40" s="2027"/>
      <c r="GDX40" s="2027"/>
      <c r="GDY40" s="2027"/>
      <c r="GDZ40" s="2027"/>
      <c r="GEA40" s="2027"/>
      <c r="GEB40" s="2027"/>
      <c r="GEC40" s="2027"/>
      <c r="GED40" s="2027"/>
      <c r="GEE40" s="2027"/>
      <c r="GEF40" s="2027"/>
      <c r="GEG40" s="2027"/>
      <c r="GEH40" s="2027"/>
      <c r="GEI40" s="2027"/>
      <c r="GEJ40" s="2027"/>
      <c r="GEK40" s="2027"/>
      <c r="GEL40" s="2027"/>
      <c r="GEM40" s="2027"/>
      <c r="GEN40" s="2027"/>
      <c r="GEO40" s="2027"/>
      <c r="GEP40" s="2027"/>
      <c r="GEQ40" s="2027"/>
      <c r="GER40" s="2027"/>
      <c r="GES40" s="2027"/>
      <c r="GET40" s="2027"/>
      <c r="GEU40" s="2027"/>
      <c r="GEV40" s="2027"/>
      <c r="GEW40" s="2027"/>
      <c r="GEX40" s="2027"/>
      <c r="GEY40" s="2027"/>
      <c r="GEZ40" s="2027"/>
      <c r="GFA40" s="2027"/>
      <c r="GFB40" s="2027"/>
      <c r="GFC40" s="2027"/>
      <c r="GFD40" s="2027"/>
      <c r="GFE40" s="2027"/>
      <c r="GFF40" s="2027"/>
      <c r="GFG40" s="2027"/>
      <c r="GFH40" s="2027"/>
      <c r="GFI40" s="2027"/>
      <c r="GFJ40" s="2027"/>
      <c r="GFK40" s="2027"/>
      <c r="GFL40" s="2027"/>
      <c r="GFM40" s="2027"/>
      <c r="GFN40" s="2027"/>
      <c r="GFO40" s="2027"/>
      <c r="GFP40" s="2027"/>
      <c r="GFQ40" s="2027"/>
      <c r="GFR40" s="2027"/>
      <c r="GFS40" s="2027"/>
      <c r="GFT40" s="2027"/>
      <c r="GFU40" s="2027"/>
      <c r="GFV40" s="2027"/>
      <c r="GFW40" s="2027"/>
      <c r="GFX40" s="2027"/>
      <c r="GFY40" s="2027"/>
      <c r="GFZ40" s="2027"/>
      <c r="GGA40" s="2027"/>
      <c r="GGB40" s="2027"/>
      <c r="GGC40" s="2027"/>
      <c r="GGD40" s="2027"/>
      <c r="GGE40" s="2027"/>
      <c r="GGF40" s="2027"/>
      <c r="GGG40" s="2027"/>
      <c r="GGH40" s="2027"/>
      <c r="GGI40" s="2027"/>
      <c r="GGJ40" s="2027"/>
      <c r="GGK40" s="2027"/>
      <c r="GGL40" s="2027"/>
      <c r="GGM40" s="2027"/>
      <c r="GGN40" s="2027"/>
      <c r="GGO40" s="2027"/>
      <c r="GGP40" s="2027"/>
      <c r="GGQ40" s="2027"/>
      <c r="GGR40" s="2027"/>
      <c r="GGS40" s="2027"/>
      <c r="GGT40" s="2027"/>
      <c r="GGU40" s="2027"/>
      <c r="GGV40" s="2027"/>
      <c r="GGW40" s="2027"/>
      <c r="GGX40" s="2027"/>
      <c r="GGY40" s="2027"/>
      <c r="GGZ40" s="2027"/>
      <c r="GHA40" s="2027"/>
      <c r="GHB40" s="2027"/>
      <c r="GHC40" s="2027"/>
      <c r="GHD40" s="2027"/>
      <c r="GHE40" s="2027"/>
      <c r="GHF40" s="2027"/>
      <c r="GHG40" s="2027"/>
      <c r="GHH40" s="2027"/>
      <c r="GHI40" s="2027"/>
      <c r="GHJ40" s="2027"/>
      <c r="GHK40" s="2027"/>
      <c r="GHL40" s="2027"/>
      <c r="GHM40" s="2027"/>
      <c r="GHN40" s="2027"/>
      <c r="GHO40" s="2027"/>
      <c r="GHP40" s="2027"/>
      <c r="GHQ40" s="2027"/>
      <c r="GHR40" s="2027"/>
      <c r="GHS40" s="2027"/>
      <c r="GHT40" s="2027"/>
      <c r="GHU40" s="2027"/>
      <c r="GHV40" s="2027"/>
      <c r="GHW40" s="2027"/>
      <c r="GHX40" s="2027"/>
      <c r="GHY40" s="2027"/>
      <c r="GHZ40" s="2027"/>
      <c r="GIA40" s="2027"/>
      <c r="GIB40" s="2027"/>
      <c r="GIC40" s="2027"/>
      <c r="GID40" s="2027"/>
      <c r="GIE40" s="2027"/>
      <c r="GIF40" s="2027"/>
      <c r="GIG40" s="2027"/>
      <c r="GIH40" s="2027"/>
      <c r="GII40" s="2027"/>
      <c r="GIJ40" s="2027"/>
      <c r="GIK40" s="2027"/>
      <c r="GIL40" s="2027"/>
      <c r="GIM40" s="2027"/>
      <c r="GIN40" s="2027"/>
      <c r="GIO40" s="2027"/>
      <c r="GIP40" s="2027"/>
      <c r="GIQ40" s="2027"/>
      <c r="GIR40" s="2027"/>
      <c r="GIS40" s="2027"/>
      <c r="GIT40" s="2027"/>
      <c r="GIU40" s="2027"/>
      <c r="GIV40" s="2027"/>
      <c r="GIW40" s="2027"/>
      <c r="GIX40" s="2027"/>
      <c r="GIY40" s="2027"/>
      <c r="GIZ40" s="2027"/>
      <c r="GJA40" s="2027"/>
      <c r="GJB40" s="2027"/>
      <c r="GJC40" s="2027"/>
      <c r="GJD40" s="2027"/>
      <c r="GJE40" s="2027"/>
      <c r="GJF40" s="2027"/>
      <c r="GJG40" s="2027"/>
      <c r="GJH40" s="2027"/>
      <c r="GJI40" s="2027"/>
      <c r="GJJ40" s="2027"/>
      <c r="GJK40" s="2027"/>
      <c r="GJL40" s="2027"/>
      <c r="GJM40" s="2027"/>
      <c r="GJN40" s="2027"/>
      <c r="GJO40" s="2027"/>
      <c r="GJP40" s="2027"/>
      <c r="GJQ40" s="2027"/>
      <c r="GJR40" s="2027"/>
      <c r="GJS40" s="2027"/>
      <c r="GJT40" s="2027"/>
      <c r="GJU40" s="2027"/>
      <c r="GJV40" s="2027"/>
      <c r="GJW40" s="2027"/>
      <c r="GJX40" s="2027"/>
      <c r="GJY40" s="2027"/>
      <c r="GJZ40" s="2027"/>
      <c r="GKA40" s="2027"/>
      <c r="GKB40" s="2027"/>
      <c r="GKC40" s="2027"/>
      <c r="GKD40" s="2027"/>
      <c r="GKE40" s="2027"/>
      <c r="GKF40" s="2027"/>
      <c r="GKG40" s="2027"/>
      <c r="GKH40" s="2027"/>
      <c r="GKI40" s="2027"/>
      <c r="GKJ40" s="2027"/>
      <c r="GKK40" s="2027"/>
      <c r="GKL40" s="2027"/>
      <c r="GKM40" s="2027"/>
      <c r="GKN40" s="2027"/>
      <c r="GKO40" s="2027"/>
      <c r="GKP40" s="2027"/>
      <c r="GKQ40" s="2027"/>
      <c r="GKR40" s="2027"/>
      <c r="GKS40" s="2027"/>
      <c r="GKT40" s="2027"/>
      <c r="GKU40" s="2027"/>
      <c r="GKV40" s="2027"/>
      <c r="GKW40" s="2027"/>
      <c r="GKX40" s="2027"/>
      <c r="GKY40" s="2027"/>
      <c r="GKZ40" s="2027"/>
      <c r="GLA40" s="2027"/>
      <c r="GLB40" s="2027"/>
      <c r="GLC40" s="2027"/>
      <c r="GLD40" s="2027"/>
      <c r="GLE40" s="2027"/>
      <c r="GLF40" s="2027"/>
      <c r="GLG40" s="2027"/>
      <c r="GLH40" s="2027"/>
      <c r="GLI40" s="2027"/>
      <c r="GLJ40" s="2027"/>
      <c r="GLK40" s="2027"/>
      <c r="GLL40" s="2027"/>
      <c r="GLM40" s="2027"/>
      <c r="GLN40" s="2027"/>
      <c r="GLO40" s="2027"/>
      <c r="GLP40" s="2027"/>
      <c r="GLQ40" s="2027"/>
      <c r="GLR40" s="2027"/>
      <c r="GLS40" s="2027"/>
      <c r="GLT40" s="2027"/>
      <c r="GLU40" s="2027"/>
      <c r="GLV40" s="2027"/>
      <c r="GLW40" s="2027"/>
      <c r="GLX40" s="2027"/>
      <c r="GLY40" s="2027"/>
      <c r="GLZ40" s="2027"/>
      <c r="GMA40" s="2027"/>
      <c r="GMB40" s="2027"/>
      <c r="GMC40" s="2027"/>
      <c r="GMD40" s="2027"/>
      <c r="GME40" s="2027"/>
      <c r="GMF40" s="2027"/>
      <c r="GMG40" s="2027"/>
      <c r="GMH40" s="2027"/>
      <c r="GMI40" s="2027"/>
      <c r="GMJ40" s="2027"/>
      <c r="GMK40" s="2027"/>
      <c r="GML40" s="2027"/>
      <c r="GMM40" s="2027"/>
      <c r="GMN40" s="2027"/>
      <c r="GMO40" s="2027"/>
      <c r="GMP40" s="2027"/>
      <c r="GMQ40" s="2027"/>
      <c r="GMR40" s="2027"/>
      <c r="GMS40" s="2027"/>
      <c r="GMT40" s="2027"/>
      <c r="GMU40" s="2027"/>
      <c r="GMV40" s="2027"/>
      <c r="GMW40" s="2027"/>
      <c r="GMX40" s="2027"/>
      <c r="GMY40" s="2027"/>
      <c r="GMZ40" s="2027"/>
      <c r="GNA40" s="2027"/>
      <c r="GNB40" s="2027"/>
      <c r="GNC40" s="2027"/>
      <c r="GND40" s="2027"/>
      <c r="GNE40" s="2027"/>
      <c r="GNF40" s="2027"/>
      <c r="GNG40" s="2027"/>
      <c r="GNH40" s="2027"/>
      <c r="GNI40" s="2027"/>
      <c r="GNJ40" s="2027"/>
      <c r="GNK40" s="2027"/>
      <c r="GNL40" s="2027"/>
      <c r="GNM40" s="2027"/>
      <c r="GNN40" s="2027"/>
      <c r="GNO40" s="2027"/>
      <c r="GNP40" s="2027"/>
      <c r="GNQ40" s="2027"/>
      <c r="GNR40" s="2027"/>
      <c r="GNS40" s="2027"/>
      <c r="GNT40" s="2027"/>
      <c r="GNU40" s="2027"/>
      <c r="GNV40" s="2027"/>
      <c r="GNW40" s="2027"/>
      <c r="GNX40" s="2027"/>
      <c r="GNY40" s="2027"/>
      <c r="GNZ40" s="2027"/>
      <c r="GOA40" s="2027"/>
      <c r="GOB40" s="2027"/>
      <c r="GOC40" s="2027"/>
      <c r="GOD40" s="2027"/>
      <c r="GOE40" s="2027"/>
      <c r="GOF40" s="2027"/>
      <c r="GOG40" s="2027"/>
      <c r="GOH40" s="2027"/>
      <c r="GOI40" s="2027"/>
      <c r="GOJ40" s="2027"/>
      <c r="GOK40" s="2027"/>
      <c r="GOL40" s="2027"/>
      <c r="GOM40" s="2027"/>
      <c r="GON40" s="2027"/>
      <c r="GOO40" s="2027"/>
      <c r="GOP40" s="2027"/>
      <c r="GOQ40" s="2027"/>
      <c r="GOR40" s="2027"/>
      <c r="GOS40" s="2027"/>
      <c r="GOT40" s="2027"/>
      <c r="GOU40" s="2027"/>
      <c r="GOV40" s="2027"/>
      <c r="GOW40" s="2027"/>
      <c r="GOX40" s="2027"/>
      <c r="GOY40" s="2027"/>
      <c r="GOZ40" s="2027"/>
      <c r="GPA40" s="2027"/>
      <c r="GPB40" s="2027"/>
      <c r="GPC40" s="2027"/>
      <c r="GPD40" s="2027"/>
      <c r="GPE40" s="2027"/>
      <c r="GPF40" s="2027"/>
      <c r="GPG40" s="2027"/>
      <c r="GPH40" s="2027"/>
      <c r="GPI40" s="2027"/>
      <c r="GPJ40" s="2027"/>
      <c r="GPK40" s="2027"/>
      <c r="GPL40" s="2027"/>
      <c r="GPM40" s="2027"/>
      <c r="GPN40" s="2027"/>
      <c r="GPO40" s="2027"/>
      <c r="GPP40" s="2027"/>
      <c r="GPQ40" s="2027"/>
      <c r="GPR40" s="2027"/>
      <c r="GPS40" s="2027"/>
      <c r="GPT40" s="2027"/>
      <c r="GPU40" s="2027"/>
      <c r="GPV40" s="2027"/>
      <c r="GPW40" s="2027"/>
      <c r="GPX40" s="2027"/>
      <c r="GPY40" s="2027"/>
      <c r="GPZ40" s="2027"/>
      <c r="GQA40" s="2027"/>
      <c r="GQB40" s="2027"/>
      <c r="GQC40" s="2027"/>
      <c r="GQD40" s="2027"/>
      <c r="GQE40" s="2027"/>
      <c r="GQF40" s="2027"/>
      <c r="GQG40" s="2027"/>
      <c r="GQH40" s="2027"/>
      <c r="GQI40" s="2027"/>
      <c r="GQJ40" s="2027"/>
      <c r="GQK40" s="2027"/>
      <c r="GQL40" s="2027"/>
      <c r="GQM40" s="2027"/>
      <c r="GQN40" s="2027"/>
      <c r="GQO40" s="2027"/>
      <c r="GQP40" s="2027"/>
      <c r="GQQ40" s="2027"/>
      <c r="GQR40" s="2027"/>
      <c r="GQS40" s="2027"/>
      <c r="GQT40" s="2027"/>
      <c r="GQU40" s="2027"/>
      <c r="GQV40" s="2027"/>
      <c r="GQW40" s="2027"/>
      <c r="GQX40" s="2027"/>
      <c r="GQY40" s="2027"/>
      <c r="GQZ40" s="2027"/>
      <c r="GRA40" s="2027"/>
      <c r="GRB40" s="2027"/>
      <c r="GRC40" s="2027"/>
      <c r="GRD40" s="2027"/>
      <c r="GRE40" s="2027"/>
      <c r="GRF40" s="2027"/>
      <c r="GRG40" s="2027"/>
      <c r="GRH40" s="2027"/>
      <c r="GRI40" s="2027"/>
      <c r="GRJ40" s="2027"/>
      <c r="GRK40" s="2027"/>
      <c r="GRL40" s="2027"/>
      <c r="GRM40" s="2027"/>
      <c r="GRN40" s="2027"/>
      <c r="GRO40" s="2027"/>
      <c r="GRP40" s="2027"/>
      <c r="GRQ40" s="2027"/>
      <c r="GRR40" s="2027"/>
      <c r="GRS40" s="2027"/>
      <c r="GRT40" s="2027"/>
      <c r="GRU40" s="2027"/>
      <c r="GRV40" s="2027"/>
      <c r="GRW40" s="2027"/>
      <c r="GRX40" s="2027"/>
      <c r="GRY40" s="2027"/>
      <c r="GRZ40" s="2027"/>
      <c r="GSA40" s="2027"/>
      <c r="GSB40" s="2027"/>
      <c r="GSC40" s="2027"/>
      <c r="GSD40" s="2027"/>
      <c r="GSE40" s="2027"/>
      <c r="GSF40" s="2027"/>
      <c r="GSG40" s="2027"/>
      <c r="GSH40" s="2027"/>
      <c r="GSI40" s="2027"/>
      <c r="GSJ40" s="2027"/>
      <c r="GSK40" s="2027"/>
      <c r="GSL40" s="2027"/>
      <c r="GSM40" s="2027"/>
      <c r="GSN40" s="2027"/>
      <c r="GSO40" s="2027"/>
      <c r="GSP40" s="2027"/>
      <c r="GSQ40" s="2027"/>
      <c r="GSR40" s="2027"/>
      <c r="GSS40" s="2027"/>
      <c r="GST40" s="2027"/>
      <c r="GSU40" s="2027"/>
      <c r="GSV40" s="2027"/>
      <c r="GSW40" s="2027"/>
      <c r="GSX40" s="2027"/>
      <c r="GSY40" s="2027"/>
      <c r="GSZ40" s="2027"/>
      <c r="GTA40" s="2027"/>
      <c r="GTB40" s="2027"/>
      <c r="GTC40" s="2027"/>
      <c r="GTD40" s="2027"/>
      <c r="GTE40" s="2027"/>
      <c r="GTF40" s="2027"/>
      <c r="GTG40" s="2027"/>
      <c r="GTH40" s="2027"/>
      <c r="GTI40" s="2027"/>
      <c r="GTJ40" s="2027"/>
      <c r="GTK40" s="2027"/>
      <c r="GTL40" s="2027"/>
      <c r="GTM40" s="2027"/>
      <c r="GTN40" s="2027"/>
      <c r="GTO40" s="2027"/>
      <c r="GTP40" s="2027"/>
      <c r="GTQ40" s="2027"/>
      <c r="GTR40" s="2027"/>
      <c r="GTS40" s="2027"/>
      <c r="GTT40" s="2027"/>
      <c r="GTU40" s="2027"/>
      <c r="GTV40" s="2027"/>
      <c r="GTW40" s="2027"/>
      <c r="GTX40" s="2027"/>
      <c r="GTY40" s="2027"/>
      <c r="GTZ40" s="2027"/>
      <c r="GUA40" s="2027"/>
      <c r="GUB40" s="2027"/>
      <c r="GUC40" s="2027"/>
      <c r="GUD40" s="2027"/>
      <c r="GUE40" s="2027"/>
      <c r="GUF40" s="2027"/>
      <c r="GUG40" s="2027"/>
      <c r="GUH40" s="2027"/>
      <c r="GUI40" s="2027"/>
      <c r="GUJ40" s="2027"/>
      <c r="GUK40" s="2027"/>
      <c r="GUL40" s="2027"/>
      <c r="GUM40" s="2027"/>
      <c r="GUN40" s="2027"/>
      <c r="GUO40" s="2027"/>
      <c r="GUP40" s="2027"/>
      <c r="GUQ40" s="2027"/>
      <c r="GUR40" s="2027"/>
      <c r="GUS40" s="2027"/>
      <c r="GUT40" s="2027"/>
      <c r="GUU40" s="2027"/>
      <c r="GUV40" s="2027"/>
      <c r="GUW40" s="2027"/>
      <c r="GUX40" s="2027"/>
      <c r="GUY40" s="2027"/>
      <c r="GUZ40" s="2027"/>
      <c r="GVA40" s="2027"/>
      <c r="GVB40" s="2027"/>
      <c r="GVC40" s="2027"/>
      <c r="GVD40" s="2027"/>
      <c r="GVE40" s="2027"/>
      <c r="GVF40" s="2027"/>
      <c r="GVG40" s="2027"/>
      <c r="GVH40" s="2027"/>
      <c r="GVI40" s="2027"/>
      <c r="GVJ40" s="2027"/>
      <c r="GVK40" s="2027"/>
      <c r="GVL40" s="2027"/>
      <c r="GVM40" s="2027"/>
      <c r="GVN40" s="2027"/>
      <c r="GVO40" s="2027"/>
      <c r="GVP40" s="2027"/>
      <c r="GVQ40" s="2027"/>
      <c r="GVR40" s="2027"/>
      <c r="GVS40" s="2027"/>
      <c r="GVT40" s="2027"/>
      <c r="GVU40" s="2027"/>
      <c r="GVV40" s="2027"/>
      <c r="GVW40" s="2027"/>
      <c r="GVX40" s="2027"/>
      <c r="GVY40" s="2027"/>
      <c r="GVZ40" s="2027"/>
      <c r="GWA40" s="2027"/>
      <c r="GWB40" s="2027"/>
      <c r="GWC40" s="2027"/>
      <c r="GWD40" s="2027"/>
      <c r="GWE40" s="2027"/>
      <c r="GWF40" s="2027"/>
      <c r="GWG40" s="2027"/>
      <c r="GWH40" s="2027"/>
      <c r="GWI40" s="2027"/>
      <c r="GWJ40" s="2027"/>
      <c r="GWK40" s="2027"/>
      <c r="GWL40" s="2027"/>
      <c r="GWM40" s="2027"/>
      <c r="GWN40" s="2027"/>
      <c r="GWO40" s="2027"/>
      <c r="GWP40" s="2027"/>
      <c r="GWQ40" s="2027"/>
      <c r="GWR40" s="2027"/>
      <c r="GWS40" s="2027"/>
      <c r="GWT40" s="2027"/>
      <c r="GWU40" s="2027"/>
      <c r="GWV40" s="2027"/>
      <c r="GWW40" s="2027"/>
      <c r="GWX40" s="2027"/>
      <c r="GWY40" s="2027"/>
      <c r="GWZ40" s="2027"/>
      <c r="GXA40" s="2027"/>
      <c r="GXB40" s="2027"/>
      <c r="GXC40" s="2027"/>
      <c r="GXD40" s="2027"/>
      <c r="GXE40" s="2027"/>
      <c r="GXF40" s="2027"/>
      <c r="GXG40" s="2027"/>
      <c r="GXH40" s="2027"/>
      <c r="GXI40" s="2027"/>
      <c r="GXJ40" s="2027"/>
      <c r="GXK40" s="2027"/>
      <c r="GXL40" s="2027"/>
      <c r="GXM40" s="2027"/>
      <c r="GXN40" s="2027"/>
      <c r="GXO40" s="2027"/>
      <c r="GXP40" s="2027"/>
      <c r="GXQ40" s="2027"/>
      <c r="GXR40" s="2027"/>
      <c r="GXS40" s="2027"/>
      <c r="GXT40" s="2027"/>
      <c r="GXU40" s="2027"/>
      <c r="GXV40" s="2027"/>
      <c r="GXW40" s="2027"/>
      <c r="GXX40" s="2027"/>
      <c r="GXY40" s="2027"/>
      <c r="GXZ40" s="2027"/>
      <c r="GYA40" s="2027"/>
      <c r="GYB40" s="2027"/>
      <c r="GYC40" s="2027"/>
      <c r="GYD40" s="2027"/>
      <c r="GYE40" s="2027"/>
      <c r="GYF40" s="2027"/>
      <c r="GYG40" s="2027"/>
      <c r="GYH40" s="2027"/>
      <c r="GYI40" s="2027"/>
      <c r="GYJ40" s="2027"/>
      <c r="GYK40" s="2027"/>
      <c r="GYL40" s="2027"/>
      <c r="GYM40" s="2027"/>
      <c r="GYN40" s="2027"/>
      <c r="GYO40" s="2027"/>
      <c r="GYP40" s="2027"/>
      <c r="GYQ40" s="2027"/>
      <c r="GYR40" s="2027"/>
      <c r="GYS40" s="2027"/>
      <c r="GYT40" s="2027"/>
      <c r="GYU40" s="2027"/>
      <c r="GYV40" s="2027"/>
      <c r="GYW40" s="2027"/>
      <c r="GYX40" s="2027"/>
      <c r="GYY40" s="2027"/>
      <c r="GYZ40" s="2027"/>
      <c r="GZA40" s="2027"/>
      <c r="GZB40" s="2027"/>
      <c r="GZC40" s="2027"/>
      <c r="GZD40" s="2027"/>
      <c r="GZE40" s="2027"/>
      <c r="GZF40" s="2027"/>
      <c r="GZG40" s="2027"/>
      <c r="GZH40" s="2027"/>
      <c r="GZI40" s="2027"/>
      <c r="GZJ40" s="2027"/>
      <c r="GZK40" s="2027"/>
      <c r="GZL40" s="2027"/>
      <c r="GZM40" s="2027"/>
      <c r="GZN40" s="2027"/>
      <c r="GZO40" s="2027"/>
      <c r="GZP40" s="2027"/>
      <c r="GZQ40" s="2027"/>
      <c r="GZR40" s="2027"/>
      <c r="GZS40" s="2027"/>
      <c r="GZT40" s="2027"/>
      <c r="GZU40" s="2027"/>
      <c r="GZV40" s="2027"/>
      <c r="GZW40" s="2027"/>
      <c r="GZX40" s="2027"/>
      <c r="GZY40" s="2027"/>
      <c r="GZZ40" s="2027"/>
      <c r="HAA40" s="2027"/>
      <c r="HAB40" s="2027"/>
      <c r="HAC40" s="2027"/>
      <c r="HAD40" s="2027"/>
      <c r="HAE40" s="2027"/>
      <c r="HAF40" s="2027"/>
      <c r="HAG40" s="2027"/>
      <c r="HAH40" s="2027"/>
      <c r="HAI40" s="2027"/>
      <c r="HAJ40" s="2027"/>
      <c r="HAK40" s="2027"/>
      <c r="HAL40" s="2027"/>
      <c r="HAM40" s="2027"/>
      <c r="HAN40" s="2027"/>
      <c r="HAO40" s="2027"/>
      <c r="HAP40" s="2027"/>
      <c r="HAQ40" s="2027"/>
      <c r="HAR40" s="2027"/>
      <c r="HAS40" s="2027"/>
      <c r="HAT40" s="2027"/>
      <c r="HAU40" s="2027"/>
      <c r="HAV40" s="2027"/>
      <c r="HAW40" s="2027"/>
      <c r="HAX40" s="2027"/>
      <c r="HAY40" s="2027"/>
      <c r="HAZ40" s="2027"/>
      <c r="HBA40" s="2027"/>
      <c r="HBB40" s="2027"/>
      <c r="HBC40" s="2027"/>
      <c r="HBD40" s="2027"/>
      <c r="HBE40" s="2027"/>
      <c r="HBF40" s="2027"/>
      <c r="HBG40" s="2027"/>
      <c r="HBH40" s="2027"/>
      <c r="HBI40" s="2027"/>
      <c r="HBJ40" s="2027"/>
      <c r="HBK40" s="2027"/>
      <c r="HBL40" s="2027"/>
      <c r="HBM40" s="2027"/>
      <c r="HBN40" s="2027"/>
      <c r="HBO40" s="2027"/>
      <c r="HBP40" s="2027"/>
      <c r="HBQ40" s="2027"/>
      <c r="HBR40" s="2027"/>
      <c r="HBS40" s="2027"/>
      <c r="HBT40" s="2027"/>
      <c r="HBU40" s="2027"/>
      <c r="HBV40" s="2027"/>
      <c r="HBW40" s="2027"/>
      <c r="HBX40" s="2027"/>
      <c r="HBY40" s="2027"/>
      <c r="HBZ40" s="2027"/>
      <c r="HCA40" s="2027"/>
      <c r="HCB40" s="2027"/>
      <c r="HCC40" s="2027"/>
      <c r="HCD40" s="2027"/>
      <c r="HCE40" s="2027"/>
      <c r="HCF40" s="2027"/>
      <c r="HCG40" s="2027"/>
      <c r="HCH40" s="2027"/>
      <c r="HCI40" s="2027"/>
      <c r="HCJ40" s="2027"/>
      <c r="HCK40" s="2027"/>
      <c r="HCL40" s="2027"/>
      <c r="HCM40" s="2027"/>
      <c r="HCN40" s="2027"/>
      <c r="HCO40" s="2027"/>
      <c r="HCP40" s="2027"/>
      <c r="HCQ40" s="2027"/>
      <c r="HCR40" s="2027"/>
      <c r="HCS40" s="2027"/>
      <c r="HCT40" s="2027"/>
      <c r="HCU40" s="2027"/>
      <c r="HCV40" s="2027"/>
      <c r="HCW40" s="2027"/>
      <c r="HCX40" s="2027"/>
      <c r="HCY40" s="2027"/>
      <c r="HCZ40" s="2027"/>
      <c r="HDA40" s="2027"/>
      <c r="HDB40" s="2027"/>
      <c r="HDC40" s="2027"/>
      <c r="HDD40" s="2027"/>
      <c r="HDE40" s="2027"/>
      <c r="HDF40" s="2027"/>
      <c r="HDG40" s="2027"/>
      <c r="HDH40" s="2027"/>
      <c r="HDI40" s="2027"/>
      <c r="HDJ40" s="2027"/>
      <c r="HDK40" s="2027"/>
      <c r="HDL40" s="2027"/>
      <c r="HDM40" s="2027"/>
      <c r="HDN40" s="2027"/>
      <c r="HDO40" s="2027"/>
      <c r="HDP40" s="2027"/>
      <c r="HDQ40" s="2027"/>
      <c r="HDR40" s="2027"/>
      <c r="HDS40" s="2027"/>
      <c r="HDT40" s="2027"/>
      <c r="HDU40" s="2027"/>
      <c r="HDV40" s="2027"/>
      <c r="HDW40" s="2027"/>
      <c r="HDX40" s="2027"/>
      <c r="HDY40" s="2027"/>
      <c r="HDZ40" s="2027"/>
      <c r="HEA40" s="2027"/>
      <c r="HEB40" s="2027"/>
      <c r="HEC40" s="2027"/>
      <c r="HED40" s="2027"/>
      <c r="HEE40" s="2027"/>
      <c r="HEF40" s="2027"/>
      <c r="HEG40" s="2027"/>
      <c r="HEH40" s="2027"/>
      <c r="HEI40" s="2027"/>
      <c r="HEJ40" s="2027"/>
      <c r="HEK40" s="2027"/>
      <c r="HEL40" s="2027"/>
      <c r="HEM40" s="2027"/>
      <c r="HEN40" s="2027"/>
      <c r="HEO40" s="2027"/>
      <c r="HEP40" s="2027"/>
      <c r="HEQ40" s="2027"/>
      <c r="HER40" s="2027"/>
      <c r="HES40" s="2027"/>
      <c r="HET40" s="2027"/>
      <c r="HEU40" s="2027"/>
      <c r="HEV40" s="2027"/>
      <c r="HEW40" s="2027"/>
      <c r="HEX40" s="2027"/>
      <c r="HEY40" s="2027"/>
      <c r="HEZ40" s="2027"/>
      <c r="HFA40" s="2027"/>
      <c r="HFB40" s="2027"/>
      <c r="HFC40" s="2027"/>
      <c r="HFD40" s="2027"/>
      <c r="HFE40" s="2027"/>
      <c r="HFF40" s="2027"/>
      <c r="HFG40" s="2027"/>
      <c r="HFH40" s="2027"/>
      <c r="HFI40" s="2027"/>
      <c r="HFJ40" s="2027"/>
      <c r="HFK40" s="2027"/>
      <c r="HFL40" s="2027"/>
      <c r="HFM40" s="2027"/>
      <c r="HFN40" s="2027"/>
      <c r="HFO40" s="2027"/>
      <c r="HFP40" s="2027"/>
      <c r="HFQ40" s="2027"/>
      <c r="HFR40" s="2027"/>
      <c r="HFS40" s="2027"/>
      <c r="HFT40" s="2027"/>
      <c r="HFU40" s="2027"/>
      <c r="HFV40" s="2027"/>
      <c r="HFW40" s="2027"/>
      <c r="HFX40" s="2027"/>
      <c r="HFY40" s="2027"/>
      <c r="HFZ40" s="2027"/>
      <c r="HGA40" s="2027"/>
      <c r="HGB40" s="2027"/>
      <c r="HGC40" s="2027"/>
      <c r="HGD40" s="2027"/>
      <c r="HGE40" s="2027"/>
      <c r="HGF40" s="2027"/>
      <c r="HGG40" s="2027"/>
      <c r="HGH40" s="2027"/>
      <c r="HGI40" s="2027"/>
      <c r="HGJ40" s="2027"/>
      <c r="HGK40" s="2027"/>
      <c r="HGL40" s="2027"/>
      <c r="HGM40" s="2027"/>
      <c r="HGN40" s="2027"/>
      <c r="HGO40" s="2027"/>
      <c r="HGP40" s="2027"/>
      <c r="HGQ40" s="2027"/>
      <c r="HGR40" s="2027"/>
      <c r="HGS40" s="2027"/>
      <c r="HGT40" s="2027"/>
      <c r="HGU40" s="2027"/>
      <c r="HGV40" s="2027"/>
      <c r="HGW40" s="2027"/>
      <c r="HGX40" s="2027"/>
      <c r="HGY40" s="2027"/>
      <c r="HGZ40" s="2027"/>
      <c r="HHA40" s="2027"/>
      <c r="HHB40" s="2027"/>
      <c r="HHC40" s="2027"/>
      <c r="HHD40" s="2027"/>
      <c r="HHE40" s="2027"/>
      <c r="HHF40" s="2027"/>
      <c r="HHG40" s="2027"/>
      <c r="HHH40" s="2027"/>
      <c r="HHI40" s="2027"/>
      <c r="HHJ40" s="2027"/>
      <c r="HHK40" s="2027"/>
      <c r="HHL40" s="2027"/>
      <c r="HHM40" s="2027"/>
      <c r="HHN40" s="2027"/>
      <c r="HHO40" s="2027"/>
      <c r="HHP40" s="2027"/>
      <c r="HHQ40" s="2027"/>
      <c r="HHR40" s="2027"/>
      <c r="HHS40" s="2027"/>
      <c r="HHT40" s="2027"/>
      <c r="HHU40" s="2027"/>
      <c r="HHV40" s="2027"/>
      <c r="HHW40" s="2027"/>
      <c r="HHX40" s="2027"/>
      <c r="HHY40" s="2027"/>
      <c r="HHZ40" s="2027"/>
      <c r="HIA40" s="2027"/>
      <c r="HIB40" s="2027"/>
      <c r="HIC40" s="2027"/>
      <c r="HID40" s="2027"/>
      <c r="HIE40" s="2027"/>
      <c r="HIF40" s="2027"/>
      <c r="HIG40" s="2027"/>
      <c r="HIH40" s="2027"/>
      <c r="HII40" s="2027"/>
      <c r="HIJ40" s="2027"/>
      <c r="HIK40" s="2027"/>
      <c r="HIL40" s="2027"/>
      <c r="HIM40" s="2027"/>
      <c r="HIN40" s="2027"/>
      <c r="HIO40" s="2027"/>
      <c r="HIP40" s="2027"/>
      <c r="HIQ40" s="2027"/>
      <c r="HIR40" s="2027"/>
      <c r="HIS40" s="2027"/>
      <c r="HIT40" s="2027"/>
      <c r="HIU40" s="2027"/>
      <c r="HIV40" s="2027"/>
      <c r="HIW40" s="2027"/>
      <c r="HIX40" s="2027"/>
      <c r="HIY40" s="2027"/>
      <c r="HIZ40" s="2027"/>
      <c r="HJA40" s="2027"/>
      <c r="HJB40" s="2027"/>
      <c r="HJC40" s="2027"/>
      <c r="HJD40" s="2027"/>
      <c r="HJE40" s="2027"/>
      <c r="HJF40" s="2027"/>
      <c r="HJG40" s="2027"/>
      <c r="HJH40" s="2027"/>
      <c r="HJI40" s="2027"/>
      <c r="HJJ40" s="2027"/>
      <c r="HJK40" s="2027"/>
      <c r="HJL40" s="2027"/>
      <c r="HJM40" s="2027"/>
      <c r="HJN40" s="2027"/>
      <c r="HJO40" s="2027"/>
      <c r="HJP40" s="2027"/>
      <c r="HJQ40" s="2027"/>
      <c r="HJR40" s="2027"/>
      <c r="HJS40" s="2027"/>
      <c r="HJT40" s="2027"/>
      <c r="HJU40" s="2027"/>
      <c r="HJV40" s="2027"/>
      <c r="HJW40" s="2027"/>
      <c r="HJX40" s="2027"/>
      <c r="HJY40" s="2027"/>
      <c r="HJZ40" s="2027"/>
      <c r="HKA40" s="2027"/>
      <c r="HKB40" s="2027"/>
      <c r="HKC40" s="2027"/>
      <c r="HKD40" s="2027"/>
      <c r="HKE40" s="2027"/>
      <c r="HKF40" s="2027"/>
      <c r="HKG40" s="2027"/>
      <c r="HKH40" s="2027"/>
      <c r="HKI40" s="2027"/>
      <c r="HKJ40" s="2027"/>
      <c r="HKK40" s="2027"/>
      <c r="HKL40" s="2027"/>
      <c r="HKM40" s="2027"/>
      <c r="HKN40" s="2027"/>
      <c r="HKO40" s="2027"/>
      <c r="HKP40" s="2027"/>
      <c r="HKQ40" s="2027"/>
      <c r="HKR40" s="2027"/>
      <c r="HKS40" s="2027"/>
      <c r="HKT40" s="2027"/>
      <c r="HKU40" s="2027"/>
      <c r="HKV40" s="2027"/>
      <c r="HKW40" s="2027"/>
      <c r="HKX40" s="2027"/>
      <c r="HKY40" s="2027"/>
      <c r="HKZ40" s="2027"/>
      <c r="HLA40" s="2027"/>
      <c r="HLB40" s="2027"/>
      <c r="HLC40" s="2027"/>
      <c r="HLD40" s="2027"/>
      <c r="HLE40" s="2027"/>
      <c r="HLF40" s="2027"/>
      <c r="HLG40" s="2027"/>
      <c r="HLH40" s="2027"/>
      <c r="HLI40" s="2027"/>
      <c r="HLJ40" s="2027"/>
      <c r="HLK40" s="2027"/>
      <c r="HLL40" s="2027"/>
      <c r="HLM40" s="2027"/>
      <c r="HLN40" s="2027"/>
      <c r="HLO40" s="2027"/>
      <c r="HLP40" s="2027"/>
      <c r="HLQ40" s="2027"/>
      <c r="HLR40" s="2027"/>
      <c r="HLS40" s="2027"/>
      <c r="HLT40" s="2027"/>
      <c r="HLU40" s="2027"/>
      <c r="HLV40" s="2027"/>
      <c r="HLW40" s="2027"/>
      <c r="HLX40" s="2027"/>
      <c r="HLY40" s="2027"/>
      <c r="HLZ40" s="2027"/>
      <c r="HMA40" s="2027"/>
      <c r="HMB40" s="2027"/>
      <c r="HMC40" s="2027"/>
      <c r="HMD40" s="2027"/>
      <c r="HME40" s="2027"/>
      <c r="HMF40" s="2027"/>
      <c r="HMG40" s="2027"/>
      <c r="HMH40" s="2027"/>
      <c r="HMI40" s="2027"/>
      <c r="HMJ40" s="2027"/>
      <c r="HMK40" s="2027"/>
      <c r="HML40" s="2027"/>
      <c r="HMM40" s="2027"/>
      <c r="HMN40" s="2027"/>
      <c r="HMO40" s="2027"/>
      <c r="HMP40" s="2027"/>
      <c r="HMQ40" s="2027"/>
      <c r="HMR40" s="2027"/>
      <c r="HMS40" s="2027"/>
      <c r="HMT40" s="2027"/>
      <c r="HMU40" s="2027"/>
      <c r="HMV40" s="2027"/>
      <c r="HMW40" s="2027"/>
      <c r="HMX40" s="2027"/>
      <c r="HMY40" s="2027"/>
      <c r="HMZ40" s="2027"/>
      <c r="HNA40" s="2027"/>
      <c r="HNB40" s="2027"/>
      <c r="HNC40" s="2027"/>
      <c r="HND40" s="2027"/>
      <c r="HNE40" s="2027"/>
      <c r="HNF40" s="2027"/>
      <c r="HNG40" s="2027"/>
      <c r="HNH40" s="2027"/>
      <c r="HNI40" s="2027"/>
      <c r="HNJ40" s="2027"/>
      <c r="HNK40" s="2027"/>
      <c r="HNL40" s="2027"/>
      <c r="HNM40" s="2027"/>
      <c r="HNN40" s="2027"/>
      <c r="HNO40" s="2027"/>
      <c r="HNP40" s="2027"/>
      <c r="HNQ40" s="2027"/>
      <c r="HNR40" s="2027"/>
      <c r="HNS40" s="2027"/>
      <c r="HNT40" s="2027"/>
      <c r="HNU40" s="2027"/>
      <c r="HNV40" s="2027"/>
      <c r="HNW40" s="2027"/>
      <c r="HNX40" s="2027"/>
      <c r="HNY40" s="2027"/>
      <c r="HNZ40" s="2027"/>
      <c r="HOA40" s="2027"/>
      <c r="HOB40" s="2027"/>
      <c r="HOC40" s="2027"/>
      <c r="HOD40" s="2027"/>
      <c r="HOE40" s="2027"/>
      <c r="HOF40" s="2027"/>
      <c r="HOG40" s="2027"/>
      <c r="HOH40" s="2027"/>
      <c r="HOI40" s="2027"/>
      <c r="HOJ40" s="2027"/>
      <c r="HOK40" s="2027"/>
      <c r="HOL40" s="2027"/>
      <c r="HOM40" s="2027"/>
      <c r="HON40" s="2027"/>
      <c r="HOO40" s="2027"/>
      <c r="HOP40" s="2027"/>
      <c r="HOQ40" s="2027"/>
      <c r="HOR40" s="2027"/>
      <c r="HOS40" s="2027"/>
      <c r="HOT40" s="2027"/>
      <c r="HOU40" s="2027"/>
      <c r="HOV40" s="2027"/>
      <c r="HOW40" s="2027"/>
      <c r="HOX40" s="2027"/>
      <c r="HOY40" s="2027"/>
      <c r="HOZ40" s="2027"/>
      <c r="HPA40" s="2027"/>
      <c r="HPB40" s="2027"/>
      <c r="HPC40" s="2027"/>
      <c r="HPD40" s="2027"/>
      <c r="HPE40" s="2027"/>
      <c r="HPF40" s="2027"/>
      <c r="HPG40" s="2027"/>
      <c r="HPH40" s="2027"/>
      <c r="HPI40" s="2027"/>
      <c r="HPJ40" s="2027"/>
      <c r="HPK40" s="2027"/>
      <c r="HPL40" s="2027"/>
      <c r="HPM40" s="2027"/>
      <c r="HPN40" s="2027"/>
      <c r="HPO40" s="2027"/>
      <c r="HPP40" s="2027"/>
      <c r="HPQ40" s="2027"/>
      <c r="HPR40" s="2027"/>
      <c r="HPS40" s="2027"/>
      <c r="HPT40" s="2027"/>
      <c r="HPU40" s="2027"/>
      <c r="HPV40" s="2027"/>
      <c r="HPW40" s="2027"/>
      <c r="HPX40" s="2027"/>
      <c r="HPY40" s="2027"/>
      <c r="HPZ40" s="2027"/>
      <c r="HQA40" s="2027"/>
      <c r="HQB40" s="2027"/>
      <c r="HQC40" s="2027"/>
      <c r="HQD40" s="2027"/>
      <c r="HQE40" s="2027"/>
      <c r="HQF40" s="2027"/>
      <c r="HQG40" s="2027"/>
      <c r="HQH40" s="2027"/>
      <c r="HQI40" s="2027"/>
      <c r="HQJ40" s="2027"/>
      <c r="HQK40" s="2027"/>
      <c r="HQL40" s="2027"/>
      <c r="HQM40" s="2027"/>
      <c r="HQN40" s="2027"/>
      <c r="HQO40" s="2027"/>
      <c r="HQP40" s="2027"/>
      <c r="HQQ40" s="2027"/>
      <c r="HQR40" s="2027"/>
      <c r="HQS40" s="2027"/>
      <c r="HQT40" s="2027"/>
      <c r="HQU40" s="2027"/>
      <c r="HQV40" s="2027"/>
      <c r="HQW40" s="2027"/>
      <c r="HQX40" s="2027"/>
      <c r="HQY40" s="2027"/>
      <c r="HQZ40" s="2027"/>
      <c r="HRA40" s="2027"/>
      <c r="HRB40" s="2027"/>
      <c r="HRC40" s="2027"/>
      <c r="HRD40" s="2027"/>
      <c r="HRE40" s="2027"/>
      <c r="HRF40" s="2027"/>
      <c r="HRG40" s="2027"/>
      <c r="HRH40" s="2027"/>
      <c r="HRI40" s="2027"/>
      <c r="HRJ40" s="2027"/>
      <c r="HRK40" s="2027"/>
      <c r="HRL40" s="2027"/>
      <c r="HRM40" s="2027"/>
      <c r="HRN40" s="2027"/>
      <c r="HRO40" s="2027"/>
      <c r="HRP40" s="2027"/>
      <c r="HRQ40" s="2027"/>
      <c r="HRR40" s="2027"/>
      <c r="HRS40" s="2027"/>
      <c r="HRT40" s="2027"/>
      <c r="HRU40" s="2027"/>
      <c r="HRV40" s="2027"/>
      <c r="HRW40" s="2027"/>
      <c r="HRX40" s="2027"/>
      <c r="HRY40" s="2027"/>
      <c r="HRZ40" s="2027"/>
      <c r="HSA40" s="2027"/>
      <c r="HSB40" s="2027"/>
      <c r="HSC40" s="2027"/>
      <c r="HSD40" s="2027"/>
      <c r="HSE40" s="2027"/>
      <c r="HSF40" s="2027"/>
      <c r="HSG40" s="2027"/>
      <c r="HSH40" s="2027"/>
      <c r="HSI40" s="2027"/>
      <c r="HSJ40" s="2027"/>
      <c r="HSK40" s="2027"/>
      <c r="HSL40" s="2027"/>
      <c r="HSM40" s="2027"/>
      <c r="HSN40" s="2027"/>
      <c r="HSO40" s="2027"/>
      <c r="HSP40" s="2027"/>
      <c r="HSQ40" s="2027"/>
      <c r="HSR40" s="2027"/>
      <c r="HSS40" s="2027"/>
      <c r="HST40" s="2027"/>
      <c r="HSU40" s="2027"/>
      <c r="HSV40" s="2027"/>
      <c r="HSW40" s="2027"/>
      <c r="HSX40" s="2027"/>
      <c r="HSY40" s="2027"/>
      <c r="HSZ40" s="2027"/>
      <c r="HTA40" s="2027"/>
      <c r="HTB40" s="2027"/>
      <c r="HTC40" s="2027"/>
      <c r="HTD40" s="2027"/>
      <c r="HTE40" s="2027"/>
      <c r="HTF40" s="2027"/>
      <c r="HTG40" s="2027"/>
      <c r="HTH40" s="2027"/>
      <c r="HTI40" s="2027"/>
      <c r="HTJ40" s="2027"/>
      <c r="HTK40" s="2027"/>
      <c r="HTL40" s="2027"/>
      <c r="HTM40" s="2027"/>
      <c r="HTN40" s="2027"/>
      <c r="HTO40" s="2027"/>
      <c r="HTP40" s="2027"/>
      <c r="HTQ40" s="2027"/>
      <c r="HTR40" s="2027"/>
      <c r="HTS40" s="2027"/>
      <c r="HTT40" s="2027"/>
      <c r="HTU40" s="2027"/>
      <c r="HTV40" s="2027"/>
      <c r="HTW40" s="2027"/>
      <c r="HTX40" s="2027"/>
      <c r="HTY40" s="2027"/>
      <c r="HTZ40" s="2027"/>
      <c r="HUA40" s="2027"/>
      <c r="HUB40" s="2027"/>
      <c r="HUC40" s="2027"/>
      <c r="HUD40" s="2027"/>
      <c r="HUE40" s="2027"/>
      <c r="HUF40" s="2027"/>
      <c r="HUG40" s="2027"/>
      <c r="HUH40" s="2027"/>
      <c r="HUI40" s="2027"/>
      <c r="HUJ40" s="2027"/>
      <c r="HUK40" s="2027"/>
      <c r="HUL40" s="2027"/>
      <c r="HUM40" s="2027"/>
      <c r="HUN40" s="2027"/>
      <c r="HUO40" s="2027"/>
      <c r="HUP40" s="2027"/>
      <c r="HUQ40" s="2027"/>
      <c r="HUR40" s="2027"/>
      <c r="HUS40" s="2027"/>
      <c r="HUT40" s="2027"/>
      <c r="HUU40" s="2027"/>
      <c r="HUV40" s="2027"/>
      <c r="HUW40" s="2027"/>
      <c r="HUX40" s="2027"/>
      <c r="HUY40" s="2027"/>
      <c r="HUZ40" s="2027"/>
      <c r="HVA40" s="2027"/>
      <c r="HVB40" s="2027"/>
      <c r="HVC40" s="2027"/>
      <c r="HVD40" s="2027"/>
      <c r="HVE40" s="2027"/>
      <c r="HVF40" s="2027"/>
      <c r="HVG40" s="2027"/>
      <c r="HVH40" s="2027"/>
      <c r="HVI40" s="2027"/>
      <c r="HVJ40" s="2027"/>
      <c r="HVK40" s="2027"/>
      <c r="HVL40" s="2027"/>
      <c r="HVM40" s="2027"/>
      <c r="HVN40" s="2027"/>
      <c r="HVO40" s="2027"/>
      <c r="HVP40" s="2027"/>
      <c r="HVQ40" s="2027"/>
      <c r="HVR40" s="2027"/>
      <c r="HVS40" s="2027"/>
      <c r="HVT40" s="2027"/>
      <c r="HVU40" s="2027"/>
      <c r="HVV40" s="2027"/>
      <c r="HVW40" s="2027"/>
      <c r="HVX40" s="2027"/>
      <c r="HVY40" s="2027"/>
      <c r="HVZ40" s="2027"/>
      <c r="HWA40" s="2027"/>
      <c r="HWB40" s="2027"/>
      <c r="HWC40" s="2027"/>
      <c r="HWD40" s="2027"/>
      <c r="HWE40" s="2027"/>
      <c r="HWF40" s="2027"/>
      <c r="HWG40" s="2027"/>
      <c r="HWH40" s="2027"/>
      <c r="HWI40" s="2027"/>
      <c r="HWJ40" s="2027"/>
      <c r="HWK40" s="2027"/>
      <c r="HWL40" s="2027"/>
      <c r="HWM40" s="2027"/>
      <c r="HWN40" s="2027"/>
      <c r="HWO40" s="2027"/>
      <c r="HWP40" s="2027"/>
      <c r="HWQ40" s="2027"/>
      <c r="HWR40" s="2027"/>
      <c r="HWS40" s="2027"/>
      <c r="HWT40" s="2027"/>
      <c r="HWU40" s="2027"/>
      <c r="HWV40" s="2027"/>
      <c r="HWW40" s="2027"/>
      <c r="HWX40" s="2027"/>
      <c r="HWY40" s="2027"/>
      <c r="HWZ40" s="2027"/>
      <c r="HXA40" s="2027"/>
      <c r="HXB40" s="2027"/>
      <c r="HXC40" s="2027"/>
      <c r="HXD40" s="2027"/>
      <c r="HXE40" s="2027"/>
      <c r="HXF40" s="2027"/>
      <c r="HXG40" s="2027"/>
      <c r="HXH40" s="2027"/>
      <c r="HXI40" s="2027"/>
      <c r="HXJ40" s="2027"/>
      <c r="HXK40" s="2027"/>
      <c r="HXL40" s="2027"/>
      <c r="HXM40" s="2027"/>
      <c r="HXN40" s="2027"/>
      <c r="HXO40" s="2027"/>
      <c r="HXP40" s="2027"/>
      <c r="HXQ40" s="2027"/>
      <c r="HXR40" s="2027"/>
      <c r="HXS40" s="2027"/>
      <c r="HXT40" s="2027"/>
      <c r="HXU40" s="2027"/>
      <c r="HXV40" s="2027"/>
      <c r="HXW40" s="2027"/>
      <c r="HXX40" s="2027"/>
      <c r="HXY40" s="2027"/>
      <c r="HXZ40" s="2027"/>
      <c r="HYA40" s="2027"/>
      <c r="HYB40" s="2027"/>
      <c r="HYC40" s="2027"/>
      <c r="HYD40" s="2027"/>
      <c r="HYE40" s="2027"/>
      <c r="HYF40" s="2027"/>
      <c r="HYG40" s="2027"/>
      <c r="HYH40" s="2027"/>
      <c r="HYI40" s="2027"/>
      <c r="HYJ40" s="2027"/>
      <c r="HYK40" s="2027"/>
      <c r="HYL40" s="2027"/>
      <c r="HYM40" s="2027"/>
      <c r="HYN40" s="2027"/>
      <c r="HYO40" s="2027"/>
      <c r="HYP40" s="2027"/>
      <c r="HYQ40" s="2027"/>
      <c r="HYR40" s="2027"/>
      <c r="HYS40" s="2027"/>
      <c r="HYT40" s="2027"/>
      <c r="HYU40" s="2027"/>
      <c r="HYV40" s="2027"/>
      <c r="HYW40" s="2027"/>
      <c r="HYX40" s="2027"/>
      <c r="HYY40" s="2027"/>
      <c r="HYZ40" s="2027"/>
      <c r="HZA40" s="2027"/>
      <c r="HZB40" s="2027"/>
      <c r="HZC40" s="2027"/>
      <c r="HZD40" s="2027"/>
      <c r="HZE40" s="2027"/>
      <c r="HZF40" s="2027"/>
      <c r="HZG40" s="2027"/>
      <c r="HZH40" s="2027"/>
      <c r="HZI40" s="2027"/>
      <c r="HZJ40" s="2027"/>
      <c r="HZK40" s="2027"/>
      <c r="HZL40" s="2027"/>
      <c r="HZM40" s="2027"/>
      <c r="HZN40" s="2027"/>
      <c r="HZO40" s="2027"/>
      <c r="HZP40" s="2027"/>
      <c r="HZQ40" s="2027"/>
      <c r="HZR40" s="2027"/>
      <c r="HZS40" s="2027"/>
      <c r="HZT40" s="2027"/>
      <c r="HZU40" s="2027"/>
      <c r="HZV40" s="2027"/>
      <c r="HZW40" s="2027"/>
      <c r="HZX40" s="2027"/>
      <c r="HZY40" s="2027"/>
      <c r="HZZ40" s="2027"/>
      <c r="IAA40" s="2027"/>
      <c r="IAB40" s="2027"/>
      <c r="IAC40" s="2027"/>
      <c r="IAD40" s="2027"/>
      <c r="IAE40" s="2027"/>
      <c r="IAF40" s="2027"/>
      <c r="IAG40" s="2027"/>
      <c r="IAH40" s="2027"/>
      <c r="IAI40" s="2027"/>
      <c r="IAJ40" s="2027"/>
      <c r="IAK40" s="2027"/>
      <c r="IAL40" s="2027"/>
      <c r="IAM40" s="2027"/>
      <c r="IAN40" s="2027"/>
      <c r="IAO40" s="2027"/>
      <c r="IAP40" s="2027"/>
      <c r="IAQ40" s="2027"/>
      <c r="IAR40" s="2027"/>
      <c r="IAS40" s="2027"/>
      <c r="IAT40" s="2027"/>
      <c r="IAU40" s="2027"/>
      <c r="IAV40" s="2027"/>
      <c r="IAW40" s="2027"/>
      <c r="IAX40" s="2027"/>
      <c r="IAY40" s="2027"/>
      <c r="IAZ40" s="2027"/>
      <c r="IBA40" s="2027"/>
      <c r="IBB40" s="2027"/>
      <c r="IBC40" s="2027"/>
      <c r="IBD40" s="2027"/>
      <c r="IBE40" s="2027"/>
      <c r="IBF40" s="2027"/>
      <c r="IBG40" s="2027"/>
      <c r="IBH40" s="2027"/>
      <c r="IBI40" s="2027"/>
      <c r="IBJ40" s="2027"/>
      <c r="IBK40" s="2027"/>
      <c r="IBL40" s="2027"/>
      <c r="IBM40" s="2027"/>
      <c r="IBN40" s="2027"/>
      <c r="IBO40" s="2027"/>
      <c r="IBP40" s="2027"/>
      <c r="IBQ40" s="2027"/>
      <c r="IBR40" s="2027"/>
      <c r="IBS40" s="2027"/>
      <c r="IBT40" s="2027"/>
      <c r="IBU40" s="2027"/>
      <c r="IBV40" s="2027"/>
      <c r="IBW40" s="2027"/>
      <c r="IBX40" s="2027"/>
      <c r="IBY40" s="2027"/>
      <c r="IBZ40" s="2027"/>
      <c r="ICA40" s="2027"/>
      <c r="ICB40" s="2027"/>
      <c r="ICC40" s="2027"/>
      <c r="ICD40" s="2027"/>
      <c r="ICE40" s="2027"/>
      <c r="ICF40" s="2027"/>
      <c r="ICG40" s="2027"/>
      <c r="ICH40" s="2027"/>
      <c r="ICI40" s="2027"/>
      <c r="ICJ40" s="2027"/>
      <c r="ICK40" s="2027"/>
      <c r="ICL40" s="2027"/>
      <c r="ICM40" s="2027"/>
      <c r="ICN40" s="2027"/>
      <c r="ICO40" s="2027"/>
      <c r="ICP40" s="2027"/>
      <c r="ICQ40" s="2027"/>
      <c r="ICR40" s="2027"/>
      <c r="ICS40" s="2027"/>
      <c r="ICT40" s="2027"/>
      <c r="ICU40" s="2027"/>
      <c r="ICV40" s="2027"/>
      <c r="ICW40" s="2027"/>
      <c r="ICX40" s="2027"/>
      <c r="ICY40" s="2027"/>
      <c r="ICZ40" s="2027"/>
      <c r="IDA40" s="2027"/>
      <c r="IDB40" s="2027"/>
      <c r="IDC40" s="2027"/>
      <c r="IDD40" s="2027"/>
      <c r="IDE40" s="2027"/>
      <c r="IDF40" s="2027"/>
      <c r="IDG40" s="2027"/>
      <c r="IDH40" s="2027"/>
      <c r="IDI40" s="2027"/>
      <c r="IDJ40" s="2027"/>
      <c r="IDK40" s="2027"/>
      <c r="IDL40" s="2027"/>
      <c r="IDM40" s="2027"/>
      <c r="IDN40" s="2027"/>
      <c r="IDO40" s="2027"/>
      <c r="IDP40" s="2027"/>
      <c r="IDQ40" s="2027"/>
      <c r="IDR40" s="2027"/>
      <c r="IDS40" s="2027"/>
      <c r="IDT40" s="2027"/>
      <c r="IDU40" s="2027"/>
      <c r="IDV40" s="2027"/>
      <c r="IDW40" s="2027"/>
      <c r="IDX40" s="2027"/>
      <c r="IDY40" s="2027"/>
      <c r="IDZ40" s="2027"/>
      <c r="IEA40" s="2027"/>
      <c r="IEB40" s="2027"/>
      <c r="IEC40" s="2027"/>
      <c r="IED40" s="2027"/>
      <c r="IEE40" s="2027"/>
      <c r="IEF40" s="2027"/>
      <c r="IEG40" s="2027"/>
      <c r="IEH40" s="2027"/>
      <c r="IEI40" s="2027"/>
      <c r="IEJ40" s="2027"/>
      <c r="IEK40" s="2027"/>
      <c r="IEL40" s="2027"/>
      <c r="IEM40" s="2027"/>
      <c r="IEN40" s="2027"/>
      <c r="IEO40" s="2027"/>
      <c r="IEP40" s="2027"/>
      <c r="IEQ40" s="2027"/>
      <c r="IER40" s="2027"/>
      <c r="IES40" s="2027"/>
      <c r="IET40" s="2027"/>
      <c r="IEU40" s="2027"/>
      <c r="IEV40" s="2027"/>
      <c r="IEW40" s="2027"/>
      <c r="IEX40" s="2027"/>
      <c r="IEY40" s="2027"/>
      <c r="IEZ40" s="2027"/>
      <c r="IFA40" s="2027"/>
      <c r="IFB40" s="2027"/>
      <c r="IFC40" s="2027"/>
      <c r="IFD40" s="2027"/>
      <c r="IFE40" s="2027"/>
      <c r="IFF40" s="2027"/>
      <c r="IFG40" s="2027"/>
      <c r="IFH40" s="2027"/>
      <c r="IFI40" s="2027"/>
      <c r="IFJ40" s="2027"/>
      <c r="IFK40" s="2027"/>
      <c r="IFL40" s="2027"/>
      <c r="IFM40" s="2027"/>
      <c r="IFN40" s="2027"/>
      <c r="IFO40" s="2027"/>
      <c r="IFP40" s="2027"/>
      <c r="IFQ40" s="2027"/>
      <c r="IFR40" s="2027"/>
      <c r="IFS40" s="2027"/>
      <c r="IFT40" s="2027"/>
      <c r="IFU40" s="2027"/>
      <c r="IFV40" s="2027"/>
      <c r="IFW40" s="2027"/>
      <c r="IFX40" s="2027"/>
      <c r="IFY40" s="2027"/>
      <c r="IFZ40" s="2027"/>
      <c r="IGA40" s="2027"/>
      <c r="IGB40" s="2027"/>
      <c r="IGC40" s="2027"/>
      <c r="IGD40" s="2027"/>
      <c r="IGE40" s="2027"/>
      <c r="IGF40" s="2027"/>
      <c r="IGG40" s="2027"/>
      <c r="IGH40" s="2027"/>
      <c r="IGI40" s="2027"/>
      <c r="IGJ40" s="2027"/>
      <c r="IGK40" s="2027"/>
      <c r="IGL40" s="2027"/>
      <c r="IGM40" s="2027"/>
      <c r="IGN40" s="2027"/>
      <c r="IGO40" s="2027"/>
      <c r="IGP40" s="2027"/>
      <c r="IGQ40" s="2027"/>
      <c r="IGR40" s="2027"/>
      <c r="IGS40" s="2027"/>
      <c r="IGT40" s="2027"/>
      <c r="IGU40" s="2027"/>
      <c r="IGV40" s="2027"/>
      <c r="IGW40" s="2027"/>
      <c r="IGX40" s="2027"/>
      <c r="IGY40" s="2027"/>
      <c r="IGZ40" s="2027"/>
      <c r="IHA40" s="2027"/>
      <c r="IHB40" s="2027"/>
      <c r="IHC40" s="2027"/>
      <c r="IHD40" s="2027"/>
      <c r="IHE40" s="2027"/>
      <c r="IHF40" s="2027"/>
      <c r="IHG40" s="2027"/>
      <c r="IHH40" s="2027"/>
      <c r="IHI40" s="2027"/>
      <c r="IHJ40" s="2027"/>
      <c r="IHK40" s="2027"/>
      <c r="IHL40" s="2027"/>
      <c r="IHM40" s="2027"/>
      <c r="IHN40" s="2027"/>
      <c r="IHO40" s="2027"/>
      <c r="IHP40" s="2027"/>
      <c r="IHQ40" s="2027"/>
      <c r="IHR40" s="2027"/>
      <c r="IHS40" s="2027"/>
      <c r="IHT40" s="2027"/>
      <c r="IHU40" s="2027"/>
      <c r="IHV40" s="2027"/>
      <c r="IHW40" s="2027"/>
      <c r="IHX40" s="2027"/>
      <c r="IHY40" s="2027"/>
      <c r="IHZ40" s="2027"/>
      <c r="IIA40" s="2027"/>
      <c r="IIB40" s="2027"/>
      <c r="IIC40" s="2027"/>
      <c r="IID40" s="2027"/>
      <c r="IIE40" s="2027"/>
      <c r="IIF40" s="2027"/>
      <c r="IIG40" s="2027"/>
      <c r="IIH40" s="2027"/>
      <c r="III40" s="2027"/>
      <c r="IIJ40" s="2027"/>
      <c r="IIK40" s="2027"/>
      <c r="IIL40" s="2027"/>
      <c r="IIM40" s="2027"/>
      <c r="IIN40" s="2027"/>
      <c r="IIO40" s="2027"/>
      <c r="IIP40" s="2027"/>
      <c r="IIQ40" s="2027"/>
      <c r="IIR40" s="2027"/>
      <c r="IIS40" s="2027"/>
      <c r="IIT40" s="2027"/>
      <c r="IIU40" s="2027"/>
      <c r="IIV40" s="2027"/>
      <c r="IIW40" s="2027"/>
      <c r="IIX40" s="2027"/>
      <c r="IIY40" s="2027"/>
      <c r="IIZ40" s="2027"/>
      <c r="IJA40" s="2027"/>
      <c r="IJB40" s="2027"/>
      <c r="IJC40" s="2027"/>
      <c r="IJD40" s="2027"/>
      <c r="IJE40" s="2027"/>
      <c r="IJF40" s="2027"/>
      <c r="IJG40" s="2027"/>
      <c r="IJH40" s="2027"/>
      <c r="IJI40" s="2027"/>
      <c r="IJJ40" s="2027"/>
      <c r="IJK40" s="2027"/>
      <c r="IJL40" s="2027"/>
      <c r="IJM40" s="2027"/>
      <c r="IJN40" s="2027"/>
      <c r="IJO40" s="2027"/>
      <c r="IJP40" s="2027"/>
      <c r="IJQ40" s="2027"/>
      <c r="IJR40" s="2027"/>
      <c r="IJS40" s="2027"/>
      <c r="IJT40" s="2027"/>
      <c r="IJU40" s="2027"/>
      <c r="IJV40" s="2027"/>
      <c r="IJW40" s="2027"/>
      <c r="IJX40" s="2027"/>
      <c r="IJY40" s="2027"/>
      <c r="IJZ40" s="2027"/>
      <c r="IKA40" s="2027"/>
      <c r="IKB40" s="2027"/>
      <c r="IKC40" s="2027"/>
      <c r="IKD40" s="2027"/>
      <c r="IKE40" s="2027"/>
      <c r="IKF40" s="2027"/>
      <c r="IKG40" s="2027"/>
      <c r="IKH40" s="2027"/>
      <c r="IKI40" s="2027"/>
      <c r="IKJ40" s="2027"/>
      <c r="IKK40" s="2027"/>
      <c r="IKL40" s="2027"/>
      <c r="IKM40" s="2027"/>
      <c r="IKN40" s="2027"/>
      <c r="IKO40" s="2027"/>
      <c r="IKP40" s="2027"/>
      <c r="IKQ40" s="2027"/>
      <c r="IKR40" s="2027"/>
      <c r="IKS40" s="2027"/>
      <c r="IKT40" s="2027"/>
      <c r="IKU40" s="2027"/>
      <c r="IKV40" s="2027"/>
      <c r="IKW40" s="2027"/>
      <c r="IKX40" s="2027"/>
      <c r="IKY40" s="2027"/>
      <c r="IKZ40" s="2027"/>
      <c r="ILA40" s="2027"/>
      <c r="ILB40" s="2027"/>
      <c r="ILC40" s="2027"/>
      <c r="ILD40" s="2027"/>
      <c r="ILE40" s="2027"/>
      <c r="ILF40" s="2027"/>
      <c r="ILG40" s="2027"/>
      <c r="ILH40" s="2027"/>
      <c r="ILI40" s="2027"/>
      <c r="ILJ40" s="2027"/>
      <c r="ILK40" s="2027"/>
      <c r="ILL40" s="2027"/>
      <c r="ILM40" s="2027"/>
      <c r="ILN40" s="2027"/>
      <c r="ILO40" s="2027"/>
      <c r="ILP40" s="2027"/>
      <c r="ILQ40" s="2027"/>
      <c r="ILR40" s="2027"/>
      <c r="ILS40" s="2027"/>
      <c r="ILT40" s="2027"/>
      <c r="ILU40" s="2027"/>
      <c r="ILV40" s="2027"/>
      <c r="ILW40" s="2027"/>
      <c r="ILX40" s="2027"/>
      <c r="ILY40" s="2027"/>
      <c r="ILZ40" s="2027"/>
      <c r="IMA40" s="2027"/>
      <c r="IMB40" s="2027"/>
      <c r="IMC40" s="2027"/>
      <c r="IMD40" s="2027"/>
      <c r="IME40" s="2027"/>
      <c r="IMF40" s="2027"/>
      <c r="IMG40" s="2027"/>
      <c r="IMH40" s="2027"/>
      <c r="IMI40" s="2027"/>
      <c r="IMJ40" s="2027"/>
      <c r="IMK40" s="2027"/>
      <c r="IML40" s="2027"/>
      <c r="IMM40" s="2027"/>
      <c r="IMN40" s="2027"/>
      <c r="IMO40" s="2027"/>
      <c r="IMP40" s="2027"/>
      <c r="IMQ40" s="2027"/>
      <c r="IMR40" s="2027"/>
      <c r="IMS40" s="2027"/>
      <c r="IMT40" s="2027"/>
      <c r="IMU40" s="2027"/>
      <c r="IMV40" s="2027"/>
      <c r="IMW40" s="2027"/>
      <c r="IMX40" s="2027"/>
      <c r="IMY40" s="2027"/>
      <c r="IMZ40" s="2027"/>
      <c r="INA40" s="2027"/>
      <c r="INB40" s="2027"/>
      <c r="INC40" s="2027"/>
      <c r="IND40" s="2027"/>
      <c r="INE40" s="2027"/>
      <c r="INF40" s="2027"/>
      <c r="ING40" s="2027"/>
      <c r="INH40" s="2027"/>
      <c r="INI40" s="2027"/>
      <c r="INJ40" s="2027"/>
      <c r="INK40" s="2027"/>
      <c r="INL40" s="2027"/>
      <c r="INM40" s="2027"/>
      <c r="INN40" s="2027"/>
      <c r="INO40" s="2027"/>
      <c r="INP40" s="2027"/>
      <c r="INQ40" s="2027"/>
      <c r="INR40" s="2027"/>
      <c r="INS40" s="2027"/>
      <c r="INT40" s="2027"/>
      <c r="INU40" s="2027"/>
      <c r="INV40" s="2027"/>
      <c r="INW40" s="2027"/>
      <c r="INX40" s="2027"/>
      <c r="INY40" s="2027"/>
      <c r="INZ40" s="2027"/>
      <c r="IOA40" s="2027"/>
      <c r="IOB40" s="2027"/>
      <c r="IOC40" s="2027"/>
      <c r="IOD40" s="2027"/>
      <c r="IOE40" s="2027"/>
      <c r="IOF40" s="2027"/>
      <c r="IOG40" s="2027"/>
      <c r="IOH40" s="2027"/>
      <c r="IOI40" s="2027"/>
      <c r="IOJ40" s="2027"/>
      <c r="IOK40" s="2027"/>
      <c r="IOL40" s="2027"/>
      <c r="IOM40" s="2027"/>
      <c r="ION40" s="2027"/>
      <c r="IOO40" s="2027"/>
      <c r="IOP40" s="2027"/>
      <c r="IOQ40" s="2027"/>
      <c r="IOR40" s="2027"/>
      <c r="IOS40" s="2027"/>
      <c r="IOT40" s="2027"/>
      <c r="IOU40" s="2027"/>
      <c r="IOV40" s="2027"/>
      <c r="IOW40" s="2027"/>
      <c r="IOX40" s="2027"/>
      <c r="IOY40" s="2027"/>
      <c r="IOZ40" s="2027"/>
      <c r="IPA40" s="2027"/>
      <c r="IPB40" s="2027"/>
      <c r="IPC40" s="2027"/>
      <c r="IPD40" s="2027"/>
      <c r="IPE40" s="2027"/>
      <c r="IPF40" s="2027"/>
      <c r="IPG40" s="2027"/>
      <c r="IPH40" s="2027"/>
      <c r="IPI40" s="2027"/>
      <c r="IPJ40" s="2027"/>
      <c r="IPK40" s="2027"/>
      <c r="IPL40" s="2027"/>
      <c r="IPM40" s="2027"/>
      <c r="IPN40" s="2027"/>
      <c r="IPO40" s="2027"/>
      <c r="IPP40" s="2027"/>
      <c r="IPQ40" s="2027"/>
      <c r="IPR40" s="2027"/>
      <c r="IPS40" s="2027"/>
      <c r="IPT40" s="2027"/>
      <c r="IPU40" s="2027"/>
      <c r="IPV40" s="2027"/>
      <c r="IPW40" s="2027"/>
      <c r="IPX40" s="2027"/>
      <c r="IPY40" s="2027"/>
      <c r="IPZ40" s="2027"/>
      <c r="IQA40" s="2027"/>
      <c r="IQB40" s="2027"/>
      <c r="IQC40" s="2027"/>
      <c r="IQD40" s="2027"/>
      <c r="IQE40" s="2027"/>
      <c r="IQF40" s="2027"/>
      <c r="IQG40" s="2027"/>
      <c r="IQH40" s="2027"/>
      <c r="IQI40" s="2027"/>
      <c r="IQJ40" s="2027"/>
      <c r="IQK40" s="2027"/>
      <c r="IQL40" s="2027"/>
      <c r="IQM40" s="2027"/>
      <c r="IQN40" s="2027"/>
      <c r="IQO40" s="2027"/>
      <c r="IQP40" s="2027"/>
      <c r="IQQ40" s="2027"/>
      <c r="IQR40" s="2027"/>
      <c r="IQS40" s="2027"/>
      <c r="IQT40" s="2027"/>
      <c r="IQU40" s="2027"/>
      <c r="IQV40" s="2027"/>
      <c r="IQW40" s="2027"/>
      <c r="IQX40" s="2027"/>
      <c r="IQY40" s="2027"/>
      <c r="IQZ40" s="2027"/>
      <c r="IRA40" s="2027"/>
      <c r="IRB40" s="2027"/>
      <c r="IRC40" s="2027"/>
      <c r="IRD40" s="2027"/>
      <c r="IRE40" s="2027"/>
      <c r="IRF40" s="2027"/>
      <c r="IRG40" s="2027"/>
      <c r="IRH40" s="2027"/>
      <c r="IRI40" s="2027"/>
      <c r="IRJ40" s="2027"/>
      <c r="IRK40" s="2027"/>
      <c r="IRL40" s="2027"/>
      <c r="IRM40" s="2027"/>
      <c r="IRN40" s="2027"/>
      <c r="IRO40" s="2027"/>
      <c r="IRP40" s="2027"/>
      <c r="IRQ40" s="2027"/>
      <c r="IRR40" s="2027"/>
      <c r="IRS40" s="2027"/>
      <c r="IRT40" s="2027"/>
      <c r="IRU40" s="2027"/>
      <c r="IRV40" s="2027"/>
      <c r="IRW40" s="2027"/>
      <c r="IRX40" s="2027"/>
      <c r="IRY40" s="2027"/>
      <c r="IRZ40" s="2027"/>
      <c r="ISA40" s="2027"/>
      <c r="ISB40" s="2027"/>
      <c r="ISC40" s="2027"/>
      <c r="ISD40" s="2027"/>
      <c r="ISE40" s="2027"/>
      <c r="ISF40" s="2027"/>
      <c r="ISG40" s="2027"/>
      <c r="ISH40" s="2027"/>
      <c r="ISI40" s="2027"/>
      <c r="ISJ40" s="2027"/>
      <c r="ISK40" s="2027"/>
      <c r="ISL40" s="2027"/>
      <c r="ISM40" s="2027"/>
      <c r="ISN40" s="2027"/>
      <c r="ISO40" s="2027"/>
      <c r="ISP40" s="2027"/>
      <c r="ISQ40" s="2027"/>
      <c r="ISR40" s="2027"/>
      <c r="ISS40" s="2027"/>
      <c r="IST40" s="2027"/>
      <c r="ISU40" s="2027"/>
      <c r="ISV40" s="2027"/>
      <c r="ISW40" s="2027"/>
      <c r="ISX40" s="2027"/>
      <c r="ISY40" s="2027"/>
      <c r="ISZ40" s="2027"/>
      <c r="ITA40" s="2027"/>
      <c r="ITB40" s="2027"/>
      <c r="ITC40" s="2027"/>
      <c r="ITD40" s="2027"/>
      <c r="ITE40" s="2027"/>
      <c r="ITF40" s="2027"/>
      <c r="ITG40" s="2027"/>
      <c r="ITH40" s="2027"/>
      <c r="ITI40" s="2027"/>
      <c r="ITJ40" s="2027"/>
      <c r="ITK40" s="2027"/>
      <c r="ITL40" s="2027"/>
      <c r="ITM40" s="2027"/>
      <c r="ITN40" s="2027"/>
      <c r="ITO40" s="2027"/>
      <c r="ITP40" s="2027"/>
      <c r="ITQ40" s="2027"/>
      <c r="ITR40" s="2027"/>
      <c r="ITS40" s="2027"/>
      <c r="ITT40" s="2027"/>
      <c r="ITU40" s="2027"/>
      <c r="ITV40" s="2027"/>
      <c r="ITW40" s="2027"/>
      <c r="ITX40" s="2027"/>
      <c r="ITY40" s="2027"/>
      <c r="ITZ40" s="2027"/>
      <c r="IUA40" s="2027"/>
      <c r="IUB40" s="2027"/>
      <c r="IUC40" s="2027"/>
      <c r="IUD40" s="2027"/>
      <c r="IUE40" s="2027"/>
      <c r="IUF40" s="2027"/>
      <c r="IUG40" s="2027"/>
      <c r="IUH40" s="2027"/>
      <c r="IUI40" s="2027"/>
      <c r="IUJ40" s="2027"/>
      <c r="IUK40" s="2027"/>
      <c r="IUL40" s="2027"/>
      <c r="IUM40" s="2027"/>
      <c r="IUN40" s="2027"/>
      <c r="IUO40" s="2027"/>
      <c r="IUP40" s="2027"/>
      <c r="IUQ40" s="2027"/>
      <c r="IUR40" s="2027"/>
      <c r="IUS40" s="2027"/>
      <c r="IUT40" s="2027"/>
      <c r="IUU40" s="2027"/>
      <c r="IUV40" s="2027"/>
      <c r="IUW40" s="2027"/>
      <c r="IUX40" s="2027"/>
      <c r="IUY40" s="2027"/>
      <c r="IUZ40" s="2027"/>
      <c r="IVA40" s="2027"/>
      <c r="IVB40" s="2027"/>
      <c r="IVC40" s="2027"/>
      <c r="IVD40" s="2027"/>
      <c r="IVE40" s="2027"/>
      <c r="IVF40" s="2027"/>
      <c r="IVG40" s="2027"/>
      <c r="IVH40" s="2027"/>
      <c r="IVI40" s="2027"/>
      <c r="IVJ40" s="2027"/>
      <c r="IVK40" s="2027"/>
      <c r="IVL40" s="2027"/>
      <c r="IVM40" s="2027"/>
      <c r="IVN40" s="2027"/>
      <c r="IVO40" s="2027"/>
      <c r="IVP40" s="2027"/>
      <c r="IVQ40" s="2027"/>
      <c r="IVR40" s="2027"/>
      <c r="IVS40" s="2027"/>
      <c r="IVT40" s="2027"/>
      <c r="IVU40" s="2027"/>
      <c r="IVV40" s="2027"/>
      <c r="IVW40" s="2027"/>
      <c r="IVX40" s="2027"/>
      <c r="IVY40" s="2027"/>
      <c r="IVZ40" s="2027"/>
      <c r="IWA40" s="2027"/>
      <c r="IWB40" s="2027"/>
      <c r="IWC40" s="2027"/>
      <c r="IWD40" s="2027"/>
      <c r="IWE40" s="2027"/>
      <c r="IWF40" s="2027"/>
      <c r="IWG40" s="2027"/>
      <c r="IWH40" s="2027"/>
      <c r="IWI40" s="2027"/>
      <c r="IWJ40" s="2027"/>
      <c r="IWK40" s="2027"/>
      <c r="IWL40" s="2027"/>
      <c r="IWM40" s="2027"/>
      <c r="IWN40" s="2027"/>
      <c r="IWO40" s="2027"/>
      <c r="IWP40" s="2027"/>
      <c r="IWQ40" s="2027"/>
      <c r="IWR40" s="2027"/>
      <c r="IWS40" s="2027"/>
      <c r="IWT40" s="2027"/>
      <c r="IWU40" s="2027"/>
      <c r="IWV40" s="2027"/>
      <c r="IWW40" s="2027"/>
      <c r="IWX40" s="2027"/>
      <c r="IWY40" s="2027"/>
      <c r="IWZ40" s="2027"/>
      <c r="IXA40" s="2027"/>
      <c r="IXB40" s="2027"/>
      <c r="IXC40" s="2027"/>
      <c r="IXD40" s="2027"/>
      <c r="IXE40" s="2027"/>
      <c r="IXF40" s="2027"/>
      <c r="IXG40" s="2027"/>
      <c r="IXH40" s="2027"/>
      <c r="IXI40" s="2027"/>
      <c r="IXJ40" s="2027"/>
      <c r="IXK40" s="2027"/>
      <c r="IXL40" s="2027"/>
      <c r="IXM40" s="2027"/>
      <c r="IXN40" s="2027"/>
      <c r="IXO40" s="2027"/>
      <c r="IXP40" s="2027"/>
      <c r="IXQ40" s="2027"/>
      <c r="IXR40" s="2027"/>
      <c r="IXS40" s="2027"/>
      <c r="IXT40" s="2027"/>
      <c r="IXU40" s="2027"/>
      <c r="IXV40" s="2027"/>
      <c r="IXW40" s="2027"/>
      <c r="IXX40" s="2027"/>
      <c r="IXY40" s="2027"/>
      <c r="IXZ40" s="2027"/>
      <c r="IYA40" s="2027"/>
      <c r="IYB40" s="2027"/>
      <c r="IYC40" s="2027"/>
      <c r="IYD40" s="2027"/>
      <c r="IYE40" s="2027"/>
      <c r="IYF40" s="2027"/>
      <c r="IYG40" s="2027"/>
      <c r="IYH40" s="2027"/>
      <c r="IYI40" s="2027"/>
      <c r="IYJ40" s="2027"/>
      <c r="IYK40" s="2027"/>
      <c r="IYL40" s="2027"/>
      <c r="IYM40" s="2027"/>
      <c r="IYN40" s="2027"/>
      <c r="IYO40" s="2027"/>
      <c r="IYP40" s="2027"/>
      <c r="IYQ40" s="2027"/>
      <c r="IYR40" s="2027"/>
      <c r="IYS40" s="2027"/>
      <c r="IYT40" s="2027"/>
      <c r="IYU40" s="2027"/>
      <c r="IYV40" s="2027"/>
      <c r="IYW40" s="2027"/>
      <c r="IYX40" s="2027"/>
      <c r="IYY40" s="2027"/>
      <c r="IYZ40" s="2027"/>
      <c r="IZA40" s="2027"/>
      <c r="IZB40" s="2027"/>
      <c r="IZC40" s="2027"/>
      <c r="IZD40" s="2027"/>
      <c r="IZE40" s="2027"/>
      <c r="IZF40" s="2027"/>
      <c r="IZG40" s="2027"/>
      <c r="IZH40" s="2027"/>
      <c r="IZI40" s="2027"/>
      <c r="IZJ40" s="2027"/>
      <c r="IZK40" s="2027"/>
      <c r="IZL40" s="2027"/>
      <c r="IZM40" s="2027"/>
      <c r="IZN40" s="2027"/>
      <c r="IZO40" s="2027"/>
      <c r="IZP40" s="2027"/>
      <c r="IZQ40" s="2027"/>
      <c r="IZR40" s="2027"/>
      <c r="IZS40" s="2027"/>
      <c r="IZT40" s="2027"/>
      <c r="IZU40" s="2027"/>
      <c r="IZV40" s="2027"/>
      <c r="IZW40" s="2027"/>
      <c r="IZX40" s="2027"/>
      <c r="IZY40" s="2027"/>
      <c r="IZZ40" s="2027"/>
      <c r="JAA40" s="2027"/>
      <c r="JAB40" s="2027"/>
      <c r="JAC40" s="2027"/>
      <c r="JAD40" s="2027"/>
      <c r="JAE40" s="2027"/>
      <c r="JAF40" s="2027"/>
      <c r="JAG40" s="2027"/>
      <c r="JAH40" s="2027"/>
      <c r="JAI40" s="2027"/>
      <c r="JAJ40" s="2027"/>
      <c r="JAK40" s="2027"/>
      <c r="JAL40" s="2027"/>
      <c r="JAM40" s="2027"/>
      <c r="JAN40" s="2027"/>
      <c r="JAO40" s="2027"/>
      <c r="JAP40" s="2027"/>
      <c r="JAQ40" s="2027"/>
      <c r="JAR40" s="2027"/>
      <c r="JAS40" s="2027"/>
      <c r="JAT40" s="2027"/>
      <c r="JAU40" s="2027"/>
      <c r="JAV40" s="2027"/>
      <c r="JAW40" s="2027"/>
      <c r="JAX40" s="2027"/>
      <c r="JAY40" s="2027"/>
      <c r="JAZ40" s="2027"/>
      <c r="JBA40" s="2027"/>
      <c r="JBB40" s="2027"/>
      <c r="JBC40" s="2027"/>
      <c r="JBD40" s="2027"/>
      <c r="JBE40" s="2027"/>
      <c r="JBF40" s="2027"/>
      <c r="JBG40" s="2027"/>
      <c r="JBH40" s="2027"/>
      <c r="JBI40" s="2027"/>
      <c r="JBJ40" s="2027"/>
      <c r="JBK40" s="2027"/>
      <c r="JBL40" s="2027"/>
      <c r="JBM40" s="2027"/>
      <c r="JBN40" s="2027"/>
      <c r="JBO40" s="2027"/>
      <c r="JBP40" s="2027"/>
      <c r="JBQ40" s="2027"/>
      <c r="JBR40" s="2027"/>
      <c r="JBS40" s="2027"/>
      <c r="JBT40" s="2027"/>
      <c r="JBU40" s="2027"/>
      <c r="JBV40" s="2027"/>
      <c r="JBW40" s="2027"/>
      <c r="JBX40" s="2027"/>
      <c r="JBY40" s="2027"/>
      <c r="JBZ40" s="2027"/>
      <c r="JCA40" s="2027"/>
      <c r="JCB40" s="2027"/>
      <c r="JCC40" s="2027"/>
      <c r="JCD40" s="2027"/>
      <c r="JCE40" s="2027"/>
      <c r="JCF40" s="2027"/>
      <c r="JCG40" s="2027"/>
      <c r="JCH40" s="2027"/>
      <c r="JCI40" s="2027"/>
      <c r="JCJ40" s="2027"/>
      <c r="JCK40" s="2027"/>
      <c r="JCL40" s="2027"/>
      <c r="JCM40" s="2027"/>
      <c r="JCN40" s="2027"/>
      <c r="JCO40" s="2027"/>
      <c r="JCP40" s="2027"/>
      <c r="JCQ40" s="2027"/>
      <c r="JCR40" s="2027"/>
      <c r="JCS40" s="2027"/>
      <c r="JCT40" s="2027"/>
      <c r="JCU40" s="2027"/>
      <c r="JCV40" s="2027"/>
      <c r="JCW40" s="2027"/>
      <c r="JCX40" s="2027"/>
      <c r="JCY40" s="2027"/>
      <c r="JCZ40" s="2027"/>
      <c r="JDA40" s="2027"/>
      <c r="JDB40" s="2027"/>
      <c r="JDC40" s="2027"/>
      <c r="JDD40" s="2027"/>
      <c r="JDE40" s="2027"/>
      <c r="JDF40" s="2027"/>
      <c r="JDG40" s="2027"/>
      <c r="JDH40" s="2027"/>
      <c r="JDI40" s="2027"/>
      <c r="JDJ40" s="2027"/>
      <c r="JDK40" s="2027"/>
      <c r="JDL40" s="2027"/>
      <c r="JDM40" s="2027"/>
      <c r="JDN40" s="2027"/>
      <c r="JDO40" s="2027"/>
      <c r="JDP40" s="2027"/>
      <c r="JDQ40" s="2027"/>
      <c r="JDR40" s="2027"/>
      <c r="JDS40" s="2027"/>
      <c r="JDT40" s="2027"/>
      <c r="JDU40" s="2027"/>
      <c r="JDV40" s="2027"/>
      <c r="JDW40" s="2027"/>
      <c r="JDX40" s="2027"/>
      <c r="JDY40" s="2027"/>
      <c r="JDZ40" s="2027"/>
      <c r="JEA40" s="2027"/>
      <c r="JEB40" s="2027"/>
      <c r="JEC40" s="2027"/>
      <c r="JED40" s="2027"/>
      <c r="JEE40" s="2027"/>
      <c r="JEF40" s="2027"/>
      <c r="JEG40" s="2027"/>
      <c r="JEH40" s="2027"/>
      <c r="JEI40" s="2027"/>
      <c r="JEJ40" s="2027"/>
      <c r="JEK40" s="2027"/>
      <c r="JEL40" s="2027"/>
      <c r="JEM40" s="2027"/>
      <c r="JEN40" s="2027"/>
      <c r="JEO40" s="2027"/>
      <c r="JEP40" s="2027"/>
      <c r="JEQ40" s="2027"/>
      <c r="JER40" s="2027"/>
      <c r="JES40" s="2027"/>
      <c r="JET40" s="2027"/>
      <c r="JEU40" s="2027"/>
      <c r="JEV40" s="2027"/>
      <c r="JEW40" s="2027"/>
      <c r="JEX40" s="2027"/>
      <c r="JEY40" s="2027"/>
      <c r="JEZ40" s="2027"/>
      <c r="JFA40" s="2027"/>
      <c r="JFB40" s="2027"/>
      <c r="JFC40" s="2027"/>
      <c r="JFD40" s="2027"/>
      <c r="JFE40" s="2027"/>
      <c r="JFF40" s="2027"/>
      <c r="JFG40" s="2027"/>
      <c r="JFH40" s="2027"/>
      <c r="JFI40" s="2027"/>
      <c r="JFJ40" s="2027"/>
      <c r="JFK40" s="2027"/>
      <c r="JFL40" s="2027"/>
      <c r="JFM40" s="2027"/>
      <c r="JFN40" s="2027"/>
      <c r="JFO40" s="2027"/>
      <c r="JFP40" s="2027"/>
      <c r="JFQ40" s="2027"/>
      <c r="JFR40" s="2027"/>
      <c r="JFS40" s="2027"/>
      <c r="JFT40" s="2027"/>
      <c r="JFU40" s="2027"/>
      <c r="JFV40" s="2027"/>
      <c r="JFW40" s="2027"/>
      <c r="JFX40" s="2027"/>
      <c r="JFY40" s="2027"/>
      <c r="JFZ40" s="2027"/>
      <c r="JGA40" s="2027"/>
      <c r="JGB40" s="2027"/>
      <c r="JGC40" s="2027"/>
      <c r="JGD40" s="2027"/>
      <c r="JGE40" s="2027"/>
      <c r="JGF40" s="2027"/>
      <c r="JGG40" s="2027"/>
      <c r="JGH40" s="2027"/>
      <c r="JGI40" s="2027"/>
      <c r="JGJ40" s="2027"/>
      <c r="JGK40" s="2027"/>
      <c r="JGL40" s="2027"/>
      <c r="JGM40" s="2027"/>
      <c r="JGN40" s="2027"/>
      <c r="JGO40" s="2027"/>
      <c r="JGP40" s="2027"/>
      <c r="JGQ40" s="2027"/>
      <c r="JGR40" s="2027"/>
      <c r="JGS40" s="2027"/>
      <c r="JGT40" s="2027"/>
      <c r="JGU40" s="2027"/>
      <c r="JGV40" s="2027"/>
      <c r="JGW40" s="2027"/>
      <c r="JGX40" s="2027"/>
      <c r="JGY40" s="2027"/>
      <c r="JGZ40" s="2027"/>
      <c r="JHA40" s="2027"/>
      <c r="JHB40" s="2027"/>
      <c r="JHC40" s="2027"/>
      <c r="JHD40" s="2027"/>
      <c r="JHE40" s="2027"/>
      <c r="JHF40" s="2027"/>
      <c r="JHG40" s="2027"/>
      <c r="JHH40" s="2027"/>
      <c r="JHI40" s="2027"/>
      <c r="JHJ40" s="2027"/>
      <c r="JHK40" s="2027"/>
      <c r="JHL40" s="2027"/>
      <c r="JHM40" s="2027"/>
      <c r="JHN40" s="2027"/>
      <c r="JHO40" s="2027"/>
      <c r="JHP40" s="2027"/>
      <c r="JHQ40" s="2027"/>
      <c r="JHR40" s="2027"/>
      <c r="JHS40" s="2027"/>
      <c r="JHT40" s="2027"/>
      <c r="JHU40" s="2027"/>
      <c r="JHV40" s="2027"/>
      <c r="JHW40" s="2027"/>
      <c r="JHX40" s="2027"/>
      <c r="JHY40" s="2027"/>
      <c r="JHZ40" s="2027"/>
      <c r="JIA40" s="2027"/>
      <c r="JIB40" s="2027"/>
      <c r="JIC40" s="2027"/>
      <c r="JID40" s="2027"/>
      <c r="JIE40" s="2027"/>
      <c r="JIF40" s="2027"/>
      <c r="JIG40" s="2027"/>
      <c r="JIH40" s="2027"/>
      <c r="JII40" s="2027"/>
      <c r="JIJ40" s="2027"/>
      <c r="JIK40" s="2027"/>
      <c r="JIL40" s="2027"/>
      <c r="JIM40" s="2027"/>
      <c r="JIN40" s="2027"/>
      <c r="JIO40" s="2027"/>
      <c r="JIP40" s="2027"/>
      <c r="JIQ40" s="2027"/>
      <c r="JIR40" s="2027"/>
      <c r="JIS40" s="2027"/>
      <c r="JIT40" s="2027"/>
      <c r="JIU40" s="2027"/>
      <c r="JIV40" s="2027"/>
      <c r="JIW40" s="2027"/>
      <c r="JIX40" s="2027"/>
      <c r="JIY40" s="2027"/>
      <c r="JIZ40" s="2027"/>
      <c r="JJA40" s="2027"/>
      <c r="JJB40" s="2027"/>
      <c r="JJC40" s="2027"/>
      <c r="JJD40" s="2027"/>
      <c r="JJE40" s="2027"/>
      <c r="JJF40" s="2027"/>
      <c r="JJG40" s="2027"/>
      <c r="JJH40" s="2027"/>
      <c r="JJI40" s="2027"/>
      <c r="JJJ40" s="2027"/>
      <c r="JJK40" s="2027"/>
      <c r="JJL40" s="2027"/>
      <c r="JJM40" s="2027"/>
      <c r="JJN40" s="2027"/>
      <c r="JJO40" s="2027"/>
      <c r="JJP40" s="2027"/>
      <c r="JJQ40" s="2027"/>
      <c r="JJR40" s="2027"/>
      <c r="JJS40" s="2027"/>
      <c r="JJT40" s="2027"/>
      <c r="JJU40" s="2027"/>
      <c r="JJV40" s="2027"/>
      <c r="JJW40" s="2027"/>
      <c r="JJX40" s="2027"/>
      <c r="JJY40" s="2027"/>
      <c r="JJZ40" s="2027"/>
      <c r="JKA40" s="2027"/>
      <c r="JKB40" s="2027"/>
      <c r="JKC40" s="2027"/>
      <c r="JKD40" s="2027"/>
      <c r="JKE40" s="2027"/>
      <c r="JKF40" s="2027"/>
      <c r="JKG40" s="2027"/>
      <c r="JKH40" s="2027"/>
      <c r="JKI40" s="2027"/>
      <c r="JKJ40" s="2027"/>
      <c r="JKK40" s="2027"/>
      <c r="JKL40" s="2027"/>
      <c r="JKM40" s="2027"/>
      <c r="JKN40" s="2027"/>
      <c r="JKO40" s="2027"/>
      <c r="JKP40" s="2027"/>
      <c r="JKQ40" s="2027"/>
      <c r="JKR40" s="2027"/>
      <c r="JKS40" s="2027"/>
      <c r="JKT40" s="2027"/>
      <c r="JKU40" s="2027"/>
      <c r="JKV40" s="2027"/>
      <c r="JKW40" s="2027"/>
      <c r="JKX40" s="2027"/>
      <c r="JKY40" s="2027"/>
      <c r="JKZ40" s="2027"/>
      <c r="JLA40" s="2027"/>
      <c r="JLB40" s="2027"/>
      <c r="JLC40" s="2027"/>
      <c r="JLD40" s="2027"/>
      <c r="JLE40" s="2027"/>
      <c r="JLF40" s="2027"/>
      <c r="JLG40" s="2027"/>
      <c r="JLH40" s="2027"/>
      <c r="JLI40" s="2027"/>
      <c r="JLJ40" s="2027"/>
      <c r="JLK40" s="2027"/>
      <c r="JLL40" s="2027"/>
      <c r="JLM40" s="2027"/>
      <c r="JLN40" s="2027"/>
      <c r="JLO40" s="2027"/>
      <c r="JLP40" s="2027"/>
      <c r="JLQ40" s="2027"/>
      <c r="JLR40" s="2027"/>
      <c r="JLS40" s="2027"/>
      <c r="JLT40" s="2027"/>
      <c r="JLU40" s="2027"/>
      <c r="JLV40" s="2027"/>
      <c r="JLW40" s="2027"/>
      <c r="JLX40" s="2027"/>
      <c r="JLY40" s="2027"/>
      <c r="JLZ40" s="2027"/>
      <c r="JMA40" s="2027"/>
      <c r="JMB40" s="2027"/>
      <c r="JMC40" s="2027"/>
      <c r="JMD40" s="2027"/>
      <c r="JME40" s="2027"/>
      <c r="JMF40" s="2027"/>
      <c r="JMG40" s="2027"/>
      <c r="JMH40" s="2027"/>
      <c r="JMI40" s="2027"/>
      <c r="JMJ40" s="2027"/>
      <c r="JMK40" s="2027"/>
      <c r="JML40" s="2027"/>
      <c r="JMM40" s="2027"/>
      <c r="JMN40" s="2027"/>
      <c r="JMO40" s="2027"/>
      <c r="JMP40" s="2027"/>
      <c r="JMQ40" s="2027"/>
      <c r="JMR40" s="2027"/>
      <c r="JMS40" s="2027"/>
      <c r="JMT40" s="2027"/>
      <c r="JMU40" s="2027"/>
      <c r="JMV40" s="2027"/>
      <c r="JMW40" s="2027"/>
      <c r="JMX40" s="2027"/>
      <c r="JMY40" s="2027"/>
      <c r="JMZ40" s="2027"/>
      <c r="JNA40" s="2027"/>
      <c r="JNB40" s="2027"/>
      <c r="JNC40" s="2027"/>
      <c r="JND40" s="2027"/>
      <c r="JNE40" s="2027"/>
      <c r="JNF40" s="2027"/>
      <c r="JNG40" s="2027"/>
      <c r="JNH40" s="2027"/>
      <c r="JNI40" s="2027"/>
      <c r="JNJ40" s="2027"/>
      <c r="JNK40" s="2027"/>
      <c r="JNL40" s="2027"/>
      <c r="JNM40" s="2027"/>
      <c r="JNN40" s="2027"/>
      <c r="JNO40" s="2027"/>
      <c r="JNP40" s="2027"/>
      <c r="JNQ40" s="2027"/>
      <c r="JNR40" s="2027"/>
      <c r="JNS40" s="2027"/>
      <c r="JNT40" s="2027"/>
      <c r="JNU40" s="2027"/>
      <c r="JNV40" s="2027"/>
      <c r="JNW40" s="2027"/>
      <c r="JNX40" s="2027"/>
      <c r="JNY40" s="2027"/>
      <c r="JNZ40" s="2027"/>
      <c r="JOA40" s="2027"/>
      <c r="JOB40" s="2027"/>
      <c r="JOC40" s="2027"/>
      <c r="JOD40" s="2027"/>
      <c r="JOE40" s="2027"/>
      <c r="JOF40" s="2027"/>
      <c r="JOG40" s="2027"/>
      <c r="JOH40" s="2027"/>
      <c r="JOI40" s="2027"/>
      <c r="JOJ40" s="2027"/>
      <c r="JOK40" s="2027"/>
      <c r="JOL40" s="2027"/>
      <c r="JOM40" s="2027"/>
      <c r="JON40" s="2027"/>
      <c r="JOO40" s="2027"/>
      <c r="JOP40" s="2027"/>
      <c r="JOQ40" s="2027"/>
      <c r="JOR40" s="2027"/>
      <c r="JOS40" s="2027"/>
      <c r="JOT40" s="2027"/>
      <c r="JOU40" s="2027"/>
      <c r="JOV40" s="2027"/>
      <c r="JOW40" s="2027"/>
      <c r="JOX40" s="2027"/>
      <c r="JOY40" s="2027"/>
      <c r="JOZ40" s="2027"/>
      <c r="JPA40" s="2027"/>
      <c r="JPB40" s="2027"/>
      <c r="JPC40" s="2027"/>
      <c r="JPD40" s="2027"/>
      <c r="JPE40" s="2027"/>
      <c r="JPF40" s="2027"/>
      <c r="JPG40" s="2027"/>
      <c r="JPH40" s="2027"/>
      <c r="JPI40" s="2027"/>
      <c r="JPJ40" s="2027"/>
      <c r="JPK40" s="2027"/>
      <c r="JPL40" s="2027"/>
      <c r="JPM40" s="2027"/>
      <c r="JPN40" s="2027"/>
      <c r="JPO40" s="2027"/>
      <c r="JPP40" s="2027"/>
      <c r="JPQ40" s="2027"/>
      <c r="JPR40" s="2027"/>
      <c r="JPS40" s="2027"/>
      <c r="JPT40" s="2027"/>
      <c r="JPU40" s="2027"/>
      <c r="JPV40" s="2027"/>
      <c r="JPW40" s="2027"/>
      <c r="JPX40" s="2027"/>
      <c r="JPY40" s="2027"/>
      <c r="JPZ40" s="2027"/>
      <c r="JQA40" s="2027"/>
      <c r="JQB40" s="2027"/>
      <c r="JQC40" s="2027"/>
      <c r="JQD40" s="2027"/>
      <c r="JQE40" s="2027"/>
      <c r="JQF40" s="2027"/>
      <c r="JQG40" s="2027"/>
      <c r="JQH40" s="2027"/>
      <c r="JQI40" s="2027"/>
      <c r="JQJ40" s="2027"/>
      <c r="JQK40" s="2027"/>
      <c r="JQL40" s="2027"/>
      <c r="JQM40" s="2027"/>
      <c r="JQN40" s="2027"/>
      <c r="JQO40" s="2027"/>
      <c r="JQP40" s="2027"/>
      <c r="JQQ40" s="2027"/>
      <c r="JQR40" s="2027"/>
      <c r="JQS40" s="2027"/>
      <c r="JQT40" s="2027"/>
      <c r="JQU40" s="2027"/>
      <c r="JQV40" s="2027"/>
      <c r="JQW40" s="2027"/>
      <c r="JQX40" s="2027"/>
      <c r="JQY40" s="2027"/>
      <c r="JQZ40" s="2027"/>
      <c r="JRA40" s="2027"/>
      <c r="JRB40" s="2027"/>
      <c r="JRC40" s="2027"/>
      <c r="JRD40" s="2027"/>
      <c r="JRE40" s="2027"/>
      <c r="JRF40" s="2027"/>
      <c r="JRG40" s="2027"/>
      <c r="JRH40" s="2027"/>
      <c r="JRI40" s="2027"/>
      <c r="JRJ40" s="2027"/>
      <c r="JRK40" s="2027"/>
      <c r="JRL40" s="2027"/>
      <c r="JRM40" s="2027"/>
      <c r="JRN40" s="2027"/>
      <c r="JRO40" s="2027"/>
      <c r="JRP40" s="2027"/>
      <c r="JRQ40" s="2027"/>
      <c r="JRR40" s="2027"/>
      <c r="JRS40" s="2027"/>
      <c r="JRT40" s="2027"/>
      <c r="JRU40" s="2027"/>
      <c r="JRV40" s="2027"/>
      <c r="JRW40" s="2027"/>
      <c r="JRX40" s="2027"/>
      <c r="JRY40" s="2027"/>
      <c r="JRZ40" s="2027"/>
      <c r="JSA40" s="2027"/>
      <c r="JSB40" s="2027"/>
      <c r="JSC40" s="2027"/>
      <c r="JSD40" s="2027"/>
      <c r="JSE40" s="2027"/>
      <c r="JSF40" s="2027"/>
      <c r="JSG40" s="2027"/>
      <c r="JSH40" s="2027"/>
      <c r="JSI40" s="2027"/>
      <c r="JSJ40" s="2027"/>
      <c r="JSK40" s="2027"/>
      <c r="JSL40" s="2027"/>
      <c r="JSM40" s="2027"/>
      <c r="JSN40" s="2027"/>
      <c r="JSO40" s="2027"/>
      <c r="JSP40" s="2027"/>
      <c r="JSQ40" s="2027"/>
      <c r="JSR40" s="2027"/>
      <c r="JSS40" s="2027"/>
      <c r="JST40" s="2027"/>
      <c r="JSU40" s="2027"/>
      <c r="JSV40" s="2027"/>
      <c r="JSW40" s="2027"/>
      <c r="JSX40" s="2027"/>
      <c r="JSY40" s="2027"/>
      <c r="JSZ40" s="2027"/>
      <c r="JTA40" s="2027"/>
      <c r="JTB40" s="2027"/>
      <c r="JTC40" s="2027"/>
      <c r="JTD40" s="2027"/>
      <c r="JTE40" s="2027"/>
      <c r="JTF40" s="2027"/>
      <c r="JTG40" s="2027"/>
      <c r="JTH40" s="2027"/>
      <c r="JTI40" s="2027"/>
      <c r="JTJ40" s="2027"/>
      <c r="JTK40" s="2027"/>
      <c r="JTL40" s="2027"/>
      <c r="JTM40" s="2027"/>
      <c r="JTN40" s="2027"/>
      <c r="JTO40" s="2027"/>
      <c r="JTP40" s="2027"/>
      <c r="JTQ40" s="2027"/>
      <c r="JTR40" s="2027"/>
      <c r="JTS40" s="2027"/>
      <c r="JTT40" s="2027"/>
      <c r="JTU40" s="2027"/>
      <c r="JTV40" s="2027"/>
      <c r="JTW40" s="2027"/>
      <c r="JTX40" s="2027"/>
      <c r="JTY40" s="2027"/>
      <c r="JTZ40" s="2027"/>
      <c r="JUA40" s="2027"/>
      <c r="JUB40" s="2027"/>
      <c r="JUC40" s="2027"/>
      <c r="JUD40" s="2027"/>
      <c r="JUE40" s="2027"/>
      <c r="JUF40" s="2027"/>
      <c r="JUG40" s="2027"/>
      <c r="JUH40" s="2027"/>
      <c r="JUI40" s="2027"/>
      <c r="JUJ40" s="2027"/>
      <c r="JUK40" s="2027"/>
      <c r="JUL40" s="2027"/>
      <c r="JUM40" s="2027"/>
      <c r="JUN40" s="2027"/>
      <c r="JUO40" s="2027"/>
      <c r="JUP40" s="2027"/>
      <c r="JUQ40" s="2027"/>
      <c r="JUR40" s="2027"/>
      <c r="JUS40" s="2027"/>
      <c r="JUT40" s="2027"/>
      <c r="JUU40" s="2027"/>
      <c r="JUV40" s="2027"/>
      <c r="JUW40" s="2027"/>
      <c r="JUX40" s="2027"/>
      <c r="JUY40" s="2027"/>
      <c r="JUZ40" s="2027"/>
      <c r="JVA40" s="2027"/>
      <c r="JVB40" s="2027"/>
      <c r="JVC40" s="2027"/>
      <c r="JVD40" s="2027"/>
      <c r="JVE40" s="2027"/>
      <c r="JVF40" s="2027"/>
      <c r="JVG40" s="2027"/>
      <c r="JVH40" s="2027"/>
      <c r="JVI40" s="2027"/>
      <c r="JVJ40" s="2027"/>
      <c r="JVK40" s="2027"/>
      <c r="JVL40" s="2027"/>
      <c r="JVM40" s="2027"/>
      <c r="JVN40" s="2027"/>
      <c r="JVO40" s="2027"/>
      <c r="JVP40" s="2027"/>
      <c r="JVQ40" s="2027"/>
      <c r="JVR40" s="2027"/>
      <c r="JVS40" s="2027"/>
      <c r="JVT40" s="2027"/>
      <c r="JVU40" s="2027"/>
      <c r="JVV40" s="2027"/>
      <c r="JVW40" s="2027"/>
      <c r="JVX40" s="2027"/>
      <c r="JVY40" s="2027"/>
      <c r="JVZ40" s="2027"/>
      <c r="JWA40" s="2027"/>
      <c r="JWB40" s="2027"/>
      <c r="JWC40" s="2027"/>
      <c r="JWD40" s="2027"/>
      <c r="JWE40" s="2027"/>
      <c r="JWF40" s="2027"/>
      <c r="JWG40" s="2027"/>
      <c r="JWH40" s="2027"/>
      <c r="JWI40" s="2027"/>
      <c r="JWJ40" s="2027"/>
      <c r="JWK40" s="2027"/>
      <c r="JWL40" s="2027"/>
      <c r="JWM40" s="2027"/>
      <c r="JWN40" s="2027"/>
      <c r="JWO40" s="2027"/>
      <c r="JWP40" s="2027"/>
      <c r="JWQ40" s="2027"/>
      <c r="JWR40" s="2027"/>
      <c r="JWS40" s="2027"/>
      <c r="JWT40" s="2027"/>
      <c r="JWU40" s="2027"/>
      <c r="JWV40" s="2027"/>
      <c r="JWW40" s="2027"/>
      <c r="JWX40" s="2027"/>
      <c r="JWY40" s="2027"/>
      <c r="JWZ40" s="2027"/>
      <c r="JXA40" s="2027"/>
      <c r="JXB40" s="2027"/>
      <c r="JXC40" s="2027"/>
      <c r="JXD40" s="2027"/>
      <c r="JXE40" s="2027"/>
      <c r="JXF40" s="2027"/>
      <c r="JXG40" s="2027"/>
      <c r="JXH40" s="2027"/>
      <c r="JXI40" s="2027"/>
      <c r="JXJ40" s="2027"/>
      <c r="JXK40" s="2027"/>
      <c r="JXL40" s="2027"/>
      <c r="JXM40" s="2027"/>
      <c r="JXN40" s="2027"/>
      <c r="JXO40" s="2027"/>
      <c r="JXP40" s="2027"/>
      <c r="JXQ40" s="2027"/>
      <c r="JXR40" s="2027"/>
      <c r="JXS40" s="2027"/>
      <c r="JXT40" s="2027"/>
      <c r="JXU40" s="2027"/>
      <c r="JXV40" s="2027"/>
      <c r="JXW40" s="2027"/>
      <c r="JXX40" s="2027"/>
      <c r="JXY40" s="2027"/>
      <c r="JXZ40" s="2027"/>
      <c r="JYA40" s="2027"/>
      <c r="JYB40" s="2027"/>
      <c r="JYC40" s="2027"/>
      <c r="JYD40" s="2027"/>
      <c r="JYE40" s="2027"/>
      <c r="JYF40" s="2027"/>
      <c r="JYG40" s="2027"/>
      <c r="JYH40" s="2027"/>
      <c r="JYI40" s="2027"/>
      <c r="JYJ40" s="2027"/>
      <c r="JYK40" s="2027"/>
      <c r="JYL40" s="2027"/>
      <c r="JYM40" s="2027"/>
      <c r="JYN40" s="2027"/>
      <c r="JYO40" s="2027"/>
      <c r="JYP40" s="2027"/>
      <c r="JYQ40" s="2027"/>
      <c r="JYR40" s="2027"/>
      <c r="JYS40" s="2027"/>
      <c r="JYT40" s="2027"/>
      <c r="JYU40" s="2027"/>
      <c r="JYV40" s="2027"/>
      <c r="JYW40" s="2027"/>
      <c r="JYX40" s="2027"/>
      <c r="JYY40" s="2027"/>
      <c r="JYZ40" s="2027"/>
      <c r="JZA40" s="2027"/>
      <c r="JZB40" s="2027"/>
      <c r="JZC40" s="2027"/>
      <c r="JZD40" s="2027"/>
      <c r="JZE40" s="2027"/>
      <c r="JZF40" s="2027"/>
      <c r="JZG40" s="2027"/>
      <c r="JZH40" s="2027"/>
      <c r="JZI40" s="2027"/>
      <c r="JZJ40" s="2027"/>
      <c r="JZK40" s="2027"/>
      <c r="JZL40" s="2027"/>
      <c r="JZM40" s="2027"/>
      <c r="JZN40" s="2027"/>
      <c r="JZO40" s="2027"/>
      <c r="JZP40" s="2027"/>
      <c r="JZQ40" s="2027"/>
      <c r="JZR40" s="2027"/>
      <c r="JZS40" s="2027"/>
      <c r="JZT40" s="2027"/>
      <c r="JZU40" s="2027"/>
      <c r="JZV40" s="2027"/>
      <c r="JZW40" s="2027"/>
      <c r="JZX40" s="2027"/>
      <c r="JZY40" s="2027"/>
      <c r="JZZ40" s="2027"/>
      <c r="KAA40" s="2027"/>
      <c r="KAB40" s="2027"/>
      <c r="KAC40" s="2027"/>
      <c r="KAD40" s="2027"/>
      <c r="KAE40" s="2027"/>
      <c r="KAF40" s="2027"/>
      <c r="KAG40" s="2027"/>
      <c r="KAH40" s="2027"/>
      <c r="KAI40" s="2027"/>
      <c r="KAJ40" s="2027"/>
      <c r="KAK40" s="2027"/>
      <c r="KAL40" s="2027"/>
      <c r="KAM40" s="2027"/>
      <c r="KAN40" s="2027"/>
      <c r="KAO40" s="2027"/>
      <c r="KAP40" s="2027"/>
      <c r="KAQ40" s="2027"/>
      <c r="KAR40" s="2027"/>
      <c r="KAS40" s="2027"/>
      <c r="KAT40" s="2027"/>
      <c r="KAU40" s="2027"/>
      <c r="KAV40" s="2027"/>
      <c r="KAW40" s="2027"/>
      <c r="KAX40" s="2027"/>
      <c r="KAY40" s="2027"/>
      <c r="KAZ40" s="2027"/>
      <c r="KBA40" s="2027"/>
      <c r="KBB40" s="2027"/>
      <c r="KBC40" s="2027"/>
      <c r="KBD40" s="2027"/>
      <c r="KBE40" s="2027"/>
      <c r="KBF40" s="2027"/>
      <c r="KBG40" s="2027"/>
      <c r="KBH40" s="2027"/>
      <c r="KBI40" s="2027"/>
      <c r="KBJ40" s="2027"/>
      <c r="KBK40" s="2027"/>
      <c r="KBL40" s="2027"/>
      <c r="KBM40" s="2027"/>
      <c r="KBN40" s="2027"/>
      <c r="KBO40" s="2027"/>
      <c r="KBP40" s="2027"/>
      <c r="KBQ40" s="2027"/>
      <c r="KBR40" s="2027"/>
      <c r="KBS40" s="2027"/>
      <c r="KBT40" s="2027"/>
      <c r="KBU40" s="2027"/>
      <c r="KBV40" s="2027"/>
      <c r="KBW40" s="2027"/>
      <c r="KBX40" s="2027"/>
      <c r="KBY40" s="2027"/>
      <c r="KBZ40" s="2027"/>
      <c r="KCA40" s="2027"/>
      <c r="KCB40" s="2027"/>
      <c r="KCC40" s="2027"/>
      <c r="KCD40" s="2027"/>
      <c r="KCE40" s="2027"/>
      <c r="KCF40" s="2027"/>
      <c r="KCG40" s="2027"/>
      <c r="KCH40" s="2027"/>
      <c r="KCI40" s="2027"/>
      <c r="KCJ40" s="2027"/>
      <c r="KCK40" s="2027"/>
      <c r="KCL40" s="2027"/>
      <c r="KCM40" s="2027"/>
      <c r="KCN40" s="2027"/>
      <c r="KCO40" s="2027"/>
      <c r="KCP40" s="2027"/>
      <c r="KCQ40" s="2027"/>
      <c r="KCR40" s="2027"/>
      <c r="KCS40" s="2027"/>
      <c r="KCT40" s="2027"/>
      <c r="KCU40" s="2027"/>
      <c r="KCV40" s="2027"/>
      <c r="KCW40" s="2027"/>
      <c r="KCX40" s="2027"/>
      <c r="KCY40" s="2027"/>
      <c r="KCZ40" s="2027"/>
      <c r="KDA40" s="2027"/>
      <c r="KDB40" s="2027"/>
      <c r="KDC40" s="2027"/>
      <c r="KDD40" s="2027"/>
      <c r="KDE40" s="2027"/>
      <c r="KDF40" s="2027"/>
      <c r="KDG40" s="2027"/>
      <c r="KDH40" s="2027"/>
      <c r="KDI40" s="2027"/>
      <c r="KDJ40" s="2027"/>
      <c r="KDK40" s="2027"/>
      <c r="KDL40" s="2027"/>
      <c r="KDM40" s="2027"/>
      <c r="KDN40" s="2027"/>
      <c r="KDO40" s="2027"/>
      <c r="KDP40" s="2027"/>
      <c r="KDQ40" s="2027"/>
      <c r="KDR40" s="2027"/>
      <c r="KDS40" s="2027"/>
      <c r="KDT40" s="2027"/>
      <c r="KDU40" s="2027"/>
      <c r="KDV40" s="2027"/>
      <c r="KDW40" s="2027"/>
      <c r="KDX40" s="2027"/>
      <c r="KDY40" s="2027"/>
      <c r="KDZ40" s="2027"/>
      <c r="KEA40" s="2027"/>
      <c r="KEB40" s="2027"/>
      <c r="KEC40" s="2027"/>
      <c r="KED40" s="2027"/>
      <c r="KEE40" s="2027"/>
      <c r="KEF40" s="2027"/>
      <c r="KEG40" s="2027"/>
      <c r="KEH40" s="2027"/>
      <c r="KEI40" s="2027"/>
      <c r="KEJ40" s="2027"/>
      <c r="KEK40" s="2027"/>
      <c r="KEL40" s="2027"/>
      <c r="KEM40" s="2027"/>
      <c r="KEN40" s="2027"/>
      <c r="KEO40" s="2027"/>
      <c r="KEP40" s="2027"/>
      <c r="KEQ40" s="2027"/>
      <c r="KER40" s="2027"/>
      <c r="KES40" s="2027"/>
      <c r="KET40" s="2027"/>
      <c r="KEU40" s="2027"/>
      <c r="KEV40" s="2027"/>
      <c r="KEW40" s="2027"/>
      <c r="KEX40" s="2027"/>
      <c r="KEY40" s="2027"/>
      <c r="KEZ40" s="2027"/>
      <c r="KFA40" s="2027"/>
      <c r="KFB40" s="2027"/>
      <c r="KFC40" s="2027"/>
      <c r="KFD40" s="2027"/>
      <c r="KFE40" s="2027"/>
      <c r="KFF40" s="2027"/>
      <c r="KFG40" s="2027"/>
      <c r="KFH40" s="2027"/>
      <c r="KFI40" s="2027"/>
      <c r="KFJ40" s="2027"/>
      <c r="KFK40" s="2027"/>
      <c r="KFL40" s="2027"/>
      <c r="KFM40" s="2027"/>
      <c r="KFN40" s="2027"/>
      <c r="KFO40" s="2027"/>
      <c r="KFP40" s="2027"/>
      <c r="KFQ40" s="2027"/>
      <c r="KFR40" s="2027"/>
      <c r="KFS40" s="2027"/>
      <c r="KFT40" s="2027"/>
      <c r="KFU40" s="2027"/>
      <c r="KFV40" s="2027"/>
      <c r="KFW40" s="2027"/>
      <c r="KFX40" s="2027"/>
      <c r="KFY40" s="2027"/>
      <c r="KFZ40" s="2027"/>
      <c r="KGA40" s="2027"/>
      <c r="KGB40" s="2027"/>
      <c r="KGC40" s="2027"/>
      <c r="KGD40" s="2027"/>
      <c r="KGE40" s="2027"/>
      <c r="KGF40" s="2027"/>
      <c r="KGG40" s="2027"/>
      <c r="KGH40" s="2027"/>
      <c r="KGI40" s="2027"/>
      <c r="KGJ40" s="2027"/>
      <c r="KGK40" s="2027"/>
      <c r="KGL40" s="2027"/>
      <c r="KGM40" s="2027"/>
      <c r="KGN40" s="2027"/>
      <c r="KGO40" s="2027"/>
      <c r="KGP40" s="2027"/>
      <c r="KGQ40" s="2027"/>
      <c r="KGR40" s="2027"/>
      <c r="KGS40" s="2027"/>
      <c r="KGT40" s="2027"/>
      <c r="KGU40" s="2027"/>
      <c r="KGV40" s="2027"/>
      <c r="KGW40" s="2027"/>
      <c r="KGX40" s="2027"/>
      <c r="KGY40" s="2027"/>
      <c r="KGZ40" s="2027"/>
      <c r="KHA40" s="2027"/>
      <c r="KHB40" s="2027"/>
      <c r="KHC40" s="2027"/>
      <c r="KHD40" s="2027"/>
      <c r="KHE40" s="2027"/>
      <c r="KHF40" s="2027"/>
      <c r="KHG40" s="2027"/>
      <c r="KHH40" s="2027"/>
      <c r="KHI40" s="2027"/>
      <c r="KHJ40" s="2027"/>
      <c r="KHK40" s="2027"/>
      <c r="KHL40" s="2027"/>
      <c r="KHM40" s="2027"/>
      <c r="KHN40" s="2027"/>
      <c r="KHO40" s="2027"/>
      <c r="KHP40" s="2027"/>
      <c r="KHQ40" s="2027"/>
      <c r="KHR40" s="2027"/>
      <c r="KHS40" s="2027"/>
      <c r="KHT40" s="2027"/>
      <c r="KHU40" s="2027"/>
      <c r="KHV40" s="2027"/>
      <c r="KHW40" s="2027"/>
      <c r="KHX40" s="2027"/>
      <c r="KHY40" s="2027"/>
      <c r="KHZ40" s="2027"/>
      <c r="KIA40" s="2027"/>
      <c r="KIB40" s="2027"/>
      <c r="KIC40" s="2027"/>
      <c r="KID40" s="2027"/>
      <c r="KIE40" s="2027"/>
      <c r="KIF40" s="2027"/>
      <c r="KIG40" s="2027"/>
      <c r="KIH40" s="2027"/>
      <c r="KII40" s="2027"/>
      <c r="KIJ40" s="2027"/>
      <c r="KIK40" s="2027"/>
      <c r="KIL40" s="2027"/>
      <c r="KIM40" s="2027"/>
      <c r="KIN40" s="2027"/>
      <c r="KIO40" s="2027"/>
      <c r="KIP40" s="2027"/>
      <c r="KIQ40" s="2027"/>
      <c r="KIR40" s="2027"/>
      <c r="KIS40" s="2027"/>
      <c r="KIT40" s="2027"/>
      <c r="KIU40" s="2027"/>
      <c r="KIV40" s="2027"/>
      <c r="KIW40" s="2027"/>
      <c r="KIX40" s="2027"/>
      <c r="KIY40" s="2027"/>
      <c r="KIZ40" s="2027"/>
      <c r="KJA40" s="2027"/>
      <c r="KJB40" s="2027"/>
      <c r="KJC40" s="2027"/>
      <c r="KJD40" s="2027"/>
      <c r="KJE40" s="2027"/>
      <c r="KJF40" s="2027"/>
      <c r="KJG40" s="2027"/>
      <c r="KJH40" s="2027"/>
      <c r="KJI40" s="2027"/>
      <c r="KJJ40" s="2027"/>
      <c r="KJK40" s="2027"/>
      <c r="KJL40" s="2027"/>
      <c r="KJM40" s="2027"/>
      <c r="KJN40" s="2027"/>
      <c r="KJO40" s="2027"/>
      <c r="KJP40" s="2027"/>
      <c r="KJQ40" s="2027"/>
      <c r="KJR40" s="2027"/>
      <c r="KJS40" s="2027"/>
      <c r="KJT40" s="2027"/>
      <c r="KJU40" s="2027"/>
      <c r="KJV40" s="2027"/>
      <c r="KJW40" s="2027"/>
      <c r="KJX40" s="2027"/>
      <c r="KJY40" s="2027"/>
      <c r="KJZ40" s="2027"/>
      <c r="KKA40" s="2027"/>
      <c r="KKB40" s="2027"/>
      <c r="KKC40" s="2027"/>
      <c r="KKD40" s="2027"/>
      <c r="KKE40" s="2027"/>
      <c r="KKF40" s="2027"/>
      <c r="KKG40" s="2027"/>
      <c r="KKH40" s="2027"/>
      <c r="KKI40" s="2027"/>
      <c r="KKJ40" s="2027"/>
      <c r="KKK40" s="2027"/>
      <c r="KKL40" s="2027"/>
      <c r="KKM40" s="2027"/>
      <c r="KKN40" s="2027"/>
      <c r="KKO40" s="2027"/>
      <c r="KKP40" s="2027"/>
      <c r="KKQ40" s="2027"/>
      <c r="KKR40" s="2027"/>
      <c r="KKS40" s="2027"/>
      <c r="KKT40" s="2027"/>
      <c r="KKU40" s="2027"/>
      <c r="KKV40" s="2027"/>
      <c r="KKW40" s="2027"/>
      <c r="KKX40" s="2027"/>
      <c r="KKY40" s="2027"/>
      <c r="KKZ40" s="2027"/>
      <c r="KLA40" s="2027"/>
      <c r="KLB40" s="2027"/>
      <c r="KLC40" s="2027"/>
      <c r="KLD40" s="2027"/>
      <c r="KLE40" s="2027"/>
      <c r="KLF40" s="2027"/>
      <c r="KLG40" s="2027"/>
      <c r="KLH40" s="2027"/>
      <c r="KLI40" s="2027"/>
      <c r="KLJ40" s="2027"/>
      <c r="KLK40" s="2027"/>
      <c r="KLL40" s="2027"/>
      <c r="KLM40" s="2027"/>
      <c r="KLN40" s="2027"/>
      <c r="KLO40" s="2027"/>
      <c r="KLP40" s="2027"/>
      <c r="KLQ40" s="2027"/>
      <c r="KLR40" s="2027"/>
      <c r="KLS40" s="2027"/>
      <c r="KLT40" s="2027"/>
      <c r="KLU40" s="2027"/>
      <c r="KLV40" s="2027"/>
      <c r="KLW40" s="2027"/>
      <c r="KLX40" s="2027"/>
      <c r="KLY40" s="2027"/>
      <c r="KLZ40" s="2027"/>
      <c r="KMA40" s="2027"/>
      <c r="KMB40" s="2027"/>
      <c r="KMC40" s="2027"/>
      <c r="KMD40" s="2027"/>
      <c r="KME40" s="2027"/>
      <c r="KMF40" s="2027"/>
      <c r="KMG40" s="2027"/>
      <c r="KMH40" s="2027"/>
      <c r="KMI40" s="2027"/>
      <c r="KMJ40" s="2027"/>
      <c r="KMK40" s="2027"/>
      <c r="KML40" s="2027"/>
      <c r="KMM40" s="2027"/>
      <c r="KMN40" s="2027"/>
      <c r="KMO40" s="2027"/>
      <c r="KMP40" s="2027"/>
      <c r="KMQ40" s="2027"/>
      <c r="KMR40" s="2027"/>
      <c r="KMS40" s="2027"/>
      <c r="KMT40" s="2027"/>
      <c r="KMU40" s="2027"/>
      <c r="KMV40" s="2027"/>
      <c r="KMW40" s="2027"/>
      <c r="KMX40" s="2027"/>
      <c r="KMY40" s="2027"/>
      <c r="KMZ40" s="2027"/>
      <c r="KNA40" s="2027"/>
      <c r="KNB40" s="2027"/>
      <c r="KNC40" s="2027"/>
      <c r="KND40" s="2027"/>
      <c r="KNE40" s="2027"/>
      <c r="KNF40" s="2027"/>
      <c r="KNG40" s="2027"/>
      <c r="KNH40" s="2027"/>
      <c r="KNI40" s="2027"/>
      <c r="KNJ40" s="2027"/>
      <c r="KNK40" s="2027"/>
      <c r="KNL40" s="2027"/>
      <c r="KNM40" s="2027"/>
      <c r="KNN40" s="2027"/>
      <c r="KNO40" s="2027"/>
      <c r="KNP40" s="2027"/>
      <c r="KNQ40" s="2027"/>
      <c r="KNR40" s="2027"/>
      <c r="KNS40" s="2027"/>
      <c r="KNT40" s="2027"/>
      <c r="KNU40" s="2027"/>
      <c r="KNV40" s="2027"/>
      <c r="KNW40" s="2027"/>
      <c r="KNX40" s="2027"/>
      <c r="KNY40" s="2027"/>
      <c r="KNZ40" s="2027"/>
      <c r="KOA40" s="2027"/>
      <c r="KOB40" s="2027"/>
      <c r="KOC40" s="2027"/>
      <c r="KOD40" s="2027"/>
      <c r="KOE40" s="2027"/>
      <c r="KOF40" s="2027"/>
      <c r="KOG40" s="2027"/>
      <c r="KOH40" s="2027"/>
      <c r="KOI40" s="2027"/>
      <c r="KOJ40" s="2027"/>
      <c r="KOK40" s="2027"/>
      <c r="KOL40" s="2027"/>
      <c r="KOM40" s="2027"/>
      <c r="KON40" s="2027"/>
      <c r="KOO40" s="2027"/>
      <c r="KOP40" s="2027"/>
      <c r="KOQ40" s="2027"/>
      <c r="KOR40" s="2027"/>
      <c r="KOS40" s="2027"/>
      <c r="KOT40" s="2027"/>
      <c r="KOU40" s="2027"/>
      <c r="KOV40" s="2027"/>
      <c r="KOW40" s="2027"/>
      <c r="KOX40" s="2027"/>
      <c r="KOY40" s="2027"/>
      <c r="KOZ40" s="2027"/>
      <c r="KPA40" s="2027"/>
      <c r="KPB40" s="2027"/>
      <c r="KPC40" s="2027"/>
      <c r="KPD40" s="2027"/>
      <c r="KPE40" s="2027"/>
      <c r="KPF40" s="2027"/>
      <c r="KPG40" s="2027"/>
      <c r="KPH40" s="2027"/>
      <c r="KPI40" s="2027"/>
      <c r="KPJ40" s="2027"/>
      <c r="KPK40" s="2027"/>
      <c r="KPL40" s="2027"/>
      <c r="KPM40" s="2027"/>
      <c r="KPN40" s="2027"/>
      <c r="KPO40" s="2027"/>
      <c r="KPP40" s="2027"/>
      <c r="KPQ40" s="2027"/>
      <c r="KPR40" s="2027"/>
      <c r="KPS40" s="2027"/>
      <c r="KPT40" s="2027"/>
      <c r="KPU40" s="2027"/>
      <c r="KPV40" s="2027"/>
      <c r="KPW40" s="2027"/>
      <c r="KPX40" s="2027"/>
      <c r="KPY40" s="2027"/>
      <c r="KPZ40" s="2027"/>
      <c r="KQA40" s="2027"/>
      <c r="KQB40" s="2027"/>
      <c r="KQC40" s="2027"/>
      <c r="KQD40" s="2027"/>
      <c r="KQE40" s="2027"/>
      <c r="KQF40" s="2027"/>
      <c r="KQG40" s="2027"/>
      <c r="KQH40" s="2027"/>
      <c r="KQI40" s="2027"/>
      <c r="KQJ40" s="2027"/>
      <c r="KQK40" s="2027"/>
      <c r="KQL40" s="2027"/>
      <c r="KQM40" s="2027"/>
      <c r="KQN40" s="2027"/>
      <c r="KQO40" s="2027"/>
      <c r="KQP40" s="2027"/>
      <c r="KQQ40" s="2027"/>
      <c r="KQR40" s="2027"/>
      <c r="KQS40" s="2027"/>
      <c r="KQT40" s="2027"/>
      <c r="KQU40" s="2027"/>
      <c r="KQV40" s="2027"/>
      <c r="KQW40" s="2027"/>
      <c r="KQX40" s="2027"/>
      <c r="KQY40" s="2027"/>
      <c r="KQZ40" s="2027"/>
      <c r="KRA40" s="2027"/>
      <c r="KRB40" s="2027"/>
      <c r="KRC40" s="2027"/>
      <c r="KRD40" s="2027"/>
      <c r="KRE40" s="2027"/>
      <c r="KRF40" s="2027"/>
      <c r="KRG40" s="2027"/>
      <c r="KRH40" s="2027"/>
      <c r="KRI40" s="2027"/>
      <c r="KRJ40" s="2027"/>
      <c r="KRK40" s="2027"/>
      <c r="KRL40" s="2027"/>
      <c r="KRM40" s="2027"/>
      <c r="KRN40" s="2027"/>
      <c r="KRO40" s="2027"/>
      <c r="KRP40" s="2027"/>
      <c r="KRQ40" s="2027"/>
      <c r="KRR40" s="2027"/>
      <c r="KRS40" s="2027"/>
      <c r="KRT40" s="2027"/>
      <c r="KRU40" s="2027"/>
      <c r="KRV40" s="2027"/>
      <c r="KRW40" s="2027"/>
      <c r="KRX40" s="2027"/>
      <c r="KRY40" s="2027"/>
      <c r="KRZ40" s="2027"/>
      <c r="KSA40" s="2027"/>
      <c r="KSB40" s="2027"/>
      <c r="KSC40" s="2027"/>
      <c r="KSD40" s="2027"/>
      <c r="KSE40" s="2027"/>
      <c r="KSF40" s="2027"/>
      <c r="KSG40" s="2027"/>
      <c r="KSH40" s="2027"/>
      <c r="KSI40" s="2027"/>
      <c r="KSJ40" s="2027"/>
      <c r="KSK40" s="2027"/>
      <c r="KSL40" s="2027"/>
      <c r="KSM40" s="2027"/>
      <c r="KSN40" s="2027"/>
      <c r="KSO40" s="2027"/>
      <c r="KSP40" s="2027"/>
      <c r="KSQ40" s="2027"/>
      <c r="KSR40" s="2027"/>
      <c r="KSS40" s="2027"/>
      <c r="KST40" s="2027"/>
      <c r="KSU40" s="2027"/>
      <c r="KSV40" s="2027"/>
      <c r="KSW40" s="2027"/>
      <c r="KSX40" s="2027"/>
      <c r="KSY40" s="2027"/>
      <c r="KSZ40" s="2027"/>
      <c r="KTA40" s="2027"/>
      <c r="KTB40" s="2027"/>
      <c r="KTC40" s="2027"/>
      <c r="KTD40" s="2027"/>
      <c r="KTE40" s="2027"/>
      <c r="KTF40" s="2027"/>
      <c r="KTG40" s="2027"/>
      <c r="KTH40" s="2027"/>
      <c r="KTI40" s="2027"/>
      <c r="KTJ40" s="2027"/>
      <c r="KTK40" s="2027"/>
      <c r="KTL40" s="2027"/>
      <c r="KTM40" s="2027"/>
      <c r="KTN40" s="2027"/>
      <c r="KTO40" s="2027"/>
      <c r="KTP40" s="2027"/>
      <c r="KTQ40" s="2027"/>
      <c r="KTR40" s="2027"/>
      <c r="KTS40" s="2027"/>
      <c r="KTT40" s="2027"/>
      <c r="KTU40" s="2027"/>
      <c r="KTV40" s="2027"/>
      <c r="KTW40" s="2027"/>
      <c r="KTX40" s="2027"/>
      <c r="KTY40" s="2027"/>
      <c r="KTZ40" s="2027"/>
      <c r="KUA40" s="2027"/>
      <c r="KUB40" s="2027"/>
      <c r="KUC40" s="2027"/>
      <c r="KUD40" s="2027"/>
      <c r="KUE40" s="2027"/>
      <c r="KUF40" s="2027"/>
      <c r="KUG40" s="2027"/>
      <c r="KUH40" s="2027"/>
      <c r="KUI40" s="2027"/>
      <c r="KUJ40" s="2027"/>
      <c r="KUK40" s="2027"/>
      <c r="KUL40" s="2027"/>
      <c r="KUM40" s="2027"/>
      <c r="KUN40" s="2027"/>
      <c r="KUO40" s="2027"/>
      <c r="KUP40" s="2027"/>
      <c r="KUQ40" s="2027"/>
      <c r="KUR40" s="2027"/>
      <c r="KUS40" s="2027"/>
      <c r="KUT40" s="2027"/>
      <c r="KUU40" s="2027"/>
      <c r="KUV40" s="2027"/>
      <c r="KUW40" s="2027"/>
      <c r="KUX40" s="2027"/>
      <c r="KUY40" s="2027"/>
      <c r="KUZ40" s="2027"/>
      <c r="KVA40" s="2027"/>
      <c r="KVB40" s="2027"/>
      <c r="KVC40" s="2027"/>
      <c r="KVD40" s="2027"/>
      <c r="KVE40" s="2027"/>
      <c r="KVF40" s="2027"/>
      <c r="KVG40" s="2027"/>
      <c r="KVH40" s="2027"/>
      <c r="KVI40" s="2027"/>
      <c r="KVJ40" s="2027"/>
      <c r="KVK40" s="2027"/>
      <c r="KVL40" s="2027"/>
      <c r="KVM40" s="2027"/>
      <c r="KVN40" s="2027"/>
      <c r="KVO40" s="2027"/>
      <c r="KVP40" s="2027"/>
      <c r="KVQ40" s="2027"/>
      <c r="KVR40" s="2027"/>
      <c r="KVS40" s="2027"/>
      <c r="KVT40" s="2027"/>
      <c r="KVU40" s="2027"/>
      <c r="KVV40" s="2027"/>
      <c r="KVW40" s="2027"/>
      <c r="KVX40" s="2027"/>
      <c r="KVY40" s="2027"/>
      <c r="KVZ40" s="2027"/>
      <c r="KWA40" s="2027"/>
      <c r="KWB40" s="2027"/>
      <c r="KWC40" s="2027"/>
      <c r="KWD40" s="2027"/>
      <c r="KWE40" s="2027"/>
      <c r="KWF40" s="2027"/>
      <c r="KWG40" s="2027"/>
      <c r="KWH40" s="2027"/>
      <c r="KWI40" s="2027"/>
      <c r="KWJ40" s="2027"/>
      <c r="KWK40" s="2027"/>
      <c r="KWL40" s="2027"/>
      <c r="KWM40" s="2027"/>
      <c r="KWN40" s="2027"/>
      <c r="KWO40" s="2027"/>
      <c r="KWP40" s="2027"/>
      <c r="KWQ40" s="2027"/>
      <c r="KWR40" s="2027"/>
      <c r="KWS40" s="2027"/>
      <c r="KWT40" s="2027"/>
      <c r="KWU40" s="2027"/>
      <c r="KWV40" s="2027"/>
      <c r="KWW40" s="2027"/>
      <c r="KWX40" s="2027"/>
      <c r="KWY40" s="2027"/>
      <c r="KWZ40" s="2027"/>
      <c r="KXA40" s="2027"/>
      <c r="KXB40" s="2027"/>
      <c r="KXC40" s="2027"/>
      <c r="KXD40" s="2027"/>
      <c r="KXE40" s="2027"/>
      <c r="KXF40" s="2027"/>
      <c r="KXG40" s="2027"/>
      <c r="KXH40" s="2027"/>
      <c r="KXI40" s="2027"/>
      <c r="KXJ40" s="2027"/>
      <c r="KXK40" s="2027"/>
      <c r="KXL40" s="2027"/>
      <c r="KXM40" s="2027"/>
      <c r="KXN40" s="2027"/>
      <c r="KXO40" s="2027"/>
      <c r="KXP40" s="2027"/>
      <c r="KXQ40" s="2027"/>
      <c r="KXR40" s="2027"/>
      <c r="KXS40" s="2027"/>
      <c r="KXT40" s="2027"/>
      <c r="KXU40" s="2027"/>
      <c r="KXV40" s="2027"/>
      <c r="KXW40" s="2027"/>
      <c r="KXX40" s="2027"/>
      <c r="KXY40" s="2027"/>
      <c r="KXZ40" s="2027"/>
      <c r="KYA40" s="2027"/>
      <c r="KYB40" s="2027"/>
      <c r="KYC40" s="2027"/>
      <c r="KYD40" s="2027"/>
      <c r="KYE40" s="2027"/>
      <c r="KYF40" s="2027"/>
      <c r="KYG40" s="2027"/>
      <c r="KYH40" s="2027"/>
      <c r="KYI40" s="2027"/>
      <c r="KYJ40" s="2027"/>
      <c r="KYK40" s="2027"/>
      <c r="KYL40" s="2027"/>
      <c r="KYM40" s="2027"/>
      <c r="KYN40" s="2027"/>
      <c r="KYO40" s="2027"/>
      <c r="KYP40" s="2027"/>
      <c r="KYQ40" s="2027"/>
      <c r="KYR40" s="2027"/>
      <c r="KYS40" s="2027"/>
      <c r="KYT40" s="2027"/>
      <c r="KYU40" s="2027"/>
      <c r="KYV40" s="2027"/>
      <c r="KYW40" s="2027"/>
      <c r="KYX40" s="2027"/>
      <c r="KYY40" s="2027"/>
      <c r="KYZ40" s="2027"/>
      <c r="KZA40" s="2027"/>
      <c r="KZB40" s="2027"/>
      <c r="KZC40" s="2027"/>
      <c r="KZD40" s="2027"/>
      <c r="KZE40" s="2027"/>
      <c r="KZF40" s="2027"/>
      <c r="KZG40" s="2027"/>
      <c r="KZH40" s="2027"/>
      <c r="KZI40" s="2027"/>
      <c r="KZJ40" s="2027"/>
      <c r="KZK40" s="2027"/>
      <c r="KZL40" s="2027"/>
      <c r="KZM40" s="2027"/>
      <c r="KZN40" s="2027"/>
      <c r="KZO40" s="2027"/>
      <c r="KZP40" s="2027"/>
      <c r="KZQ40" s="2027"/>
      <c r="KZR40" s="2027"/>
      <c r="KZS40" s="2027"/>
      <c r="KZT40" s="2027"/>
      <c r="KZU40" s="2027"/>
      <c r="KZV40" s="2027"/>
      <c r="KZW40" s="2027"/>
      <c r="KZX40" s="2027"/>
      <c r="KZY40" s="2027"/>
      <c r="KZZ40" s="2027"/>
      <c r="LAA40" s="2027"/>
      <c r="LAB40" s="2027"/>
      <c r="LAC40" s="2027"/>
      <c r="LAD40" s="2027"/>
      <c r="LAE40" s="2027"/>
      <c r="LAF40" s="2027"/>
      <c r="LAG40" s="2027"/>
      <c r="LAH40" s="2027"/>
      <c r="LAI40" s="2027"/>
      <c r="LAJ40" s="2027"/>
      <c r="LAK40" s="2027"/>
      <c r="LAL40" s="2027"/>
      <c r="LAM40" s="2027"/>
      <c r="LAN40" s="2027"/>
      <c r="LAO40" s="2027"/>
      <c r="LAP40" s="2027"/>
      <c r="LAQ40" s="2027"/>
      <c r="LAR40" s="2027"/>
      <c r="LAS40" s="2027"/>
      <c r="LAT40" s="2027"/>
      <c r="LAU40" s="2027"/>
      <c r="LAV40" s="2027"/>
      <c r="LAW40" s="2027"/>
      <c r="LAX40" s="2027"/>
      <c r="LAY40" s="2027"/>
      <c r="LAZ40" s="2027"/>
      <c r="LBA40" s="2027"/>
      <c r="LBB40" s="2027"/>
      <c r="LBC40" s="2027"/>
      <c r="LBD40" s="2027"/>
      <c r="LBE40" s="2027"/>
      <c r="LBF40" s="2027"/>
      <c r="LBG40" s="2027"/>
      <c r="LBH40" s="2027"/>
      <c r="LBI40" s="2027"/>
      <c r="LBJ40" s="2027"/>
      <c r="LBK40" s="2027"/>
      <c r="LBL40" s="2027"/>
      <c r="LBM40" s="2027"/>
      <c r="LBN40" s="2027"/>
      <c r="LBO40" s="2027"/>
      <c r="LBP40" s="2027"/>
      <c r="LBQ40" s="2027"/>
      <c r="LBR40" s="2027"/>
      <c r="LBS40" s="2027"/>
      <c r="LBT40" s="2027"/>
      <c r="LBU40" s="2027"/>
      <c r="LBV40" s="2027"/>
      <c r="LBW40" s="2027"/>
      <c r="LBX40" s="2027"/>
      <c r="LBY40" s="2027"/>
      <c r="LBZ40" s="2027"/>
      <c r="LCA40" s="2027"/>
      <c r="LCB40" s="2027"/>
      <c r="LCC40" s="2027"/>
      <c r="LCD40" s="2027"/>
      <c r="LCE40" s="2027"/>
      <c r="LCF40" s="2027"/>
      <c r="LCG40" s="2027"/>
      <c r="LCH40" s="2027"/>
      <c r="LCI40" s="2027"/>
      <c r="LCJ40" s="2027"/>
      <c r="LCK40" s="2027"/>
      <c r="LCL40" s="2027"/>
      <c r="LCM40" s="2027"/>
      <c r="LCN40" s="2027"/>
      <c r="LCO40" s="2027"/>
      <c r="LCP40" s="2027"/>
      <c r="LCQ40" s="2027"/>
      <c r="LCR40" s="2027"/>
      <c r="LCS40" s="2027"/>
      <c r="LCT40" s="2027"/>
      <c r="LCU40" s="2027"/>
      <c r="LCV40" s="2027"/>
      <c r="LCW40" s="2027"/>
      <c r="LCX40" s="2027"/>
      <c r="LCY40" s="2027"/>
      <c r="LCZ40" s="2027"/>
      <c r="LDA40" s="2027"/>
      <c r="LDB40" s="2027"/>
      <c r="LDC40" s="2027"/>
      <c r="LDD40" s="2027"/>
      <c r="LDE40" s="2027"/>
      <c r="LDF40" s="2027"/>
      <c r="LDG40" s="2027"/>
      <c r="LDH40" s="2027"/>
      <c r="LDI40" s="2027"/>
      <c r="LDJ40" s="2027"/>
      <c r="LDK40" s="2027"/>
      <c r="LDL40" s="2027"/>
      <c r="LDM40" s="2027"/>
      <c r="LDN40" s="2027"/>
      <c r="LDO40" s="2027"/>
      <c r="LDP40" s="2027"/>
      <c r="LDQ40" s="2027"/>
      <c r="LDR40" s="2027"/>
      <c r="LDS40" s="2027"/>
      <c r="LDT40" s="2027"/>
      <c r="LDU40" s="2027"/>
      <c r="LDV40" s="2027"/>
      <c r="LDW40" s="2027"/>
      <c r="LDX40" s="2027"/>
      <c r="LDY40" s="2027"/>
      <c r="LDZ40" s="2027"/>
      <c r="LEA40" s="2027"/>
      <c r="LEB40" s="2027"/>
      <c r="LEC40" s="2027"/>
      <c r="LED40" s="2027"/>
      <c r="LEE40" s="2027"/>
      <c r="LEF40" s="2027"/>
      <c r="LEG40" s="2027"/>
      <c r="LEH40" s="2027"/>
      <c r="LEI40" s="2027"/>
      <c r="LEJ40" s="2027"/>
      <c r="LEK40" s="2027"/>
      <c r="LEL40" s="2027"/>
      <c r="LEM40" s="2027"/>
      <c r="LEN40" s="2027"/>
      <c r="LEO40" s="2027"/>
      <c r="LEP40" s="2027"/>
      <c r="LEQ40" s="2027"/>
      <c r="LER40" s="2027"/>
      <c r="LES40" s="2027"/>
      <c r="LET40" s="2027"/>
      <c r="LEU40" s="2027"/>
      <c r="LEV40" s="2027"/>
      <c r="LEW40" s="2027"/>
      <c r="LEX40" s="2027"/>
      <c r="LEY40" s="2027"/>
      <c r="LEZ40" s="2027"/>
      <c r="LFA40" s="2027"/>
      <c r="LFB40" s="2027"/>
      <c r="LFC40" s="2027"/>
      <c r="LFD40" s="2027"/>
      <c r="LFE40" s="2027"/>
      <c r="LFF40" s="2027"/>
      <c r="LFG40" s="2027"/>
      <c r="LFH40" s="2027"/>
      <c r="LFI40" s="2027"/>
      <c r="LFJ40" s="2027"/>
      <c r="LFK40" s="2027"/>
      <c r="LFL40" s="2027"/>
      <c r="LFM40" s="2027"/>
      <c r="LFN40" s="2027"/>
      <c r="LFO40" s="2027"/>
      <c r="LFP40" s="2027"/>
      <c r="LFQ40" s="2027"/>
      <c r="LFR40" s="2027"/>
      <c r="LFS40" s="2027"/>
      <c r="LFT40" s="2027"/>
      <c r="LFU40" s="2027"/>
      <c r="LFV40" s="2027"/>
      <c r="LFW40" s="2027"/>
      <c r="LFX40" s="2027"/>
      <c r="LFY40" s="2027"/>
      <c r="LFZ40" s="2027"/>
      <c r="LGA40" s="2027"/>
      <c r="LGB40" s="2027"/>
      <c r="LGC40" s="2027"/>
      <c r="LGD40" s="2027"/>
      <c r="LGE40" s="2027"/>
      <c r="LGF40" s="2027"/>
      <c r="LGG40" s="2027"/>
      <c r="LGH40" s="2027"/>
      <c r="LGI40" s="2027"/>
      <c r="LGJ40" s="2027"/>
      <c r="LGK40" s="2027"/>
      <c r="LGL40" s="2027"/>
      <c r="LGM40" s="2027"/>
      <c r="LGN40" s="2027"/>
      <c r="LGO40" s="2027"/>
      <c r="LGP40" s="2027"/>
      <c r="LGQ40" s="2027"/>
      <c r="LGR40" s="2027"/>
      <c r="LGS40" s="2027"/>
      <c r="LGT40" s="2027"/>
      <c r="LGU40" s="2027"/>
      <c r="LGV40" s="2027"/>
      <c r="LGW40" s="2027"/>
      <c r="LGX40" s="2027"/>
      <c r="LGY40" s="2027"/>
      <c r="LGZ40" s="2027"/>
      <c r="LHA40" s="2027"/>
      <c r="LHB40" s="2027"/>
      <c r="LHC40" s="2027"/>
      <c r="LHD40" s="2027"/>
      <c r="LHE40" s="2027"/>
      <c r="LHF40" s="2027"/>
      <c r="LHG40" s="2027"/>
      <c r="LHH40" s="2027"/>
      <c r="LHI40" s="2027"/>
      <c r="LHJ40" s="2027"/>
      <c r="LHK40" s="2027"/>
      <c r="LHL40" s="2027"/>
      <c r="LHM40" s="2027"/>
      <c r="LHN40" s="2027"/>
      <c r="LHO40" s="2027"/>
      <c r="LHP40" s="2027"/>
      <c r="LHQ40" s="2027"/>
      <c r="LHR40" s="2027"/>
      <c r="LHS40" s="2027"/>
      <c r="LHT40" s="2027"/>
      <c r="LHU40" s="2027"/>
      <c r="LHV40" s="2027"/>
      <c r="LHW40" s="2027"/>
      <c r="LHX40" s="2027"/>
      <c r="LHY40" s="2027"/>
      <c r="LHZ40" s="2027"/>
      <c r="LIA40" s="2027"/>
      <c r="LIB40" s="2027"/>
      <c r="LIC40" s="2027"/>
      <c r="LID40" s="2027"/>
      <c r="LIE40" s="2027"/>
      <c r="LIF40" s="2027"/>
      <c r="LIG40" s="2027"/>
      <c r="LIH40" s="2027"/>
      <c r="LII40" s="2027"/>
      <c r="LIJ40" s="2027"/>
      <c r="LIK40" s="2027"/>
      <c r="LIL40" s="2027"/>
      <c r="LIM40" s="2027"/>
      <c r="LIN40" s="2027"/>
      <c r="LIO40" s="2027"/>
      <c r="LIP40" s="2027"/>
      <c r="LIQ40" s="2027"/>
      <c r="LIR40" s="2027"/>
      <c r="LIS40" s="2027"/>
      <c r="LIT40" s="2027"/>
      <c r="LIU40" s="2027"/>
      <c r="LIV40" s="2027"/>
      <c r="LIW40" s="2027"/>
      <c r="LIX40" s="2027"/>
      <c r="LIY40" s="2027"/>
      <c r="LIZ40" s="2027"/>
      <c r="LJA40" s="2027"/>
      <c r="LJB40" s="2027"/>
      <c r="LJC40" s="2027"/>
      <c r="LJD40" s="2027"/>
      <c r="LJE40" s="2027"/>
      <c r="LJF40" s="2027"/>
      <c r="LJG40" s="2027"/>
      <c r="LJH40" s="2027"/>
      <c r="LJI40" s="2027"/>
      <c r="LJJ40" s="2027"/>
      <c r="LJK40" s="2027"/>
      <c r="LJL40" s="2027"/>
      <c r="LJM40" s="2027"/>
      <c r="LJN40" s="2027"/>
      <c r="LJO40" s="2027"/>
      <c r="LJP40" s="2027"/>
      <c r="LJQ40" s="2027"/>
      <c r="LJR40" s="2027"/>
      <c r="LJS40" s="2027"/>
      <c r="LJT40" s="2027"/>
      <c r="LJU40" s="2027"/>
      <c r="LJV40" s="2027"/>
      <c r="LJW40" s="2027"/>
      <c r="LJX40" s="2027"/>
      <c r="LJY40" s="2027"/>
      <c r="LJZ40" s="2027"/>
      <c r="LKA40" s="2027"/>
      <c r="LKB40" s="2027"/>
      <c r="LKC40" s="2027"/>
      <c r="LKD40" s="2027"/>
      <c r="LKE40" s="2027"/>
      <c r="LKF40" s="2027"/>
      <c r="LKG40" s="2027"/>
      <c r="LKH40" s="2027"/>
      <c r="LKI40" s="2027"/>
      <c r="LKJ40" s="2027"/>
      <c r="LKK40" s="2027"/>
      <c r="LKL40" s="2027"/>
      <c r="LKM40" s="2027"/>
      <c r="LKN40" s="2027"/>
      <c r="LKO40" s="2027"/>
      <c r="LKP40" s="2027"/>
      <c r="LKQ40" s="2027"/>
      <c r="LKR40" s="2027"/>
      <c r="LKS40" s="2027"/>
      <c r="LKT40" s="2027"/>
      <c r="LKU40" s="2027"/>
      <c r="LKV40" s="2027"/>
      <c r="LKW40" s="2027"/>
      <c r="LKX40" s="2027"/>
      <c r="LKY40" s="2027"/>
      <c r="LKZ40" s="2027"/>
      <c r="LLA40" s="2027"/>
      <c r="LLB40" s="2027"/>
      <c r="LLC40" s="2027"/>
      <c r="LLD40" s="2027"/>
      <c r="LLE40" s="2027"/>
      <c r="LLF40" s="2027"/>
      <c r="LLG40" s="2027"/>
      <c r="LLH40" s="2027"/>
      <c r="LLI40" s="2027"/>
      <c r="LLJ40" s="2027"/>
      <c r="LLK40" s="2027"/>
      <c r="LLL40" s="2027"/>
      <c r="LLM40" s="2027"/>
      <c r="LLN40" s="2027"/>
      <c r="LLO40" s="2027"/>
      <c r="LLP40" s="2027"/>
      <c r="LLQ40" s="2027"/>
      <c r="LLR40" s="2027"/>
      <c r="LLS40" s="2027"/>
      <c r="LLT40" s="2027"/>
      <c r="LLU40" s="2027"/>
      <c r="LLV40" s="2027"/>
      <c r="LLW40" s="2027"/>
      <c r="LLX40" s="2027"/>
      <c r="LLY40" s="2027"/>
      <c r="LLZ40" s="2027"/>
      <c r="LMA40" s="2027"/>
      <c r="LMB40" s="2027"/>
      <c r="LMC40" s="2027"/>
      <c r="LMD40" s="2027"/>
      <c r="LME40" s="2027"/>
      <c r="LMF40" s="2027"/>
      <c r="LMG40" s="2027"/>
      <c r="LMH40" s="2027"/>
      <c r="LMI40" s="2027"/>
      <c r="LMJ40" s="2027"/>
      <c r="LMK40" s="2027"/>
      <c r="LML40" s="2027"/>
      <c r="LMM40" s="2027"/>
      <c r="LMN40" s="2027"/>
      <c r="LMO40" s="2027"/>
      <c r="LMP40" s="2027"/>
      <c r="LMQ40" s="2027"/>
      <c r="LMR40" s="2027"/>
      <c r="LMS40" s="2027"/>
      <c r="LMT40" s="2027"/>
      <c r="LMU40" s="2027"/>
      <c r="LMV40" s="2027"/>
      <c r="LMW40" s="2027"/>
      <c r="LMX40" s="2027"/>
      <c r="LMY40" s="2027"/>
      <c r="LMZ40" s="2027"/>
      <c r="LNA40" s="2027"/>
      <c r="LNB40" s="2027"/>
      <c r="LNC40" s="2027"/>
      <c r="LND40" s="2027"/>
      <c r="LNE40" s="2027"/>
      <c r="LNF40" s="2027"/>
      <c r="LNG40" s="2027"/>
      <c r="LNH40" s="2027"/>
      <c r="LNI40" s="2027"/>
      <c r="LNJ40" s="2027"/>
      <c r="LNK40" s="2027"/>
      <c r="LNL40" s="2027"/>
      <c r="LNM40" s="2027"/>
      <c r="LNN40" s="2027"/>
      <c r="LNO40" s="2027"/>
      <c r="LNP40" s="2027"/>
      <c r="LNQ40" s="2027"/>
      <c r="LNR40" s="2027"/>
      <c r="LNS40" s="2027"/>
      <c r="LNT40" s="2027"/>
      <c r="LNU40" s="2027"/>
      <c r="LNV40" s="2027"/>
      <c r="LNW40" s="2027"/>
      <c r="LNX40" s="2027"/>
      <c r="LNY40" s="2027"/>
      <c r="LNZ40" s="2027"/>
      <c r="LOA40" s="2027"/>
      <c r="LOB40" s="2027"/>
      <c r="LOC40" s="2027"/>
      <c r="LOD40" s="2027"/>
      <c r="LOE40" s="2027"/>
      <c r="LOF40" s="2027"/>
      <c r="LOG40" s="2027"/>
      <c r="LOH40" s="2027"/>
      <c r="LOI40" s="2027"/>
      <c r="LOJ40" s="2027"/>
      <c r="LOK40" s="2027"/>
      <c r="LOL40" s="2027"/>
      <c r="LOM40" s="2027"/>
      <c r="LON40" s="2027"/>
      <c r="LOO40" s="2027"/>
      <c r="LOP40" s="2027"/>
      <c r="LOQ40" s="2027"/>
      <c r="LOR40" s="2027"/>
      <c r="LOS40" s="2027"/>
      <c r="LOT40" s="2027"/>
      <c r="LOU40" s="2027"/>
      <c r="LOV40" s="2027"/>
      <c r="LOW40" s="2027"/>
      <c r="LOX40" s="2027"/>
      <c r="LOY40" s="2027"/>
      <c r="LOZ40" s="2027"/>
      <c r="LPA40" s="2027"/>
      <c r="LPB40" s="2027"/>
      <c r="LPC40" s="2027"/>
      <c r="LPD40" s="2027"/>
      <c r="LPE40" s="2027"/>
      <c r="LPF40" s="2027"/>
      <c r="LPG40" s="2027"/>
      <c r="LPH40" s="2027"/>
      <c r="LPI40" s="2027"/>
      <c r="LPJ40" s="2027"/>
      <c r="LPK40" s="2027"/>
      <c r="LPL40" s="2027"/>
      <c r="LPM40" s="2027"/>
      <c r="LPN40" s="2027"/>
      <c r="LPO40" s="2027"/>
      <c r="LPP40" s="2027"/>
      <c r="LPQ40" s="2027"/>
      <c r="LPR40" s="2027"/>
      <c r="LPS40" s="2027"/>
      <c r="LPT40" s="2027"/>
      <c r="LPU40" s="2027"/>
      <c r="LPV40" s="2027"/>
      <c r="LPW40" s="2027"/>
      <c r="LPX40" s="2027"/>
      <c r="LPY40" s="2027"/>
      <c r="LPZ40" s="2027"/>
      <c r="LQA40" s="2027"/>
      <c r="LQB40" s="2027"/>
      <c r="LQC40" s="2027"/>
      <c r="LQD40" s="2027"/>
      <c r="LQE40" s="2027"/>
      <c r="LQF40" s="2027"/>
      <c r="LQG40" s="2027"/>
      <c r="LQH40" s="2027"/>
      <c r="LQI40" s="2027"/>
      <c r="LQJ40" s="2027"/>
      <c r="LQK40" s="2027"/>
      <c r="LQL40" s="2027"/>
      <c r="LQM40" s="2027"/>
      <c r="LQN40" s="2027"/>
      <c r="LQO40" s="2027"/>
      <c r="LQP40" s="2027"/>
      <c r="LQQ40" s="2027"/>
      <c r="LQR40" s="2027"/>
      <c r="LQS40" s="2027"/>
      <c r="LQT40" s="2027"/>
      <c r="LQU40" s="2027"/>
      <c r="LQV40" s="2027"/>
      <c r="LQW40" s="2027"/>
      <c r="LQX40" s="2027"/>
      <c r="LQY40" s="2027"/>
      <c r="LQZ40" s="2027"/>
      <c r="LRA40" s="2027"/>
      <c r="LRB40" s="2027"/>
      <c r="LRC40" s="2027"/>
      <c r="LRD40" s="2027"/>
      <c r="LRE40" s="2027"/>
      <c r="LRF40" s="2027"/>
      <c r="LRG40" s="2027"/>
      <c r="LRH40" s="2027"/>
      <c r="LRI40" s="2027"/>
      <c r="LRJ40" s="2027"/>
      <c r="LRK40" s="2027"/>
      <c r="LRL40" s="2027"/>
      <c r="LRM40" s="2027"/>
      <c r="LRN40" s="2027"/>
      <c r="LRO40" s="2027"/>
      <c r="LRP40" s="2027"/>
      <c r="LRQ40" s="2027"/>
      <c r="LRR40" s="2027"/>
      <c r="LRS40" s="2027"/>
      <c r="LRT40" s="2027"/>
      <c r="LRU40" s="2027"/>
      <c r="LRV40" s="2027"/>
      <c r="LRW40" s="2027"/>
      <c r="LRX40" s="2027"/>
      <c r="LRY40" s="2027"/>
      <c r="LRZ40" s="2027"/>
      <c r="LSA40" s="2027"/>
      <c r="LSB40" s="2027"/>
      <c r="LSC40" s="2027"/>
      <c r="LSD40" s="2027"/>
      <c r="LSE40" s="2027"/>
      <c r="LSF40" s="2027"/>
      <c r="LSG40" s="2027"/>
      <c r="LSH40" s="2027"/>
      <c r="LSI40" s="2027"/>
      <c r="LSJ40" s="2027"/>
      <c r="LSK40" s="2027"/>
      <c r="LSL40" s="2027"/>
      <c r="LSM40" s="2027"/>
      <c r="LSN40" s="2027"/>
      <c r="LSO40" s="2027"/>
      <c r="LSP40" s="2027"/>
      <c r="LSQ40" s="2027"/>
      <c r="LSR40" s="2027"/>
      <c r="LSS40" s="2027"/>
      <c r="LST40" s="2027"/>
      <c r="LSU40" s="2027"/>
      <c r="LSV40" s="2027"/>
      <c r="LSW40" s="2027"/>
      <c r="LSX40" s="2027"/>
      <c r="LSY40" s="2027"/>
      <c r="LSZ40" s="2027"/>
      <c r="LTA40" s="2027"/>
      <c r="LTB40" s="2027"/>
      <c r="LTC40" s="2027"/>
      <c r="LTD40" s="2027"/>
      <c r="LTE40" s="2027"/>
      <c r="LTF40" s="2027"/>
      <c r="LTG40" s="2027"/>
      <c r="LTH40" s="2027"/>
      <c r="LTI40" s="2027"/>
      <c r="LTJ40" s="2027"/>
      <c r="LTK40" s="2027"/>
      <c r="LTL40" s="2027"/>
      <c r="LTM40" s="2027"/>
      <c r="LTN40" s="2027"/>
      <c r="LTO40" s="2027"/>
      <c r="LTP40" s="2027"/>
      <c r="LTQ40" s="2027"/>
      <c r="LTR40" s="2027"/>
      <c r="LTS40" s="2027"/>
      <c r="LTT40" s="2027"/>
      <c r="LTU40" s="2027"/>
      <c r="LTV40" s="2027"/>
      <c r="LTW40" s="2027"/>
      <c r="LTX40" s="2027"/>
      <c r="LTY40" s="2027"/>
      <c r="LTZ40" s="2027"/>
      <c r="LUA40" s="2027"/>
      <c r="LUB40" s="2027"/>
      <c r="LUC40" s="2027"/>
      <c r="LUD40" s="2027"/>
      <c r="LUE40" s="2027"/>
      <c r="LUF40" s="2027"/>
      <c r="LUG40" s="2027"/>
      <c r="LUH40" s="2027"/>
      <c r="LUI40" s="2027"/>
      <c r="LUJ40" s="2027"/>
      <c r="LUK40" s="2027"/>
      <c r="LUL40" s="2027"/>
      <c r="LUM40" s="2027"/>
      <c r="LUN40" s="2027"/>
      <c r="LUO40" s="2027"/>
      <c r="LUP40" s="2027"/>
      <c r="LUQ40" s="2027"/>
      <c r="LUR40" s="2027"/>
      <c r="LUS40" s="2027"/>
      <c r="LUT40" s="2027"/>
      <c r="LUU40" s="2027"/>
      <c r="LUV40" s="2027"/>
      <c r="LUW40" s="2027"/>
      <c r="LUX40" s="2027"/>
      <c r="LUY40" s="2027"/>
      <c r="LUZ40" s="2027"/>
      <c r="LVA40" s="2027"/>
      <c r="LVB40" s="2027"/>
      <c r="LVC40" s="2027"/>
      <c r="LVD40" s="2027"/>
      <c r="LVE40" s="2027"/>
      <c r="LVF40" s="2027"/>
      <c r="LVG40" s="2027"/>
      <c r="LVH40" s="2027"/>
      <c r="LVI40" s="2027"/>
      <c r="LVJ40" s="2027"/>
      <c r="LVK40" s="2027"/>
      <c r="LVL40" s="2027"/>
      <c r="LVM40" s="2027"/>
      <c r="LVN40" s="2027"/>
      <c r="LVO40" s="2027"/>
      <c r="LVP40" s="2027"/>
      <c r="LVQ40" s="2027"/>
      <c r="LVR40" s="2027"/>
      <c r="LVS40" s="2027"/>
      <c r="LVT40" s="2027"/>
      <c r="LVU40" s="2027"/>
      <c r="LVV40" s="2027"/>
      <c r="LVW40" s="2027"/>
      <c r="LVX40" s="2027"/>
      <c r="LVY40" s="2027"/>
      <c r="LVZ40" s="2027"/>
      <c r="LWA40" s="2027"/>
      <c r="LWB40" s="2027"/>
      <c r="LWC40" s="2027"/>
      <c r="LWD40" s="2027"/>
      <c r="LWE40" s="2027"/>
      <c r="LWF40" s="2027"/>
      <c r="LWG40" s="2027"/>
      <c r="LWH40" s="2027"/>
      <c r="LWI40" s="2027"/>
      <c r="LWJ40" s="2027"/>
      <c r="LWK40" s="2027"/>
      <c r="LWL40" s="2027"/>
      <c r="LWM40" s="2027"/>
      <c r="LWN40" s="2027"/>
      <c r="LWO40" s="2027"/>
      <c r="LWP40" s="2027"/>
      <c r="LWQ40" s="2027"/>
      <c r="LWR40" s="2027"/>
      <c r="LWS40" s="2027"/>
      <c r="LWT40" s="2027"/>
      <c r="LWU40" s="2027"/>
      <c r="LWV40" s="2027"/>
      <c r="LWW40" s="2027"/>
      <c r="LWX40" s="2027"/>
      <c r="LWY40" s="2027"/>
      <c r="LWZ40" s="2027"/>
      <c r="LXA40" s="2027"/>
      <c r="LXB40" s="2027"/>
      <c r="LXC40" s="2027"/>
      <c r="LXD40" s="2027"/>
      <c r="LXE40" s="2027"/>
      <c r="LXF40" s="2027"/>
      <c r="LXG40" s="2027"/>
      <c r="LXH40" s="2027"/>
      <c r="LXI40" s="2027"/>
      <c r="LXJ40" s="2027"/>
      <c r="LXK40" s="2027"/>
      <c r="LXL40" s="2027"/>
      <c r="LXM40" s="2027"/>
      <c r="LXN40" s="2027"/>
      <c r="LXO40" s="2027"/>
      <c r="LXP40" s="2027"/>
      <c r="LXQ40" s="2027"/>
      <c r="LXR40" s="2027"/>
      <c r="LXS40" s="2027"/>
      <c r="LXT40" s="2027"/>
      <c r="LXU40" s="2027"/>
      <c r="LXV40" s="2027"/>
      <c r="LXW40" s="2027"/>
      <c r="LXX40" s="2027"/>
      <c r="LXY40" s="2027"/>
      <c r="LXZ40" s="2027"/>
      <c r="LYA40" s="2027"/>
      <c r="LYB40" s="2027"/>
      <c r="LYC40" s="2027"/>
      <c r="LYD40" s="2027"/>
      <c r="LYE40" s="2027"/>
      <c r="LYF40" s="2027"/>
      <c r="LYG40" s="2027"/>
      <c r="LYH40" s="2027"/>
      <c r="LYI40" s="2027"/>
      <c r="LYJ40" s="2027"/>
      <c r="LYK40" s="2027"/>
      <c r="LYL40" s="2027"/>
      <c r="LYM40" s="2027"/>
      <c r="LYN40" s="2027"/>
      <c r="LYO40" s="2027"/>
      <c r="LYP40" s="2027"/>
      <c r="LYQ40" s="2027"/>
      <c r="LYR40" s="2027"/>
      <c r="LYS40" s="2027"/>
      <c r="LYT40" s="2027"/>
      <c r="LYU40" s="2027"/>
      <c r="LYV40" s="2027"/>
      <c r="LYW40" s="2027"/>
      <c r="LYX40" s="2027"/>
      <c r="LYY40" s="2027"/>
      <c r="LYZ40" s="2027"/>
      <c r="LZA40" s="2027"/>
      <c r="LZB40" s="2027"/>
      <c r="LZC40" s="2027"/>
      <c r="LZD40" s="2027"/>
      <c r="LZE40" s="2027"/>
      <c r="LZF40" s="2027"/>
      <c r="LZG40" s="2027"/>
      <c r="LZH40" s="2027"/>
      <c r="LZI40" s="2027"/>
      <c r="LZJ40" s="2027"/>
      <c r="LZK40" s="2027"/>
      <c r="LZL40" s="2027"/>
      <c r="LZM40" s="2027"/>
      <c r="LZN40" s="2027"/>
      <c r="LZO40" s="2027"/>
      <c r="LZP40" s="2027"/>
      <c r="LZQ40" s="2027"/>
      <c r="LZR40" s="2027"/>
      <c r="LZS40" s="2027"/>
      <c r="LZT40" s="2027"/>
      <c r="LZU40" s="2027"/>
      <c r="LZV40" s="2027"/>
      <c r="LZW40" s="2027"/>
      <c r="LZX40" s="2027"/>
      <c r="LZY40" s="2027"/>
      <c r="LZZ40" s="2027"/>
      <c r="MAA40" s="2027"/>
      <c r="MAB40" s="2027"/>
      <c r="MAC40" s="2027"/>
      <c r="MAD40" s="2027"/>
      <c r="MAE40" s="2027"/>
      <c r="MAF40" s="2027"/>
      <c r="MAG40" s="2027"/>
      <c r="MAH40" s="2027"/>
      <c r="MAI40" s="2027"/>
      <c r="MAJ40" s="2027"/>
      <c r="MAK40" s="2027"/>
      <c r="MAL40" s="2027"/>
      <c r="MAM40" s="2027"/>
      <c r="MAN40" s="2027"/>
      <c r="MAO40" s="2027"/>
      <c r="MAP40" s="2027"/>
      <c r="MAQ40" s="2027"/>
      <c r="MAR40" s="2027"/>
      <c r="MAS40" s="2027"/>
      <c r="MAT40" s="2027"/>
      <c r="MAU40" s="2027"/>
      <c r="MAV40" s="2027"/>
      <c r="MAW40" s="2027"/>
      <c r="MAX40" s="2027"/>
      <c r="MAY40" s="2027"/>
      <c r="MAZ40" s="2027"/>
      <c r="MBA40" s="2027"/>
      <c r="MBB40" s="2027"/>
      <c r="MBC40" s="2027"/>
      <c r="MBD40" s="2027"/>
      <c r="MBE40" s="2027"/>
      <c r="MBF40" s="2027"/>
      <c r="MBG40" s="2027"/>
      <c r="MBH40" s="2027"/>
      <c r="MBI40" s="2027"/>
      <c r="MBJ40" s="2027"/>
      <c r="MBK40" s="2027"/>
      <c r="MBL40" s="2027"/>
      <c r="MBM40" s="2027"/>
      <c r="MBN40" s="2027"/>
      <c r="MBO40" s="2027"/>
      <c r="MBP40" s="2027"/>
      <c r="MBQ40" s="2027"/>
      <c r="MBR40" s="2027"/>
      <c r="MBS40" s="2027"/>
      <c r="MBT40" s="2027"/>
      <c r="MBU40" s="2027"/>
      <c r="MBV40" s="2027"/>
      <c r="MBW40" s="2027"/>
      <c r="MBX40" s="2027"/>
      <c r="MBY40" s="2027"/>
      <c r="MBZ40" s="2027"/>
      <c r="MCA40" s="2027"/>
      <c r="MCB40" s="2027"/>
      <c r="MCC40" s="2027"/>
      <c r="MCD40" s="2027"/>
      <c r="MCE40" s="2027"/>
      <c r="MCF40" s="2027"/>
      <c r="MCG40" s="2027"/>
      <c r="MCH40" s="2027"/>
      <c r="MCI40" s="2027"/>
      <c r="MCJ40" s="2027"/>
      <c r="MCK40" s="2027"/>
      <c r="MCL40" s="2027"/>
      <c r="MCM40" s="2027"/>
      <c r="MCN40" s="2027"/>
      <c r="MCO40" s="2027"/>
      <c r="MCP40" s="2027"/>
      <c r="MCQ40" s="2027"/>
      <c r="MCR40" s="2027"/>
      <c r="MCS40" s="2027"/>
      <c r="MCT40" s="2027"/>
      <c r="MCU40" s="2027"/>
      <c r="MCV40" s="2027"/>
      <c r="MCW40" s="2027"/>
      <c r="MCX40" s="2027"/>
      <c r="MCY40" s="2027"/>
      <c r="MCZ40" s="2027"/>
      <c r="MDA40" s="2027"/>
      <c r="MDB40" s="2027"/>
      <c r="MDC40" s="2027"/>
      <c r="MDD40" s="2027"/>
      <c r="MDE40" s="2027"/>
      <c r="MDF40" s="2027"/>
      <c r="MDG40" s="2027"/>
      <c r="MDH40" s="2027"/>
      <c r="MDI40" s="2027"/>
      <c r="MDJ40" s="2027"/>
      <c r="MDK40" s="2027"/>
      <c r="MDL40" s="2027"/>
      <c r="MDM40" s="2027"/>
      <c r="MDN40" s="2027"/>
      <c r="MDO40" s="2027"/>
      <c r="MDP40" s="2027"/>
      <c r="MDQ40" s="2027"/>
      <c r="MDR40" s="2027"/>
      <c r="MDS40" s="2027"/>
      <c r="MDT40" s="2027"/>
      <c r="MDU40" s="2027"/>
      <c r="MDV40" s="2027"/>
      <c r="MDW40" s="2027"/>
      <c r="MDX40" s="2027"/>
      <c r="MDY40" s="2027"/>
      <c r="MDZ40" s="2027"/>
      <c r="MEA40" s="2027"/>
      <c r="MEB40" s="2027"/>
      <c r="MEC40" s="2027"/>
      <c r="MED40" s="2027"/>
      <c r="MEE40" s="2027"/>
      <c r="MEF40" s="2027"/>
      <c r="MEG40" s="2027"/>
      <c r="MEH40" s="2027"/>
      <c r="MEI40" s="2027"/>
      <c r="MEJ40" s="2027"/>
      <c r="MEK40" s="2027"/>
      <c r="MEL40" s="2027"/>
      <c r="MEM40" s="2027"/>
      <c r="MEN40" s="2027"/>
      <c r="MEO40" s="2027"/>
      <c r="MEP40" s="2027"/>
      <c r="MEQ40" s="2027"/>
      <c r="MER40" s="2027"/>
      <c r="MES40" s="2027"/>
      <c r="MET40" s="2027"/>
      <c r="MEU40" s="2027"/>
      <c r="MEV40" s="2027"/>
      <c r="MEW40" s="2027"/>
      <c r="MEX40" s="2027"/>
      <c r="MEY40" s="2027"/>
      <c r="MEZ40" s="2027"/>
      <c r="MFA40" s="2027"/>
      <c r="MFB40" s="2027"/>
      <c r="MFC40" s="2027"/>
      <c r="MFD40" s="2027"/>
      <c r="MFE40" s="2027"/>
      <c r="MFF40" s="2027"/>
      <c r="MFG40" s="2027"/>
      <c r="MFH40" s="2027"/>
      <c r="MFI40" s="2027"/>
      <c r="MFJ40" s="2027"/>
      <c r="MFK40" s="2027"/>
      <c r="MFL40" s="2027"/>
      <c r="MFM40" s="2027"/>
      <c r="MFN40" s="2027"/>
      <c r="MFO40" s="2027"/>
      <c r="MFP40" s="2027"/>
      <c r="MFQ40" s="2027"/>
      <c r="MFR40" s="2027"/>
      <c r="MFS40" s="2027"/>
      <c r="MFT40" s="2027"/>
      <c r="MFU40" s="2027"/>
      <c r="MFV40" s="2027"/>
      <c r="MFW40" s="2027"/>
      <c r="MFX40" s="2027"/>
      <c r="MFY40" s="2027"/>
      <c r="MFZ40" s="2027"/>
      <c r="MGA40" s="2027"/>
      <c r="MGB40" s="2027"/>
      <c r="MGC40" s="2027"/>
      <c r="MGD40" s="2027"/>
      <c r="MGE40" s="2027"/>
      <c r="MGF40" s="2027"/>
      <c r="MGG40" s="2027"/>
      <c r="MGH40" s="2027"/>
      <c r="MGI40" s="2027"/>
      <c r="MGJ40" s="2027"/>
      <c r="MGK40" s="2027"/>
      <c r="MGL40" s="2027"/>
      <c r="MGM40" s="2027"/>
      <c r="MGN40" s="2027"/>
      <c r="MGO40" s="2027"/>
      <c r="MGP40" s="2027"/>
      <c r="MGQ40" s="2027"/>
      <c r="MGR40" s="2027"/>
      <c r="MGS40" s="2027"/>
      <c r="MGT40" s="2027"/>
      <c r="MGU40" s="2027"/>
      <c r="MGV40" s="2027"/>
      <c r="MGW40" s="2027"/>
      <c r="MGX40" s="2027"/>
      <c r="MGY40" s="2027"/>
      <c r="MGZ40" s="2027"/>
      <c r="MHA40" s="2027"/>
      <c r="MHB40" s="2027"/>
      <c r="MHC40" s="2027"/>
      <c r="MHD40" s="2027"/>
      <c r="MHE40" s="2027"/>
      <c r="MHF40" s="2027"/>
      <c r="MHG40" s="2027"/>
      <c r="MHH40" s="2027"/>
      <c r="MHI40" s="2027"/>
      <c r="MHJ40" s="2027"/>
      <c r="MHK40" s="2027"/>
      <c r="MHL40" s="2027"/>
      <c r="MHM40" s="2027"/>
      <c r="MHN40" s="2027"/>
      <c r="MHO40" s="2027"/>
      <c r="MHP40" s="2027"/>
      <c r="MHQ40" s="2027"/>
      <c r="MHR40" s="2027"/>
      <c r="MHS40" s="2027"/>
      <c r="MHT40" s="2027"/>
      <c r="MHU40" s="2027"/>
      <c r="MHV40" s="2027"/>
      <c r="MHW40" s="2027"/>
      <c r="MHX40" s="2027"/>
      <c r="MHY40" s="2027"/>
      <c r="MHZ40" s="2027"/>
      <c r="MIA40" s="2027"/>
      <c r="MIB40" s="2027"/>
      <c r="MIC40" s="2027"/>
      <c r="MID40" s="2027"/>
      <c r="MIE40" s="2027"/>
      <c r="MIF40" s="2027"/>
      <c r="MIG40" s="2027"/>
      <c r="MIH40" s="2027"/>
      <c r="MII40" s="2027"/>
      <c r="MIJ40" s="2027"/>
      <c r="MIK40" s="2027"/>
      <c r="MIL40" s="2027"/>
      <c r="MIM40" s="2027"/>
      <c r="MIN40" s="2027"/>
      <c r="MIO40" s="2027"/>
      <c r="MIP40" s="2027"/>
      <c r="MIQ40" s="2027"/>
      <c r="MIR40" s="2027"/>
      <c r="MIS40" s="2027"/>
      <c r="MIT40" s="2027"/>
      <c r="MIU40" s="2027"/>
      <c r="MIV40" s="2027"/>
      <c r="MIW40" s="2027"/>
      <c r="MIX40" s="2027"/>
      <c r="MIY40" s="2027"/>
      <c r="MIZ40" s="2027"/>
      <c r="MJA40" s="2027"/>
      <c r="MJB40" s="2027"/>
      <c r="MJC40" s="2027"/>
      <c r="MJD40" s="2027"/>
      <c r="MJE40" s="2027"/>
      <c r="MJF40" s="2027"/>
      <c r="MJG40" s="2027"/>
      <c r="MJH40" s="2027"/>
      <c r="MJI40" s="2027"/>
      <c r="MJJ40" s="2027"/>
      <c r="MJK40" s="2027"/>
      <c r="MJL40" s="2027"/>
      <c r="MJM40" s="2027"/>
      <c r="MJN40" s="2027"/>
      <c r="MJO40" s="2027"/>
      <c r="MJP40" s="2027"/>
      <c r="MJQ40" s="2027"/>
      <c r="MJR40" s="2027"/>
      <c r="MJS40" s="2027"/>
      <c r="MJT40" s="2027"/>
      <c r="MJU40" s="2027"/>
      <c r="MJV40" s="2027"/>
      <c r="MJW40" s="2027"/>
      <c r="MJX40" s="2027"/>
      <c r="MJY40" s="2027"/>
      <c r="MJZ40" s="2027"/>
      <c r="MKA40" s="2027"/>
      <c r="MKB40" s="2027"/>
      <c r="MKC40" s="2027"/>
      <c r="MKD40" s="2027"/>
      <c r="MKE40" s="2027"/>
      <c r="MKF40" s="2027"/>
      <c r="MKG40" s="2027"/>
      <c r="MKH40" s="2027"/>
      <c r="MKI40" s="2027"/>
      <c r="MKJ40" s="2027"/>
      <c r="MKK40" s="2027"/>
      <c r="MKL40" s="2027"/>
      <c r="MKM40" s="2027"/>
      <c r="MKN40" s="2027"/>
      <c r="MKO40" s="2027"/>
      <c r="MKP40" s="2027"/>
      <c r="MKQ40" s="2027"/>
      <c r="MKR40" s="2027"/>
      <c r="MKS40" s="2027"/>
      <c r="MKT40" s="2027"/>
      <c r="MKU40" s="2027"/>
      <c r="MKV40" s="2027"/>
      <c r="MKW40" s="2027"/>
      <c r="MKX40" s="2027"/>
      <c r="MKY40" s="2027"/>
      <c r="MKZ40" s="2027"/>
      <c r="MLA40" s="2027"/>
      <c r="MLB40" s="2027"/>
      <c r="MLC40" s="2027"/>
      <c r="MLD40" s="2027"/>
      <c r="MLE40" s="2027"/>
      <c r="MLF40" s="2027"/>
      <c r="MLG40" s="2027"/>
      <c r="MLH40" s="2027"/>
      <c r="MLI40" s="2027"/>
      <c r="MLJ40" s="2027"/>
      <c r="MLK40" s="2027"/>
      <c r="MLL40" s="2027"/>
      <c r="MLM40" s="2027"/>
      <c r="MLN40" s="2027"/>
      <c r="MLO40" s="2027"/>
      <c r="MLP40" s="2027"/>
      <c r="MLQ40" s="2027"/>
      <c r="MLR40" s="2027"/>
      <c r="MLS40" s="2027"/>
      <c r="MLT40" s="2027"/>
      <c r="MLU40" s="2027"/>
      <c r="MLV40" s="2027"/>
      <c r="MLW40" s="2027"/>
      <c r="MLX40" s="2027"/>
      <c r="MLY40" s="2027"/>
      <c r="MLZ40" s="2027"/>
      <c r="MMA40" s="2027"/>
      <c r="MMB40" s="2027"/>
      <c r="MMC40" s="2027"/>
      <c r="MMD40" s="2027"/>
      <c r="MME40" s="2027"/>
      <c r="MMF40" s="2027"/>
      <c r="MMG40" s="2027"/>
      <c r="MMH40" s="2027"/>
      <c r="MMI40" s="2027"/>
      <c r="MMJ40" s="2027"/>
      <c r="MMK40" s="2027"/>
      <c r="MML40" s="2027"/>
      <c r="MMM40" s="2027"/>
      <c r="MMN40" s="2027"/>
      <c r="MMO40" s="2027"/>
      <c r="MMP40" s="2027"/>
      <c r="MMQ40" s="2027"/>
      <c r="MMR40" s="2027"/>
      <c r="MMS40" s="2027"/>
      <c r="MMT40" s="2027"/>
      <c r="MMU40" s="2027"/>
      <c r="MMV40" s="2027"/>
      <c r="MMW40" s="2027"/>
      <c r="MMX40" s="2027"/>
      <c r="MMY40" s="2027"/>
      <c r="MMZ40" s="2027"/>
      <c r="MNA40" s="2027"/>
      <c r="MNB40" s="2027"/>
      <c r="MNC40" s="2027"/>
      <c r="MND40" s="2027"/>
      <c r="MNE40" s="2027"/>
      <c r="MNF40" s="2027"/>
      <c r="MNG40" s="2027"/>
      <c r="MNH40" s="2027"/>
      <c r="MNI40" s="2027"/>
      <c r="MNJ40" s="2027"/>
      <c r="MNK40" s="2027"/>
      <c r="MNL40" s="2027"/>
      <c r="MNM40" s="2027"/>
      <c r="MNN40" s="2027"/>
      <c r="MNO40" s="2027"/>
      <c r="MNP40" s="2027"/>
      <c r="MNQ40" s="2027"/>
      <c r="MNR40" s="2027"/>
      <c r="MNS40" s="2027"/>
      <c r="MNT40" s="2027"/>
      <c r="MNU40" s="2027"/>
      <c r="MNV40" s="2027"/>
      <c r="MNW40" s="2027"/>
      <c r="MNX40" s="2027"/>
      <c r="MNY40" s="2027"/>
      <c r="MNZ40" s="2027"/>
      <c r="MOA40" s="2027"/>
      <c r="MOB40" s="2027"/>
      <c r="MOC40" s="2027"/>
      <c r="MOD40" s="2027"/>
      <c r="MOE40" s="2027"/>
      <c r="MOF40" s="2027"/>
      <c r="MOG40" s="2027"/>
      <c r="MOH40" s="2027"/>
      <c r="MOI40" s="2027"/>
      <c r="MOJ40" s="2027"/>
      <c r="MOK40" s="2027"/>
      <c r="MOL40" s="2027"/>
      <c r="MOM40" s="2027"/>
      <c r="MON40" s="2027"/>
      <c r="MOO40" s="2027"/>
      <c r="MOP40" s="2027"/>
      <c r="MOQ40" s="2027"/>
      <c r="MOR40" s="2027"/>
      <c r="MOS40" s="2027"/>
      <c r="MOT40" s="2027"/>
      <c r="MOU40" s="2027"/>
      <c r="MOV40" s="2027"/>
      <c r="MOW40" s="2027"/>
      <c r="MOX40" s="2027"/>
      <c r="MOY40" s="2027"/>
      <c r="MOZ40" s="2027"/>
      <c r="MPA40" s="2027"/>
      <c r="MPB40" s="2027"/>
      <c r="MPC40" s="2027"/>
      <c r="MPD40" s="2027"/>
      <c r="MPE40" s="2027"/>
      <c r="MPF40" s="2027"/>
      <c r="MPG40" s="2027"/>
      <c r="MPH40" s="2027"/>
      <c r="MPI40" s="2027"/>
      <c r="MPJ40" s="2027"/>
      <c r="MPK40" s="2027"/>
      <c r="MPL40" s="2027"/>
      <c r="MPM40" s="2027"/>
      <c r="MPN40" s="2027"/>
      <c r="MPO40" s="2027"/>
      <c r="MPP40" s="2027"/>
      <c r="MPQ40" s="2027"/>
      <c r="MPR40" s="2027"/>
      <c r="MPS40" s="2027"/>
      <c r="MPT40" s="2027"/>
      <c r="MPU40" s="2027"/>
      <c r="MPV40" s="2027"/>
      <c r="MPW40" s="2027"/>
      <c r="MPX40" s="2027"/>
      <c r="MPY40" s="2027"/>
      <c r="MPZ40" s="2027"/>
      <c r="MQA40" s="2027"/>
      <c r="MQB40" s="2027"/>
      <c r="MQC40" s="2027"/>
      <c r="MQD40" s="2027"/>
      <c r="MQE40" s="2027"/>
      <c r="MQF40" s="2027"/>
      <c r="MQG40" s="2027"/>
      <c r="MQH40" s="2027"/>
      <c r="MQI40" s="2027"/>
      <c r="MQJ40" s="2027"/>
      <c r="MQK40" s="2027"/>
      <c r="MQL40" s="2027"/>
      <c r="MQM40" s="2027"/>
      <c r="MQN40" s="2027"/>
      <c r="MQO40" s="2027"/>
      <c r="MQP40" s="2027"/>
      <c r="MQQ40" s="2027"/>
      <c r="MQR40" s="2027"/>
      <c r="MQS40" s="2027"/>
      <c r="MQT40" s="2027"/>
      <c r="MQU40" s="2027"/>
      <c r="MQV40" s="2027"/>
      <c r="MQW40" s="2027"/>
      <c r="MQX40" s="2027"/>
      <c r="MQY40" s="2027"/>
      <c r="MQZ40" s="2027"/>
      <c r="MRA40" s="2027"/>
      <c r="MRB40" s="2027"/>
      <c r="MRC40" s="2027"/>
      <c r="MRD40" s="2027"/>
      <c r="MRE40" s="2027"/>
      <c r="MRF40" s="2027"/>
      <c r="MRG40" s="2027"/>
      <c r="MRH40" s="2027"/>
      <c r="MRI40" s="2027"/>
      <c r="MRJ40" s="2027"/>
      <c r="MRK40" s="2027"/>
      <c r="MRL40" s="2027"/>
      <c r="MRM40" s="2027"/>
      <c r="MRN40" s="2027"/>
      <c r="MRO40" s="2027"/>
      <c r="MRP40" s="2027"/>
      <c r="MRQ40" s="2027"/>
      <c r="MRR40" s="2027"/>
      <c r="MRS40" s="2027"/>
      <c r="MRT40" s="2027"/>
      <c r="MRU40" s="2027"/>
      <c r="MRV40" s="2027"/>
      <c r="MRW40" s="2027"/>
      <c r="MRX40" s="2027"/>
      <c r="MRY40" s="2027"/>
      <c r="MRZ40" s="2027"/>
      <c r="MSA40" s="2027"/>
      <c r="MSB40" s="2027"/>
      <c r="MSC40" s="2027"/>
      <c r="MSD40" s="2027"/>
      <c r="MSE40" s="2027"/>
      <c r="MSF40" s="2027"/>
      <c r="MSG40" s="2027"/>
      <c r="MSH40" s="2027"/>
      <c r="MSI40" s="2027"/>
      <c r="MSJ40" s="2027"/>
      <c r="MSK40" s="2027"/>
      <c r="MSL40" s="2027"/>
      <c r="MSM40" s="2027"/>
      <c r="MSN40" s="2027"/>
      <c r="MSO40" s="2027"/>
      <c r="MSP40" s="2027"/>
      <c r="MSQ40" s="2027"/>
      <c r="MSR40" s="2027"/>
      <c r="MSS40" s="2027"/>
      <c r="MST40" s="2027"/>
      <c r="MSU40" s="2027"/>
      <c r="MSV40" s="2027"/>
      <c r="MSW40" s="2027"/>
      <c r="MSX40" s="2027"/>
      <c r="MSY40" s="2027"/>
      <c r="MSZ40" s="2027"/>
      <c r="MTA40" s="2027"/>
      <c r="MTB40" s="2027"/>
      <c r="MTC40" s="2027"/>
      <c r="MTD40" s="2027"/>
      <c r="MTE40" s="2027"/>
      <c r="MTF40" s="2027"/>
      <c r="MTG40" s="2027"/>
      <c r="MTH40" s="2027"/>
      <c r="MTI40" s="2027"/>
      <c r="MTJ40" s="2027"/>
      <c r="MTK40" s="2027"/>
      <c r="MTL40" s="2027"/>
      <c r="MTM40" s="2027"/>
      <c r="MTN40" s="2027"/>
      <c r="MTO40" s="2027"/>
      <c r="MTP40" s="2027"/>
      <c r="MTQ40" s="2027"/>
      <c r="MTR40" s="2027"/>
      <c r="MTS40" s="2027"/>
      <c r="MTT40" s="2027"/>
      <c r="MTU40" s="2027"/>
      <c r="MTV40" s="2027"/>
      <c r="MTW40" s="2027"/>
      <c r="MTX40" s="2027"/>
      <c r="MTY40" s="2027"/>
      <c r="MTZ40" s="2027"/>
      <c r="MUA40" s="2027"/>
      <c r="MUB40" s="2027"/>
      <c r="MUC40" s="2027"/>
      <c r="MUD40" s="2027"/>
      <c r="MUE40" s="2027"/>
      <c r="MUF40" s="2027"/>
      <c r="MUG40" s="2027"/>
      <c r="MUH40" s="2027"/>
      <c r="MUI40" s="2027"/>
      <c r="MUJ40" s="2027"/>
      <c r="MUK40" s="2027"/>
      <c r="MUL40" s="2027"/>
      <c r="MUM40" s="2027"/>
      <c r="MUN40" s="2027"/>
      <c r="MUO40" s="2027"/>
      <c r="MUP40" s="2027"/>
      <c r="MUQ40" s="2027"/>
      <c r="MUR40" s="2027"/>
      <c r="MUS40" s="2027"/>
      <c r="MUT40" s="2027"/>
      <c r="MUU40" s="2027"/>
      <c r="MUV40" s="2027"/>
      <c r="MUW40" s="2027"/>
      <c r="MUX40" s="2027"/>
      <c r="MUY40" s="2027"/>
      <c r="MUZ40" s="2027"/>
      <c r="MVA40" s="2027"/>
      <c r="MVB40" s="2027"/>
      <c r="MVC40" s="2027"/>
      <c r="MVD40" s="2027"/>
      <c r="MVE40" s="2027"/>
      <c r="MVF40" s="2027"/>
      <c r="MVG40" s="2027"/>
      <c r="MVH40" s="2027"/>
      <c r="MVI40" s="2027"/>
      <c r="MVJ40" s="2027"/>
      <c r="MVK40" s="2027"/>
      <c r="MVL40" s="2027"/>
      <c r="MVM40" s="2027"/>
      <c r="MVN40" s="2027"/>
      <c r="MVO40" s="2027"/>
      <c r="MVP40" s="2027"/>
      <c r="MVQ40" s="2027"/>
      <c r="MVR40" s="2027"/>
      <c r="MVS40" s="2027"/>
      <c r="MVT40" s="2027"/>
      <c r="MVU40" s="2027"/>
      <c r="MVV40" s="2027"/>
      <c r="MVW40" s="2027"/>
      <c r="MVX40" s="2027"/>
      <c r="MVY40" s="2027"/>
      <c r="MVZ40" s="2027"/>
      <c r="MWA40" s="2027"/>
      <c r="MWB40" s="2027"/>
      <c r="MWC40" s="2027"/>
      <c r="MWD40" s="2027"/>
      <c r="MWE40" s="2027"/>
      <c r="MWF40" s="2027"/>
      <c r="MWG40" s="2027"/>
      <c r="MWH40" s="2027"/>
      <c r="MWI40" s="2027"/>
      <c r="MWJ40" s="2027"/>
      <c r="MWK40" s="2027"/>
      <c r="MWL40" s="2027"/>
      <c r="MWM40" s="2027"/>
      <c r="MWN40" s="2027"/>
      <c r="MWO40" s="2027"/>
      <c r="MWP40" s="2027"/>
      <c r="MWQ40" s="2027"/>
      <c r="MWR40" s="2027"/>
      <c r="MWS40" s="2027"/>
      <c r="MWT40" s="2027"/>
      <c r="MWU40" s="2027"/>
      <c r="MWV40" s="2027"/>
      <c r="MWW40" s="2027"/>
      <c r="MWX40" s="2027"/>
      <c r="MWY40" s="2027"/>
      <c r="MWZ40" s="2027"/>
      <c r="MXA40" s="2027"/>
      <c r="MXB40" s="2027"/>
      <c r="MXC40" s="2027"/>
      <c r="MXD40" s="2027"/>
      <c r="MXE40" s="2027"/>
      <c r="MXF40" s="2027"/>
      <c r="MXG40" s="2027"/>
      <c r="MXH40" s="2027"/>
      <c r="MXI40" s="2027"/>
      <c r="MXJ40" s="2027"/>
      <c r="MXK40" s="2027"/>
      <c r="MXL40" s="2027"/>
      <c r="MXM40" s="2027"/>
      <c r="MXN40" s="2027"/>
      <c r="MXO40" s="2027"/>
      <c r="MXP40" s="2027"/>
      <c r="MXQ40" s="2027"/>
      <c r="MXR40" s="2027"/>
      <c r="MXS40" s="2027"/>
      <c r="MXT40" s="2027"/>
      <c r="MXU40" s="2027"/>
      <c r="MXV40" s="2027"/>
      <c r="MXW40" s="2027"/>
      <c r="MXX40" s="2027"/>
      <c r="MXY40" s="2027"/>
      <c r="MXZ40" s="2027"/>
      <c r="MYA40" s="2027"/>
      <c r="MYB40" s="2027"/>
      <c r="MYC40" s="2027"/>
      <c r="MYD40" s="2027"/>
      <c r="MYE40" s="2027"/>
      <c r="MYF40" s="2027"/>
      <c r="MYG40" s="2027"/>
      <c r="MYH40" s="2027"/>
      <c r="MYI40" s="2027"/>
      <c r="MYJ40" s="2027"/>
      <c r="MYK40" s="2027"/>
      <c r="MYL40" s="2027"/>
      <c r="MYM40" s="2027"/>
      <c r="MYN40" s="2027"/>
      <c r="MYO40" s="2027"/>
      <c r="MYP40" s="2027"/>
      <c r="MYQ40" s="2027"/>
      <c r="MYR40" s="2027"/>
      <c r="MYS40" s="2027"/>
      <c r="MYT40" s="2027"/>
      <c r="MYU40" s="2027"/>
      <c r="MYV40" s="2027"/>
      <c r="MYW40" s="2027"/>
      <c r="MYX40" s="2027"/>
      <c r="MYY40" s="2027"/>
      <c r="MYZ40" s="2027"/>
      <c r="MZA40" s="2027"/>
      <c r="MZB40" s="2027"/>
      <c r="MZC40" s="2027"/>
      <c r="MZD40" s="2027"/>
      <c r="MZE40" s="2027"/>
      <c r="MZF40" s="2027"/>
      <c r="MZG40" s="2027"/>
      <c r="MZH40" s="2027"/>
      <c r="MZI40" s="2027"/>
      <c r="MZJ40" s="2027"/>
      <c r="MZK40" s="2027"/>
      <c r="MZL40" s="2027"/>
      <c r="MZM40" s="2027"/>
      <c r="MZN40" s="2027"/>
      <c r="MZO40" s="2027"/>
      <c r="MZP40" s="2027"/>
      <c r="MZQ40" s="2027"/>
      <c r="MZR40" s="2027"/>
      <c r="MZS40" s="2027"/>
      <c r="MZT40" s="2027"/>
      <c r="MZU40" s="2027"/>
      <c r="MZV40" s="2027"/>
      <c r="MZW40" s="2027"/>
      <c r="MZX40" s="2027"/>
      <c r="MZY40" s="2027"/>
      <c r="MZZ40" s="2027"/>
      <c r="NAA40" s="2027"/>
      <c r="NAB40" s="2027"/>
      <c r="NAC40" s="2027"/>
      <c r="NAD40" s="2027"/>
      <c r="NAE40" s="2027"/>
      <c r="NAF40" s="2027"/>
      <c r="NAG40" s="2027"/>
      <c r="NAH40" s="2027"/>
      <c r="NAI40" s="2027"/>
      <c r="NAJ40" s="2027"/>
      <c r="NAK40" s="2027"/>
      <c r="NAL40" s="2027"/>
      <c r="NAM40" s="2027"/>
      <c r="NAN40" s="2027"/>
      <c r="NAO40" s="2027"/>
      <c r="NAP40" s="2027"/>
      <c r="NAQ40" s="2027"/>
      <c r="NAR40" s="2027"/>
      <c r="NAS40" s="2027"/>
      <c r="NAT40" s="2027"/>
      <c r="NAU40" s="2027"/>
      <c r="NAV40" s="2027"/>
      <c r="NAW40" s="2027"/>
      <c r="NAX40" s="2027"/>
      <c r="NAY40" s="2027"/>
      <c r="NAZ40" s="2027"/>
      <c r="NBA40" s="2027"/>
      <c r="NBB40" s="2027"/>
      <c r="NBC40" s="2027"/>
      <c r="NBD40" s="2027"/>
      <c r="NBE40" s="2027"/>
      <c r="NBF40" s="2027"/>
      <c r="NBG40" s="2027"/>
      <c r="NBH40" s="2027"/>
      <c r="NBI40" s="2027"/>
      <c r="NBJ40" s="2027"/>
      <c r="NBK40" s="2027"/>
      <c r="NBL40" s="2027"/>
      <c r="NBM40" s="2027"/>
      <c r="NBN40" s="2027"/>
      <c r="NBO40" s="2027"/>
      <c r="NBP40" s="2027"/>
      <c r="NBQ40" s="2027"/>
      <c r="NBR40" s="2027"/>
      <c r="NBS40" s="2027"/>
      <c r="NBT40" s="2027"/>
      <c r="NBU40" s="2027"/>
      <c r="NBV40" s="2027"/>
      <c r="NBW40" s="2027"/>
      <c r="NBX40" s="2027"/>
      <c r="NBY40" s="2027"/>
      <c r="NBZ40" s="2027"/>
      <c r="NCA40" s="2027"/>
      <c r="NCB40" s="2027"/>
      <c r="NCC40" s="2027"/>
      <c r="NCD40" s="2027"/>
      <c r="NCE40" s="2027"/>
      <c r="NCF40" s="2027"/>
      <c r="NCG40" s="2027"/>
      <c r="NCH40" s="2027"/>
      <c r="NCI40" s="2027"/>
      <c r="NCJ40" s="2027"/>
      <c r="NCK40" s="2027"/>
      <c r="NCL40" s="2027"/>
      <c r="NCM40" s="2027"/>
      <c r="NCN40" s="2027"/>
      <c r="NCO40" s="2027"/>
      <c r="NCP40" s="2027"/>
      <c r="NCQ40" s="2027"/>
      <c r="NCR40" s="2027"/>
      <c r="NCS40" s="2027"/>
      <c r="NCT40" s="2027"/>
      <c r="NCU40" s="2027"/>
      <c r="NCV40" s="2027"/>
      <c r="NCW40" s="2027"/>
      <c r="NCX40" s="2027"/>
      <c r="NCY40" s="2027"/>
      <c r="NCZ40" s="2027"/>
      <c r="NDA40" s="2027"/>
      <c r="NDB40" s="2027"/>
      <c r="NDC40" s="2027"/>
      <c r="NDD40" s="2027"/>
      <c r="NDE40" s="2027"/>
      <c r="NDF40" s="2027"/>
      <c r="NDG40" s="2027"/>
      <c r="NDH40" s="2027"/>
      <c r="NDI40" s="2027"/>
      <c r="NDJ40" s="2027"/>
      <c r="NDK40" s="2027"/>
      <c r="NDL40" s="2027"/>
      <c r="NDM40" s="2027"/>
      <c r="NDN40" s="2027"/>
      <c r="NDO40" s="2027"/>
      <c r="NDP40" s="2027"/>
      <c r="NDQ40" s="2027"/>
      <c r="NDR40" s="2027"/>
      <c r="NDS40" s="2027"/>
      <c r="NDT40" s="2027"/>
      <c r="NDU40" s="2027"/>
      <c r="NDV40" s="2027"/>
      <c r="NDW40" s="2027"/>
      <c r="NDX40" s="2027"/>
      <c r="NDY40" s="2027"/>
      <c r="NDZ40" s="2027"/>
      <c r="NEA40" s="2027"/>
      <c r="NEB40" s="2027"/>
      <c r="NEC40" s="2027"/>
      <c r="NED40" s="2027"/>
      <c r="NEE40" s="2027"/>
      <c r="NEF40" s="2027"/>
      <c r="NEG40" s="2027"/>
      <c r="NEH40" s="2027"/>
      <c r="NEI40" s="2027"/>
      <c r="NEJ40" s="2027"/>
      <c r="NEK40" s="2027"/>
      <c r="NEL40" s="2027"/>
      <c r="NEM40" s="2027"/>
      <c r="NEN40" s="2027"/>
      <c r="NEO40" s="2027"/>
      <c r="NEP40" s="2027"/>
      <c r="NEQ40" s="2027"/>
      <c r="NER40" s="2027"/>
      <c r="NES40" s="2027"/>
      <c r="NET40" s="2027"/>
      <c r="NEU40" s="2027"/>
      <c r="NEV40" s="2027"/>
      <c r="NEW40" s="2027"/>
      <c r="NEX40" s="2027"/>
      <c r="NEY40" s="2027"/>
      <c r="NEZ40" s="2027"/>
      <c r="NFA40" s="2027"/>
      <c r="NFB40" s="2027"/>
      <c r="NFC40" s="2027"/>
      <c r="NFD40" s="2027"/>
      <c r="NFE40" s="2027"/>
      <c r="NFF40" s="2027"/>
      <c r="NFG40" s="2027"/>
      <c r="NFH40" s="2027"/>
      <c r="NFI40" s="2027"/>
      <c r="NFJ40" s="2027"/>
      <c r="NFK40" s="2027"/>
      <c r="NFL40" s="2027"/>
      <c r="NFM40" s="2027"/>
      <c r="NFN40" s="2027"/>
      <c r="NFO40" s="2027"/>
      <c r="NFP40" s="2027"/>
      <c r="NFQ40" s="2027"/>
      <c r="NFR40" s="2027"/>
      <c r="NFS40" s="2027"/>
      <c r="NFT40" s="2027"/>
      <c r="NFU40" s="2027"/>
      <c r="NFV40" s="2027"/>
      <c r="NFW40" s="2027"/>
      <c r="NFX40" s="2027"/>
      <c r="NFY40" s="2027"/>
      <c r="NFZ40" s="2027"/>
      <c r="NGA40" s="2027"/>
      <c r="NGB40" s="2027"/>
      <c r="NGC40" s="2027"/>
      <c r="NGD40" s="2027"/>
      <c r="NGE40" s="2027"/>
      <c r="NGF40" s="2027"/>
      <c r="NGG40" s="2027"/>
      <c r="NGH40" s="2027"/>
      <c r="NGI40" s="2027"/>
      <c r="NGJ40" s="2027"/>
      <c r="NGK40" s="2027"/>
      <c r="NGL40" s="2027"/>
      <c r="NGM40" s="2027"/>
      <c r="NGN40" s="2027"/>
      <c r="NGO40" s="2027"/>
      <c r="NGP40" s="2027"/>
      <c r="NGQ40" s="2027"/>
      <c r="NGR40" s="2027"/>
      <c r="NGS40" s="2027"/>
      <c r="NGT40" s="2027"/>
      <c r="NGU40" s="2027"/>
      <c r="NGV40" s="2027"/>
      <c r="NGW40" s="2027"/>
      <c r="NGX40" s="2027"/>
      <c r="NGY40" s="2027"/>
      <c r="NGZ40" s="2027"/>
      <c r="NHA40" s="2027"/>
      <c r="NHB40" s="2027"/>
      <c r="NHC40" s="2027"/>
      <c r="NHD40" s="2027"/>
      <c r="NHE40" s="2027"/>
      <c r="NHF40" s="2027"/>
      <c r="NHG40" s="2027"/>
      <c r="NHH40" s="2027"/>
      <c r="NHI40" s="2027"/>
      <c r="NHJ40" s="2027"/>
      <c r="NHK40" s="2027"/>
      <c r="NHL40" s="2027"/>
      <c r="NHM40" s="2027"/>
      <c r="NHN40" s="2027"/>
      <c r="NHO40" s="2027"/>
      <c r="NHP40" s="2027"/>
      <c r="NHQ40" s="2027"/>
      <c r="NHR40" s="2027"/>
      <c r="NHS40" s="2027"/>
      <c r="NHT40" s="2027"/>
      <c r="NHU40" s="2027"/>
      <c r="NHV40" s="2027"/>
      <c r="NHW40" s="2027"/>
      <c r="NHX40" s="2027"/>
      <c r="NHY40" s="2027"/>
      <c r="NHZ40" s="2027"/>
      <c r="NIA40" s="2027"/>
      <c r="NIB40" s="2027"/>
      <c r="NIC40" s="2027"/>
      <c r="NID40" s="2027"/>
      <c r="NIE40" s="2027"/>
      <c r="NIF40" s="2027"/>
      <c r="NIG40" s="2027"/>
      <c r="NIH40" s="2027"/>
      <c r="NII40" s="2027"/>
      <c r="NIJ40" s="2027"/>
      <c r="NIK40" s="2027"/>
      <c r="NIL40" s="2027"/>
      <c r="NIM40" s="2027"/>
      <c r="NIN40" s="2027"/>
      <c r="NIO40" s="2027"/>
      <c r="NIP40" s="2027"/>
      <c r="NIQ40" s="2027"/>
      <c r="NIR40" s="2027"/>
      <c r="NIS40" s="2027"/>
      <c r="NIT40" s="2027"/>
      <c r="NIU40" s="2027"/>
      <c r="NIV40" s="2027"/>
      <c r="NIW40" s="2027"/>
      <c r="NIX40" s="2027"/>
      <c r="NIY40" s="2027"/>
      <c r="NIZ40" s="2027"/>
      <c r="NJA40" s="2027"/>
      <c r="NJB40" s="2027"/>
      <c r="NJC40" s="2027"/>
      <c r="NJD40" s="2027"/>
      <c r="NJE40" s="2027"/>
      <c r="NJF40" s="2027"/>
      <c r="NJG40" s="2027"/>
      <c r="NJH40" s="2027"/>
      <c r="NJI40" s="2027"/>
      <c r="NJJ40" s="2027"/>
      <c r="NJK40" s="2027"/>
      <c r="NJL40" s="2027"/>
      <c r="NJM40" s="2027"/>
      <c r="NJN40" s="2027"/>
      <c r="NJO40" s="2027"/>
      <c r="NJP40" s="2027"/>
      <c r="NJQ40" s="2027"/>
      <c r="NJR40" s="2027"/>
      <c r="NJS40" s="2027"/>
      <c r="NJT40" s="2027"/>
      <c r="NJU40" s="2027"/>
      <c r="NJV40" s="2027"/>
      <c r="NJW40" s="2027"/>
      <c r="NJX40" s="2027"/>
      <c r="NJY40" s="2027"/>
      <c r="NJZ40" s="2027"/>
      <c r="NKA40" s="2027"/>
      <c r="NKB40" s="2027"/>
      <c r="NKC40" s="2027"/>
      <c r="NKD40" s="2027"/>
      <c r="NKE40" s="2027"/>
      <c r="NKF40" s="2027"/>
      <c r="NKG40" s="2027"/>
      <c r="NKH40" s="2027"/>
      <c r="NKI40" s="2027"/>
      <c r="NKJ40" s="2027"/>
      <c r="NKK40" s="2027"/>
      <c r="NKL40" s="2027"/>
      <c r="NKM40" s="2027"/>
      <c r="NKN40" s="2027"/>
      <c r="NKO40" s="2027"/>
      <c r="NKP40" s="2027"/>
      <c r="NKQ40" s="2027"/>
      <c r="NKR40" s="2027"/>
      <c r="NKS40" s="2027"/>
      <c r="NKT40" s="2027"/>
      <c r="NKU40" s="2027"/>
      <c r="NKV40" s="2027"/>
      <c r="NKW40" s="2027"/>
      <c r="NKX40" s="2027"/>
      <c r="NKY40" s="2027"/>
      <c r="NKZ40" s="2027"/>
      <c r="NLA40" s="2027"/>
      <c r="NLB40" s="2027"/>
      <c r="NLC40" s="2027"/>
      <c r="NLD40" s="2027"/>
      <c r="NLE40" s="2027"/>
      <c r="NLF40" s="2027"/>
      <c r="NLG40" s="2027"/>
      <c r="NLH40" s="2027"/>
      <c r="NLI40" s="2027"/>
      <c r="NLJ40" s="2027"/>
      <c r="NLK40" s="2027"/>
      <c r="NLL40" s="2027"/>
      <c r="NLM40" s="2027"/>
      <c r="NLN40" s="2027"/>
      <c r="NLO40" s="2027"/>
      <c r="NLP40" s="2027"/>
      <c r="NLQ40" s="2027"/>
      <c r="NLR40" s="2027"/>
      <c r="NLS40" s="2027"/>
      <c r="NLT40" s="2027"/>
      <c r="NLU40" s="2027"/>
      <c r="NLV40" s="2027"/>
      <c r="NLW40" s="2027"/>
      <c r="NLX40" s="2027"/>
      <c r="NLY40" s="2027"/>
      <c r="NLZ40" s="2027"/>
      <c r="NMA40" s="2027"/>
      <c r="NMB40" s="2027"/>
      <c r="NMC40" s="2027"/>
      <c r="NMD40" s="2027"/>
      <c r="NME40" s="2027"/>
      <c r="NMF40" s="2027"/>
      <c r="NMG40" s="2027"/>
      <c r="NMH40" s="2027"/>
      <c r="NMI40" s="2027"/>
      <c r="NMJ40" s="2027"/>
      <c r="NMK40" s="2027"/>
      <c r="NML40" s="2027"/>
      <c r="NMM40" s="2027"/>
      <c r="NMN40" s="2027"/>
      <c r="NMO40" s="2027"/>
      <c r="NMP40" s="2027"/>
      <c r="NMQ40" s="2027"/>
      <c r="NMR40" s="2027"/>
      <c r="NMS40" s="2027"/>
      <c r="NMT40" s="2027"/>
      <c r="NMU40" s="2027"/>
      <c r="NMV40" s="2027"/>
      <c r="NMW40" s="2027"/>
      <c r="NMX40" s="2027"/>
      <c r="NMY40" s="2027"/>
      <c r="NMZ40" s="2027"/>
      <c r="NNA40" s="2027"/>
      <c r="NNB40" s="2027"/>
      <c r="NNC40" s="2027"/>
      <c r="NND40" s="2027"/>
      <c r="NNE40" s="2027"/>
      <c r="NNF40" s="2027"/>
      <c r="NNG40" s="2027"/>
      <c r="NNH40" s="2027"/>
      <c r="NNI40" s="2027"/>
      <c r="NNJ40" s="2027"/>
      <c r="NNK40" s="2027"/>
      <c r="NNL40" s="2027"/>
      <c r="NNM40" s="2027"/>
      <c r="NNN40" s="2027"/>
      <c r="NNO40" s="2027"/>
      <c r="NNP40" s="2027"/>
      <c r="NNQ40" s="2027"/>
      <c r="NNR40" s="2027"/>
      <c r="NNS40" s="2027"/>
      <c r="NNT40" s="2027"/>
      <c r="NNU40" s="2027"/>
      <c r="NNV40" s="2027"/>
      <c r="NNW40" s="2027"/>
      <c r="NNX40" s="2027"/>
      <c r="NNY40" s="2027"/>
      <c r="NNZ40" s="2027"/>
      <c r="NOA40" s="2027"/>
      <c r="NOB40" s="2027"/>
      <c r="NOC40" s="2027"/>
      <c r="NOD40" s="2027"/>
      <c r="NOE40" s="2027"/>
      <c r="NOF40" s="2027"/>
      <c r="NOG40" s="2027"/>
      <c r="NOH40" s="2027"/>
      <c r="NOI40" s="2027"/>
      <c r="NOJ40" s="2027"/>
      <c r="NOK40" s="2027"/>
      <c r="NOL40" s="2027"/>
      <c r="NOM40" s="2027"/>
      <c r="NON40" s="2027"/>
      <c r="NOO40" s="2027"/>
      <c r="NOP40" s="2027"/>
      <c r="NOQ40" s="2027"/>
      <c r="NOR40" s="2027"/>
      <c r="NOS40" s="2027"/>
      <c r="NOT40" s="2027"/>
      <c r="NOU40" s="2027"/>
      <c r="NOV40" s="2027"/>
      <c r="NOW40" s="2027"/>
      <c r="NOX40" s="2027"/>
      <c r="NOY40" s="2027"/>
      <c r="NOZ40" s="2027"/>
      <c r="NPA40" s="2027"/>
      <c r="NPB40" s="2027"/>
      <c r="NPC40" s="2027"/>
      <c r="NPD40" s="2027"/>
      <c r="NPE40" s="2027"/>
      <c r="NPF40" s="2027"/>
      <c r="NPG40" s="2027"/>
      <c r="NPH40" s="2027"/>
      <c r="NPI40" s="2027"/>
      <c r="NPJ40" s="2027"/>
      <c r="NPK40" s="2027"/>
      <c r="NPL40" s="2027"/>
      <c r="NPM40" s="2027"/>
      <c r="NPN40" s="2027"/>
      <c r="NPO40" s="2027"/>
      <c r="NPP40" s="2027"/>
      <c r="NPQ40" s="2027"/>
      <c r="NPR40" s="2027"/>
      <c r="NPS40" s="2027"/>
      <c r="NPT40" s="2027"/>
      <c r="NPU40" s="2027"/>
      <c r="NPV40" s="2027"/>
      <c r="NPW40" s="2027"/>
      <c r="NPX40" s="2027"/>
      <c r="NPY40" s="2027"/>
      <c r="NPZ40" s="2027"/>
      <c r="NQA40" s="2027"/>
      <c r="NQB40" s="2027"/>
      <c r="NQC40" s="2027"/>
      <c r="NQD40" s="2027"/>
      <c r="NQE40" s="2027"/>
      <c r="NQF40" s="2027"/>
      <c r="NQG40" s="2027"/>
      <c r="NQH40" s="2027"/>
      <c r="NQI40" s="2027"/>
      <c r="NQJ40" s="2027"/>
      <c r="NQK40" s="2027"/>
      <c r="NQL40" s="2027"/>
      <c r="NQM40" s="2027"/>
      <c r="NQN40" s="2027"/>
      <c r="NQO40" s="2027"/>
      <c r="NQP40" s="2027"/>
      <c r="NQQ40" s="2027"/>
      <c r="NQR40" s="2027"/>
      <c r="NQS40" s="2027"/>
      <c r="NQT40" s="2027"/>
      <c r="NQU40" s="2027"/>
      <c r="NQV40" s="2027"/>
      <c r="NQW40" s="2027"/>
      <c r="NQX40" s="2027"/>
      <c r="NQY40" s="2027"/>
      <c r="NQZ40" s="2027"/>
      <c r="NRA40" s="2027"/>
      <c r="NRB40" s="2027"/>
      <c r="NRC40" s="2027"/>
      <c r="NRD40" s="2027"/>
      <c r="NRE40" s="2027"/>
      <c r="NRF40" s="2027"/>
      <c r="NRG40" s="2027"/>
      <c r="NRH40" s="2027"/>
      <c r="NRI40" s="2027"/>
      <c r="NRJ40" s="2027"/>
      <c r="NRK40" s="2027"/>
      <c r="NRL40" s="2027"/>
      <c r="NRM40" s="2027"/>
      <c r="NRN40" s="2027"/>
      <c r="NRO40" s="2027"/>
      <c r="NRP40" s="2027"/>
      <c r="NRQ40" s="2027"/>
      <c r="NRR40" s="2027"/>
      <c r="NRS40" s="2027"/>
      <c r="NRT40" s="2027"/>
      <c r="NRU40" s="2027"/>
      <c r="NRV40" s="2027"/>
      <c r="NRW40" s="2027"/>
      <c r="NRX40" s="2027"/>
      <c r="NRY40" s="2027"/>
      <c r="NRZ40" s="2027"/>
      <c r="NSA40" s="2027"/>
      <c r="NSB40" s="2027"/>
      <c r="NSC40" s="2027"/>
      <c r="NSD40" s="2027"/>
      <c r="NSE40" s="2027"/>
      <c r="NSF40" s="2027"/>
      <c r="NSG40" s="2027"/>
      <c r="NSH40" s="2027"/>
      <c r="NSI40" s="2027"/>
      <c r="NSJ40" s="2027"/>
      <c r="NSK40" s="2027"/>
      <c r="NSL40" s="2027"/>
      <c r="NSM40" s="2027"/>
      <c r="NSN40" s="2027"/>
      <c r="NSO40" s="2027"/>
      <c r="NSP40" s="2027"/>
      <c r="NSQ40" s="2027"/>
      <c r="NSR40" s="2027"/>
      <c r="NSS40" s="2027"/>
      <c r="NST40" s="2027"/>
      <c r="NSU40" s="2027"/>
      <c r="NSV40" s="2027"/>
      <c r="NSW40" s="2027"/>
      <c r="NSX40" s="2027"/>
      <c r="NSY40" s="2027"/>
      <c r="NSZ40" s="2027"/>
      <c r="NTA40" s="2027"/>
      <c r="NTB40" s="2027"/>
      <c r="NTC40" s="2027"/>
      <c r="NTD40" s="2027"/>
      <c r="NTE40" s="2027"/>
      <c r="NTF40" s="2027"/>
      <c r="NTG40" s="2027"/>
      <c r="NTH40" s="2027"/>
      <c r="NTI40" s="2027"/>
      <c r="NTJ40" s="2027"/>
      <c r="NTK40" s="2027"/>
      <c r="NTL40" s="2027"/>
      <c r="NTM40" s="2027"/>
      <c r="NTN40" s="2027"/>
      <c r="NTO40" s="2027"/>
      <c r="NTP40" s="2027"/>
      <c r="NTQ40" s="2027"/>
      <c r="NTR40" s="2027"/>
      <c r="NTS40" s="2027"/>
      <c r="NTT40" s="2027"/>
      <c r="NTU40" s="2027"/>
      <c r="NTV40" s="2027"/>
      <c r="NTW40" s="2027"/>
      <c r="NTX40" s="2027"/>
      <c r="NTY40" s="2027"/>
      <c r="NTZ40" s="2027"/>
      <c r="NUA40" s="2027"/>
      <c r="NUB40" s="2027"/>
      <c r="NUC40" s="2027"/>
      <c r="NUD40" s="2027"/>
      <c r="NUE40" s="2027"/>
      <c r="NUF40" s="2027"/>
      <c r="NUG40" s="2027"/>
      <c r="NUH40" s="2027"/>
      <c r="NUI40" s="2027"/>
      <c r="NUJ40" s="2027"/>
      <c r="NUK40" s="2027"/>
      <c r="NUL40" s="2027"/>
      <c r="NUM40" s="2027"/>
      <c r="NUN40" s="2027"/>
      <c r="NUO40" s="2027"/>
      <c r="NUP40" s="2027"/>
      <c r="NUQ40" s="2027"/>
      <c r="NUR40" s="2027"/>
      <c r="NUS40" s="2027"/>
      <c r="NUT40" s="2027"/>
      <c r="NUU40" s="2027"/>
      <c r="NUV40" s="2027"/>
      <c r="NUW40" s="2027"/>
      <c r="NUX40" s="2027"/>
      <c r="NUY40" s="2027"/>
      <c r="NUZ40" s="2027"/>
      <c r="NVA40" s="2027"/>
      <c r="NVB40" s="2027"/>
      <c r="NVC40" s="2027"/>
      <c r="NVD40" s="2027"/>
      <c r="NVE40" s="2027"/>
      <c r="NVF40" s="2027"/>
      <c r="NVG40" s="2027"/>
      <c r="NVH40" s="2027"/>
      <c r="NVI40" s="2027"/>
      <c r="NVJ40" s="2027"/>
      <c r="NVK40" s="2027"/>
      <c r="NVL40" s="2027"/>
      <c r="NVM40" s="2027"/>
      <c r="NVN40" s="2027"/>
      <c r="NVO40" s="2027"/>
      <c r="NVP40" s="2027"/>
      <c r="NVQ40" s="2027"/>
      <c r="NVR40" s="2027"/>
      <c r="NVS40" s="2027"/>
      <c r="NVT40" s="2027"/>
      <c r="NVU40" s="2027"/>
      <c r="NVV40" s="2027"/>
      <c r="NVW40" s="2027"/>
      <c r="NVX40" s="2027"/>
      <c r="NVY40" s="2027"/>
      <c r="NVZ40" s="2027"/>
      <c r="NWA40" s="2027"/>
      <c r="NWB40" s="2027"/>
      <c r="NWC40" s="2027"/>
      <c r="NWD40" s="2027"/>
      <c r="NWE40" s="2027"/>
      <c r="NWF40" s="2027"/>
      <c r="NWG40" s="2027"/>
      <c r="NWH40" s="2027"/>
      <c r="NWI40" s="2027"/>
      <c r="NWJ40" s="2027"/>
      <c r="NWK40" s="2027"/>
      <c r="NWL40" s="2027"/>
      <c r="NWM40" s="2027"/>
      <c r="NWN40" s="2027"/>
      <c r="NWO40" s="2027"/>
      <c r="NWP40" s="2027"/>
      <c r="NWQ40" s="2027"/>
      <c r="NWR40" s="2027"/>
      <c r="NWS40" s="2027"/>
      <c r="NWT40" s="2027"/>
      <c r="NWU40" s="2027"/>
      <c r="NWV40" s="2027"/>
      <c r="NWW40" s="2027"/>
      <c r="NWX40" s="2027"/>
      <c r="NWY40" s="2027"/>
      <c r="NWZ40" s="2027"/>
      <c r="NXA40" s="2027"/>
      <c r="NXB40" s="2027"/>
      <c r="NXC40" s="2027"/>
      <c r="NXD40" s="2027"/>
      <c r="NXE40" s="2027"/>
      <c r="NXF40" s="2027"/>
      <c r="NXG40" s="2027"/>
      <c r="NXH40" s="2027"/>
      <c r="NXI40" s="2027"/>
      <c r="NXJ40" s="2027"/>
      <c r="NXK40" s="2027"/>
      <c r="NXL40" s="2027"/>
      <c r="NXM40" s="2027"/>
      <c r="NXN40" s="2027"/>
      <c r="NXO40" s="2027"/>
      <c r="NXP40" s="2027"/>
      <c r="NXQ40" s="2027"/>
      <c r="NXR40" s="2027"/>
      <c r="NXS40" s="2027"/>
      <c r="NXT40" s="2027"/>
      <c r="NXU40" s="2027"/>
      <c r="NXV40" s="2027"/>
      <c r="NXW40" s="2027"/>
      <c r="NXX40" s="2027"/>
      <c r="NXY40" s="2027"/>
      <c r="NXZ40" s="2027"/>
      <c r="NYA40" s="2027"/>
      <c r="NYB40" s="2027"/>
      <c r="NYC40" s="2027"/>
      <c r="NYD40" s="2027"/>
      <c r="NYE40" s="2027"/>
      <c r="NYF40" s="2027"/>
      <c r="NYG40" s="2027"/>
      <c r="NYH40" s="2027"/>
      <c r="NYI40" s="2027"/>
      <c r="NYJ40" s="2027"/>
      <c r="NYK40" s="2027"/>
      <c r="NYL40" s="2027"/>
      <c r="NYM40" s="2027"/>
      <c r="NYN40" s="2027"/>
      <c r="NYO40" s="2027"/>
      <c r="NYP40" s="2027"/>
      <c r="NYQ40" s="2027"/>
      <c r="NYR40" s="2027"/>
      <c r="NYS40" s="2027"/>
      <c r="NYT40" s="2027"/>
      <c r="NYU40" s="2027"/>
      <c r="NYV40" s="2027"/>
      <c r="NYW40" s="2027"/>
      <c r="NYX40" s="2027"/>
      <c r="NYY40" s="2027"/>
      <c r="NYZ40" s="2027"/>
      <c r="NZA40" s="2027"/>
      <c r="NZB40" s="2027"/>
      <c r="NZC40" s="2027"/>
      <c r="NZD40" s="2027"/>
      <c r="NZE40" s="2027"/>
      <c r="NZF40" s="2027"/>
      <c r="NZG40" s="2027"/>
      <c r="NZH40" s="2027"/>
      <c r="NZI40" s="2027"/>
      <c r="NZJ40" s="2027"/>
      <c r="NZK40" s="2027"/>
      <c r="NZL40" s="2027"/>
      <c r="NZM40" s="2027"/>
      <c r="NZN40" s="2027"/>
      <c r="NZO40" s="2027"/>
      <c r="NZP40" s="2027"/>
      <c r="NZQ40" s="2027"/>
      <c r="NZR40" s="2027"/>
      <c r="NZS40" s="2027"/>
      <c r="NZT40" s="2027"/>
      <c r="NZU40" s="2027"/>
      <c r="NZV40" s="2027"/>
      <c r="NZW40" s="2027"/>
      <c r="NZX40" s="2027"/>
      <c r="NZY40" s="2027"/>
      <c r="NZZ40" s="2027"/>
      <c r="OAA40" s="2027"/>
      <c r="OAB40" s="2027"/>
      <c r="OAC40" s="2027"/>
      <c r="OAD40" s="2027"/>
      <c r="OAE40" s="2027"/>
      <c r="OAF40" s="2027"/>
      <c r="OAG40" s="2027"/>
      <c r="OAH40" s="2027"/>
      <c r="OAI40" s="2027"/>
      <c r="OAJ40" s="2027"/>
      <c r="OAK40" s="2027"/>
      <c r="OAL40" s="2027"/>
      <c r="OAM40" s="2027"/>
      <c r="OAN40" s="2027"/>
      <c r="OAO40" s="2027"/>
      <c r="OAP40" s="2027"/>
      <c r="OAQ40" s="2027"/>
      <c r="OAR40" s="2027"/>
      <c r="OAS40" s="2027"/>
      <c r="OAT40" s="2027"/>
      <c r="OAU40" s="2027"/>
      <c r="OAV40" s="2027"/>
      <c r="OAW40" s="2027"/>
      <c r="OAX40" s="2027"/>
      <c r="OAY40" s="2027"/>
      <c r="OAZ40" s="2027"/>
      <c r="OBA40" s="2027"/>
      <c r="OBB40" s="2027"/>
      <c r="OBC40" s="2027"/>
      <c r="OBD40" s="2027"/>
      <c r="OBE40" s="2027"/>
      <c r="OBF40" s="2027"/>
      <c r="OBG40" s="2027"/>
      <c r="OBH40" s="2027"/>
      <c r="OBI40" s="2027"/>
      <c r="OBJ40" s="2027"/>
      <c r="OBK40" s="2027"/>
      <c r="OBL40" s="2027"/>
      <c r="OBM40" s="2027"/>
      <c r="OBN40" s="2027"/>
      <c r="OBO40" s="2027"/>
      <c r="OBP40" s="2027"/>
      <c r="OBQ40" s="2027"/>
      <c r="OBR40" s="2027"/>
      <c r="OBS40" s="2027"/>
      <c r="OBT40" s="2027"/>
      <c r="OBU40" s="2027"/>
      <c r="OBV40" s="2027"/>
      <c r="OBW40" s="2027"/>
      <c r="OBX40" s="2027"/>
      <c r="OBY40" s="2027"/>
      <c r="OBZ40" s="2027"/>
      <c r="OCA40" s="2027"/>
      <c r="OCB40" s="2027"/>
      <c r="OCC40" s="2027"/>
      <c r="OCD40" s="2027"/>
      <c r="OCE40" s="2027"/>
      <c r="OCF40" s="2027"/>
      <c r="OCG40" s="2027"/>
      <c r="OCH40" s="2027"/>
      <c r="OCI40" s="2027"/>
      <c r="OCJ40" s="2027"/>
      <c r="OCK40" s="2027"/>
      <c r="OCL40" s="2027"/>
      <c r="OCM40" s="2027"/>
      <c r="OCN40" s="2027"/>
      <c r="OCO40" s="2027"/>
      <c r="OCP40" s="2027"/>
      <c r="OCQ40" s="2027"/>
      <c r="OCR40" s="2027"/>
      <c r="OCS40" s="2027"/>
      <c r="OCT40" s="2027"/>
      <c r="OCU40" s="2027"/>
      <c r="OCV40" s="2027"/>
      <c r="OCW40" s="2027"/>
      <c r="OCX40" s="2027"/>
      <c r="OCY40" s="2027"/>
      <c r="OCZ40" s="2027"/>
      <c r="ODA40" s="2027"/>
      <c r="ODB40" s="2027"/>
      <c r="ODC40" s="2027"/>
      <c r="ODD40" s="2027"/>
      <c r="ODE40" s="2027"/>
      <c r="ODF40" s="2027"/>
      <c r="ODG40" s="2027"/>
      <c r="ODH40" s="2027"/>
      <c r="ODI40" s="2027"/>
      <c r="ODJ40" s="2027"/>
      <c r="ODK40" s="2027"/>
      <c r="ODL40" s="2027"/>
      <c r="ODM40" s="2027"/>
      <c r="ODN40" s="2027"/>
      <c r="ODO40" s="2027"/>
      <c r="ODP40" s="2027"/>
      <c r="ODQ40" s="2027"/>
      <c r="ODR40" s="2027"/>
      <c r="ODS40" s="2027"/>
      <c r="ODT40" s="2027"/>
      <c r="ODU40" s="2027"/>
      <c r="ODV40" s="2027"/>
      <c r="ODW40" s="2027"/>
      <c r="ODX40" s="2027"/>
      <c r="ODY40" s="2027"/>
      <c r="ODZ40" s="2027"/>
      <c r="OEA40" s="2027"/>
      <c r="OEB40" s="2027"/>
      <c r="OEC40" s="2027"/>
      <c r="OED40" s="2027"/>
      <c r="OEE40" s="2027"/>
      <c r="OEF40" s="2027"/>
      <c r="OEG40" s="2027"/>
      <c r="OEH40" s="2027"/>
      <c r="OEI40" s="2027"/>
      <c r="OEJ40" s="2027"/>
      <c r="OEK40" s="2027"/>
      <c r="OEL40" s="2027"/>
      <c r="OEM40" s="2027"/>
      <c r="OEN40" s="2027"/>
      <c r="OEO40" s="2027"/>
      <c r="OEP40" s="2027"/>
      <c r="OEQ40" s="2027"/>
      <c r="OER40" s="2027"/>
      <c r="OES40" s="2027"/>
      <c r="OET40" s="2027"/>
      <c r="OEU40" s="2027"/>
      <c r="OEV40" s="2027"/>
      <c r="OEW40" s="2027"/>
      <c r="OEX40" s="2027"/>
      <c r="OEY40" s="2027"/>
      <c r="OEZ40" s="2027"/>
      <c r="OFA40" s="2027"/>
      <c r="OFB40" s="2027"/>
      <c r="OFC40" s="2027"/>
      <c r="OFD40" s="2027"/>
      <c r="OFE40" s="2027"/>
      <c r="OFF40" s="2027"/>
      <c r="OFG40" s="2027"/>
      <c r="OFH40" s="2027"/>
      <c r="OFI40" s="2027"/>
      <c r="OFJ40" s="2027"/>
      <c r="OFK40" s="2027"/>
      <c r="OFL40" s="2027"/>
      <c r="OFM40" s="2027"/>
      <c r="OFN40" s="2027"/>
      <c r="OFO40" s="2027"/>
      <c r="OFP40" s="2027"/>
      <c r="OFQ40" s="2027"/>
      <c r="OFR40" s="2027"/>
      <c r="OFS40" s="2027"/>
      <c r="OFT40" s="2027"/>
      <c r="OFU40" s="2027"/>
      <c r="OFV40" s="2027"/>
      <c r="OFW40" s="2027"/>
      <c r="OFX40" s="2027"/>
      <c r="OFY40" s="2027"/>
      <c r="OFZ40" s="2027"/>
      <c r="OGA40" s="2027"/>
      <c r="OGB40" s="2027"/>
      <c r="OGC40" s="2027"/>
      <c r="OGD40" s="2027"/>
      <c r="OGE40" s="2027"/>
      <c r="OGF40" s="2027"/>
      <c r="OGG40" s="2027"/>
      <c r="OGH40" s="2027"/>
      <c r="OGI40" s="2027"/>
      <c r="OGJ40" s="2027"/>
      <c r="OGK40" s="2027"/>
      <c r="OGL40" s="2027"/>
      <c r="OGM40" s="2027"/>
      <c r="OGN40" s="2027"/>
      <c r="OGO40" s="2027"/>
      <c r="OGP40" s="2027"/>
      <c r="OGQ40" s="2027"/>
      <c r="OGR40" s="2027"/>
      <c r="OGS40" s="2027"/>
      <c r="OGT40" s="2027"/>
      <c r="OGU40" s="2027"/>
      <c r="OGV40" s="2027"/>
      <c r="OGW40" s="2027"/>
      <c r="OGX40" s="2027"/>
      <c r="OGY40" s="2027"/>
      <c r="OGZ40" s="2027"/>
      <c r="OHA40" s="2027"/>
      <c r="OHB40" s="2027"/>
      <c r="OHC40" s="2027"/>
      <c r="OHD40" s="2027"/>
      <c r="OHE40" s="2027"/>
      <c r="OHF40" s="2027"/>
      <c r="OHG40" s="2027"/>
      <c r="OHH40" s="2027"/>
      <c r="OHI40" s="2027"/>
      <c r="OHJ40" s="2027"/>
      <c r="OHK40" s="2027"/>
      <c r="OHL40" s="2027"/>
      <c r="OHM40" s="2027"/>
      <c r="OHN40" s="2027"/>
      <c r="OHO40" s="2027"/>
      <c r="OHP40" s="2027"/>
      <c r="OHQ40" s="2027"/>
      <c r="OHR40" s="2027"/>
      <c r="OHS40" s="2027"/>
      <c r="OHT40" s="2027"/>
      <c r="OHU40" s="2027"/>
      <c r="OHV40" s="2027"/>
      <c r="OHW40" s="2027"/>
      <c r="OHX40" s="2027"/>
      <c r="OHY40" s="2027"/>
      <c r="OHZ40" s="2027"/>
      <c r="OIA40" s="2027"/>
      <c r="OIB40" s="2027"/>
      <c r="OIC40" s="2027"/>
      <c r="OID40" s="2027"/>
      <c r="OIE40" s="2027"/>
      <c r="OIF40" s="2027"/>
      <c r="OIG40" s="2027"/>
      <c r="OIH40" s="2027"/>
      <c r="OII40" s="2027"/>
      <c r="OIJ40" s="2027"/>
      <c r="OIK40" s="2027"/>
      <c r="OIL40" s="2027"/>
      <c r="OIM40" s="2027"/>
      <c r="OIN40" s="2027"/>
      <c r="OIO40" s="2027"/>
      <c r="OIP40" s="2027"/>
      <c r="OIQ40" s="2027"/>
      <c r="OIR40" s="2027"/>
      <c r="OIS40" s="2027"/>
      <c r="OIT40" s="2027"/>
      <c r="OIU40" s="2027"/>
      <c r="OIV40" s="2027"/>
      <c r="OIW40" s="2027"/>
      <c r="OIX40" s="2027"/>
      <c r="OIY40" s="2027"/>
      <c r="OIZ40" s="2027"/>
      <c r="OJA40" s="2027"/>
      <c r="OJB40" s="2027"/>
      <c r="OJC40" s="2027"/>
      <c r="OJD40" s="2027"/>
      <c r="OJE40" s="2027"/>
      <c r="OJF40" s="2027"/>
      <c r="OJG40" s="2027"/>
      <c r="OJH40" s="2027"/>
      <c r="OJI40" s="2027"/>
      <c r="OJJ40" s="2027"/>
      <c r="OJK40" s="2027"/>
      <c r="OJL40" s="2027"/>
      <c r="OJM40" s="2027"/>
      <c r="OJN40" s="2027"/>
      <c r="OJO40" s="2027"/>
      <c r="OJP40" s="2027"/>
      <c r="OJQ40" s="2027"/>
      <c r="OJR40" s="2027"/>
      <c r="OJS40" s="2027"/>
      <c r="OJT40" s="2027"/>
      <c r="OJU40" s="2027"/>
      <c r="OJV40" s="2027"/>
      <c r="OJW40" s="2027"/>
      <c r="OJX40" s="2027"/>
      <c r="OJY40" s="2027"/>
      <c r="OJZ40" s="2027"/>
      <c r="OKA40" s="2027"/>
      <c r="OKB40" s="2027"/>
      <c r="OKC40" s="2027"/>
      <c r="OKD40" s="2027"/>
      <c r="OKE40" s="2027"/>
      <c r="OKF40" s="2027"/>
      <c r="OKG40" s="2027"/>
      <c r="OKH40" s="2027"/>
      <c r="OKI40" s="2027"/>
      <c r="OKJ40" s="2027"/>
      <c r="OKK40" s="2027"/>
      <c r="OKL40" s="2027"/>
      <c r="OKM40" s="2027"/>
      <c r="OKN40" s="2027"/>
      <c r="OKO40" s="2027"/>
      <c r="OKP40" s="2027"/>
      <c r="OKQ40" s="2027"/>
      <c r="OKR40" s="2027"/>
      <c r="OKS40" s="2027"/>
      <c r="OKT40" s="2027"/>
      <c r="OKU40" s="2027"/>
      <c r="OKV40" s="2027"/>
      <c r="OKW40" s="2027"/>
      <c r="OKX40" s="2027"/>
      <c r="OKY40" s="2027"/>
      <c r="OKZ40" s="2027"/>
      <c r="OLA40" s="2027"/>
      <c r="OLB40" s="2027"/>
      <c r="OLC40" s="2027"/>
      <c r="OLD40" s="2027"/>
      <c r="OLE40" s="2027"/>
      <c r="OLF40" s="2027"/>
      <c r="OLG40" s="2027"/>
      <c r="OLH40" s="2027"/>
      <c r="OLI40" s="2027"/>
      <c r="OLJ40" s="2027"/>
      <c r="OLK40" s="2027"/>
      <c r="OLL40" s="2027"/>
      <c r="OLM40" s="2027"/>
      <c r="OLN40" s="2027"/>
      <c r="OLO40" s="2027"/>
      <c r="OLP40" s="2027"/>
      <c r="OLQ40" s="2027"/>
      <c r="OLR40" s="2027"/>
      <c r="OLS40" s="2027"/>
      <c r="OLT40" s="2027"/>
      <c r="OLU40" s="2027"/>
      <c r="OLV40" s="2027"/>
      <c r="OLW40" s="2027"/>
      <c r="OLX40" s="2027"/>
      <c r="OLY40" s="2027"/>
      <c r="OLZ40" s="2027"/>
      <c r="OMA40" s="2027"/>
      <c r="OMB40" s="2027"/>
      <c r="OMC40" s="2027"/>
      <c r="OMD40" s="2027"/>
      <c r="OME40" s="2027"/>
      <c r="OMF40" s="2027"/>
      <c r="OMG40" s="2027"/>
      <c r="OMH40" s="2027"/>
      <c r="OMI40" s="2027"/>
      <c r="OMJ40" s="2027"/>
      <c r="OMK40" s="2027"/>
      <c r="OML40" s="2027"/>
      <c r="OMM40" s="2027"/>
      <c r="OMN40" s="2027"/>
      <c r="OMO40" s="2027"/>
      <c r="OMP40" s="2027"/>
      <c r="OMQ40" s="2027"/>
      <c r="OMR40" s="2027"/>
      <c r="OMS40" s="2027"/>
      <c r="OMT40" s="2027"/>
      <c r="OMU40" s="2027"/>
      <c r="OMV40" s="2027"/>
      <c r="OMW40" s="2027"/>
      <c r="OMX40" s="2027"/>
      <c r="OMY40" s="2027"/>
      <c r="OMZ40" s="2027"/>
      <c r="ONA40" s="2027"/>
      <c r="ONB40" s="2027"/>
      <c r="ONC40" s="2027"/>
      <c r="OND40" s="2027"/>
      <c r="ONE40" s="2027"/>
      <c r="ONF40" s="2027"/>
      <c r="ONG40" s="2027"/>
      <c r="ONH40" s="2027"/>
      <c r="ONI40" s="2027"/>
      <c r="ONJ40" s="2027"/>
      <c r="ONK40" s="2027"/>
      <c r="ONL40" s="2027"/>
      <c r="ONM40" s="2027"/>
      <c r="ONN40" s="2027"/>
      <c r="ONO40" s="2027"/>
      <c r="ONP40" s="2027"/>
      <c r="ONQ40" s="2027"/>
      <c r="ONR40" s="2027"/>
      <c r="ONS40" s="2027"/>
      <c r="ONT40" s="2027"/>
      <c r="ONU40" s="2027"/>
      <c r="ONV40" s="2027"/>
      <c r="ONW40" s="2027"/>
      <c r="ONX40" s="2027"/>
      <c r="ONY40" s="2027"/>
      <c r="ONZ40" s="2027"/>
      <c r="OOA40" s="2027"/>
      <c r="OOB40" s="2027"/>
      <c r="OOC40" s="2027"/>
      <c r="OOD40" s="2027"/>
      <c r="OOE40" s="2027"/>
      <c r="OOF40" s="2027"/>
      <c r="OOG40" s="2027"/>
      <c r="OOH40" s="2027"/>
      <c r="OOI40" s="2027"/>
      <c r="OOJ40" s="2027"/>
      <c r="OOK40" s="2027"/>
      <c r="OOL40" s="2027"/>
      <c r="OOM40" s="2027"/>
      <c r="OON40" s="2027"/>
      <c r="OOO40" s="2027"/>
      <c r="OOP40" s="2027"/>
      <c r="OOQ40" s="2027"/>
      <c r="OOR40" s="2027"/>
      <c r="OOS40" s="2027"/>
      <c r="OOT40" s="2027"/>
      <c r="OOU40" s="2027"/>
      <c r="OOV40" s="2027"/>
      <c r="OOW40" s="2027"/>
      <c r="OOX40" s="2027"/>
      <c r="OOY40" s="2027"/>
      <c r="OOZ40" s="2027"/>
      <c r="OPA40" s="2027"/>
      <c r="OPB40" s="2027"/>
      <c r="OPC40" s="2027"/>
      <c r="OPD40" s="2027"/>
      <c r="OPE40" s="2027"/>
      <c r="OPF40" s="2027"/>
      <c r="OPG40" s="2027"/>
      <c r="OPH40" s="2027"/>
      <c r="OPI40" s="2027"/>
      <c r="OPJ40" s="2027"/>
      <c r="OPK40" s="2027"/>
      <c r="OPL40" s="2027"/>
      <c r="OPM40" s="2027"/>
      <c r="OPN40" s="2027"/>
      <c r="OPO40" s="2027"/>
      <c r="OPP40" s="2027"/>
      <c r="OPQ40" s="2027"/>
      <c r="OPR40" s="2027"/>
      <c r="OPS40" s="2027"/>
      <c r="OPT40" s="2027"/>
      <c r="OPU40" s="2027"/>
      <c r="OPV40" s="2027"/>
      <c r="OPW40" s="2027"/>
      <c r="OPX40" s="2027"/>
      <c r="OPY40" s="2027"/>
      <c r="OPZ40" s="2027"/>
      <c r="OQA40" s="2027"/>
      <c r="OQB40" s="2027"/>
      <c r="OQC40" s="2027"/>
      <c r="OQD40" s="2027"/>
      <c r="OQE40" s="2027"/>
      <c r="OQF40" s="2027"/>
      <c r="OQG40" s="2027"/>
      <c r="OQH40" s="2027"/>
      <c r="OQI40" s="2027"/>
      <c r="OQJ40" s="2027"/>
      <c r="OQK40" s="2027"/>
      <c r="OQL40" s="2027"/>
      <c r="OQM40" s="2027"/>
      <c r="OQN40" s="2027"/>
      <c r="OQO40" s="2027"/>
      <c r="OQP40" s="2027"/>
      <c r="OQQ40" s="2027"/>
      <c r="OQR40" s="2027"/>
      <c r="OQS40" s="2027"/>
      <c r="OQT40" s="2027"/>
      <c r="OQU40" s="2027"/>
      <c r="OQV40" s="2027"/>
      <c r="OQW40" s="2027"/>
      <c r="OQX40" s="2027"/>
      <c r="OQY40" s="2027"/>
      <c r="OQZ40" s="2027"/>
      <c r="ORA40" s="2027"/>
      <c r="ORB40" s="2027"/>
      <c r="ORC40" s="2027"/>
      <c r="ORD40" s="2027"/>
      <c r="ORE40" s="2027"/>
      <c r="ORF40" s="2027"/>
      <c r="ORG40" s="2027"/>
      <c r="ORH40" s="2027"/>
      <c r="ORI40" s="2027"/>
      <c r="ORJ40" s="2027"/>
      <c r="ORK40" s="2027"/>
      <c r="ORL40" s="2027"/>
      <c r="ORM40" s="2027"/>
      <c r="ORN40" s="2027"/>
      <c r="ORO40" s="2027"/>
      <c r="ORP40" s="2027"/>
      <c r="ORQ40" s="2027"/>
      <c r="ORR40" s="2027"/>
      <c r="ORS40" s="2027"/>
      <c r="ORT40" s="2027"/>
      <c r="ORU40" s="2027"/>
      <c r="ORV40" s="2027"/>
      <c r="ORW40" s="2027"/>
      <c r="ORX40" s="2027"/>
      <c r="ORY40" s="2027"/>
      <c r="ORZ40" s="2027"/>
      <c r="OSA40" s="2027"/>
      <c r="OSB40" s="2027"/>
      <c r="OSC40" s="2027"/>
      <c r="OSD40" s="2027"/>
      <c r="OSE40" s="2027"/>
      <c r="OSF40" s="2027"/>
      <c r="OSG40" s="2027"/>
      <c r="OSH40" s="2027"/>
      <c r="OSI40" s="2027"/>
      <c r="OSJ40" s="2027"/>
      <c r="OSK40" s="2027"/>
      <c r="OSL40" s="2027"/>
      <c r="OSM40" s="2027"/>
      <c r="OSN40" s="2027"/>
      <c r="OSO40" s="2027"/>
      <c r="OSP40" s="2027"/>
      <c r="OSQ40" s="2027"/>
      <c r="OSR40" s="2027"/>
      <c r="OSS40" s="2027"/>
      <c r="OST40" s="2027"/>
      <c r="OSU40" s="2027"/>
      <c r="OSV40" s="2027"/>
      <c r="OSW40" s="2027"/>
      <c r="OSX40" s="2027"/>
      <c r="OSY40" s="2027"/>
      <c r="OSZ40" s="2027"/>
      <c r="OTA40" s="2027"/>
      <c r="OTB40" s="2027"/>
      <c r="OTC40" s="2027"/>
      <c r="OTD40" s="2027"/>
      <c r="OTE40" s="2027"/>
      <c r="OTF40" s="2027"/>
      <c r="OTG40" s="2027"/>
      <c r="OTH40" s="2027"/>
      <c r="OTI40" s="2027"/>
      <c r="OTJ40" s="2027"/>
      <c r="OTK40" s="2027"/>
      <c r="OTL40" s="2027"/>
      <c r="OTM40" s="2027"/>
      <c r="OTN40" s="2027"/>
      <c r="OTO40" s="2027"/>
      <c r="OTP40" s="2027"/>
      <c r="OTQ40" s="2027"/>
      <c r="OTR40" s="2027"/>
      <c r="OTS40" s="2027"/>
      <c r="OTT40" s="2027"/>
      <c r="OTU40" s="2027"/>
      <c r="OTV40" s="2027"/>
      <c r="OTW40" s="2027"/>
      <c r="OTX40" s="2027"/>
      <c r="OTY40" s="2027"/>
      <c r="OTZ40" s="2027"/>
      <c r="OUA40" s="2027"/>
      <c r="OUB40" s="2027"/>
      <c r="OUC40" s="2027"/>
      <c r="OUD40" s="2027"/>
      <c r="OUE40" s="2027"/>
      <c r="OUF40" s="2027"/>
      <c r="OUG40" s="2027"/>
      <c r="OUH40" s="2027"/>
      <c r="OUI40" s="2027"/>
      <c r="OUJ40" s="2027"/>
      <c r="OUK40" s="2027"/>
      <c r="OUL40" s="2027"/>
      <c r="OUM40" s="2027"/>
      <c r="OUN40" s="2027"/>
      <c r="OUO40" s="2027"/>
      <c r="OUP40" s="2027"/>
      <c r="OUQ40" s="2027"/>
      <c r="OUR40" s="2027"/>
      <c r="OUS40" s="2027"/>
      <c r="OUT40" s="2027"/>
      <c r="OUU40" s="2027"/>
      <c r="OUV40" s="2027"/>
      <c r="OUW40" s="2027"/>
      <c r="OUX40" s="2027"/>
      <c r="OUY40" s="2027"/>
      <c r="OUZ40" s="2027"/>
      <c r="OVA40" s="2027"/>
      <c r="OVB40" s="2027"/>
      <c r="OVC40" s="2027"/>
      <c r="OVD40" s="2027"/>
      <c r="OVE40" s="2027"/>
      <c r="OVF40" s="2027"/>
      <c r="OVG40" s="2027"/>
      <c r="OVH40" s="2027"/>
      <c r="OVI40" s="2027"/>
      <c r="OVJ40" s="2027"/>
      <c r="OVK40" s="2027"/>
      <c r="OVL40" s="2027"/>
      <c r="OVM40" s="2027"/>
      <c r="OVN40" s="2027"/>
      <c r="OVO40" s="2027"/>
      <c r="OVP40" s="2027"/>
      <c r="OVQ40" s="2027"/>
      <c r="OVR40" s="2027"/>
      <c r="OVS40" s="2027"/>
      <c r="OVT40" s="2027"/>
      <c r="OVU40" s="2027"/>
      <c r="OVV40" s="2027"/>
      <c r="OVW40" s="2027"/>
      <c r="OVX40" s="2027"/>
      <c r="OVY40" s="2027"/>
      <c r="OVZ40" s="2027"/>
      <c r="OWA40" s="2027"/>
      <c r="OWB40" s="2027"/>
      <c r="OWC40" s="2027"/>
      <c r="OWD40" s="2027"/>
      <c r="OWE40" s="2027"/>
      <c r="OWF40" s="2027"/>
      <c r="OWG40" s="2027"/>
      <c r="OWH40" s="2027"/>
      <c r="OWI40" s="2027"/>
      <c r="OWJ40" s="2027"/>
      <c r="OWK40" s="2027"/>
      <c r="OWL40" s="2027"/>
      <c r="OWM40" s="2027"/>
      <c r="OWN40" s="2027"/>
      <c r="OWO40" s="2027"/>
      <c r="OWP40" s="2027"/>
      <c r="OWQ40" s="2027"/>
      <c r="OWR40" s="2027"/>
      <c r="OWS40" s="2027"/>
      <c r="OWT40" s="2027"/>
      <c r="OWU40" s="2027"/>
      <c r="OWV40" s="2027"/>
      <c r="OWW40" s="2027"/>
      <c r="OWX40" s="2027"/>
      <c r="OWY40" s="2027"/>
      <c r="OWZ40" s="2027"/>
      <c r="OXA40" s="2027"/>
      <c r="OXB40" s="2027"/>
      <c r="OXC40" s="2027"/>
      <c r="OXD40" s="2027"/>
      <c r="OXE40" s="2027"/>
      <c r="OXF40" s="2027"/>
      <c r="OXG40" s="2027"/>
      <c r="OXH40" s="2027"/>
      <c r="OXI40" s="2027"/>
      <c r="OXJ40" s="2027"/>
      <c r="OXK40" s="2027"/>
      <c r="OXL40" s="2027"/>
      <c r="OXM40" s="2027"/>
      <c r="OXN40" s="2027"/>
      <c r="OXO40" s="2027"/>
      <c r="OXP40" s="2027"/>
      <c r="OXQ40" s="2027"/>
      <c r="OXR40" s="2027"/>
      <c r="OXS40" s="2027"/>
      <c r="OXT40" s="2027"/>
      <c r="OXU40" s="2027"/>
      <c r="OXV40" s="2027"/>
      <c r="OXW40" s="2027"/>
      <c r="OXX40" s="2027"/>
      <c r="OXY40" s="2027"/>
      <c r="OXZ40" s="2027"/>
      <c r="OYA40" s="2027"/>
      <c r="OYB40" s="2027"/>
      <c r="OYC40" s="2027"/>
      <c r="OYD40" s="2027"/>
      <c r="OYE40" s="2027"/>
      <c r="OYF40" s="2027"/>
      <c r="OYG40" s="2027"/>
      <c r="OYH40" s="2027"/>
      <c r="OYI40" s="2027"/>
      <c r="OYJ40" s="2027"/>
      <c r="OYK40" s="2027"/>
      <c r="OYL40" s="2027"/>
      <c r="OYM40" s="2027"/>
      <c r="OYN40" s="2027"/>
      <c r="OYO40" s="2027"/>
      <c r="OYP40" s="2027"/>
      <c r="OYQ40" s="2027"/>
      <c r="OYR40" s="2027"/>
      <c r="OYS40" s="2027"/>
      <c r="OYT40" s="2027"/>
      <c r="OYU40" s="2027"/>
      <c r="OYV40" s="2027"/>
      <c r="OYW40" s="2027"/>
      <c r="OYX40" s="2027"/>
      <c r="OYY40" s="2027"/>
      <c r="OYZ40" s="2027"/>
      <c r="OZA40" s="2027"/>
      <c r="OZB40" s="2027"/>
      <c r="OZC40" s="2027"/>
      <c r="OZD40" s="2027"/>
      <c r="OZE40" s="2027"/>
      <c r="OZF40" s="2027"/>
      <c r="OZG40" s="2027"/>
      <c r="OZH40" s="2027"/>
      <c r="OZI40" s="2027"/>
      <c r="OZJ40" s="2027"/>
      <c r="OZK40" s="2027"/>
      <c r="OZL40" s="2027"/>
      <c r="OZM40" s="2027"/>
      <c r="OZN40" s="2027"/>
      <c r="OZO40" s="2027"/>
      <c r="OZP40" s="2027"/>
      <c r="OZQ40" s="2027"/>
      <c r="OZR40" s="2027"/>
      <c r="OZS40" s="2027"/>
      <c r="OZT40" s="2027"/>
      <c r="OZU40" s="2027"/>
      <c r="OZV40" s="2027"/>
      <c r="OZW40" s="2027"/>
      <c r="OZX40" s="2027"/>
      <c r="OZY40" s="2027"/>
      <c r="OZZ40" s="2027"/>
      <c r="PAA40" s="2027"/>
      <c r="PAB40" s="2027"/>
      <c r="PAC40" s="2027"/>
      <c r="PAD40" s="2027"/>
      <c r="PAE40" s="2027"/>
      <c r="PAF40" s="2027"/>
      <c r="PAG40" s="2027"/>
      <c r="PAH40" s="2027"/>
      <c r="PAI40" s="2027"/>
      <c r="PAJ40" s="2027"/>
      <c r="PAK40" s="2027"/>
      <c r="PAL40" s="2027"/>
      <c r="PAM40" s="2027"/>
      <c r="PAN40" s="2027"/>
      <c r="PAO40" s="2027"/>
      <c r="PAP40" s="2027"/>
      <c r="PAQ40" s="2027"/>
      <c r="PAR40" s="2027"/>
      <c r="PAS40" s="2027"/>
      <c r="PAT40" s="2027"/>
      <c r="PAU40" s="2027"/>
      <c r="PAV40" s="2027"/>
      <c r="PAW40" s="2027"/>
      <c r="PAX40" s="2027"/>
      <c r="PAY40" s="2027"/>
      <c r="PAZ40" s="2027"/>
      <c r="PBA40" s="2027"/>
      <c r="PBB40" s="2027"/>
      <c r="PBC40" s="2027"/>
      <c r="PBD40" s="2027"/>
      <c r="PBE40" s="2027"/>
      <c r="PBF40" s="2027"/>
      <c r="PBG40" s="2027"/>
      <c r="PBH40" s="2027"/>
      <c r="PBI40" s="2027"/>
      <c r="PBJ40" s="2027"/>
      <c r="PBK40" s="2027"/>
      <c r="PBL40" s="2027"/>
      <c r="PBM40" s="2027"/>
      <c r="PBN40" s="2027"/>
      <c r="PBO40" s="2027"/>
      <c r="PBP40" s="2027"/>
      <c r="PBQ40" s="2027"/>
      <c r="PBR40" s="2027"/>
      <c r="PBS40" s="2027"/>
      <c r="PBT40" s="2027"/>
      <c r="PBU40" s="2027"/>
      <c r="PBV40" s="2027"/>
      <c r="PBW40" s="2027"/>
      <c r="PBX40" s="2027"/>
      <c r="PBY40" s="2027"/>
      <c r="PBZ40" s="2027"/>
      <c r="PCA40" s="2027"/>
      <c r="PCB40" s="2027"/>
      <c r="PCC40" s="2027"/>
      <c r="PCD40" s="2027"/>
      <c r="PCE40" s="2027"/>
      <c r="PCF40" s="2027"/>
      <c r="PCG40" s="2027"/>
      <c r="PCH40" s="2027"/>
      <c r="PCI40" s="2027"/>
      <c r="PCJ40" s="2027"/>
      <c r="PCK40" s="2027"/>
      <c r="PCL40" s="2027"/>
      <c r="PCM40" s="2027"/>
      <c r="PCN40" s="2027"/>
      <c r="PCO40" s="2027"/>
      <c r="PCP40" s="2027"/>
      <c r="PCQ40" s="2027"/>
      <c r="PCR40" s="2027"/>
      <c r="PCS40" s="2027"/>
      <c r="PCT40" s="2027"/>
      <c r="PCU40" s="2027"/>
      <c r="PCV40" s="2027"/>
      <c r="PCW40" s="2027"/>
      <c r="PCX40" s="2027"/>
      <c r="PCY40" s="2027"/>
      <c r="PCZ40" s="2027"/>
      <c r="PDA40" s="2027"/>
      <c r="PDB40" s="2027"/>
      <c r="PDC40" s="2027"/>
      <c r="PDD40" s="2027"/>
      <c r="PDE40" s="2027"/>
      <c r="PDF40" s="2027"/>
      <c r="PDG40" s="2027"/>
      <c r="PDH40" s="2027"/>
      <c r="PDI40" s="2027"/>
      <c r="PDJ40" s="2027"/>
      <c r="PDK40" s="2027"/>
      <c r="PDL40" s="2027"/>
      <c r="PDM40" s="2027"/>
      <c r="PDN40" s="2027"/>
      <c r="PDO40" s="2027"/>
      <c r="PDP40" s="2027"/>
      <c r="PDQ40" s="2027"/>
      <c r="PDR40" s="2027"/>
      <c r="PDS40" s="2027"/>
      <c r="PDT40" s="2027"/>
      <c r="PDU40" s="2027"/>
      <c r="PDV40" s="2027"/>
      <c r="PDW40" s="2027"/>
      <c r="PDX40" s="2027"/>
      <c r="PDY40" s="2027"/>
      <c r="PDZ40" s="2027"/>
      <c r="PEA40" s="2027"/>
      <c r="PEB40" s="2027"/>
      <c r="PEC40" s="2027"/>
      <c r="PED40" s="2027"/>
      <c r="PEE40" s="2027"/>
      <c r="PEF40" s="2027"/>
      <c r="PEG40" s="2027"/>
      <c r="PEH40" s="2027"/>
      <c r="PEI40" s="2027"/>
      <c r="PEJ40" s="2027"/>
      <c r="PEK40" s="2027"/>
      <c r="PEL40" s="2027"/>
      <c r="PEM40" s="2027"/>
      <c r="PEN40" s="2027"/>
      <c r="PEO40" s="2027"/>
      <c r="PEP40" s="2027"/>
      <c r="PEQ40" s="2027"/>
      <c r="PER40" s="2027"/>
      <c r="PES40" s="2027"/>
      <c r="PET40" s="2027"/>
      <c r="PEU40" s="2027"/>
      <c r="PEV40" s="2027"/>
      <c r="PEW40" s="2027"/>
      <c r="PEX40" s="2027"/>
      <c r="PEY40" s="2027"/>
      <c r="PEZ40" s="2027"/>
      <c r="PFA40" s="2027"/>
      <c r="PFB40" s="2027"/>
      <c r="PFC40" s="2027"/>
      <c r="PFD40" s="2027"/>
      <c r="PFE40" s="2027"/>
      <c r="PFF40" s="2027"/>
      <c r="PFG40" s="2027"/>
      <c r="PFH40" s="2027"/>
      <c r="PFI40" s="2027"/>
      <c r="PFJ40" s="2027"/>
      <c r="PFK40" s="2027"/>
      <c r="PFL40" s="2027"/>
      <c r="PFM40" s="2027"/>
      <c r="PFN40" s="2027"/>
      <c r="PFO40" s="2027"/>
      <c r="PFP40" s="2027"/>
      <c r="PFQ40" s="2027"/>
      <c r="PFR40" s="2027"/>
      <c r="PFS40" s="2027"/>
      <c r="PFT40" s="2027"/>
      <c r="PFU40" s="2027"/>
      <c r="PFV40" s="2027"/>
      <c r="PFW40" s="2027"/>
      <c r="PFX40" s="2027"/>
      <c r="PFY40" s="2027"/>
      <c r="PFZ40" s="2027"/>
      <c r="PGA40" s="2027"/>
      <c r="PGB40" s="2027"/>
      <c r="PGC40" s="2027"/>
      <c r="PGD40" s="2027"/>
      <c r="PGE40" s="2027"/>
      <c r="PGF40" s="2027"/>
      <c r="PGG40" s="2027"/>
      <c r="PGH40" s="2027"/>
      <c r="PGI40" s="2027"/>
      <c r="PGJ40" s="2027"/>
      <c r="PGK40" s="2027"/>
      <c r="PGL40" s="2027"/>
      <c r="PGM40" s="2027"/>
      <c r="PGN40" s="2027"/>
      <c r="PGO40" s="2027"/>
      <c r="PGP40" s="2027"/>
      <c r="PGQ40" s="2027"/>
      <c r="PGR40" s="2027"/>
      <c r="PGS40" s="2027"/>
      <c r="PGT40" s="2027"/>
      <c r="PGU40" s="2027"/>
      <c r="PGV40" s="2027"/>
      <c r="PGW40" s="2027"/>
      <c r="PGX40" s="2027"/>
      <c r="PGY40" s="2027"/>
      <c r="PGZ40" s="2027"/>
      <c r="PHA40" s="2027"/>
      <c r="PHB40" s="2027"/>
      <c r="PHC40" s="2027"/>
      <c r="PHD40" s="2027"/>
      <c r="PHE40" s="2027"/>
      <c r="PHF40" s="2027"/>
      <c r="PHG40" s="2027"/>
      <c r="PHH40" s="2027"/>
      <c r="PHI40" s="2027"/>
      <c r="PHJ40" s="2027"/>
      <c r="PHK40" s="2027"/>
      <c r="PHL40" s="2027"/>
      <c r="PHM40" s="2027"/>
      <c r="PHN40" s="2027"/>
      <c r="PHO40" s="2027"/>
      <c r="PHP40" s="2027"/>
      <c r="PHQ40" s="2027"/>
      <c r="PHR40" s="2027"/>
      <c r="PHS40" s="2027"/>
      <c r="PHT40" s="2027"/>
      <c r="PHU40" s="2027"/>
      <c r="PHV40" s="2027"/>
      <c r="PHW40" s="2027"/>
      <c r="PHX40" s="2027"/>
      <c r="PHY40" s="2027"/>
      <c r="PHZ40" s="2027"/>
      <c r="PIA40" s="2027"/>
      <c r="PIB40" s="2027"/>
      <c r="PIC40" s="2027"/>
      <c r="PID40" s="2027"/>
      <c r="PIE40" s="2027"/>
      <c r="PIF40" s="2027"/>
      <c r="PIG40" s="2027"/>
      <c r="PIH40" s="2027"/>
      <c r="PII40" s="2027"/>
      <c r="PIJ40" s="2027"/>
      <c r="PIK40" s="2027"/>
      <c r="PIL40" s="2027"/>
      <c r="PIM40" s="2027"/>
      <c r="PIN40" s="2027"/>
      <c r="PIO40" s="2027"/>
      <c r="PIP40" s="2027"/>
      <c r="PIQ40" s="2027"/>
      <c r="PIR40" s="2027"/>
      <c r="PIS40" s="2027"/>
      <c r="PIT40" s="2027"/>
      <c r="PIU40" s="2027"/>
      <c r="PIV40" s="2027"/>
      <c r="PIW40" s="2027"/>
      <c r="PIX40" s="2027"/>
      <c r="PIY40" s="2027"/>
      <c r="PIZ40" s="2027"/>
      <c r="PJA40" s="2027"/>
      <c r="PJB40" s="2027"/>
      <c r="PJC40" s="2027"/>
      <c r="PJD40" s="2027"/>
      <c r="PJE40" s="2027"/>
      <c r="PJF40" s="2027"/>
      <c r="PJG40" s="2027"/>
      <c r="PJH40" s="2027"/>
      <c r="PJI40" s="2027"/>
      <c r="PJJ40" s="2027"/>
      <c r="PJK40" s="2027"/>
      <c r="PJL40" s="2027"/>
      <c r="PJM40" s="2027"/>
      <c r="PJN40" s="2027"/>
      <c r="PJO40" s="2027"/>
      <c r="PJP40" s="2027"/>
      <c r="PJQ40" s="2027"/>
      <c r="PJR40" s="2027"/>
      <c r="PJS40" s="2027"/>
      <c r="PJT40" s="2027"/>
      <c r="PJU40" s="2027"/>
      <c r="PJV40" s="2027"/>
      <c r="PJW40" s="2027"/>
      <c r="PJX40" s="2027"/>
      <c r="PJY40" s="2027"/>
      <c r="PJZ40" s="2027"/>
      <c r="PKA40" s="2027"/>
      <c r="PKB40" s="2027"/>
      <c r="PKC40" s="2027"/>
      <c r="PKD40" s="2027"/>
      <c r="PKE40" s="2027"/>
      <c r="PKF40" s="2027"/>
      <c r="PKG40" s="2027"/>
      <c r="PKH40" s="2027"/>
      <c r="PKI40" s="2027"/>
      <c r="PKJ40" s="2027"/>
      <c r="PKK40" s="2027"/>
      <c r="PKL40" s="2027"/>
      <c r="PKM40" s="2027"/>
      <c r="PKN40" s="2027"/>
      <c r="PKO40" s="2027"/>
      <c r="PKP40" s="2027"/>
      <c r="PKQ40" s="2027"/>
      <c r="PKR40" s="2027"/>
      <c r="PKS40" s="2027"/>
      <c r="PKT40" s="2027"/>
      <c r="PKU40" s="2027"/>
      <c r="PKV40" s="2027"/>
      <c r="PKW40" s="2027"/>
      <c r="PKX40" s="2027"/>
      <c r="PKY40" s="2027"/>
      <c r="PKZ40" s="2027"/>
      <c r="PLA40" s="2027"/>
      <c r="PLB40" s="2027"/>
      <c r="PLC40" s="2027"/>
      <c r="PLD40" s="2027"/>
      <c r="PLE40" s="2027"/>
      <c r="PLF40" s="2027"/>
      <c r="PLG40" s="2027"/>
      <c r="PLH40" s="2027"/>
      <c r="PLI40" s="2027"/>
      <c r="PLJ40" s="2027"/>
      <c r="PLK40" s="2027"/>
      <c r="PLL40" s="2027"/>
      <c r="PLM40" s="2027"/>
      <c r="PLN40" s="2027"/>
      <c r="PLO40" s="2027"/>
      <c r="PLP40" s="2027"/>
      <c r="PLQ40" s="2027"/>
      <c r="PLR40" s="2027"/>
      <c r="PLS40" s="2027"/>
      <c r="PLT40" s="2027"/>
      <c r="PLU40" s="2027"/>
      <c r="PLV40" s="2027"/>
      <c r="PLW40" s="2027"/>
      <c r="PLX40" s="2027"/>
      <c r="PLY40" s="2027"/>
      <c r="PLZ40" s="2027"/>
      <c r="PMA40" s="2027"/>
      <c r="PMB40" s="2027"/>
      <c r="PMC40" s="2027"/>
      <c r="PMD40" s="2027"/>
      <c r="PME40" s="2027"/>
      <c r="PMF40" s="2027"/>
      <c r="PMG40" s="2027"/>
      <c r="PMH40" s="2027"/>
      <c r="PMI40" s="2027"/>
      <c r="PMJ40" s="2027"/>
      <c r="PMK40" s="2027"/>
      <c r="PML40" s="2027"/>
      <c r="PMM40" s="2027"/>
      <c r="PMN40" s="2027"/>
      <c r="PMO40" s="2027"/>
      <c r="PMP40" s="2027"/>
      <c r="PMQ40" s="2027"/>
      <c r="PMR40" s="2027"/>
      <c r="PMS40" s="2027"/>
      <c r="PMT40" s="2027"/>
      <c r="PMU40" s="2027"/>
      <c r="PMV40" s="2027"/>
      <c r="PMW40" s="2027"/>
      <c r="PMX40" s="2027"/>
      <c r="PMY40" s="2027"/>
      <c r="PMZ40" s="2027"/>
      <c r="PNA40" s="2027"/>
      <c r="PNB40" s="2027"/>
      <c r="PNC40" s="2027"/>
      <c r="PND40" s="2027"/>
      <c r="PNE40" s="2027"/>
      <c r="PNF40" s="2027"/>
      <c r="PNG40" s="2027"/>
      <c r="PNH40" s="2027"/>
      <c r="PNI40" s="2027"/>
      <c r="PNJ40" s="2027"/>
      <c r="PNK40" s="2027"/>
      <c r="PNL40" s="2027"/>
      <c r="PNM40" s="2027"/>
      <c r="PNN40" s="2027"/>
      <c r="PNO40" s="2027"/>
      <c r="PNP40" s="2027"/>
      <c r="PNQ40" s="2027"/>
      <c r="PNR40" s="2027"/>
      <c r="PNS40" s="2027"/>
      <c r="PNT40" s="2027"/>
      <c r="PNU40" s="2027"/>
      <c r="PNV40" s="2027"/>
      <c r="PNW40" s="2027"/>
      <c r="PNX40" s="2027"/>
      <c r="PNY40" s="2027"/>
      <c r="PNZ40" s="2027"/>
      <c r="POA40" s="2027"/>
      <c r="POB40" s="2027"/>
      <c r="POC40" s="2027"/>
      <c r="POD40" s="2027"/>
      <c r="POE40" s="2027"/>
      <c r="POF40" s="2027"/>
      <c r="POG40" s="2027"/>
      <c r="POH40" s="2027"/>
      <c r="POI40" s="2027"/>
      <c r="POJ40" s="2027"/>
      <c r="POK40" s="2027"/>
      <c r="POL40" s="2027"/>
      <c r="POM40" s="2027"/>
      <c r="PON40" s="2027"/>
      <c r="POO40" s="2027"/>
      <c r="POP40" s="2027"/>
      <c r="POQ40" s="2027"/>
      <c r="POR40" s="2027"/>
      <c r="POS40" s="2027"/>
      <c r="POT40" s="2027"/>
      <c r="POU40" s="2027"/>
      <c r="POV40" s="2027"/>
      <c r="POW40" s="2027"/>
      <c r="POX40" s="2027"/>
      <c r="POY40" s="2027"/>
      <c r="POZ40" s="2027"/>
      <c r="PPA40" s="2027"/>
      <c r="PPB40" s="2027"/>
      <c r="PPC40" s="2027"/>
      <c r="PPD40" s="2027"/>
      <c r="PPE40" s="2027"/>
      <c r="PPF40" s="2027"/>
      <c r="PPG40" s="2027"/>
      <c r="PPH40" s="2027"/>
      <c r="PPI40" s="2027"/>
      <c r="PPJ40" s="2027"/>
      <c r="PPK40" s="2027"/>
      <c r="PPL40" s="2027"/>
      <c r="PPM40" s="2027"/>
      <c r="PPN40" s="2027"/>
      <c r="PPO40" s="2027"/>
      <c r="PPP40" s="2027"/>
      <c r="PPQ40" s="2027"/>
      <c r="PPR40" s="2027"/>
      <c r="PPS40" s="2027"/>
      <c r="PPT40" s="2027"/>
      <c r="PPU40" s="2027"/>
      <c r="PPV40" s="2027"/>
      <c r="PPW40" s="2027"/>
      <c r="PPX40" s="2027"/>
      <c r="PPY40" s="2027"/>
      <c r="PPZ40" s="2027"/>
      <c r="PQA40" s="2027"/>
      <c r="PQB40" s="2027"/>
      <c r="PQC40" s="2027"/>
      <c r="PQD40" s="2027"/>
      <c r="PQE40" s="2027"/>
      <c r="PQF40" s="2027"/>
      <c r="PQG40" s="2027"/>
      <c r="PQH40" s="2027"/>
      <c r="PQI40" s="2027"/>
      <c r="PQJ40" s="2027"/>
      <c r="PQK40" s="2027"/>
      <c r="PQL40" s="2027"/>
      <c r="PQM40" s="2027"/>
      <c r="PQN40" s="2027"/>
      <c r="PQO40" s="2027"/>
      <c r="PQP40" s="2027"/>
      <c r="PQQ40" s="2027"/>
      <c r="PQR40" s="2027"/>
      <c r="PQS40" s="2027"/>
      <c r="PQT40" s="2027"/>
      <c r="PQU40" s="2027"/>
      <c r="PQV40" s="2027"/>
      <c r="PQW40" s="2027"/>
      <c r="PQX40" s="2027"/>
      <c r="PQY40" s="2027"/>
      <c r="PQZ40" s="2027"/>
      <c r="PRA40" s="2027"/>
      <c r="PRB40" s="2027"/>
      <c r="PRC40" s="2027"/>
      <c r="PRD40" s="2027"/>
      <c r="PRE40" s="2027"/>
      <c r="PRF40" s="2027"/>
      <c r="PRG40" s="2027"/>
      <c r="PRH40" s="2027"/>
      <c r="PRI40" s="2027"/>
      <c r="PRJ40" s="2027"/>
      <c r="PRK40" s="2027"/>
      <c r="PRL40" s="2027"/>
      <c r="PRM40" s="2027"/>
      <c r="PRN40" s="2027"/>
      <c r="PRO40" s="2027"/>
      <c r="PRP40" s="2027"/>
      <c r="PRQ40" s="2027"/>
      <c r="PRR40" s="2027"/>
      <c r="PRS40" s="2027"/>
      <c r="PRT40" s="2027"/>
      <c r="PRU40" s="2027"/>
      <c r="PRV40" s="2027"/>
      <c r="PRW40" s="2027"/>
      <c r="PRX40" s="2027"/>
      <c r="PRY40" s="2027"/>
      <c r="PRZ40" s="2027"/>
      <c r="PSA40" s="2027"/>
      <c r="PSB40" s="2027"/>
      <c r="PSC40" s="2027"/>
      <c r="PSD40" s="2027"/>
      <c r="PSE40" s="2027"/>
      <c r="PSF40" s="2027"/>
      <c r="PSG40" s="2027"/>
      <c r="PSH40" s="2027"/>
      <c r="PSI40" s="2027"/>
      <c r="PSJ40" s="2027"/>
      <c r="PSK40" s="2027"/>
      <c r="PSL40" s="2027"/>
      <c r="PSM40" s="2027"/>
      <c r="PSN40" s="2027"/>
      <c r="PSO40" s="2027"/>
      <c r="PSP40" s="2027"/>
      <c r="PSQ40" s="2027"/>
      <c r="PSR40" s="2027"/>
      <c r="PSS40" s="2027"/>
      <c r="PST40" s="2027"/>
      <c r="PSU40" s="2027"/>
      <c r="PSV40" s="2027"/>
      <c r="PSW40" s="2027"/>
      <c r="PSX40" s="2027"/>
      <c r="PSY40" s="2027"/>
      <c r="PSZ40" s="2027"/>
      <c r="PTA40" s="2027"/>
      <c r="PTB40" s="2027"/>
      <c r="PTC40" s="2027"/>
      <c r="PTD40" s="2027"/>
      <c r="PTE40" s="2027"/>
      <c r="PTF40" s="2027"/>
      <c r="PTG40" s="2027"/>
      <c r="PTH40" s="2027"/>
      <c r="PTI40" s="2027"/>
      <c r="PTJ40" s="2027"/>
      <c r="PTK40" s="2027"/>
      <c r="PTL40" s="2027"/>
      <c r="PTM40" s="2027"/>
      <c r="PTN40" s="2027"/>
      <c r="PTO40" s="2027"/>
      <c r="PTP40" s="2027"/>
      <c r="PTQ40" s="2027"/>
      <c r="PTR40" s="2027"/>
      <c r="PTS40" s="2027"/>
      <c r="PTT40" s="2027"/>
      <c r="PTU40" s="2027"/>
      <c r="PTV40" s="2027"/>
      <c r="PTW40" s="2027"/>
      <c r="PTX40" s="2027"/>
      <c r="PTY40" s="2027"/>
      <c r="PTZ40" s="2027"/>
      <c r="PUA40" s="2027"/>
      <c r="PUB40" s="2027"/>
      <c r="PUC40" s="2027"/>
      <c r="PUD40" s="2027"/>
      <c r="PUE40" s="2027"/>
      <c r="PUF40" s="2027"/>
      <c r="PUG40" s="2027"/>
      <c r="PUH40" s="2027"/>
      <c r="PUI40" s="2027"/>
      <c r="PUJ40" s="2027"/>
      <c r="PUK40" s="2027"/>
      <c r="PUL40" s="2027"/>
      <c r="PUM40" s="2027"/>
      <c r="PUN40" s="2027"/>
      <c r="PUO40" s="2027"/>
      <c r="PUP40" s="2027"/>
      <c r="PUQ40" s="2027"/>
      <c r="PUR40" s="2027"/>
      <c r="PUS40" s="2027"/>
      <c r="PUT40" s="2027"/>
      <c r="PUU40" s="2027"/>
      <c r="PUV40" s="2027"/>
      <c r="PUW40" s="2027"/>
      <c r="PUX40" s="2027"/>
      <c r="PUY40" s="2027"/>
      <c r="PUZ40" s="2027"/>
      <c r="PVA40" s="2027"/>
      <c r="PVB40" s="2027"/>
      <c r="PVC40" s="2027"/>
      <c r="PVD40" s="2027"/>
      <c r="PVE40" s="2027"/>
      <c r="PVF40" s="2027"/>
      <c r="PVG40" s="2027"/>
      <c r="PVH40" s="2027"/>
      <c r="PVI40" s="2027"/>
      <c r="PVJ40" s="2027"/>
      <c r="PVK40" s="2027"/>
      <c r="PVL40" s="2027"/>
      <c r="PVM40" s="2027"/>
      <c r="PVN40" s="2027"/>
      <c r="PVO40" s="2027"/>
      <c r="PVP40" s="2027"/>
      <c r="PVQ40" s="2027"/>
      <c r="PVR40" s="2027"/>
      <c r="PVS40" s="2027"/>
      <c r="PVT40" s="2027"/>
      <c r="PVU40" s="2027"/>
      <c r="PVV40" s="2027"/>
      <c r="PVW40" s="2027"/>
      <c r="PVX40" s="2027"/>
      <c r="PVY40" s="2027"/>
      <c r="PVZ40" s="2027"/>
      <c r="PWA40" s="2027"/>
      <c r="PWB40" s="2027"/>
      <c r="PWC40" s="2027"/>
      <c r="PWD40" s="2027"/>
      <c r="PWE40" s="2027"/>
      <c r="PWF40" s="2027"/>
      <c r="PWG40" s="2027"/>
      <c r="PWH40" s="2027"/>
      <c r="PWI40" s="2027"/>
      <c r="PWJ40" s="2027"/>
      <c r="PWK40" s="2027"/>
      <c r="PWL40" s="2027"/>
      <c r="PWM40" s="2027"/>
      <c r="PWN40" s="2027"/>
      <c r="PWO40" s="2027"/>
      <c r="PWP40" s="2027"/>
      <c r="PWQ40" s="2027"/>
      <c r="PWR40" s="2027"/>
      <c r="PWS40" s="2027"/>
      <c r="PWT40" s="2027"/>
      <c r="PWU40" s="2027"/>
      <c r="PWV40" s="2027"/>
      <c r="PWW40" s="2027"/>
      <c r="PWX40" s="2027"/>
      <c r="PWY40" s="2027"/>
      <c r="PWZ40" s="2027"/>
      <c r="PXA40" s="2027"/>
      <c r="PXB40" s="2027"/>
      <c r="PXC40" s="2027"/>
      <c r="PXD40" s="2027"/>
      <c r="PXE40" s="2027"/>
      <c r="PXF40" s="2027"/>
      <c r="PXG40" s="2027"/>
      <c r="PXH40" s="2027"/>
      <c r="PXI40" s="2027"/>
      <c r="PXJ40" s="2027"/>
      <c r="PXK40" s="2027"/>
      <c r="PXL40" s="2027"/>
      <c r="PXM40" s="2027"/>
      <c r="PXN40" s="2027"/>
      <c r="PXO40" s="2027"/>
      <c r="PXP40" s="2027"/>
      <c r="PXQ40" s="2027"/>
      <c r="PXR40" s="2027"/>
      <c r="PXS40" s="2027"/>
      <c r="PXT40" s="2027"/>
      <c r="PXU40" s="2027"/>
      <c r="PXV40" s="2027"/>
      <c r="PXW40" s="2027"/>
      <c r="PXX40" s="2027"/>
      <c r="PXY40" s="2027"/>
      <c r="PXZ40" s="2027"/>
      <c r="PYA40" s="2027"/>
      <c r="PYB40" s="2027"/>
      <c r="PYC40" s="2027"/>
      <c r="PYD40" s="2027"/>
      <c r="PYE40" s="2027"/>
      <c r="PYF40" s="2027"/>
      <c r="PYG40" s="2027"/>
      <c r="PYH40" s="2027"/>
      <c r="PYI40" s="2027"/>
      <c r="PYJ40" s="2027"/>
      <c r="PYK40" s="2027"/>
      <c r="PYL40" s="2027"/>
      <c r="PYM40" s="2027"/>
      <c r="PYN40" s="2027"/>
      <c r="PYO40" s="2027"/>
      <c r="PYP40" s="2027"/>
      <c r="PYQ40" s="2027"/>
      <c r="PYR40" s="2027"/>
      <c r="PYS40" s="2027"/>
      <c r="PYT40" s="2027"/>
      <c r="PYU40" s="2027"/>
      <c r="PYV40" s="2027"/>
      <c r="PYW40" s="2027"/>
      <c r="PYX40" s="2027"/>
      <c r="PYY40" s="2027"/>
      <c r="PYZ40" s="2027"/>
      <c r="PZA40" s="2027"/>
      <c r="PZB40" s="2027"/>
      <c r="PZC40" s="2027"/>
      <c r="PZD40" s="2027"/>
      <c r="PZE40" s="2027"/>
      <c r="PZF40" s="2027"/>
      <c r="PZG40" s="2027"/>
      <c r="PZH40" s="2027"/>
      <c r="PZI40" s="2027"/>
      <c r="PZJ40" s="2027"/>
      <c r="PZK40" s="2027"/>
      <c r="PZL40" s="2027"/>
      <c r="PZM40" s="2027"/>
      <c r="PZN40" s="2027"/>
      <c r="PZO40" s="2027"/>
      <c r="PZP40" s="2027"/>
      <c r="PZQ40" s="2027"/>
      <c r="PZR40" s="2027"/>
      <c r="PZS40" s="2027"/>
      <c r="PZT40" s="2027"/>
      <c r="PZU40" s="2027"/>
      <c r="PZV40" s="2027"/>
      <c r="PZW40" s="2027"/>
      <c r="PZX40" s="2027"/>
      <c r="PZY40" s="2027"/>
      <c r="PZZ40" s="2027"/>
      <c r="QAA40" s="2027"/>
      <c r="QAB40" s="2027"/>
      <c r="QAC40" s="2027"/>
      <c r="QAD40" s="2027"/>
      <c r="QAE40" s="2027"/>
      <c r="QAF40" s="2027"/>
      <c r="QAG40" s="2027"/>
      <c r="QAH40" s="2027"/>
      <c r="QAI40" s="2027"/>
      <c r="QAJ40" s="2027"/>
      <c r="QAK40" s="2027"/>
      <c r="QAL40" s="2027"/>
      <c r="QAM40" s="2027"/>
      <c r="QAN40" s="2027"/>
      <c r="QAO40" s="2027"/>
      <c r="QAP40" s="2027"/>
      <c r="QAQ40" s="2027"/>
      <c r="QAR40" s="2027"/>
      <c r="QAS40" s="2027"/>
      <c r="QAT40" s="2027"/>
      <c r="QAU40" s="2027"/>
      <c r="QAV40" s="2027"/>
      <c r="QAW40" s="2027"/>
      <c r="QAX40" s="2027"/>
      <c r="QAY40" s="2027"/>
      <c r="QAZ40" s="2027"/>
      <c r="QBA40" s="2027"/>
      <c r="QBB40" s="2027"/>
      <c r="QBC40" s="2027"/>
      <c r="QBD40" s="2027"/>
      <c r="QBE40" s="2027"/>
      <c r="QBF40" s="2027"/>
      <c r="QBG40" s="2027"/>
      <c r="QBH40" s="2027"/>
      <c r="QBI40" s="2027"/>
      <c r="QBJ40" s="2027"/>
      <c r="QBK40" s="2027"/>
      <c r="QBL40" s="2027"/>
      <c r="QBM40" s="2027"/>
      <c r="QBN40" s="2027"/>
      <c r="QBO40" s="2027"/>
      <c r="QBP40" s="2027"/>
      <c r="QBQ40" s="2027"/>
      <c r="QBR40" s="2027"/>
      <c r="QBS40" s="2027"/>
      <c r="QBT40" s="2027"/>
      <c r="QBU40" s="2027"/>
      <c r="QBV40" s="2027"/>
      <c r="QBW40" s="2027"/>
      <c r="QBX40" s="2027"/>
      <c r="QBY40" s="2027"/>
      <c r="QBZ40" s="2027"/>
      <c r="QCA40" s="2027"/>
      <c r="QCB40" s="2027"/>
      <c r="QCC40" s="2027"/>
      <c r="QCD40" s="2027"/>
      <c r="QCE40" s="2027"/>
      <c r="QCF40" s="2027"/>
      <c r="QCG40" s="2027"/>
      <c r="QCH40" s="2027"/>
      <c r="QCI40" s="2027"/>
      <c r="QCJ40" s="2027"/>
      <c r="QCK40" s="2027"/>
      <c r="QCL40" s="2027"/>
      <c r="QCM40" s="2027"/>
      <c r="QCN40" s="2027"/>
      <c r="QCO40" s="2027"/>
      <c r="QCP40" s="2027"/>
      <c r="QCQ40" s="2027"/>
      <c r="QCR40" s="2027"/>
      <c r="QCS40" s="2027"/>
      <c r="QCT40" s="2027"/>
      <c r="QCU40" s="2027"/>
      <c r="QCV40" s="2027"/>
      <c r="QCW40" s="2027"/>
      <c r="QCX40" s="2027"/>
      <c r="QCY40" s="2027"/>
      <c r="QCZ40" s="2027"/>
      <c r="QDA40" s="2027"/>
      <c r="QDB40" s="2027"/>
      <c r="QDC40" s="2027"/>
      <c r="QDD40" s="2027"/>
      <c r="QDE40" s="2027"/>
      <c r="QDF40" s="2027"/>
      <c r="QDG40" s="2027"/>
      <c r="QDH40" s="2027"/>
      <c r="QDI40" s="2027"/>
      <c r="QDJ40" s="2027"/>
      <c r="QDK40" s="2027"/>
      <c r="QDL40" s="2027"/>
      <c r="QDM40" s="2027"/>
      <c r="QDN40" s="2027"/>
      <c r="QDO40" s="2027"/>
      <c r="QDP40" s="2027"/>
      <c r="QDQ40" s="2027"/>
      <c r="QDR40" s="2027"/>
      <c r="QDS40" s="2027"/>
      <c r="QDT40" s="2027"/>
      <c r="QDU40" s="2027"/>
      <c r="QDV40" s="2027"/>
      <c r="QDW40" s="2027"/>
      <c r="QDX40" s="2027"/>
      <c r="QDY40" s="2027"/>
      <c r="QDZ40" s="2027"/>
      <c r="QEA40" s="2027"/>
      <c r="QEB40" s="2027"/>
      <c r="QEC40" s="2027"/>
      <c r="QED40" s="2027"/>
      <c r="QEE40" s="2027"/>
      <c r="QEF40" s="2027"/>
      <c r="QEG40" s="2027"/>
      <c r="QEH40" s="2027"/>
      <c r="QEI40" s="2027"/>
      <c r="QEJ40" s="2027"/>
      <c r="QEK40" s="2027"/>
      <c r="QEL40" s="2027"/>
      <c r="QEM40" s="2027"/>
      <c r="QEN40" s="2027"/>
      <c r="QEO40" s="2027"/>
      <c r="QEP40" s="2027"/>
      <c r="QEQ40" s="2027"/>
      <c r="QER40" s="2027"/>
      <c r="QES40" s="2027"/>
      <c r="QET40" s="2027"/>
      <c r="QEU40" s="2027"/>
      <c r="QEV40" s="2027"/>
      <c r="QEW40" s="2027"/>
      <c r="QEX40" s="2027"/>
      <c r="QEY40" s="2027"/>
      <c r="QEZ40" s="2027"/>
      <c r="QFA40" s="2027"/>
      <c r="QFB40" s="2027"/>
      <c r="QFC40" s="2027"/>
      <c r="QFD40" s="2027"/>
      <c r="QFE40" s="2027"/>
      <c r="QFF40" s="2027"/>
      <c r="QFG40" s="2027"/>
      <c r="QFH40" s="2027"/>
      <c r="QFI40" s="2027"/>
      <c r="QFJ40" s="2027"/>
      <c r="QFK40" s="2027"/>
      <c r="QFL40" s="2027"/>
      <c r="QFM40" s="2027"/>
      <c r="QFN40" s="2027"/>
      <c r="QFO40" s="2027"/>
      <c r="QFP40" s="2027"/>
      <c r="QFQ40" s="2027"/>
      <c r="QFR40" s="2027"/>
      <c r="QFS40" s="2027"/>
      <c r="QFT40" s="2027"/>
      <c r="QFU40" s="2027"/>
      <c r="QFV40" s="2027"/>
      <c r="QFW40" s="2027"/>
      <c r="QFX40" s="2027"/>
      <c r="QFY40" s="2027"/>
      <c r="QFZ40" s="2027"/>
      <c r="QGA40" s="2027"/>
      <c r="QGB40" s="2027"/>
      <c r="QGC40" s="2027"/>
      <c r="QGD40" s="2027"/>
      <c r="QGE40" s="2027"/>
      <c r="QGF40" s="2027"/>
      <c r="QGG40" s="2027"/>
      <c r="QGH40" s="2027"/>
      <c r="QGI40" s="2027"/>
      <c r="QGJ40" s="2027"/>
      <c r="QGK40" s="2027"/>
      <c r="QGL40" s="2027"/>
      <c r="QGM40" s="2027"/>
      <c r="QGN40" s="2027"/>
      <c r="QGO40" s="2027"/>
      <c r="QGP40" s="2027"/>
      <c r="QGQ40" s="2027"/>
      <c r="QGR40" s="2027"/>
      <c r="QGS40" s="2027"/>
      <c r="QGT40" s="2027"/>
      <c r="QGU40" s="2027"/>
      <c r="QGV40" s="2027"/>
      <c r="QGW40" s="2027"/>
      <c r="QGX40" s="2027"/>
      <c r="QGY40" s="2027"/>
      <c r="QGZ40" s="2027"/>
      <c r="QHA40" s="2027"/>
      <c r="QHB40" s="2027"/>
      <c r="QHC40" s="2027"/>
      <c r="QHD40" s="2027"/>
      <c r="QHE40" s="2027"/>
      <c r="QHF40" s="2027"/>
      <c r="QHG40" s="2027"/>
      <c r="QHH40" s="2027"/>
      <c r="QHI40" s="2027"/>
      <c r="QHJ40" s="2027"/>
      <c r="QHK40" s="2027"/>
      <c r="QHL40" s="2027"/>
      <c r="QHM40" s="2027"/>
      <c r="QHN40" s="2027"/>
      <c r="QHO40" s="2027"/>
      <c r="QHP40" s="2027"/>
      <c r="QHQ40" s="2027"/>
      <c r="QHR40" s="2027"/>
      <c r="QHS40" s="2027"/>
      <c r="QHT40" s="2027"/>
      <c r="QHU40" s="2027"/>
      <c r="QHV40" s="2027"/>
      <c r="QHW40" s="2027"/>
      <c r="QHX40" s="2027"/>
      <c r="QHY40" s="2027"/>
      <c r="QHZ40" s="2027"/>
      <c r="QIA40" s="2027"/>
      <c r="QIB40" s="2027"/>
      <c r="QIC40" s="2027"/>
      <c r="QID40" s="2027"/>
      <c r="QIE40" s="2027"/>
      <c r="QIF40" s="2027"/>
      <c r="QIG40" s="2027"/>
      <c r="QIH40" s="2027"/>
      <c r="QII40" s="2027"/>
      <c r="QIJ40" s="2027"/>
      <c r="QIK40" s="2027"/>
      <c r="QIL40" s="2027"/>
      <c r="QIM40" s="2027"/>
      <c r="QIN40" s="2027"/>
      <c r="QIO40" s="2027"/>
      <c r="QIP40" s="2027"/>
      <c r="QIQ40" s="2027"/>
      <c r="QIR40" s="2027"/>
      <c r="QIS40" s="2027"/>
      <c r="QIT40" s="2027"/>
      <c r="QIU40" s="2027"/>
      <c r="QIV40" s="2027"/>
      <c r="QIW40" s="2027"/>
      <c r="QIX40" s="2027"/>
      <c r="QIY40" s="2027"/>
      <c r="QIZ40" s="2027"/>
      <c r="QJA40" s="2027"/>
      <c r="QJB40" s="2027"/>
      <c r="QJC40" s="2027"/>
      <c r="QJD40" s="2027"/>
      <c r="QJE40" s="2027"/>
      <c r="QJF40" s="2027"/>
      <c r="QJG40" s="2027"/>
      <c r="QJH40" s="2027"/>
      <c r="QJI40" s="2027"/>
      <c r="QJJ40" s="2027"/>
      <c r="QJK40" s="2027"/>
      <c r="QJL40" s="2027"/>
      <c r="QJM40" s="2027"/>
      <c r="QJN40" s="2027"/>
      <c r="QJO40" s="2027"/>
      <c r="QJP40" s="2027"/>
      <c r="QJQ40" s="2027"/>
      <c r="QJR40" s="2027"/>
      <c r="QJS40" s="2027"/>
      <c r="QJT40" s="2027"/>
      <c r="QJU40" s="2027"/>
      <c r="QJV40" s="2027"/>
      <c r="QJW40" s="2027"/>
      <c r="QJX40" s="2027"/>
      <c r="QJY40" s="2027"/>
      <c r="QJZ40" s="2027"/>
      <c r="QKA40" s="2027"/>
      <c r="QKB40" s="2027"/>
      <c r="QKC40" s="2027"/>
      <c r="QKD40" s="2027"/>
      <c r="QKE40" s="2027"/>
      <c r="QKF40" s="2027"/>
      <c r="QKG40" s="2027"/>
      <c r="QKH40" s="2027"/>
      <c r="QKI40" s="2027"/>
      <c r="QKJ40" s="2027"/>
      <c r="QKK40" s="2027"/>
      <c r="QKL40" s="2027"/>
      <c r="QKM40" s="2027"/>
      <c r="QKN40" s="2027"/>
      <c r="QKO40" s="2027"/>
      <c r="QKP40" s="2027"/>
      <c r="QKQ40" s="2027"/>
      <c r="QKR40" s="2027"/>
      <c r="QKS40" s="2027"/>
      <c r="QKT40" s="2027"/>
      <c r="QKU40" s="2027"/>
      <c r="QKV40" s="2027"/>
      <c r="QKW40" s="2027"/>
      <c r="QKX40" s="2027"/>
      <c r="QKY40" s="2027"/>
      <c r="QKZ40" s="2027"/>
      <c r="QLA40" s="2027"/>
      <c r="QLB40" s="2027"/>
      <c r="QLC40" s="2027"/>
      <c r="QLD40" s="2027"/>
      <c r="QLE40" s="2027"/>
      <c r="QLF40" s="2027"/>
      <c r="QLG40" s="2027"/>
      <c r="QLH40" s="2027"/>
      <c r="QLI40" s="2027"/>
      <c r="QLJ40" s="2027"/>
      <c r="QLK40" s="2027"/>
      <c r="QLL40" s="2027"/>
      <c r="QLM40" s="2027"/>
      <c r="QLN40" s="2027"/>
      <c r="QLO40" s="2027"/>
      <c r="QLP40" s="2027"/>
      <c r="QLQ40" s="2027"/>
      <c r="QLR40" s="2027"/>
      <c r="QLS40" s="2027"/>
      <c r="QLT40" s="2027"/>
      <c r="QLU40" s="2027"/>
      <c r="QLV40" s="2027"/>
      <c r="QLW40" s="2027"/>
      <c r="QLX40" s="2027"/>
      <c r="QLY40" s="2027"/>
      <c r="QLZ40" s="2027"/>
      <c r="QMA40" s="2027"/>
      <c r="QMB40" s="2027"/>
      <c r="QMC40" s="2027"/>
      <c r="QMD40" s="2027"/>
      <c r="QME40" s="2027"/>
      <c r="QMF40" s="2027"/>
      <c r="QMG40" s="2027"/>
      <c r="QMH40" s="2027"/>
      <c r="QMI40" s="2027"/>
      <c r="QMJ40" s="2027"/>
      <c r="QMK40" s="2027"/>
      <c r="QML40" s="2027"/>
      <c r="QMM40" s="2027"/>
      <c r="QMN40" s="2027"/>
      <c r="QMO40" s="2027"/>
      <c r="QMP40" s="2027"/>
      <c r="QMQ40" s="2027"/>
      <c r="QMR40" s="2027"/>
      <c r="QMS40" s="2027"/>
      <c r="QMT40" s="2027"/>
      <c r="QMU40" s="2027"/>
      <c r="QMV40" s="2027"/>
      <c r="QMW40" s="2027"/>
      <c r="QMX40" s="2027"/>
      <c r="QMY40" s="2027"/>
      <c r="QMZ40" s="2027"/>
      <c r="QNA40" s="2027"/>
      <c r="QNB40" s="2027"/>
      <c r="QNC40" s="2027"/>
      <c r="QND40" s="2027"/>
      <c r="QNE40" s="2027"/>
      <c r="QNF40" s="2027"/>
      <c r="QNG40" s="2027"/>
      <c r="QNH40" s="2027"/>
      <c r="QNI40" s="2027"/>
      <c r="QNJ40" s="2027"/>
      <c r="QNK40" s="2027"/>
      <c r="QNL40" s="2027"/>
      <c r="QNM40" s="2027"/>
      <c r="QNN40" s="2027"/>
      <c r="QNO40" s="2027"/>
      <c r="QNP40" s="2027"/>
      <c r="QNQ40" s="2027"/>
      <c r="QNR40" s="2027"/>
      <c r="QNS40" s="2027"/>
      <c r="QNT40" s="2027"/>
      <c r="QNU40" s="2027"/>
      <c r="QNV40" s="2027"/>
      <c r="QNW40" s="2027"/>
      <c r="QNX40" s="2027"/>
      <c r="QNY40" s="2027"/>
      <c r="QNZ40" s="2027"/>
      <c r="QOA40" s="2027"/>
      <c r="QOB40" s="2027"/>
      <c r="QOC40" s="2027"/>
      <c r="QOD40" s="2027"/>
      <c r="QOE40" s="2027"/>
      <c r="QOF40" s="2027"/>
      <c r="QOG40" s="2027"/>
      <c r="QOH40" s="2027"/>
      <c r="QOI40" s="2027"/>
      <c r="QOJ40" s="2027"/>
      <c r="QOK40" s="2027"/>
      <c r="QOL40" s="2027"/>
      <c r="QOM40" s="2027"/>
      <c r="QON40" s="2027"/>
      <c r="QOO40" s="2027"/>
      <c r="QOP40" s="2027"/>
      <c r="QOQ40" s="2027"/>
      <c r="QOR40" s="2027"/>
      <c r="QOS40" s="2027"/>
      <c r="QOT40" s="2027"/>
      <c r="QOU40" s="2027"/>
      <c r="QOV40" s="2027"/>
      <c r="QOW40" s="2027"/>
      <c r="QOX40" s="2027"/>
      <c r="QOY40" s="2027"/>
      <c r="QOZ40" s="2027"/>
      <c r="QPA40" s="2027"/>
      <c r="QPB40" s="2027"/>
      <c r="QPC40" s="2027"/>
      <c r="QPD40" s="2027"/>
      <c r="QPE40" s="2027"/>
      <c r="QPF40" s="2027"/>
      <c r="QPG40" s="2027"/>
      <c r="QPH40" s="2027"/>
      <c r="QPI40" s="2027"/>
      <c r="QPJ40" s="2027"/>
      <c r="QPK40" s="2027"/>
      <c r="QPL40" s="2027"/>
      <c r="QPM40" s="2027"/>
      <c r="QPN40" s="2027"/>
      <c r="QPO40" s="2027"/>
      <c r="QPP40" s="2027"/>
      <c r="QPQ40" s="2027"/>
      <c r="QPR40" s="2027"/>
      <c r="QPS40" s="2027"/>
      <c r="QPT40" s="2027"/>
      <c r="QPU40" s="2027"/>
      <c r="QPV40" s="2027"/>
      <c r="QPW40" s="2027"/>
      <c r="QPX40" s="2027"/>
      <c r="QPY40" s="2027"/>
      <c r="QPZ40" s="2027"/>
      <c r="QQA40" s="2027"/>
      <c r="QQB40" s="2027"/>
      <c r="QQC40" s="2027"/>
      <c r="QQD40" s="2027"/>
      <c r="QQE40" s="2027"/>
      <c r="QQF40" s="2027"/>
      <c r="QQG40" s="2027"/>
      <c r="QQH40" s="2027"/>
      <c r="QQI40" s="2027"/>
      <c r="QQJ40" s="2027"/>
      <c r="QQK40" s="2027"/>
      <c r="QQL40" s="2027"/>
      <c r="QQM40" s="2027"/>
      <c r="QQN40" s="2027"/>
      <c r="QQO40" s="2027"/>
      <c r="QQP40" s="2027"/>
      <c r="QQQ40" s="2027"/>
      <c r="QQR40" s="2027"/>
      <c r="QQS40" s="2027"/>
      <c r="QQT40" s="2027"/>
      <c r="QQU40" s="2027"/>
      <c r="QQV40" s="2027"/>
      <c r="QQW40" s="2027"/>
      <c r="QQX40" s="2027"/>
      <c r="QQY40" s="2027"/>
      <c r="QQZ40" s="2027"/>
      <c r="QRA40" s="2027"/>
      <c r="QRB40" s="2027"/>
      <c r="QRC40" s="2027"/>
      <c r="QRD40" s="2027"/>
      <c r="QRE40" s="2027"/>
      <c r="QRF40" s="2027"/>
      <c r="QRG40" s="2027"/>
      <c r="QRH40" s="2027"/>
      <c r="QRI40" s="2027"/>
      <c r="QRJ40" s="2027"/>
      <c r="QRK40" s="2027"/>
      <c r="QRL40" s="2027"/>
      <c r="QRM40" s="2027"/>
      <c r="QRN40" s="2027"/>
      <c r="QRO40" s="2027"/>
      <c r="QRP40" s="2027"/>
      <c r="QRQ40" s="2027"/>
      <c r="QRR40" s="2027"/>
      <c r="QRS40" s="2027"/>
      <c r="QRT40" s="2027"/>
      <c r="QRU40" s="2027"/>
      <c r="QRV40" s="2027"/>
      <c r="QRW40" s="2027"/>
      <c r="QRX40" s="2027"/>
      <c r="QRY40" s="2027"/>
      <c r="QRZ40" s="2027"/>
      <c r="QSA40" s="2027"/>
      <c r="QSB40" s="2027"/>
      <c r="QSC40" s="2027"/>
      <c r="QSD40" s="2027"/>
      <c r="QSE40" s="2027"/>
      <c r="QSF40" s="2027"/>
      <c r="QSG40" s="2027"/>
      <c r="QSH40" s="2027"/>
      <c r="QSI40" s="2027"/>
      <c r="QSJ40" s="2027"/>
      <c r="QSK40" s="2027"/>
      <c r="QSL40" s="2027"/>
      <c r="QSM40" s="2027"/>
      <c r="QSN40" s="2027"/>
      <c r="QSO40" s="2027"/>
      <c r="QSP40" s="2027"/>
      <c r="QSQ40" s="2027"/>
      <c r="QSR40" s="2027"/>
      <c r="QSS40" s="2027"/>
      <c r="QST40" s="2027"/>
      <c r="QSU40" s="2027"/>
      <c r="QSV40" s="2027"/>
      <c r="QSW40" s="2027"/>
      <c r="QSX40" s="2027"/>
      <c r="QSY40" s="2027"/>
      <c r="QSZ40" s="2027"/>
      <c r="QTA40" s="2027"/>
      <c r="QTB40" s="2027"/>
      <c r="QTC40" s="2027"/>
      <c r="QTD40" s="2027"/>
      <c r="QTE40" s="2027"/>
      <c r="QTF40" s="2027"/>
      <c r="QTG40" s="2027"/>
      <c r="QTH40" s="2027"/>
      <c r="QTI40" s="2027"/>
      <c r="QTJ40" s="2027"/>
      <c r="QTK40" s="2027"/>
      <c r="QTL40" s="2027"/>
      <c r="QTM40" s="2027"/>
      <c r="QTN40" s="2027"/>
      <c r="QTO40" s="2027"/>
      <c r="QTP40" s="2027"/>
      <c r="QTQ40" s="2027"/>
      <c r="QTR40" s="2027"/>
      <c r="QTS40" s="2027"/>
      <c r="QTT40" s="2027"/>
      <c r="QTU40" s="2027"/>
      <c r="QTV40" s="2027"/>
      <c r="QTW40" s="2027"/>
      <c r="QTX40" s="2027"/>
      <c r="QTY40" s="2027"/>
      <c r="QTZ40" s="2027"/>
      <c r="QUA40" s="2027"/>
      <c r="QUB40" s="2027"/>
      <c r="QUC40" s="2027"/>
      <c r="QUD40" s="2027"/>
      <c r="QUE40" s="2027"/>
      <c r="QUF40" s="2027"/>
      <c r="QUG40" s="2027"/>
      <c r="QUH40" s="2027"/>
      <c r="QUI40" s="2027"/>
      <c r="QUJ40" s="2027"/>
      <c r="QUK40" s="2027"/>
      <c r="QUL40" s="2027"/>
      <c r="QUM40" s="2027"/>
      <c r="QUN40" s="2027"/>
      <c r="QUO40" s="2027"/>
      <c r="QUP40" s="2027"/>
      <c r="QUQ40" s="2027"/>
      <c r="QUR40" s="2027"/>
      <c r="QUS40" s="2027"/>
      <c r="QUT40" s="2027"/>
      <c r="QUU40" s="2027"/>
      <c r="QUV40" s="2027"/>
      <c r="QUW40" s="2027"/>
      <c r="QUX40" s="2027"/>
      <c r="QUY40" s="2027"/>
      <c r="QUZ40" s="2027"/>
      <c r="QVA40" s="2027"/>
      <c r="QVB40" s="2027"/>
      <c r="QVC40" s="2027"/>
      <c r="QVD40" s="2027"/>
      <c r="QVE40" s="2027"/>
      <c r="QVF40" s="2027"/>
      <c r="QVG40" s="2027"/>
      <c r="QVH40" s="2027"/>
      <c r="QVI40" s="2027"/>
      <c r="QVJ40" s="2027"/>
      <c r="QVK40" s="2027"/>
      <c r="QVL40" s="2027"/>
      <c r="QVM40" s="2027"/>
      <c r="QVN40" s="2027"/>
      <c r="QVO40" s="2027"/>
      <c r="QVP40" s="2027"/>
      <c r="QVQ40" s="2027"/>
      <c r="QVR40" s="2027"/>
      <c r="QVS40" s="2027"/>
      <c r="QVT40" s="2027"/>
      <c r="QVU40" s="2027"/>
      <c r="QVV40" s="2027"/>
      <c r="QVW40" s="2027"/>
      <c r="QVX40" s="2027"/>
      <c r="QVY40" s="2027"/>
      <c r="QVZ40" s="2027"/>
      <c r="QWA40" s="2027"/>
      <c r="QWB40" s="2027"/>
      <c r="QWC40" s="2027"/>
      <c r="QWD40" s="2027"/>
      <c r="QWE40" s="2027"/>
      <c r="QWF40" s="2027"/>
      <c r="QWG40" s="2027"/>
      <c r="QWH40" s="2027"/>
      <c r="QWI40" s="2027"/>
      <c r="QWJ40" s="2027"/>
      <c r="QWK40" s="2027"/>
      <c r="QWL40" s="2027"/>
      <c r="QWM40" s="2027"/>
      <c r="QWN40" s="2027"/>
      <c r="QWO40" s="2027"/>
      <c r="QWP40" s="2027"/>
      <c r="QWQ40" s="2027"/>
      <c r="QWR40" s="2027"/>
      <c r="QWS40" s="2027"/>
      <c r="QWT40" s="2027"/>
      <c r="QWU40" s="2027"/>
      <c r="QWV40" s="2027"/>
      <c r="QWW40" s="2027"/>
      <c r="QWX40" s="2027"/>
      <c r="QWY40" s="2027"/>
      <c r="QWZ40" s="2027"/>
      <c r="QXA40" s="2027"/>
      <c r="QXB40" s="2027"/>
      <c r="QXC40" s="2027"/>
      <c r="QXD40" s="2027"/>
      <c r="QXE40" s="2027"/>
      <c r="QXF40" s="2027"/>
      <c r="QXG40" s="2027"/>
      <c r="QXH40" s="2027"/>
      <c r="QXI40" s="2027"/>
      <c r="QXJ40" s="2027"/>
      <c r="QXK40" s="2027"/>
      <c r="QXL40" s="2027"/>
      <c r="QXM40" s="2027"/>
      <c r="QXN40" s="2027"/>
      <c r="QXO40" s="2027"/>
      <c r="QXP40" s="2027"/>
      <c r="QXQ40" s="2027"/>
      <c r="QXR40" s="2027"/>
      <c r="QXS40" s="2027"/>
      <c r="QXT40" s="2027"/>
      <c r="QXU40" s="2027"/>
      <c r="QXV40" s="2027"/>
      <c r="QXW40" s="2027"/>
      <c r="QXX40" s="2027"/>
      <c r="QXY40" s="2027"/>
      <c r="QXZ40" s="2027"/>
      <c r="QYA40" s="2027"/>
      <c r="QYB40" s="2027"/>
      <c r="QYC40" s="2027"/>
      <c r="QYD40" s="2027"/>
      <c r="QYE40" s="2027"/>
      <c r="QYF40" s="2027"/>
      <c r="QYG40" s="2027"/>
      <c r="QYH40" s="2027"/>
      <c r="QYI40" s="2027"/>
      <c r="QYJ40" s="2027"/>
      <c r="QYK40" s="2027"/>
      <c r="QYL40" s="2027"/>
      <c r="QYM40" s="2027"/>
      <c r="QYN40" s="2027"/>
      <c r="QYO40" s="2027"/>
      <c r="QYP40" s="2027"/>
      <c r="QYQ40" s="2027"/>
      <c r="QYR40" s="2027"/>
      <c r="QYS40" s="2027"/>
      <c r="QYT40" s="2027"/>
      <c r="QYU40" s="2027"/>
      <c r="QYV40" s="2027"/>
      <c r="QYW40" s="2027"/>
      <c r="QYX40" s="2027"/>
      <c r="QYY40" s="2027"/>
      <c r="QYZ40" s="2027"/>
      <c r="QZA40" s="2027"/>
      <c r="QZB40" s="2027"/>
      <c r="QZC40" s="2027"/>
      <c r="QZD40" s="2027"/>
      <c r="QZE40" s="2027"/>
      <c r="QZF40" s="2027"/>
      <c r="QZG40" s="2027"/>
      <c r="QZH40" s="2027"/>
      <c r="QZI40" s="2027"/>
      <c r="QZJ40" s="2027"/>
      <c r="QZK40" s="2027"/>
      <c r="QZL40" s="2027"/>
      <c r="QZM40" s="2027"/>
      <c r="QZN40" s="2027"/>
      <c r="QZO40" s="2027"/>
      <c r="QZP40" s="2027"/>
      <c r="QZQ40" s="2027"/>
      <c r="QZR40" s="2027"/>
      <c r="QZS40" s="2027"/>
      <c r="QZT40" s="2027"/>
      <c r="QZU40" s="2027"/>
      <c r="QZV40" s="2027"/>
      <c r="QZW40" s="2027"/>
      <c r="QZX40" s="2027"/>
      <c r="QZY40" s="2027"/>
      <c r="QZZ40" s="2027"/>
      <c r="RAA40" s="2027"/>
      <c r="RAB40" s="2027"/>
      <c r="RAC40" s="2027"/>
      <c r="RAD40" s="2027"/>
      <c r="RAE40" s="2027"/>
      <c r="RAF40" s="2027"/>
      <c r="RAG40" s="2027"/>
      <c r="RAH40" s="2027"/>
      <c r="RAI40" s="2027"/>
      <c r="RAJ40" s="2027"/>
      <c r="RAK40" s="2027"/>
      <c r="RAL40" s="2027"/>
      <c r="RAM40" s="2027"/>
      <c r="RAN40" s="2027"/>
      <c r="RAO40" s="2027"/>
      <c r="RAP40" s="2027"/>
      <c r="RAQ40" s="2027"/>
      <c r="RAR40" s="2027"/>
      <c r="RAS40" s="2027"/>
      <c r="RAT40" s="2027"/>
      <c r="RAU40" s="2027"/>
      <c r="RAV40" s="2027"/>
      <c r="RAW40" s="2027"/>
      <c r="RAX40" s="2027"/>
      <c r="RAY40" s="2027"/>
      <c r="RAZ40" s="2027"/>
      <c r="RBA40" s="2027"/>
      <c r="RBB40" s="2027"/>
      <c r="RBC40" s="2027"/>
      <c r="RBD40" s="2027"/>
      <c r="RBE40" s="2027"/>
      <c r="RBF40" s="2027"/>
      <c r="RBG40" s="2027"/>
      <c r="RBH40" s="2027"/>
      <c r="RBI40" s="2027"/>
      <c r="RBJ40" s="2027"/>
      <c r="RBK40" s="2027"/>
      <c r="RBL40" s="2027"/>
      <c r="RBM40" s="2027"/>
      <c r="RBN40" s="2027"/>
      <c r="RBO40" s="2027"/>
      <c r="RBP40" s="2027"/>
      <c r="RBQ40" s="2027"/>
      <c r="RBR40" s="2027"/>
      <c r="RBS40" s="2027"/>
      <c r="RBT40" s="2027"/>
      <c r="RBU40" s="2027"/>
      <c r="RBV40" s="2027"/>
      <c r="RBW40" s="2027"/>
      <c r="RBX40" s="2027"/>
      <c r="RBY40" s="2027"/>
      <c r="RBZ40" s="2027"/>
      <c r="RCA40" s="2027"/>
      <c r="RCB40" s="2027"/>
      <c r="RCC40" s="2027"/>
      <c r="RCD40" s="2027"/>
      <c r="RCE40" s="2027"/>
      <c r="RCF40" s="2027"/>
      <c r="RCG40" s="2027"/>
      <c r="RCH40" s="2027"/>
      <c r="RCI40" s="2027"/>
      <c r="RCJ40" s="2027"/>
      <c r="RCK40" s="2027"/>
      <c r="RCL40" s="2027"/>
      <c r="RCM40" s="2027"/>
      <c r="RCN40" s="2027"/>
      <c r="RCO40" s="2027"/>
      <c r="RCP40" s="2027"/>
      <c r="RCQ40" s="2027"/>
      <c r="RCR40" s="2027"/>
      <c r="RCS40" s="2027"/>
      <c r="RCT40" s="2027"/>
      <c r="RCU40" s="2027"/>
      <c r="RCV40" s="2027"/>
      <c r="RCW40" s="2027"/>
      <c r="RCX40" s="2027"/>
      <c r="RCY40" s="2027"/>
      <c r="RCZ40" s="2027"/>
      <c r="RDA40" s="2027"/>
      <c r="RDB40" s="2027"/>
      <c r="RDC40" s="2027"/>
      <c r="RDD40" s="2027"/>
      <c r="RDE40" s="2027"/>
      <c r="RDF40" s="2027"/>
      <c r="RDG40" s="2027"/>
      <c r="RDH40" s="2027"/>
      <c r="RDI40" s="2027"/>
      <c r="RDJ40" s="2027"/>
      <c r="RDK40" s="2027"/>
      <c r="RDL40" s="2027"/>
      <c r="RDM40" s="2027"/>
      <c r="RDN40" s="2027"/>
      <c r="RDO40" s="2027"/>
      <c r="RDP40" s="2027"/>
      <c r="RDQ40" s="2027"/>
      <c r="RDR40" s="2027"/>
      <c r="RDS40" s="2027"/>
      <c r="RDT40" s="2027"/>
      <c r="RDU40" s="2027"/>
      <c r="RDV40" s="2027"/>
      <c r="RDW40" s="2027"/>
      <c r="RDX40" s="2027"/>
      <c r="RDY40" s="2027"/>
      <c r="RDZ40" s="2027"/>
      <c r="REA40" s="2027"/>
      <c r="REB40" s="2027"/>
      <c r="REC40" s="2027"/>
      <c r="RED40" s="2027"/>
      <c r="REE40" s="2027"/>
      <c r="REF40" s="2027"/>
      <c r="REG40" s="2027"/>
      <c r="REH40" s="2027"/>
      <c r="REI40" s="2027"/>
      <c r="REJ40" s="2027"/>
      <c r="REK40" s="2027"/>
      <c r="REL40" s="2027"/>
      <c r="REM40" s="2027"/>
      <c r="REN40" s="2027"/>
      <c r="REO40" s="2027"/>
      <c r="REP40" s="2027"/>
      <c r="REQ40" s="2027"/>
      <c r="RER40" s="2027"/>
      <c r="RES40" s="2027"/>
      <c r="RET40" s="2027"/>
      <c r="REU40" s="2027"/>
      <c r="REV40" s="2027"/>
      <c r="REW40" s="2027"/>
      <c r="REX40" s="2027"/>
      <c r="REY40" s="2027"/>
      <c r="REZ40" s="2027"/>
      <c r="RFA40" s="2027"/>
      <c r="RFB40" s="2027"/>
      <c r="RFC40" s="2027"/>
      <c r="RFD40" s="2027"/>
      <c r="RFE40" s="2027"/>
      <c r="RFF40" s="2027"/>
      <c r="RFG40" s="2027"/>
      <c r="RFH40" s="2027"/>
      <c r="RFI40" s="2027"/>
      <c r="RFJ40" s="2027"/>
      <c r="RFK40" s="2027"/>
      <c r="RFL40" s="2027"/>
      <c r="RFM40" s="2027"/>
      <c r="RFN40" s="2027"/>
      <c r="RFO40" s="2027"/>
      <c r="RFP40" s="2027"/>
      <c r="RFQ40" s="2027"/>
      <c r="RFR40" s="2027"/>
      <c r="RFS40" s="2027"/>
      <c r="RFT40" s="2027"/>
      <c r="RFU40" s="2027"/>
      <c r="RFV40" s="2027"/>
      <c r="RFW40" s="2027"/>
      <c r="RFX40" s="2027"/>
      <c r="RFY40" s="2027"/>
      <c r="RFZ40" s="2027"/>
      <c r="RGA40" s="2027"/>
      <c r="RGB40" s="2027"/>
      <c r="RGC40" s="2027"/>
      <c r="RGD40" s="2027"/>
      <c r="RGE40" s="2027"/>
      <c r="RGF40" s="2027"/>
      <c r="RGG40" s="2027"/>
      <c r="RGH40" s="2027"/>
      <c r="RGI40" s="2027"/>
      <c r="RGJ40" s="2027"/>
      <c r="RGK40" s="2027"/>
      <c r="RGL40" s="2027"/>
      <c r="RGM40" s="2027"/>
      <c r="RGN40" s="2027"/>
      <c r="RGO40" s="2027"/>
      <c r="RGP40" s="2027"/>
      <c r="RGQ40" s="2027"/>
      <c r="RGR40" s="2027"/>
      <c r="RGS40" s="2027"/>
      <c r="RGT40" s="2027"/>
      <c r="RGU40" s="2027"/>
      <c r="RGV40" s="2027"/>
      <c r="RGW40" s="2027"/>
      <c r="RGX40" s="2027"/>
      <c r="RGY40" s="2027"/>
      <c r="RGZ40" s="2027"/>
      <c r="RHA40" s="2027"/>
      <c r="RHB40" s="2027"/>
      <c r="RHC40" s="2027"/>
      <c r="RHD40" s="2027"/>
      <c r="RHE40" s="2027"/>
      <c r="RHF40" s="2027"/>
      <c r="RHG40" s="2027"/>
      <c r="RHH40" s="2027"/>
      <c r="RHI40" s="2027"/>
      <c r="RHJ40" s="2027"/>
      <c r="RHK40" s="2027"/>
      <c r="RHL40" s="2027"/>
      <c r="RHM40" s="2027"/>
      <c r="RHN40" s="2027"/>
      <c r="RHO40" s="2027"/>
      <c r="RHP40" s="2027"/>
      <c r="RHQ40" s="2027"/>
      <c r="RHR40" s="2027"/>
      <c r="RHS40" s="2027"/>
      <c r="RHT40" s="2027"/>
      <c r="RHU40" s="2027"/>
      <c r="RHV40" s="2027"/>
      <c r="RHW40" s="2027"/>
      <c r="RHX40" s="2027"/>
      <c r="RHY40" s="2027"/>
      <c r="RHZ40" s="2027"/>
      <c r="RIA40" s="2027"/>
      <c r="RIB40" s="2027"/>
      <c r="RIC40" s="2027"/>
      <c r="RID40" s="2027"/>
      <c r="RIE40" s="2027"/>
      <c r="RIF40" s="2027"/>
      <c r="RIG40" s="2027"/>
      <c r="RIH40" s="2027"/>
      <c r="RII40" s="2027"/>
      <c r="RIJ40" s="2027"/>
      <c r="RIK40" s="2027"/>
      <c r="RIL40" s="2027"/>
      <c r="RIM40" s="2027"/>
      <c r="RIN40" s="2027"/>
      <c r="RIO40" s="2027"/>
      <c r="RIP40" s="2027"/>
      <c r="RIQ40" s="2027"/>
      <c r="RIR40" s="2027"/>
      <c r="RIS40" s="2027"/>
      <c r="RIT40" s="2027"/>
      <c r="RIU40" s="2027"/>
      <c r="RIV40" s="2027"/>
      <c r="RIW40" s="2027"/>
      <c r="RIX40" s="2027"/>
      <c r="RIY40" s="2027"/>
      <c r="RIZ40" s="2027"/>
      <c r="RJA40" s="2027"/>
      <c r="RJB40" s="2027"/>
      <c r="RJC40" s="2027"/>
      <c r="RJD40" s="2027"/>
      <c r="RJE40" s="2027"/>
      <c r="RJF40" s="2027"/>
      <c r="RJG40" s="2027"/>
      <c r="RJH40" s="2027"/>
      <c r="RJI40" s="2027"/>
      <c r="RJJ40" s="2027"/>
      <c r="RJK40" s="2027"/>
      <c r="RJL40" s="2027"/>
      <c r="RJM40" s="2027"/>
      <c r="RJN40" s="2027"/>
      <c r="RJO40" s="2027"/>
      <c r="RJP40" s="2027"/>
      <c r="RJQ40" s="2027"/>
      <c r="RJR40" s="2027"/>
      <c r="RJS40" s="2027"/>
      <c r="RJT40" s="2027"/>
      <c r="RJU40" s="2027"/>
      <c r="RJV40" s="2027"/>
      <c r="RJW40" s="2027"/>
      <c r="RJX40" s="2027"/>
      <c r="RJY40" s="2027"/>
      <c r="RJZ40" s="2027"/>
      <c r="RKA40" s="2027"/>
      <c r="RKB40" s="2027"/>
      <c r="RKC40" s="2027"/>
      <c r="RKD40" s="2027"/>
      <c r="RKE40" s="2027"/>
      <c r="RKF40" s="2027"/>
      <c r="RKG40" s="2027"/>
      <c r="RKH40" s="2027"/>
      <c r="RKI40" s="2027"/>
      <c r="RKJ40" s="2027"/>
      <c r="RKK40" s="2027"/>
      <c r="RKL40" s="2027"/>
      <c r="RKM40" s="2027"/>
      <c r="RKN40" s="2027"/>
      <c r="RKO40" s="2027"/>
      <c r="RKP40" s="2027"/>
      <c r="RKQ40" s="2027"/>
      <c r="RKR40" s="2027"/>
      <c r="RKS40" s="2027"/>
      <c r="RKT40" s="2027"/>
      <c r="RKU40" s="2027"/>
      <c r="RKV40" s="2027"/>
      <c r="RKW40" s="2027"/>
      <c r="RKX40" s="2027"/>
      <c r="RKY40" s="2027"/>
      <c r="RKZ40" s="2027"/>
      <c r="RLA40" s="2027"/>
      <c r="RLB40" s="2027"/>
      <c r="RLC40" s="2027"/>
      <c r="RLD40" s="2027"/>
      <c r="RLE40" s="2027"/>
      <c r="RLF40" s="2027"/>
      <c r="RLG40" s="2027"/>
      <c r="RLH40" s="2027"/>
      <c r="RLI40" s="2027"/>
      <c r="RLJ40" s="2027"/>
      <c r="RLK40" s="2027"/>
      <c r="RLL40" s="2027"/>
      <c r="RLM40" s="2027"/>
      <c r="RLN40" s="2027"/>
      <c r="RLO40" s="2027"/>
      <c r="RLP40" s="2027"/>
      <c r="RLQ40" s="2027"/>
      <c r="RLR40" s="2027"/>
      <c r="RLS40" s="2027"/>
      <c r="RLT40" s="2027"/>
      <c r="RLU40" s="2027"/>
      <c r="RLV40" s="2027"/>
      <c r="RLW40" s="2027"/>
      <c r="RLX40" s="2027"/>
      <c r="RLY40" s="2027"/>
      <c r="RLZ40" s="2027"/>
      <c r="RMA40" s="2027"/>
      <c r="RMB40" s="2027"/>
      <c r="RMC40" s="2027"/>
      <c r="RMD40" s="2027"/>
      <c r="RME40" s="2027"/>
      <c r="RMF40" s="2027"/>
      <c r="RMG40" s="2027"/>
      <c r="RMH40" s="2027"/>
      <c r="RMI40" s="2027"/>
      <c r="RMJ40" s="2027"/>
      <c r="RMK40" s="2027"/>
      <c r="RML40" s="2027"/>
      <c r="RMM40" s="2027"/>
      <c r="RMN40" s="2027"/>
      <c r="RMO40" s="2027"/>
      <c r="RMP40" s="2027"/>
      <c r="RMQ40" s="2027"/>
      <c r="RMR40" s="2027"/>
      <c r="RMS40" s="2027"/>
      <c r="RMT40" s="2027"/>
      <c r="RMU40" s="2027"/>
      <c r="RMV40" s="2027"/>
      <c r="RMW40" s="2027"/>
      <c r="RMX40" s="2027"/>
      <c r="RMY40" s="2027"/>
      <c r="RMZ40" s="2027"/>
      <c r="RNA40" s="2027"/>
      <c r="RNB40" s="2027"/>
      <c r="RNC40" s="2027"/>
      <c r="RND40" s="2027"/>
      <c r="RNE40" s="2027"/>
      <c r="RNF40" s="2027"/>
      <c r="RNG40" s="2027"/>
      <c r="RNH40" s="2027"/>
      <c r="RNI40" s="2027"/>
      <c r="RNJ40" s="2027"/>
      <c r="RNK40" s="2027"/>
      <c r="RNL40" s="2027"/>
      <c r="RNM40" s="2027"/>
      <c r="RNN40" s="2027"/>
      <c r="RNO40" s="2027"/>
      <c r="RNP40" s="2027"/>
      <c r="RNQ40" s="2027"/>
      <c r="RNR40" s="2027"/>
      <c r="RNS40" s="2027"/>
      <c r="RNT40" s="2027"/>
      <c r="RNU40" s="2027"/>
      <c r="RNV40" s="2027"/>
      <c r="RNW40" s="2027"/>
      <c r="RNX40" s="2027"/>
      <c r="RNY40" s="2027"/>
      <c r="RNZ40" s="2027"/>
      <c r="ROA40" s="2027"/>
      <c r="ROB40" s="2027"/>
      <c r="ROC40" s="2027"/>
      <c r="ROD40" s="2027"/>
      <c r="ROE40" s="2027"/>
      <c r="ROF40" s="2027"/>
      <c r="ROG40" s="2027"/>
      <c r="ROH40" s="2027"/>
      <c r="ROI40" s="2027"/>
      <c r="ROJ40" s="2027"/>
      <c r="ROK40" s="2027"/>
      <c r="ROL40" s="2027"/>
      <c r="ROM40" s="2027"/>
      <c r="RON40" s="2027"/>
      <c r="ROO40" s="2027"/>
      <c r="ROP40" s="2027"/>
      <c r="ROQ40" s="2027"/>
      <c r="ROR40" s="2027"/>
      <c r="ROS40" s="2027"/>
      <c r="ROT40" s="2027"/>
      <c r="ROU40" s="2027"/>
      <c r="ROV40" s="2027"/>
      <c r="ROW40" s="2027"/>
      <c r="ROX40" s="2027"/>
      <c r="ROY40" s="2027"/>
      <c r="ROZ40" s="2027"/>
      <c r="RPA40" s="2027"/>
      <c r="RPB40" s="2027"/>
      <c r="RPC40" s="2027"/>
      <c r="RPD40" s="2027"/>
      <c r="RPE40" s="2027"/>
      <c r="RPF40" s="2027"/>
      <c r="RPG40" s="2027"/>
      <c r="RPH40" s="2027"/>
      <c r="RPI40" s="2027"/>
      <c r="RPJ40" s="2027"/>
      <c r="RPK40" s="2027"/>
      <c r="RPL40" s="2027"/>
      <c r="RPM40" s="2027"/>
      <c r="RPN40" s="2027"/>
      <c r="RPO40" s="2027"/>
      <c r="RPP40" s="2027"/>
      <c r="RPQ40" s="2027"/>
      <c r="RPR40" s="2027"/>
      <c r="RPS40" s="2027"/>
      <c r="RPT40" s="2027"/>
      <c r="RPU40" s="2027"/>
      <c r="RPV40" s="2027"/>
      <c r="RPW40" s="2027"/>
      <c r="RPX40" s="2027"/>
      <c r="RPY40" s="2027"/>
      <c r="RPZ40" s="2027"/>
      <c r="RQA40" s="2027"/>
      <c r="RQB40" s="2027"/>
      <c r="RQC40" s="2027"/>
      <c r="RQD40" s="2027"/>
      <c r="RQE40" s="2027"/>
      <c r="RQF40" s="2027"/>
      <c r="RQG40" s="2027"/>
      <c r="RQH40" s="2027"/>
      <c r="RQI40" s="2027"/>
      <c r="RQJ40" s="2027"/>
      <c r="RQK40" s="2027"/>
      <c r="RQL40" s="2027"/>
      <c r="RQM40" s="2027"/>
      <c r="RQN40" s="2027"/>
      <c r="RQO40" s="2027"/>
      <c r="RQP40" s="2027"/>
      <c r="RQQ40" s="2027"/>
      <c r="RQR40" s="2027"/>
      <c r="RQS40" s="2027"/>
      <c r="RQT40" s="2027"/>
      <c r="RQU40" s="2027"/>
      <c r="RQV40" s="2027"/>
      <c r="RQW40" s="2027"/>
      <c r="RQX40" s="2027"/>
      <c r="RQY40" s="2027"/>
      <c r="RQZ40" s="2027"/>
      <c r="RRA40" s="2027"/>
      <c r="RRB40" s="2027"/>
      <c r="RRC40" s="2027"/>
      <c r="RRD40" s="2027"/>
      <c r="RRE40" s="2027"/>
      <c r="RRF40" s="2027"/>
      <c r="RRG40" s="2027"/>
      <c r="RRH40" s="2027"/>
      <c r="RRI40" s="2027"/>
      <c r="RRJ40" s="2027"/>
      <c r="RRK40" s="2027"/>
      <c r="RRL40" s="2027"/>
      <c r="RRM40" s="2027"/>
      <c r="RRN40" s="2027"/>
      <c r="RRO40" s="2027"/>
      <c r="RRP40" s="2027"/>
      <c r="RRQ40" s="2027"/>
      <c r="RRR40" s="2027"/>
      <c r="RRS40" s="2027"/>
      <c r="RRT40" s="2027"/>
      <c r="RRU40" s="2027"/>
      <c r="RRV40" s="2027"/>
      <c r="RRW40" s="2027"/>
      <c r="RRX40" s="2027"/>
      <c r="RRY40" s="2027"/>
      <c r="RRZ40" s="2027"/>
      <c r="RSA40" s="2027"/>
      <c r="RSB40" s="2027"/>
      <c r="RSC40" s="2027"/>
      <c r="RSD40" s="2027"/>
      <c r="RSE40" s="2027"/>
      <c r="RSF40" s="2027"/>
      <c r="RSG40" s="2027"/>
      <c r="RSH40" s="2027"/>
      <c r="RSI40" s="2027"/>
      <c r="RSJ40" s="2027"/>
      <c r="RSK40" s="2027"/>
      <c r="RSL40" s="2027"/>
      <c r="RSM40" s="2027"/>
      <c r="RSN40" s="2027"/>
      <c r="RSO40" s="2027"/>
      <c r="RSP40" s="2027"/>
      <c r="RSQ40" s="2027"/>
      <c r="RSR40" s="2027"/>
      <c r="RSS40" s="2027"/>
      <c r="RST40" s="2027"/>
      <c r="RSU40" s="2027"/>
      <c r="RSV40" s="2027"/>
      <c r="RSW40" s="2027"/>
      <c r="RSX40" s="2027"/>
      <c r="RSY40" s="2027"/>
      <c r="RSZ40" s="2027"/>
      <c r="RTA40" s="2027"/>
      <c r="RTB40" s="2027"/>
      <c r="RTC40" s="2027"/>
      <c r="RTD40" s="2027"/>
      <c r="RTE40" s="2027"/>
      <c r="RTF40" s="2027"/>
      <c r="RTG40" s="2027"/>
      <c r="RTH40" s="2027"/>
      <c r="RTI40" s="2027"/>
      <c r="RTJ40" s="2027"/>
      <c r="RTK40" s="2027"/>
      <c r="RTL40" s="2027"/>
      <c r="RTM40" s="2027"/>
      <c r="RTN40" s="2027"/>
      <c r="RTO40" s="2027"/>
      <c r="RTP40" s="2027"/>
      <c r="RTQ40" s="2027"/>
      <c r="RTR40" s="2027"/>
      <c r="RTS40" s="2027"/>
      <c r="RTT40" s="2027"/>
      <c r="RTU40" s="2027"/>
      <c r="RTV40" s="2027"/>
      <c r="RTW40" s="2027"/>
      <c r="RTX40" s="2027"/>
      <c r="RTY40" s="2027"/>
      <c r="RTZ40" s="2027"/>
      <c r="RUA40" s="2027"/>
      <c r="RUB40" s="2027"/>
      <c r="RUC40" s="2027"/>
      <c r="RUD40" s="2027"/>
      <c r="RUE40" s="2027"/>
      <c r="RUF40" s="2027"/>
      <c r="RUG40" s="2027"/>
      <c r="RUH40" s="2027"/>
      <c r="RUI40" s="2027"/>
      <c r="RUJ40" s="2027"/>
      <c r="RUK40" s="2027"/>
      <c r="RUL40" s="2027"/>
      <c r="RUM40" s="2027"/>
      <c r="RUN40" s="2027"/>
      <c r="RUO40" s="2027"/>
      <c r="RUP40" s="2027"/>
      <c r="RUQ40" s="2027"/>
      <c r="RUR40" s="2027"/>
      <c r="RUS40" s="2027"/>
      <c r="RUT40" s="2027"/>
      <c r="RUU40" s="2027"/>
      <c r="RUV40" s="2027"/>
      <c r="RUW40" s="2027"/>
      <c r="RUX40" s="2027"/>
      <c r="RUY40" s="2027"/>
      <c r="RUZ40" s="2027"/>
      <c r="RVA40" s="2027"/>
      <c r="RVB40" s="2027"/>
      <c r="RVC40" s="2027"/>
      <c r="RVD40" s="2027"/>
      <c r="RVE40" s="2027"/>
      <c r="RVF40" s="2027"/>
      <c r="RVG40" s="2027"/>
      <c r="RVH40" s="2027"/>
      <c r="RVI40" s="2027"/>
      <c r="RVJ40" s="2027"/>
      <c r="RVK40" s="2027"/>
      <c r="RVL40" s="2027"/>
      <c r="RVM40" s="2027"/>
      <c r="RVN40" s="2027"/>
      <c r="RVO40" s="2027"/>
      <c r="RVP40" s="2027"/>
      <c r="RVQ40" s="2027"/>
      <c r="RVR40" s="2027"/>
      <c r="RVS40" s="2027"/>
      <c r="RVT40" s="2027"/>
      <c r="RVU40" s="2027"/>
      <c r="RVV40" s="2027"/>
      <c r="RVW40" s="2027"/>
      <c r="RVX40" s="2027"/>
      <c r="RVY40" s="2027"/>
      <c r="RVZ40" s="2027"/>
      <c r="RWA40" s="2027"/>
      <c r="RWB40" s="2027"/>
      <c r="RWC40" s="2027"/>
      <c r="RWD40" s="2027"/>
      <c r="RWE40" s="2027"/>
      <c r="RWF40" s="2027"/>
      <c r="RWG40" s="2027"/>
      <c r="RWH40" s="2027"/>
      <c r="RWI40" s="2027"/>
      <c r="RWJ40" s="2027"/>
      <c r="RWK40" s="2027"/>
      <c r="RWL40" s="2027"/>
      <c r="RWM40" s="2027"/>
      <c r="RWN40" s="2027"/>
      <c r="RWO40" s="2027"/>
      <c r="RWP40" s="2027"/>
      <c r="RWQ40" s="2027"/>
      <c r="RWR40" s="2027"/>
      <c r="RWS40" s="2027"/>
      <c r="RWT40" s="2027"/>
      <c r="RWU40" s="2027"/>
      <c r="RWV40" s="2027"/>
      <c r="RWW40" s="2027"/>
      <c r="RWX40" s="2027"/>
      <c r="RWY40" s="2027"/>
      <c r="RWZ40" s="2027"/>
      <c r="RXA40" s="2027"/>
      <c r="RXB40" s="2027"/>
      <c r="RXC40" s="2027"/>
      <c r="RXD40" s="2027"/>
      <c r="RXE40" s="2027"/>
      <c r="RXF40" s="2027"/>
      <c r="RXG40" s="2027"/>
      <c r="RXH40" s="2027"/>
      <c r="RXI40" s="2027"/>
      <c r="RXJ40" s="2027"/>
      <c r="RXK40" s="2027"/>
      <c r="RXL40" s="2027"/>
      <c r="RXM40" s="2027"/>
      <c r="RXN40" s="2027"/>
      <c r="RXO40" s="2027"/>
      <c r="RXP40" s="2027"/>
      <c r="RXQ40" s="2027"/>
      <c r="RXR40" s="2027"/>
      <c r="RXS40" s="2027"/>
      <c r="RXT40" s="2027"/>
      <c r="RXU40" s="2027"/>
      <c r="RXV40" s="2027"/>
      <c r="RXW40" s="2027"/>
      <c r="RXX40" s="2027"/>
      <c r="RXY40" s="2027"/>
      <c r="RXZ40" s="2027"/>
      <c r="RYA40" s="2027"/>
      <c r="RYB40" s="2027"/>
      <c r="RYC40" s="2027"/>
      <c r="RYD40" s="2027"/>
      <c r="RYE40" s="2027"/>
      <c r="RYF40" s="2027"/>
      <c r="RYG40" s="2027"/>
      <c r="RYH40" s="2027"/>
      <c r="RYI40" s="2027"/>
      <c r="RYJ40" s="2027"/>
      <c r="RYK40" s="2027"/>
      <c r="RYL40" s="2027"/>
      <c r="RYM40" s="2027"/>
      <c r="RYN40" s="2027"/>
      <c r="RYO40" s="2027"/>
      <c r="RYP40" s="2027"/>
      <c r="RYQ40" s="2027"/>
      <c r="RYR40" s="2027"/>
      <c r="RYS40" s="2027"/>
      <c r="RYT40" s="2027"/>
      <c r="RYU40" s="2027"/>
      <c r="RYV40" s="2027"/>
      <c r="RYW40" s="2027"/>
      <c r="RYX40" s="2027"/>
      <c r="RYY40" s="2027"/>
      <c r="RYZ40" s="2027"/>
      <c r="RZA40" s="2027"/>
      <c r="RZB40" s="2027"/>
      <c r="RZC40" s="2027"/>
      <c r="RZD40" s="2027"/>
      <c r="RZE40" s="2027"/>
      <c r="RZF40" s="2027"/>
      <c r="RZG40" s="2027"/>
      <c r="RZH40" s="2027"/>
      <c r="RZI40" s="2027"/>
      <c r="RZJ40" s="2027"/>
      <c r="RZK40" s="2027"/>
      <c r="RZL40" s="2027"/>
      <c r="RZM40" s="2027"/>
      <c r="RZN40" s="2027"/>
      <c r="RZO40" s="2027"/>
      <c r="RZP40" s="2027"/>
      <c r="RZQ40" s="2027"/>
      <c r="RZR40" s="2027"/>
      <c r="RZS40" s="2027"/>
      <c r="RZT40" s="2027"/>
      <c r="RZU40" s="2027"/>
      <c r="RZV40" s="2027"/>
      <c r="RZW40" s="2027"/>
      <c r="RZX40" s="2027"/>
      <c r="RZY40" s="2027"/>
      <c r="RZZ40" s="2027"/>
      <c r="SAA40" s="2027"/>
      <c r="SAB40" s="2027"/>
      <c r="SAC40" s="2027"/>
      <c r="SAD40" s="2027"/>
      <c r="SAE40" s="2027"/>
      <c r="SAF40" s="2027"/>
      <c r="SAG40" s="2027"/>
      <c r="SAH40" s="2027"/>
      <c r="SAI40" s="2027"/>
      <c r="SAJ40" s="2027"/>
      <c r="SAK40" s="2027"/>
      <c r="SAL40" s="2027"/>
      <c r="SAM40" s="2027"/>
      <c r="SAN40" s="2027"/>
      <c r="SAO40" s="2027"/>
      <c r="SAP40" s="2027"/>
      <c r="SAQ40" s="2027"/>
      <c r="SAR40" s="2027"/>
      <c r="SAS40" s="2027"/>
      <c r="SAT40" s="2027"/>
      <c r="SAU40" s="2027"/>
      <c r="SAV40" s="2027"/>
      <c r="SAW40" s="2027"/>
      <c r="SAX40" s="2027"/>
      <c r="SAY40" s="2027"/>
      <c r="SAZ40" s="2027"/>
      <c r="SBA40" s="2027"/>
      <c r="SBB40" s="2027"/>
      <c r="SBC40" s="2027"/>
      <c r="SBD40" s="2027"/>
      <c r="SBE40" s="2027"/>
      <c r="SBF40" s="2027"/>
      <c r="SBG40" s="2027"/>
      <c r="SBH40" s="2027"/>
      <c r="SBI40" s="2027"/>
      <c r="SBJ40" s="2027"/>
      <c r="SBK40" s="2027"/>
      <c r="SBL40" s="2027"/>
      <c r="SBM40" s="2027"/>
      <c r="SBN40" s="2027"/>
      <c r="SBO40" s="2027"/>
      <c r="SBP40" s="2027"/>
      <c r="SBQ40" s="2027"/>
      <c r="SBR40" s="2027"/>
      <c r="SBS40" s="2027"/>
      <c r="SBT40" s="2027"/>
      <c r="SBU40" s="2027"/>
      <c r="SBV40" s="2027"/>
      <c r="SBW40" s="2027"/>
      <c r="SBX40" s="2027"/>
      <c r="SBY40" s="2027"/>
      <c r="SBZ40" s="2027"/>
      <c r="SCA40" s="2027"/>
      <c r="SCB40" s="2027"/>
      <c r="SCC40" s="2027"/>
      <c r="SCD40" s="2027"/>
      <c r="SCE40" s="2027"/>
      <c r="SCF40" s="2027"/>
      <c r="SCG40" s="2027"/>
      <c r="SCH40" s="2027"/>
      <c r="SCI40" s="2027"/>
      <c r="SCJ40" s="2027"/>
      <c r="SCK40" s="2027"/>
      <c r="SCL40" s="2027"/>
      <c r="SCM40" s="2027"/>
      <c r="SCN40" s="2027"/>
      <c r="SCO40" s="2027"/>
      <c r="SCP40" s="2027"/>
      <c r="SCQ40" s="2027"/>
      <c r="SCR40" s="2027"/>
      <c r="SCS40" s="2027"/>
      <c r="SCT40" s="2027"/>
      <c r="SCU40" s="2027"/>
      <c r="SCV40" s="2027"/>
      <c r="SCW40" s="2027"/>
      <c r="SCX40" s="2027"/>
      <c r="SCY40" s="2027"/>
      <c r="SCZ40" s="2027"/>
      <c r="SDA40" s="2027"/>
      <c r="SDB40" s="2027"/>
      <c r="SDC40" s="2027"/>
      <c r="SDD40" s="2027"/>
      <c r="SDE40" s="2027"/>
      <c r="SDF40" s="2027"/>
      <c r="SDG40" s="2027"/>
      <c r="SDH40" s="2027"/>
      <c r="SDI40" s="2027"/>
      <c r="SDJ40" s="2027"/>
      <c r="SDK40" s="2027"/>
      <c r="SDL40" s="2027"/>
      <c r="SDM40" s="2027"/>
      <c r="SDN40" s="2027"/>
      <c r="SDO40" s="2027"/>
      <c r="SDP40" s="2027"/>
      <c r="SDQ40" s="2027"/>
      <c r="SDR40" s="2027"/>
      <c r="SDS40" s="2027"/>
      <c r="SDT40" s="2027"/>
      <c r="SDU40" s="2027"/>
      <c r="SDV40" s="2027"/>
      <c r="SDW40" s="2027"/>
      <c r="SDX40" s="2027"/>
      <c r="SDY40" s="2027"/>
      <c r="SDZ40" s="2027"/>
      <c r="SEA40" s="2027"/>
      <c r="SEB40" s="2027"/>
      <c r="SEC40" s="2027"/>
      <c r="SED40" s="2027"/>
      <c r="SEE40" s="2027"/>
      <c r="SEF40" s="2027"/>
      <c r="SEG40" s="2027"/>
      <c r="SEH40" s="2027"/>
      <c r="SEI40" s="2027"/>
      <c r="SEJ40" s="2027"/>
      <c r="SEK40" s="2027"/>
      <c r="SEL40" s="2027"/>
      <c r="SEM40" s="2027"/>
      <c r="SEN40" s="2027"/>
      <c r="SEO40" s="2027"/>
      <c r="SEP40" s="2027"/>
      <c r="SEQ40" s="2027"/>
      <c r="SER40" s="2027"/>
      <c r="SES40" s="2027"/>
      <c r="SET40" s="2027"/>
      <c r="SEU40" s="2027"/>
      <c r="SEV40" s="2027"/>
      <c r="SEW40" s="2027"/>
      <c r="SEX40" s="2027"/>
      <c r="SEY40" s="2027"/>
      <c r="SEZ40" s="2027"/>
      <c r="SFA40" s="2027"/>
      <c r="SFB40" s="2027"/>
      <c r="SFC40" s="2027"/>
      <c r="SFD40" s="2027"/>
      <c r="SFE40" s="2027"/>
      <c r="SFF40" s="2027"/>
      <c r="SFG40" s="2027"/>
      <c r="SFH40" s="2027"/>
      <c r="SFI40" s="2027"/>
      <c r="SFJ40" s="2027"/>
      <c r="SFK40" s="2027"/>
      <c r="SFL40" s="2027"/>
      <c r="SFM40" s="2027"/>
      <c r="SFN40" s="2027"/>
      <c r="SFO40" s="2027"/>
      <c r="SFP40" s="2027"/>
      <c r="SFQ40" s="2027"/>
      <c r="SFR40" s="2027"/>
      <c r="SFS40" s="2027"/>
      <c r="SFT40" s="2027"/>
      <c r="SFU40" s="2027"/>
      <c r="SFV40" s="2027"/>
      <c r="SFW40" s="2027"/>
      <c r="SFX40" s="2027"/>
      <c r="SFY40" s="2027"/>
      <c r="SFZ40" s="2027"/>
      <c r="SGA40" s="2027"/>
      <c r="SGB40" s="2027"/>
      <c r="SGC40" s="2027"/>
      <c r="SGD40" s="2027"/>
      <c r="SGE40" s="2027"/>
      <c r="SGF40" s="2027"/>
      <c r="SGG40" s="2027"/>
      <c r="SGH40" s="2027"/>
      <c r="SGI40" s="2027"/>
      <c r="SGJ40" s="2027"/>
      <c r="SGK40" s="2027"/>
      <c r="SGL40" s="2027"/>
      <c r="SGM40" s="2027"/>
      <c r="SGN40" s="2027"/>
      <c r="SGO40" s="2027"/>
      <c r="SGP40" s="2027"/>
      <c r="SGQ40" s="2027"/>
      <c r="SGR40" s="2027"/>
      <c r="SGS40" s="2027"/>
      <c r="SGT40" s="2027"/>
      <c r="SGU40" s="2027"/>
      <c r="SGV40" s="2027"/>
      <c r="SGW40" s="2027"/>
      <c r="SGX40" s="2027"/>
      <c r="SGY40" s="2027"/>
      <c r="SGZ40" s="2027"/>
      <c r="SHA40" s="2027"/>
      <c r="SHB40" s="2027"/>
      <c r="SHC40" s="2027"/>
      <c r="SHD40" s="2027"/>
      <c r="SHE40" s="2027"/>
      <c r="SHF40" s="2027"/>
      <c r="SHG40" s="2027"/>
      <c r="SHH40" s="2027"/>
      <c r="SHI40" s="2027"/>
      <c r="SHJ40" s="2027"/>
      <c r="SHK40" s="2027"/>
      <c r="SHL40" s="2027"/>
      <c r="SHM40" s="2027"/>
      <c r="SHN40" s="2027"/>
      <c r="SHO40" s="2027"/>
      <c r="SHP40" s="2027"/>
      <c r="SHQ40" s="2027"/>
      <c r="SHR40" s="2027"/>
      <c r="SHS40" s="2027"/>
      <c r="SHT40" s="2027"/>
      <c r="SHU40" s="2027"/>
      <c r="SHV40" s="2027"/>
      <c r="SHW40" s="2027"/>
      <c r="SHX40" s="2027"/>
      <c r="SHY40" s="2027"/>
      <c r="SHZ40" s="2027"/>
      <c r="SIA40" s="2027"/>
      <c r="SIB40" s="2027"/>
      <c r="SIC40" s="2027"/>
      <c r="SID40" s="2027"/>
      <c r="SIE40" s="2027"/>
      <c r="SIF40" s="2027"/>
      <c r="SIG40" s="2027"/>
      <c r="SIH40" s="2027"/>
      <c r="SII40" s="2027"/>
      <c r="SIJ40" s="2027"/>
      <c r="SIK40" s="2027"/>
      <c r="SIL40" s="2027"/>
      <c r="SIM40" s="2027"/>
      <c r="SIN40" s="2027"/>
      <c r="SIO40" s="2027"/>
      <c r="SIP40" s="2027"/>
      <c r="SIQ40" s="2027"/>
      <c r="SIR40" s="2027"/>
      <c r="SIS40" s="2027"/>
      <c r="SIT40" s="2027"/>
      <c r="SIU40" s="2027"/>
      <c r="SIV40" s="2027"/>
      <c r="SIW40" s="2027"/>
      <c r="SIX40" s="2027"/>
      <c r="SIY40" s="2027"/>
      <c r="SIZ40" s="2027"/>
      <c r="SJA40" s="2027"/>
      <c r="SJB40" s="2027"/>
      <c r="SJC40" s="2027"/>
      <c r="SJD40" s="2027"/>
      <c r="SJE40" s="2027"/>
      <c r="SJF40" s="2027"/>
      <c r="SJG40" s="2027"/>
      <c r="SJH40" s="2027"/>
      <c r="SJI40" s="2027"/>
      <c r="SJJ40" s="2027"/>
      <c r="SJK40" s="2027"/>
      <c r="SJL40" s="2027"/>
      <c r="SJM40" s="2027"/>
      <c r="SJN40" s="2027"/>
      <c r="SJO40" s="2027"/>
      <c r="SJP40" s="2027"/>
      <c r="SJQ40" s="2027"/>
      <c r="SJR40" s="2027"/>
      <c r="SJS40" s="2027"/>
      <c r="SJT40" s="2027"/>
      <c r="SJU40" s="2027"/>
      <c r="SJV40" s="2027"/>
      <c r="SJW40" s="2027"/>
      <c r="SJX40" s="2027"/>
      <c r="SJY40" s="2027"/>
      <c r="SJZ40" s="2027"/>
      <c r="SKA40" s="2027"/>
      <c r="SKB40" s="2027"/>
      <c r="SKC40" s="2027"/>
      <c r="SKD40" s="2027"/>
      <c r="SKE40" s="2027"/>
      <c r="SKF40" s="2027"/>
      <c r="SKG40" s="2027"/>
      <c r="SKH40" s="2027"/>
      <c r="SKI40" s="2027"/>
      <c r="SKJ40" s="2027"/>
      <c r="SKK40" s="2027"/>
      <c r="SKL40" s="2027"/>
      <c r="SKM40" s="2027"/>
      <c r="SKN40" s="2027"/>
      <c r="SKO40" s="2027"/>
      <c r="SKP40" s="2027"/>
      <c r="SKQ40" s="2027"/>
      <c r="SKR40" s="2027"/>
      <c r="SKS40" s="2027"/>
      <c r="SKT40" s="2027"/>
      <c r="SKU40" s="2027"/>
      <c r="SKV40" s="2027"/>
      <c r="SKW40" s="2027"/>
      <c r="SKX40" s="2027"/>
      <c r="SKY40" s="2027"/>
      <c r="SKZ40" s="2027"/>
      <c r="SLA40" s="2027"/>
      <c r="SLB40" s="2027"/>
      <c r="SLC40" s="2027"/>
      <c r="SLD40" s="2027"/>
      <c r="SLE40" s="2027"/>
      <c r="SLF40" s="2027"/>
      <c r="SLG40" s="2027"/>
      <c r="SLH40" s="2027"/>
      <c r="SLI40" s="2027"/>
      <c r="SLJ40" s="2027"/>
      <c r="SLK40" s="2027"/>
      <c r="SLL40" s="2027"/>
      <c r="SLM40" s="2027"/>
      <c r="SLN40" s="2027"/>
      <c r="SLO40" s="2027"/>
      <c r="SLP40" s="2027"/>
      <c r="SLQ40" s="2027"/>
      <c r="SLR40" s="2027"/>
      <c r="SLS40" s="2027"/>
      <c r="SLT40" s="2027"/>
      <c r="SLU40" s="2027"/>
      <c r="SLV40" s="2027"/>
      <c r="SLW40" s="2027"/>
      <c r="SLX40" s="2027"/>
      <c r="SLY40" s="2027"/>
      <c r="SLZ40" s="2027"/>
      <c r="SMA40" s="2027"/>
      <c r="SMB40" s="2027"/>
      <c r="SMC40" s="2027"/>
      <c r="SMD40" s="2027"/>
      <c r="SME40" s="2027"/>
      <c r="SMF40" s="2027"/>
      <c r="SMG40" s="2027"/>
      <c r="SMH40" s="2027"/>
      <c r="SMI40" s="2027"/>
      <c r="SMJ40" s="2027"/>
      <c r="SMK40" s="2027"/>
      <c r="SML40" s="2027"/>
      <c r="SMM40" s="2027"/>
      <c r="SMN40" s="2027"/>
      <c r="SMO40" s="2027"/>
      <c r="SMP40" s="2027"/>
      <c r="SMQ40" s="2027"/>
      <c r="SMR40" s="2027"/>
      <c r="SMS40" s="2027"/>
      <c r="SMT40" s="2027"/>
      <c r="SMU40" s="2027"/>
      <c r="SMV40" s="2027"/>
      <c r="SMW40" s="2027"/>
      <c r="SMX40" s="2027"/>
      <c r="SMY40" s="2027"/>
      <c r="SMZ40" s="2027"/>
      <c r="SNA40" s="2027"/>
      <c r="SNB40" s="2027"/>
      <c r="SNC40" s="2027"/>
      <c r="SND40" s="2027"/>
      <c r="SNE40" s="2027"/>
      <c r="SNF40" s="2027"/>
      <c r="SNG40" s="2027"/>
      <c r="SNH40" s="2027"/>
      <c r="SNI40" s="2027"/>
      <c r="SNJ40" s="2027"/>
      <c r="SNK40" s="2027"/>
      <c r="SNL40" s="2027"/>
      <c r="SNM40" s="2027"/>
      <c r="SNN40" s="2027"/>
      <c r="SNO40" s="2027"/>
      <c r="SNP40" s="2027"/>
      <c r="SNQ40" s="2027"/>
      <c r="SNR40" s="2027"/>
      <c r="SNS40" s="2027"/>
      <c r="SNT40" s="2027"/>
      <c r="SNU40" s="2027"/>
      <c r="SNV40" s="2027"/>
      <c r="SNW40" s="2027"/>
      <c r="SNX40" s="2027"/>
      <c r="SNY40" s="2027"/>
      <c r="SNZ40" s="2027"/>
      <c r="SOA40" s="2027"/>
      <c r="SOB40" s="2027"/>
      <c r="SOC40" s="2027"/>
      <c r="SOD40" s="2027"/>
      <c r="SOE40" s="2027"/>
      <c r="SOF40" s="2027"/>
      <c r="SOG40" s="2027"/>
      <c r="SOH40" s="2027"/>
      <c r="SOI40" s="2027"/>
      <c r="SOJ40" s="2027"/>
      <c r="SOK40" s="2027"/>
      <c r="SOL40" s="2027"/>
      <c r="SOM40" s="2027"/>
      <c r="SON40" s="2027"/>
      <c r="SOO40" s="2027"/>
      <c r="SOP40" s="2027"/>
      <c r="SOQ40" s="2027"/>
      <c r="SOR40" s="2027"/>
      <c r="SOS40" s="2027"/>
      <c r="SOT40" s="2027"/>
      <c r="SOU40" s="2027"/>
      <c r="SOV40" s="2027"/>
      <c r="SOW40" s="2027"/>
      <c r="SOX40" s="2027"/>
      <c r="SOY40" s="2027"/>
      <c r="SOZ40" s="2027"/>
      <c r="SPA40" s="2027"/>
      <c r="SPB40" s="2027"/>
      <c r="SPC40" s="2027"/>
      <c r="SPD40" s="2027"/>
      <c r="SPE40" s="2027"/>
      <c r="SPF40" s="2027"/>
      <c r="SPG40" s="2027"/>
      <c r="SPH40" s="2027"/>
      <c r="SPI40" s="2027"/>
      <c r="SPJ40" s="2027"/>
      <c r="SPK40" s="2027"/>
      <c r="SPL40" s="2027"/>
      <c r="SPM40" s="2027"/>
      <c r="SPN40" s="2027"/>
      <c r="SPO40" s="2027"/>
      <c r="SPP40" s="2027"/>
      <c r="SPQ40" s="2027"/>
      <c r="SPR40" s="2027"/>
      <c r="SPS40" s="2027"/>
      <c r="SPT40" s="2027"/>
      <c r="SPU40" s="2027"/>
      <c r="SPV40" s="2027"/>
      <c r="SPW40" s="2027"/>
      <c r="SPX40" s="2027"/>
      <c r="SPY40" s="2027"/>
      <c r="SPZ40" s="2027"/>
      <c r="SQA40" s="2027"/>
      <c r="SQB40" s="2027"/>
      <c r="SQC40" s="2027"/>
      <c r="SQD40" s="2027"/>
      <c r="SQE40" s="2027"/>
      <c r="SQF40" s="2027"/>
      <c r="SQG40" s="2027"/>
      <c r="SQH40" s="2027"/>
      <c r="SQI40" s="2027"/>
      <c r="SQJ40" s="2027"/>
      <c r="SQK40" s="2027"/>
      <c r="SQL40" s="2027"/>
      <c r="SQM40" s="2027"/>
      <c r="SQN40" s="2027"/>
      <c r="SQO40" s="2027"/>
      <c r="SQP40" s="2027"/>
      <c r="SQQ40" s="2027"/>
      <c r="SQR40" s="2027"/>
      <c r="SQS40" s="2027"/>
      <c r="SQT40" s="2027"/>
      <c r="SQU40" s="2027"/>
      <c r="SQV40" s="2027"/>
      <c r="SQW40" s="2027"/>
      <c r="SQX40" s="2027"/>
      <c r="SQY40" s="2027"/>
      <c r="SQZ40" s="2027"/>
      <c r="SRA40" s="2027"/>
      <c r="SRB40" s="2027"/>
      <c r="SRC40" s="2027"/>
      <c r="SRD40" s="2027"/>
      <c r="SRE40" s="2027"/>
      <c r="SRF40" s="2027"/>
      <c r="SRG40" s="2027"/>
      <c r="SRH40" s="2027"/>
      <c r="SRI40" s="2027"/>
      <c r="SRJ40" s="2027"/>
      <c r="SRK40" s="2027"/>
      <c r="SRL40" s="2027"/>
      <c r="SRM40" s="2027"/>
      <c r="SRN40" s="2027"/>
      <c r="SRO40" s="2027"/>
      <c r="SRP40" s="2027"/>
      <c r="SRQ40" s="2027"/>
      <c r="SRR40" s="2027"/>
      <c r="SRS40" s="2027"/>
      <c r="SRT40" s="2027"/>
      <c r="SRU40" s="2027"/>
      <c r="SRV40" s="2027"/>
      <c r="SRW40" s="2027"/>
      <c r="SRX40" s="2027"/>
      <c r="SRY40" s="2027"/>
      <c r="SRZ40" s="2027"/>
      <c r="SSA40" s="2027"/>
      <c r="SSB40" s="2027"/>
      <c r="SSC40" s="2027"/>
      <c r="SSD40" s="2027"/>
      <c r="SSE40" s="2027"/>
      <c r="SSF40" s="2027"/>
      <c r="SSG40" s="2027"/>
      <c r="SSH40" s="2027"/>
      <c r="SSI40" s="2027"/>
      <c r="SSJ40" s="2027"/>
      <c r="SSK40" s="2027"/>
      <c r="SSL40" s="2027"/>
      <c r="SSM40" s="2027"/>
      <c r="SSN40" s="2027"/>
      <c r="SSO40" s="2027"/>
      <c r="SSP40" s="2027"/>
      <c r="SSQ40" s="2027"/>
      <c r="SSR40" s="2027"/>
      <c r="SSS40" s="2027"/>
      <c r="SST40" s="2027"/>
      <c r="SSU40" s="2027"/>
      <c r="SSV40" s="2027"/>
      <c r="SSW40" s="2027"/>
      <c r="SSX40" s="2027"/>
      <c r="SSY40" s="2027"/>
      <c r="SSZ40" s="2027"/>
      <c r="STA40" s="2027"/>
      <c r="STB40" s="2027"/>
      <c r="STC40" s="2027"/>
      <c r="STD40" s="2027"/>
      <c r="STE40" s="2027"/>
      <c r="STF40" s="2027"/>
      <c r="STG40" s="2027"/>
      <c r="STH40" s="2027"/>
      <c r="STI40" s="2027"/>
      <c r="STJ40" s="2027"/>
      <c r="STK40" s="2027"/>
      <c r="STL40" s="2027"/>
      <c r="STM40" s="2027"/>
      <c r="STN40" s="2027"/>
      <c r="STO40" s="2027"/>
      <c r="STP40" s="2027"/>
      <c r="STQ40" s="2027"/>
      <c r="STR40" s="2027"/>
      <c r="STS40" s="2027"/>
      <c r="STT40" s="2027"/>
      <c r="STU40" s="2027"/>
      <c r="STV40" s="2027"/>
      <c r="STW40" s="2027"/>
      <c r="STX40" s="2027"/>
      <c r="STY40" s="2027"/>
      <c r="STZ40" s="2027"/>
      <c r="SUA40" s="2027"/>
      <c r="SUB40" s="2027"/>
      <c r="SUC40" s="2027"/>
      <c r="SUD40" s="2027"/>
      <c r="SUE40" s="2027"/>
      <c r="SUF40" s="2027"/>
      <c r="SUG40" s="2027"/>
      <c r="SUH40" s="2027"/>
      <c r="SUI40" s="2027"/>
      <c r="SUJ40" s="2027"/>
      <c r="SUK40" s="2027"/>
      <c r="SUL40" s="2027"/>
      <c r="SUM40" s="2027"/>
      <c r="SUN40" s="2027"/>
      <c r="SUO40" s="2027"/>
      <c r="SUP40" s="2027"/>
      <c r="SUQ40" s="2027"/>
      <c r="SUR40" s="2027"/>
      <c r="SUS40" s="2027"/>
      <c r="SUT40" s="2027"/>
      <c r="SUU40" s="2027"/>
      <c r="SUV40" s="2027"/>
      <c r="SUW40" s="2027"/>
      <c r="SUX40" s="2027"/>
      <c r="SUY40" s="2027"/>
      <c r="SUZ40" s="2027"/>
      <c r="SVA40" s="2027"/>
      <c r="SVB40" s="2027"/>
      <c r="SVC40" s="2027"/>
      <c r="SVD40" s="2027"/>
      <c r="SVE40" s="2027"/>
      <c r="SVF40" s="2027"/>
      <c r="SVG40" s="2027"/>
      <c r="SVH40" s="2027"/>
      <c r="SVI40" s="2027"/>
      <c r="SVJ40" s="2027"/>
      <c r="SVK40" s="2027"/>
      <c r="SVL40" s="2027"/>
      <c r="SVM40" s="2027"/>
      <c r="SVN40" s="2027"/>
      <c r="SVO40" s="2027"/>
      <c r="SVP40" s="2027"/>
      <c r="SVQ40" s="2027"/>
      <c r="SVR40" s="2027"/>
      <c r="SVS40" s="2027"/>
      <c r="SVT40" s="2027"/>
      <c r="SVU40" s="2027"/>
      <c r="SVV40" s="2027"/>
      <c r="SVW40" s="2027"/>
      <c r="SVX40" s="2027"/>
      <c r="SVY40" s="2027"/>
      <c r="SVZ40" s="2027"/>
      <c r="SWA40" s="2027"/>
      <c r="SWB40" s="2027"/>
      <c r="SWC40" s="2027"/>
      <c r="SWD40" s="2027"/>
      <c r="SWE40" s="2027"/>
      <c r="SWF40" s="2027"/>
      <c r="SWG40" s="2027"/>
      <c r="SWH40" s="2027"/>
      <c r="SWI40" s="2027"/>
      <c r="SWJ40" s="2027"/>
      <c r="SWK40" s="2027"/>
      <c r="SWL40" s="2027"/>
      <c r="SWM40" s="2027"/>
      <c r="SWN40" s="2027"/>
      <c r="SWO40" s="2027"/>
      <c r="SWP40" s="2027"/>
      <c r="SWQ40" s="2027"/>
      <c r="SWR40" s="2027"/>
      <c r="SWS40" s="2027"/>
      <c r="SWT40" s="2027"/>
      <c r="SWU40" s="2027"/>
      <c r="SWV40" s="2027"/>
      <c r="SWW40" s="2027"/>
      <c r="SWX40" s="2027"/>
      <c r="SWY40" s="2027"/>
      <c r="SWZ40" s="2027"/>
      <c r="SXA40" s="2027"/>
      <c r="SXB40" s="2027"/>
      <c r="SXC40" s="2027"/>
      <c r="SXD40" s="2027"/>
      <c r="SXE40" s="2027"/>
      <c r="SXF40" s="2027"/>
      <c r="SXG40" s="2027"/>
      <c r="SXH40" s="2027"/>
      <c r="SXI40" s="2027"/>
      <c r="SXJ40" s="2027"/>
      <c r="SXK40" s="2027"/>
      <c r="SXL40" s="2027"/>
      <c r="SXM40" s="2027"/>
      <c r="SXN40" s="2027"/>
      <c r="SXO40" s="2027"/>
      <c r="SXP40" s="2027"/>
      <c r="SXQ40" s="2027"/>
      <c r="SXR40" s="2027"/>
      <c r="SXS40" s="2027"/>
      <c r="SXT40" s="2027"/>
      <c r="SXU40" s="2027"/>
      <c r="SXV40" s="2027"/>
      <c r="SXW40" s="2027"/>
      <c r="SXX40" s="2027"/>
      <c r="SXY40" s="2027"/>
      <c r="SXZ40" s="2027"/>
      <c r="SYA40" s="2027"/>
      <c r="SYB40" s="2027"/>
      <c r="SYC40" s="2027"/>
      <c r="SYD40" s="2027"/>
      <c r="SYE40" s="2027"/>
      <c r="SYF40" s="2027"/>
      <c r="SYG40" s="2027"/>
      <c r="SYH40" s="2027"/>
      <c r="SYI40" s="2027"/>
      <c r="SYJ40" s="2027"/>
      <c r="SYK40" s="2027"/>
      <c r="SYL40" s="2027"/>
      <c r="SYM40" s="2027"/>
      <c r="SYN40" s="2027"/>
      <c r="SYO40" s="2027"/>
      <c r="SYP40" s="2027"/>
      <c r="SYQ40" s="2027"/>
      <c r="SYR40" s="2027"/>
      <c r="SYS40" s="2027"/>
      <c r="SYT40" s="2027"/>
      <c r="SYU40" s="2027"/>
      <c r="SYV40" s="2027"/>
      <c r="SYW40" s="2027"/>
      <c r="SYX40" s="2027"/>
      <c r="SYY40" s="2027"/>
      <c r="SYZ40" s="2027"/>
      <c r="SZA40" s="2027"/>
      <c r="SZB40" s="2027"/>
      <c r="SZC40" s="2027"/>
      <c r="SZD40" s="2027"/>
      <c r="SZE40" s="2027"/>
      <c r="SZF40" s="2027"/>
      <c r="SZG40" s="2027"/>
      <c r="SZH40" s="2027"/>
      <c r="SZI40" s="2027"/>
      <c r="SZJ40" s="2027"/>
      <c r="SZK40" s="2027"/>
      <c r="SZL40" s="2027"/>
      <c r="SZM40" s="2027"/>
      <c r="SZN40" s="2027"/>
      <c r="SZO40" s="2027"/>
      <c r="SZP40" s="2027"/>
      <c r="SZQ40" s="2027"/>
      <c r="SZR40" s="2027"/>
      <c r="SZS40" s="2027"/>
      <c r="SZT40" s="2027"/>
      <c r="SZU40" s="2027"/>
      <c r="SZV40" s="2027"/>
      <c r="SZW40" s="2027"/>
      <c r="SZX40" s="2027"/>
      <c r="SZY40" s="2027"/>
      <c r="SZZ40" s="2027"/>
      <c r="TAA40" s="2027"/>
      <c r="TAB40" s="2027"/>
      <c r="TAC40" s="2027"/>
      <c r="TAD40" s="2027"/>
      <c r="TAE40" s="2027"/>
      <c r="TAF40" s="2027"/>
      <c r="TAG40" s="2027"/>
      <c r="TAH40" s="2027"/>
      <c r="TAI40" s="2027"/>
      <c r="TAJ40" s="2027"/>
      <c r="TAK40" s="2027"/>
      <c r="TAL40" s="2027"/>
      <c r="TAM40" s="2027"/>
      <c r="TAN40" s="2027"/>
      <c r="TAO40" s="2027"/>
      <c r="TAP40" s="2027"/>
      <c r="TAQ40" s="2027"/>
      <c r="TAR40" s="2027"/>
      <c r="TAS40" s="2027"/>
      <c r="TAT40" s="2027"/>
      <c r="TAU40" s="2027"/>
      <c r="TAV40" s="2027"/>
      <c r="TAW40" s="2027"/>
      <c r="TAX40" s="2027"/>
      <c r="TAY40" s="2027"/>
      <c r="TAZ40" s="2027"/>
      <c r="TBA40" s="2027"/>
      <c r="TBB40" s="2027"/>
      <c r="TBC40" s="2027"/>
      <c r="TBD40" s="2027"/>
      <c r="TBE40" s="2027"/>
      <c r="TBF40" s="2027"/>
      <c r="TBG40" s="2027"/>
      <c r="TBH40" s="2027"/>
      <c r="TBI40" s="2027"/>
      <c r="TBJ40" s="2027"/>
      <c r="TBK40" s="2027"/>
      <c r="TBL40" s="2027"/>
      <c r="TBM40" s="2027"/>
      <c r="TBN40" s="2027"/>
      <c r="TBO40" s="2027"/>
      <c r="TBP40" s="2027"/>
      <c r="TBQ40" s="2027"/>
      <c r="TBR40" s="2027"/>
      <c r="TBS40" s="2027"/>
      <c r="TBT40" s="2027"/>
      <c r="TBU40" s="2027"/>
      <c r="TBV40" s="2027"/>
      <c r="TBW40" s="2027"/>
      <c r="TBX40" s="2027"/>
      <c r="TBY40" s="2027"/>
      <c r="TBZ40" s="2027"/>
      <c r="TCA40" s="2027"/>
      <c r="TCB40" s="2027"/>
      <c r="TCC40" s="2027"/>
      <c r="TCD40" s="2027"/>
      <c r="TCE40" s="2027"/>
      <c r="TCF40" s="2027"/>
      <c r="TCG40" s="2027"/>
      <c r="TCH40" s="2027"/>
      <c r="TCI40" s="2027"/>
      <c r="TCJ40" s="2027"/>
      <c r="TCK40" s="2027"/>
      <c r="TCL40" s="2027"/>
      <c r="TCM40" s="2027"/>
      <c r="TCN40" s="2027"/>
      <c r="TCO40" s="2027"/>
      <c r="TCP40" s="2027"/>
      <c r="TCQ40" s="2027"/>
      <c r="TCR40" s="2027"/>
      <c r="TCS40" s="2027"/>
      <c r="TCT40" s="2027"/>
      <c r="TCU40" s="2027"/>
      <c r="TCV40" s="2027"/>
      <c r="TCW40" s="2027"/>
      <c r="TCX40" s="2027"/>
      <c r="TCY40" s="2027"/>
      <c r="TCZ40" s="2027"/>
      <c r="TDA40" s="2027"/>
      <c r="TDB40" s="2027"/>
      <c r="TDC40" s="2027"/>
      <c r="TDD40" s="2027"/>
      <c r="TDE40" s="2027"/>
      <c r="TDF40" s="2027"/>
      <c r="TDG40" s="2027"/>
      <c r="TDH40" s="2027"/>
      <c r="TDI40" s="2027"/>
      <c r="TDJ40" s="2027"/>
      <c r="TDK40" s="2027"/>
      <c r="TDL40" s="2027"/>
      <c r="TDM40" s="2027"/>
      <c r="TDN40" s="2027"/>
      <c r="TDO40" s="2027"/>
      <c r="TDP40" s="2027"/>
      <c r="TDQ40" s="2027"/>
      <c r="TDR40" s="2027"/>
      <c r="TDS40" s="2027"/>
      <c r="TDT40" s="2027"/>
      <c r="TDU40" s="2027"/>
      <c r="TDV40" s="2027"/>
      <c r="TDW40" s="2027"/>
      <c r="TDX40" s="2027"/>
      <c r="TDY40" s="2027"/>
      <c r="TDZ40" s="2027"/>
      <c r="TEA40" s="2027"/>
      <c r="TEB40" s="2027"/>
      <c r="TEC40" s="2027"/>
      <c r="TED40" s="2027"/>
      <c r="TEE40" s="2027"/>
      <c r="TEF40" s="2027"/>
      <c r="TEG40" s="2027"/>
      <c r="TEH40" s="2027"/>
      <c r="TEI40" s="2027"/>
      <c r="TEJ40" s="2027"/>
      <c r="TEK40" s="2027"/>
      <c r="TEL40" s="2027"/>
      <c r="TEM40" s="2027"/>
      <c r="TEN40" s="2027"/>
      <c r="TEO40" s="2027"/>
      <c r="TEP40" s="2027"/>
      <c r="TEQ40" s="2027"/>
      <c r="TER40" s="2027"/>
      <c r="TES40" s="2027"/>
      <c r="TET40" s="2027"/>
      <c r="TEU40" s="2027"/>
      <c r="TEV40" s="2027"/>
      <c r="TEW40" s="2027"/>
      <c r="TEX40" s="2027"/>
      <c r="TEY40" s="2027"/>
      <c r="TEZ40" s="2027"/>
      <c r="TFA40" s="2027"/>
      <c r="TFB40" s="2027"/>
      <c r="TFC40" s="2027"/>
      <c r="TFD40" s="2027"/>
      <c r="TFE40" s="2027"/>
      <c r="TFF40" s="2027"/>
      <c r="TFG40" s="2027"/>
      <c r="TFH40" s="2027"/>
      <c r="TFI40" s="2027"/>
      <c r="TFJ40" s="2027"/>
      <c r="TFK40" s="2027"/>
      <c r="TFL40" s="2027"/>
      <c r="TFM40" s="2027"/>
      <c r="TFN40" s="2027"/>
      <c r="TFO40" s="2027"/>
      <c r="TFP40" s="2027"/>
      <c r="TFQ40" s="2027"/>
      <c r="TFR40" s="2027"/>
      <c r="TFS40" s="2027"/>
      <c r="TFT40" s="2027"/>
      <c r="TFU40" s="2027"/>
      <c r="TFV40" s="2027"/>
      <c r="TFW40" s="2027"/>
      <c r="TFX40" s="2027"/>
      <c r="TFY40" s="2027"/>
      <c r="TFZ40" s="2027"/>
      <c r="TGA40" s="2027"/>
      <c r="TGB40" s="2027"/>
      <c r="TGC40" s="2027"/>
      <c r="TGD40" s="2027"/>
      <c r="TGE40" s="2027"/>
      <c r="TGF40" s="2027"/>
      <c r="TGG40" s="2027"/>
      <c r="TGH40" s="2027"/>
      <c r="TGI40" s="2027"/>
      <c r="TGJ40" s="2027"/>
      <c r="TGK40" s="2027"/>
      <c r="TGL40" s="2027"/>
      <c r="TGM40" s="2027"/>
      <c r="TGN40" s="2027"/>
      <c r="TGO40" s="2027"/>
      <c r="TGP40" s="2027"/>
      <c r="TGQ40" s="2027"/>
      <c r="TGR40" s="2027"/>
      <c r="TGS40" s="2027"/>
      <c r="TGT40" s="2027"/>
      <c r="TGU40" s="2027"/>
      <c r="TGV40" s="2027"/>
      <c r="TGW40" s="2027"/>
      <c r="TGX40" s="2027"/>
      <c r="TGY40" s="2027"/>
      <c r="TGZ40" s="2027"/>
      <c r="THA40" s="2027"/>
      <c r="THB40" s="2027"/>
      <c r="THC40" s="2027"/>
      <c r="THD40" s="2027"/>
      <c r="THE40" s="2027"/>
      <c r="THF40" s="2027"/>
      <c r="THG40" s="2027"/>
      <c r="THH40" s="2027"/>
      <c r="THI40" s="2027"/>
      <c r="THJ40" s="2027"/>
      <c r="THK40" s="2027"/>
      <c r="THL40" s="2027"/>
      <c r="THM40" s="2027"/>
      <c r="THN40" s="2027"/>
      <c r="THO40" s="2027"/>
      <c r="THP40" s="2027"/>
      <c r="THQ40" s="2027"/>
      <c r="THR40" s="2027"/>
      <c r="THS40" s="2027"/>
      <c r="THT40" s="2027"/>
      <c r="THU40" s="2027"/>
      <c r="THV40" s="2027"/>
      <c r="THW40" s="2027"/>
      <c r="THX40" s="2027"/>
      <c r="THY40" s="2027"/>
      <c r="THZ40" s="2027"/>
      <c r="TIA40" s="2027"/>
      <c r="TIB40" s="2027"/>
      <c r="TIC40" s="2027"/>
      <c r="TID40" s="2027"/>
      <c r="TIE40" s="2027"/>
      <c r="TIF40" s="2027"/>
      <c r="TIG40" s="2027"/>
      <c r="TIH40" s="2027"/>
      <c r="TII40" s="2027"/>
      <c r="TIJ40" s="2027"/>
      <c r="TIK40" s="2027"/>
      <c r="TIL40" s="2027"/>
      <c r="TIM40" s="2027"/>
      <c r="TIN40" s="2027"/>
      <c r="TIO40" s="2027"/>
      <c r="TIP40" s="2027"/>
      <c r="TIQ40" s="2027"/>
      <c r="TIR40" s="2027"/>
      <c r="TIS40" s="2027"/>
      <c r="TIT40" s="2027"/>
      <c r="TIU40" s="2027"/>
      <c r="TIV40" s="2027"/>
      <c r="TIW40" s="2027"/>
      <c r="TIX40" s="2027"/>
      <c r="TIY40" s="2027"/>
      <c r="TIZ40" s="2027"/>
      <c r="TJA40" s="2027"/>
      <c r="TJB40" s="2027"/>
      <c r="TJC40" s="2027"/>
      <c r="TJD40" s="2027"/>
      <c r="TJE40" s="2027"/>
      <c r="TJF40" s="2027"/>
      <c r="TJG40" s="2027"/>
      <c r="TJH40" s="2027"/>
      <c r="TJI40" s="2027"/>
      <c r="TJJ40" s="2027"/>
      <c r="TJK40" s="2027"/>
      <c r="TJL40" s="2027"/>
      <c r="TJM40" s="2027"/>
      <c r="TJN40" s="2027"/>
      <c r="TJO40" s="2027"/>
      <c r="TJP40" s="2027"/>
      <c r="TJQ40" s="2027"/>
      <c r="TJR40" s="2027"/>
      <c r="TJS40" s="2027"/>
      <c r="TJT40" s="2027"/>
      <c r="TJU40" s="2027"/>
      <c r="TJV40" s="2027"/>
      <c r="TJW40" s="2027"/>
      <c r="TJX40" s="2027"/>
      <c r="TJY40" s="2027"/>
      <c r="TJZ40" s="2027"/>
      <c r="TKA40" s="2027"/>
      <c r="TKB40" s="2027"/>
      <c r="TKC40" s="2027"/>
      <c r="TKD40" s="2027"/>
      <c r="TKE40" s="2027"/>
      <c r="TKF40" s="2027"/>
      <c r="TKG40" s="2027"/>
      <c r="TKH40" s="2027"/>
      <c r="TKI40" s="2027"/>
      <c r="TKJ40" s="2027"/>
      <c r="TKK40" s="2027"/>
      <c r="TKL40" s="2027"/>
      <c r="TKM40" s="2027"/>
      <c r="TKN40" s="2027"/>
      <c r="TKO40" s="2027"/>
      <c r="TKP40" s="2027"/>
      <c r="TKQ40" s="2027"/>
      <c r="TKR40" s="2027"/>
      <c r="TKS40" s="2027"/>
      <c r="TKT40" s="2027"/>
      <c r="TKU40" s="2027"/>
      <c r="TKV40" s="2027"/>
      <c r="TKW40" s="2027"/>
      <c r="TKX40" s="2027"/>
      <c r="TKY40" s="2027"/>
      <c r="TKZ40" s="2027"/>
      <c r="TLA40" s="2027"/>
      <c r="TLB40" s="2027"/>
      <c r="TLC40" s="2027"/>
      <c r="TLD40" s="2027"/>
      <c r="TLE40" s="2027"/>
      <c r="TLF40" s="2027"/>
      <c r="TLG40" s="2027"/>
      <c r="TLH40" s="2027"/>
      <c r="TLI40" s="2027"/>
      <c r="TLJ40" s="2027"/>
      <c r="TLK40" s="2027"/>
      <c r="TLL40" s="2027"/>
      <c r="TLM40" s="2027"/>
      <c r="TLN40" s="2027"/>
      <c r="TLO40" s="2027"/>
      <c r="TLP40" s="2027"/>
      <c r="TLQ40" s="2027"/>
      <c r="TLR40" s="2027"/>
      <c r="TLS40" s="2027"/>
      <c r="TLT40" s="2027"/>
      <c r="TLU40" s="2027"/>
      <c r="TLV40" s="2027"/>
      <c r="TLW40" s="2027"/>
      <c r="TLX40" s="2027"/>
      <c r="TLY40" s="2027"/>
      <c r="TLZ40" s="2027"/>
      <c r="TMA40" s="2027"/>
      <c r="TMB40" s="2027"/>
      <c r="TMC40" s="2027"/>
      <c r="TMD40" s="2027"/>
      <c r="TME40" s="2027"/>
      <c r="TMF40" s="2027"/>
      <c r="TMG40" s="2027"/>
      <c r="TMH40" s="2027"/>
      <c r="TMI40" s="2027"/>
      <c r="TMJ40" s="2027"/>
      <c r="TMK40" s="2027"/>
      <c r="TML40" s="2027"/>
      <c r="TMM40" s="2027"/>
      <c r="TMN40" s="2027"/>
      <c r="TMO40" s="2027"/>
      <c r="TMP40" s="2027"/>
      <c r="TMQ40" s="2027"/>
      <c r="TMR40" s="2027"/>
      <c r="TMS40" s="2027"/>
      <c r="TMT40" s="2027"/>
      <c r="TMU40" s="2027"/>
      <c r="TMV40" s="2027"/>
      <c r="TMW40" s="2027"/>
      <c r="TMX40" s="2027"/>
      <c r="TMY40" s="2027"/>
      <c r="TMZ40" s="2027"/>
      <c r="TNA40" s="2027"/>
      <c r="TNB40" s="2027"/>
      <c r="TNC40" s="2027"/>
      <c r="TND40" s="2027"/>
      <c r="TNE40" s="2027"/>
      <c r="TNF40" s="2027"/>
      <c r="TNG40" s="2027"/>
      <c r="TNH40" s="2027"/>
      <c r="TNI40" s="2027"/>
      <c r="TNJ40" s="2027"/>
      <c r="TNK40" s="2027"/>
      <c r="TNL40" s="2027"/>
      <c r="TNM40" s="2027"/>
      <c r="TNN40" s="2027"/>
      <c r="TNO40" s="2027"/>
      <c r="TNP40" s="2027"/>
      <c r="TNQ40" s="2027"/>
      <c r="TNR40" s="2027"/>
      <c r="TNS40" s="2027"/>
      <c r="TNT40" s="2027"/>
      <c r="TNU40" s="2027"/>
      <c r="TNV40" s="2027"/>
      <c r="TNW40" s="2027"/>
      <c r="TNX40" s="2027"/>
      <c r="TNY40" s="2027"/>
      <c r="TNZ40" s="2027"/>
      <c r="TOA40" s="2027"/>
      <c r="TOB40" s="2027"/>
      <c r="TOC40" s="2027"/>
      <c r="TOD40" s="2027"/>
      <c r="TOE40" s="2027"/>
      <c r="TOF40" s="2027"/>
      <c r="TOG40" s="2027"/>
      <c r="TOH40" s="2027"/>
      <c r="TOI40" s="2027"/>
      <c r="TOJ40" s="2027"/>
      <c r="TOK40" s="2027"/>
      <c r="TOL40" s="2027"/>
      <c r="TOM40" s="2027"/>
      <c r="TON40" s="2027"/>
      <c r="TOO40" s="2027"/>
      <c r="TOP40" s="2027"/>
      <c r="TOQ40" s="2027"/>
      <c r="TOR40" s="2027"/>
      <c r="TOS40" s="2027"/>
      <c r="TOT40" s="2027"/>
      <c r="TOU40" s="2027"/>
      <c r="TOV40" s="2027"/>
      <c r="TOW40" s="2027"/>
      <c r="TOX40" s="2027"/>
      <c r="TOY40" s="2027"/>
      <c r="TOZ40" s="2027"/>
      <c r="TPA40" s="2027"/>
      <c r="TPB40" s="2027"/>
      <c r="TPC40" s="2027"/>
      <c r="TPD40" s="2027"/>
      <c r="TPE40" s="2027"/>
      <c r="TPF40" s="2027"/>
      <c r="TPG40" s="2027"/>
      <c r="TPH40" s="2027"/>
      <c r="TPI40" s="2027"/>
      <c r="TPJ40" s="2027"/>
      <c r="TPK40" s="2027"/>
      <c r="TPL40" s="2027"/>
      <c r="TPM40" s="2027"/>
      <c r="TPN40" s="2027"/>
      <c r="TPO40" s="2027"/>
      <c r="TPP40" s="2027"/>
      <c r="TPQ40" s="2027"/>
      <c r="TPR40" s="2027"/>
      <c r="TPS40" s="2027"/>
      <c r="TPT40" s="2027"/>
      <c r="TPU40" s="2027"/>
      <c r="TPV40" s="2027"/>
      <c r="TPW40" s="2027"/>
      <c r="TPX40" s="2027"/>
      <c r="TPY40" s="2027"/>
      <c r="TPZ40" s="2027"/>
      <c r="TQA40" s="2027"/>
      <c r="TQB40" s="2027"/>
      <c r="TQC40" s="2027"/>
      <c r="TQD40" s="2027"/>
      <c r="TQE40" s="2027"/>
      <c r="TQF40" s="2027"/>
      <c r="TQG40" s="2027"/>
      <c r="TQH40" s="2027"/>
      <c r="TQI40" s="2027"/>
      <c r="TQJ40" s="2027"/>
      <c r="TQK40" s="2027"/>
      <c r="TQL40" s="2027"/>
      <c r="TQM40" s="2027"/>
      <c r="TQN40" s="2027"/>
      <c r="TQO40" s="2027"/>
      <c r="TQP40" s="2027"/>
      <c r="TQQ40" s="2027"/>
      <c r="TQR40" s="2027"/>
      <c r="TQS40" s="2027"/>
      <c r="TQT40" s="2027"/>
      <c r="TQU40" s="2027"/>
      <c r="TQV40" s="2027"/>
      <c r="TQW40" s="2027"/>
      <c r="TQX40" s="2027"/>
      <c r="TQY40" s="2027"/>
      <c r="TQZ40" s="2027"/>
      <c r="TRA40" s="2027"/>
      <c r="TRB40" s="2027"/>
      <c r="TRC40" s="2027"/>
      <c r="TRD40" s="2027"/>
      <c r="TRE40" s="2027"/>
      <c r="TRF40" s="2027"/>
      <c r="TRG40" s="2027"/>
      <c r="TRH40" s="2027"/>
      <c r="TRI40" s="2027"/>
      <c r="TRJ40" s="2027"/>
      <c r="TRK40" s="2027"/>
      <c r="TRL40" s="2027"/>
      <c r="TRM40" s="2027"/>
      <c r="TRN40" s="2027"/>
      <c r="TRO40" s="2027"/>
      <c r="TRP40" s="2027"/>
      <c r="TRQ40" s="2027"/>
      <c r="TRR40" s="2027"/>
      <c r="TRS40" s="2027"/>
      <c r="TRT40" s="2027"/>
      <c r="TRU40" s="2027"/>
      <c r="TRV40" s="2027"/>
      <c r="TRW40" s="2027"/>
      <c r="TRX40" s="2027"/>
      <c r="TRY40" s="2027"/>
      <c r="TRZ40" s="2027"/>
      <c r="TSA40" s="2027"/>
      <c r="TSB40" s="2027"/>
      <c r="TSC40" s="2027"/>
      <c r="TSD40" s="2027"/>
      <c r="TSE40" s="2027"/>
      <c r="TSF40" s="2027"/>
      <c r="TSG40" s="2027"/>
      <c r="TSH40" s="2027"/>
      <c r="TSI40" s="2027"/>
      <c r="TSJ40" s="2027"/>
      <c r="TSK40" s="2027"/>
      <c r="TSL40" s="2027"/>
      <c r="TSM40" s="2027"/>
      <c r="TSN40" s="2027"/>
      <c r="TSO40" s="2027"/>
      <c r="TSP40" s="2027"/>
      <c r="TSQ40" s="2027"/>
      <c r="TSR40" s="2027"/>
      <c r="TSS40" s="2027"/>
      <c r="TST40" s="2027"/>
      <c r="TSU40" s="2027"/>
      <c r="TSV40" s="2027"/>
      <c r="TSW40" s="2027"/>
      <c r="TSX40" s="2027"/>
      <c r="TSY40" s="2027"/>
      <c r="TSZ40" s="2027"/>
      <c r="TTA40" s="2027"/>
      <c r="TTB40" s="2027"/>
      <c r="TTC40" s="2027"/>
      <c r="TTD40" s="2027"/>
      <c r="TTE40" s="2027"/>
      <c r="TTF40" s="2027"/>
      <c r="TTG40" s="2027"/>
      <c r="TTH40" s="2027"/>
      <c r="TTI40" s="2027"/>
      <c r="TTJ40" s="2027"/>
      <c r="TTK40" s="2027"/>
      <c r="TTL40" s="2027"/>
      <c r="TTM40" s="2027"/>
      <c r="TTN40" s="2027"/>
      <c r="TTO40" s="2027"/>
      <c r="TTP40" s="2027"/>
      <c r="TTQ40" s="2027"/>
      <c r="TTR40" s="2027"/>
      <c r="TTS40" s="2027"/>
      <c r="TTT40" s="2027"/>
      <c r="TTU40" s="2027"/>
      <c r="TTV40" s="2027"/>
      <c r="TTW40" s="2027"/>
      <c r="TTX40" s="2027"/>
      <c r="TTY40" s="2027"/>
      <c r="TTZ40" s="2027"/>
      <c r="TUA40" s="2027"/>
      <c r="TUB40" s="2027"/>
      <c r="TUC40" s="2027"/>
      <c r="TUD40" s="2027"/>
      <c r="TUE40" s="2027"/>
      <c r="TUF40" s="2027"/>
      <c r="TUG40" s="2027"/>
      <c r="TUH40" s="2027"/>
      <c r="TUI40" s="2027"/>
      <c r="TUJ40" s="2027"/>
      <c r="TUK40" s="2027"/>
      <c r="TUL40" s="2027"/>
      <c r="TUM40" s="2027"/>
      <c r="TUN40" s="2027"/>
      <c r="TUO40" s="2027"/>
      <c r="TUP40" s="2027"/>
      <c r="TUQ40" s="2027"/>
      <c r="TUR40" s="2027"/>
      <c r="TUS40" s="2027"/>
      <c r="TUT40" s="2027"/>
      <c r="TUU40" s="2027"/>
      <c r="TUV40" s="2027"/>
      <c r="TUW40" s="2027"/>
      <c r="TUX40" s="2027"/>
      <c r="TUY40" s="2027"/>
      <c r="TUZ40" s="2027"/>
      <c r="TVA40" s="2027"/>
      <c r="TVB40" s="2027"/>
      <c r="TVC40" s="2027"/>
      <c r="TVD40" s="2027"/>
      <c r="TVE40" s="2027"/>
      <c r="TVF40" s="2027"/>
      <c r="TVG40" s="2027"/>
      <c r="TVH40" s="2027"/>
      <c r="TVI40" s="2027"/>
      <c r="TVJ40" s="2027"/>
      <c r="TVK40" s="2027"/>
      <c r="TVL40" s="2027"/>
      <c r="TVM40" s="2027"/>
      <c r="TVN40" s="2027"/>
      <c r="TVO40" s="2027"/>
      <c r="TVP40" s="2027"/>
      <c r="TVQ40" s="2027"/>
      <c r="TVR40" s="2027"/>
      <c r="TVS40" s="2027"/>
      <c r="TVT40" s="2027"/>
      <c r="TVU40" s="2027"/>
      <c r="TVV40" s="2027"/>
      <c r="TVW40" s="2027"/>
      <c r="TVX40" s="2027"/>
      <c r="TVY40" s="2027"/>
      <c r="TVZ40" s="2027"/>
      <c r="TWA40" s="2027"/>
      <c r="TWB40" s="2027"/>
      <c r="TWC40" s="2027"/>
      <c r="TWD40" s="2027"/>
      <c r="TWE40" s="2027"/>
      <c r="TWF40" s="2027"/>
      <c r="TWG40" s="2027"/>
      <c r="TWH40" s="2027"/>
      <c r="TWI40" s="2027"/>
      <c r="TWJ40" s="2027"/>
      <c r="TWK40" s="2027"/>
      <c r="TWL40" s="2027"/>
      <c r="TWM40" s="2027"/>
      <c r="TWN40" s="2027"/>
      <c r="TWO40" s="2027"/>
      <c r="TWP40" s="2027"/>
      <c r="TWQ40" s="2027"/>
      <c r="TWR40" s="2027"/>
      <c r="TWS40" s="2027"/>
      <c r="TWT40" s="2027"/>
      <c r="TWU40" s="2027"/>
      <c r="TWV40" s="2027"/>
      <c r="TWW40" s="2027"/>
      <c r="TWX40" s="2027"/>
      <c r="TWY40" s="2027"/>
      <c r="TWZ40" s="2027"/>
      <c r="TXA40" s="2027"/>
      <c r="TXB40" s="2027"/>
      <c r="TXC40" s="2027"/>
      <c r="TXD40" s="2027"/>
      <c r="TXE40" s="2027"/>
      <c r="TXF40" s="2027"/>
      <c r="TXG40" s="2027"/>
      <c r="TXH40" s="2027"/>
      <c r="TXI40" s="2027"/>
      <c r="TXJ40" s="2027"/>
      <c r="TXK40" s="2027"/>
      <c r="TXL40" s="2027"/>
      <c r="TXM40" s="2027"/>
      <c r="TXN40" s="2027"/>
      <c r="TXO40" s="2027"/>
      <c r="TXP40" s="2027"/>
      <c r="TXQ40" s="2027"/>
      <c r="TXR40" s="2027"/>
      <c r="TXS40" s="2027"/>
      <c r="TXT40" s="2027"/>
      <c r="TXU40" s="2027"/>
      <c r="TXV40" s="2027"/>
      <c r="TXW40" s="2027"/>
      <c r="TXX40" s="2027"/>
      <c r="TXY40" s="2027"/>
      <c r="TXZ40" s="2027"/>
      <c r="TYA40" s="2027"/>
      <c r="TYB40" s="2027"/>
      <c r="TYC40" s="2027"/>
      <c r="TYD40" s="2027"/>
      <c r="TYE40" s="2027"/>
      <c r="TYF40" s="2027"/>
      <c r="TYG40" s="2027"/>
      <c r="TYH40" s="2027"/>
      <c r="TYI40" s="2027"/>
      <c r="TYJ40" s="2027"/>
      <c r="TYK40" s="2027"/>
      <c r="TYL40" s="2027"/>
      <c r="TYM40" s="2027"/>
      <c r="TYN40" s="2027"/>
      <c r="TYO40" s="2027"/>
      <c r="TYP40" s="2027"/>
      <c r="TYQ40" s="2027"/>
      <c r="TYR40" s="2027"/>
      <c r="TYS40" s="2027"/>
      <c r="TYT40" s="2027"/>
      <c r="TYU40" s="2027"/>
      <c r="TYV40" s="2027"/>
      <c r="TYW40" s="2027"/>
      <c r="TYX40" s="2027"/>
      <c r="TYY40" s="2027"/>
      <c r="TYZ40" s="2027"/>
      <c r="TZA40" s="2027"/>
      <c r="TZB40" s="2027"/>
      <c r="TZC40" s="2027"/>
      <c r="TZD40" s="2027"/>
      <c r="TZE40" s="2027"/>
      <c r="TZF40" s="2027"/>
      <c r="TZG40" s="2027"/>
      <c r="TZH40" s="2027"/>
      <c r="TZI40" s="2027"/>
      <c r="TZJ40" s="2027"/>
      <c r="TZK40" s="2027"/>
      <c r="TZL40" s="2027"/>
      <c r="TZM40" s="2027"/>
      <c r="TZN40" s="2027"/>
      <c r="TZO40" s="2027"/>
      <c r="TZP40" s="2027"/>
      <c r="TZQ40" s="2027"/>
      <c r="TZR40" s="2027"/>
      <c r="TZS40" s="2027"/>
      <c r="TZT40" s="2027"/>
      <c r="TZU40" s="2027"/>
      <c r="TZV40" s="2027"/>
      <c r="TZW40" s="2027"/>
      <c r="TZX40" s="2027"/>
      <c r="TZY40" s="2027"/>
      <c r="TZZ40" s="2027"/>
      <c r="UAA40" s="2027"/>
      <c r="UAB40" s="2027"/>
      <c r="UAC40" s="2027"/>
      <c r="UAD40" s="2027"/>
      <c r="UAE40" s="2027"/>
      <c r="UAF40" s="2027"/>
      <c r="UAG40" s="2027"/>
      <c r="UAH40" s="2027"/>
      <c r="UAI40" s="2027"/>
      <c r="UAJ40" s="2027"/>
      <c r="UAK40" s="2027"/>
      <c r="UAL40" s="2027"/>
      <c r="UAM40" s="2027"/>
      <c r="UAN40" s="2027"/>
      <c r="UAO40" s="2027"/>
      <c r="UAP40" s="2027"/>
      <c r="UAQ40" s="2027"/>
      <c r="UAR40" s="2027"/>
      <c r="UAS40" s="2027"/>
      <c r="UAT40" s="2027"/>
      <c r="UAU40" s="2027"/>
      <c r="UAV40" s="2027"/>
      <c r="UAW40" s="2027"/>
      <c r="UAX40" s="2027"/>
      <c r="UAY40" s="2027"/>
      <c r="UAZ40" s="2027"/>
      <c r="UBA40" s="2027"/>
      <c r="UBB40" s="2027"/>
      <c r="UBC40" s="2027"/>
      <c r="UBD40" s="2027"/>
      <c r="UBE40" s="2027"/>
      <c r="UBF40" s="2027"/>
      <c r="UBG40" s="2027"/>
      <c r="UBH40" s="2027"/>
      <c r="UBI40" s="2027"/>
      <c r="UBJ40" s="2027"/>
      <c r="UBK40" s="2027"/>
      <c r="UBL40" s="2027"/>
      <c r="UBM40" s="2027"/>
      <c r="UBN40" s="2027"/>
      <c r="UBO40" s="2027"/>
      <c r="UBP40" s="2027"/>
      <c r="UBQ40" s="2027"/>
      <c r="UBR40" s="2027"/>
      <c r="UBS40" s="2027"/>
      <c r="UBT40" s="2027"/>
      <c r="UBU40" s="2027"/>
      <c r="UBV40" s="2027"/>
      <c r="UBW40" s="2027"/>
      <c r="UBX40" s="2027"/>
      <c r="UBY40" s="2027"/>
      <c r="UBZ40" s="2027"/>
      <c r="UCA40" s="2027"/>
      <c r="UCB40" s="2027"/>
      <c r="UCC40" s="2027"/>
      <c r="UCD40" s="2027"/>
      <c r="UCE40" s="2027"/>
      <c r="UCF40" s="2027"/>
      <c r="UCG40" s="2027"/>
      <c r="UCH40" s="2027"/>
      <c r="UCI40" s="2027"/>
      <c r="UCJ40" s="2027"/>
      <c r="UCK40" s="2027"/>
      <c r="UCL40" s="2027"/>
      <c r="UCM40" s="2027"/>
      <c r="UCN40" s="2027"/>
      <c r="UCO40" s="2027"/>
      <c r="UCP40" s="2027"/>
      <c r="UCQ40" s="2027"/>
      <c r="UCR40" s="2027"/>
      <c r="UCS40" s="2027"/>
      <c r="UCT40" s="2027"/>
      <c r="UCU40" s="2027"/>
      <c r="UCV40" s="2027"/>
      <c r="UCW40" s="2027"/>
      <c r="UCX40" s="2027"/>
      <c r="UCY40" s="2027"/>
      <c r="UCZ40" s="2027"/>
      <c r="UDA40" s="2027"/>
      <c r="UDB40" s="2027"/>
      <c r="UDC40" s="2027"/>
      <c r="UDD40" s="2027"/>
      <c r="UDE40" s="2027"/>
      <c r="UDF40" s="2027"/>
      <c r="UDG40" s="2027"/>
      <c r="UDH40" s="2027"/>
      <c r="UDI40" s="2027"/>
      <c r="UDJ40" s="2027"/>
      <c r="UDK40" s="2027"/>
      <c r="UDL40" s="2027"/>
      <c r="UDM40" s="2027"/>
      <c r="UDN40" s="2027"/>
      <c r="UDO40" s="2027"/>
      <c r="UDP40" s="2027"/>
      <c r="UDQ40" s="2027"/>
      <c r="UDR40" s="2027"/>
      <c r="UDS40" s="2027"/>
      <c r="UDT40" s="2027"/>
      <c r="UDU40" s="2027"/>
      <c r="UDV40" s="2027"/>
      <c r="UDW40" s="2027"/>
      <c r="UDX40" s="2027"/>
      <c r="UDY40" s="2027"/>
      <c r="UDZ40" s="2027"/>
      <c r="UEA40" s="2027"/>
      <c r="UEB40" s="2027"/>
      <c r="UEC40" s="2027"/>
      <c r="UED40" s="2027"/>
      <c r="UEE40" s="2027"/>
      <c r="UEF40" s="2027"/>
      <c r="UEG40" s="2027"/>
      <c r="UEH40" s="2027"/>
      <c r="UEI40" s="2027"/>
      <c r="UEJ40" s="2027"/>
      <c r="UEK40" s="2027"/>
      <c r="UEL40" s="2027"/>
      <c r="UEM40" s="2027"/>
      <c r="UEN40" s="2027"/>
      <c r="UEO40" s="2027"/>
      <c r="UEP40" s="2027"/>
      <c r="UEQ40" s="2027"/>
      <c r="UER40" s="2027"/>
      <c r="UES40" s="2027"/>
      <c r="UET40" s="2027"/>
      <c r="UEU40" s="2027"/>
      <c r="UEV40" s="2027"/>
      <c r="UEW40" s="2027"/>
      <c r="UEX40" s="2027"/>
      <c r="UEY40" s="2027"/>
      <c r="UEZ40" s="2027"/>
      <c r="UFA40" s="2027"/>
      <c r="UFB40" s="2027"/>
      <c r="UFC40" s="2027"/>
      <c r="UFD40" s="2027"/>
      <c r="UFE40" s="2027"/>
      <c r="UFF40" s="2027"/>
      <c r="UFG40" s="2027"/>
      <c r="UFH40" s="2027"/>
      <c r="UFI40" s="2027"/>
      <c r="UFJ40" s="2027"/>
      <c r="UFK40" s="2027"/>
      <c r="UFL40" s="2027"/>
      <c r="UFM40" s="2027"/>
      <c r="UFN40" s="2027"/>
      <c r="UFO40" s="2027"/>
      <c r="UFP40" s="2027"/>
      <c r="UFQ40" s="2027"/>
      <c r="UFR40" s="2027"/>
      <c r="UFS40" s="2027"/>
      <c r="UFT40" s="2027"/>
      <c r="UFU40" s="2027"/>
      <c r="UFV40" s="2027"/>
      <c r="UFW40" s="2027"/>
      <c r="UFX40" s="2027"/>
      <c r="UFY40" s="2027"/>
      <c r="UFZ40" s="2027"/>
      <c r="UGA40" s="2027"/>
      <c r="UGB40" s="2027"/>
      <c r="UGC40" s="2027"/>
      <c r="UGD40" s="2027"/>
      <c r="UGE40" s="2027"/>
      <c r="UGF40" s="2027"/>
      <c r="UGG40" s="2027"/>
      <c r="UGH40" s="2027"/>
      <c r="UGI40" s="2027"/>
      <c r="UGJ40" s="2027"/>
      <c r="UGK40" s="2027"/>
      <c r="UGL40" s="2027"/>
      <c r="UGM40" s="2027"/>
      <c r="UGN40" s="2027"/>
      <c r="UGO40" s="2027"/>
      <c r="UGP40" s="2027"/>
      <c r="UGQ40" s="2027"/>
      <c r="UGR40" s="2027"/>
      <c r="UGS40" s="2027"/>
      <c r="UGT40" s="2027"/>
      <c r="UGU40" s="2027"/>
      <c r="UGV40" s="2027"/>
      <c r="UGW40" s="2027"/>
      <c r="UGX40" s="2027"/>
      <c r="UGY40" s="2027"/>
      <c r="UGZ40" s="2027"/>
      <c r="UHA40" s="2027"/>
      <c r="UHB40" s="2027"/>
      <c r="UHC40" s="2027"/>
      <c r="UHD40" s="2027"/>
      <c r="UHE40" s="2027"/>
      <c r="UHF40" s="2027"/>
      <c r="UHG40" s="2027"/>
      <c r="UHH40" s="2027"/>
      <c r="UHI40" s="2027"/>
      <c r="UHJ40" s="2027"/>
      <c r="UHK40" s="2027"/>
      <c r="UHL40" s="2027"/>
      <c r="UHM40" s="2027"/>
      <c r="UHN40" s="2027"/>
      <c r="UHO40" s="2027"/>
      <c r="UHP40" s="2027"/>
      <c r="UHQ40" s="2027"/>
      <c r="UHR40" s="2027"/>
      <c r="UHS40" s="2027"/>
      <c r="UHT40" s="2027"/>
      <c r="UHU40" s="2027"/>
      <c r="UHV40" s="2027"/>
      <c r="UHW40" s="2027"/>
      <c r="UHX40" s="2027"/>
      <c r="UHY40" s="2027"/>
      <c r="UHZ40" s="2027"/>
      <c r="UIA40" s="2027"/>
      <c r="UIB40" s="2027"/>
      <c r="UIC40" s="2027"/>
      <c r="UID40" s="2027"/>
      <c r="UIE40" s="2027"/>
      <c r="UIF40" s="2027"/>
      <c r="UIG40" s="2027"/>
      <c r="UIH40" s="2027"/>
      <c r="UII40" s="2027"/>
      <c r="UIJ40" s="2027"/>
      <c r="UIK40" s="2027"/>
      <c r="UIL40" s="2027"/>
      <c r="UIM40" s="2027"/>
      <c r="UIN40" s="2027"/>
      <c r="UIO40" s="2027"/>
      <c r="UIP40" s="2027"/>
      <c r="UIQ40" s="2027"/>
      <c r="UIR40" s="2027"/>
      <c r="UIS40" s="2027"/>
      <c r="UIT40" s="2027"/>
      <c r="UIU40" s="2027"/>
      <c r="UIV40" s="2027"/>
      <c r="UIW40" s="2027"/>
      <c r="UIX40" s="2027"/>
      <c r="UIY40" s="2027"/>
      <c r="UIZ40" s="2027"/>
      <c r="UJA40" s="2027"/>
      <c r="UJB40" s="2027"/>
      <c r="UJC40" s="2027"/>
      <c r="UJD40" s="2027"/>
      <c r="UJE40" s="2027"/>
      <c r="UJF40" s="2027"/>
      <c r="UJG40" s="2027"/>
      <c r="UJH40" s="2027"/>
      <c r="UJI40" s="2027"/>
      <c r="UJJ40" s="2027"/>
      <c r="UJK40" s="2027"/>
      <c r="UJL40" s="2027"/>
      <c r="UJM40" s="2027"/>
      <c r="UJN40" s="2027"/>
      <c r="UJO40" s="2027"/>
      <c r="UJP40" s="2027"/>
      <c r="UJQ40" s="2027"/>
      <c r="UJR40" s="2027"/>
      <c r="UJS40" s="2027"/>
      <c r="UJT40" s="2027"/>
      <c r="UJU40" s="2027"/>
      <c r="UJV40" s="2027"/>
      <c r="UJW40" s="2027"/>
      <c r="UJX40" s="2027"/>
      <c r="UJY40" s="2027"/>
      <c r="UJZ40" s="2027"/>
      <c r="UKA40" s="2027"/>
      <c r="UKB40" s="2027"/>
      <c r="UKC40" s="2027"/>
      <c r="UKD40" s="2027"/>
      <c r="UKE40" s="2027"/>
      <c r="UKF40" s="2027"/>
      <c r="UKG40" s="2027"/>
      <c r="UKH40" s="2027"/>
      <c r="UKI40" s="2027"/>
      <c r="UKJ40" s="2027"/>
      <c r="UKK40" s="2027"/>
      <c r="UKL40" s="2027"/>
      <c r="UKM40" s="2027"/>
      <c r="UKN40" s="2027"/>
      <c r="UKO40" s="2027"/>
      <c r="UKP40" s="2027"/>
      <c r="UKQ40" s="2027"/>
      <c r="UKR40" s="2027"/>
      <c r="UKS40" s="2027"/>
      <c r="UKT40" s="2027"/>
      <c r="UKU40" s="2027"/>
      <c r="UKV40" s="2027"/>
      <c r="UKW40" s="2027"/>
      <c r="UKX40" s="2027"/>
      <c r="UKY40" s="2027"/>
      <c r="UKZ40" s="2027"/>
      <c r="ULA40" s="2027"/>
      <c r="ULB40" s="2027"/>
      <c r="ULC40" s="2027"/>
      <c r="ULD40" s="2027"/>
      <c r="ULE40" s="2027"/>
      <c r="ULF40" s="2027"/>
      <c r="ULG40" s="2027"/>
      <c r="ULH40" s="2027"/>
      <c r="ULI40" s="2027"/>
      <c r="ULJ40" s="2027"/>
      <c r="ULK40" s="2027"/>
      <c r="ULL40" s="2027"/>
      <c r="ULM40" s="2027"/>
      <c r="ULN40" s="2027"/>
      <c r="ULO40" s="2027"/>
      <c r="ULP40" s="2027"/>
      <c r="ULQ40" s="2027"/>
      <c r="ULR40" s="2027"/>
      <c r="ULS40" s="2027"/>
      <c r="ULT40" s="2027"/>
      <c r="ULU40" s="2027"/>
      <c r="ULV40" s="2027"/>
      <c r="ULW40" s="2027"/>
      <c r="ULX40" s="2027"/>
      <c r="ULY40" s="2027"/>
      <c r="ULZ40" s="2027"/>
      <c r="UMA40" s="2027"/>
      <c r="UMB40" s="2027"/>
      <c r="UMC40" s="2027"/>
      <c r="UMD40" s="2027"/>
      <c r="UME40" s="2027"/>
      <c r="UMF40" s="2027"/>
      <c r="UMG40" s="2027"/>
      <c r="UMH40" s="2027"/>
      <c r="UMI40" s="2027"/>
      <c r="UMJ40" s="2027"/>
      <c r="UMK40" s="2027"/>
      <c r="UML40" s="2027"/>
      <c r="UMM40" s="2027"/>
      <c r="UMN40" s="2027"/>
      <c r="UMO40" s="2027"/>
      <c r="UMP40" s="2027"/>
      <c r="UMQ40" s="2027"/>
      <c r="UMR40" s="2027"/>
      <c r="UMS40" s="2027"/>
      <c r="UMT40" s="2027"/>
      <c r="UMU40" s="2027"/>
      <c r="UMV40" s="2027"/>
      <c r="UMW40" s="2027"/>
      <c r="UMX40" s="2027"/>
      <c r="UMY40" s="2027"/>
      <c r="UMZ40" s="2027"/>
      <c r="UNA40" s="2027"/>
      <c r="UNB40" s="2027"/>
      <c r="UNC40" s="2027"/>
      <c r="UND40" s="2027"/>
      <c r="UNE40" s="2027"/>
      <c r="UNF40" s="2027"/>
      <c r="UNG40" s="2027"/>
      <c r="UNH40" s="2027"/>
      <c r="UNI40" s="2027"/>
      <c r="UNJ40" s="2027"/>
      <c r="UNK40" s="2027"/>
      <c r="UNL40" s="2027"/>
      <c r="UNM40" s="2027"/>
      <c r="UNN40" s="2027"/>
      <c r="UNO40" s="2027"/>
      <c r="UNP40" s="2027"/>
      <c r="UNQ40" s="2027"/>
      <c r="UNR40" s="2027"/>
      <c r="UNS40" s="2027"/>
      <c r="UNT40" s="2027"/>
      <c r="UNU40" s="2027"/>
      <c r="UNV40" s="2027"/>
      <c r="UNW40" s="2027"/>
      <c r="UNX40" s="2027"/>
      <c r="UNY40" s="2027"/>
      <c r="UNZ40" s="2027"/>
      <c r="UOA40" s="2027"/>
      <c r="UOB40" s="2027"/>
      <c r="UOC40" s="2027"/>
      <c r="UOD40" s="2027"/>
      <c r="UOE40" s="2027"/>
      <c r="UOF40" s="2027"/>
      <c r="UOG40" s="2027"/>
      <c r="UOH40" s="2027"/>
      <c r="UOI40" s="2027"/>
      <c r="UOJ40" s="2027"/>
      <c r="UOK40" s="2027"/>
      <c r="UOL40" s="2027"/>
      <c r="UOM40" s="2027"/>
      <c r="UON40" s="2027"/>
      <c r="UOO40" s="2027"/>
      <c r="UOP40" s="2027"/>
      <c r="UOQ40" s="2027"/>
      <c r="UOR40" s="2027"/>
      <c r="UOS40" s="2027"/>
      <c r="UOT40" s="2027"/>
      <c r="UOU40" s="2027"/>
      <c r="UOV40" s="2027"/>
      <c r="UOW40" s="2027"/>
      <c r="UOX40" s="2027"/>
      <c r="UOY40" s="2027"/>
      <c r="UOZ40" s="2027"/>
      <c r="UPA40" s="2027"/>
      <c r="UPB40" s="2027"/>
      <c r="UPC40" s="2027"/>
      <c r="UPD40" s="2027"/>
      <c r="UPE40" s="2027"/>
      <c r="UPF40" s="2027"/>
      <c r="UPG40" s="2027"/>
      <c r="UPH40" s="2027"/>
      <c r="UPI40" s="2027"/>
      <c r="UPJ40" s="2027"/>
      <c r="UPK40" s="2027"/>
      <c r="UPL40" s="2027"/>
      <c r="UPM40" s="2027"/>
      <c r="UPN40" s="2027"/>
      <c r="UPO40" s="2027"/>
      <c r="UPP40" s="2027"/>
      <c r="UPQ40" s="2027"/>
      <c r="UPR40" s="2027"/>
      <c r="UPS40" s="2027"/>
      <c r="UPT40" s="2027"/>
      <c r="UPU40" s="2027"/>
      <c r="UPV40" s="2027"/>
      <c r="UPW40" s="2027"/>
      <c r="UPX40" s="2027"/>
      <c r="UPY40" s="2027"/>
      <c r="UPZ40" s="2027"/>
      <c r="UQA40" s="2027"/>
      <c r="UQB40" s="2027"/>
      <c r="UQC40" s="2027"/>
      <c r="UQD40" s="2027"/>
      <c r="UQE40" s="2027"/>
      <c r="UQF40" s="2027"/>
      <c r="UQG40" s="2027"/>
      <c r="UQH40" s="2027"/>
      <c r="UQI40" s="2027"/>
      <c r="UQJ40" s="2027"/>
      <c r="UQK40" s="2027"/>
      <c r="UQL40" s="2027"/>
      <c r="UQM40" s="2027"/>
      <c r="UQN40" s="2027"/>
      <c r="UQO40" s="2027"/>
      <c r="UQP40" s="2027"/>
      <c r="UQQ40" s="2027"/>
      <c r="UQR40" s="2027"/>
      <c r="UQS40" s="2027"/>
      <c r="UQT40" s="2027"/>
      <c r="UQU40" s="2027"/>
      <c r="UQV40" s="2027"/>
      <c r="UQW40" s="2027"/>
      <c r="UQX40" s="2027"/>
      <c r="UQY40" s="2027"/>
      <c r="UQZ40" s="2027"/>
      <c r="URA40" s="2027"/>
      <c r="URB40" s="2027"/>
      <c r="URC40" s="2027"/>
      <c r="URD40" s="2027"/>
      <c r="URE40" s="2027"/>
      <c r="URF40" s="2027"/>
      <c r="URG40" s="2027"/>
      <c r="URH40" s="2027"/>
      <c r="URI40" s="2027"/>
      <c r="URJ40" s="2027"/>
      <c r="URK40" s="2027"/>
      <c r="URL40" s="2027"/>
      <c r="URM40" s="2027"/>
      <c r="URN40" s="2027"/>
      <c r="URO40" s="2027"/>
      <c r="URP40" s="2027"/>
      <c r="URQ40" s="2027"/>
      <c r="URR40" s="2027"/>
      <c r="URS40" s="2027"/>
      <c r="URT40" s="2027"/>
      <c r="URU40" s="2027"/>
      <c r="URV40" s="2027"/>
      <c r="URW40" s="2027"/>
      <c r="URX40" s="2027"/>
      <c r="URY40" s="2027"/>
      <c r="URZ40" s="2027"/>
      <c r="USA40" s="2027"/>
      <c r="USB40" s="2027"/>
      <c r="USC40" s="2027"/>
      <c r="USD40" s="2027"/>
      <c r="USE40" s="2027"/>
      <c r="USF40" s="2027"/>
      <c r="USG40" s="2027"/>
      <c r="USH40" s="2027"/>
      <c r="USI40" s="2027"/>
      <c r="USJ40" s="2027"/>
      <c r="USK40" s="2027"/>
      <c r="USL40" s="2027"/>
      <c r="USM40" s="2027"/>
      <c r="USN40" s="2027"/>
      <c r="USO40" s="2027"/>
      <c r="USP40" s="2027"/>
      <c r="USQ40" s="2027"/>
      <c r="USR40" s="2027"/>
      <c r="USS40" s="2027"/>
      <c r="UST40" s="2027"/>
      <c r="USU40" s="2027"/>
      <c r="USV40" s="2027"/>
      <c r="USW40" s="2027"/>
      <c r="USX40" s="2027"/>
      <c r="USY40" s="2027"/>
      <c r="USZ40" s="2027"/>
      <c r="UTA40" s="2027"/>
      <c r="UTB40" s="2027"/>
      <c r="UTC40" s="2027"/>
      <c r="UTD40" s="2027"/>
      <c r="UTE40" s="2027"/>
      <c r="UTF40" s="2027"/>
      <c r="UTG40" s="2027"/>
      <c r="UTH40" s="2027"/>
      <c r="UTI40" s="2027"/>
      <c r="UTJ40" s="2027"/>
      <c r="UTK40" s="2027"/>
      <c r="UTL40" s="2027"/>
      <c r="UTM40" s="2027"/>
      <c r="UTN40" s="2027"/>
      <c r="UTO40" s="2027"/>
      <c r="UTP40" s="2027"/>
      <c r="UTQ40" s="2027"/>
      <c r="UTR40" s="2027"/>
      <c r="UTS40" s="2027"/>
      <c r="UTT40" s="2027"/>
      <c r="UTU40" s="2027"/>
      <c r="UTV40" s="2027"/>
      <c r="UTW40" s="2027"/>
      <c r="UTX40" s="2027"/>
      <c r="UTY40" s="2027"/>
      <c r="UTZ40" s="2027"/>
      <c r="UUA40" s="2027"/>
      <c r="UUB40" s="2027"/>
      <c r="UUC40" s="2027"/>
      <c r="UUD40" s="2027"/>
      <c r="UUE40" s="2027"/>
      <c r="UUF40" s="2027"/>
      <c r="UUG40" s="2027"/>
      <c r="UUH40" s="2027"/>
      <c r="UUI40" s="2027"/>
      <c r="UUJ40" s="2027"/>
      <c r="UUK40" s="2027"/>
      <c r="UUL40" s="2027"/>
      <c r="UUM40" s="2027"/>
      <c r="UUN40" s="2027"/>
      <c r="UUO40" s="2027"/>
      <c r="UUP40" s="2027"/>
      <c r="UUQ40" s="2027"/>
      <c r="UUR40" s="2027"/>
      <c r="UUS40" s="2027"/>
      <c r="UUT40" s="2027"/>
      <c r="UUU40" s="2027"/>
      <c r="UUV40" s="2027"/>
      <c r="UUW40" s="2027"/>
      <c r="UUX40" s="2027"/>
      <c r="UUY40" s="2027"/>
      <c r="UUZ40" s="2027"/>
      <c r="UVA40" s="2027"/>
      <c r="UVB40" s="2027"/>
      <c r="UVC40" s="2027"/>
      <c r="UVD40" s="2027"/>
      <c r="UVE40" s="2027"/>
      <c r="UVF40" s="2027"/>
      <c r="UVG40" s="2027"/>
      <c r="UVH40" s="2027"/>
      <c r="UVI40" s="2027"/>
      <c r="UVJ40" s="2027"/>
      <c r="UVK40" s="2027"/>
      <c r="UVL40" s="2027"/>
      <c r="UVM40" s="2027"/>
      <c r="UVN40" s="2027"/>
      <c r="UVO40" s="2027"/>
      <c r="UVP40" s="2027"/>
      <c r="UVQ40" s="2027"/>
      <c r="UVR40" s="2027"/>
      <c r="UVS40" s="2027"/>
      <c r="UVT40" s="2027"/>
      <c r="UVU40" s="2027"/>
      <c r="UVV40" s="2027"/>
      <c r="UVW40" s="2027"/>
      <c r="UVX40" s="2027"/>
      <c r="UVY40" s="2027"/>
      <c r="UVZ40" s="2027"/>
      <c r="UWA40" s="2027"/>
      <c r="UWB40" s="2027"/>
      <c r="UWC40" s="2027"/>
      <c r="UWD40" s="2027"/>
      <c r="UWE40" s="2027"/>
      <c r="UWF40" s="2027"/>
      <c r="UWG40" s="2027"/>
      <c r="UWH40" s="2027"/>
      <c r="UWI40" s="2027"/>
      <c r="UWJ40" s="2027"/>
      <c r="UWK40" s="2027"/>
      <c r="UWL40" s="2027"/>
      <c r="UWM40" s="2027"/>
      <c r="UWN40" s="2027"/>
      <c r="UWO40" s="2027"/>
      <c r="UWP40" s="2027"/>
      <c r="UWQ40" s="2027"/>
      <c r="UWR40" s="2027"/>
      <c r="UWS40" s="2027"/>
      <c r="UWT40" s="2027"/>
      <c r="UWU40" s="2027"/>
      <c r="UWV40" s="2027"/>
      <c r="UWW40" s="2027"/>
      <c r="UWX40" s="2027"/>
      <c r="UWY40" s="2027"/>
      <c r="UWZ40" s="2027"/>
      <c r="UXA40" s="2027"/>
      <c r="UXB40" s="2027"/>
      <c r="UXC40" s="2027"/>
      <c r="UXD40" s="2027"/>
      <c r="UXE40" s="2027"/>
      <c r="UXF40" s="2027"/>
      <c r="UXG40" s="2027"/>
      <c r="UXH40" s="2027"/>
      <c r="UXI40" s="2027"/>
      <c r="UXJ40" s="2027"/>
      <c r="UXK40" s="2027"/>
      <c r="UXL40" s="2027"/>
      <c r="UXM40" s="2027"/>
      <c r="UXN40" s="2027"/>
      <c r="UXO40" s="2027"/>
      <c r="UXP40" s="2027"/>
      <c r="UXQ40" s="2027"/>
      <c r="UXR40" s="2027"/>
      <c r="UXS40" s="2027"/>
      <c r="UXT40" s="2027"/>
      <c r="UXU40" s="2027"/>
      <c r="UXV40" s="2027"/>
      <c r="UXW40" s="2027"/>
      <c r="UXX40" s="2027"/>
      <c r="UXY40" s="2027"/>
      <c r="UXZ40" s="2027"/>
      <c r="UYA40" s="2027"/>
      <c r="UYB40" s="2027"/>
      <c r="UYC40" s="2027"/>
      <c r="UYD40" s="2027"/>
      <c r="UYE40" s="2027"/>
      <c r="UYF40" s="2027"/>
      <c r="UYG40" s="2027"/>
      <c r="UYH40" s="2027"/>
      <c r="UYI40" s="2027"/>
      <c r="UYJ40" s="2027"/>
      <c r="UYK40" s="2027"/>
      <c r="UYL40" s="2027"/>
      <c r="UYM40" s="2027"/>
      <c r="UYN40" s="2027"/>
      <c r="UYO40" s="2027"/>
      <c r="UYP40" s="2027"/>
      <c r="UYQ40" s="2027"/>
      <c r="UYR40" s="2027"/>
      <c r="UYS40" s="2027"/>
      <c r="UYT40" s="2027"/>
      <c r="UYU40" s="2027"/>
      <c r="UYV40" s="2027"/>
      <c r="UYW40" s="2027"/>
      <c r="UYX40" s="2027"/>
      <c r="UYY40" s="2027"/>
      <c r="UYZ40" s="2027"/>
      <c r="UZA40" s="2027"/>
      <c r="UZB40" s="2027"/>
      <c r="UZC40" s="2027"/>
      <c r="UZD40" s="2027"/>
      <c r="UZE40" s="2027"/>
      <c r="UZF40" s="2027"/>
      <c r="UZG40" s="2027"/>
      <c r="UZH40" s="2027"/>
      <c r="UZI40" s="2027"/>
      <c r="UZJ40" s="2027"/>
      <c r="UZK40" s="2027"/>
      <c r="UZL40" s="2027"/>
      <c r="UZM40" s="2027"/>
      <c r="UZN40" s="2027"/>
      <c r="UZO40" s="2027"/>
      <c r="UZP40" s="2027"/>
      <c r="UZQ40" s="2027"/>
      <c r="UZR40" s="2027"/>
      <c r="UZS40" s="2027"/>
      <c r="UZT40" s="2027"/>
      <c r="UZU40" s="2027"/>
      <c r="UZV40" s="2027"/>
      <c r="UZW40" s="2027"/>
      <c r="UZX40" s="2027"/>
      <c r="UZY40" s="2027"/>
      <c r="UZZ40" s="2027"/>
      <c r="VAA40" s="2027"/>
      <c r="VAB40" s="2027"/>
      <c r="VAC40" s="2027"/>
      <c r="VAD40" s="2027"/>
      <c r="VAE40" s="2027"/>
      <c r="VAF40" s="2027"/>
      <c r="VAG40" s="2027"/>
      <c r="VAH40" s="2027"/>
      <c r="VAI40" s="2027"/>
      <c r="VAJ40" s="2027"/>
      <c r="VAK40" s="2027"/>
      <c r="VAL40" s="2027"/>
      <c r="VAM40" s="2027"/>
      <c r="VAN40" s="2027"/>
      <c r="VAO40" s="2027"/>
      <c r="VAP40" s="2027"/>
      <c r="VAQ40" s="2027"/>
      <c r="VAR40" s="2027"/>
      <c r="VAS40" s="2027"/>
      <c r="VAT40" s="2027"/>
      <c r="VAU40" s="2027"/>
      <c r="VAV40" s="2027"/>
      <c r="VAW40" s="2027"/>
      <c r="VAX40" s="2027"/>
      <c r="VAY40" s="2027"/>
      <c r="VAZ40" s="2027"/>
      <c r="VBA40" s="2027"/>
      <c r="VBB40" s="2027"/>
      <c r="VBC40" s="2027"/>
      <c r="VBD40" s="2027"/>
      <c r="VBE40" s="2027"/>
      <c r="VBF40" s="2027"/>
      <c r="VBG40" s="2027"/>
      <c r="VBH40" s="2027"/>
      <c r="VBI40" s="2027"/>
      <c r="VBJ40" s="2027"/>
      <c r="VBK40" s="2027"/>
      <c r="VBL40" s="2027"/>
      <c r="VBM40" s="2027"/>
      <c r="VBN40" s="2027"/>
      <c r="VBO40" s="2027"/>
      <c r="VBP40" s="2027"/>
      <c r="VBQ40" s="2027"/>
      <c r="VBR40" s="2027"/>
      <c r="VBS40" s="2027"/>
      <c r="VBT40" s="2027"/>
      <c r="VBU40" s="2027"/>
      <c r="VBV40" s="2027"/>
      <c r="VBW40" s="2027"/>
      <c r="VBX40" s="2027"/>
      <c r="VBY40" s="2027"/>
      <c r="VBZ40" s="2027"/>
      <c r="VCA40" s="2027"/>
      <c r="VCB40" s="2027"/>
      <c r="VCC40" s="2027"/>
      <c r="VCD40" s="2027"/>
      <c r="VCE40" s="2027"/>
      <c r="VCF40" s="2027"/>
      <c r="VCG40" s="2027"/>
      <c r="VCH40" s="2027"/>
      <c r="VCI40" s="2027"/>
      <c r="VCJ40" s="2027"/>
      <c r="VCK40" s="2027"/>
      <c r="VCL40" s="2027"/>
      <c r="VCM40" s="2027"/>
      <c r="VCN40" s="2027"/>
      <c r="VCO40" s="2027"/>
      <c r="VCP40" s="2027"/>
      <c r="VCQ40" s="2027"/>
      <c r="VCR40" s="2027"/>
      <c r="VCS40" s="2027"/>
      <c r="VCT40" s="2027"/>
      <c r="VCU40" s="2027"/>
      <c r="VCV40" s="2027"/>
      <c r="VCW40" s="2027"/>
      <c r="VCX40" s="2027"/>
      <c r="VCY40" s="2027"/>
      <c r="VCZ40" s="2027"/>
      <c r="VDA40" s="2027"/>
      <c r="VDB40" s="2027"/>
      <c r="VDC40" s="2027"/>
      <c r="VDD40" s="2027"/>
      <c r="VDE40" s="2027"/>
      <c r="VDF40" s="2027"/>
      <c r="VDG40" s="2027"/>
      <c r="VDH40" s="2027"/>
      <c r="VDI40" s="2027"/>
      <c r="VDJ40" s="2027"/>
      <c r="VDK40" s="2027"/>
      <c r="VDL40" s="2027"/>
      <c r="VDM40" s="2027"/>
      <c r="VDN40" s="2027"/>
      <c r="VDO40" s="2027"/>
      <c r="VDP40" s="2027"/>
      <c r="VDQ40" s="2027"/>
      <c r="VDR40" s="2027"/>
      <c r="VDS40" s="2027"/>
      <c r="VDT40" s="2027"/>
      <c r="VDU40" s="2027"/>
      <c r="VDV40" s="2027"/>
      <c r="VDW40" s="2027"/>
      <c r="VDX40" s="2027"/>
      <c r="VDY40" s="2027"/>
      <c r="VDZ40" s="2027"/>
      <c r="VEA40" s="2027"/>
      <c r="VEB40" s="2027"/>
      <c r="VEC40" s="2027"/>
      <c r="VED40" s="2027"/>
      <c r="VEE40" s="2027"/>
      <c r="VEF40" s="2027"/>
      <c r="VEG40" s="2027"/>
      <c r="VEH40" s="2027"/>
      <c r="VEI40" s="2027"/>
      <c r="VEJ40" s="2027"/>
      <c r="VEK40" s="2027"/>
      <c r="VEL40" s="2027"/>
      <c r="VEM40" s="2027"/>
      <c r="VEN40" s="2027"/>
      <c r="VEO40" s="2027"/>
      <c r="VEP40" s="2027"/>
      <c r="VEQ40" s="2027"/>
      <c r="VER40" s="2027"/>
      <c r="VES40" s="2027"/>
      <c r="VET40" s="2027"/>
      <c r="VEU40" s="2027"/>
      <c r="VEV40" s="2027"/>
      <c r="VEW40" s="2027"/>
      <c r="VEX40" s="2027"/>
      <c r="VEY40" s="2027"/>
      <c r="VEZ40" s="2027"/>
      <c r="VFA40" s="2027"/>
      <c r="VFB40" s="2027"/>
      <c r="VFC40" s="2027"/>
      <c r="VFD40" s="2027"/>
      <c r="VFE40" s="2027"/>
      <c r="VFF40" s="2027"/>
      <c r="VFG40" s="2027"/>
      <c r="VFH40" s="2027"/>
      <c r="VFI40" s="2027"/>
      <c r="VFJ40" s="2027"/>
      <c r="VFK40" s="2027"/>
      <c r="VFL40" s="2027"/>
      <c r="VFM40" s="2027"/>
      <c r="VFN40" s="2027"/>
      <c r="VFO40" s="2027"/>
      <c r="VFP40" s="2027"/>
      <c r="VFQ40" s="2027"/>
      <c r="VFR40" s="2027"/>
      <c r="VFS40" s="2027"/>
      <c r="VFT40" s="2027"/>
      <c r="VFU40" s="2027"/>
      <c r="VFV40" s="2027"/>
      <c r="VFW40" s="2027"/>
      <c r="VFX40" s="2027"/>
      <c r="VFY40" s="2027"/>
      <c r="VFZ40" s="2027"/>
      <c r="VGA40" s="2027"/>
      <c r="VGB40" s="2027"/>
      <c r="VGC40" s="2027"/>
      <c r="VGD40" s="2027"/>
      <c r="VGE40" s="2027"/>
      <c r="VGF40" s="2027"/>
      <c r="VGG40" s="2027"/>
      <c r="VGH40" s="2027"/>
      <c r="VGI40" s="2027"/>
      <c r="VGJ40" s="2027"/>
      <c r="VGK40" s="2027"/>
      <c r="VGL40" s="2027"/>
      <c r="VGM40" s="2027"/>
      <c r="VGN40" s="2027"/>
      <c r="VGO40" s="2027"/>
      <c r="VGP40" s="2027"/>
      <c r="VGQ40" s="2027"/>
      <c r="VGR40" s="2027"/>
      <c r="VGS40" s="2027"/>
      <c r="VGT40" s="2027"/>
      <c r="VGU40" s="2027"/>
      <c r="VGV40" s="2027"/>
      <c r="VGW40" s="2027"/>
      <c r="VGX40" s="2027"/>
      <c r="VGY40" s="2027"/>
      <c r="VGZ40" s="2027"/>
      <c r="VHA40" s="2027"/>
      <c r="VHB40" s="2027"/>
      <c r="VHC40" s="2027"/>
      <c r="VHD40" s="2027"/>
      <c r="VHE40" s="2027"/>
      <c r="VHF40" s="2027"/>
      <c r="VHG40" s="2027"/>
      <c r="VHH40" s="2027"/>
      <c r="VHI40" s="2027"/>
      <c r="VHJ40" s="2027"/>
      <c r="VHK40" s="2027"/>
      <c r="VHL40" s="2027"/>
      <c r="VHM40" s="2027"/>
      <c r="VHN40" s="2027"/>
      <c r="VHO40" s="2027"/>
      <c r="VHP40" s="2027"/>
      <c r="VHQ40" s="2027"/>
      <c r="VHR40" s="2027"/>
      <c r="VHS40" s="2027"/>
      <c r="VHT40" s="2027"/>
      <c r="VHU40" s="2027"/>
      <c r="VHV40" s="2027"/>
      <c r="VHW40" s="2027"/>
      <c r="VHX40" s="2027"/>
      <c r="VHY40" s="2027"/>
      <c r="VHZ40" s="2027"/>
      <c r="VIA40" s="2027"/>
      <c r="VIB40" s="2027"/>
      <c r="VIC40" s="2027"/>
      <c r="VID40" s="2027"/>
      <c r="VIE40" s="2027"/>
      <c r="VIF40" s="2027"/>
      <c r="VIG40" s="2027"/>
      <c r="VIH40" s="2027"/>
      <c r="VII40" s="2027"/>
      <c r="VIJ40" s="2027"/>
      <c r="VIK40" s="2027"/>
      <c r="VIL40" s="2027"/>
      <c r="VIM40" s="2027"/>
      <c r="VIN40" s="2027"/>
      <c r="VIO40" s="2027"/>
      <c r="VIP40" s="2027"/>
      <c r="VIQ40" s="2027"/>
      <c r="VIR40" s="2027"/>
      <c r="VIS40" s="2027"/>
      <c r="VIT40" s="2027"/>
      <c r="VIU40" s="2027"/>
      <c r="VIV40" s="2027"/>
      <c r="VIW40" s="2027"/>
      <c r="VIX40" s="2027"/>
      <c r="VIY40" s="2027"/>
      <c r="VIZ40" s="2027"/>
      <c r="VJA40" s="2027"/>
      <c r="VJB40" s="2027"/>
      <c r="VJC40" s="2027"/>
      <c r="VJD40" s="2027"/>
      <c r="VJE40" s="2027"/>
      <c r="VJF40" s="2027"/>
      <c r="VJG40" s="2027"/>
      <c r="VJH40" s="2027"/>
      <c r="VJI40" s="2027"/>
      <c r="VJJ40" s="2027"/>
      <c r="VJK40" s="2027"/>
      <c r="VJL40" s="2027"/>
      <c r="VJM40" s="2027"/>
      <c r="VJN40" s="2027"/>
      <c r="VJO40" s="2027"/>
      <c r="VJP40" s="2027"/>
      <c r="VJQ40" s="2027"/>
      <c r="VJR40" s="2027"/>
      <c r="VJS40" s="2027"/>
      <c r="VJT40" s="2027"/>
      <c r="VJU40" s="2027"/>
      <c r="VJV40" s="2027"/>
      <c r="VJW40" s="2027"/>
      <c r="VJX40" s="2027"/>
      <c r="VJY40" s="2027"/>
      <c r="VJZ40" s="2027"/>
      <c r="VKA40" s="2027"/>
      <c r="VKB40" s="2027"/>
      <c r="VKC40" s="2027"/>
      <c r="VKD40" s="2027"/>
      <c r="VKE40" s="2027"/>
      <c r="VKF40" s="2027"/>
      <c r="VKG40" s="2027"/>
      <c r="VKH40" s="2027"/>
      <c r="VKI40" s="2027"/>
      <c r="VKJ40" s="2027"/>
      <c r="VKK40" s="2027"/>
      <c r="VKL40" s="2027"/>
      <c r="VKM40" s="2027"/>
      <c r="VKN40" s="2027"/>
      <c r="VKO40" s="2027"/>
      <c r="VKP40" s="2027"/>
      <c r="VKQ40" s="2027"/>
      <c r="VKR40" s="2027"/>
      <c r="VKS40" s="2027"/>
      <c r="VKT40" s="2027"/>
      <c r="VKU40" s="2027"/>
      <c r="VKV40" s="2027"/>
      <c r="VKW40" s="2027"/>
      <c r="VKX40" s="2027"/>
      <c r="VKY40" s="2027"/>
      <c r="VKZ40" s="2027"/>
      <c r="VLA40" s="2027"/>
      <c r="VLB40" s="2027"/>
      <c r="VLC40" s="2027"/>
      <c r="VLD40" s="2027"/>
      <c r="VLE40" s="2027"/>
      <c r="VLF40" s="2027"/>
      <c r="VLG40" s="2027"/>
      <c r="VLH40" s="2027"/>
      <c r="VLI40" s="2027"/>
      <c r="VLJ40" s="2027"/>
      <c r="VLK40" s="2027"/>
      <c r="VLL40" s="2027"/>
      <c r="VLM40" s="2027"/>
      <c r="VLN40" s="2027"/>
      <c r="VLO40" s="2027"/>
      <c r="VLP40" s="2027"/>
      <c r="VLQ40" s="2027"/>
      <c r="VLR40" s="2027"/>
      <c r="VLS40" s="2027"/>
      <c r="VLT40" s="2027"/>
      <c r="VLU40" s="2027"/>
      <c r="VLV40" s="2027"/>
      <c r="VLW40" s="2027"/>
      <c r="VLX40" s="2027"/>
      <c r="VLY40" s="2027"/>
      <c r="VLZ40" s="2027"/>
      <c r="VMA40" s="2027"/>
      <c r="VMB40" s="2027"/>
      <c r="VMC40" s="2027"/>
      <c r="VMD40" s="2027"/>
      <c r="VME40" s="2027"/>
      <c r="VMF40" s="2027"/>
      <c r="VMG40" s="2027"/>
      <c r="VMH40" s="2027"/>
      <c r="VMI40" s="2027"/>
      <c r="VMJ40" s="2027"/>
      <c r="VMK40" s="2027"/>
      <c r="VML40" s="2027"/>
      <c r="VMM40" s="2027"/>
      <c r="VMN40" s="2027"/>
      <c r="VMO40" s="2027"/>
      <c r="VMP40" s="2027"/>
      <c r="VMQ40" s="2027"/>
      <c r="VMR40" s="2027"/>
      <c r="VMS40" s="2027"/>
      <c r="VMT40" s="2027"/>
      <c r="VMU40" s="2027"/>
      <c r="VMV40" s="2027"/>
      <c r="VMW40" s="2027"/>
      <c r="VMX40" s="2027"/>
      <c r="VMY40" s="2027"/>
      <c r="VMZ40" s="2027"/>
      <c r="VNA40" s="2027"/>
      <c r="VNB40" s="2027"/>
      <c r="VNC40" s="2027"/>
      <c r="VND40" s="2027"/>
      <c r="VNE40" s="2027"/>
      <c r="VNF40" s="2027"/>
      <c r="VNG40" s="2027"/>
      <c r="VNH40" s="2027"/>
      <c r="VNI40" s="2027"/>
      <c r="VNJ40" s="2027"/>
      <c r="VNK40" s="2027"/>
      <c r="VNL40" s="2027"/>
      <c r="VNM40" s="2027"/>
      <c r="VNN40" s="2027"/>
      <c r="VNO40" s="2027"/>
      <c r="VNP40" s="2027"/>
      <c r="VNQ40" s="2027"/>
      <c r="VNR40" s="2027"/>
      <c r="VNS40" s="2027"/>
      <c r="VNT40" s="2027"/>
      <c r="VNU40" s="2027"/>
      <c r="VNV40" s="2027"/>
      <c r="VNW40" s="2027"/>
      <c r="VNX40" s="2027"/>
      <c r="VNY40" s="2027"/>
      <c r="VNZ40" s="2027"/>
      <c r="VOA40" s="2027"/>
      <c r="VOB40" s="2027"/>
      <c r="VOC40" s="2027"/>
      <c r="VOD40" s="2027"/>
      <c r="VOE40" s="2027"/>
      <c r="VOF40" s="2027"/>
      <c r="VOG40" s="2027"/>
      <c r="VOH40" s="2027"/>
      <c r="VOI40" s="2027"/>
      <c r="VOJ40" s="2027"/>
      <c r="VOK40" s="2027"/>
      <c r="VOL40" s="2027"/>
      <c r="VOM40" s="2027"/>
      <c r="VON40" s="2027"/>
      <c r="VOO40" s="2027"/>
      <c r="VOP40" s="2027"/>
      <c r="VOQ40" s="2027"/>
      <c r="VOR40" s="2027"/>
      <c r="VOS40" s="2027"/>
      <c r="VOT40" s="2027"/>
      <c r="VOU40" s="2027"/>
      <c r="VOV40" s="2027"/>
      <c r="VOW40" s="2027"/>
      <c r="VOX40" s="2027"/>
      <c r="VOY40" s="2027"/>
      <c r="VOZ40" s="2027"/>
      <c r="VPA40" s="2027"/>
      <c r="VPB40" s="2027"/>
      <c r="VPC40" s="2027"/>
      <c r="VPD40" s="2027"/>
      <c r="VPE40" s="2027"/>
      <c r="VPF40" s="2027"/>
      <c r="VPG40" s="2027"/>
      <c r="VPH40" s="2027"/>
      <c r="VPI40" s="2027"/>
      <c r="VPJ40" s="2027"/>
      <c r="VPK40" s="2027"/>
      <c r="VPL40" s="2027"/>
      <c r="VPM40" s="2027"/>
      <c r="VPN40" s="2027"/>
      <c r="VPO40" s="2027"/>
      <c r="VPP40" s="2027"/>
      <c r="VPQ40" s="2027"/>
      <c r="VPR40" s="2027"/>
      <c r="VPS40" s="2027"/>
      <c r="VPT40" s="2027"/>
      <c r="VPU40" s="2027"/>
      <c r="VPV40" s="2027"/>
      <c r="VPW40" s="2027"/>
      <c r="VPX40" s="2027"/>
      <c r="VPY40" s="2027"/>
      <c r="VPZ40" s="2027"/>
      <c r="VQA40" s="2027"/>
      <c r="VQB40" s="2027"/>
      <c r="VQC40" s="2027"/>
      <c r="VQD40" s="2027"/>
      <c r="VQE40" s="2027"/>
      <c r="VQF40" s="2027"/>
      <c r="VQG40" s="2027"/>
      <c r="VQH40" s="2027"/>
      <c r="VQI40" s="2027"/>
      <c r="VQJ40" s="2027"/>
      <c r="VQK40" s="2027"/>
      <c r="VQL40" s="2027"/>
      <c r="VQM40" s="2027"/>
      <c r="VQN40" s="2027"/>
      <c r="VQO40" s="2027"/>
      <c r="VQP40" s="2027"/>
      <c r="VQQ40" s="2027"/>
      <c r="VQR40" s="2027"/>
      <c r="VQS40" s="2027"/>
      <c r="VQT40" s="2027"/>
      <c r="VQU40" s="2027"/>
      <c r="VQV40" s="2027"/>
      <c r="VQW40" s="2027"/>
      <c r="VQX40" s="2027"/>
      <c r="VQY40" s="2027"/>
      <c r="VQZ40" s="2027"/>
      <c r="VRA40" s="2027"/>
      <c r="VRB40" s="2027"/>
      <c r="VRC40" s="2027"/>
      <c r="VRD40" s="2027"/>
      <c r="VRE40" s="2027"/>
      <c r="VRF40" s="2027"/>
      <c r="VRG40" s="2027"/>
      <c r="VRH40" s="2027"/>
      <c r="VRI40" s="2027"/>
      <c r="VRJ40" s="2027"/>
      <c r="VRK40" s="2027"/>
      <c r="VRL40" s="2027"/>
      <c r="VRM40" s="2027"/>
      <c r="VRN40" s="2027"/>
      <c r="VRO40" s="2027"/>
      <c r="VRP40" s="2027"/>
      <c r="VRQ40" s="2027"/>
      <c r="VRR40" s="2027"/>
      <c r="VRS40" s="2027"/>
      <c r="VRT40" s="2027"/>
      <c r="VRU40" s="2027"/>
      <c r="VRV40" s="2027"/>
      <c r="VRW40" s="2027"/>
      <c r="VRX40" s="2027"/>
      <c r="VRY40" s="2027"/>
      <c r="VRZ40" s="2027"/>
      <c r="VSA40" s="2027"/>
      <c r="VSB40" s="2027"/>
      <c r="VSC40" s="2027"/>
      <c r="VSD40" s="2027"/>
      <c r="VSE40" s="2027"/>
      <c r="VSF40" s="2027"/>
      <c r="VSG40" s="2027"/>
      <c r="VSH40" s="2027"/>
      <c r="VSI40" s="2027"/>
      <c r="VSJ40" s="2027"/>
      <c r="VSK40" s="2027"/>
      <c r="VSL40" s="2027"/>
      <c r="VSM40" s="2027"/>
      <c r="VSN40" s="2027"/>
      <c r="VSO40" s="2027"/>
      <c r="VSP40" s="2027"/>
      <c r="VSQ40" s="2027"/>
      <c r="VSR40" s="2027"/>
      <c r="VSS40" s="2027"/>
      <c r="VST40" s="2027"/>
      <c r="VSU40" s="2027"/>
      <c r="VSV40" s="2027"/>
      <c r="VSW40" s="2027"/>
      <c r="VSX40" s="2027"/>
      <c r="VSY40" s="2027"/>
      <c r="VSZ40" s="2027"/>
      <c r="VTA40" s="2027"/>
      <c r="VTB40" s="2027"/>
      <c r="VTC40" s="2027"/>
      <c r="VTD40" s="2027"/>
      <c r="VTE40" s="2027"/>
      <c r="VTF40" s="2027"/>
      <c r="VTG40" s="2027"/>
      <c r="VTH40" s="2027"/>
      <c r="VTI40" s="2027"/>
      <c r="VTJ40" s="2027"/>
      <c r="VTK40" s="2027"/>
      <c r="VTL40" s="2027"/>
      <c r="VTM40" s="2027"/>
      <c r="VTN40" s="2027"/>
      <c r="VTO40" s="2027"/>
      <c r="VTP40" s="2027"/>
      <c r="VTQ40" s="2027"/>
      <c r="VTR40" s="2027"/>
      <c r="VTS40" s="2027"/>
      <c r="VTT40" s="2027"/>
      <c r="VTU40" s="2027"/>
      <c r="VTV40" s="2027"/>
      <c r="VTW40" s="2027"/>
      <c r="VTX40" s="2027"/>
      <c r="VTY40" s="2027"/>
      <c r="VTZ40" s="2027"/>
      <c r="VUA40" s="2027"/>
      <c r="VUB40" s="2027"/>
      <c r="VUC40" s="2027"/>
      <c r="VUD40" s="2027"/>
      <c r="VUE40" s="2027"/>
      <c r="VUF40" s="2027"/>
      <c r="VUG40" s="2027"/>
      <c r="VUH40" s="2027"/>
      <c r="VUI40" s="2027"/>
      <c r="VUJ40" s="2027"/>
      <c r="VUK40" s="2027"/>
      <c r="VUL40" s="2027"/>
      <c r="VUM40" s="2027"/>
      <c r="VUN40" s="2027"/>
      <c r="VUO40" s="2027"/>
      <c r="VUP40" s="2027"/>
      <c r="VUQ40" s="2027"/>
      <c r="VUR40" s="2027"/>
      <c r="VUS40" s="2027"/>
      <c r="VUT40" s="2027"/>
      <c r="VUU40" s="2027"/>
      <c r="VUV40" s="2027"/>
      <c r="VUW40" s="2027"/>
      <c r="VUX40" s="2027"/>
      <c r="VUY40" s="2027"/>
      <c r="VUZ40" s="2027"/>
      <c r="VVA40" s="2027"/>
      <c r="VVB40" s="2027"/>
      <c r="VVC40" s="2027"/>
      <c r="VVD40" s="2027"/>
      <c r="VVE40" s="2027"/>
      <c r="VVF40" s="2027"/>
      <c r="VVG40" s="2027"/>
      <c r="VVH40" s="2027"/>
      <c r="VVI40" s="2027"/>
      <c r="VVJ40" s="2027"/>
      <c r="VVK40" s="2027"/>
      <c r="VVL40" s="2027"/>
      <c r="VVM40" s="2027"/>
      <c r="VVN40" s="2027"/>
      <c r="VVO40" s="2027"/>
      <c r="VVP40" s="2027"/>
      <c r="VVQ40" s="2027"/>
      <c r="VVR40" s="2027"/>
      <c r="VVS40" s="2027"/>
      <c r="VVT40" s="2027"/>
      <c r="VVU40" s="2027"/>
      <c r="VVV40" s="2027"/>
      <c r="VVW40" s="2027"/>
      <c r="VVX40" s="2027"/>
      <c r="VVY40" s="2027"/>
      <c r="VVZ40" s="2027"/>
      <c r="VWA40" s="2027"/>
      <c r="VWB40" s="2027"/>
      <c r="VWC40" s="2027"/>
      <c r="VWD40" s="2027"/>
      <c r="VWE40" s="2027"/>
      <c r="VWF40" s="2027"/>
      <c r="VWG40" s="2027"/>
      <c r="VWH40" s="2027"/>
      <c r="VWI40" s="2027"/>
      <c r="VWJ40" s="2027"/>
      <c r="VWK40" s="2027"/>
      <c r="VWL40" s="2027"/>
      <c r="VWM40" s="2027"/>
      <c r="VWN40" s="2027"/>
      <c r="VWO40" s="2027"/>
      <c r="VWP40" s="2027"/>
      <c r="VWQ40" s="2027"/>
      <c r="VWR40" s="2027"/>
      <c r="VWS40" s="2027"/>
      <c r="VWT40" s="2027"/>
      <c r="VWU40" s="2027"/>
      <c r="VWV40" s="2027"/>
      <c r="VWW40" s="2027"/>
      <c r="VWX40" s="2027"/>
      <c r="VWY40" s="2027"/>
      <c r="VWZ40" s="2027"/>
      <c r="VXA40" s="2027"/>
      <c r="VXB40" s="2027"/>
      <c r="VXC40" s="2027"/>
      <c r="VXD40" s="2027"/>
      <c r="VXE40" s="2027"/>
      <c r="VXF40" s="2027"/>
      <c r="VXG40" s="2027"/>
      <c r="VXH40" s="2027"/>
      <c r="VXI40" s="2027"/>
      <c r="VXJ40" s="2027"/>
      <c r="VXK40" s="2027"/>
      <c r="VXL40" s="2027"/>
      <c r="VXM40" s="2027"/>
      <c r="VXN40" s="2027"/>
      <c r="VXO40" s="2027"/>
      <c r="VXP40" s="2027"/>
      <c r="VXQ40" s="2027"/>
      <c r="VXR40" s="2027"/>
      <c r="VXS40" s="2027"/>
      <c r="VXT40" s="2027"/>
      <c r="VXU40" s="2027"/>
      <c r="VXV40" s="2027"/>
      <c r="VXW40" s="2027"/>
      <c r="VXX40" s="2027"/>
      <c r="VXY40" s="2027"/>
      <c r="VXZ40" s="2027"/>
      <c r="VYA40" s="2027"/>
      <c r="VYB40" s="2027"/>
      <c r="VYC40" s="2027"/>
      <c r="VYD40" s="2027"/>
      <c r="VYE40" s="2027"/>
      <c r="VYF40" s="2027"/>
      <c r="VYG40" s="2027"/>
      <c r="VYH40" s="2027"/>
      <c r="VYI40" s="2027"/>
      <c r="VYJ40" s="2027"/>
      <c r="VYK40" s="2027"/>
      <c r="VYL40" s="2027"/>
      <c r="VYM40" s="2027"/>
      <c r="VYN40" s="2027"/>
      <c r="VYO40" s="2027"/>
      <c r="VYP40" s="2027"/>
      <c r="VYQ40" s="2027"/>
      <c r="VYR40" s="2027"/>
      <c r="VYS40" s="2027"/>
      <c r="VYT40" s="2027"/>
      <c r="VYU40" s="2027"/>
      <c r="VYV40" s="2027"/>
      <c r="VYW40" s="2027"/>
      <c r="VYX40" s="2027"/>
      <c r="VYY40" s="2027"/>
      <c r="VYZ40" s="2027"/>
      <c r="VZA40" s="2027"/>
      <c r="VZB40" s="2027"/>
      <c r="VZC40" s="2027"/>
      <c r="VZD40" s="2027"/>
      <c r="VZE40" s="2027"/>
      <c r="VZF40" s="2027"/>
      <c r="VZG40" s="2027"/>
      <c r="VZH40" s="2027"/>
      <c r="VZI40" s="2027"/>
      <c r="VZJ40" s="2027"/>
      <c r="VZK40" s="2027"/>
      <c r="VZL40" s="2027"/>
      <c r="VZM40" s="2027"/>
      <c r="VZN40" s="2027"/>
      <c r="VZO40" s="2027"/>
      <c r="VZP40" s="2027"/>
      <c r="VZQ40" s="2027"/>
      <c r="VZR40" s="2027"/>
      <c r="VZS40" s="2027"/>
      <c r="VZT40" s="2027"/>
      <c r="VZU40" s="2027"/>
      <c r="VZV40" s="2027"/>
      <c r="VZW40" s="2027"/>
      <c r="VZX40" s="2027"/>
      <c r="VZY40" s="2027"/>
      <c r="VZZ40" s="2027"/>
      <c r="WAA40" s="2027"/>
      <c r="WAB40" s="2027"/>
      <c r="WAC40" s="2027"/>
      <c r="WAD40" s="2027"/>
      <c r="WAE40" s="2027"/>
      <c r="WAF40" s="2027"/>
      <c r="WAG40" s="2027"/>
      <c r="WAH40" s="2027"/>
      <c r="WAI40" s="2027"/>
      <c r="WAJ40" s="2027"/>
      <c r="WAK40" s="2027"/>
      <c r="WAL40" s="2027"/>
      <c r="WAM40" s="2027"/>
      <c r="WAN40" s="2027"/>
      <c r="WAO40" s="2027"/>
      <c r="WAP40" s="2027"/>
      <c r="WAQ40" s="2027"/>
      <c r="WAR40" s="2027"/>
      <c r="WAS40" s="2027"/>
      <c r="WAT40" s="2027"/>
      <c r="WAU40" s="2027"/>
      <c r="WAV40" s="2027"/>
      <c r="WAW40" s="2027"/>
      <c r="WAX40" s="2027"/>
      <c r="WAY40" s="2027"/>
      <c r="WAZ40" s="2027"/>
      <c r="WBA40" s="2027"/>
      <c r="WBB40" s="2027"/>
      <c r="WBC40" s="2027"/>
      <c r="WBD40" s="2027"/>
      <c r="WBE40" s="2027"/>
      <c r="WBF40" s="2027"/>
      <c r="WBG40" s="2027"/>
      <c r="WBH40" s="2027"/>
      <c r="WBI40" s="2027"/>
      <c r="WBJ40" s="2027"/>
      <c r="WBK40" s="2027"/>
      <c r="WBL40" s="2027"/>
      <c r="WBM40" s="2027"/>
      <c r="WBN40" s="2027"/>
      <c r="WBO40" s="2027"/>
      <c r="WBP40" s="2027"/>
      <c r="WBQ40" s="2027"/>
      <c r="WBR40" s="2027"/>
      <c r="WBS40" s="2027"/>
      <c r="WBT40" s="2027"/>
      <c r="WBU40" s="2027"/>
      <c r="WBV40" s="2027"/>
      <c r="WBW40" s="2027"/>
      <c r="WBX40" s="2027"/>
      <c r="WBY40" s="2027"/>
      <c r="WBZ40" s="2027"/>
      <c r="WCA40" s="2027"/>
      <c r="WCB40" s="2027"/>
      <c r="WCC40" s="2027"/>
      <c r="WCD40" s="2027"/>
      <c r="WCE40" s="2027"/>
      <c r="WCF40" s="2027"/>
      <c r="WCG40" s="2027"/>
      <c r="WCH40" s="2027"/>
      <c r="WCI40" s="2027"/>
      <c r="WCJ40" s="2027"/>
      <c r="WCK40" s="2027"/>
      <c r="WCL40" s="2027"/>
      <c r="WCM40" s="2027"/>
      <c r="WCN40" s="2027"/>
      <c r="WCO40" s="2027"/>
      <c r="WCP40" s="2027"/>
      <c r="WCQ40" s="2027"/>
      <c r="WCR40" s="2027"/>
      <c r="WCS40" s="2027"/>
      <c r="WCT40" s="2027"/>
      <c r="WCU40" s="2027"/>
      <c r="WCV40" s="2027"/>
      <c r="WCW40" s="2027"/>
      <c r="WCX40" s="2027"/>
      <c r="WCY40" s="2027"/>
      <c r="WCZ40" s="2027"/>
      <c r="WDA40" s="2027"/>
      <c r="WDB40" s="2027"/>
      <c r="WDC40" s="2027"/>
      <c r="WDD40" s="2027"/>
      <c r="WDE40" s="2027"/>
      <c r="WDF40" s="2027"/>
      <c r="WDG40" s="2027"/>
      <c r="WDH40" s="2027"/>
      <c r="WDI40" s="2027"/>
      <c r="WDJ40" s="2027"/>
      <c r="WDK40" s="2027"/>
      <c r="WDL40" s="2027"/>
      <c r="WDM40" s="2027"/>
      <c r="WDN40" s="2027"/>
      <c r="WDO40" s="2027"/>
      <c r="WDP40" s="2027"/>
      <c r="WDQ40" s="2027"/>
      <c r="WDR40" s="2027"/>
      <c r="WDS40" s="2027"/>
      <c r="WDT40" s="2027"/>
      <c r="WDU40" s="2027"/>
      <c r="WDV40" s="2027"/>
      <c r="WDW40" s="2027"/>
      <c r="WDX40" s="2027"/>
      <c r="WDY40" s="2027"/>
      <c r="WDZ40" s="2027"/>
      <c r="WEA40" s="2027"/>
      <c r="WEB40" s="2027"/>
      <c r="WEC40" s="2027"/>
      <c r="WED40" s="2027"/>
      <c r="WEE40" s="2027"/>
      <c r="WEF40" s="2027"/>
      <c r="WEG40" s="2027"/>
      <c r="WEH40" s="2027"/>
      <c r="WEI40" s="2027"/>
      <c r="WEJ40" s="2027"/>
      <c r="WEK40" s="2027"/>
      <c r="WEL40" s="2027"/>
      <c r="WEM40" s="2027"/>
      <c r="WEN40" s="2027"/>
      <c r="WEO40" s="2027"/>
      <c r="WEP40" s="2027"/>
      <c r="WEQ40" s="2027"/>
      <c r="WER40" s="2027"/>
      <c r="WES40" s="2027"/>
      <c r="WET40" s="2027"/>
      <c r="WEU40" s="2027"/>
      <c r="WEV40" s="2027"/>
      <c r="WEW40" s="2027"/>
      <c r="WEX40" s="2027"/>
      <c r="WEY40" s="2027"/>
      <c r="WEZ40" s="2027"/>
      <c r="WFA40" s="2027"/>
      <c r="WFB40" s="2027"/>
      <c r="WFC40" s="2027"/>
      <c r="WFD40" s="2027"/>
      <c r="WFE40" s="2027"/>
      <c r="WFF40" s="2027"/>
      <c r="WFG40" s="2027"/>
      <c r="WFH40" s="2027"/>
      <c r="WFI40" s="2027"/>
      <c r="WFJ40" s="2027"/>
      <c r="WFK40" s="2027"/>
      <c r="WFL40" s="2027"/>
      <c r="WFM40" s="2027"/>
      <c r="WFN40" s="2027"/>
      <c r="WFO40" s="2027"/>
      <c r="WFP40" s="2027"/>
      <c r="WFQ40" s="2027"/>
      <c r="WFR40" s="2027"/>
      <c r="WFS40" s="2027"/>
      <c r="WFT40" s="2027"/>
      <c r="WFU40" s="2027"/>
      <c r="WFV40" s="2027"/>
      <c r="WFW40" s="2027"/>
      <c r="WFX40" s="2027"/>
      <c r="WFY40" s="2027"/>
      <c r="WFZ40" s="2027"/>
      <c r="WGA40" s="2027"/>
      <c r="WGB40" s="2027"/>
      <c r="WGC40" s="2027"/>
      <c r="WGD40" s="2027"/>
      <c r="WGE40" s="2027"/>
      <c r="WGF40" s="2027"/>
      <c r="WGG40" s="2027"/>
      <c r="WGH40" s="2027"/>
      <c r="WGI40" s="2027"/>
      <c r="WGJ40" s="2027"/>
      <c r="WGK40" s="2027"/>
      <c r="WGL40" s="2027"/>
      <c r="WGM40" s="2027"/>
      <c r="WGN40" s="2027"/>
      <c r="WGO40" s="2027"/>
      <c r="WGP40" s="2027"/>
      <c r="WGQ40" s="2027"/>
      <c r="WGR40" s="2027"/>
      <c r="WGS40" s="2027"/>
      <c r="WGT40" s="2027"/>
      <c r="WGU40" s="2027"/>
      <c r="WGV40" s="2027"/>
      <c r="WGW40" s="2027"/>
      <c r="WGX40" s="2027"/>
      <c r="WGY40" s="2027"/>
      <c r="WGZ40" s="2027"/>
      <c r="WHA40" s="2027"/>
      <c r="WHB40" s="2027"/>
      <c r="WHC40" s="2027"/>
      <c r="WHD40" s="2027"/>
      <c r="WHE40" s="2027"/>
      <c r="WHF40" s="2027"/>
      <c r="WHG40" s="2027"/>
      <c r="WHH40" s="2027"/>
      <c r="WHI40" s="2027"/>
      <c r="WHJ40" s="2027"/>
      <c r="WHK40" s="2027"/>
      <c r="WHL40" s="2027"/>
      <c r="WHM40" s="2027"/>
      <c r="WHN40" s="2027"/>
      <c r="WHO40" s="2027"/>
      <c r="WHP40" s="2027"/>
      <c r="WHQ40" s="2027"/>
      <c r="WHR40" s="2027"/>
      <c r="WHS40" s="2027"/>
      <c r="WHT40" s="2027"/>
      <c r="WHU40" s="2027"/>
      <c r="WHV40" s="2027"/>
      <c r="WHW40" s="2027"/>
      <c r="WHX40" s="2027"/>
      <c r="WHY40" s="2027"/>
      <c r="WHZ40" s="2027"/>
      <c r="WIA40" s="2027"/>
      <c r="WIB40" s="2027"/>
      <c r="WIC40" s="2027"/>
      <c r="WID40" s="2027"/>
      <c r="WIE40" s="2027"/>
      <c r="WIF40" s="2027"/>
      <c r="WIG40" s="2027"/>
      <c r="WIH40" s="2027"/>
      <c r="WII40" s="2027"/>
      <c r="WIJ40" s="2027"/>
      <c r="WIK40" s="2027"/>
      <c r="WIL40" s="2027"/>
      <c r="WIM40" s="2027"/>
      <c r="WIN40" s="2027"/>
      <c r="WIO40" s="2027"/>
      <c r="WIP40" s="2027"/>
      <c r="WIQ40" s="2027"/>
      <c r="WIR40" s="2027"/>
      <c r="WIS40" s="2027"/>
      <c r="WIT40" s="2027"/>
      <c r="WIU40" s="2027"/>
      <c r="WIV40" s="2027"/>
      <c r="WIW40" s="2027"/>
      <c r="WIX40" s="2027"/>
      <c r="WIY40" s="2027"/>
      <c r="WIZ40" s="2027"/>
      <c r="WJA40" s="2027"/>
      <c r="WJB40" s="2027"/>
      <c r="WJC40" s="2027"/>
      <c r="WJD40" s="2027"/>
      <c r="WJE40" s="2027"/>
      <c r="WJF40" s="2027"/>
      <c r="WJG40" s="2027"/>
      <c r="WJH40" s="2027"/>
      <c r="WJI40" s="2027"/>
      <c r="WJJ40" s="2027"/>
      <c r="WJK40" s="2027"/>
      <c r="WJL40" s="2027"/>
      <c r="WJM40" s="2027"/>
      <c r="WJN40" s="2027"/>
      <c r="WJO40" s="2027"/>
      <c r="WJP40" s="2027"/>
      <c r="WJQ40" s="2027"/>
      <c r="WJR40" s="2027"/>
      <c r="WJS40" s="2027"/>
      <c r="WJT40" s="2027"/>
      <c r="WJU40" s="2027"/>
      <c r="WJV40" s="2027"/>
      <c r="WJW40" s="2027"/>
      <c r="WJX40" s="2027"/>
      <c r="WJY40" s="2027"/>
      <c r="WJZ40" s="2027"/>
      <c r="WKA40" s="2027"/>
      <c r="WKB40" s="2027"/>
      <c r="WKC40" s="2027"/>
      <c r="WKD40" s="2027"/>
      <c r="WKE40" s="2027"/>
      <c r="WKF40" s="2027"/>
      <c r="WKG40" s="2027"/>
      <c r="WKH40" s="2027"/>
      <c r="WKI40" s="2027"/>
      <c r="WKJ40" s="2027"/>
      <c r="WKK40" s="2027"/>
      <c r="WKL40" s="2027"/>
      <c r="WKM40" s="2027"/>
      <c r="WKN40" s="2027"/>
      <c r="WKO40" s="2027"/>
      <c r="WKP40" s="2027"/>
      <c r="WKQ40" s="2027"/>
      <c r="WKR40" s="2027"/>
      <c r="WKS40" s="2027"/>
      <c r="WKT40" s="2027"/>
      <c r="WKU40" s="2027"/>
      <c r="WKV40" s="2027"/>
      <c r="WKW40" s="2027"/>
      <c r="WKX40" s="2027"/>
      <c r="WKY40" s="2027"/>
      <c r="WKZ40" s="2027"/>
      <c r="WLA40" s="2027"/>
      <c r="WLB40" s="2027"/>
      <c r="WLC40" s="2027"/>
      <c r="WLD40" s="2027"/>
      <c r="WLE40" s="2027"/>
      <c r="WLF40" s="2027"/>
      <c r="WLG40" s="2027"/>
      <c r="WLH40" s="2027"/>
      <c r="WLI40" s="2027"/>
      <c r="WLJ40" s="2027"/>
      <c r="WLK40" s="2027"/>
      <c r="WLL40" s="2027"/>
      <c r="WLM40" s="2027"/>
      <c r="WLN40" s="2027"/>
      <c r="WLO40" s="2027"/>
      <c r="WLP40" s="2027"/>
      <c r="WLQ40" s="2027"/>
      <c r="WLR40" s="2027"/>
      <c r="WLS40" s="2027"/>
      <c r="WLT40" s="2027"/>
      <c r="WLU40" s="2027"/>
      <c r="WLV40" s="2027"/>
      <c r="WLW40" s="2027"/>
      <c r="WLX40" s="2027"/>
      <c r="WLY40" s="2027"/>
      <c r="WLZ40" s="2027"/>
      <c r="WMA40" s="2027"/>
      <c r="WMB40" s="2027"/>
      <c r="WMC40" s="2027"/>
      <c r="WMD40" s="2027"/>
      <c r="WME40" s="2027"/>
      <c r="WMF40" s="2027"/>
      <c r="WMG40" s="2027"/>
      <c r="WMH40" s="2027"/>
      <c r="WMI40" s="2027"/>
      <c r="WMJ40" s="2027"/>
      <c r="WMK40" s="2027"/>
      <c r="WML40" s="2027"/>
      <c r="WMM40" s="2027"/>
      <c r="WMN40" s="2027"/>
      <c r="WMO40" s="2027"/>
      <c r="WMP40" s="2027"/>
      <c r="WMQ40" s="2027"/>
      <c r="WMR40" s="2027"/>
      <c r="WMS40" s="2027"/>
      <c r="WMT40" s="2027"/>
      <c r="WMU40" s="2027"/>
      <c r="WMV40" s="2027"/>
      <c r="WMW40" s="2027"/>
      <c r="WMX40" s="2027"/>
      <c r="WMY40" s="2027"/>
      <c r="WMZ40" s="2027"/>
      <c r="WNA40" s="2027"/>
      <c r="WNB40" s="2027"/>
      <c r="WNC40" s="2027"/>
      <c r="WND40" s="2027"/>
      <c r="WNE40" s="2027"/>
      <c r="WNF40" s="2027"/>
      <c r="WNG40" s="2027"/>
      <c r="WNH40" s="2027"/>
      <c r="WNI40" s="2027"/>
      <c r="WNJ40" s="2027"/>
      <c r="WNK40" s="2027"/>
      <c r="WNL40" s="2027"/>
      <c r="WNM40" s="2027"/>
      <c r="WNN40" s="2027"/>
      <c r="WNO40" s="2027"/>
      <c r="WNP40" s="2027"/>
      <c r="WNQ40" s="2027"/>
      <c r="WNR40" s="2027"/>
      <c r="WNS40" s="2027"/>
      <c r="WNT40" s="2027"/>
      <c r="WNU40" s="2027"/>
      <c r="WNV40" s="2027"/>
      <c r="WNW40" s="2027"/>
      <c r="WNX40" s="2027"/>
      <c r="WNY40" s="2027"/>
      <c r="WNZ40" s="2027"/>
      <c r="WOA40" s="2027"/>
      <c r="WOB40" s="2027"/>
      <c r="WOC40" s="2027"/>
      <c r="WOD40" s="2027"/>
      <c r="WOE40" s="2027"/>
      <c r="WOF40" s="2027"/>
      <c r="WOG40" s="2027"/>
      <c r="WOH40" s="2027"/>
      <c r="WOI40" s="2027"/>
      <c r="WOJ40" s="2027"/>
      <c r="WOK40" s="2027"/>
      <c r="WOL40" s="2027"/>
      <c r="WOM40" s="2027"/>
      <c r="WON40" s="2027"/>
      <c r="WOO40" s="2027"/>
      <c r="WOP40" s="2027"/>
      <c r="WOQ40" s="2027"/>
      <c r="WOR40" s="2027"/>
      <c r="WOS40" s="2027"/>
      <c r="WOT40" s="2027"/>
      <c r="WOU40" s="2027"/>
      <c r="WOV40" s="2027"/>
      <c r="WOW40" s="2027"/>
      <c r="WOX40" s="2027"/>
      <c r="WOY40" s="2027"/>
      <c r="WOZ40" s="2027"/>
      <c r="WPA40" s="2027"/>
      <c r="WPB40" s="2027"/>
      <c r="WPC40" s="2027"/>
      <c r="WPD40" s="2027"/>
      <c r="WPE40" s="2027"/>
      <c r="WPF40" s="2027"/>
      <c r="WPG40" s="2027"/>
      <c r="WPH40" s="2027"/>
      <c r="WPI40" s="2027"/>
      <c r="WPJ40" s="2027"/>
      <c r="WPK40" s="2027"/>
      <c r="WPL40" s="2027"/>
      <c r="WPM40" s="2027"/>
      <c r="WPN40" s="2027"/>
      <c r="WPO40" s="2027"/>
      <c r="WPP40" s="2027"/>
      <c r="WPQ40" s="2027"/>
      <c r="WPR40" s="2027"/>
      <c r="WPS40" s="2027"/>
      <c r="WPT40" s="2027"/>
      <c r="WPU40" s="2027"/>
      <c r="WPV40" s="2027"/>
      <c r="WPW40" s="2027"/>
      <c r="WPX40" s="2027"/>
      <c r="WPY40" s="2027"/>
      <c r="WPZ40" s="2027"/>
      <c r="WQA40" s="2027"/>
      <c r="WQB40" s="2027"/>
      <c r="WQC40" s="2027"/>
      <c r="WQD40" s="2027"/>
      <c r="WQE40" s="2027"/>
      <c r="WQF40" s="2027"/>
      <c r="WQG40" s="2027"/>
      <c r="WQH40" s="2027"/>
      <c r="WQI40" s="2027"/>
      <c r="WQJ40" s="2027"/>
      <c r="WQK40" s="2027"/>
      <c r="WQL40" s="2027"/>
      <c r="WQM40" s="2027"/>
      <c r="WQN40" s="2027"/>
      <c r="WQO40" s="2027"/>
      <c r="WQP40" s="2027"/>
      <c r="WQQ40" s="2027"/>
      <c r="WQR40" s="2027"/>
      <c r="WQS40" s="2027"/>
      <c r="WQT40" s="2027"/>
      <c r="WQU40" s="2027"/>
      <c r="WQV40" s="2027"/>
      <c r="WQW40" s="2027"/>
      <c r="WQX40" s="2027"/>
      <c r="WQY40" s="2027"/>
      <c r="WQZ40" s="2027"/>
      <c r="WRA40" s="2027"/>
      <c r="WRB40" s="2027"/>
      <c r="WRC40" s="2027"/>
      <c r="WRD40" s="2027"/>
      <c r="WRE40" s="2027"/>
      <c r="WRF40" s="2027"/>
      <c r="WRG40" s="2027"/>
      <c r="WRH40" s="2027"/>
      <c r="WRI40" s="2027"/>
      <c r="WRJ40" s="2027"/>
      <c r="WRK40" s="2027"/>
      <c r="WRL40" s="2027"/>
      <c r="WRM40" s="2027"/>
      <c r="WRN40" s="2027"/>
      <c r="WRO40" s="2027"/>
      <c r="WRP40" s="2027"/>
      <c r="WRQ40" s="2027"/>
      <c r="WRR40" s="2027"/>
      <c r="WRS40" s="2027"/>
      <c r="WRT40" s="2027"/>
      <c r="WRU40" s="2027"/>
      <c r="WRV40" s="2027"/>
      <c r="WRW40" s="2027"/>
      <c r="WRX40" s="2027"/>
      <c r="WRY40" s="2027"/>
      <c r="WRZ40" s="2027"/>
      <c r="WSA40" s="2027"/>
      <c r="WSB40" s="2027"/>
      <c r="WSC40" s="2027"/>
      <c r="WSD40" s="2027"/>
      <c r="WSE40" s="2027"/>
      <c r="WSF40" s="2027"/>
      <c r="WSG40" s="2027"/>
      <c r="WSH40" s="2027"/>
      <c r="WSI40" s="2027"/>
      <c r="WSJ40" s="2027"/>
      <c r="WSK40" s="2027"/>
      <c r="WSL40" s="2027"/>
      <c r="WSM40" s="2027"/>
      <c r="WSN40" s="2027"/>
      <c r="WSO40" s="2027"/>
      <c r="WSP40" s="2027"/>
      <c r="WSQ40" s="2027"/>
      <c r="WSR40" s="2027"/>
      <c r="WSS40" s="2027"/>
      <c r="WST40" s="2027"/>
      <c r="WSU40" s="2027"/>
      <c r="WSV40" s="2027"/>
      <c r="WSW40" s="2027"/>
      <c r="WSX40" s="2027"/>
      <c r="WSY40" s="2027"/>
      <c r="WSZ40" s="2027"/>
      <c r="WTA40" s="2027"/>
      <c r="WTB40" s="2027"/>
      <c r="WTC40" s="2027"/>
      <c r="WTD40" s="2027"/>
      <c r="WTE40" s="2027"/>
      <c r="WTF40" s="2027"/>
      <c r="WTG40" s="2027"/>
      <c r="WTH40" s="2027"/>
      <c r="WTI40" s="2027"/>
      <c r="WTJ40" s="2027"/>
      <c r="WTK40" s="2027"/>
      <c r="WTL40" s="2027"/>
      <c r="WTM40" s="2027"/>
      <c r="WTN40" s="2027"/>
      <c r="WTO40" s="2027"/>
      <c r="WTP40" s="2027"/>
      <c r="WTQ40" s="2027"/>
      <c r="WTR40" s="2027"/>
      <c r="WTS40" s="2027"/>
      <c r="WTT40" s="2027"/>
      <c r="WTU40" s="2027"/>
      <c r="WTV40" s="2027"/>
      <c r="WTW40" s="2027"/>
      <c r="WTX40" s="2027"/>
      <c r="WTY40" s="2027"/>
      <c r="WTZ40" s="2027"/>
      <c r="WUA40" s="2027"/>
      <c r="WUB40" s="2027"/>
      <c r="WUC40" s="2027"/>
      <c r="WUD40" s="2027"/>
      <c r="WUE40" s="2027"/>
      <c r="WUF40" s="2027"/>
      <c r="WUG40" s="2027"/>
      <c r="WUH40" s="2027"/>
      <c r="WUI40" s="2027"/>
      <c r="WUJ40" s="2027"/>
      <c r="WUK40" s="2027"/>
      <c r="WUL40" s="2027"/>
      <c r="WUM40" s="2027"/>
      <c r="WUN40" s="2027"/>
      <c r="WUO40" s="2027"/>
      <c r="WUP40" s="2027"/>
      <c r="WUQ40" s="2027"/>
      <c r="WUR40" s="2027"/>
      <c r="WUS40" s="2027"/>
      <c r="WUT40" s="2027"/>
      <c r="WUU40" s="2027"/>
      <c r="WUV40" s="2027"/>
      <c r="WUW40" s="2027"/>
      <c r="WUX40" s="2027"/>
      <c r="WUY40" s="2027"/>
      <c r="WUZ40" s="2027"/>
      <c r="WVA40" s="2027"/>
      <c r="WVB40" s="2027"/>
      <c r="WVC40" s="2027"/>
      <c r="WVD40" s="2027"/>
      <c r="WVE40" s="2027"/>
      <c r="WVF40" s="2027"/>
      <c r="WVG40" s="2027"/>
      <c r="WVH40" s="2027"/>
      <c r="WVI40" s="2027"/>
      <c r="WVJ40" s="2027"/>
      <c r="WVK40" s="2027"/>
      <c r="WVL40" s="2027"/>
      <c r="WVM40" s="2027"/>
      <c r="WVN40" s="2027"/>
      <c r="WVO40" s="2027"/>
      <c r="WVP40" s="2027"/>
      <c r="WVQ40" s="2027"/>
      <c r="WVR40" s="2027"/>
      <c r="WVS40" s="2027"/>
      <c r="WVT40" s="2027"/>
      <c r="WVU40" s="2027"/>
      <c r="WVV40" s="2027"/>
      <c r="WVW40" s="2027"/>
      <c r="WVX40" s="2027"/>
      <c r="WVY40" s="2027"/>
      <c r="WVZ40" s="2027"/>
      <c r="WWA40" s="2027"/>
      <c r="WWB40" s="2027"/>
      <c r="WWC40" s="2027"/>
      <c r="WWD40" s="2027"/>
      <c r="WWE40" s="2027"/>
      <c r="WWF40" s="2027"/>
      <c r="WWG40" s="2027"/>
      <c r="WWH40" s="2027"/>
      <c r="WWI40" s="2027"/>
      <c r="WWJ40" s="2027"/>
      <c r="WWK40" s="2027"/>
      <c r="WWL40" s="2027"/>
      <c r="WWM40" s="2027"/>
      <c r="WWN40" s="2027"/>
      <c r="WWO40" s="2027"/>
      <c r="WWP40" s="2027"/>
      <c r="WWQ40" s="2027"/>
      <c r="WWR40" s="2027"/>
      <c r="WWS40" s="2027"/>
      <c r="WWT40" s="2027"/>
      <c r="WWU40" s="2027"/>
      <c r="WWV40" s="2027"/>
      <c r="WWW40" s="2027"/>
      <c r="WWX40" s="2027"/>
      <c r="WWY40" s="2027"/>
      <c r="WWZ40" s="2027"/>
      <c r="WXA40" s="2027"/>
      <c r="WXB40" s="2027"/>
      <c r="WXC40" s="2027"/>
      <c r="WXD40" s="2027"/>
      <c r="WXE40" s="2027"/>
      <c r="WXF40" s="2027"/>
      <c r="WXG40" s="2027"/>
      <c r="WXH40" s="2027"/>
      <c r="WXI40" s="2027"/>
      <c r="WXJ40" s="2027"/>
      <c r="WXK40" s="2027"/>
      <c r="WXL40" s="2027"/>
      <c r="WXM40" s="2027"/>
      <c r="WXN40" s="2027"/>
      <c r="WXO40" s="2027"/>
      <c r="WXP40" s="2027"/>
      <c r="WXQ40" s="2027"/>
      <c r="WXR40" s="2027"/>
      <c r="WXS40" s="2027"/>
      <c r="WXT40" s="2027"/>
      <c r="WXU40" s="2027"/>
      <c r="WXV40" s="2027"/>
      <c r="WXW40" s="2027"/>
      <c r="WXX40" s="2027"/>
      <c r="WXY40" s="2027"/>
      <c r="WXZ40" s="2027"/>
      <c r="WYA40" s="2027"/>
      <c r="WYB40" s="2027"/>
      <c r="WYC40" s="2027"/>
      <c r="WYD40" s="2027"/>
      <c r="WYE40" s="2027"/>
      <c r="WYF40" s="2027"/>
      <c r="WYG40" s="2027"/>
      <c r="WYH40" s="2027"/>
      <c r="WYI40" s="2027"/>
      <c r="WYJ40" s="2027"/>
      <c r="WYK40" s="2027"/>
      <c r="WYL40" s="2027"/>
      <c r="WYM40" s="2027"/>
      <c r="WYN40" s="2027"/>
      <c r="WYO40" s="2027"/>
      <c r="WYP40" s="2027"/>
      <c r="WYQ40" s="2027"/>
      <c r="WYR40" s="2027"/>
      <c r="WYS40" s="2027"/>
      <c r="WYT40" s="2027"/>
      <c r="WYU40" s="2027"/>
      <c r="WYV40" s="2027"/>
      <c r="WYW40" s="2027"/>
      <c r="WYX40" s="2027"/>
      <c r="WYY40" s="2027"/>
      <c r="WYZ40" s="2027"/>
      <c r="WZA40" s="2027"/>
      <c r="WZB40" s="2027"/>
      <c r="WZC40" s="2027"/>
      <c r="WZD40" s="2027"/>
      <c r="WZE40" s="2027"/>
      <c r="WZF40" s="2027"/>
      <c r="WZG40" s="2027"/>
      <c r="WZH40" s="2027"/>
      <c r="WZI40" s="2027"/>
      <c r="WZJ40" s="2027"/>
      <c r="WZK40" s="2027"/>
      <c r="WZL40" s="2027"/>
      <c r="WZM40" s="2027"/>
      <c r="WZN40" s="2027"/>
      <c r="WZO40" s="2027"/>
      <c r="WZP40" s="2027"/>
      <c r="WZQ40" s="2027"/>
      <c r="WZR40" s="2027"/>
      <c r="WZS40" s="2027"/>
      <c r="WZT40" s="2027"/>
      <c r="WZU40" s="2027"/>
      <c r="WZV40" s="2027"/>
      <c r="WZW40" s="2027"/>
      <c r="WZX40" s="2027"/>
      <c r="WZY40" s="2027"/>
      <c r="WZZ40" s="2027"/>
      <c r="XAA40" s="2027"/>
      <c r="XAB40" s="2027"/>
      <c r="XAC40" s="2027"/>
      <c r="XAD40" s="2027"/>
      <c r="XAE40" s="2027"/>
      <c r="XAF40" s="2027"/>
      <c r="XAG40" s="2027"/>
      <c r="XAH40" s="2027"/>
      <c r="XAI40" s="2027"/>
      <c r="XAJ40" s="2027"/>
      <c r="XAK40" s="2027"/>
      <c r="XAL40" s="2027"/>
      <c r="XAM40" s="2027"/>
      <c r="XAN40" s="2027"/>
      <c r="XAO40" s="2027"/>
      <c r="XAP40" s="2027"/>
      <c r="XAQ40" s="2027"/>
      <c r="XAR40" s="2027"/>
      <c r="XAS40" s="2027"/>
      <c r="XAT40" s="2027"/>
      <c r="XAU40" s="2027"/>
      <c r="XAV40" s="2027"/>
      <c r="XAW40" s="2027"/>
      <c r="XAX40" s="2027"/>
      <c r="XAY40" s="2027"/>
      <c r="XAZ40" s="2027"/>
      <c r="XBA40" s="2027"/>
      <c r="XBB40" s="2027"/>
      <c r="XBC40" s="2027"/>
      <c r="XBD40" s="2027"/>
      <c r="XBE40" s="2027"/>
      <c r="XBF40" s="2027"/>
      <c r="XBG40" s="2027"/>
      <c r="XBH40" s="2027"/>
      <c r="XBI40" s="2027"/>
      <c r="XBJ40" s="2027"/>
      <c r="XBK40" s="2027"/>
      <c r="XBL40" s="2027"/>
      <c r="XBM40" s="2027"/>
      <c r="XBN40" s="2027"/>
      <c r="XBO40" s="2027"/>
      <c r="XBP40" s="2027"/>
      <c r="XBQ40" s="2027"/>
      <c r="XBR40" s="2027"/>
      <c r="XBS40" s="2027"/>
      <c r="XBT40" s="2027"/>
      <c r="XBU40" s="2027"/>
      <c r="XBV40" s="2027"/>
      <c r="XBW40" s="2027"/>
      <c r="XBX40" s="2027"/>
      <c r="XBY40" s="2027"/>
      <c r="XBZ40" s="2027"/>
    </row>
    <row r="41" spans="1:16302" s="2021" customFormat="1" ht="25.5">
      <c r="A41" s="2029"/>
      <c r="B41" s="2031" t="s">
        <v>2304</v>
      </c>
      <c r="C41" s="2024"/>
      <c r="D41" s="2025"/>
      <c r="E41" s="2020">
        <f>SUM(E39:E40)</f>
        <v>154386</v>
      </c>
      <c r="F41" s="2020">
        <f t="shared" ref="F41:M41" si="6">SUM(F39:F40)</f>
        <v>796343</v>
      </c>
      <c r="G41" s="2020">
        <f t="shared" si="6"/>
        <v>154386</v>
      </c>
      <c r="H41" s="2020">
        <f t="shared" si="6"/>
        <v>0</v>
      </c>
      <c r="I41" s="2020">
        <f t="shared" si="6"/>
        <v>796343</v>
      </c>
      <c r="J41" s="2020">
        <f t="shared" si="6"/>
        <v>0</v>
      </c>
      <c r="K41" s="2020">
        <f t="shared" si="6"/>
        <v>0</v>
      </c>
      <c r="L41" s="2020">
        <f t="shared" si="6"/>
        <v>950729</v>
      </c>
      <c r="M41" s="2020">
        <f t="shared" si="6"/>
        <v>2874004</v>
      </c>
      <c r="N41" s="2027"/>
      <c r="O41" s="2027"/>
      <c r="P41" s="2027"/>
      <c r="Q41" s="2027"/>
      <c r="R41" s="2027"/>
      <c r="S41" s="2027"/>
      <c r="T41" s="2027"/>
      <c r="U41" s="2027"/>
      <c r="V41" s="2027"/>
      <c r="W41" s="2027"/>
      <c r="X41" s="2027"/>
      <c r="Y41" s="2027"/>
      <c r="Z41" s="2027"/>
      <c r="AA41" s="2027"/>
      <c r="AB41" s="2027"/>
      <c r="AC41" s="2027"/>
      <c r="AD41" s="2027"/>
      <c r="AE41" s="2027"/>
      <c r="AF41" s="2027"/>
      <c r="AG41" s="2027"/>
      <c r="AH41" s="2027"/>
      <c r="AI41" s="2027"/>
      <c r="AJ41" s="2027"/>
      <c r="AK41" s="2027"/>
      <c r="AL41" s="2027"/>
      <c r="AM41" s="2027"/>
      <c r="AN41" s="2027"/>
      <c r="AO41" s="2027"/>
      <c r="AP41" s="2027"/>
      <c r="AQ41" s="2027"/>
      <c r="AR41" s="2027"/>
      <c r="AS41" s="2027"/>
      <c r="AT41" s="2027"/>
      <c r="AU41" s="2027"/>
      <c r="AV41" s="2027"/>
      <c r="AW41" s="2027"/>
      <c r="AX41" s="2027"/>
      <c r="AY41" s="2027"/>
      <c r="AZ41" s="2027"/>
      <c r="BA41" s="2027"/>
      <c r="BB41" s="2027"/>
      <c r="BC41" s="2027"/>
      <c r="BD41" s="2027"/>
      <c r="BE41" s="2027"/>
      <c r="BF41" s="2027"/>
      <c r="BG41" s="2027"/>
      <c r="BH41" s="2027"/>
      <c r="BI41" s="2027"/>
      <c r="BJ41" s="2027"/>
      <c r="BK41" s="2027"/>
      <c r="BL41" s="2027"/>
      <c r="BM41" s="2027"/>
      <c r="BN41" s="2027"/>
      <c r="BO41" s="2027"/>
      <c r="BP41" s="2027"/>
      <c r="BQ41" s="2027"/>
      <c r="BR41" s="2027"/>
      <c r="BS41" s="2027"/>
      <c r="BT41" s="2027"/>
      <c r="BU41" s="2027"/>
      <c r="BV41" s="2027"/>
      <c r="BW41" s="2027"/>
      <c r="BX41" s="2027"/>
      <c r="BY41" s="2027"/>
      <c r="BZ41" s="2027"/>
      <c r="CA41" s="2027"/>
      <c r="CB41" s="2027"/>
      <c r="CC41" s="2027"/>
      <c r="CD41" s="2027"/>
      <c r="CE41" s="2027"/>
      <c r="CF41" s="2027"/>
      <c r="CG41" s="2027"/>
      <c r="CH41" s="2027"/>
      <c r="CI41" s="2027"/>
      <c r="CJ41" s="2027"/>
      <c r="CK41" s="2027"/>
      <c r="CL41" s="2027"/>
      <c r="CM41" s="2027"/>
      <c r="CN41" s="2027"/>
      <c r="CO41" s="2027"/>
      <c r="CP41" s="2027"/>
      <c r="CQ41" s="2027"/>
      <c r="CR41" s="2027"/>
      <c r="CS41" s="2027"/>
      <c r="CT41" s="2027"/>
      <c r="CU41" s="2027"/>
      <c r="CV41" s="2027"/>
      <c r="CW41" s="2027"/>
      <c r="CX41" s="2027"/>
      <c r="CY41" s="2027"/>
      <c r="CZ41" s="2027"/>
      <c r="DA41" s="2027"/>
      <c r="DB41" s="2027"/>
      <c r="DC41" s="2027"/>
      <c r="DD41" s="2027"/>
      <c r="DE41" s="2027"/>
      <c r="DF41" s="2027"/>
      <c r="DG41" s="2027"/>
      <c r="DH41" s="2027"/>
      <c r="DI41" s="2027"/>
      <c r="DJ41" s="2027"/>
      <c r="DK41" s="2027"/>
      <c r="DL41" s="2027"/>
      <c r="DM41" s="2027"/>
      <c r="DN41" s="2027"/>
      <c r="DO41" s="2027"/>
      <c r="DP41" s="2027"/>
      <c r="DQ41" s="2027"/>
      <c r="DR41" s="2027"/>
      <c r="DS41" s="2027"/>
      <c r="DT41" s="2027"/>
      <c r="DU41" s="2027"/>
      <c r="DV41" s="2027"/>
      <c r="DW41" s="2027"/>
      <c r="DX41" s="2027"/>
      <c r="DY41" s="2027"/>
      <c r="DZ41" s="2027"/>
      <c r="EA41" s="2027"/>
      <c r="EB41" s="2027"/>
      <c r="EC41" s="2027"/>
      <c r="ED41" s="2027"/>
      <c r="EE41" s="2027"/>
      <c r="EF41" s="2027"/>
      <c r="EG41" s="2027"/>
      <c r="EH41" s="2027"/>
      <c r="EI41" s="2027"/>
      <c r="EJ41" s="2027"/>
      <c r="EK41" s="2027"/>
      <c r="EL41" s="2027"/>
      <c r="EM41" s="2027"/>
      <c r="EN41" s="2027"/>
      <c r="EO41" s="2027"/>
      <c r="EP41" s="2027"/>
      <c r="EQ41" s="2027"/>
      <c r="ER41" s="2027"/>
      <c r="ES41" s="2027"/>
      <c r="ET41" s="2027"/>
      <c r="EU41" s="2027"/>
      <c r="EV41" s="2027"/>
      <c r="EW41" s="2027"/>
      <c r="EX41" s="2027"/>
      <c r="EY41" s="2027"/>
      <c r="EZ41" s="2027"/>
      <c r="FA41" s="2027"/>
      <c r="FB41" s="2027"/>
      <c r="FC41" s="2027"/>
      <c r="FD41" s="2027"/>
      <c r="FE41" s="2027"/>
      <c r="FF41" s="2027"/>
      <c r="FG41" s="2027"/>
      <c r="FH41" s="2027"/>
      <c r="FI41" s="2027"/>
      <c r="FJ41" s="2027"/>
      <c r="FK41" s="2027"/>
      <c r="FL41" s="2027"/>
      <c r="FM41" s="2027"/>
      <c r="FN41" s="2027"/>
      <c r="FO41" s="2027"/>
      <c r="FP41" s="2027"/>
      <c r="FQ41" s="2027"/>
      <c r="FR41" s="2027"/>
      <c r="FS41" s="2027"/>
      <c r="FT41" s="2027"/>
      <c r="FU41" s="2027"/>
      <c r="FV41" s="2027"/>
      <c r="FW41" s="2027"/>
      <c r="FX41" s="2027"/>
      <c r="FY41" s="2027"/>
      <c r="FZ41" s="2027"/>
      <c r="GA41" s="2027"/>
      <c r="GB41" s="2027"/>
      <c r="GC41" s="2027"/>
      <c r="GD41" s="2027"/>
      <c r="GE41" s="2027"/>
      <c r="GF41" s="2027"/>
      <c r="GG41" s="2027"/>
      <c r="GH41" s="2027"/>
      <c r="GI41" s="2027"/>
      <c r="GJ41" s="2027"/>
      <c r="GK41" s="2027"/>
      <c r="GL41" s="2027"/>
      <c r="GM41" s="2027"/>
      <c r="GN41" s="2027"/>
      <c r="GO41" s="2027"/>
      <c r="GP41" s="2027"/>
      <c r="GQ41" s="2027"/>
      <c r="GR41" s="2027"/>
      <c r="GS41" s="2027"/>
      <c r="GT41" s="2027"/>
      <c r="GU41" s="2027"/>
      <c r="GV41" s="2027"/>
      <c r="GW41" s="2027"/>
      <c r="GX41" s="2027"/>
      <c r="GY41" s="2027"/>
      <c r="GZ41" s="2027"/>
      <c r="HA41" s="2027"/>
      <c r="HB41" s="2027"/>
      <c r="HC41" s="2027"/>
      <c r="HD41" s="2027"/>
      <c r="HE41" s="2027"/>
      <c r="HF41" s="2027"/>
      <c r="HG41" s="2027"/>
      <c r="HH41" s="2027"/>
      <c r="HI41" s="2027"/>
      <c r="HJ41" s="2027"/>
      <c r="HK41" s="2027"/>
      <c r="HL41" s="2027"/>
      <c r="HM41" s="2027"/>
      <c r="HN41" s="2027"/>
      <c r="HO41" s="2027"/>
      <c r="HP41" s="2027"/>
      <c r="HQ41" s="2027"/>
      <c r="HR41" s="2027"/>
      <c r="HS41" s="2027"/>
      <c r="HT41" s="2027"/>
      <c r="HU41" s="2027"/>
      <c r="HV41" s="2027"/>
      <c r="HW41" s="2027"/>
      <c r="HX41" s="2027"/>
      <c r="HY41" s="2027"/>
      <c r="HZ41" s="2027"/>
      <c r="IA41" s="2027"/>
      <c r="IB41" s="2027"/>
      <c r="IC41" s="2027"/>
      <c r="ID41" s="2027"/>
      <c r="IE41" s="2027"/>
      <c r="IF41" s="2027"/>
      <c r="IG41" s="2027"/>
      <c r="IH41" s="2027"/>
      <c r="II41" s="2027"/>
      <c r="IJ41" s="2027"/>
      <c r="IK41" s="2027"/>
      <c r="IL41" s="2027"/>
      <c r="IM41" s="2027"/>
      <c r="IN41" s="2027"/>
      <c r="IO41" s="2027"/>
      <c r="IP41" s="2027"/>
      <c r="IQ41" s="2027"/>
      <c r="IR41" s="2027"/>
      <c r="IS41" s="2027"/>
      <c r="IT41" s="2027"/>
      <c r="IU41" s="2027"/>
      <c r="IV41" s="2027"/>
      <c r="IW41" s="2027"/>
      <c r="IX41" s="2027"/>
      <c r="IY41" s="2027"/>
      <c r="IZ41" s="2027"/>
      <c r="JA41" s="2027"/>
      <c r="JB41" s="2027"/>
      <c r="JC41" s="2027"/>
      <c r="JD41" s="2027"/>
      <c r="JE41" s="2027"/>
      <c r="JF41" s="2027"/>
      <c r="JG41" s="2027"/>
      <c r="JH41" s="2027"/>
      <c r="JI41" s="2027"/>
      <c r="JJ41" s="2027"/>
      <c r="JK41" s="2027"/>
      <c r="JL41" s="2027"/>
      <c r="JM41" s="2027"/>
      <c r="JN41" s="2027"/>
      <c r="JO41" s="2027"/>
      <c r="JP41" s="2027"/>
      <c r="JQ41" s="2027"/>
      <c r="JR41" s="2027"/>
      <c r="JS41" s="2027"/>
      <c r="JT41" s="2027"/>
      <c r="JU41" s="2027"/>
      <c r="JV41" s="2027"/>
      <c r="JW41" s="2027"/>
      <c r="JX41" s="2027"/>
      <c r="JY41" s="2027"/>
      <c r="JZ41" s="2027"/>
      <c r="KA41" s="2027"/>
      <c r="KB41" s="2027"/>
      <c r="KC41" s="2027"/>
      <c r="KD41" s="2027"/>
      <c r="KE41" s="2027"/>
      <c r="KF41" s="2027"/>
      <c r="KG41" s="2027"/>
      <c r="KH41" s="2027"/>
      <c r="KI41" s="2027"/>
      <c r="KJ41" s="2027"/>
      <c r="KK41" s="2027"/>
      <c r="KL41" s="2027"/>
      <c r="KM41" s="2027"/>
      <c r="KN41" s="2027"/>
      <c r="KO41" s="2027"/>
      <c r="KP41" s="2027"/>
      <c r="KQ41" s="2027"/>
      <c r="KR41" s="2027"/>
      <c r="KS41" s="2027"/>
      <c r="KT41" s="2027"/>
      <c r="KU41" s="2027"/>
      <c r="KV41" s="2027"/>
      <c r="KW41" s="2027"/>
      <c r="KX41" s="2027"/>
      <c r="KY41" s="2027"/>
      <c r="KZ41" s="2027"/>
      <c r="LA41" s="2027"/>
      <c r="LB41" s="2027"/>
      <c r="LC41" s="2027"/>
      <c r="LD41" s="2027"/>
      <c r="LE41" s="2027"/>
      <c r="LF41" s="2027"/>
      <c r="LG41" s="2027"/>
      <c r="LH41" s="2027"/>
      <c r="LI41" s="2027"/>
      <c r="LJ41" s="2027"/>
      <c r="LK41" s="2027"/>
      <c r="LL41" s="2027"/>
      <c r="LM41" s="2027"/>
      <c r="LN41" s="2027"/>
      <c r="LO41" s="2027"/>
      <c r="LP41" s="2027"/>
      <c r="LQ41" s="2027"/>
      <c r="LR41" s="2027"/>
      <c r="LS41" s="2027"/>
      <c r="LT41" s="2027"/>
      <c r="LU41" s="2027"/>
      <c r="LV41" s="2027"/>
      <c r="LW41" s="2027"/>
      <c r="LX41" s="2027"/>
      <c r="LY41" s="2027"/>
      <c r="LZ41" s="2027"/>
      <c r="MA41" s="2027"/>
      <c r="MB41" s="2027"/>
      <c r="MC41" s="2027"/>
      <c r="MD41" s="2027"/>
      <c r="ME41" s="2027"/>
      <c r="MF41" s="2027"/>
      <c r="MG41" s="2027"/>
      <c r="MH41" s="2027"/>
      <c r="MI41" s="2027"/>
      <c r="MJ41" s="2027"/>
      <c r="MK41" s="2027"/>
      <c r="ML41" s="2027"/>
      <c r="MM41" s="2027"/>
      <c r="MN41" s="2027"/>
      <c r="MO41" s="2027"/>
      <c r="MP41" s="2027"/>
      <c r="MQ41" s="2027"/>
      <c r="MR41" s="2027"/>
      <c r="MS41" s="2027"/>
      <c r="MT41" s="2027"/>
      <c r="MU41" s="2027"/>
      <c r="MV41" s="2027"/>
      <c r="MW41" s="2027"/>
      <c r="MX41" s="2027"/>
      <c r="MY41" s="2027"/>
      <c r="MZ41" s="2027"/>
      <c r="NA41" s="2027"/>
      <c r="NB41" s="2027"/>
      <c r="NC41" s="2027"/>
      <c r="ND41" s="2027"/>
      <c r="NE41" s="2027"/>
      <c r="NF41" s="2027"/>
      <c r="NG41" s="2027"/>
      <c r="NH41" s="2027"/>
      <c r="NI41" s="2027"/>
      <c r="NJ41" s="2027"/>
      <c r="NK41" s="2027"/>
      <c r="NL41" s="2027"/>
      <c r="NM41" s="2027"/>
      <c r="NN41" s="2027"/>
      <c r="NO41" s="2027"/>
      <c r="NP41" s="2027"/>
      <c r="NQ41" s="2027"/>
      <c r="NR41" s="2027"/>
      <c r="NS41" s="2027"/>
      <c r="NT41" s="2027"/>
      <c r="NU41" s="2027"/>
      <c r="NV41" s="2027"/>
      <c r="NW41" s="2027"/>
      <c r="NX41" s="2027"/>
      <c r="NY41" s="2027"/>
      <c r="NZ41" s="2027"/>
      <c r="OA41" s="2027"/>
      <c r="OB41" s="2027"/>
      <c r="OC41" s="2027"/>
      <c r="OD41" s="2027"/>
      <c r="OE41" s="2027"/>
      <c r="OF41" s="2027"/>
      <c r="OG41" s="2027"/>
      <c r="OH41" s="2027"/>
      <c r="OI41" s="2027"/>
      <c r="OJ41" s="2027"/>
      <c r="OK41" s="2027"/>
      <c r="OL41" s="2027"/>
      <c r="OM41" s="2027"/>
      <c r="ON41" s="2027"/>
      <c r="OO41" s="2027"/>
      <c r="OP41" s="2027"/>
      <c r="OQ41" s="2027"/>
      <c r="OR41" s="2027"/>
      <c r="OS41" s="2027"/>
      <c r="OT41" s="2027"/>
      <c r="OU41" s="2027"/>
      <c r="OV41" s="2027"/>
      <c r="OW41" s="2027"/>
      <c r="OX41" s="2027"/>
      <c r="OY41" s="2027"/>
      <c r="OZ41" s="2027"/>
      <c r="PA41" s="2027"/>
      <c r="PB41" s="2027"/>
      <c r="PC41" s="2027"/>
      <c r="PD41" s="2027"/>
      <c r="PE41" s="2027"/>
      <c r="PF41" s="2027"/>
      <c r="PG41" s="2027"/>
      <c r="PH41" s="2027"/>
      <c r="PI41" s="2027"/>
      <c r="PJ41" s="2027"/>
      <c r="PK41" s="2027"/>
      <c r="PL41" s="2027"/>
      <c r="PM41" s="2027"/>
      <c r="PN41" s="2027"/>
      <c r="PO41" s="2027"/>
      <c r="PP41" s="2027"/>
      <c r="PQ41" s="2027"/>
      <c r="PR41" s="2027"/>
      <c r="PS41" s="2027"/>
      <c r="PT41" s="2027"/>
      <c r="PU41" s="2027"/>
      <c r="PV41" s="2027"/>
      <c r="PW41" s="2027"/>
      <c r="PX41" s="2027"/>
      <c r="PY41" s="2027"/>
      <c r="PZ41" s="2027"/>
      <c r="QA41" s="2027"/>
      <c r="QB41" s="2027"/>
      <c r="QC41" s="2027"/>
      <c r="QD41" s="2027"/>
      <c r="QE41" s="2027"/>
      <c r="QF41" s="2027"/>
      <c r="QG41" s="2027"/>
      <c r="QH41" s="2027"/>
      <c r="QI41" s="2027"/>
      <c r="QJ41" s="2027"/>
      <c r="QK41" s="2027"/>
      <c r="QL41" s="2027"/>
      <c r="QM41" s="2027"/>
      <c r="QN41" s="2027"/>
      <c r="QO41" s="2027"/>
      <c r="QP41" s="2027"/>
      <c r="QQ41" s="2027"/>
      <c r="QR41" s="2027"/>
      <c r="QS41" s="2027"/>
      <c r="QT41" s="2027"/>
      <c r="QU41" s="2027"/>
      <c r="QV41" s="2027"/>
      <c r="QW41" s="2027"/>
      <c r="QX41" s="2027"/>
      <c r="QY41" s="2027"/>
      <c r="QZ41" s="2027"/>
      <c r="RA41" s="2027"/>
      <c r="RB41" s="2027"/>
      <c r="RC41" s="2027"/>
      <c r="RD41" s="2027"/>
      <c r="RE41" s="2027"/>
      <c r="RF41" s="2027"/>
      <c r="RG41" s="2027"/>
      <c r="RH41" s="2027"/>
      <c r="RI41" s="2027"/>
      <c r="RJ41" s="2027"/>
      <c r="RK41" s="2027"/>
      <c r="RL41" s="2027"/>
      <c r="RM41" s="2027"/>
      <c r="RN41" s="2027"/>
      <c r="RO41" s="2027"/>
      <c r="RP41" s="2027"/>
      <c r="RQ41" s="2027"/>
      <c r="RR41" s="2027"/>
      <c r="RS41" s="2027"/>
      <c r="RT41" s="2027"/>
      <c r="RU41" s="2027"/>
      <c r="RV41" s="2027"/>
      <c r="RW41" s="2027"/>
      <c r="RX41" s="2027"/>
      <c r="RY41" s="2027"/>
      <c r="RZ41" s="2027"/>
      <c r="SA41" s="2027"/>
      <c r="SB41" s="2027"/>
      <c r="SC41" s="2027"/>
      <c r="SD41" s="2027"/>
      <c r="SE41" s="2027"/>
      <c r="SF41" s="2027"/>
      <c r="SG41" s="2027"/>
      <c r="SH41" s="2027"/>
      <c r="SI41" s="2027"/>
      <c r="SJ41" s="2027"/>
      <c r="SK41" s="2027"/>
      <c r="SL41" s="2027"/>
      <c r="SM41" s="2027"/>
      <c r="SN41" s="2027"/>
      <c r="SO41" s="2027"/>
      <c r="SP41" s="2027"/>
      <c r="SQ41" s="2027"/>
      <c r="SR41" s="2027"/>
      <c r="SS41" s="2027"/>
      <c r="ST41" s="2027"/>
      <c r="SU41" s="2027"/>
      <c r="SV41" s="2027"/>
      <c r="SW41" s="2027"/>
      <c r="SX41" s="2027"/>
      <c r="SY41" s="2027"/>
      <c r="SZ41" s="2027"/>
      <c r="TA41" s="2027"/>
      <c r="TB41" s="2027"/>
      <c r="TC41" s="2027"/>
      <c r="TD41" s="2027"/>
      <c r="TE41" s="2027"/>
      <c r="TF41" s="2027"/>
      <c r="TG41" s="2027"/>
      <c r="TH41" s="2027"/>
      <c r="TI41" s="2027"/>
      <c r="TJ41" s="2027"/>
      <c r="TK41" s="2027"/>
      <c r="TL41" s="2027"/>
      <c r="TM41" s="2027"/>
      <c r="TN41" s="2027"/>
      <c r="TO41" s="2027"/>
      <c r="TP41" s="2027"/>
      <c r="TQ41" s="2027"/>
      <c r="TR41" s="2027"/>
      <c r="TS41" s="2027"/>
      <c r="TT41" s="2027"/>
      <c r="TU41" s="2027"/>
      <c r="TV41" s="2027"/>
      <c r="TW41" s="2027"/>
      <c r="TX41" s="2027"/>
      <c r="TY41" s="2027"/>
      <c r="TZ41" s="2027"/>
      <c r="UA41" s="2027"/>
      <c r="UB41" s="2027"/>
      <c r="UC41" s="2027"/>
      <c r="UD41" s="2027"/>
      <c r="UE41" s="2027"/>
      <c r="UF41" s="2027"/>
      <c r="UG41" s="2027"/>
      <c r="UH41" s="2027"/>
      <c r="UI41" s="2027"/>
      <c r="UJ41" s="2027"/>
      <c r="UK41" s="2027"/>
      <c r="UL41" s="2027"/>
      <c r="UM41" s="2027"/>
      <c r="UN41" s="2027"/>
      <c r="UO41" s="2027"/>
      <c r="UP41" s="2027"/>
      <c r="UQ41" s="2027"/>
      <c r="UR41" s="2027"/>
      <c r="US41" s="2027"/>
      <c r="UT41" s="2027"/>
      <c r="UU41" s="2027"/>
      <c r="UV41" s="2027"/>
      <c r="UW41" s="2027"/>
      <c r="UX41" s="2027"/>
      <c r="UY41" s="2027"/>
      <c r="UZ41" s="2027"/>
      <c r="VA41" s="2027"/>
      <c r="VB41" s="2027"/>
      <c r="VC41" s="2027"/>
      <c r="VD41" s="2027"/>
      <c r="VE41" s="2027"/>
      <c r="VF41" s="2027"/>
      <c r="VG41" s="2027"/>
      <c r="VH41" s="2027"/>
      <c r="VI41" s="2027"/>
      <c r="VJ41" s="2027"/>
      <c r="VK41" s="2027"/>
      <c r="VL41" s="2027"/>
      <c r="VM41" s="2027"/>
      <c r="VN41" s="2027"/>
      <c r="VO41" s="2027"/>
      <c r="VP41" s="2027"/>
      <c r="VQ41" s="2027"/>
      <c r="VR41" s="2027"/>
      <c r="VS41" s="2027"/>
      <c r="VT41" s="2027"/>
      <c r="VU41" s="2027"/>
      <c r="VV41" s="2027"/>
      <c r="VW41" s="2027"/>
      <c r="VX41" s="2027"/>
      <c r="VY41" s="2027"/>
      <c r="VZ41" s="2027"/>
      <c r="WA41" s="2027"/>
      <c r="WB41" s="2027"/>
      <c r="WC41" s="2027"/>
      <c r="WD41" s="2027"/>
      <c r="WE41" s="2027"/>
      <c r="WF41" s="2027"/>
      <c r="WG41" s="2027"/>
      <c r="WH41" s="2027"/>
      <c r="WI41" s="2027"/>
      <c r="WJ41" s="2027"/>
      <c r="WK41" s="2027"/>
      <c r="WL41" s="2027"/>
      <c r="WM41" s="2027"/>
      <c r="WN41" s="2027"/>
      <c r="WO41" s="2027"/>
      <c r="WP41" s="2027"/>
      <c r="WQ41" s="2027"/>
      <c r="WR41" s="2027"/>
      <c r="WS41" s="2027"/>
      <c r="WT41" s="2027"/>
      <c r="WU41" s="2027"/>
      <c r="WV41" s="2027"/>
      <c r="WW41" s="2027"/>
      <c r="WX41" s="2027"/>
      <c r="WY41" s="2027"/>
      <c r="WZ41" s="2027"/>
      <c r="XA41" s="2027"/>
      <c r="XB41" s="2027"/>
      <c r="XC41" s="2027"/>
      <c r="XD41" s="2027"/>
      <c r="XE41" s="2027"/>
      <c r="XF41" s="2027"/>
      <c r="XG41" s="2027"/>
      <c r="XH41" s="2027"/>
      <c r="XI41" s="2027"/>
      <c r="XJ41" s="2027"/>
      <c r="XK41" s="2027"/>
      <c r="XL41" s="2027"/>
      <c r="XM41" s="2027"/>
      <c r="XN41" s="2027"/>
      <c r="XO41" s="2027"/>
      <c r="XP41" s="2027"/>
      <c r="XQ41" s="2027"/>
      <c r="XR41" s="2027"/>
      <c r="XS41" s="2027"/>
      <c r="XT41" s="2027"/>
      <c r="XU41" s="2027"/>
      <c r="XV41" s="2027"/>
      <c r="XW41" s="2027"/>
      <c r="XX41" s="2027"/>
      <c r="XY41" s="2027"/>
      <c r="XZ41" s="2027"/>
      <c r="YA41" s="2027"/>
      <c r="YB41" s="2027"/>
      <c r="YC41" s="2027"/>
      <c r="YD41" s="2027"/>
      <c r="YE41" s="2027"/>
      <c r="YF41" s="2027"/>
      <c r="YG41" s="2027"/>
      <c r="YH41" s="2027"/>
      <c r="YI41" s="2027"/>
      <c r="YJ41" s="2027"/>
      <c r="YK41" s="2027"/>
      <c r="YL41" s="2027"/>
      <c r="YM41" s="2027"/>
      <c r="YN41" s="2027"/>
      <c r="YO41" s="2027"/>
      <c r="YP41" s="2027"/>
      <c r="YQ41" s="2027"/>
      <c r="YR41" s="2027"/>
      <c r="YS41" s="2027"/>
      <c r="YT41" s="2027"/>
      <c r="YU41" s="2027"/>
      <c r="YV41" s="2027"/>
      <c r="YW41" s="2027"/>
      <c r="YX41" s="2027"/>
      <c r="YY41" s="2027"/>
      <c r="YZ41" s="2027"/>
      <c r="ZA41" s="2027"/>
      <c r="ZB41" s="2027"/>
      <c r="ZC41" s="2027"/>
      <c r="ZD41" s="2027"/>
      <c r="ZE41" s="2027"/>
      <c r="ZF41" s="2027"/>
      <c r="ZG41" s="2027"/>
      <c r="ZH41" s="2027"/>
      <c r="ZI41" s="2027"/>
      <c r="ZJ41" s="2027"/>
      <c r="ZK41" s="2027"/>
      <c r="ZL41" s="2027"/>
      <c r="ZM41" s="2027"/>
      <c r="ZN41" s="2027"/>
      <c r="ZO41" s="2027"/>
      <c r="ZP41" s="2027"/>
      <c r="ZQ41" s="2027"/>
      <c r="ZR41" s="2027"/>
      <c r="ZS41" s="2027"/>
      <c r="ZT41" s="2027"/>
      <c r="ZU41" s="2027"/>
      <c r="ZV41" s="2027"/>
      <c r="ZW41" s="2027"/>
      <c r="ZX41" s="2027"/>
      <c r="ZY41" s="2027"/>
      <c r="ZZ41" s="2027"/>
      <c r="AAA41" s="2027"/>
      <c r="AAB41" s="2027"/>
      <c r="AAC41" s="2027"/>
      <c r="AAD41" s="2027"/>
      <c r="AAE41" s="2027"/>
      <c r="AAF41" s="2027"/>
      <c r="AAG41" s="2027"/>
      <c r="AAH41" s="2027"/>
      <c r="AAI41" s="2027"/>
      <c r="AAJ41" s="2027"/>
      <c r="AAK41" s="2027"/>
      <c r="AAL41" s="2027"/>
      <c r="AAM41" s="2027"/>
      <c r="AAN41" s="2027"/>
      <c r="AAO41" s="2027"/>
      <c r="AAP41" s="2027"/>
      <c r="AAQ41" s="2027"/>
      <c r="AAR41" s="2027"/>
      <c r="AAS41" s="2027"/>
      <c r="AAT41" s="2027"/>
      <c r="AAU41" s="2027"/>
      <c r="AAV41" s="2027"/>
      <c r="AAW41" s="2027"/>
      <c r="AAX41" s="2027"/>
      <c r="AAY41" s="2027"/>
      <c r="AAZ41" s="2027"/>
      <c r="ABA41" s="2027"/>
      <c r="ABB41" s="2027"/>
      <c r="ABC41" s="2027"/>
      <c r="ABD41" s="2027"/>
      <c r="ABE41" s="2027"/>
      <c r="ABF41" s="2027"/>
      <c r="ABG41" s="2027"/>
      <c r="ABH41" s="2027"/>
      <c r="ABI41" s="2027"/>
      <c r="ABJ41" s="2027"/>
      <c r="ABK41" s="2027"/>
      <c r="ABL41" s="2027"/>
      <c r="ABM41" s="2027"/>
      <c r="ABN41" s="2027"/>
      <c r="ABO41" s="2027"/>
      <c r="ABP41" s="2027"/>
      <c r="ABQ41" s="2027"/>
      <c r="ABR41" s="2027"/>
      <c r="ABS41" s="2027"/>
      <c r="ABT41" s="2027"/>
      <c r="ABU41" s="2027"/>
      <c r="ABV41" s="2027"/>
      <c r="ABW41" s="2027"/>
      <c r="ABX41" s="2027"/>
      <c r="ABY41" s="2027"/>
      <c r="ABZ41" s="2027"/>
      <c r="ACA41" s="2027"/>
      <c r="ACB41" s="2027"/>
      <c r="ACC41" s="2027"/>
      <c r="ACD41" s="2027"/>
      <c r="ACE41" s="2027"/>
      <c r="ACF41" s="2027"/>
      <c r="ACG41" s="2027"/>
      <c r="ACH41" s="2027"/>
      <c r="ACI41" s="2027"/>
      <c r="ACJ41" s="2027"/>
      <c r="ACK41" s="2027"/>
      <c r="ACL41" s="2027"/>
      <c r="ACM41" s="2027"/>
      <c r="ACN41" s="2027"/>
      <c r="ACO41" s="2027"/>
      <c r="ACP41" s="2027"/>
      <c r="ACQ41" s="2027"/>
      <c r="ACR41" s="2027"/>
      <c r="ACS41" s="2027"/>
      <c r="ACT41" s="2027"/>
      <c r="ACU41" s="2027"/>
      <c r="ACV41" s="2027"/>
      <c r="ACW41" s="2027"/>
      <c r="ACX41" s="2027"/>
      <c r="ACY41" s="2027"/>
      <c r="ACZ41" s="2027"/>
      <c r="ADA41" s="2027"/>
      <c r="ADB41" s="2027"/>
      <c r="ADC41" s="2027"/>
      <c r="ADD41" s="2027"/>
      <c r="ADE41" s="2027"/>
      <c r="ADF41" s="2027"/>
      <c r="ADG41" s="2027"/>
      <c r="ADH41" s="2027"/>
      <c r="ADI41" s="2027"/>
      <c r="ADJ41" s="2027"/>
      <c r="ADK41" s="2027"/>
      <c r="ADL41" s="2027"/>
      <c r="ADM41" s="2027"/>
      <c r="ADN41" s="2027"/>
      <c r="ADO41" s="2027"/>
      <c r="ADP41" s="2027"/>
      <c r="ADQ41" s="2027"/>
      <c r="ADR41" s="2027"/>
      <c r="ADS41" s="2027"/>
      <c r="ADT41" s="2027"/>
      <c r="ADU41" s="2027"/>
      <c r="ADV41" s="2027"/>
      <c r="ADW41" s="2027"/>
      <c r="ADX41" s="2027"/>
      <c r="ADY41" s="2027"/>
      <c r="ADZ41" s="2027"/>
      <c r="AEA41" s="2027"/>
      <c r="AEB41" s="2027"/>
      <c r="AEC41" s="2027"/>
      <c r="AED41" s="2027"/>
      <c r="AEE41" s="2027"/>
      <c r="AEF41" s="2027"/>
      <c r="AEG41" s="2027"/>
      <c r="AEH41" s="2027"/>
      <c r="AEI41" s="2027"/>
      <c r="AEJ41" s="2027"/>
      <c r="AEK41" s="2027"/>
      <c r="AEL41" s="2027"/>
      <c r="AEM41" s="2027"/>
      <c r="AEN41" s="2027"/>
      <c r="AEO41" s="2027"/>
      <c r="AEP41" s="2027"/>
      <c r="AEQ41" s="2027"/>
      <c r="AER41" s="2027"/>
      <c r="AES41" s="2027"/>
      <c r="AET41" s="2027"/>
      <c r="AEU41" s="2027"/>
      <c r="AEV41" s="2027"/>
      <c r="AEW41" s="2027"/>
      <c r="AEX41" s="2027"/>
      <c r="AEY41" s="2027"/>
      <c r="AEZ41" s="2027"/>
      <c r="AFA41" s="2027"/>
      <c r="AFB41" s="2027"/>
      <c r="AFC41" s="2027"/>
      <c r="AFD41" s="2027"/>
      <c r="AFE41" s="2027"/>
      <c r="AFF41" s="2027"/>
      <c r="AFG41" s="2027"/>
      <c r="AFH41" s="2027"/>
      <c r="AFI41" s="2027"/>
      <c r="AFJ41" s="2027"/>
      <c r="AFK41" s="2027"/>
      <c r="AFL41" s="2027"/>
      <c r="AFM41" s="2027"/>
      <c r="AFN41" s="2027"/>
      <c r="AFO41" s="2027"/>
      <c r="AFP41" s="2027"/>
      <c r="AFQ41" s="2027"/>
      <c r="AFR41" s="2027"/>
      <c r="AFS41" s="2027"/>
      <c r="AFT41" s="2027"/>
      <c r="AFU41" s="2027"/>
      <c r="AFV41" s="2027"/>
      <c r="AFW41" s="2027"/>
      <c r="AFX41" s="2027"/>
      <c r="AFY41" s="2027"/>
      <c r="AFZ41" s="2027"/>
      <c r="AGA41" s="2027"/>
      <c r="AGB41" s="2027"/>
      <c r="AGC41" s="2027"/>
      <c r="AGD41" s="2027"/>
      <c r="AGE41" s="2027"/>
      <c r="AGF41" s="2027"/>
      <c r="AGG41" s="2027"/>
      <c r="AGH41" s="2027"/>
      <c r="AGI41" s="2027"/>
      <c r="AGJ41" s="2027"/>
      <c r="AGK41" s="2027"/>
      <c r="AGL41" s="2027"/>
      <c r="AGM41" s="2027"/>
      <c r="AGN41" s="2027"/>
      <c r="AGO41" s="2027"/>
      <c r="AGP41" s="2027"/>
      <c r="AGQ41" s="2027"/>
      <c r="AGR41" s="2027"/>
      <c r="AGS41" s="2027"/>
      <c r="AGT41" s="2027"/>
      <c r="AGU41" s="2027"/>
      <c r="AGV41" s="2027"/>
      <c r="AGW41" s="2027"/>
      <c r="AGX41" s="2027"/>
      <c r="AGY41" s="2027"/>
      <c r="AGZ41" s="2027"/>
      <c r="AHA41" s="2027"/>
      <c r="AHB41" s="2027"/>
      <c r="AHC41" s="2027"/>
      <c r="AHD41" s="2027"/>
      <c r="AHE41" s="2027"/>
      <c r="AHF41" s="2027"/>
      <c r="AHG41" s="2027"/>
      <c r="AHH41" s="2027"/>
      <c r="AHI41" s="2027"/>
      <c r="AHJ41" s="2027"/>
      <c r="AHK41" s="2027"/>
      <c r="AHL41" s="2027"/>
      <c r="AHM41" s="2027"/>
      <c r="AHN41" s="2027"/>
      <c r="AHO41" s="2027"/>
      <c r="AHP41" s="2027"/>
      <c r="AHQ41" s="2027"/>
      <c r="AHR41" s="2027"/>
      <c r="AHS41" s="2027"/>
      <c r="AHT41" s="2027"/>
      <c r="AHU41" s="2027"/>
      <c r="AHV41" s="2027"/>
      <c r="AHW41" s="2027"/>
      <c r="AHX41" s="2027"/>
      <c r="AHY41" s="2027"/>
      <c r="AHZ41" s="2027"/>
      <c r="AIA41" s="2027"/>
      <c r="AIB41" s="2027"/>
      <c r="AIC41" s="2027"/>
      <c r="AID41" s="2027"/>
      <c r="AIE41" s="2027"/>
      <c r="AIF41" s="2027"/>
      <c r="AIG41" s="2027"/>
      <c r="AIH41" s="2027"/>
      <c r="AII41" s="2027"/>
      <c r="AIJ41" s="2027"/>
      <c r="AIK41" s="2027"/>
      <c r="AIL41" s="2027"/>
      <c r="AIM41" s="2027"/>
      <c r="AIN41" s="2027"/>
      <c r="AIO41" s="2027"/>
      <c r="AIP41" s="2027"/>
      <c r="AIQ41" s="2027"/>
      <c r="AIR41" s="2027"/>
      <c r="AIS41" s="2027"/>
      <c r="AIT41" s="2027"/>
      <c r="AIU41" s="2027"/>
      <c r="AIV41" s="2027"/>
      <c r="AIW41" s="2027"/>
      <c r="AIX41" s="2027"/>
      <c r="AIY41" s="2027"/>
      <c r="AIZ41" s="2027"/>
      <c r="AJA41" s="2027"/>
      <c r="AJB41" s="2027"/>
      <c r="AJC41" s="2027"/>
      <c r="AJD41" s="2027"/>
      <c r="AJE41" s="2027"/>
      <c r="AJF41" s="2027"/>
      <c r="AJG41" s="2027"/>
      <c r="AJH41" s="2027"/>
      <c r="AJI41" s="2027"/>
      <c r="AJJ41" s="2027"/>
      <c r="AJK41" s="2027"/>
      <c r="AJL41" s="2027"/>
      <c r="AJM41" s="2027"/>
      <c r="AJN41" s="2027"/>
      <c r="AJO41" s="2027"/>
      <c r="AJP41" s="2027"/>
      <c r="AJQ41" s="2027"/>
      <c r="AJR41" s="2027"/>
      <c r="AJS41" s="2027"/>
      <c r="AJT41" s="2027"/>
      <c r="AJU41" s="2027"/>
      <c r="AJV41" s="2027"/>
      <c r="AJW41" s="2027"/>
      <c r="AJX41" s="2027"/>
      <c r="AJY41" s="2027"/>
      <c r="AJZ41" s="2027"/>
      <c r="AKA41" s="2027"/>
      <c r="AKB41" s="2027"/>
      <c r="AKC41" s="2027"/>
      <c r="AKD41" s="2027"/>
      <c r="AKE41" s="2027"/>
      <c r="AKF41" s="2027"/>
      <c r="AKG41" s="2027"/>
      <c r="AKH41" s="2027"/>
      <c r="AKI41" s="2027"/>
      <c r="AKJ41" s="2027"/>
      <c r="AKK41" s="2027"/>
      <c r="AKL41" s="2027"/>
      <c r="AKM41" s="2027"/>
      <c r="AKN41" s="2027"/>
      <c r="AKO41" s="2027"/>
      <c r="AKP41" s="2027"/>
      <c r="AKQ41" s="2027"/>
      <c r="AKR41" s="2027"/>
      <c r="AKS41" s="2027"/>
      <c r="AKT41" s="2027"/>
      <c r="AKU41" s="2027"/>
      <c r="AKV41" s="2027"/>
      <c r="AKW41" s="2027"/>
      <c r="AKX41" s="2027"/>
      <c r="AKY41" s="2027"/>
      <c r="AKZ41" s="2027"/>
      <c r="ALA41" s="2027"/>
      <c r="ALB41" s="2027"/>
      <c r="ALC41" s="2027"/>
      <c r="ALD41" s="2027"/>
      <c r="ALE41" s="2027"/>
      <c r="ALF41" s="2027"/>
      <c r="ALG41" s="2027"/>
      <c r="ALH41" s="2027"/>
      <c r="ALI41" s="2027"/>
      <c r="ALJ41" s="2027"/>
      <c r="ALK41" s="2027"/>
      <c r="ALL41" s="2027"/>
      <c r="ALM41" s="2027"/>
      <c r="ALN41" s="2027"/>
      <c r="ALO41" s="2027"/>
      <c r="ALP41" s="2027"/>
      <c r="ALQ41" s="2027"/>
      <c r="ALR41" s="2027"/>
      <c r="ALS41" s="2027"/>
      <c r="ALT41" s="2027"/>
      <c r="ALU41" s="2027"/>
      <c r="ALV41" s="2027"/>
      <c r="ALW41" s="2027"/>
      <c r="ALX41" s="2027"/>
      <c r="ALY41" s="2027"/>
      <c r="ALZ41" s="2027"/>
      <c r="AMA41" s="2027"/>
      <c r="AMB41" s="2027"/>
      <c r="AMC41" s="2027"/>
      <c r="AMD41" s="2027"/>
      <c r="AME41" s="2027"/>
      <c r="AMF41" s="2027"/>
      <c r="AMG41" s="2027"/>
      <c r="AMH41" s="2027"/>
      <c r="AMI41" s="2027"/>
      <c r="AMJ41" s="2027"/>
      <c r="AMK41" s="2027"/>
      <c r="AML41" s="2027"/>
      <c r="AMM41" s="2027"/>
      <c r="AMN41" s="2027"/>
      <c r="AMO41" s="2027"/>
      <c r="AMP41" s="2027"/>
      <c r="AMQ41" s="2027"/>
      <c r="AMR41" s="2027"/>
      <c r="AMS41" s="2027"/>
      <c r="AMT41" s="2027"/>
      <c r="AMU41" s="2027"/>
      <c r="AMV41" s="2027"/>
      <c r="AMW41" s="2027"/>
      <c r="AMX41" s="2027"/>
      <c r="AMY41" s="2027"/>
      <c r="AMZ41" s="2027"/>
      <c r="ANA41" s="2027"/>
      <c r="ANB41" s="2027"/>
      <c r="ANC41" s="2027"/>
      <c r="AND41" s="2027"/>
      <c r="ANE41" s="2027"/>
      <c r="ANF41" s="2027"/>
      <c r="ANG41" s="2027"/>
      <c r="ANH41" s="2027"/>
      <c r="ANI41" s="2027"/>
      <c r="ANJ41" s="2027"/>
      <c r="ANK41" s="2027"/>
      <c r="ANL41" s="2027"/>
      <c r="ANM41" s="2027"/>
      <c r="ANN41" s="2027"/>
      <c r="ANO41" s="2027"/>
      <c r="ANP41" s="2027"/>
      <c r="ANQ41" s="2027"/>
      <c r="ANR41" s="2027"/>
      <c r="ANS41" s="2027"/>
      <c r="ANT41" s="2027"/>
      <c r="ANU41" s="2027"/>
      <c r="ANV41" s="2027"/>
      <c r="ANW41" s="2027"/>
      <c r="ANX41" s="2027"/>
      <c r="ANY41" s="2027"/>
      <c r="ANZ41" s="2027"/>
      <c r="AOA41" s="2027"/>
      <c r="AOB41" s="2027"/>
      <c r="AOC41" s="2027"/>
      <c r="AOD41" s="2027"/>
      <c r="AOE41" s="2027"/>
      <c r="AOF41" s="2027"/>
      <c r="AOG41" s="2027"/>
      <c r="AOH41" s="2027"/>
      <c r="AOI41" s="2027"/>
      <c r="AOJ41" s="2027"/>
      <c r="AOK41" s="2027"/>
      <c r="AOL41" s="2027"/>
      <c r="AOM41" s="2027"/>
      <c r="AON41" s="2027"/>
      <c r="AOO41" s="2027"/>
      <c r="AOP41" s="2027"/>
      <c r="AOQ41" s="2027"/>
      <c r="AOR41" s="2027"/>
      <c r="AOS41" s="2027"/>
      <c r="AOT41" s="2027"/>
      <c r="AOU41" s="2027"/>
      <c r="AOV41" s="2027"/>
      <c r="AOW41" s="2027"/>
      <c r="AOX41" s="2027"/>
      <c r="AOY41" s="2027"/>
      <c r="AOZ41" s="2027"/>
      <c r="APA41" s="2027"/>
      <c r="APB41" s="2027"/>
      <c r="APC41" s="2027"/>
      <c r="APD41" s="2027"/>
      <c r="APE41" s="2027"/>
      <c r="APF41" s="2027"/>
      <c r="APG41" s="2027"/>
      <c r="APH41" s="2027"/>
      <c r="API41" s="2027"/>
      <c r="APJ41" s="2027"/>
      <c r="APK41" s="2027"/>
      <c r="APL41" s="2027"/>
      <c r="APM41" s="2027"/>
      <c r="APN41" s="2027"/>
      <c r="APO41" s="2027"/>
      <c r="APP41" s="2027"/>
      <c r="APQ41" s="2027"/>
      <c r="APR41" s="2027"/>
      <c r="APS41" s="2027"/>
      <c r="APT41" s="2027"/>
      <c r="APU41" s="2027"/>
      <c r="APV41" s="2027"/>
      <c r="APW41" s="2027"/>
      <c r="APX41" s="2027"/>
      <c r="APY41" s="2027"/>
      <c r="APZ41" s="2027"/>
      <c r="AQA41" s="2027"/>
      <c r="AQB41" s="2027"/>
      <c r="AQC41" s="2027"/>
      <c r="AQD41" s="2027"/>
      <c r="AQE41" s="2027"/>
      <c r="AQF41" s="2027"/>
      <c r="AQG41" s="2027"/>
      <c r="AQH41" s="2027"/>
      <c r="AQI41" s="2027"/>
      <c r="AQJ41" s="2027"/>
      <c r="AQK41" s="2027"/>
      <c r="AQL41" s="2027"/>
      <c r="AQM41" s="2027"/>
      <c r="AQN41" s="2027"/>
      <c r="AQO41" s="2027"/>
      <c r="AQP41" s="2027"/>
      <c r="AQQ41" s="2027"/>
      <c r="AQR41" s="2027"/>
      <c r="AQS41" s="2027"/>
      <c r="AQT41" s="2027"/>
      <c r="AQU41" s="2027"/>
      <c r="AQV41" s="2027"/>
      <c r="AQW41" s="2027"/>
      <c r="AQX41" s="2027"/>
      <c r="AQY41" s="2027"/>
      <c r="AQZ41" s="2027"/>
      <c r="ARA41" s="2027"/>
      <c r="ARB41" s="2027"/>
      <c r="ARC41" s="2027"/>
      <c r="ARD41" s="2027"/>
      <c r="ARE41" s="2027"/>
      <c r="ARF41" s="2027"/>
      <c r="ARG41" s="2027"/>
      <c r="ARH41" s="2027"/>
      <c r="ARI41" s="2027"/>
      <c r="ARJ41" s="2027"/>
      <c r="ARK41" s="2027"/>
      <c r="ARL41" s="2027"/>
      <c r="ARM41" s="2027"/>
      <c r="ARN41" s="2027"/>
      <c r="ARO41" s="2027"/>
      <c r="ARP41" s="2027"/>
      <c r="ARQ41" s="2027"/>
      <c r="ARR41" s="2027"/>
      <c r="ARS41" s="2027"/>
      <c r="ART41" s="2027"/>
      <c r="ARU41" s="2027"/>
      <c r="ARV41" s="2027"/>
      <c r="ARW41" s="2027"/>
      <c r="ARX41" s="2027"/>
      <c r="ARY41" s="2027"/>
      <c r="ARZ41" s="2027"/>
      <c r="ASA41" s="2027"/>
      <c r="ASB41" s="2027"/>
      <c r="ASC41" s="2027"/>
      <c r="ASD41" s="2027"/>
      <c r="ASE41" s="2027"/>
      <c r="ASF41" s="2027"/>
      <c r="ASG41" s="2027"/>
      <c r="ASH41" s="2027"/>
      <c r="ASI41" s="2027"/>
      <c r="ASJ41" s="2027"/>
      <c r="ASK41" s="2027"/>
      <c r="ASL41" s="2027"/>
      <c r="ASM41" s="2027"/>
      <c r="ASN41" s="2027"/>
      <c r="ASO41" s="2027"/>
      <c r="ASP41" s="2027"/>
      <c r="ASQ41" s="2027"/>
      <c r="ASR41" s="2027"/>
      <c r="ASS41" s="2027"/>
      <c r="AST41" s="2027"/>
      <c r="ASU41" s="2027"/>
      <c r="ASV41" s="2027"/>
      <c r="ASW41" s="2027"/>
      <c r="ASX41" s="2027"/>
      <c r="ASY41" s="2027"/>
      <c r="ASZ41" s="2027"/>
      <c r="ATA41" s="2027"/>
      <c r="ATB41" s="2027"/>
      <c r="ATC41" s="2027"/>
      <c r="ATD41" s="2027"/>
      <c r="ATE41" s="2027"/>
      <c r="ATF41" s="2027"/>
      <c r="ATG41" s="2027"/>
      <c r="ATH41" s="2027"/>
      <c r="ATI41" s="2027"/>
      <c r="ATJ41" s="2027"/>
      <c r="ATK41" s="2027"/>
      <c r="ATL41" s="2027"/>
      <c r="ATM41" s="2027"/>
      <c r="ATN41" s="2027"/>
      <c r="ATO41" s="2027"/>
      <c r="ATP41" s="2027"/>
      <c r="ATQ41" s="2027"/>
      <c r="ATR41" s="2027"/>
      <c r="ATS41" s="2027"/>
      <c r="ATT41" s="2027"/>
      <c r="ATU41" s="2027"/>
      <c r="ATV41" s="2027"/>
      <c r="ATW41" s="2027"/>
      <c r="ATX41" s="2027"/>
      <c r="ATY41" s="2027"/>
      <c r="ATZ41" s="2027"/>
      <c r="AUA41" s="2027"/>
      <c r="AUB41" s="2027"/>
      <c r="AUC41" s="2027"/>
      <c r="AUD41" s="2027"/>
      <c r="AUE41" s="2027"/>
      <c r="AUF41" s="2027"/>
      <c r="AUG41" s="2027"/>
      <c r="AUH41" s="2027"/>
      <c r="AUI41" s="2027"/>
      <c r="AUJ41" s="2027"/>
      <c r="AUK41" s="2027"/>
      <c r="AUL41" s="2027"/>
      <c r="AUM41" s="2027"/>
      <c r="AUN41" s="2027"/>
      <c r="AUO41" s="2027"/>
      <c r="AUP41" s="2027"/>
      <c r="AUQ41" s="2027"/>
      <c r="AUR41" s="2027"/>
      <c r="AUS41" s="2027"/>
      <c r="AUT41" s="2027"/>
      <c r="AUU41" s="2027"/>
      <c r="AUV41" s="2027"/>
      <c r="AUW41" s="2027"/>
      <c r="AUX41" s="2027"/>
      <c r="AUY41" s="2027"/>
      <c r="AUZ41" s="2027"/>
      <c r="AVA41" s="2027"/>
      <c r="AVB41" s="2027"/>
      <c r="AVC41" s="2027"/>
      <c r="AVD41" s="2027"/>
      <c r="AVE41" s="2027"/>
      <c r="AVF41" s="2027"/>
      <c r="AVG41" s="2027"/>
      <c r="AVH41" s="2027"/>
      <c r="AVI41" s="2027"/>
      <c r="AVJ41" s="2027"/>
      <c r="AVK41" s="2027"/>
      <c r="AVL41" s="2027"/>
      <c r="AVM41" s="2027"/>
      <c r="AVN41" s="2027"/>
      <c r="AVO41" s="2027"/>
      <c r="AVP41" s="2027"/>
      <c r="AVQ41" s="2027"/>
      <c r="AVR41" s="2027"/>
      <c r="AVS41" s="2027"/>
      <c r="AVT41" s="2027"/>
      <c r="AVU41" s="2027"/>
      <c r="AVV41" s="2027"/>
      <c r="AVW41" s="2027"/>
      <c r="AVX41" s="2027"/>
      <c r="AVY41" s="2027"/>
      <c r="AVZ41" s="2027"/>
      <c r="AWA41" s="2027"/>
      <c r="AWB41" s="2027"/>
      <c r="AWC41" s="2027"/>
      <c r="AWD41" s="2027"/>
      <c r="AWE41" s="2027"/>
      <c r="AWF41" s="2027"/>
      <c r="AWG41" s="2027"/>
      <c r="AWH41" s="2027"/>
      <c r="AWI41" s="2027"/>
      <c r="AWJ41" s="2027"/>
      <c r="AWK41" s="2027"/>
      <c r="AWL41" s="2027"/>
      <c r="AWM41" s="2027"/>
      <c r="AWN41" s="2027"/>
      <c r="AWO41" s="2027"/>
      <c r="AWP41" s="2027"/>
      <c r="AWQ41" s="2027"/>
      <c r="AWR41" s="2027"/>
      <c r="AWS41" s="2027"/>
      <c r="AWT41" s="2027"/>
      <c r="AWU41" s="2027"/>
      <c r="AWV41" s="2027"/>
      <c r="AWW41" s="2027"/>
      <c r="AWX41" s="2027"/>
      <c r="AWY41" s="2027"/>
      <c r="AWZ41" s="2027"/>
      <c r="AXA41" s="2027"/>
      <c r="AXB41" s="2027"/>
      <c r="AXC41" s="2027"/>
      <c r="AXD41" s="2027"/>
      <c r="AXE41" s="2027"/>
      <c r="AXF41" s="2027"/>
      <c r="AXG41" s="2027"/>
      <c r="AXH41" s="2027"/>
      <c r="AXI41" s="2027"/>
      <c r="AXJ41" s="2027"/>
      <c r="AXK41" s="2027"/>
      <c r="AXL41" s="2027"/>
      <c r="AXM41" s="2027"/>
      <c r="AXN41" s="2027"/>
      <c r="AXO41" s="2027"/>
      <c r="AXP41" s="2027"/>
      <c r="AXQ41" s="2027"/>
      <c r="AXR41" s="2027"/>
      <c r="AXS41" s="2027"/>
      <c r="AXT41" s="2027"/>
      <c r="AXU41" s="2027"/>
      <c r="AXV41" s="2027"/>
      <c r="AXW41" s="2027"/>
      <c r="AXX41" s="2027"/>
      <c r="AXY41" s="2027"/>
      <c r="AXZ41" s="2027"/>
      <c r="AYA41" s="2027"/>
      <c r="AYB41" s="2027"/>
      <c r="AYC41" s="2027"/>
      <c r="AYD41" s="2027"/>
      <c r="AYE41" s="2027"/>
      <c r="AYF41" s="2027"/>
      <c r="AYG41" s="2027"/>
      <c r="AYH41" s="2027"/>
      <c r="AYI41" s="2027"/>
      <c r="AYJ41" s="2027"/>
      <c r="AYK41" s="2027"/>
      <c r="AYL41" s="2027"/>
      <c r="AYM41" s="2027"/>
      <c r="AYN41" s="2027"/>
      <c r="AYO41" s="2027"/>
      <c r="AYP41" s="2027"/>
      <c r="AYQ41" s="2027"/>
      <c r="AYR41" s="2027"/>
      <c r="AYS41" s="2027"/>
      <c r="AYT41" s="2027"/>
      <c r="AYU41" s="2027"/>
      <c r="AYV41" s="2027"/>
      <c r="AYW41" s="2027"/>
      <c r="AYX41" s="2027"/>
      <c r="AYY41" s="2027"/>
      <c r="AYZ41" s="2027"/>
      <c r="AZA41" s="2027"/>
      <c r="AZB41" s="2027"/>
      <c r="AZC41" s="2027"/>
      <c r="AZD41" s="2027"/>
      <c r="AZE41" s="2027"/>
      <c r="AZF41" s="2027"/>
      <c r="AZG41" s="2027"/>
      <c r="AZH41" s="2027"/>
      <c r="AZI41" s="2027"/>
      <c r="AZJ41" s="2027"/>
      <c r="AZK41" s="2027"/>
      <c r="AZL41" s="2027"/>
      <c r="AZM41" s="2027"/>
      <c r="AZN41" s="2027"/>
      <c r="AZO41" s="2027"/>
      <c r="AZP41" s="2027"/>
      <c r="AZQ41" s="2027"/>
      <c r="AZR41" s="2027"/>
      <c r="AZS41" s="2027"/>
      <c r="AZT41" s="2027"/>
      <c r="AZU41" s="2027"/>
      <c r="AZV41" s="2027"/>
      <c r="AZW41" s="2027"/>
      <c r="AZX41" s="2027"/>
      <c r="AZY41" s="2027"/>
      <c r="AZZ41" s="2027"/>
      <c r="BAA41" s="2027"/>
      <c r="BAB41" s="2027"/>
      <c r="BAC41" s="2027"/>
      <c r="BAD41" s="2027"/>
      <c r="BAE41" s="2027"/>
      <c r="BAF41" s="2027"/>
      <c r="BAG41" s="2027"/>
      <c r="BAH41" s="2027"/>
      <c r="BAI41" s="2027"/>
      <c r="BAJ41" s="2027"/>
      <c r="BAK41" s="2027"/>
      <c r="BAL41" s="2027"/>
      <c r="BAM41" s="2027"/>
      <c r="BAN41" s="2027"/>
      <c r="BAO41" s="2027"/>
      <c r="BAP41" s="2027"/>
      <c r="BAQ41" s="2027"/>
      <c r="BAR41" s="2027"/>
      <c r="BAS41" s="2027"/>
      <c r="BAT41" s="2027"/>
      <c r="BAU41" s="2027"/>
      <c r="BAV41" s="2027"/>
      <c r="BAW41" s="2027"/>
      <c r="BAX41" s="2027"/>
      <c r="BAY41" s="2027"/>
      <c r="BAZ41" s="2027"/>
      <c r="BBA41" s="2027"/>
      <c r="BBB41" s="2027"/>
      <c r="BBC41" s="2027"/>
      <c r="BBD41" s="2027"/>
      <c r="BBE41" s="2027"/>
      <c r="BBF41" s="2027"/>
      <c r="BBG41" s="2027"/>
      <c r="BBH41" s="2027"/>
      <c r="BBI41" s="2027"/>
      <c r="BBJ41" s="2027"/>
      <c r="BBK41" s="2027"/>
      <c r="BBL41" s="2027"/>
      <c r="BBM41" s="2027"/>
      <c r="BBN41" s="2027"/>
      <c r="BBO41" s="2027"/>
      <c r="BBP41" s="2027"/>
      <c r="BBQ41" s="2027"/>
      <c r="BBR41" s="2027"/>
      <c r="BBS41" s="2027"/>
      <c r="BBT41" s="2027"/>
      <c r="BBU41" s="2027"/>
      <c r="BBV41" s="2027"/>
      <c r="BBW41" s="2027"/>
      <c r="BBX41" s="2027"/>
      <c r="BBY41" s="2027"/>
      <c r="BBZ41" s="2027"/>
      <c r="BCA41" s="2027"/>
      <c r="BCB41" s="2027"/>
      <c r="BCC41" s="2027"/>
      <c r="BCD41" s="2027"/>
      <c r="BCE41" s="2027"/>
      <c r="BCF41" s="2027"/>
      <c r="BCG41" s="2027"/>
      <c r="BCH41" s="2027"/>
      <c r="BCI41" s="2027"/>
      <c r="BCJ41" s="2027"/>
      <c r="BCK41" s="2027"/>
      <c r="BCL41" s="2027"/>
      <c r="BCM41" s="2027"/>
      <c r="BCN41" s="2027"/>
      <c r="BCO41" s="2027"/>
      <c r="BCP41" s="2027"/>
      <c r="BCQ41" s="2027"/>
      <c r="BCR41" s="2027"/>
      <c r="BCS41" s="2027"/>
      <c r="BCT41" s="2027"/>
      <c r="BCU41" s="2027"/>
      <c r="BCV41" s="2027"/>
      <c r="BCW41" s="2027"/>
      <c r="BCX41" s="2027"/>
      <c r="BCY41" s="2027"/>
      <c r="BCZ41" s="2027"/>
      <c r="BDA41" s="2027"/>
      <c r="BDB41" s="2027"/>
      <c r="BDC41" s="2027"/>
      <c r="BDD41" s="2027"/>
      <c r="BDE41" s="2027"/>
      <c r="BDF41" s="2027"/>
      <c r="BDG41" s="2027"/>
      <c r="BDH41" s="2027"/>
      <c r="BDI41" s="2027"/>
      <c r="BDJ41" s="2027"/>
      <c r="BDK41" s="2027"/>
      <c r="BDL41" s="2027"/>
      <c r="BDM41" s="2027"/>
      <c r="BDN41" s="2027"/>
      <c r="BDO41" s="2027"/>
      <c r="BDP41" s="2027"/>
      <c r="BDQ41" s="2027"/>
      <c r="BDR41" s="2027"/>
      <c r="BDS41" s="2027"/>
      <c r="BDT41" s="2027"/>
      <c r="BDU41" s="2027"/>
      <c r="BDV41" s="2027"/>
      <c r="BDW41" s="2027"/>
      <c r="BDX41" s="2027"/>
      <c r="BDY41" s="2027"/>
      <c r="BDZ41" s="2027"/>
      <c r="BEA41" s="2027"/>
      <c r="BEB41" s="2027"/>
      <c r="BEC41" s="2027"/>
      <c r="BED41" s="2027"/>
      <c r="BEE41" s="2027"/>
      <c r="BEF41" s="2027"/>
      <c r="BEG41" s="2027"/>
      <c r="BEH41" s="2027"/>
      <c r="BEI41" s="2027"/>
      <c r="BEJ41" s="2027"/>
      <c r="BEK41" s="2027"/>
      <c r="BEL41" s="2027"/>
      <c r="BEM41" s="2027"/>
      <c r="BEN41" s="2027"/>
      <c r="BEO41" s="2027"/>
      <c r="BEP41" s="2027"/>
      <c r="BEQ41" s="2027"/>
      <c r="BER41" s="2027"/>
      <c r="BES41" s="2027"/>
      <c r="BET41" s="2027"/>
      <c r="BEU41" s="2027"/>
      <c r="BEV41" s="2027"/>
      <c r="BEW41" s="2027"/>
      <c r="BEX41" s="2027"/>
      <c r="BEY41" s="2027"/>
      <c r="BEZ41" s="2027"/>
      <c r="BFA41" s="2027"/>
      <c r="BFB41" s="2027"/>
      <c r="BFC41" s="2027"/>
      <c r="BFD41" s="2027"/>
      <c r="BFE41" s="2027"/>
      <c r="BFF41" s="2027"/>
      <c r="BFG41" s="2027"/>
      <c r="BFH41" s="2027"/>
      <c r="BFI41" s="2027"/>
      <c r="BFJ41" s="2027"/>
      <c r="BFK41" s="2027"/>
      <c r="BFL41" s="2027"/>
      <c r="BFM41" s="2027"/>
      <c r="BFN41" s="2027"/>
      <c r="BFO41" s="2027"/>
      <c r="BFP41" s="2027"/>
      <c r="BFQ41" s="2027"/>
      <c r="BFR41" s="2027"/>
      <c r="BFS41" s="2027"/>
      <c r="BFT41" s="2027"/>
      <c r="BFU41" s="2027"/>
      <c r="BFV41" s="2027"/>
      <c r="BFW41" s="2027"/>
      <c r="BFX41" s="2027"/>
      <c r="BFY41" s="2027"/>
      <c r="BFZ41" s="2027"/>
      <c r="BGA41" s="2027"/>
      <c r="BGB41" s="2027"/>
      <c r="BGC41" s="2027"/>
      <c r="BGD41" s="2027"/>
      <c r="BGE41" s="2027"/>
      <c r="BGF41" s="2027"/>
      <c r="BGG41" s="2027"/>
      <c r="BGH41" s="2027"/>
      <c r="BGI41" s="2027"/>
      <c r="BGJ41" s="2027"/>
      <c r="BGK41" s="2027"/>
      <c r="BGL41" s="2027"/>
      <c r="BGM41" s="2027"/>
      <c r="BGN41" s="2027"/>
      <c r="BGO41" s="2027"/>
      <c r="BGP41" s="2027"/>
      <c r="BGQ41" s="2027"/>
      <c r="BGR41" s="2027"/>
      <c r="BGS41" s="2027"/>
      <c r="BGT41" s="2027"/>
      <c r="BGU41" s="2027"/>
      <c r="BGV41" s="2027"/>
      <c r="BGW41" s="2027"/>
      <c r="BGX41" s="2027"/>
      <c r="BGY41" s="2027"/>
      <c r="BGZ41" s="2027"/>
      <c r="BHA41" s="2027"/>
      <c r="BHB41" s="2027"/>
      <c r="BHC41" s="2027"/>
      <c r="BHD41" s="2027"/>
      <c r="BHE41" s="2027"/>
      <c r="BHF41" s="2027"/>
      <c r="BHG41" s="2027"/>
      <c r="BHH41" s="2027"/>
      <c r="BHI41" s="2027"/>
      <c r="BHJ41" s="2027"/>
      <c r="BHK41" s="2027"/>
      <c r="BHL41" s="2027"/>
      <c r="BHM41" s="2027"/>
      <c r="BHN41" s="2027"/>
      <c r="BHO41" s="2027"/>
      <c r="BHP41" s="2027"/>
      <c r="BHQ41" s="2027"/>
      <c r="BHR41" s="2027"/>
      <c r="BHS41" s="2027"/>
      <c r="BHT41" s="2027"/>
      <c r="BHU41" s="2027"/>
      <c r="BHV41" s="2027"/>
      <c r="BHW41" s="2027"/>
      <c r="BHX41" s="2027"/>
      <c r="BHY41" s="2027"/>
      <c r="BHZ41" s="2027"/>
      <c r="BIA41" s="2027"/>
      <c r="BIB41" s="2027"/>
      <c r="BIC41" s="2027"/>
      <c r="BID41" s="2027"/>
      <c r="BIE41" s="2027"/>
      <c r="BIF41" s="2027"/>
      <c r="BIG41" s="2027"/>
      <c r="BIH41" s="2027"/>
      <c r="BII41" s="2027"/>
      <c r="BIJ41" s="2027"/>
      <c r="BIK41" s="2027"/>
      <c r="BIL41" s="2027"/>
      <c r="BIM41" s="2027"/>
      <c r="BIN41" s="2027"/>
      <c r="BIO41" s="2027"/>
      <c r="BIP41" s="2027"/>
      <c r="BIQ41" s="2027"/>
      <c r="BIR41" s="2027"/>
      <c r="BIS41" s="2027"/>
      <c r="BIT41" s="2027"/>
      <c r="BIU41" s="2027"/>
      <c r="BIV41" s="2027"/>
      <c r="BIW41" s="2027"/>
      <c r="BIX41" s="2027"/>
      <c r="BIY41" s="2027"/>
      <c r="BIZ41" s="2027"/>
      <c r="BJA41" s="2027"/>
      <c r="BJB41" s="2027"/>
      <c r="BJC41" s="2027"/>
      <c r="BJD41" s="2027"/>
      <c r="BJE41" s="2027"/>
      <c r="BJF41" s="2027"/>
      <c r="BJG41" s="2027"/>
      <c r="BJH41" s="2027"/>
      <c r="BJI41" s="2027"/>
      <c r="BJJ41" s="2027"/>
      <c r="BJK41" s="2027"/>
      <c r="BJL41" s="2027"/>
      <c r="BJM41" s="2027"/>
      <c r="BJN41" s="2027"/>
      <c r="BJO41" s="2027"/>
      <c r="BJP41" s="2027"/>
      <c r="BJQ41" s="2027"/>
      <c r="BJR41" s="2027"/>
      <c r="BJS41" s="2027"/>
      <c r="BJT41" s="2027"/>
      <c r="BJU41" s="2027"/>
      <c r="BJV41" s="2027"/>
      <c r="BJW41" s="2027"/>
      <c r="BJX41" s="2027"/>
      <c r="BJY41" s="2027"/>
      <c r="BJZ41" s="2027"/>
      <c r="BKA41" s="2027"/>
      <c r="BKB41" s="2027"/>
      <c r="BKC41" s="2027"/>
      <c r="BKD41" s="2027"/>
      <c r="BKE41" s="2027"/>
      <c r="BKF41" s="2027"/>
      <c r="BKG41" s="2027"/>
      <c r="BKH41" s="2027"/>
      <c r="BKI41" s="2027"/>
      <c r="BKJ41" s="2027"/>
      <c r="BKK41" s="2027"/>
      <c r="BKL41" s="2027"/>
      <c r="BKM41" s="2027"/>
      <c r="BKN41" s="2027"/>
      <c r="BKO41" s="2027"/>
      <c r="BKP41" s="2027"/>
      <c r="BKQ41" s="2027"/>
      <c r="BKR41" s="2027"/>
      <c r="BKS41" s="2027"/>
      <c r="BKT41" s="2027"/>
      <c r="BKU41" s="2027"/>
      <c r="BKV41" s="2027"/>
      <c r="BKW41" s="2027"/>
      <c r="BKX41" s="2027"/>
      <c r="BKY41" s="2027"/>
      <c r="BKZ41" s="2027"/>
      <c r="BLA41" s="2027"/>
      <c r="BLB41" s="2027"/>
      <c r="BLC41" s="2027"/>
      <c r="BLD41" s="2027"/>
      <c r="BLE41" s="2027"/>
      <c r="BLF41" s="2027"/>
      <c r="BLG41" s="2027"/>
      <c r="BLH41" s="2027"/>
      <c r="BLI41" s="2027"/>
      <c r="BLJ41" s="2027"/>
      <c r="BLK41" s="2027"/>
      <c r="BLL41" s="2027"/>
      <c r="BLM41" s="2027"/>
      <c r="BLN41" s="2027"/>
      <c r="BLO41" s="2027"/>
      <c r="BLP41" s="2027"/>
      <c r="BLQ41" s="2027"/>
      <c r="BLR41" s="2027"/>
      <c r="BLS41" s="2027"/>
      <c r="BLT41" s="2027"/>
      <c r="BLU41" s="2027"/>
      <c r="BLV41" s="2027"/>
      <c r="BLW41" s="2027"/>
      <c r="BLX41" s="2027"/>
      <c r="BLY41" s="2027"/>
      <c r="BLZ41" s="2027"/>
      <c r="BMA41" s="2027"/>
      <c r="BMB41" s="2027"/>
      <c r="BMC41" s="2027"/>
      <c r="BMD41" s="2027"/>
      <c r="BME41" s="2027"/>
      <c r="BMF41" s="2027"/>
      <c r="BMG41" s="2027"/>
      <c r="BMH41" s="2027"/>
      <c r="BMI41" s="2027"/>
      <c r="BMJ41" s="2027"/>
      <c r="BMK41" s="2027"/>
      <c r="BML41" s="2027"/>
      <c r="BMM41" s="2027"/>
      <c r="BMN41" s="2027"/>
      <c r="BMO41" s="2027"/>
      <c r="BMP41" s="2027"/>
      <c r="BMQ41" s="2027"/>
      <c r="BMR41" s="2027"/>
      <c r="BMS41" s="2027"/>
      <c r="BMT41" s="2027"/>
      <c r="BMU41" s="2027"/>
      <c r="BMV41" s="2027"/>
      <c r="BMW41" s="2027"/>
      <c r="BMX41" s="2027"/>
      <c r="BMY41" s="2027"/>
      <c r="BMZ41" s="2027"/>
      <c r="BNA41" s="2027"/>
      <c r="BNB41" s="2027"/>
      <c r="BNC41" s="2027"/>
      <c r="BND41" s="2027"/>
      <c r="BNE41" s="2027"/>
      <c r="BNF41" s="2027"/>
      <c r="BNG41" s="2027"/>
      <c r="BNH41" s="2027"/>
      <c r="BNI41" s="2027"/>
      <c r="BNJ41" s="2027"/>
      <c r="BNK41" s="2027"/>
      <c r="BNL41" s="2027"/>
      <c r="BNM41" s="2027"/>
      <c r="BNN41" s="2027"/>
      <c r="BNO41" s="2027"/>
      <c r="BNP41" s="2027"/>
      <c r="BNQ41" s="2027"/>
      <c r="BNR41" s="2027"/>
      <c r="BNS41" s="2027"/>
      <c r="BNT41" s="2027"/>
      <c r="BNU41" s="2027"/>
      <c r="BNV41" s="2027"/>
      <c r="BNW41" s="2027"/>
      <c r="BNX41" s="2027"/>
      <c r="BNY41" s="2027"/>
      <c r="BNZ41" s="2027"/>
      <c r="BOA41" s="2027"/>
      <c r="BOB41" s="2027"/>
      <c r="BOC41" s="2027"/>
      <c r="BOD41" s="2027"/>
      <c r="BOE41" s="2027"/>
      <c r="BOF41" s="2027"/>
      <c r="BOG41" s="2027"/>
      <c r="BOH41" s="2027"/>
      <c r="BOI41" s="2027"/>
      <c r="BOJ41" s="2027"/>
      <c r="BOK41" s="2027"/>
      <c r="BOL41" s="2027"/>
      <c r="BOM41" s="2027"/>
      <c r="BON41" s="2027"/>
      <c r="BOO41" s="2027"/>
      <c r="BOP41" s="2027"/>
      <c r="BOQ41" s="2027"/>
      <c r="BOR41" s="2027"/>
      <c r="BOS41" s="2027"/>
      <c r="BOT41" s="2027"/>
      <c r="BOU41" s="2027"/>
      <c r="BOV41" s="2027"/>
      <c r="BOW41" s="2027"/>
      <c r="BOX41" s="2027"/>
      <c r="BOY41" s="2027"/>
      <c r="BOZ41" s="2027"/>
      <c r="BPA41" s="2027"/>
      <c r="BPB41" s="2027"/>
      <c r="BPC41" s="2027"/>
      <c r="BPD41" s="2027"/>
      <c r="BPE41" s="2027"/>
      <c r="BPF41" s="2027"/>
      <c r="BPG41" s="2027"/>
      <c r="BPH41" s="2027"/>
      <c r="BPI41" s="2027"/>
      <c r="BPJ41" s="2027"/>
      <c r="BPK41" s="2027"/>
      <c r="BPL41" s="2027"/>
      <c r="BPM41" s="2027"/>
      <c r="BPN41" s="2027"/>
      <c r="BPO41" s="2027"/>
      <c r="BPP41" s="2027"/>
      <c r="BPQ41" s="2027"/>
      <c r="BPR41" s="2027"/>
      <c r="BPS41" s="2027"/>
      <c r="BPT41" s="2027"/>
      <c r="BPU41" s="2027"/>
      <c r="BPV41" s="2027"/>
      <c r="BPW41" s="2027"/>
      <c r="BPX41" s="2027"/>
      <c r="BPY41" s="2027"/>
      <c r="BPZ41" s="2027"/>
      <c r="BQA41" s="2027"/>
      <c r="BQB41" s="2027"/>
      <c r="BQC41" s="2027"/>
      <c r="BQD41" s="2027"/>
      <c r="BQE41" s="2027"/>
      <c r="BQF41" s="2027"/>
      <c r="BQG41" s="2027"/>
      <c r="BQH41" s="2027"/>
      <c r="BQI41" s="2027"/>
      <c r="BQJ41" s="2027"/>
      <c r="BQK41" s="2027"/>
      <c r="BQL41" s="2027"/>
      <c r="BQM41" s="2027"/>
      <c r="BQN41" s="2027"/>
      <c r="BQO41" s="2027"/>
      <c r="BQP41" s="2027"/>
      <c r="BQQ41" s="2027"/>
      <c r="BQR41" s="2027"/>
      <c r="BQS41" s="2027"/>
      <c r="BQT41" s="2027"/>
      <c r="BQU41" s="2027"/>
      <c r="BQV41" s="2027"/>
      <c r="BQW41" s="2027"/>
      <c r="BQX41" s="2027"/>
      <c r="BQY41" s="2027"/>
      <c r="BQZ41" s="2027"/>
      <c r="BRA41" s="2027"/>
      <c r="BRB41" s="2027"/>
      <c r="BRC41" s="2027"/>
      <c r="BRD41" s="2027"/>
      <c r="BRE41" s="2027"/>
      <c r="BRF41" s="2027"/>
      <c r="BRG41" s="2027"/>
      <c r="BRH41" s="2027"/>
      <c r="BRI41" s="2027"/>
      <c r="BRJ41" s="2027"/>
      <c r="BRK41" s="2027"/>
      <c r="BRL41" s="2027"/>
      <c r="BRM41" s="2027"/>
      <c r="BRN41" s="2027"/>
      <c r="BRO41" s="2027"/>
      <c r="BRP41" s="2027"/>
      <c r="BRQ41" s="2027"/>
      <c r="BRR41" s="2027"/>
      <c r="BRS41" s="2027"/>
      <c r="BRT41" s="2027"/>
      <c r="BRU41" s="2027"/>
      <c r="BRV41" s="2027"/>
      <c r="BRW41" s="2027"/>
      <c r="BRX41" s="2027"/>
      <c r="BRY41" s="2027"/>
      <c r="BRZ41" s="2027"/>
      <c r="BSA41" s="2027"/>
      <c r="BSB41" s="2027"/>
      <c r="BSC41" s="2027"/>
      <c r="BSD41" s="2027"/>
      <c r="BSE41" s="2027"/>
      <c r="BSF41" s="2027"/>
      <c r="BSG41" s="2027"/>
      <c r="BSH41" s="2027"/>
      <c r="BSI41" s="2027"/>
      <c r="BSJ41" s="2027"/>
      <c r="BSK41" s="2027"/>
      <c r="BSL41" s="2027"/>
      <c r="BSM41" s="2027"/>
      <c r="BSN41" s="2027"/>
      <c r="BSO41" s="2027"/>
      <c r="BSP41" s="2027"/>
      <c r="BSQ41" s="2027"/>
      <c r="BSR41" s="2027"/>
      <c r="BSS41" s="2027"/>
      <c r="BST41" s="2027"/>
      <c r="BSU41" s="2027"/>
      <c r="BSV41" s="2027"/>
      <c r="BSW41" s="2027"/>
      <c r="BSX41" s="2027"/>
      <c r="BSY41" s="2027"/>
      <c r="BSZ41" s="2027"/>
      <c r="BTA41" s="2027"/>
      <c r="BTB41" s="2027"/>
      <c r="BTC41" s="2027"/>
      <c r="BTD41" s="2027"/>
      <c r="BTE41" s="2027"/>
      <c r="BTF41" s="2027"/>
      <c r="BTG41" s="2027"/>
      <c r="BTH41" s="2027"/>
      <c r="BTI41" s="2027"/>
      <c r="BTJ41" s="2027"/>
      <c r="BTK41" s="2027"/>
      <c r="BTL41" s="2027"/>
      <c r="BTM41" s="2027"/>
      <c r="BTN41" s="2027"/>
      <c r="BTO41" s="2027"/>
      <c r="BTP41" s="2027"/>
      <c r="BTQ41" s="2027"/>
      <c r="BTR41" s="2027"/>
      <c r="BTS41" s="2027"/>
      <c r="BTT41" s="2027"/>
      <c r="BTU41" s="2027"/>
      <c r="BTV41" s="2027"/>
      <c r="BTW41" s="2027"/>
      <c r="BTX41" s="2027"/>
      <c r="BTY41" s="2027"/>
      <c r="BTZ41" s="2027"/>
      <c r="BUA41" s="2027"/>
      <c r="BUB41" s="2027"/>
      <c r="BUC41" s="2027"/>
      <c r="BUD41" s="2027"/>
      <c r="BUE41" s="2027"/>
      <c r="BUF41" s="2027"/>
      <c r="BUG41" s="2027"/>
      <c r="BUH41" s="2027"/>
      <c r="BUI41" s="2027"/>
      <c r="BUJ41" s="2027"/>
      <c r="BUK41" s="2027"/>
      <c r="BUL41" s="2027"/>
      <c r="BUM41" s="2027"/>
      <c r="BUN41" s="2027"/>
      <c r="BUO41" s="2027"/>
      <c r="BUP41" s="2027"/>
      <c r="BUQ41" s="2027"/>
      <c r="BUR41" s="2027"/>
      <c r="BUS41" s="2027"/>
      <c r="BUT41" s="2027"/>
      <c r="BUU41" s="2027"/>
      <c r="BUV41" s="2027"/>
      <c r="BUW41" s="2027"/>
      <c r="BUX41" s="2027"/>
      <c r="BUY41" s="2027"/>
      <c r="BUZ41" s="2027"/>
      <c r="BVA41" s="2027"/>
      <c r="BVB41" s="2027"/>
      <c r="BVC41" s="2027"/>
      <c r="BVD41" s="2027"/>
      <c r="BVE41" s="2027"/>
      <c r="BVF41" s="2027"/>
      <c r="BVG41" s="2027"/>
      <c r="BVH41" s="2027"/>
      <c r="BVI41" s="2027"/>
      <c r="BVJ41" s="2027"/>
      <c r="BVK41" s="2027"/>
      <c r="BVL41" s="2027"/>
      <c r="BVM41" s="2027"/>
      <c r="BVN41" s="2027"/>
      <c r="BVO41" s="2027"/>
      <c r="BVP41" s="2027"/>
      <c r="BVQ41" s="2027"/>
      <c r="BVR41" s="2027"/>
      <c r="BVS41" s="2027"/>
      <c r="BVT41" s="2027"/>
      <c r="BVU41" s="2027"/>
      <c r="BVV41" s="2027"/>
      <c r="BVW41" s="2027"/>
      <c r="BVX41" s="2027"/>
      <c r="BVY41" s="2027"/>
      <c r="BVZ41" s="2027"/>
      <c r="BWA41" s="2027"/>
      <c r="BWB41" s="2027"/>
      <c r="BWC41" s="2027"/>
      <c r="BWD41" s="2027"/>
      <c r="BWE41" s="2027"/>
      <c r="BWF41" s="2027"/>
      <c r="BWG41" s="2027"/>
      <c r="BWH41" s="2027"/>
      <c r="BWI41" s="2027"/>
      <c r="BWJ41" s="2027"/>
      <c r="BWK41" s="2027"/>
      <c r="BWL41" s="2027"/>
      <c r="BWM41" s="2027"/>
      <c r="BWN41" s="2027"/>
      <c r="BWO41" s="2027"/>
      <c r="BWP41" s="2027"/>
      <c r="BWQ41" s="2027"/>
      <c r="BWR41" s="2027"/>
      <c r="BWS41" s="2027"/>
      <c r="BWT41" s="2027"/>
      <c r="BWU41" s="2027"/>
      <c r="BWV41" s="2027"/>
      <c r="BWW41" s="2027"/>
      <c r="BWX41" s="2027"/>
      <c r="BWY41" s="2027"/>
      <c r="BWZ41" s="2027"/>
      <c r="BXA41" s="2027"/>
      <c r="BXB41" s="2027"/>
      <c r="BXC41" s="2027"/>
      <c r="BXD41" s="2027"/>
      <c r="BXE41" s="2027"/>
      <c r="BXF41" s="2027"/>
      <c r="BXG41" s="2027"/>
      <c r="BXH41" s="2027"/>
      <c r="BXI41" s="2027"/>
      <c r="BXJ41" s="2027"/>
      <c r="BXK41" s="2027"/>
      <c r="BXL41" s="2027"/>
      <c r="BXM41" s="2027"/>
      <c r="BXN41" s="2027"/>
      <c r="BXO41" s="2027"/>
      <c r="BXP41" s="2027"/>
      <c r="BXQ41" s="2027"/>
      <c r="BXR41" s="2027"/>
      <c r="BXS41" s="2027"/>
      <c r="BXT41" s="2027"/>
      <c r="BXU41" s="2027"/>
      <c r="BXV41" s="2027"/>
      <c r="BXW41" s="2027"/>
      <c r="BXX41" s="2027"/>
      <c r="BXY41" s="2027"/>
      <c r="BXZ41" s="2027"/>
      <c r="BYA41" s="2027"/>
      <c r="BYB41" s="2027"/>
      <c r="BYC41" s="2027"/>
      <c r="BYD41" s="2027"/>
      <c r="BYE41" s="2027"/>
      <c r="BYF41" s="2027"/>
      <c r="BYG41" s="2027"/>
      <c r="BYH41" s="2027"/>
      <c r="BYI41" s="2027"/>
      <c r="BYJ41" s="2027"/>
      <c r="BYK41" s="2027"/>
      <c r="BYL41" s="2027"/>
      <c r="BYM41" s="2027"/>
      <c r="BYN41" s="2027"/>
      <c r="BYO41" s="2027"/>
      <c r="BYP41" s="2027"/>
      <c r="BYQ41" s="2027"/>
      <c r="BYR41" s="2027"/>
      <c r="BYS41" s="2027"/>
      <c r="BYT41" s="2027"/>
      <c r="BYU41" s="2027"/>
      <c r="BYV41" s="2027"/>
      <c r="BYW41" s="2027"/>
      <c r="BYX41" s="2027"/>
      <c r="BYY41" s="2027"/>
      <c r="BYZ41" s="2027"/>
      <c r="BZA41" s="2027"/>
      <c r="BZB41" s="2027"/>
      <c r="BZC41" s="2027"/>
      <c r="BZD41" s="2027"/>
      <c r="BZE41" s="2027"/>
      <c r="BZF41" s="2027"/>
      <c r="BZG41" s="2027"/>
      <c r="BZH41" s="2027"/>
      <c r="BZI41" s="2027"/>
      <c r="BZJ41" s="2027"/>
      <c r="BZK41" s="2027"/>
      <c r="BZL41" s="2027"/>
      <c r="BZM41" s="2027"/>
      <c r="BZN41" s="2027"/>
      <c r="BZO41" s="2027"/>
      <c r="BZP41" s="2027"/>
      <c r="BZQ41" s="2027"/>
      <c r="BZR41" s="2027"/>
      <c r="BZS41" s="2027"/>
      <c r="BZT41" s="2027"/>
      <c r="BZU41" s="2027"/>
      <c r="BZV41" s="2027"/>
      <c r="BZW41" s="2027"/>
      <c r="BZX41" s="2027"/>
      <c r="BZY41" s="2027"/>
      <c r="BZZ41" s="2027"/>
      <c r="CAA41" s="2027"/>
      <c r="CAB41" s="2027"/>
      <c r="CAC41" s="2027"/>
      <c r="CAD41" s="2027"/>
      <c r="CAE41" s="2027"/>
      <c r="CAF41" s="2027"/>
      <c r="CAG41" s="2027"/>
      <c r="CAH41" s="2027"/>
      <c r="CAI41" s="2027"/>
      <c r="CAJ41" s="2027"/>
      <c r="CAK41" s="2027"/>
      <c r="CAL41" s="2027"/>
      <c r="CAM41" s="2027"/>
      <c r="CAN41" s="2027"/>
      <c r="CAO41" s="2027"/>
      <c r="CAP41" s="2027"/>
      <c r="CAQ41" s="2027"/>
      <c r="CAR41" s="2027"/>
      <c r="CAS41" s="2027"/>
      <c r="CAT41" s="2027"/>
      <c r="CAU41" s="2027"/>
      <c r="CAV41" s="2027"/>
      <c r="CAW41" s="2027"/>
      <c r="CAX41" s="2027"/>
      <c r="CAY41" s="2027"/>
      <c r="CAZ41" s="2027"/>
      <c r="CBA41" s="2027"/>
      <c r="CBB41" s="2027"/>
      <c r="CBC41" s="2027"/>
      <c r="CBD41" s="2027"/>
      <c r="CBE41" s="2027"/>
      <c r="CBF41" s="2027"/>
      <c r="CBG41" s="2027"/>
      <c r="CBH41" s="2027"/>
      <c r="CBI41" s="2027"/>
      <c r="CBJ41" s="2027"/>
      <c r="CBK41" s="2027"/>
      <c r="CBL41" s="2027"/>
      <c r="CBM41" s="2027"/>
      <c r="CBN41" s="2027"/>
      <c r="CBO41" s="2027"/>
      <c r="CBP41" s="2027"/>
      <c r="CBQ41" s="2027"/>
      <c r="CBR41" s="2027"/>
      <c r="CBS41" s="2027"/>
      <c r="CBT41" s="2027"/>
      <c r="CBU41" s="2027"/>
      <c r="CBV41" s="2027"/>
      <c r="CBW41" s="2027"/>
      <c r="CBX41" s="2027"/>
      <c r="CBY41" s="2027"/>
      <c r="CBZ41" s="2027"/>
      <c r="CCA41" s="2027"/>
      <c r="CCB41" s="2027"/>
      <c r="CCC41" s="2027"/>
      <c r="CCD41" s="2027"/>
      <c r="CCE41" s="2027"/>
      <c r="CCF41" s="2027"/>
      <c r="CCG41" s="2027"/>
      <c r="CCH41" s="2027"/>
      <c r="CCI41" s="2027"/>
      <c r="CCJ41" s="2027"/>
      <c r="CCK41" s="2027"/>
      <c r="CCL41" s="2027"/>
      <c r="CCM41" s="2027"/>
      <c r="CCN41" s="2027"/>
      <c r="CCO41" s="2027"/>
      <c r="CCP41" s="2027"/>
      <c r="CCQ41" s="2027"/>
      <c r="CCR41" s="2027"/>
      <c r="CCS41" s="2027"/>
      <c r="CCT41" s="2027"/>
      <c r="CCU41" s="2027"/>
      <c r="CCV41" s="2027"/>
      <c r="CCW41" s="2027"/>
      <c r="CCX41" s="2027"/>
      <c r="CCY41" s="2027"/>
      <c r="CCZ41" s="2027"/>
      <c r="CDA41" s="2027"/>
      <c r="CDB41" s="2027"/>
      <c r="CDC41" s="2027"/>
      <c r="CDD41" s="2027"/>
      <c r="CDE41" s="2027"/>
      <c r="CDF41" s="2027"/>
      <c r="CDG41" s="2027"/>
      <c r="CDH41" s="2027"/>
      <c r="CDI41" s="2027"/>
      <c r="CDJ41" s="2027"/>
      <c r="CDK41" s="2027"/>
      <c r="CDL41" s="2027"/>
      <c r="CDM41" s="2027"/>
      <c r="CDN41" s="2027"/>
      <c r="CDO41" s="2027"/>
      <c r="CDP41" s="2027"/>
      <c r="CDQ41" s="2027"/>
      <c r="CDR41" s="2027"/>
      <c r="CDS41" s="2027"/>
      <c r="CDT41" s="2027"/>
      <c r="CDU41" s="2027"/>
      <c r="CDV41" s="2027"/>
      <c r="CDW41" s="2027"/>
      <c r="CDX41" s="2027"/>
      <c r="CDY41" s="2027"/>
      <c r="CDZ41" s="2027"/>
      <c r="CEA41" s="2027"/>
      <c r="CEB41" s="2027"/>
      <c r="CEC41" s="2027"/>
      <c r="CED41" s="2027"/>
      <c r="CEE41" s="2027"/>
      <c r="CEF41" s="2027"/>
      <c r="CEG41" s="2027"/>
      <c r="CEH41" s="2027"/>
      <c r="CEI41" s="2027"/>
      <c r="CEJ41" s="2027"/>
      <c r="CEK41" s="2027"/>
      <c r="CEL41" s="2027"/>
      <c r="CEM41" s="2027"/>
      <c r="CEN41" s="2027"/>
      <c r="CEO41" s="2027"/>
      <c r="CEP41" s="2027"/>
      <c r="CEQ41" s="2027"/>
      <c r="CER41" s="2027"/>
      <c r="CES41" s="2027"/>
      <c r="CET41" s="2027"/>
      <c r="CEU41" s="2027"/>
      <c r="CEV41" s="2027"/>
      <c r="CEW41" s="2027"/>
      <c r="CEX41" s="2027"/>
      <c r="CEY41" s="2027"/>
      <c r="CEZ41" s="2027"/>
      <c r="CFA41" s="2027"/>
      <c r="CFB41" s="2027"/>
      <c r="CFC41" s="2027"/>
      <c r="CFD41" s="2027"/>
      <c r="CFE41" s="2027"/>
      <c r="CFF41" s="2027"/>
      <c r="CFG41" s="2027"/>
      <c r="CFH41" s="2027"/>
      <c r="CFI41" s="2027"/>
      <c r="CFJ41" s="2027"/>
      <c r="CFK41" s="2027"/>
      <c r="CFL41" s="2027"/>
      <c r="CFM41" s="2027"/>
      <c r="CFN41" s="2027"/>
      <c r="CFO41" s="2027"/>
      <c r="CFP41" s="2027"/>
      <c r="CFQ41" s="2027"/>
      <c r="CFR41" s="2027"/>
      <c r="CFS41" s="2027"/>
      <c r="CFT41" s="2027"/>
      <c r="CFU41" s="2027"/>
      <c r="CFV41" s="2027"/>
      <c r="CFW41" s="2027"/>
      <c r="CFX41" s="2027"/>
      <c r="CFY41" s="2027"/>
      <c r="CFZ41" s="2027"/>
      <c r="CGA41" s="2027"/>
      <c r="CGB41" s="2027"/>
      <c r="CGC41" s="2027"/>
      <c r="CGD41" s="2027"/>
      <c r="CGE41" s="2027"/>
      <c r="CGF41" s="2027"/>
      <c r="CGG41" s="2027"/>
      <c r="CGH41" s="2027"/>
      <c r="CGI41" s="2027"/>
      <c r="CGJ41" s="2027"/>
      <c r="CGK41" s="2027"/>
      <c r="CGL41" s="2027"/>
      <c r="CGM41" s="2027"/>
      <c r="CGN41" s="2027"/>
      <c r="CGO41" s="2027"/>
      <c r="CGP41" s="2027"/>
      <c r="CGQ41" s="2027"/>
      <c r="CGR41" s="2027"/>
      <c r="CGS41" s="2027"/>
      <c r="CGT41" s="2027"/>
      <c r="CGU41" s="2027"/>
      <c r="CGV41" s="2027"/>
      <c r="CGW41" s="2027"/>
      <c r="CGX41" s="2027"/>
      <c r="CGY41" s="2027"/>
      <c r="CGZ41" s="2027"/>
      <c r="CHA41" s="2027"/>
      <c r="CHB41" s="2027"/>
      <c r="CHC41" s="2027"/>
      <c r="CHD41" s="2027"/>
      <c r="CHE41" s="2027"/>
      <c r="CHF41" s="2027"/>
      <c r="CHG41" s="2027"/>
      <c r="CHH41" s="2027"/>
      <c r="CHI41" s="2027"/>
      <c r="CHJ41" s="2027"/>
      <c r="CHK41" s="2027"/>
      <c r="CHL41" s="2027"/>
      <c r="CHM41" s="2027"/>
      <c r="CHN41" s="2027"/>
      <c r="CHO41" s="2027"/>
      <c r="CHP41" s="2027"/>
      <c r="CHQ41" s="2027"/>
      <c r="CHR41" s="2027"/>
      <c r="CHS41" s="2027"/>
      <c r="CHT41" s="2027"/>
      <c r="CHU41" s="2027"/>
      <c r="CHV41" s="2027"/>
      <c r="CHW41" s="2027"/>
      <c r="CHX41" s="2027"/>
      <c r="CHY41" s="2027"/>
      <c r="CHZ41" s="2027"/>
      <c r="CIA41" s="2027"/>
      <c r="CIB41" s="2027"/>
      <c r="CIC41" s="2027"/>
      <c r="CID41" s="2027"/>
      <c r="CIE41" s="2027"/>
      <c r="CIF41" s="2027"/>
      <c r="CIG41" s="2027"/>
      <c r="CIH41" s="2027"/>
      <c r="CII41" s="2027"/>
      <c r="CIJ41" s="2027"/>
      <c r="CIK41" s="2027"/>
      <c r="CIL41" s="2027"/>
      <c r="CIM41" s="2027"/>
      <c r="CIN41" s="2027"/>
      <c r="CIO41" s="2027"/>
      <c r="CIP41" s="2027"/>
      <c r="CIQ41" s="2027"/>
      <c r="CIR41" s="2027"/>
      <c r="CIS41" s="2027"/>
      <c r="CIT41" s="2027"/>
      <c r="CIU41" s="2027"/>
      <c r="CIV41" s="2027"/>
      <c r="CIW41" s="2027"/>
      <c r="CIX41" s="2027"/>
      <c r="CIY41" s="2027"/>
      <c r="CIZ41" s="2027"/>
      <c r="CJA41" s="2027"/>
      <c r="CJB41" s="2027"/>
      <c r="CJC41" s="2027"/>
      <c r="CJD41" s="2027"/>
      <c r="CJE41" s="2027"/>
      <c r="CJF41" s="2027"/>
      <c r="CJG41" s="2027"/>
      <c r="CJH41" s="2027"/>
      <c r="CJI41" s="2027"/>
      <c r="CJJ41" s="2027"/>
      <c r="CJK41" s="2027"/>
      <c r="CJL41" s="2027"/>
      <c r="CJM41" s="2027"/>
      <c r="CJN41" s="2027"/>
      <c r="CJO41" s="2027"/>
      <c r="CJP41" s="2027"/>
      <c r="CJQ41" s="2027"/>
      <c r="CJR41" s="2027"/>
      <c r="CJS41" s="2027"/>
      <c r="CJT41" s="2027"/>
      <c r="CJU41" s="2027"/>
      <c r="CJV41" s="2027"/>
      <c r="CJW41" s="2027"/>
      <c r="CJX41" s="2027"/>
      <c r="CJY41" s="2027"/>
      <c r="CJZ41" s="2027"/>
      <c r="CKA41" s="2027"/>
      <c r="CKB41" s="2027"/>
      <c r="CKC41" s="2027"/>
      <c r="CKD41" s="2027"/>
      <c r="CKE41" s="2027"/>
      <c r="CKF41" s="2027"/>
      <c r="CKG41" s="2027"/>
      <c r="CKH41" s="2027"/>
      <c r="CKI41" s="2027"/>
      <c r="CKJ41" s="2027"/>
      <c r="CKK41" s="2027"/>
      <c r="CKL41" s="2027"/>
      <c r="CKM41" s="2027"/>
      <c r="CKN41" s="2027"/>
      <c r="CKO41" s="2027"/>
      <c r="CKP41" s="2027"/>
      <c r="CKQ41" s="2027"/>
      <c r="CKR41" s="2027"/>
      <c r="CKS41" s="2027"/>
      <c r="CKT41" s="2027"/>
      <c r="CKU41" s="2027"/>
      <c r="CKV41" s="2027"/>
      <c r="CKW41" s="2027"/>
      <c r="CKX41" s="2027"/>
      <c r="CKY41" s="2027"/>
      <c r="CKZ41" s="2027"/>
      <c r="CLA41" s="2027"/>
      <c r="CLB41" s="2027"/>
      <c r="CLC41" s="2027"/>
      <c r="CLD41" s="2027"/>
      <c r="CLE41" s="2027"/>
      <c r="CLF41" s="2027"/>
      <c r="CLG41" s="2027"/>
      <c r="CLH41" s="2027"/>
      <c r="CLI41" s="2027"/>
      <c r="CLJ41" s="2027"/>
      <c r="CLK41" s="2027"/>
      <c r="CLL41" s="2027"/>
      <c r="CLM41" s="2027"/>
      <c r="CLN41" s="2027"/>
      <c r="CLO41" s="2027"/>
      <c r="CLP41" s="2027"/>
      <c r="CLQ41" s="2027"/>
      <c r="CLR41" s="2027"/>
      <c r="CLS41" s="2027"/>
      <c r="CLT41" s="2027"/>
      <c r="CLU41" s="2027"/>
      <c r="CLV41" s="2027"/>
      <c r="CLW41" s="2027"/>
      <c r="CLX41" s="2027"/>
      <c r="CLY41" s="2027"/>
      <c r="CLZ41" s="2027"/>
      <c r="CMA41" s="2027"/>
      <c r="CMB41" s="2027"/>
      <c r="CMC41" s="2027"/>
      <c r="CMD41" s="2027"/>
      <c r="CME41" s="2027"/>
      <c r="CMF41" s="2027"/>
      <c r="CMG41" s="2027"/>
      <c r="CMH41" s="2027"/>
      <c r="CMI41" s="2027"/>
      <c r="CMJ41" s="2027"/>
      <c r="CMK41" s="2027"/>
      <c r="CML41" s="2027"/>
      <c r="CMM41" s="2027"/>
      <c r="CMN41" s="2027"/>
      <c r="CMO41" s="2027"/>
      <c r="CMP41" s="2027"/>
      <c r="CMQ41" s="2027"/>
      <c r="CMR41" s="2027"/>
      <c r="CMS41" s="2027"/>
      <c r="CMT41" s="2027"/>
      <c r="CMU41" s="2027"/>
      <c r="CMV41" s="2027"/>
      <c r="CMW41" s="2027"/>
      <c r="CMX41" s="2027"/>
      <c r="CMY41" s="2027"/>
      <c r="CMZ41" s="2027"/>
      <c r="CNA41" s="2027"/>
      <c r="CNB41" s="2027"/>
      <c r="CNC41" s="2027"/>
      <c r="CND41" s="2027"/>
      <c r="CNE41" s="2027"/>
      <c r="CNF41" s="2027"/>
      <c r="CNG41" s="2027"/>
      <c r="CNH41" s="2027"/>
      <c r="CNI41" s="2027"/>
      <c r="CNJ41" s="2027"/>
      <c r="CNK41" s="2027"/>
      <c r="CNL41" s="2027"/>
      <c r="CNM41" s="2027"/>
      <c r="CNN41" s="2027"/>
      <c r="CNO41" s="2027"/>
      <c r="CNP41" s="2027"/>
      <c r="CNQ41" s="2027"/>
      <c r="CNR41" s="2027"/>
      <c r="CNS41" s="2027"/>
      <c r="CNT41" s="2027"/>
      <c r="CNU41" s="2027"/>
      <c r="CNV41" s="2027"/>
      <c r="CNW41" s="2027"/>
      <c r="CNX41" s="2027"/>
      <c r="CNY41" s="2027"/>
      <c r="CNZ41" s="2027"/>
      <c r="COA41" s="2027"/>
      <c r="COB41" s="2027"/>
      <c r="COC41" s="2027"/>
      <c r="COD41" s="2027"/>
      <c r="COE41" s="2027"/>
      <c r="COF41" s="2027"/>
      <c r="COG41" s="2027"/>
      <c r="COH41" s="2027"/>
      <c r="COI41" s="2027"/>
      <c r="COJ41" s="2027"/>
      <c r="COK41" s="2027"/>
      <c r="COL41" s="2027"/>
      <c r="COM41" s="2027"/>
      <c r="CON41" s="2027"/>
      <c r="COO41" s="2027"/>
      <c r="COP41" s="2027"/>
      <c r="COQ41" s="2027"/>
      <c r="COR41" s="2027"/>
      <c r="COS41" s="2027"/>
      <c r="COT41" s="2027"/>
      <c r="COU41" s="2027"/>
      <c r="COV41" s="2027"/>
      <c r="COW41" s="2027"/>
      <c r="COX41" s="2027"/>
      <c r="COY41" s="2027"/>
      <c r="COZ41" s="2027"/>
      <c r="CPA41" s="2027"/>
      <c r="CPB41" s="2027"/>
      <c r="CPC41" s="2027"/>
      <c r="CPD41" s="2027"/>
      <c r="CPE41" s="2027"/>
      <c r="CPF41" s="2027"/>
      <c r="CPG41" s="2027"/>
      <c r="CPH41" s="2027"/>
      <c r="CPI41" s="2027"/>
      <c r="CPJ41" s="2027"/>
      <c r="CPK41" s="2027"/>
      <c r="CPL41" s="2027"/>
      <c r="CPM41" s="2027"/>
      <c r="CPN41" s="2027"/>
      <c r="CPO41" s="2027"/>
      <c r="CPP41" s="2027"/>
      <c r="CPQ41" s="2027"/>
      <c r="CPR41" s="2027"/>
      <c r="CPS41" s="2027"/>
      <c r="CPT41" s="2027"/>
      <c r="CPU41" s="2027"/>
      <c r="CPV41" s="2027"/>
      <c r="CPW41" s="2027"/>
      <c r="CPX41" s="2027"/>
      <c r="CPY41" s="2027"/>
      <c r="CPZ41" s="2027"/>
      <c r="CQA41" s="2027"/>
      <c r="CQB41" s="2027"/>
      <c r="CQC41" s="2027"/>
      <c r="CQD41" s="2027"/>
      <c r="CQE41" s="2027"/>
      <c r="CQF41" s="2027"/>
      <c r="CQG41" s="2027"/>
      <c r="CQH41" s="2027"/>
      <c r="CQI41" s="2027"/>
      <c r="CQJ41" s="2027"/>
      <c r="CQK41" s="2027"/>
      <c r="CQL41" s="2027"/>
      <c r="CQM41" s="2027"/>
      <c r="CQN41" s="2027"/>
      <c r="CQO41" s="2027"/>
      <c r="CQP41" s="2027"/>
      <c r="CQQ41" s="2027"/>
      <c r="CQR41" s="2027"/>
      <c r="CQS41" s="2027"/>
      <c r="CQT41" s="2027"/>
      <c r="CQU41" s="2027"/>
      <c r="CQV41" s="2027"/>
      <c r="CQW41" s="2027"/>
      <c r="CQX41" s="2027"/>
      <c r="CQY41" s="2027"/>
      <c r="CQZ41" s="2027"/>
      <c r="CRA41" s="2027"/>
      <c r="CRB41" s="2027"/>
      <c r="CRC41" s="2027"/>
      <c r="CRD41" s="2027"/>
      <c r="CRE41" s="2027"/>
      <c r="CRF41" s="2027"/>
      <c r="CRG41" s="2027"/>
      <c r="CRH41" s="2027"/>
      <c r="CRI41" s="2027"/>
      <c r="CRJ41" s="2027"/>
      <c r="CRK41" s="2027"/>
      <c r="CRL41" s="2027"/>
      <c r="CRM41" s="2027"/>
      <c r="CRN41" s="2027"/>
      <c r="CRO41" s="2027"/>
      <c r="CRP41" s="2027"/>
      <c r="CRQ41" s="2027"/>
      <c r="CRR41" s="2027"/>
      <c r="CRS41" s="2027"/>
      <c r="CRT41" s="2027"/>
      <c r="CRU41" s="2027"/>
      <c r="CRV41" s="2027"/>
      <c r="CRW41" s="2027"/>
      <c r="CRX41" s="2027"/>
      <c r="CRY41" s="2027"/>
      <c r="CRZ41" s="2027"/>
      <c r="CSA41" s="2027"/>
      <c r="CSB41" s="2027"/>
      <c r="CSC41" s="2027"/>
      <c r="CSD41" s="2027"/>
      <c r="CSE41" s="2027"/>
      <c r="CSF41" s="2027"/>
      <c r="CSG41" s="2027"/>
      <c r="CSH41" s="2027"/>
      <c r="CSI41" s="2027"/>
      <c r="CSJ41" s="2027"/>
      <c r="CSK41" s="2027"/>
      <c r="CSL41" s="2027"/>
      <c r="CSM41" s="2027"/>
      <c r="CSN41" s="2027"/>
      <c r="CSO41" s="2027"/>
      <c r="CSP41" s="2027"/>
      <c r="CSQ41" s="2027"/>
      <c r="CSR41" s="2027"/>
      <c r="CSS41" s="2027"/>
      <c r="CST41" s="2027"/>
      <c r="CSU41" s="2027"/>
      <c r="CSV41" s="2027"/>
      <c r="CSW41" s="2027"/>
      <c r="CSX41" s="2027"/>
      <c r="CSY41" s="2027"/>
      <c r="CSZ41" s="2027"/>
      <c r="CTA41" s="2027"/>
      <c r="CTB41" s="2027"/>
      <c r="CTC41" s="2027"/>
      <c r="CTD41" s="2027"/>
      <c r="CTE41" s="2027"/>
      <c r="CTF41" s="2027"/>
      <c r="CTG41" s="2027"/>
      <c r="CTH41" s="2027"/>
      <c r="CTI41" s="2027"/>
      <c r="CTJ41" s="2027"/>
      <c r="CTK41" s="2027"/>
      <c r="CTL41" s="2027"/>
      <c r="CTM41" s="2027"/>
      <c r="CTN41" s="2027"/>
      <c r="CTO41" s="2027"/>
      <c r="CTP41" s="2027"/>
      <c r="CTQ41" s="2027"/>
      <c r="CTR41" s="2027"/>
      <c r="CTS41" s="2027"/>
      <c r="CTT41" s="2027"/>
      <c r="CTU41" s="2027"/>
      <c r="CTV41" s="2027"/>
      <c r="CTW41" s="2027"/>
      <c r="CTX41" s="2027"/>
      <c r="CTY41" s="2027"/>
      <c r="CTZ41" s="2027"/>
      <c r="CUA41" s="2027"/>
      <c r="CUB41" s="2027"/>
      <c r="CUC41" s="2027"/>
      <c r="CUD41" s="2027"/>
      <c r="CUE41" s="2027"/>
      <c r="CUF41" s="2027"/>
      <c r="CUG41" s="2027"/>
      <c r="CUH41" s="2027"/>
      <c r="CUI41" s="2027"/>
      <c r="CUJ41" s="2027"/>
      <c r="CUK41" s="2027"/>
      <c r="CUL41" s="2027"/>
      <c r="CUM41" s="2027"/>
      <c r="CUN41" s="2027"/>
      <c r="CUO41" s="2027"/>
      <c r="CUP41" s="2027"/>
      <c r="CUQ41" s="2027"/>
      <c r="CUR41" s="2027"/>
      <c r="CUS41" s="2027"/>
      <c r="CUT41" s="2027"/>
      <c r="CUU41" s="2027"/>
      <c r="CUV41" s="2027"/>
      <c r="CUW41" s="2027"/>
      <c r="CUX41" s="2027"/>
      <c r="CUY41" s="2027"/>
      <c r="CUZ41" s="2027"/>
      <c r="CVA41" s="2027"/>
      <c r="CVB41" s="2027"/>
      <c r="CVC41" s="2027"/>
      <c r="CVD41" s="2027"/>
      <c r="CVE41" s="2027"/>
      <c r="CVF41" s="2027"/>
      <c r="CVG41" s="2027"/>
      <c r="CVH41" s="2027"/>
      <c r="CVI41" s="2027"/>
      <c r="CVJ41" s="2027"/>
      <c r="CVK41" s="2027"/>
      <c r="CVL41" s="2027"/>
      <c r="CVM41" s="2027"/>
      <c r="CVN41" s="2027"/>
      <c r="CVO41" s="2027"/>
      <c r="CVP41" s="2027"/>
      <c r="CVQ41" s="2027"/>
      <c r="CVR41" s="2027"/>
      <c r="CVS41" s="2027"/>
      <c r="CVT41" s="2027"/>
      <c r="CVU41" s="2027"/>
      <c r="CVV41" s="2027"/>
      <c r="CVW41" s="2027"/>
      <c r="CVX41" s="2027"/>
      <c r="CVY41" s="2027"/>
      <c r="CVZ41" s="2027"/>
      <c r="CWA41" s="2027"/>
      <c r="CWB41" s="2027"/>
      <c r="CWC41" s="2027"/>
      <c r="CWD41" s="2027"/>
      <c r="CWE41" s="2027"/>
      <c r="CWF41" s="2027"/>
      <c r="CWG41" s="2027"/>
      <c r="CWH41" s="2027"/>
      <c r="CWI41" s="2027"/>
      <c r="CWJ41" s="2027"/>
      <c r="CWK41" s="2027"/>
      <c r="CWL41" s="2027"/>
      <c r="CWM41" s="2027"/>
      <c r="CWN41" s="2027"/>
      <c r="CWO41" s="2027"/>
      <c r="CWP41" s="2027"/>
      <c r="CWQ41" s="2027"/>
      <c r="CWR41" s="2027"/>
      <c r="CWS41" s="2027"/>
      <c r="CWT41" s="2027"/>
      <c r="CWU41" s="2027"/>
      <c r="CWV41" s="2027"/>
      <c r="CWW41" s="2027"/>
      <c r="CWX41" s="2027"/>
      <c r="CWY41" s="2027"/>
      <c r="CWZ41" s="2027"/>
      <c r="CXA41" s="2027"/>
      <c r="CXB41" s="2027"/>
      <c r="CXC41" s="2027"/>
      <c r="CXD41" s="2027"/>
      <c r="CXE41" s="2027"/>
      <c r="CXF41" s="2027"/>
      <c r="CXG41" s="2027"/>
      <c r="CXH41" s="2027"/>
      <c r="CXI41" s="2027"/>
      <c r="CXJ41" s="2027"/>
      <c r="CXK41" s="2027"/>
      <c r="CXL41" s="2027"/>
      <c r="CXM41" s="2027"/>
      <c r="CXN41" s="2027"/>
      <c r="CXO41" s="2027"/>
      <c r="CXP41" s="2027"/>
      <c r="CXQ41" s="2027"/>
      <c r="CXR41" s="2027"/>
      <c r="CXS41" s="2027"/>
      <c r="CXT41" s="2027"/>
      <c r="CXU41" s="2027"/>
      <c r="CXV41" s="2027"/>
      <c r="CXW41" s="2027"/>
      <c r="CXX41" s="2027"/>
      <c r="CXY41" s="2027"/>
      <c r="CXZ41" s="2027"/>
      <c r="CYA41" s="2027"/>
      <c r="CYB41" s="2027"/>
      <c r="CYC41" s="2027"/>
      <c r="CYD41" s="2027"/>
      <c r="CYE41" s="2027"/>
      <c r="CYF41" s="2027"/>
      <c r="CYG41" s="2027"/>
      <c r="CYH41" s="2027"/>
      <c r="CYI41" s="2027"/>
      <c r="CYJ41" s="2027"/>
      <c r="CYK41" s="2027"/>
      <c r="CYL41" s="2027"/>
      <c r="CYM41" s="2027"/>
      <c r="CYN41" s="2027"/>
      <c r="CYO41" s="2027"/>
      <c r="CYP41" s="2027"/>
      <c r="CYQ41" s="2027"/>
      <c r="CYR41" s="2027"/>
      <c r="CYS41" s="2027"/>
      <c r="CYT41" s="2027"/>
      <c r="CYU41" s="2027"/>
      <c r="CYV41" s="2027"/>
      <c r="CYW41" s="2027"/>
      <c r="CYX41" s="2027"/>
      <c r="CYY41" s="2027"/>
      <c r="CYZ41" s="2027"/>
      <c r="CZA41" s="2027"/>
      <c r="CZB41" s="2027"/>
      <c r="CZC41" s="2027"/>
      <c r="CZD41" s="2027"/>
      <c r="CZE41" s="2027"/>
      <c r="CZF41" s="2027"/>
      <c r="CZG41" s="2027"/>
      <c r="CZH41" s="2027"/>
      <c r="CZI41" s="2027"/>
      <c r="CZJ41" s="2027"/>
      <c r="CZK41" s="2027"/>
      <c r="CZL41" s="2027"/>
      <c r="CZM41" s="2027"/>
      <c r="CZN41" s="2027"/>
      <c r="CZO41" s="2027"/>
      <c r="CZP41" s="2027"/>
      <c r="CZQ41" s="2027"/>
      <c r="CZR41" s="2027"/>
      <c r="CZS41" s="2027"/>
      <c r="CZT41" s="2027"/>
      <c r="CZU41" s="2027"/>
      <c r="CZV41" s="2027"/>
      <c r="CZW41" s="2027"/>
      <c r="CZX41" s="2027"/>
      <c r="CZY41" s="2027"/>
      <c r="CZZ41" s="2027"/>
      <c r="DAA41" s="2027"/>
      <c r="DAB41" s="2027"/>
      <c r="DAC41" s="2027"/>
      <c r="DAD41" s="2027"/>
      <c r="DAE41" s="2027"/>
      <c r="DAF41" s="2027"/>
      <c r="DAG41" s="2027"/>
      <c r="DAH41" s="2027"/>
      <c r="DAI41" s="2027"/>
      <c r="DAJ41" s="2027"/>
      <c r="DAK41" s="2027"/>
      <c r="DAL41" s="2027"/>
      <c r="DAM41" s="2027"/>
      <c r="DAN41" s="2027"/>
      <c r="DAO41" s="2027"/>
      <c r="DAP41" s="2027"/>
      <c r="DAQ41" s="2027"/>
      <c r="DAR41" s="2027"/>
      <c r="DAS41" s="2027"/>
      <c r="DAT41" s="2027"/>
      <c r="DAU41" s="2027"/>
      <c r="DAV41" s="2027"/>
      <c r="DAW41" s="2027"/>
      <c r="DAX41" s="2027"/>
      <c r="DAY41" s="2027"/>
      <c r="DAZ41" s="2027"/>
      <c r="DBA41" s="2027"/>
      <c r="DBB41" s="2027"/>
      <c r="DBC41" s="2027"/>
      <c r="DBD41" s="2027"/>
      <c r="DBE41" s="2027"/>
      <c r="DBF41" s="2027"/>
      <c r="DBG41" s="2027"/>
      <c r="DBH41" s="2027"/>
      <c r="DBI41" s="2027"/>
      <c r="DBJ41" s="2027"/>
      <c r="DBK41" s="2027"/>
      <c r="DBL41" s="2027"/>
      <c r="DBM41" s="2027"/>
      <c r="DBN41" s="2027"/>
      <c r="DBO41" s="2027"/>
      <c r="DBP41" s="2027"/>
      <c r="DBQ41" s="2027"/>
      <c r="DBR41" s="2027"/>
      <c r="DBS41" s="2027"/>
      <c r="DBT41" s="2027"/>
      <c r="DBU41" s="2027"/>
      <c r="DBV41" s="2027"/>
      <c r="DBW41" s="2027"/>
      <c r="DBX41" s="2027"/>
      <c r="DBY41" s="2027"/>
      <c r="DBZ41" s="2027"/>
      <c r="DCA41" s="2027"/>
      <c r="DCB41" s="2027"/>
      <c r="DCC41" s="2027"/>
      <c r="DCD41" s="2027"/>
      <c r="DCE41" s="2027"/>
      <c r="DCF41" s="2027"/>
      <c r="DCG41" s="2027"/>
      <c r="DCH41" s="2027"/>
      <c r="DCI41" s="2027"/>
      <c r="DCJ41" s="2027"/>
      <c r="DCK41" s="2027"/>
      <c r="DCL41" s="2027"/>
      <c r="DCM41" s="2027"/>
      <c r="DCN41" s="2027"/>
      <c r="DCO41" s="2027"/>
      <c r="DCP41" s="2027"/>
      <c r="DCQ41" s="2027"/>
      <c r="DCR41" s="2027"/>
      <c r="DCS41" s="2027"/>
      <c r="DCT41" s="2027"/>
      <c r="DCU41" s="2027"/>
      <c r="DCV41" s="2027"/>
      <c r="DCW41" s="2027"/>
      <c r="DCX41" s="2027"/>
      <c r="DCY41" s="2027"/>
      <c r="DCZ41" s="2027"/>
      <c r="DDA41" s="2027"/>
      <c r="DDB41" s="2027"/>
      <c r="DDC41" s="2027"/>
      <c r="DDD41" s="2027"/>
      <c r="DDE41" s="2027"/>
      <c r="DDF41" s="2027"/>
      <c r="DDG41" s="2027"/>
      <c r="DDH41" s="2027"/>
      <c r="DDI41" s="2027"/>
      <c r="DDJ41" s="2027"/>
      <c r="DDK41" s="2027"/>
      <c r="DDL41" s="2027"/>
      <c r="DDM41" s="2027"/>
      <c r="DDN41" s="2027"/>
      <c r="DDO41" s="2027"/>
      <c r="DDP41" s="2027"/>
      <c r="DDQ41" s="2027"/>
      <c r="DDR41" s="2027"/>
      <c r="DDS41" s="2027"/>
      <c r="DDT41" s="2027"/>
      <c r="DDU41" s="2027"/>
      <c r="DDV41" s="2027"/>
      <c r="DDW41" s="2027"/>
      <c r="DDX41" s="2027"/>
      <c r="DDY41" s="2027"/>
      <c r="DDZ41" s="2027"/>
      <c r="DEA41" s="2027"/>
      <c r="DEB41" s="2027"/>
      <c r="DEC41" s="2027"/>
      <c r="DED41" s="2027"/>
      <c r="DEE41" s="2027"/>
      <c r="DEF41" s="2027"/>
      <c r="DEG41" s="2027"/>
      <c r="DEH41" s="2027"/>
      <c r="DEI41" s="2027"/>
      <c r="DEJ41" s="2027"/>
      <c r="DEK41" s="2027"/>
      <c r="DEL41" s="2027"/>
      <c r="DEM41" s="2027"/>
      <c r="DEN41" s="2027"/>
      <c r="DEO41" s="2027"/>
      <c r="DEP41" s="2027"/>
      <c r="DEQ41" s="2027"/>
      <c r="DER41" s="2027"/>
      <c r="DES41" s="2027"/>
      <c r="DET41" s="2027"/>
      <c r="DEU41" s="2027"/>
      <c r="DEV41" s="2027"/>
      <c r="DEW41" s="2027"/>
      <c r="DEX41" s="2027"/>
      <c r="DEY41" s="2027"/>
      <c r="DEZ41" s="2027"/>
      <c r="DFA41" s="2027"/>
      <c r="DFB41" s="2027"/>
      <c r="DFC41" s="2027"/>
      <c r="DFD41" s="2027"/>
      <c r="DFE41" s="2027"/>
      <c r="DFF41" s="2027"/>
      <c r="DFG41" s="2027"/>
      <c r="DFH41" s="2027"/>
      <c r="DFI41" s="2027"/>
      <c r="DFJ41" s="2027"/>
      <c r="DFK41" s="2027"/>
      <c r="DFL41" s="2027"/>
      <c r="DFM41" s="2027"/>
      <c r="DFN41" s="2027"/>
      <c r="DFO41" s="2027"/>
      <c r="DFP41" s="2027"/>
      <c r="DFQ41" s="2027"/>
      <c r="DFR41" s="2027"/>
      <c r="DFS41" s="2027"/>
      <c r="DFT41" s="2027"/>
      <c r="DFU41" s="2027"/>
      <c r="DFV41" s="2027"/>
      <c r="DFW41" s="2027"/>
      <c r="DFX41" s="2027"/>
      <c r="DFY41" s="2027"/>
      <c r="DFZ41" s="2027"/>
      <c r="DGA41" s="2027"/>
      <c r="DGB41" s="2027"/>
      <c r="DGC41" s="2027"/>
      <c r="DGD41" s="2027"/>
      <c r="DGE41" s="2027"/>
      <c r="DGF41" s="2027"/>
      <c r="DGG41" s="2027"/>
      <c r="DGH41" s="2027"/>
      <c r="DGI41" s="2027"/>
      <c r="DGJ41" s="2027"/>
      <c r="DGK41" s="2027"/>
      <c r="DGL41" s="2027"/>
      <c r="DGM41" s="2027"/>
      <c r="DGN41" s="2027"/>
      <c r="DGO41" s="2027"/>
      <c r="DGP41" s="2027"/>
      <c r="DGQ41" s="2027"/>
      <c r="DGR41" s="2027"/>
      <c r="DGS41" s="2027"/>
      <c r="DGT41" s="2027"/>
      <c r="DGU41" s="2027"/>
      <c r="DGV41" s="2027"/>
      <c r="DGW41" s="2027"/>
      <c r="DGX41" s="2027"/>
      <c r="DGY41" s="2027"/>
      <c r="DGZ41" s="2027"/>
      <c r="DHA41" s="2027"/>
      <c r="DHB41" s="2027"/>
      <c r="DHC41" s="2027"/>
      <c r="DHD41" s="2027"/>
      <c r="DHE41" s="2027"/>
      <c r="DHF41" s="2027"/>
      <c r="DHG41" s="2027"/>
      <c r="DHH41" s="2027"/>
      <c r="DHI41" s="2027"/>
      <c r="DHJ41" s="2027"/>
      <c r="DHK41" s="2027"/>
      <c r="DHL41" s="2027"/>
      <c r="DHM41" s="2027"/>
      <c r="DHN41" s="2027"/>
      <c r="DHO41" s="2027"/>
      <c r="DHP41" s="2027"/>
      <c r="DHQ41" s="2027"/>
      <c r="DHR41" s="2027"/>
      <c r="DHS41" s="2027"/>
      <c r="DHT41" s="2027"/>
      <c r="DHU41" s="2027"/>
      <c r="DHV41" s="2027"/>
      <c r="DHW41" s="2027"/>
      <c r="DHX41" s="2027"/>
      <c r="DHY41" s="2027"/>
      <c r="DHZ41" s="2027"/>
      <c r="DIA41" s="2027"/>
      <c r="DIB41" s="2027"/>
      <c r="DIC41" s="2027"/>
      <c r="DID41" s="2027"/>
      <c r="DIE41" s="2027"/>
      <c r="DIF41" s="2027"/>
      <c r="DIG41" s="2027"/>
      <c r="DIH41" s="2027"/>
      <c r="DII41" s="2027"/>
      <c r="DIJ41" s="2027"/>
      <c r="DIK41" s="2027"/>
      <c r="DIL41" s="2027"/>
      <c r="DIM41" s="2027"/>
      <c r="DIN41" s="2027"/>
      <c r="DIO41" s="2027"/>
      <c r="DIP41" s="2027"/>
      <c r="DIQ41" s="2027"/>
      <c r="DIR41" s="2027"/>
      <c r="DIS41" s="2027"/>
      <c r="DIT41" s="2027"/>
      <c r="DIU41" s="2027"/>
      <c r="DIV41" s="2027"/>
      <c r="DIW41" s="2027"/>
      <c r="DIX41" s="2027"/>
      <c r="DIY41" s="2027"/>
      <c r="DIZ41" s="2027"/>
      <c r="DJA41" s="2027"/>
      <c r="DJB41" s="2027"/>
      <c r="DJC41" s="2027"/>
      <c r="DJD41" s="2027"/>
      <c r="DJE41" s="2027"/>
      <c r="DJF41" s="2027"/>
      <c r="DJG41" s="2027"/>
      <c r="DJH41" s="2027"/>
      <c r="DJI41" s="2027"/>
      <c r="DJJ41" s="2027"/>
      <c r="DJK41" s="2027"/>
      <c r="DJL41" s="2027"/>
      <c r="DJM41" s="2027"/>
      <c r="DJN41" s="2027"/>
      <c r="DJO41" s="2027"/>
      <c r="DJP41" s="2027"/>
      <c r="DJQ41" s="2027"/>
      <c r="DJR41" s="2027"/>
      <c r="DJS41" s="2027"/>
      <c r="DJT41" s="2027"/>
      <c r="DJU41" s="2027"/>
      <c r="DJV41" s="2027"/>
      <c r="DJW41" s="2027"/>
      <c r="DJX41" s="2027"/>
      <c r="DJY41" s="2027"/>
      <c r="DJZ41" s="2027"/>
      <c r="DKA41" s="2027"/>
      <c r="DKB41" s="2027"/>
      <c r="DKC41" s="2027"/>
      <c r="DKD41" s="2027"/>
      <c r="DKE41" s="2027"/>
      <c r="DKF41" s="2027"/>
      <c r="DKG41" s="2027"/>
      <c r="DKH41" s="2027"/>
      <c r="DKI41" s="2027"/>
      <c r="DKJ41" s="2027"/>
      <c r="DKK41" s="2027"/>
      <c r="DKL41" s="2027"/>
      <c r="DKM41" s="2027"/>
      <c r="DKN41" s="2027"/>
      <c r="DKO41" s="2027"/>
      <c r="DKP41" s="2027"/>
      <c r="DKQ41" s="2027"/>
      <c r="DKR41" s="2027"/>
      <c r="DKS41" s="2027"/>
      <c r="DKT41" s="2027"/>
      <c r="DKU41" s="2027"/>
      <c r="DKV41" s="2027"/>
      <c r="DKW41" s="2027"/>
      <c r="DKX41" s="2027"/>
      <c r="DKY41" s="2027"/>
      <c r="DKZ41" s="2027"/>
      <c r="DLA41" s="2027"/>
      <c r="DLB41" s="2027"/>
      <c r="DLC41" s="2027"/>
      <c r="DLD41" s="2027"/>
      <c r="DLE41" s="2027"/>
      <c r="DLF41" s="2027"/>
      <c r="DLG41" s="2027"/>
      <c r="DLH41" s="2027"/>
      <c r="DLI41" s="2027"/>
      <c r="DLJ41" s="2027"/>
      <c r="DLK41" s="2027"/>
      <c r="DLL41" s="2027"/>
      <c r="DLM41" s="2027"/>
      <c r="DLN41" s="2027"/>
      <c r="DLO41" s="2027"/>
      <c r="DLP41" s="2027"/>
      <c r="DLQ41" s="2027"/>
      <c r="DLR41" s="2027"/>
      <c r="DLS41" s="2027"/>
      <c r="DLT41" s="2027"/>
      <c r="DLU41" s="2027"/>
      <c r="DLV41" s="2027"/>
      <c r="DLW41" s="2027"/>
      <c r="DLX41" s="2027"/>
      <c r="DLY41" s="2027"/>
      <c r="DLZ41" s="2027"/>
      <c r="DMA41" s="2027"/>
      <c r="DMB41" s="2027"/>
      <c r="DMC41" s="2027"/>
      <c r="DMD41" s="2027"/>
      <c r="DME41" s="2027"/>
      <c r="DMF41" s="2027"/>
      <c r="DMG41" s="2027"/>
      <c r="DMH41" s="2027"/>
      <c r="DMI41" s="2027"/>
      <c r="DMJ41" s="2027"/>
      <c r="DMK41" s="2027"/>
      <c r="DML41" s="2027"/>
      <c r="DMM41" s="2027"/>
      <c r="DMN41" s="2027"/>
      <c r="DMO41" s="2027"/>
      <c r="DMP41" s="2027"/>
      <c r="DMQ41" s="2027"/>
      <c r="DMR41" s="2027"/>
      <c r="DMS41" s="2027"/>
      <c r="DMT41" s="2027"/>
      <c r="DMU41" s="2027"/>
      <c r="DMV41" s="2027"/>
      <c r="DMW41" s="2027"/>
      <c r="DMX41" s="2027"/>
      <c r="DMY41" s="2027"/>
      <c r="DMZ41" s="2027"/>
      <c r="DNA41" s="2027"/>
      <c r="DNB41" s="2027"/>
      <c r="DNC41" s="2027"/>
      <c r="DND41" s="2027"/>
      <c r="DNE41" s="2027"/>
      <c r="DNF41" s="2027"/>
      <c r="DNG41" s="2027"/>
      <c r="DNH41" s="2027"/>
      <c r="DNI41" s="2027"/>
      <c r="DNJ41" s="2027"/>
      <c r="DNK41" s="2027"/>
      <c r="DNL41" s="2027"/>
      <c r="DNM41" s="2027"/>
      <c r="DNN41" s="2027"/>
      <c r="DNO41" s="2027"/>
      <c r="DNP41" s="2027"/>
      <c r="DNQ41" s="2027"/>
      <c r="DNR41" s="2027"/>
      <c r="DNS41" s="2027"/>
      <c r="DNT41" s="2027"/>
      <c r="DNU41" s="2027"/>
      <c r="DNV41" s="2027"/>
      <c r="DNW41" s="2027"/>
      <c r="DNX41" s="2027"/>
      <c r="DNY41" s="2027"/>
      <c r="DNZ41" s="2027"/>
      <c r="DOA41" s="2027"/>
      <c r="DOB41" s="2027"/>
      <c r="DOC41" s="2027"/>
      <c r="DOD41" s="2027"/>
      <c r="DOE41" s="2027"/>
      <c r="DOF41" s="2027"/>
      <c r="DOG41" s="2027"/>
      <c r="DOH41" s="2027"/>
      <c r="DOI41" s="2027"/>
      <c r="DOJ41" s="2027"/>
      <c r="DOK41" s="2027"/>
      <c r="DOL41" s="2027"/>
      <c r="DOM41" s="2027"/>
      <c r="DON41" s="2027"/>
      <c r="DOO41" s="2027"/>
      <c r="DOP41" s="2027"/>
      <c r="DOQ41" s="2027"/>
      <c r="DOR41" s="2027"/>
      <c r="DOS41" s="2027"/>
      <c r="DOT41" s="2027"/>
      <c r="DOU41" s="2027"/>
      <c r="DOV41" s="2027"/>
      <c r="DOW41" s="2027"/>
      <c r="DOX41" s="2027"/>
      <c r="DOY41" s="2027"/>
      <c r="DOZ41" s="2027"/>
      <c r="DPA41" s="2027"/>
      <c r="DPB41" s="2027"/>
      <c r="DPC41" s="2027"/>
      <c r="DPD41" s="2027"/>
      <c r="DPE41" s="2027"/>
      <c r="DPF41" s="2027"/>
      <c r="DPG41" s="2027"/>
      <c r="DPH41" s="2027"/>
      <c r="DPI41" s="2027"/>
      <c r="DPJ41" s="2027"/>
      <c r="DPK41" s="2027"/>
      <c r="DPL41" s="2027"/>
      <c r="DPM41" s="2027"/>
      <c r="DPN41" s="2027"/>
      <c r="DPO41" s="2027"/>
      <c r="DPP41" s="2027"/>
      <c r="DPQ41" s="2027"/>
      <c r="DPR41" s="2027"/>
      <c r="DPS41" s="2027"/>
      <c r="DPT41" s="2027"/>
      <c r="DPU41" s="2027"/>
      <c r="DPV41" s="2027"/>
      <c r="DPW41" s="2027"/>
      <c r="DPX41" s="2027"/>
      <c r="DPY41" s="2027"/>
      <c r="DPZ41" s="2027"/>
      <c r="DQA41" s="2027"/>
      <c r="DQB41" s="2027"/>
      <c r="DQC41" s="2027"/>
      <c r="DQD41" s="2027"/>
      <c r="DQE41" s="2027"/>
      <c r="DQF41" s="2027"/>
      <c r="DQG41" s="2027"/>
      <c r="DQH41" s="2027"/>
      <c r="DQI41" s="2027"/>
      <c r="DQJ41" s="2027"/>
      <c r="DQK41" s="2027"/>
      <c r="DQL41" s="2027"/>
      <c r="DQM41" s="2027"/>
      <c r="DQN41" s="2027"/>
      <c r="DQO41" s="2027"/>
      <c r="DQP41" s="2027"/>
      <c r="DQQ41" s="2027"/>
      <c r="DQR41" s="2027"/>
      <c r="DQS41" s="2027"/>
      <c r="DQT41" s="2027"/>
      <c r="DQU41" s="2027"/>
      <c r="DQV41" s="2027"/>
      <c r="DQW41" s="2027"/>
      <c r="DQX41" s="2027"/>
      <c r="DQY41" s="2027"/>
      <c r="DQZ41" s="2027"/>
      <c r="DRA41" s="2027"/>
      <c r="DRB41" s="2027"/>
      <c r="DRC41" s="2027"/>
      <c r="DRD41" s="2027"/>
      <c r="DRE41" s="2027"/>
      <c r="DRF41" s="2027"/>
      <c r="DRG41" s="2027"/>
      <c r="DRH41" s="2027"/>
      <c r="DRI41" s="2027"/>
      <c r="DRJ41" s="2027"/>
      <c r="DRK41" s="2027"/>
      <c r="DRL41" s="2027"/>
      <c r="DRM41" s="2027"/>
      <c r="DRN41" s="2027"/>
      <c r="DRO41" s="2027"/>
      <c r="DRP41" s="2027"/>
      <c r="DRQ41" s="2027"/>
      <c r="DRR41" s="2027"/>
      <c r="DRS41" s="2027"/>
      <c r="DRT41" s="2027"/>
      <c r="DRU41" s="2027"/>
      <c r="DRV41" s="2027"/>
      <c r="DRW41" s="2027"/>
      <c r="DRX41" s="2027"/>
      <c r="DRY41" s="2027"/>
      <c r="DRZ41" s="2027"/>
      <c r="DSA41" s="2027"/>
      <c r="DSB41" s="2027"/>
      <c r="DSC41" s="2027"/>
      <c r="DSD41" s="2027"/>
      <c r="DSE41" s="2027"/>
      <c r="DSF41" s="2027"/>
      <c r="DSG41" s="2027"/>
      <c r="DSH41" s="2027"/>
      <c r="DSI41" s="2027"/>
      <c r="DSJ41" s="2027"/>
      <c r="DSK41" s="2027"/>
      <c r="DSL41" s="2027"/>
      <c r="DSM41" s="2027"/>
      <c r="DSN41" s="2027"/>
      <c r="DSO41" s="2027"/>
      <c r="DSP41" s="2027"/>
      <c r="DSQ41" s="2027"/>
      <c r="DSR41" s="2027"/>
      <c r="DSS41" s="2027"/>
      <c r="DST41" s="2027"/>
      <c r="DSU41" s="2027"/>
      <c r="DSV41" s="2027"/>
      <c r="DSW41" s="2027"/>
      <c r="DSX41" s="2027"/>
      <c r="DSY41" s="2027"/>
      <c r="DSZ41" s="2027"/>
      <c r="DTA41" s="2027"/>
      <c r="DTB41" s="2027"/>
      <c r="DTC41" s="2027"/>
      <c r="DTD41" s="2027"/>
      <c r="DTE41" s="2027"/>
      <c r="DTF41" s="2027"/>
      <c r="DTG41" s="2027"/>
      <c r="DTH41" s="2027"/>
      <c r="DTI41" s="2027"/>
      <c r="DTJ41" s="2027"/>
      <c r="DTK41" s="2027"/>
      <c r="DTL41" s="2027"/>
      <c r="DTM41" s="2027"/>
      <c r="DTN41" s="2027"/>
      <c r="DTO41" s="2027"/>
      <c r="DTP41" s="2027"/>
      <c r="DTQ41" s="2027"/>
      <c r="DTR41" s="2027"/>
      <c r="DTS41" s="2027"/>
      <c r="DTT41" s="2027"/>
      <c r="DTU41" s="2027"/>
      <c r="DTV41" s="2027"/>
      <c r="DTW41" s="2027"/>
      <c r="DTX41" s="2027"/>
      <c r="DTY41" s="2027"/>
      <c r="DTZ41" s="2027"/>
      <c r="DUA41" s="2027"/>
      <c r="DUB41" s="2027"/>
      <c r="DUC41" s="2027"/>
      <c r="DUD41" s="2027"/>
      <c r="DUE41" s="2027"/>
      <c r="DUF41" s="2027"/>
      <c r="DUG41" s="2027"/>
      <c r="DUH41" s="2027"/>
      <c r="DUI41" s="2027"/>
      <c r="DUJ41" s="2027"/>
      <c r="DUK41" s="2027"/>
      <c r="DUL41" s="2027"/>
      <c r="DUM41" s="2027"/>
      <c r="DUN41" s="2027"/>
      <c r="DUO41" s="2027"/>
      <c r="DUP41" s="2027"/>
      <c r="DUQ41" s="2027"/>
      <c r="DUR41" s="2027"/>
      <c r="DUS41" s="2027"/>
      <c r="DUT41" s="2027"/>
      <c r="DUU41" s="2027"/>
      <c r="DUV41" s="2027"/>
      <c r="DUW41" s="2027"/>
      <c r="DUX41" s="2027"/>
      <c r="DUY41" s="2027"/>
      <c r="DUZ41" s="2027"/>
      <c r="DVA41" s="2027"/>
      <c r="DVB41" s="2027"/>
      <c r="DVC41" s="2027"/>
      <c r="DVD41" s="2027"/>
      <c r="DVE41" s="2027"/>
      <c r="DVF41" s="2027"/>
      <c r="DVG41" s="2027"/>
      <c r="DVH41" s="2027"/>
      <c r="DVI41" s="2027"/>
      <c r="DVJ41" s="2027"/>
      <c r="DVK41" s="2027"/>
      <c r="DVL41" s="2027"/>
      <c r="DVM41" s="2027"/>
      <c r="DVN41" s="2027"/>
      <c r="DVO41" s="2027"/>
      <c r="DVP41" s="2027"/>
      <c r="DVQ41" s="2027"/>
      <c r="DVR41" s="2027"/>
      <c r="DVS41" s="2027"/>
      <c r="DVT41" s="2027"/>
      <c r="DVU41" s="2027"/>
      <c r="DVV41" s="2027"/>
      <c r="DVW41" s="2027"/>
      <c r="DVX41" s="2027"/>
      <c r="DVY41" s="2027"/>
      <c r="DVZ41" s="2027"/>
      <c r="DWA41" s="2027"/>
      <c r="DWB41" s="2027"/>
      <c r="DWC41" s="2027"/>
      <c r="DWD41" s="2027"/>
      <c r="DWE41" s="2027"/>
      <c r="DWF41" s="2027"/>
      <c r="DWG41" s="2027"/>
      <c r="DWH41" s="2027"/>
      <c r="DWI41" s="2027"/>
      <c r="DWJ41" s="2027"/>
      <c r="DWK41" s="2027"/>
      <c r="DWL41" s="2027"/>
      <c r="DWM41" s="2027"/>
      <c r="DWN41" s="2027"/>
      <c r="DWO41" s="2027"/>
      <c r="DWP41" s="2027"/>
      <c r="DWQ41" s="2027"/>
      <c r="DWR41" s="2027"/>
      <c r="DWS41" s="2027"/>
      <c r="DWT41" s="2027"/>
      <c r="DWU41" s="2027"/>
      <c r="DWV41" s="2027"/>
      <c r="DWW41" s="2027"/>
      <c r="DWX41" s="2027"/>
      <c r="DWY41" s="2027"/>
      <c r="DWZ41" s="2027"/>
      <c r="DXA41" s="2027"/>
      <c r="DXB41" s="2027"/>
      <c r="DXC41" s="2027"/>
      <c r="DXD41" s="2027"/>
      <c r="DXE41" s="2027"/>
      <c r="DXF41" s="2027"/>
      <c r="DXG41" s="2027"/>
      <c r="DXH41" s="2027"/>
      <c r="DXI41" s="2027"/>
      <c r="DXJ41" s="2027"/>
      <c r="DXK41" s="2027"/>
      <c r="DXL41" s="2027"/>
      <c r="DXM41" s="2027"/>
      <c r="DXN41" s="2027"/>
      <c r="DXO41" s="2027"/>
      <c r="DXP41" s="2027"/>
      <c r="DXQ41" s="2027"/>
      <c r="DXR41" s="2027"/>
      <c r="DXS41" s="2027"/>
      <c r="DXT41" s="2027"/>
      <c r="DXU41" s="2027"/>
      <c r="DXV41" s="2027"/>
      <c r="DXW41" s="2027"/>
      <c r="DXX41" s="2027"/>
      <c r="DXY41" s="2027"/>
      <c r="DXZ41" s="2027"/>
      <c r="DYA41" s="2027"/>
      <c r="DYB41" s="2027"/>
      <c r="DYC41" s="2027"/>
      <c r="DYD41" s="2027"/>
      <c r="DYE41" s="2027"/>
      <c r="DYF41" s="2027"/>
      <c r="DYG41" s="2027"/>
      <c r="DYH41" s="2027"/>
      <c r="DYI41" s="2027"/>
      <c r="DYJ41" s="2027"/>
      <c r="DYK41" s="2027"/>
      <c r="DYL41" s="2027"/>
      <c r="DYM41" s="2027"/>
      <c r="DYN41" s="2027"/>
      <c r="DYO41" s="2027"/>
      <c r="DYP41" s="2027"/>
      <c r="DYQ41" s="2027"/>
      <c r="DYR41" s="2027"/>
      <c r="DYS41" s="2027"/>
      <c r="DYT41" s="2027"/>
      <c r="DYU41" s="2027"/>
      <c r="DYV41" s="2027"/>
      <c r="DYW41" s="2027"/>
      <c r="DYX41" s="2027"/>
      <c r="DYY41" s="2027"/>
      <c r="DYZ41" s="2027"/>
      <c r="DZA41" s="2027"/>
      <c r="DZB41" s="2027"/>
      <c r="DZC41" s="2027"/>
      <c r="DZD41" s="2027"/>
      <c r="DZE41" s="2027"/>
      <c r="DZF41" s="2027"/>
      <c r="DZG41" s="2027"/>
      <c r="DZH41" s="2027"/>
      <c r="DZI41" s="2027"/>
      <c r="DZJ41" s="2027"/>
      <c r="DZK41" s="2027"/>
      <c r="DZL41" s="2027"/>
      <c r="DZM41" s="2027"/>
      <c r="DZN41" s="2027"/>
      <c r="DZO41" s="2027"/>
      <c r="DZP41" s="2027"/>
      <c r="DZQ41" s="2027"/>
      <c r="DZR41" s="2027"/>
      <c r="DZS41" s="2027"/>
      <c r="DZT41" s="2027"/>
      <c r="DZU41" s="2027"/>
      <c r="DZV41" s="2027"/>
      <c r="DZW41" s="2027"/>
      <c r="DZX41" s="2027"/>
      <c r="DZY41" s="2027"/>
      <c r="DZZ41" s="2027"/>
      <c r="EAA41" s="2027"/>
      <c r="EAB41" s="2027"/>
      <c r="EAC41" s="2027"/>
      <c r="EAD41" s="2027"/>
      <c r="EAE41" s="2027"/>
      <c r="EAF41" s="2027"/>
      <c r="EAG41" s="2027"/>
      <c r="EAH41" s="2027"/>
      <c r="EAI41" s="2027"/>
      <c r="EAJ41" s="2027"/>
      <c r="EAK41" s="2027"/>
      <c r="EAL41" s="2027"/>
      <c r="EAM41" s="2027"/>
      <c r="EAN41" s="2027"/>
      <c r="EAO41" s="2027"/>
      <c r="EAP41" s="2027"/>
      <c r="EAQ41" s="2027"/>
      <c r="EAR41" s="2027"/>
      <c r="EAS41" s="2027"/>
      <c r="EAT41" s="2027"/>
      <c r="EAU41" s="2027"/>
      <c r="EAV41" s="2027"/>
      <c r="EAW41" s="2027"/>
      <c r="EAX41" s="2027"/>
      <c r="EAY41" s="2027"/>
      <c r="EAZ41" s="2027"/>
      <c r="EBA41" s="2027"/>
      <c r="EBB41" s="2027"/>
      <c r="EBC41" s="2027"/>
      <c r="EBD41" s="2027"/>
      <c r="EBE41" s="2027"/>
      <c r="EBF41" s="2027"/>
      <c r="EBG41" s="2027"/>
      <c r="EBH41" s="2027"/>
      <c r="EBI41" s="2027"/>
      <c r="EBJ41" s="2027"/>
      <c r="EBK41" s="2027"/>
      <c r="EBL41" s="2027"/>
      <c r="EBM41" s="2027"/>
      <c r="EBN41" s="2027"/>
      <c r="EBO41" s="2027"/>
      <c r="EBP41" s="2027"/>
      <c r="EBQ41" s="2027"/>
      <c r="EBR41" s="2027"/>
      <c r="EBS41" s="2027"/>
      <c r="EBT41" s="2027"/>
      <c r="EBU41" s="2027"/>
      <c r="EBV41" s="2027"/>
      <c r="EBW41" s="2027"/>
      <c r="EBX41" s="2027"/>
      <c r="EBY41" s="2027"/>
      <c r="EBZ41" s="2027"/>
      <c r="ECA41" s="2027"/>
      <c r="ECB41" s="2027"/>
      <c r="ECC41" s="2027"/>
      <c r="ECD41" s="2027"/>
      <c r="ECE41" s="2027"/>
      <c r="ECF41" s="2027"/>
      <c r="ECG41" s="2027"/>
      <c r="ECH41" s="2027"/>
      <c r="ECI41" s="2027"/>
      <c r="ECJ41" s="2027"/>
      <c r="ECK41" s="2027"/>
      <c r="ECL41" s="2027"/>
      <c r="ECM41" s="2027"/>
      <c r="ECN41" s="2027"/>
      <c r="ECO41" s="2027"/>
      <c r="ECP41" s="2027"/>
      <c r="ECQ41" s="2027"/>
      <c r="ECR41" s="2027"/>
      <c r="ECS41" s="2027"/>
      <c r="ECT41" s="2027"/>
      <c r="ECU41" s="2027"/>
      <c r="ECV41" s="2027"/>
      <c r="ECW41" s="2027"/>
      <c r="ECX41" s="2027"/>
      <c r="ECY41" s="2027"/>
      <c r="ECZ41" s="2027"/>
      <c r="EDA41" s="2027"/>
      <c r="EDB41" s="2027"/>
      <c r="EDC41" s="2027"/>
      <c r="EDD41" s="2027"/>
      <c r="EDE41" s="2027"/>
      <c r="EDF41" s="2027"/>
      <c r="EDG41" s="2027"/>
      <c r="EDH41" s="2027"/>
      <c r="EDI41" s="2027"/>
      <c r="EDJ41" s="2027"/>
      <c r="EDK41" s="2027"/>
      <c r="EDL41" s="2027"/>
      <c r="EDM41" s="2027"/>
      <c r="EDN41" s="2027"/>
      <c r="EDO41" s="2027"/>
      <c r="EDP41" s="2027"/>
      <c r="EDQ41" s="2027"/>
      <c r="EDR41" s="2027"/>
      <c r="EDS41" s="2027"/>
      <c r="EDT41" s="2027"/>
      <c r="EDU41" s="2027"/>
      <c r="EDV41" s="2027"/>
      <c r="EDW41" s="2027"/>
      <c r="EDX41" s="2027"/>
      <c r="EDY41" s="2027"/>
      <c r="EDZ41" s="2027"/>
      <c r="EEA41" s="2027"/>
      <c r="EEB41" s="2027"/>
      <c r="EEC41" s="2027"/>
      <c r="EED41" s="2027"/>
      <c r="EEE41" s="2027"/>
      <c r="EEF41" s="2027"/>
      <c r="EEG41" s="2027"/>
      <c r="EEH41" s="2027"/>
      <c r="EEI41" s="2027"/>
      <c r="EEJ41" s="2027"/>
      <c r="EEK41" s="2027"/>
      <c r="EEL41" s="2027"/>
      <c r="EEM41" s="2027"/>
      <c r="EEN41" s="2027"/>
      <c r="EEO41" s="2027"/>
      <c r="EEP41" s="2027"/>
      <c r="EEQ41" s="2027"/>
      <c r="EER41" s="2027"/>
      <c r="EES41" s="2027"/>
      <c r="EET41" s="2027"/>
      <c r="EEU41" s="2027"/>
      <c r="EEV41" s="2027"/>
      <c r="EEW41" s="2027"/>
      <c r="EEX41" s="2027"/>
      <c r="EEY41" s="2027"/>
      <c r="EEZ41" s="2027"/>
      <c r="EFA41" s="2027"/>
      <c r="EFB41" s="2027"/>
      <c r="EFC41" s="2027"/>
      <c r="EFD41" s="2027"/>
      <c r="EFE41" s="2027"/>
      <c r="EFF41" s="2027"/>
      <c r="EFG41" s="2027"/>
      <c r="EFH41" s="2027"/>
      <c r="EFI41" s="2027"/>
      <c r="EFJ41" s="2027"/>
      <c r="EFK41" s="2027"/>
      <c r="EFL41" s="2027"/>
      <c r="EFM41" s="2027"/>
      <c r="EFN41" s="2027"/>
      <c r="EFO41" s="2027"/>
      <c r="EFP41" s="2027"/>
      <c r="EFQ41" s="2027"/>
      <c r="EFR41" s="2027"/>
      <c r="EFS41" s="2027"/>
      <c r="EFT41" s="2027"/>
      <c r="EFU41" s="2027"/>
      <c r="EFV41" s="2027"/>
      <c r="EFW41" s="2027"/>
      <c r="EFX41" s="2027"/>
      <c r="EFY41" s="2027"/>
      <c r="EFZ41" s="2027"/>
      <c r="EGA41" s="2027"/>
      <c r="EGB41" s="2027"/>
      <c r="EGC41" s="2027"/>
      <c r="EGD41" s="2027"/>
      <c r="EGE41" s="2027"/>
      <c r="EGF41" s="2027"/>
      <c r="EGG41" s="2027"/>
      <c r="EGH41" s="2027"/>
      <c r="EGI41" s="2027"/>
      <c r="EGJ41" s="2027"/>
      <c r="EGK41" s="2027"/>
      <c r="EGL41" s="2027"/>
      <c r="EGM41" s="2027"/>
      <c r="EGN41" s="2027"/>
      <c r="EGO41" s="2027"/>
      <c r="EGP41" s="2027"/>
      <c r="EGQ41" s="2027"/>
      <c r="EGR41" s="2027"/>
      <c r="EGS41" s="2027"/>
      <c r="EGT41" s="2027"/>
      <c r="EGU41" s="2027"/>
      <c r="EGV41" s="2027"/>
      <c r="EGW41" s="2027"/>
      <c r="EGX41" s="2027"/>
      <c r="EGY41" s="2027"/>
      <c r="EGZ41" s="2027"/>
      <c r="EHA41" s="2027"/>
      <c r="EHB41" s="2027"/>
      <c r="EHC41" s="2027"/>
      <c r="EHD41" s="2027"/>
      <c r="EHE41" s="2027"/>
      <c r="EHF41" s="2027"/>
      <c r="EHG41" s="2027"/>
      <c r="EHH41" s="2027"/>
      <c r="EHI41" s="2027"/>
      <c r="EHJ41" s="2027"/>
      <c r="EHK41" s="2027"/>
      <c r="EHL41" s="2027"/>
      <c r="EHM41" s="2027"/>
      <c r="EHN41" s="2027"/>
      <c r="EHO41" s="2027"/>
      <c r="EHP41" s="2027"/>
      <c r="EHQ41" s="2027"/>
      <c r="EHR41" s="2027"/>
      <c r="EHS41" s="2027"/>
      <c r="EHT41" s="2027"/>
      <c r="EHU41" s="2027"/>
      <c r="EHV41" s="2027"/>
      <c r="EHW41" s="2027"/>
      <c r="EHX41" s="2027"/>
      <c r="EHY41" s="2027"/>
      <c r="EHZ41" s="2027"/>
      <c r="EIA41" s="2027"/>
      <c r="EIB41" s="2027"/>
      <c r="EIC41" s="2027"/>
      <c r="EID41" s="2027"/>
      <c r="EIE41" s="2027"/>
      <c r="EIF41" s="2027"/>
      <c r="EIG41" s="2027"/>
      <c r="EIH41" s="2027"/>
      <c r="EII41" s="2027"/>
      <c r="EIJ41" s="2027"/>
      <c r="EIK41" s="2027"/>
      <c r="EIL41" s="2027"/>
      <c r="EIM41" s="2027"/>
      <c r="EIN41" s="2027"/>
      <c r="EIO41" s="2027"/>
      <c r="EIP41" s="2027"/>
      <c r="EIQ41" s="2027"/>
      <c r="EIR41" s="2027"/>
      <c r="EIS41" s="2027"/>
      <c r="EIT41" s="2027"/>
      <c r="EIU41" s="2027"/>
      <c r="EIV41" s="2027"/>
      <c r="EIW41" s="2027"/>
      <c r="EIX41" s="2027"/>
      <c r="EIY41" s="2027"/>
      <c r="EIZ41" s="2027"/>
      <c r="EJA41" s="2027"/>
      <c r="EJB41" s="2027"/>
      <c r="EJC41" s="2027"/>
      <c r="EJD41" s="2027"/>
      <c r="EJE41" s="2027"/>
      <c r="EJF41" s="2027"/>
      <c r="EJG41" s="2027"/>
      <c r="EJH41" s="2027"/>
      <c r="EJI41" s="2027"/>
      <c r="EJJ41" s="2027"/>
      <c r="EJK41" s="2027"/>
      <c r="EJL41" s="2027"/>
      <c r="EJM41" s="2027"/>
      <c r="EJN41" s="2027"/>
      <c r="EJO41" s="2027"/>
      <c r="EJP41" s="2027"/>
      <c r="EJQ41" s="2027"/>
      <c r="EJR41" s="2027"/>
      <c r="EJS41" s="2027"/>
      <c r="EJT41" s="2027"/>
      <c r="EJU41" s="2027"/>
      <c r="EJV41" s="2027"/>
      <c r="EJW41" s="2027"/>
      <c r="EJX41" s="2027"/>
      <c r="EJY41" s="2027"/>
      <c r="EJZ41" s="2027"/>
      <c r="EKA41" s="2027"/>
      <c r="EKB41" s="2027"/>
      <c r="EKC41" s="2027"/>
      <c r="EKD41" s="2027"/>
      <c r="EKE41" s="2027"/>
      <c r="EKF41" s="2027"/>
      <c r="EKG41" s="2027"/>
      <c r="EKH41" s="2027"/>
      <c r="EKI41" s="2027"/>
      <c r="EKJ41" s="2027"/>
      <c r="EKK41" s="2027"/>
      <c r="EKL41" s="2027"/>
      <c r="EKM41" s="2027"/>
      <c r="EKN41" s="2027"/>
      <c r="EKO41" s="2027"/>
      <c r="EKP41" s="2027"/>
      <c r="EKQ41" s="2027"/>
      <c r="EKR41" s="2027"/>
      <c r="EKS41" s="2027"/>
      <c r="EKT41" s="2027"/>
      <c r="EKU41" s="2027"/>
      <c r="EKV41" s="2027"/>
      <c r="EKW41" s="2027"/>
      <c r="EKX41" s="2027"/>
      <c r="EKY41" s="2027"/>
      <c r="EKZ41" s="2027"/>
      <c r="ELA41" s="2027"/>
      <c r="ELB41" s="2027"/>
      <c r="ELC41" s="2027"/>
      <c r="ELD41" s="2027"/>
      <c r="ELE41" s="2027"/>
      <c r="ELF41" s="2027"/>
      <c r="ELG41" s="2027"/>
      <c r="ELH41" s="2027"/>
      <c r="ELI41" s="2027"/>
      <c r="ELJ41" s="2027"/>
      <c r="ELK41" s="2027"/>
      <c r="ELL41" s="2027"/>
      <c r="ELM41" s="2027"/>
      <c r="ELN41" s="2027"/>
      <c r="ELO41" s="2027"/>
      <c r="ELP41" s="2027"/>
      <c r="ELQ41" s="2027"/>
      <c r="ELR41" s="2027"/>
      <c r="ELS41" s="2027"/>
      <c r="ELT41" s="2027"/>
      <c r="ELU41" s="2027"/>
      <c r="ELV41" s="2027"/>
      <c r="ELW41" s="2027"/>
      <c r="ELX41" s="2027"/>
      <c r="ELY41" s="2027"/>
      <c r="ELZ41" s="2027"/>
      <c r="EMA41" s="2027"/>
      <c r="EMB41" s="2027"/>
      <c r="EMC41" s="2027"/>
      <c r="EMD41" s="2027"/>
      <c r="EME41" s="2027"/>
      <c r="EMF41" s="2027"/>
      <c r="EMG41" s="2027"/>
      <c r="EMH41" s="2027"/>
      <c r="EMI41" s="2027"/>
      <c r="EMJ41" s="2027"/>
      <c r="EMK41" s="2027"/>
      <c r="EML41" s="2027"/>
      <c r="EMM41" s="2027"/>
      <c r="EMN41" s="2027"/>
      <c r="EMO41" s="2027"/>
      <c r="EMP41" s="2027"/>
      <c r="EMQ41" s="2027"/>
      <c r="EMR41" s="2027"/>
      <c r="EMS41" s="2027"/>
      <c r="EMT41" s="2027"/>
      <c r="EMU41" s="2027"/>
      <c r="EMV41" s="2027"/>
      <c r="EMW41" s="2027"/>
      <c r="EMX41" s="2027"/>
      <c r="EMY41" s="2027"/>
      <c r="EMZ41" s="2027"/>
      <c r="ENA41" s="2027"/>
      <c r="ENB41" s="2027"/>
      <c r="ENC41" s="2027"/>
      <c r="END41" s="2027"/>
      <c r="ENE41" s="2027"/>
      <c r="ENF41" s="2027"/>
      <c r="ENG41" s="2027"/>
      <c r="ENH41" s="2027"/>
      <c r="ENI41" s="2027"/>
      <c r="ENJ41" s="2027"/>
      <c r="ENK41" s="2027"/>
      <c r="ENL41" s="2027"/>
      <c r="ENM41" s="2027"/>
      <c r="ENN41" s="2027"/>
      <c r="ENO41" s="2027"/>
      <c r="ENP41" s="2027"/>
      <c r="ENQ41" s="2027"/>
      <c r="ENR41" s="2027"/>
      <c r="ENS41" s="2027"/>
      <c r="ENT41" s="2027"/>
      <c r="ENU41" s="2027"/>
      <c r="ENV41" s="2027"/>
      <c r="ENW41" s="2027"/>
      <c r="ENX41" s="2027"/>
      <c r="ENY41" s="2027"/>
      <c r="ENZ41" s="2027"/>
      <c r="EOA41" s="2027"/>
      <c r="EOB41" s="2027"/>
      <c r="EOC41" s="2027"/>
      <c r="EOD41" s="2027"/>
      <c r="EOE41" s="2027"/>
      <c r="EOF41" s="2027"/>
      <c r="EOG41" s="2027"/>
      <c r="EOH41" s="2027"/>
      <c r="EOI41" s="2027"/>
      <c r="EOJ41" s="2027"/>
      <c r="EOK41" s="2027"/>
      <c r="EOL41" s="2027"/>
      <c r="EOM41" s="2027"/>
      <c r="EON41" s="2027"/>
      <c r="EOO41" s="2027"/>
      <c r="EOP41" s="2027"/>
      <c r="EOQ41" s="2027"/>
      <c r="EOR41" s="2027"/>
      <c r="EOS41" s="2027"/>
      <c r="EOT41" s="2027"/>
      <c r="EOU41" s="2027"/>
      <c r="EOV41" s="2027"/>
      <c r="EOW41" s="2027"/>
      <c r="EOX41" s="2027"/>
      <c r="EOY41" s="2027"/>
      <c r="EOZ41" s="2027"/>
      <c r="EPA41" s="2027"/>
      <c r="EPB41" s="2027"/>
      <c r="EPC41" s="2027"/>
      <c r="EPD41" s="2027"/>
      <c r="EPE41" s="2027"/>
      <c r="EPF41" s="2027"/>
      <c r="EPG41" s="2027"/>
      <c r="EPH41" s="2027"/>
      <c r="EPI41" s="2027"/>
      <c r="EPJ41" s="2027"/>
      <c r="EPK41" s="2027"/>
      <c r="EPL41" s="2027"/>
      <c r="EPM41" s="2027"/>
      <c r="EPN41" s="2027"/>
      <c r="EPO41" s="2027"/>
      <c r="EPP41" s="2027"/>
      <c r="EPQ41" s="2027"/>
      <c r="EPR41" s="2027"/>
      <c r="EPS41" s="2027"/>
      <c r="EPT41" s="2027"/>
      <c r="EPU41" s="2027"/>
      <c r="EPV41" s="2027"/>
      <c r="EPW41" s="2027"/>
      <c r="EPX41" s="2027"/>
      <c r="EPY41" s="2027"/>
      <c r="EPZ41" s="2027"/>
      <c r="EQA41" s="2027"/>
      <c r="EQB41" s="2027"/>
      <c r="EQC41" s="2027"/>
      <c r="EQD41" s="2027"/>
      <c r="EQE41" s="2027"/>
      <c r="EQF41" s="2027"/>
      <c r="EQG41" s="2027"/>
      <c r="EQH41" s="2027"/>
      <c r="EQI41" s="2027"/>
      <c r="EQJ41" s="2027"/>
      <c r="EQK41" s="2027"/>
      <c r="EQL41" s="2027"/>
      <c r="EQM41" s="2027"/>
      <c r="EQN41" s="2027"/>
      <c r="EQO41" s="2027"/>
      <c r="EQP41" s="2027"/>
      <c r="EQQ41" s="2027"/>
      <c r="EQR41" s="2027"/>
      <c r="EQS41" s="2027"/>
      <c r="EQT41" s="2027"/>
      <c r="EQU41" s="2027"/>
      <c r="EQV41" s="2027"/>
      <c r="EQW41" s="2027"/>
      <c r="EQX41" s="2027"/>
      <c r="EQY41" s="2027"/>
      <c r="EQZ41" s="2027"/>
      <c r="ERA41" s="2027"/>
      <c r="ERB41" s="2027"/>
      <c r="ERC41" s="2027"/>
      <c r="ERD41" s="2027"/>
      <c r="ERE41" s="2027"/>
      <c r="ERF41" s="2027"/>
      <c r="ERG41" s="2027"/>
      <c r="ERH41" s="2027"/>
      <c r="ERI41" s="2027"/>
      <c r="ERJ41" s="2027"/>
      <c r="ERK41" s="2027"/>
      <c r="ERL41" s="2027"/>
      <c r="ERM41" s="2027"/>
      <c r="ERN41" s="2027"/>
      <c r="ERO41" s="2027"/>
      <c r="ERP41" s="2027"/>
      <c r="ERQ41" s="2027"/>
      <c r="ERR41" s="2027"/>
      <c r="ERS41" s="2027"/>
      <c r="ERT41" s="2027"/>
      <c r="ERU41" s="2027"/>
      <c r="ERV41" s="2027"/>
      <c r="ERW41" s="2027"/>
      <c r="ERX41" s="2027"/>
      <c r="ERY41" s="2027"/>
      <c r="ERZ41" s="2027"/>
      <c r="ESA41" s="2027"/>
      <c r="ESB41" s="2027"/>
      <c r="ESC41" s="2027"/>
      <c r="ESD41" s="2027"/>
      <c r="ESE41" s="2027"/>
      <c r="ESF41" s="2027"/>
      <c r="ESG41" s="2027"/>
      <c r="ESH41" s="2027"/>
      <c r="ESI41" s="2027"/>
      <c r="ESJ41" s="2027"/>
      <c r="ESK41" s="2027"/>
      <c r="ESL41" s="2027"/>
      <c r="ESM41" s="2027"/>
      <c r="ESN41" s="2027"/>
      <c r="ESO41" s="2027"/>
      <c r="ESP41" s="2027"/>
      <c r="ESQ41" s="2027"/>
      <c r="ESR41" s="2027"/>
      <c r="ESS41" s="2027"/>
      <c r="EST41" s="2027"/>
      <c r="ESU41" s="2027"/>
      <c r="ESV41" s="2027"/>
      <c r="ESW41" s="2027"/>
      <c r="ESX41" s="2027"/>
      <c r="ESY41" s="2027"/>
      <c r="ESZ41" s="2027"/>
      <c r="ETA41" s="2027"/>
      <c r="ETB41" s="2027"/>
      <c r="ETC41" s="2027"/>
      <c r="ETD41" s="2027"/>
      <c r="ETE41" s="2027"/>
      <c r="ETF41" s="2027"/>
      <c r="ETG41" s="2027"/>
      <c r="ETH41" s="2027"/>
      <c r="ETI41" s="2027"/>
      <c r="ETJ41" s="2027"/>
      <c r="ETK41" s="2027"/>
      <c r="ETL41" s="2027"/>
      <c r="ETM41" s="2027"/>
      <c r="ETN41" s="2027"/>
      <c r="ETO41" s="2027"/>
      <c r="ETP41" s="2027"/>
      <c r="ETQ41" s="2027"/>
      <c r="ETR41" s="2027"/>
      <c r="ETS41" s="2027"/>
      <c r="ETT41" s="2027"/>
      <c r="ETU41" s="2027"/>
      <c r="ETV41" s="2027"/>
      <c r="ETW41" s="2027"/>
      <c r="ETX41" s="2027"/>
      <c r="ETY41" s="2027"/>
      <c r="ETZ41" s="2027"/>
      <c r="EUA41" s="2027"/>
      <c r="EUB41" s="2027"/>
      <c r="EUC41" s="2027"/>
      <c r="EUD41" s="2027"/>
      <c r="EUE41" s="2027"/>
      <c r="EUF41" s="2027"/>
      <c r="EUG41" s="2027"/>
      <c r="EUH41" s="2027"/>
      <c r="EUI41" s="2027"/>
      <c r="EUJ41" s="2027"/>
      <c r="EUK41" s="2027"/>
      <c r="EUL41" s="2027"/>
      <c r="EUM41" s="2027"/>
      <c r="EUN41" s="2027"/>
      <c r="EUO41" s="2027"/>
      <c r="EUP41" s="2027"/>
      <c r="EUQ41" s="2027"/>
      <c r="EUR41" s="2027"/>
      <c r="EUS41" s="2027"/>
      <c r="EUT41" s="2027"/>
      <c r="EUU41" s="2027"/>
      <c r="EUV41" s="2027"/>
      <c r="EUW41" s="2027"/>
      <c r="EUX41" s="2027"/>
      <c r="EUY41" s="2027"/>
      <c r="EUZ41" s="2027"/>
      <c r="EVA41" s="2027"/>
      <c r="EVB41" s="2027"/>
      <c r="EVC41" s="2027"/>
      <c r="EVD41" s="2027"/>
      <c r="EVE41" s="2027"/>
      <c r="EVF41" s="2027"/>
      <c r="EVG41" s="2027"/>
      <c r="EVH41" s="2027"/>
      <c r="EVI41" s="2027"/>
      <c r="EVJ41" s="2027"/>
      <c r="EVK41" s="2027"/>
      <c r="EVL41" s="2027"/>
      <c r="EVM41" s="2027"/>
      <c r="EVN41" s="2027"/>
      <c r="EVO41" s="2027"/>
      <c r="EVP41" s="2027"/>
      <c r="EVQ41" s="2027"/>
      <c r="EVR41" s="2027"/>
      <c r="EVS41" s="2027"/>
      <c r="EVT41" s="2027"/>
      <c r="EVU41" s="2027"/>
      <c r="EVV41" s="2027"/>
      <c r="EVW41" s="2027"/>
      <c r="EVX41" s="2027"/>
      <c r="EVY41" s="2027"/>
      <c r="EVZ41" s="2027"/>
      <c r="EWA41" s="2027"/>
      <c r="EWB41" s="2027"/>
      <c r="EWC41" s="2027"/>
      <c r="EWD41" s="2027"/>
      <c r="EWE41" s="2027"/>
      <c r="EWF41" s="2027"/>
      <c r="EWG41" s="2027"/>
      <c r="EWH41" s="2027"/>
      <c r="EWI41" s="2027"/>
      <c r="EWJ41" s="2027"/>
      <c r="EWK41" s="2027"/>
      <c r="EWL41" s="2027"/>
      <c r="EWM41" s="2027"/>
      <c r="EWN41" s="2027"/>
      <c r="EWO41" s="2027"/>
      <c r="EWP41" s="2027"/>
      <c r="EWQ41" s="2027"/>
      <c r="EWR41" s="2027"/>
      <c r="EWS41" s="2027"/>
      <c r="EWT41" s="2027"/>
      <c r="EWU41" s="2027"/>
      <c r="EWV41" s="2027"/>
      <c r="EWW41" s="2027"/>
      <c r="EWX41" s="2027"/>
      <c r="EWY41" s="2027"/>
      <c r="EWZ41" s="2027"/>
      <c r="EXA41" s="2027"/>
      <c r="EXB41" s="2027"/>
      <c r="EXC41" s="2027"/>
      <c r="EXD41" s="2027"/>
      <c r="EXE41" s="2027"/>
      <c r="EXF41" s="2027"/>
      <c r="EXG41" s="2027"/>
      <c r="EXH41" s="2027"/>
      <c r="EXI41" s="2027"/>
      <c r="EXJ41" s="2027"/>
      <c r="EXK41" s="2027"/>
      <c r="EXL41" s="2027"/>
      <c r="EXM41" s="2027"/>
      <c r="EXN41" s="2027"/>
      <c r="EXO41" s="2027"/>
      <c r="EXP41" s="2027"/>
      <c r="EXQ41" s="2027"/>
      <c r="EXR41" s="2027"/>
      <c r="EXS41" s="2027"/>
      <c r="EXT41" s="2027"/>
      <c r="EXU41" s="2027"/>
      <c r="EXV41" s="2027"/>
      <c r="EXW41" s="2027"/>
      <c r="EXX41" s="2027"/>
      <c r="EXY41" s="2027"/>
      <c r="EXZ41" s="2027"/>
      <c r="EYA41" s="2027"/>
      <c r="EYB41" s="2027"/>
      <c r="EYC41" s="2027"/>
      <c r="EYD41" s="2027"/>
      <c r="EYE41" s="2027"/>
      <c r="EYF41" s="2027"/>
      <c r="EYG41" s="2027"/>
      <c r="EYH41" s="2027"/>
      <c r="EYI41" s="2027"/>
      <c r="EYJ41" s="2027"/>
      <c r="EYK41" s="2027"/>
      <c r="EYL41" s="2027"/>
      <c r="EYM41" s="2027"/>
      <c r="EYN41" s="2027"/>
      <c r="EYO41" s="2027"/>
      <c r="EYP41" s="2027"/>
      <c r="EYQ41" s="2027"/>
      <c r="EYR41" s="2027"/>
      <c r="EYS41" s="2027"/>
      <c r="EYT41" s="2027"/>
      <c r="EYU41" s="2027"/>
      <c r="EYV41" s="2027"/>
      <c r="EYW41" s="2027"/>
      <c r="EYX41" s="2027"/>
      <c r="EYY41" s="2027"/>
      <c r="EYZ41" s="2027"/>
      <c r="EZA41" s="2027"/>
      <c r="EZB41" s="2027"/>
      <c r="EZC41" s="2027"/>
      <c r="EZD41" s="2027"/>
      <c r="EZE41" s="2027"/>
      <c r="EZF41" s="2027"/>
      <c r="EZG41" s="2027"/>
      <c r="EZH41" s="2027"/>
      <c r="EZI41" s="2027"/>
      <c r="EZJ41" s="2027"/>
      <c r="EZK41" s="2027"/>
      <c r="EZL41" s="2027"/>
      <c r="EZM41" s="2027"/>
      <c r="EZN41" s="2027"/>
      <c r="EZO41" s="2027"/>
      <c r="EZP41" s="2027"/>
      <c r="EZQ41" s="2027"/>
      <c r="EZR41" s="2027"/>
      <c r="EZS41" s="2027"/>
      <c r="EZT41" s="2027"/>
      <c r="EZU41" s="2027"/>
      <c r="EZV41" s="2027"/>
      <c r="EZW41" s="2027"/>
      <c r="EZX41" s="2027"/>
      <c r="EZY41" s="2027"/>
      <c r="EZZ41" s="2027"/>
      <c r="FAA41" s="2027"/>
      <c r="FAB41" s="2027"/>
      <c r="FAC41" s="2027"/>
      <c r="FAD41" s="2027"/>
      <c r="FAE41" s="2027"/>
      <c r="FAF41" s="2027"/>
      <c r="FAG41" s="2027"/>
      <c r="FAH41" s="2027"/>
      <c r="FAI41" s="2027"/>
      <c r="FAJ41" s="2027"/>
      <c r="FAK41" s="2027"/>
      <c r="FAL41" s="2027"/>
      <c r="FAM41" s="2027"/>
      <c r="FAN41" s="2027"/>
      <c r="FAO41" s="2027"/>
      <c r="FAP41" s="2027"/>
      <c r="FAQ41" s="2027"/>
      <c r="FAR41" s="2027"/>
      <c r="FAS41" s="2027"/>
      <c r="FAT41" s="2027"/>
      <c r="FAU41" s="2027"/>
      <c r="FAV41" s="2027"/>
      <c r="FAW41" s="2027"/>
      <c r="FAX41" s="2027"/>
      <c r="FAY41" s="2027"/>
      <c r="FAZ41" s="2027"/>
      <c r="FBA41" s="2027"/>
      <c r="FBB41" s="2027"/>
      <c r="FBC41" s="2027"/>
      <c r="FBD41" s="2027"/>
      <c r="FBE41" s="2027"/>
      <c r="FBF41" s="2027"/>
      <c r="FBG41" s="2027"/>
      <c r="FBH41" s="2027"/>
      <c r="FBI41" s="2027"/>
      <c r="FBJ41" s="2027"/>
      <c r="FBK41" s="2027"/>
      <c r="FBL41" s="2027"/>
      <c r="FBM41" s="2027"/>
      <c r="FBN41" s="2027"/>
      <c r="FBO41" s="2027"/>
      <c r="FBP41" s="2027"/>
      <c r="FBQ41" s="2027"/>
      <c r="FBR41" s="2027"/>
      <c r="FBS41" s="2027"/>
      <c r="FBT41" s="2027"/>
      <c r="FBU41" s="2027"/>
      <c r="FBV41" s="2027"/>
      <c r="FBW41" s="2027"/>
      <c r="FBX41" s="2027"/>
      <c r="FBY41" s="2027"/>
      <c r="FBZ41" s="2027"/>
      <c r="FCA41" s="2027"/>
      <c r="FCB41" s="2027"/>
      <c r="FCC41" s="2027"/>
      <c r="FCD41" s="2027"/>
      <c r="FCE41" s="2027"/>
      <c r="FCF41" s="2027"/>
      <c r="FCG41" s="2027"/>
      <c r="FCH41" s="2027"/>
      <c r="FCI41" s="2027"/>
      <c r="FCJ41" s="2027"/>
      <c r="FCK41" s="2027"/>
      <c r="FCL41" s="2027"/>
      <c r="FCM41" s="2027"/>
      <c r="FCN41" s="2027"/>
      <c r="FCO41" s="2027"/>
      <c r="FCP41" s="2027"/>
      <c r="FCQ41" s="2027"/>
      <c r="FCR41" s="2027"/>
      <c r="FCS41" s="2027"/>
      <c r="FCT41" s="2027"/>
      <c r="FCU41" s="2027"/>
      <c r="FCV41" s="2027"/>
      <c r="FCW41" s="2027"/>
      <c r="FCX41" s="2027"/>
      <c r="FCY41" s="2027"/>
      <c r="FCZ41" s="2027"/>
      <c r="FDA41" s="2027"/>
      <c r="FDB41" s="2027"/>
      <c r="FDC41" s="2027"/>
      <c r="FDD41" s="2027"/>
      <c r="FDE41" s="2027"/>
      <c r="FDF41" s="2027"/>
      <c r="FDG41" s="2027"/>
      <c r="FDH41" s="2027"/>
      <c r="FDI41" s="2027"/>
      <c r="FDJ41" s="2027"/>
      <c r="FDK41" s="2027"/>
      <c r="FDL41" s="2027"/>
      <c r="FDM41" s="2027"/>
      <c r="FDN41" s="2027"/>
      <c r="FDO41" s="2027"/>
      <c r="FDP41" s="2027"/>
      <c r="FDQ41" s="2027"/>
      <c r="FDR41" s="2027"/>
      <c r="FDS41" s="2027"/>
      <c r="FDT41" s="2027"/>
      <c r="FDU41" s="2027"/>
      <c r="FDV41" s="2027"/>
      <c r="FDW41" s="2027"/>
      <c r="FDX41" s="2027"/>
      <c r="FDY41" s="2027"/>
      <c r="FDZ41" s="2027"/>
      <c r="FEA41" s="2027"/>
      <c r="FEB41" s="2027"/>
      <c r="FEC41" s="2027"/>
      <c r="FED41" s="2027"/>
      <c r="FEE41" s="2027"/>
      <c r="FEF41" s="2027"/>
      <c r="FEG41" s="2027"/>
      <c r="FEH41" s="2027"/>
      <c r="FEI41" s="2027"/>
      <c r="FEJ41" s="2027"/>
      <c r="FEK41" s="2027"/>
      <c r="FEL41" s="2027"/>
      <c r="FEM41" s="2027"/>
      <c r="FEN41" s="2027"/>
      <c r="FEO41" s="2027"/>
      <c r="FEP41" s="2027"/>
      <c r="FEQ41" s="2027"/>
      <c r="FER41" s="2027"/>
      <c r="FES41" s="2027"/>
      <c r="FET41" s="2027"/>
      <c r="FEU41" s="2027"/>
      <c r="FEV41" s="2027"/>
      <c r="FEW41" s="2027"/>
      <c r="FEX41" s="2027"/>
      <c r="FEY41" s="2027"/>
      <c r="FEZ41" s="2027"/>
      <c r="FFA41" s="2027"/>
      <c r="FFB41" s="2027"/>
      <c r="FFC41" s="2027"/>
      <c r="FFD41" s="2027"/>
      <c r="FFE41" s="2027"/>
      <c r="FFF41" s="2027"/>
      <c r="FFG41" s="2027"/>
      <c r="FFH41" s="2027"/>
      <c r="FFI41" s="2027"/>
      <c r="FFJ41" s="2027"/>
      <c r="FFK41" s="2027"/>
      <c r="FFL41" s="2027"/>
      <c r="FFM41" s="2027"/>
      <c r="FFN41" s="2027"/>
      <c r="FFO41" s="2027"/>
      <c r="FFP41" s="2027"/>
      <c r="FFQ41" s="2027"/>
      <c r="FFR41" s="2027"/>
      <c r="FFS41" s="2027"/>
      <c r="FFT41" s="2027"/>
      <c r="FFU41" s="2027"/>
      <c r="FFV41" s="2027"/>
      <c r="FFW41" s="2027"/>
      <c r="FFX41" s="2027"/>
      <c r="FFY41" s="2027"/>
      <c r="FFZ41" s="2027"/>
      <c r="FGA41" s="2027"/>
      <c r="FGB41" s="2027"/>
      <c r="FGC41" s="2027"/>
      <c r="FGD41" s="2027"/>
      <c r="FGE41" s="2027"/>
      <c r="FGF41" s="2027"/>
      <c r="FGG41" s="2027"/>
      <c r="FGH41" s="2027"/>
      <c r="FGI41" s="2027"/>
      <c r="FGJ41" s="2027"/>
      <c r="FGK41" s="2027"/>
      <c r="FGL41" s="2027"/>
      <c r="FGM41" s="2027"/>
      <c r="FGN41" s="2027"/>
      <c r="FGO41" s="2027"/>
      <c r="FGP41" s="2027"/>
      <c r="FGQ41" s="2027"/>
      <c r="FGR41" s="2027"/>
      <c r="FGS41" s="2027"/>
      <c r="FGT41" s="2027"/>
      <c r="FGU41" s="2027"/>
      <c r="FGV41" s="2027"/>
      <c r="FGW41" s="2027"/>
      <c r="FGX41" s="2027"/>
      <c r="FGY41" s="2027"/>
      <c r="FGZ41" s="2027"/>
      <c r="FHA41" s="2027"/>
      <c r="FHB41" s="2027"/>
      <c r="FHC41" s="2027"/>
      <c r="FHD41" s="2027"/>
      <c r="FHE41" s="2027"/>
      <c r="FHF41" s="2027"/>
      <c r="FHG41" s="2027"/>
      <c r="FHH41" s="2027"/>
      <c r="FHI41" s="2027"/>
      <c r="FHJ41" s="2027"/>
      <c r="FHK41" s="2027"/>
      <c r="FHL41" s="2027"/>
      <c r="FHM41" s="2027"/>
      <c r="FHN41" s="2027"/>
      <c r="FHO41" s="2027"/>
      <c r="FHP41" s="2027"/>
      <c r="FHQ41" s="2027"/>
      <c r="FHR41" s="2027"/>
      <c r="FHS41" s="2027"/>
      <c r="FHT41" s="2027"/>
      <c r="FHU41" s="2027"/>
      <c r="FHV41" s="2027"/>
      <c r="FHW41" s="2027"/>
      <c r="FHX41" s="2027"/>
      <c r="FHY41" s="2027"/>
      <c r="FHZ41" s="2027"/>
      <c r="FIA41" s="2027"/>
      <c r="FIB41" s="2027"/>
      <c r="FIC41" s="2027"/>
      <c r="FID41" s="2027"/>
      <c r="FIE41" s="2027"/>
      <c r="FIF41" s="2027"/>
      <c r="FIG41" s="2027"/>
      <c r="FIH41" s="2027"/>
      <c r="FII41" s="2027"/>
      <c r="FIJ41" s="2027"/>
      <c r="FIK41" s="2027"/>
      <c r="FIL41" s="2027"/>
      <c r="FIM41" s="2027"/>
      <c r="FIN41" s="2027"/>
      <c r="FIO41" s="2027"/>
      <c r="FIP41" s="2027"/>
      <c r="FIQ41" s="2027"/>
      <c r="FIR41" s="2027"/>
      <c r="FIS41" s="2027"/>
      <c r="FIT41" s="2027"/>
      <c r="FIU41" s="2027"/>
      <c r="FIV41" s="2027"/>
      <c r="FIW41" s="2027"/>
      <c r="FIX41" s="2027"/>
      <c r="FIY41" s="2027"/>
      <c r="FIZ41" s="2027"/>
      <c r="FJA41" s="2027"/>
      <c r="FJB41" s="2027"/>
      <c r="FJC41" s="2027"/>
      <c r="FJD41" s="2027"/>
      <c r="FJE41" s="2027"/>
      <c r="FJF41" s="2027"/>
      <c r="FJG41" s="2027"/>
      <c r="FJH41" s="2027"/>
      <c r="FJI41" s="2027"/>
      <c r="FJJ41" s="2027"/>
      <c r="FJK41" s="2027"/>
      <c r="FJL41" s="2027"/>
      <c r="FJM41" s="2027"/>
      <c r="FJN41" s="2027"/>
      <c r="FJO41" s="2027"/>
      <c r="FJP41" s="2027"/>
      <c r="FJQ41" s="2027"/>
      <c r="FJR41" s="2027"/>
      <c r="FJS41" s="2027"/>
      <c r="FJT41" s="2027"/>
      <c r="FJU41" s="2027"/>
      <c r="FJV41" s="2027"/>
      <c r="FJW41" s="2027"/>
      <c r="FJX41" s="2027"/>
      <c r="FJY41" s="2027"/>
      <c r="FJZ41" s="2027"/>
      <c r="FKA41" s="2027"/>
      <c r="FKB41" s="2027"/>
      <c r="FKC41" s="2027"/>
      <c r="FKD41" s="2027"/>
      <c r="FKE41" s="2027"/>
      <c r="FKF41" s="2027"/>
      <c r="FKG41" s="2027"/>
      <c r="FKH41" s="2027"/>
      <c r="FKI41" s="2027"/>
      <c r="FKJ41" s="2027"/>
      <c r="FKK41" s="2027"/>
      <c r="FKL41" s="2027"/>
      <c r="FKM41" s="2027"/>
      <c r="FKN41" s="2027"/>
      <c r="FKO41" s="2027"/>
      <c r="FKP41" s="2027"/>
      <c r="FKQ41" s="2027"/>
      <c r="FKR41" s="2027"/>
      <c r="FKS41" s="2027"/>
      <c r="FKT41" s="2027"/>
      <c r="FKU41" s="2027"/>
      <c r="FKV41" s="2027"/>
      <c r="FKW41" s="2027"/>
      <c r="FKX41" s="2027"/>
      <c r="FKY41" s="2027"/>
      <c r="FKZ41" s="2027"/>
      <c r="FLA41" s="2027"/>
      <c r="FLB41" s="2027"/>
      <c r="FLC41" s="2027"/>
      <c r="FLD41" s="2027"/>
      <c r="FLE41" s="2027"/>
      <c r="FLF41" s="2027"/>
      <c r="FLG41" s="2027"/>
      <c r="FLH41" s="2027"/>
      <c r="FLI41" s="2027"/>
      <c r="FLJ41" s="2027"/>
      <c r="FLK41" s="2027"/>
      <c r="FLL41" s="2027"/>
      <c r="FLM41" s="2027"/>
      <c r="FLN41" s="2027"/>
      <c r="FLO41" s="2027"/>
      <c r="FLP41" s="2027"/>
      <c r="FLQ41" s="2027"/>
      <c r="FLR41" s="2027"/>
      <c r="FLS41" s="2027"/>
      <c r="FLT41" s="2027"/>
      <c r="FLU41" s="2027"/>
      <c r="FLV41" s="2027"/>
      <c r="FLW41" s="2027"/>
      <c r="FLX41" s="2027"/>
      <c r="FLY41" s="2027"/>
      <c r="FLZ41" s="2027"/>
      <c r="FMA41" s="2027"/>
      <c r="FMB41" s="2027"/>
      <c r="FMC41" s="2027"/>
      <c r="FMD41" s="2027"/>
      <c r="FME41" s="2027"/>
      <c r="FMF41" s="2027"/>
      <c r="FMG41" s="2027"/>
      <c r="FMH41" s="2027"/>
      <c r="FMI41" s="2027"/>
      <c r="FMJ41" s="2027"/>
      <c r="FMK41" s="2027"/>
      <c r="FML41" s="2027"/>
      <c r="FMM41" s="2027"/>
      <c r="FMN41" s="2027"/>
      <c r="FMO41" s="2027"/>
      <c r="FMP41" s="2027"/>
      <c r="FMQ41" s="2027"/>
      <c r="FMR41" s="2027"/>
      <c r="FMS41" s="2027"/>
      <c r="FMT41" s="2027"/>
      <c r="FMU41" s="2027"/>
      <c r="FMV41" s="2027"/>
      <c r="FMW41" s="2027"/>
      <c r="FMX41" s="2027"/>
      <c r="FMY41" s="2027"/>
      <c r="FMZ41" s="2027"/>
      <c r="FNA41" s="2027"/>
      <c r="FNB41" s="2027"/>
      <c r="FNC41" s="2027"/>
      <c r="FND41" s="2027"/>
      <c r="FNE41" s="2027"/>
      <c r="FNF41" s="2027"/>
      <c r="FNG41" s="2027"/>
      <c r="FNH41" s="2027"/>
      <c r="FNI41" s="2027"/>
      <c r="FNJ41" s="2027"/>
      <c r="FNK41" s="2027"/>
      <c r="FNL41" s="2027"/>
      <c r="FNM41" s="2027"/>
      <c r="FNN41" s="2027"/>
      <c r="FNO41" s="2027"/>
      <c r="FNP41" s="2027"/>
      <c r="FNQ41" s="2027"/>
      <c r="FNR41" s="2027"/>
      <c r="FNS41" s="2027"/>
      <c r="FNT41" s="2027"/>
      <c r="FNU41" s="2027"/>
      <c r="FNV41" s="2027"/>
      <c r="FNW41" s="2027"/>
      <c r="FNX41" s="2027"/>
      <c r="FNY41" s="2027"/>
      <c r="FNZ41" s="2027"/>
      <c r="FOA41" s="2027"/>
      <c r="FOB41" s="2027"/>
      <c r="FOC41" s="2027"/>
      <c r="FOD41" s="2027"/>
      <c r="FOE41" s="2027"/>
      <c r="FOF41" s="2027"/>
      <c r="FOG41" s="2027"/>
      <c r="FOH41" s="2027"/>
      <c r="FOI41" s="2027"/>
      <c r="FOJ41" s="2027"/>
      <c r="FOK41" s="2027"/>
      <c r="FOL41" s="2027"/>
      <c r="FOM41" s="2027"/>
      <c r="FON41" s="2027"/>
      <c r="FOO41" s="2027"/>
      <c r="FOP41" s="2027"/>
      <c r="FOQ41" s="2027"/>
      <c r="FOR41" s="2027"/>
      <c r="FOS41" s="2027"/>
      <c r="FOT41" s="2027"/>
      <c r="FOU41" s="2027"/>
      <c r="FOV41" s="2027"/>
      <c r="FOW41" s="2027"/>
      <c r="FOX41" s="2027"/>
      <c r="FOY41" s="2027"/>
      <c r="FOZ41" s="2027"/>
      <c r="FPA41" s="2027"/>
      <c r="FPB41" s="2027"/>
      <c r="FPC41" s="2027"/>
      <c r="FPD41" s="2027"/>
      <c r="FPE41" s="2027"/>
      <c r="FPF41" s="2027"/>
      <c r="FPG41" s="2027"/>
      <c r="FPH41" s="2027"/>
      <c r="FPI41" s="2027"/>
      <c r="FPJ41" s="2027"/>
      <c r="FPK41" s="2027"/>
      <c r="FPL41" s="2027"/>
      <c r="FPM41" s="2027"/>
      <c r="FPN41" s="2027"/>
      <c r="FPO41" s="2027"/>
      <c r="FPP41" s="2027"/>
      <c r="FPQ41" s="2027"/>
      <c r="FPR41" s="2027"/>
      <c r="FPS41" s="2027"/>
      <c r="FPT41" s="2027"/>
      <c r="FPU41" s="2027"/>
      <c r="FPV41" s="2027"/>
      <c r="FPW41" s="2027"/>
      <c r="FPX41" s="2027"/>
      <c r="FPY41" s="2027"/>
      <c r="FPZ41" s="2027"/>
      <c r="FQA41" s="2027"/>
      <c r="FQB41" s="2027"/>
      <c r="FQC41" s="2027"/>
      <c r="FQD41" s="2027"/>
      <c r="FQE41" s="2027"/>
      <c r="FQF41" s="2027"/>
      <c r="FQG41" s="2027"/>
      <c r="FQH41" s="2027"/>
      <c r="FQI41" s="2027"/>
      <c r="FQJ41" s="2027"/>
      <c r="FQK41" s="2027"/>
      <c r="FQL41" s="2027"/>
      <c r="FQM41" s="2027"/>
      <c r="FQN41" s="2027"/>
      <c r="FQO41" s="2027"/>
      <c r="FQP41" s="2027"/>
      <c r="FQQ41" s="2027"/>
      <c r="FQR41" s="2027"/>
      <c r="FQS41" s="2027"/>
      <c r="FQT41" s="2027"/>
      <c r="FQU41" s="2027"/>
      <c r="FQV41" s="2027"/>
      <c r="FQW41" s="2027"/>
      <c r="FQX41" s="2027"/>
      <c r="FQY41" s="2027"/>
      <c r="FQZ41" s="2027"/>
      <c r="FRA41" s="2027"/>
      <c r="FRB41" s="2027"/>
      <c r="FRC41" s="2027"/>
      <c r="FRD41" s="2027"/>
      <c r="FRE41" s="2027"/>
      <c r="FRF41" s="2027"/>
      <c r="FRG41" s="2027"/>
      <c r="FRH41" s="2027"/>
      <c r="FRI41" s="2027"/>
      <c r="FRJ41" s="2027"/>
      <c r="FRK41" s="2027"/>
      <c r="FRL41" s="2027"/>
      <c r="FRM41" s="2027"/>
      <c r="FRN41" s="2027"/>
      <c r="FRO41" s="2027"/>
      <c r="FRP41" s="2027"/>
      <c r="FRQ41" s="2027"/>
      <c r="FRR41" s="2027"/>
      <c r="FRS41" s="2027"/>
      <c r="FRT41" s="2027"/>
      <c r="FRU41" s="2027"/>
      <c r="FRV41" s="2027"/>
      <c r="FRW41" s="2027"/>
      <c r="FRX41" s="2027"/>
      <c r="FRY41" s="2027"/>
      <c r="FRZ41" s="2027"/>
      <c r="FSA41" s="2027"/>
      <c r="FSB41" s="2027"/>
      <c r="FSC41" s="2027"/>
      <c r="FSD41" s="2027"/>
      <c r="FSE41" s="2027"/>
      <c r="FSF41" s="2027"/>
      <c r="FSG41" s="2027"/>
      <c r="FSH41" s="2027"/>
      <c r="FSI41" s="2027"/>
      <c r="FSJ41" s="2027"/>
      <c r="FSK41" s="2027"/>
      <c r="FSL41" s="2027"/>
      <c r="FSM41" s="2027"/>
      <c r="FSN41" s="2027"/>
      <c r="FSO41" s="2027"/>
      <c r="FSP41" s="2027"/>
      <c r="FSQ41" s="2027"/>
      <c r="FSR41" s="2027"/>
      <c r="FSS41" s="2027"/>
      <c r="FST41" s="2027"/>
      <c r="FSU41" s="2027"/>
      <c r="FSV41" s="2027"/>
      <c r="FSW41" s="2027"/>
      <c r="FSX41" s="2027"/>
      <c r="FSY41" s="2027"/>
      <c r="FSZ41" s="2027"/>
      <c r="FTA41" s="2027"/>
      <c r="FTB41" s="2027"/>
      <c r="FTC41" s="2027"/>
      <c r="FTD41" s="2027"/>
      <c r="FTE41" s="2027"/>
      <c r="FTF41" s="2027"/>
      <c r="FTG41" s="2027"/>
      <c r="FTH41" s="2027"/>
      <c r="FTI41" s="2027"/>
      <c r="FTJ41" s="2027"/>
      <c r="FTK41" s="2027"/>
      <c r="FTL41" s="2027"/>
      <c r="FTM41" s="2027"/>
      <c r="FTN41" s="2027"/>
      <c r="FTO41" s="2027"/>
      <c r="FTP41" s="2027"/>
      <c r="FTQ41" s="2027"/>
      <c r="FTR41" s="2027"/>
      <c r="FTS41" s="2027"/>
      <c r="FTT41" s="2027"/>
      <c r="FTU41" s="2027"/>
      <c r="FTV41" s="2027"/>
      <c r="FTW41" s="2027"/>
      <c r="FTX41" s="2027"/>
      <c r="FTY41" s="2027"/>
      <c r="FTZ41" s="2027"/>
      <c r="FUA41" s="2027"/>
      <c r="FUB41" s="2027"/>
      <c r="FUC41" s="2027"/>
      <c r="FUD41" s="2027"/>
      <c r="FUE41" s="2027"/>
      <c r="FUF41" s="2027"/>
      <c r="FUG41" s="2027"/>
      <c r="FUH41" s="2027"/>
      <c r="FUI41" s="2027"/>
      <c r="FUJ41" s="2027"/>
      <c r="FUK41" s="2027"/>
      <c r="FUL41" s="2027"/>
      <c r="FUM41" s="2027"/>
      <c r="FUN41" s="2027"/>
      <c r="FUO41" s="2027"/>
      <c r="FUP41" s="2027"/>
      <c r="FUQ41" s="2027"/>
      <c r="FUR41" s="2027"/>
      <c r="FUS41" s="2027"/>
      <c r="FUT41" s="2027"/>
      <c r="FUU41" s="2027"/>
      <c r="FUV41" s="2027"/>
      <c r="FUW41" s="2027"/>
      <c r="FUX41" s="2027"/>
      <c r="FUY41" s="2027"/>
      <c r="FUZ41" s="2027"/>
      <c r="FVA41" s="2027"/>
      <c r="FVB41" s="2027"/>
      <c r="FVC41" s="2027"/>
      <c r="FVD41" s="2027"/>
      <c r="FVE41" s="2027"/>
      <c r="FVF41" s="2027"/>
      <c r="FVG41" s="2027"/>
      <c r="FVH41" s="2027"/>
      <c r="FVI41" s="2027"/>
      <c r="FVJ41" s="2027"/>
      <c r="FVK41" s="2027"/>
      <c r="FVL41" s="2027"/>
      <c r="FVM41" s="2027"/>
      <c r="FVN41" s="2027"/>
      <c r="FVO41" s="2027"/>
      <c r="FVP41" s="2027"/>
      <c r="FVQ41" s="2027"/>
      <c r="FVR41" s="2027"/>
      <c r="FVS41" s="2027"/>
      <c r="FVT41" s="2027"/>
      <c r="FVU41" s="2027"/>
      <c r="FVV41" s="2027"/>
      <c r="FVW41" s="2027"/>
      <c r="FVX41" s="2027"/>
      <c r="FVY41" s="2027"/>
      <c r="FVZ41" s="2027"/>
      <c r="FWA41" s="2027"/>
      <c r="FWB41" s="2027"/>
      <c r="FWC41" s="2027"/>
      <c r="FWD41" s="2027"/>
      <c r="FWE41" s="2027"/>
      <c r="FWF41" s="2027"/>
      <c r="FWG41" s="2027"/>
      <c r="FWH41" s="2027"/>
      <c r="FWI41" s="2027"/>
      <c r="FWJ41" s="2027"/>
      <c r="FWK41" s="2027"/>
      <c r="FWL41" s="2027"/>
      <c r="FWM41" s="2027"/>
      <c r="FWN41" s="2027"/>
      <c r="FWO41" s="2027"/>
      <c r="FWP41" s="2027"/>
      <c r="FWQ41" s="2027"/>
      <c r="FWR41" s="2027"/>
      <c r="FWS41" s="2027"/>
      <c r="FWT41" s="2027"/>
      <c r="FWU41" s="2027"/>
      <c r="FWV41" s="2027"/>
      <c r="FWW41" s="2027"/>
      <c r="FWX41" s="2027"/>
      <c r="FWY41" s="2027"/>
      <c r="FWZ41" s="2027"/>
      <c r="FXA41" s="2027"/>
      <c r="FXB41" s="2027"/>
      <c r="FXC41" s="2027"/>
      <c r="FXD41" s="2027"/>
      <c r="FXE41" s="2027"/>
      <c r="FXF41" s="2027"/>
      <c r="FXG41" s="2027"/>
      <c r="FXH41" s="2027"/>
      <c r="FXI41" s="2027"/>
      <c r="FXJ41" s="2027"/>
      <c r="FXK41" s="2027"/>
      <c r="FXL41" s="2027"/>
      <c r="FXM41" s="2027"/>
      <c r="FXN41" s="2027"/>
      <c r="FXO41" s="2027"/>
      <c r="FXP41" s="2027"/>
      <c r="FXQ41" s="2027"/>
      <c r="FXR41" s="2027"/>
      <c r="FXS41" s="2027"/>
      <c r="FXT41" s="2027"/>
      <c r="FXU41" s="2027"/>
      <c r="FXV41" s="2027"/>
      <c r="FXW41" s="2027"/>
      <c r="FXX41" s="2027"/>
      <c r="FXY41" s="2027"/>
      <c r="FXZ41" s="2027"/>
      <c r="FYA41" s="2027"/>
      <c r="FYB41" s="2027"/>
      <c r="FYC41" s="2027"/>
      <c r="FYD41" s="2027"/>
      <c r="FYE41" s="2027"/>
      <c r="FYF41" s="2027"/>
      <c r="FYG41" s="2027"/>
      <c r="FYH41" s="2027"/>
      <c r="FYI41" s="2027"/>
      <c r="FYJ41" s="2027"/>
      <c r="FYK41" s="2027"/>
      <c r="FYL41" s="2027"/>
      <c r="FYM41" s="2027"/>
      <c r="FYN41" s="2027"/>
      <c r="FYO41" s="2027"/>
      <c r="FYP41" s="2027"/>
      <c r="FYQ41" s="2027"/>
      <c r="FYR41" s="2027"/>
      <c r="FYS41" s="2027"/>
      <c r="FYT41" s="2027"/>
      <c r="FYU41" s="2027"/>
      <c r="FYV41" s="2027"/>
      <c r="FYW41" s="2027"/>
      <c r="FYX41" s="2027"/>
      <c r="FYY41" s="2027"/>
      <c r="FYZ41" s="2027"/>
      <c r="FZA41" s="2027"/>
      <c r="FZB41" s="2027"/>
      <c r="FZC41" s="2027"/>
      <c r="FZD41" s="2027"/>
      <c r="FZE41" s="2027"/>
      <c r="FZF41" s="2027"/>
      <c r="FZG41" s="2027"/>
      <c r="FZH41" s="2027"/>
      <c r="FZI41" s="2027"/>
      <c r="FZJ41" s="2027"/>
      <c r="FZK41" s="2027"/>
      <c r="FZL41" s="2027"/>
      <c r="FZM41" s="2027"/>
      <c r="FZN41" s="2027"/>
      <c r="FZO41" s="2027"/>
      <c r="FZP41" s="2027"/>
      <c r="FZQ41" s="2027"/>
      <c r="FZR41" s="2027"/>
      <c r="FZS41" s="2027"/>
      <c r="FZT41" s="2027"/>
      <c r="FZU41" s="2027"/>
      <c r="FZV41" s="2027"/>
      <c r="FZW41" s="2027"/>
      <c r="FZX41" s="2027"/>
      <c r="FZY41" s="2027"/>
      <c r="FZZ41" s="2027"/>
      <c r="GAA41" s="2027"/>
      <c r="GAB41" s="2027"/>
      <c r="GAC41" s="2027"/>
      <c r="GAD41" s="2027"/>
      <c r="GAE41" s="2027"/>
      <c r="GAF41" s="2027"/>
      <c r="GAG41" s="2027"/>
      <c r="GAH41" s="2027"/>
      <c r="GAI41" s="2027"/>
      <c r="GAJ41" s="2027"/>
      <c r="GAK41" s="2027"/>
      <c r="GAL41" s="2027"/>
      <c r="GAM41" s="2027"/>
      <c r="GAN41" s="2027"/>
      <c r="GAO41" s="2027"/>
      <c r="GAP41" s="2027"/>
      <c r="GAQ41" s="2027"/>
      <c r="GAR41" s="2027"/>
      <c r="GAS41" s="2027"/>
      <c r="GAT41" s="2027"/>
      <c r="GAU41" s="2027"/>
      <c r="GAV41" s="2027"/>
      <c r="GAW41" s="2027"/>
      <c r="GAX41" s="2027"/>
      <c r="GAY41" s="2027"/>
      <c r="GAZ41" s="2027"/>
      <c r="GBA41" s="2027"/>
      <c r="GBB41" s="2027"/>
      <c r="GBC41" s="2027"/>
      <c r="GBD41" s="2027"/>
      <c r="GBE41" s="2027"/>
      <c r="GBF41" s="2027"/>
      <c r="GBG41" s="2027"/>
      <c r="GBH41" s="2027"/>
      <c r="GBI41" s="2027"/>
      <c r="GBJ41" s="2027"/>
      <c r="GBK41" s="2027"/>
      <c r="GBL41" s="2027"/>
      <c r="GBM41" s="2027"/>
      <c r="GBN41" s="2027"/>
      <c r="GBO41" s="2027"/>
      <c r="GBP41" s="2027"/>
      <c r="GBQ41" s="2027"/>
      <c r="GBR41" s="2027"/>
      <c r="GBS41" s="2027"/>
      <c r="GBT41" s="2027"/>
      <c r="GBU41" s="2027"/>
      <c r="GBV41" s="2027"/>
      <c r="GBW41" s="2027"/>
      <c r="GBX41" s="2027"/>
      <c r="GBY41" s="2027"/>
      <c r="GBZ41" s="2027"/>
      <c r="GCA41" s="2027"/>
      <c r="GCB41" s="2027"/>
      <c r="GCC41" s="2027"/>
      <c r="GCD41" s="2027"/>
      <c r="GCE41" s="2027"/>
      <c r="GCF41" s="2027"/>
      <c r="GCG41" s="2027"/>
      <c r="GCH41" s="2027"/>
      <c r="GCI41" s="2027"/>
      <c r="GCJ41" s="2027"/>
      <c r="GCK41" s="2027"/>
      <c r="GCL41" s="2027"/>
      <c r="GCM41" s="2027"/>
      <c r="GCN41" s="2027"/>
      <c r="GCO41" s="2027"/>
      <c r="GCP41" s="2027"/>
      <c r="GCQ41" s="2027"/>
      <c r="GCR41" s="2027"/>
      <c r="GCS41" s="2027"/>
      <c r="GCT41" s="2027"/>
      <c r="GCU41" s="2027"/>
      <c r="GCV41" s="2027"/>
      <c r="GCW41" s="2027"/>
      <c r="GCX41" s="2027"/>
      <c r="GCY41" s="2027"/>
      <c r="GCZ41" s="2027"/>
      <c r="GDA41" s="2027"/>
      <c r="GDB41" s="2027"/>
      <c r="GDC41" s="2027"/>
      <c r="GDD41" s="2027"/>
      <c r="GDE41" s="2027"/>
      <c r="GDF41" s="2027"/>
      <c r="GDG41" s="2027"/>
      <c r="GDH41" s="2027"/>
      <c r="GDI41" s="2027"/>
      <c r="GDJ41" s="2027"/>
      <c r="GDK41" s="2027"/>
      <c r="GDL41" s="2027"/>
      <c r="GDM41" s="2027"/>
      <c r="GDN41" s="2027"/>
      <c r="GDO41" s="2027"/>
      <c r="GDP41" s="2027"/>
      <c r="GDQ41" s="2027"/>
      <c r="GDR41" s="2027"/>
      <c r="GDS41" s="2027"/>
      <c r="GDT41" s="2027"/>
      <c r="GDU41" s="2027"/>
      <c r="GDV41" s="2027"/>
      <c r="GDW41" s="2027"/>
      <c r="GDX41" s="2027"/>
      <c r="GDY41" s="2027"/>
      <c r="GDZ41" s="2027"/>
      <c r="GEA41" s="2027"/>
      <c r="GEB41" s="2027"/>
      <c r="GEC41" s="2027"/>
      <c r="GED41" s="2027"/>
      <c r="GEE41" s="2027"/>
      <c r="GEF41" s="2027"/>
      <c r="GEG41" s="2027"/>
      <c r="GEH41" s="2027"/>
      <c r="GEI41" s="2027"/>
      <c r="GEJ41" s="2027"/>
      <c r="GEK41" s="2027"/>
      <c r="GEL41" s="2027"/>
      <c r="GEM41" s="2027"/>
      <c r="GEN41" s="2027"/>
      <c r="GEO41" s="2027"/>
      <c r="GEP41" s="2027"/>
      <c r="GEQ41" s="2027"/>
      <c r="GER41" s="2027"/>
      <c r="GES41" s="2027"/>
      <c r="GET41" s="2027"/>
      <c r="GEU41" s="2027"/>
      <c r="GEV41" s="2027"/>
      <c r="GEW41" s="2027"/>
      <c r="GEX41" s="2027"/>
      <c r="GEY41" s="2027"/>
      <c r="GEZ41" s="2027"/>
      <c r="GFA41" s="2027"/>
      <c r="GFB41" s="2027"/>
      <c r="GFC41" s="2027"/>
      <c r="GFD41" s="2027"/>
      <c r="GFE41" s="2027"/>
      <c r="GFF41" s="2027"/>
      <c r="GFG41" s="2027"/>
      <c r="GFH41" s="2027"/>
      <c r="GFI41" s="2027"/>
      <c r="GFJ41" s="2027"/>
      <c r="GFK41" s="2027"/>
      <c r="GFL41" s="2027"/>
      <c r="GFM41" s="2027"/>
      <c r="GFN41" s="2027"/>
      <c r="GFO41" s="2027"/>
      <c r="GFP41" s="2027"/>
      <c r="GFQ41" s="2027"/>
      <c r="GFR41" s="2027"/>
      <c r="GFS41" s="2027"/>
      <c r="GFT41" s="2027"/>
      <c r="GFU41" s="2027"/>
      <c r="GFV41" s="2027"/>
      <c r="GFW41" s="2027"/>
      <c r="GFX41" s="2027"/>
      <c r="GFY41" s="2027"/>
      <c r="GFZ41" s="2027"/>
      <c r="GGA41" s="2027"/>
      <c r="GGB41" s="2027"/>
      <c r="GGC41" s="2027"/>
      <c r="GGD41" s="2027"/>
      <c r="GGE41" s="2027"/>
      <c r="GGF41" s="2027"/>
      <c r="GGG41" s="2027"/>
      <c r="GGH41" s="2027"/>
      <c r="GGI41" s="2027"/>
      <c r="GGJ41" s="2027"/>
      <c r="GGK41" s="2027"/>
      <c r="GGL41" s="2027"/>
      <c r="GGM41" s="2027"/>
      <c r="GGN41" s="2027"/>
      <c r="GGO41" s="2027"/>
      <c r="GGP41" s="2027"/>
      <c r="GGQ41" s="2027"/>
      <c r="GGR41" s="2027"/>
      <c r="GGS41" s="2027"/>
      <c r="GGT41" s="2027"/>
      <c r="GGU41" s="2027"/>
      <c r="GGV41" s="2027"/>
      <c r="GGW41" s="2027"/>
      <c r="GGX41" s="2027"/>
      <c r="GGY41" s="2027"/>
      <c r="GGZ41" s="2027"/>
      <c r="GHA41" s="2027"/>
      <c r="GHB41" s="2027"/>
      <c r="GHC41" s="2027"/>
      <c r="GHD41" s="2027"/>
      <c r="GHE41" s="2027"/>
      <c r="GHF41" s="2027"/>
      <c r="GHG41" s="2027"/>
      <c r="GHH41" s="2027"/>
      <c r="GHI41" s="2027"/>
      <c r="GHJ41" s="2027"/>
      <c r="GHK41" s="2027"/>
      <c r="GHL41" s="2027"/>
      <c r="GHM41" s="2027"/>
      <c r="GHN41" s="2027"/>
      <c r="GHO41" s="2027"/>
      <c r="GHP41" s="2027"/>
      <c r="GHQ41" s="2027"/>
      <c r="GHR41" s="2027"/>
      <c r="GHS41" s="2027"/>
      <c r="GHT41" s="2027"/>
      <c r="GHU41" s="2027"/>
      <c r="GHV41" s="2027"/>
      <c r="GHW41" s="2027"/>
      <c r="GHX41" s="2027"/>
      <c r="GHY41" s="2027"/>
      <c r="GHZ41" s="2027"/>
      <c r="GIA41" s="2027"/>
      <c r="GIB41" s="2027"/>
      <c r="GIC41" s="2027"/>
      <c r="GID41" s="2027"/>
      <c r="GIE41" s="2027"/>
      <c r="GIF41" s="2027"/>
      <c r="GIG41" s="2027"/>
      <c r="GIH41" s="2027"/>
      <c r="GII41" s="2027"/>
      <c r="GIJ41" s="2027"/>
      <c r="GIK41" s="2027"/>
      <c r="GIL41" s="2027"/>
      <c r="GIM41" s="2027"/>
      <c r="GIN41" s="2027"/>
      <c r="GIO41" s="2027"/>
      <c r="GIP41" s="2027"/>
      <c r="GIQ41" s="2027"/>
      <c r="GIR41" s="2027"/>
      <c r="GIS41" s="2027"/>
      <c r="GIT41" s="2027"/>
      <c r="GIU41" s="2027"/>
      <c r="GIV41" s="2027"/>
      <c r="GIW41" s="2027"/>
      <c r="GIX41" s="2027"/>
      <c r="GIY41" s="2027"/>
      <c r="GIZ41" s="2027"/>
      <c r="GJA41" s="2027"/>
      <c r="GJB41" s="2027"/>
      <c r="GJC41" s="2027"/>
      <c r="GJD41" s="2027"/>
      <c r="GJE41" s="2027"/>
      <c r="GJF41" s="2027"/>
      <c r="GJG41" s="2027"/>
      <c r="GJH41" s="2027"/>
      <c r="GJI41" s="2027"/>
      <c r="GJJ41" s="2027"/>
      <c r="GJK41" s="2027"/>
      <c r="GJL41" s="2027"/>
      <c r="GJM41" s="2027"/>
      <c r="GJN41" s="2027"/>
      <c r="GJO41" s="2027"/>
      <c r="GJP41" s="2027"/>
      <c r="GJQ41" s="2027"/>
      <c r="GJR41" s="2027"/>
      <c r="GJS41" s="2027"/>
      <c r="GJT41" s="2027"/>
      <c r="GJU41" s="2027"/>
      <c r="GJV41" s="2027"/>
      <c r="GJW41" s="2027"/>
      <c r="GJX41" s="2027"/>
      <c r="GJY41" s="2027"/>
      <c r="GJZ41" s="2027"/>
      <c r="GKA41" s="2027"/>
      <c r="GKB41" s="2027"/>
      <c r="GKC41" s="2027"/>
      <c r="GKD41" s="2027"/>
      <c r="GKE41" s="2027"/>
      <c r="GKF41" s="2027"/>
      <c r="GKG41" s="2027"/>
      <c r="GKH41" s="2027"/>
      <c r="GKI41" s="2027"/>
      <c r="GKJ41" s="2027"/>
      <c r="GKK41" s="2027"/>
      <c r="GKL41" s="2027"/>
      <c r="GKM41" s="2027"/>
      <c r="GKN41" s="2027"/>
      <c r="GKO41" s="2027"/>
      <c r="GKP41" s="2027"/>
      <c r="GKQ41" s="2027"/>
      <c r="GKR41" s="2027"/>
      <c r="GKS41" s="2027"/>
      <c r="GKT41" s="2027"/>
      <c r="GKU41" s="2027"/>
      <c r="GKV41" s="2027"/>
      <c r="GKW41" s="2027"/>
      <c r="GKX41" s="2027"/>
      <c r="GKY41" s="2027"/>
      <c r="GKZ41" s="2027"/>
      <c r="GLA41" s="2027"/>
      <c r="GLB41" s="2027"/>
      <c r="GLC41" s="2027"/>
      <c r="GLD41" s="2027"/>
      <c r="GLE41" s="2027"/>
      <c r="GLF41" s="2027"/>
      <c r="GLG41" s="2027"/>
      <c r="GLH41" s="2027"/>
      <c r="GLI41" s="2027"/>
      <c r="GLJ41" s="2027"/>
      <c r="GLK41" s="2027"/>
      <c r="GLL41" s="2027"/>
      <c r="GLM41" s="2027"/>
      <c r="GLN41" s="2027"/>
      <c r="GLO41" s="2027"/>
      <c r="GLP41" s="2027"/>
      <c r="GLQ41" s="2027"/>
      <c r="GLR41" s="2027"/>
      <c r="GLS41" s="2027"/>
      <c r="GLT41" s="2027"/>
      <c r="GLU41" s="2027"/>
      <c r="GLV41" s="2027"/>
      <c r="GLW41" s="2027"/>
      <c r="GLX41" s="2027"/>
      <c r="GLY41" s="2027"/>
      <c r="GLZ41" s="2027"/>
      <c r="GMA41" s="2027"/>
      <c r="GMB41" s="2027"/>
      <c r="GMC41" s="2027"/>
      <c r="GMD41" s="2027"/>
      <c r="GME41" s="2027"/>
      <c r="GMF41" s="2027"/>
      <c r="GMG41" s="2027"/>
      <c r="GMH41" s="2027"/>
      <c r="GMI41" s="2027"/>
      <c r="GMJ41" s="2027"/>
      <c r="GMK41" s="2027"/>
      <c r="GML41" s="2027"/>
      <c r="GMM41" s="2027"/>
      <c r="GMN41" s="2027"/>
      <c r="GMO41" s="2027"/>
      <c r="GMP41" s="2027"/>
      <c r="GMQ41" s="2027"/>
      <c r="GMR41" s="2027"/>
      <c r="GMS41" s="2027"/>
      <c r="GMT41" s="2027"/>
      <c r="GMU41" s="2027"/>
      <c r="GMV41" s="2027"/>
      <c r="GMW41" s="2027"/>
      <c r="GMX41" s="2027"/>
      <c r="GMY41" s="2027"/>
      <c r="GMZ41" s="2027"/>
      <c r="GNA41" s="2027"/>
      <c r="GNB41" s="2027"/>
      <c r="GNC41" s="2027"/>
      <c r="GND41" s="2027"/>
      <c r="GNE41" s="2027"/>
      <c r="GNF41" s="2027"/>
      <c r="GNG41" s="2027"/>
      <c r="GNH41" s="2027"/>
      <c r="GNI41" s="2027"/>
      <c r="GNJ41" s="2027"/>
      <c r="GNK41" s="2027"/>
      <c r="GNL41" s="2027"/>
      <c r="GNM41" s="2027"/>
      <c r="GNN41" s="2027"/>
      <c r="GNO41" s="2027"/>
      <c r="GNP41" s="2027"/>
      <c r="GNQ41" s="2027"/>
      <c r="GNR41" s="2027"/>
      <c r="GNS41" s="2027"/>
      <c r="GNT41" s="2027"/>
      <c r="GNU41" s="2027"/>
      <c r="GNV41" s="2027"/>
      <c r="GNW41" s="2027"/>
      <c r="GNX41" s="2027"/>
      <c r="GNY41" s="2027"/>
      <c r="GNZ41" s="2027"/>
      <c r="GOA41" s="2027"/>
      <c r="GOB41" s="2027"/>
      <c r="GOC41" s="2027"/>
      <c r="GOD41" s="2027"/>
      <c r="GOE41" s="2027"/>
      <c r="GOF41" s="2027"/>
      <c r="GOG41" s="2027"/>
      <c r="GOH41" s="2027"/>
      <c r="GOI41" s="2027"/>
      <c r="GOJ41" s="2027"/>
      <c r="GOK41" s="2027"/>
      <c r="GOL41" s="2027"/>
      <c r="GOM41" s="2027"/>
      <c r="GON41" s="2027"/>
      <c r="GOO41" s="2027"/>
      <c r="GOP41" s="2027"/>
      <c r="GOQ41" s="2027"/>
      <c r="GOR41" s="2027"/>
      <c r="GOS41" s="2027"/>
      <c r="GOT41" s="2027"/>
      <c r="GOU41" s="2027"/>
      <c r="GOV41" s="2027"/>
      <c r="GOW41" s="2027"/>
      <c r="GOX41" s="2027"/>
      <c r="GOY41" s="2027"/>
      <c r="GOZ41" s="2027"/>
      <c r="GPA41" s="2027"/>
      <c r="GPB41" s="2027"/>
      <c r="GPC41" s="2027"/>
      <c r="GPD41" s="2027"/>
      <c r="GPE41" s="2027"/>
      <c r="GPF41" s="2027"/>
      <c r="GPG41" s="2027"/>
      <c r="GPH41" s="2027"/>
      <c r="GPI41" s="2027"/>
      <c r="GPJ41" s="2027"/>
      <c r="GPK41" s="2027"/>
      <c r="GPL41" s="2027"/>
      <c r="GPM41" s="2027"/>
      <c r="GPN41" s="2027"/>
      <c r="GPO41" s="2027"/>
      <c r="GPP41" s="2027"/>
      <c r="GPQ41" s="2027"/>
      <c r="GPR41" s="2027"/>
      <c r="GPS41" s="2027"/>
      <c r="GPT41" s="2027"/>
      <c r="GPU41" s="2027"/>
      <c r="GPV41" s="2027"/>
      <c r="GPW41" s="2027"/>
      <c r="GPX41" s="2027"/>
      <c r="GPY41" s="2027"/>
      <c r="GPZ41" s="2027"/>
      <c r="GQA41" s="2027"/>
      <c r="GQB41" s="2027"/>
      <c r="GQC41" s="2027"/>
      <c r="GQD41" s="2027"/>
      <c r="GQE41" s="2027"/>
      <c r="GQF41" s="2027"/>
      <c r="GQG41" s="2027"/>
      <c r="GQH41" s="2027"/>
      <c r="GQI41" s="2027"/>
      <c r="GQJ41" s="2027"/>
      <c r="GQK41" s="2027"/>
      <c r="GQL41" s="2027"/>
      <c r="GQM41" s="2027"/>
      <c r="GQN41" s="2027"/>
      <c r="GQO41" s="2027"/>
      <c r="GQP41" s="2027"/>
      <c r="GQQ41" s="2027"/>
      <c r="GQR41" s="2027"/>
      <c r="GQS41" s="2027"/>
      <c r="GQT41" s="2027"/>
      <c r="GQU41" s="2027"/>
      <c r="GQV41" s="2027"/>
      <c r="GQW41" s="2027"/>
      <c r="GQX41" s="2027"/>
      <c r="GQY41" s="2027"/>
      <c r="GQZ41" s="2027"/>
      <c r="GRA41" s="2027"/>
      <c r="GRB41" s="2027"/>
      <c r="GRC41" s="2027"/>
      <c r="GRD41" s="2027"/>
      <c r="GRE41" s="2027"/>
      <c r="GRF41" s="2027"/>
      <c r="GRG41" s="2027"/>
      <c r="GRH41" s="2027"/>
      <c r="GRI41" s="2027"/>
      <c r="GRJ41" s="2027"/>
      <c r="GRK41" s="2027"/>
      <c r="GRL41" s="2027"/>
      <c r="GRM41" s="2027"/>
      <c r="GRN41" s="2027"/>
      <c r="GRO41" s="2027"/>
      <c r="GRP41" s="2027"/>
      <c r="GRQ41" s="2027"/>
      <c r="GRR41" s="2027"/>
      <c r="GRS41" s="2027"/>
      <c r="GRT41" s="2027"/>
      <c r="GRU41" s="2027"/>
      <c r="GRV41" s="2027"/>
      <c r="GRW41" s="2027"/>
      <c r="GRX41" s="2027"/>
      <c r="GRY41" s="2027"/>
      <c r="GRZ41" s="2027"/>
      <c r="GSA41" s="2027"/>
      <c r="GSB41" s="2027"/>
      <c r="GSC41" s="2027"/>
      <c r="GSD41" s="2027"/>
      <c r="GSE41" s="2027"/>
      <c r="GSF41" s="2027"/>
      <c r="GSG41" s="2027"/>
      <c r="GSH41" s="2027"/>
      <c r="GSI41" s="2027"/>
      <c r="GSJ41" s="2027"/>
      <c r="GSK41" s="2027"/>
      <c r="GSL41" s="2027"/>
      <c r="GSM41" s="2027"/>
      <c r="GSN41" s="2027"/>
      <c r="GSO41" s="2027"/>
      <c r="GSP41" s="2027"/>
      <c r="GSQ41" s="2027"/>
      <c r="GSR41" s="2027"/>
      <c r="GSS41" s="2027"/>
      <c r="GST41" s="2027"/>
      <c r="GSU41" s="2027"/>
      <c r="GSV41" s="2027"/>
      <c r="GSW41" s="2027"/>
      <c r="GSX41" s="2027"/>
      <c r="GSY41" s="2027"/>
      <c r="GSZ41" s="2027"/>
      <c r="GTA41" s="2027"/>
      <c r="GTB41" s="2027"/>
      <c r="GTC41" s="2027"/>
      <c r="GTD41" s="2027"/>
      <c r="GTE41" s="2027"/>
      <c r="GTF41" s="2027"/>
      <c r="GTG41" s="2027"/>
      <c r="GTH41" s="2027"/>
      <c r="GTI41" s="2027"/>
      <c r="GTJ41" s="2027"/>
      <c r="GTK41" s="2027"/>
      <c r="GTL41" s="2027"/>
      <c r="GTM41" s="2027"/>
      <c r="GTN41" s="2027"/>
      <c r="GTO41" s="2027"/>
      <c r="GTP41" s="2027"/>
      <c r="GTQ41" s="2027"/>
      <c r="GTR41" s="2027"/>
      <c r="GTS41" s="2027"/>
      <c r="GTT41" s="2027"/>
      <c r="GTU41" s="2027"/>
      <c r="GTV41" s="2027"/>
      <c r="GTW41" s="2027"/>
      <c r="GTX41" s="2027"/>
      <c r="GTY41" s="2027"/>
      <c r="GTZ41" s="2027"/>
      <c r="GUA41" s="2027"/>
      <c r="GUB41" s="2027"/>
      <c r="GUC41" s="2027"/>
      <c r="GUD41" s="2027"/>
      <c r="GUE41" s="2027"/>
      <c r="GUF41" s="2027"/>
      <c r="GUG41" s="2027"/>
      <c r="GUH41" s="2027"/>
      <c r="GUI41" s="2027"/>
      <c r="GUJ41" s="2027"/>
      <c r="GUK41" s="2027"/>
      <c r="GUL41" s="2027"/>
      <c r="GUM41" s="2027"/>
      <c r="GUN41" s="2027"/>
      <c r="GUO41" s="2027"/>
      <c r="GUP41" s="2027"/>
      <c r="GUQ41" s="2027"/>
      <c r="GUR41" s="2027"/>
      <c r="GUS41" s="2027"/>
      <c r="GUT41" s="2027"/>
      <c r="GUU41" s="2027"/>
      <c r="GUV41" s="2027"/>
      <c r="GUW41" s="2027"/>
      <c r="GUX41" s="2027"/>
      <c r="GUY41" s="2027"/>
      <c r="GUZ41" s="2027"/>
      <c r="GVA41" s="2027"/>
      <c r="GVB41" s="2027"/>
      <c r="GVC41" s="2027"/>
      <c r="GVD41" s="2027"/>
      <c r="GVE41" s="2027"/>
      <c r="GVF41" s="2027"/>
      <c r="GVG41" s="2027"/>
      <c r="GVH41" s="2027"/>
      <c r="GVI41" s="2027"/>
      <c r="GVJ41" s="2027"/>
      <c r="GVK41" s="2027"/>
      <c r="GVL41" s="2027"/>
      <c r="GVM41" s="2027"/>
      <c r="GVN41" s="2027"/>
      <c r="GVO41" s="2027"/>
      <c r="GVP41" s="2027"/>
      <c r="GVQ41" s="2027"/>
      <c r="GVR41" s="2027"/>
      <c r="GVS41" s="2027"/>
      <c r="GVT41" s="2027"/>
      <c r="GVU41" s="2027"/>
      <c r="GVV41" s="2027"/>
      <c r="GVW41" s="2027"/>
      <c r="GVX41" s="2027"/>
      <c r="GVY41" s="2027"/>
      <c r="GVZ41" s="2027"/>
      <c r="GWA41" s="2027"/>
      <c r="GWB41" s="2027"/>
      <c r="GWC41" s="2027"/>
      <c r="GWD41" s="2027"/>
      <c r="GWE41" s="2027"/>
      <c r="GWF41" s="2027"/>
      <c r="GWG41" s="2027"/>
      <c r="GWH41" s="2027"/>
      <c r="GWI41" s="2027"/>
      <c r="GWJ41" s="2027"/>
      <c r="GWK41" s="2027"/>
      <c r="GWL41" s="2027"/>
      <c r="GWM41" s="2027"/>
      <c r="GWN41" s="2027"/>
      <c r="GWO41" s="2027"/>
      <c r="GWP41" s="2027"/>
      <c r="GWQ41" s="2027"/>
      <c r="GWR41" s="2027"/>
      <c r="GWS41" s="2027"/>
      <c r="GWT41" s="2027"/>
      <c r="GWU41" s="2027"/>
      <c r="GWV41" s="2027"/>
      <c r="GWW41" s="2027"/>
      <c r="GWX41" s="2027"/>
      <c r="GWY41" s="2027"/>
      <c r="GWZ41" s="2027"/>
      <c r="GXA41" s="2027"/>
      <c r="GXB41" s="2027"/>
      <c r="GXC41" s="2027"/>
      <c r="GXD41" s="2027"/>
      <c r="GXE41" s="2027"/>
      <c r="GXF41" s="2027"/>
      <c r="GXG41" s="2027"/>
      <c r="GXH41" s="2027"/>
      <c r="GXI41" s="2027"/>
      <c r="GXJ41" s="2027"/>
      <c r="GXK41" s="2027"/>
      <c r="GXL41" s="2027"/>
      <c r="GXM41" s="2027"/>
      <c r="GXN41" s="2027"/>
      <c r="GXO41" s="2027"/>
      <c r="GXP41" s="2027"/>
      <c r="GXQ41" s="2027"/>
      <c r="GXR41" s="2027"/>
      <c r="GXS41" s="2027"/>
      <c r="GXT41" s="2027"/>
      <c r="GXU41" s="2027"/>
      <c r="GXV41" s="2027"/>
      <c r="GXW41" s="2027"/>
      <c r="GXX41" s="2027"/>
      <c r="GXY41" s="2027"/>
      <c r="GXZ41" s="2027"/>
      <c r="GYA41" s="2027"/>
      <c r="GYB41" s="2027"/>
      <c r="GYC41" s="2027"/>
      <c r="GYD41" s="2027"/>
      <c r="GYE41" s="2027"/>
      <c r="GYF41" s="2027"/>
      <c r="GYG41" s="2027"/>
      <c r="GYH41" s="2027"/>
      <c r="GYI41" s="2027"/>
      <c r="GYJ41" s="2027"/>
      <c r="GYK41" s="2027"/>
      <c r="GYL41" s="2027"/>
      <c r="GYM41" s="2027"/>
      <c r="GYN41" s="2027"/>
      <c r="GYO41" s="2027"/>
      <c r="GYP41" s="2027"/>
      <c r="GYQ41" s="2027"/>
      <c r="GYR41" s="2027"/>
      <c r="GYS41" s="2027"/>
      <c r="GYT41" s="2027"/>
      <c r="GYU41" s="2027"/>
      <c r="GYV41" s="2027"/>
      <c r="GYW41" s="2027"/>
      <c r="GYX41" s="2027"/>
      <c r="GYY41" s="2027"/>
      <c r="GYZ41" s="2027"/>
      <c r="GZA41" s="2027"/>
      <c r="GZB41" s="2027"/>
      <c r="GZC41" s="2027"/>
      <c r="GZD41" s="2027"/>
      <c r="GZE41" s="2027"/>
      <c r="GZF41" s="2027"/>
      <c r="GZG41" s="2027"/>
      <c r="GZH41" s="2027"/>
      <c r="GZI41" s="2027"/>
      <c r="GZJ41" s="2027"/>
      <c r="GZK41" s="2027"/>
      <c r="GZL41" s="2027"/>
      <c r="GZM41" s="2027"/>
      <c r="GZN41" s="2027"/>
      <c r="GZO41" s="2027"/>
      <c r="GZP41" s="2027"/>
      <c r="GZQ41" s="2027"/>
      <c r="GZR41" s="2027"/>
      <c r="GZS41" s="2027"/>
      <c r="GZT41" s="2027"/>
      <c r="GZU41" s="2027"/>
      <c r="GZV41" s="2027"/>
      <c r="GZW41" s="2027"/>
      <c r="GZX41" s="2027"/>
      <c r="GZY41" s="2027"/>
      <c r="GZZ41" s="2027"/>
      <c r="HAA41" s="2027"/>
      <c r="HAB41" s="2027"/>
      <c r="HAC41" s="2027"/>
      <c r="HAD41" s="2027"/>
      <c r="HAE41" s="2027"/>
      <c r="HAF41" s="2027"/>
      <c r="HAG41" s="2027"/>
      <c r="HAH41" s="2027"/>
      <c r="HAI41" s="2027"/>
      <c r="HAJ41" s="2027"/>
      <c r="HAK41" s="2027"/>
      <c r="HAL41" s="2027"/>
      <c r="HAM41" s="2027"/>
      <c r="HAN41" s="2027"/>
      <c r="HAO41" s="2027"/>
      <c r="HAP41" s="2027"/>
      <c r="HAQ41" s="2027"/>
      <c r="HAR41" s="2027"/>
      <c r="HAS41" s="2027"/>
      <c r="HAT41" s="2027"/>
      <c r="HAU41" s="2027"/>
      <c r="HAV41" s="2027"/>
      <c r="HAW41" s="2027"/>
      <c r="HAX41" s="2027"/>
      <c r="HAY41" s="2027"/>
      <c r="HAZ41" s="2027"/>
      <c r="HBA41" s="2027"/>
      <c r="HBB41" s="2027"/>
      <c r="HBC41" s="2027"/>
      <c r="HBD41" s="2027"/>
      <c r="HBE41" s="2027"/>
      <c r="HBF41" s="2027"/>
      <c r="HBG41" s="2027"/>
      <c r="HBH41" s="2027"/>
      <c r="HBI41" s="2027"/>
      <c r="HBJ41" s="2027"/>
      <c r="HBK41" s="2027"/>
      <c r="HBL41" s="2027"/>
      <c r="HBM41" s="2027"/>
      <c r="HBN41" s="2027"/>
      <c r="HBO41" s="2027"/>
      <c r="HBP41" s="2027"/>
      <c r="HBQ41" s="2027"/>
      <c r="HBR41" s="2027"/>
      <c r="HBS41" s="2027"/>
      <c r="HBT41" s="2027"/>
      <c r="HBU41" s="2027"/>
      <c r="HBV41" s="2027"/>
      <c r="HBW41" s="2027"/>
      <c r="HBX41" s="2027"/>
      <c r="HBY41" s="2027"/>
      <c r="HBZ41" s="2027"/>
      <c r="HCA41" s="2027"/>
      <c r="HCB41" s="2027"/>
      <c r="HCC41" s="2027"/>
      <c r="HCD41" s="2027"/>
      <c r="HCE41" s="2027"/>
      <c r="HCF41" s="2027"/>
      <c r="HCG41" s="2027"/>
      <c r="HCH41" s="2027"/>
      <c r="HCI41" s="2027"/>
      <c r="HCJ41" s="2027"/>
      <c r="HCK41" s="2027"/>
      <c r="HCL41" s="2027"/>
      <c r="HCM41" s="2027"/>
      <c r="HCN41" s="2027"/>
      <c r="HCO41" s="2027"/>
      <c r="HCP41" s="2027"/>
      <c r="HCQ41" s="2027"/>
      <c r="HCR41" s="2027"/>
      <c r="HCS41" s="2027"/>
      <c r="HCT41" s="2027"/>
      <c r="HCU41" s="2027"/>
      <c r="HCV41" s="2027"/>
      <c r="HCW41" s="2027"/>
      <c r="HCX41" s="2027"/>
      <c r="HCY41" s="2027"/>
      <c r="HCZ41" s="2027"/>
      <c r="HDA41" s="2027"/>
      <c r="HDB41" s="2027"/>
      <c r="HDC41" s="2027"/>
      <c r="HDD41" s="2027"/>
      <c r="HDE41" s="2027"/>
      <c r="HDF41" s="2027"/>
      <c r="HDG41" s="2027"/>
      <c r="HDH41" s="2027"/>
      <c r="HDI41" s="2027"/>
      <c r="HDJ41" s="2027"/>
      <c r="HDK41" s="2027"/>
      <c r="HDL41" s="2027"/>
      <c r="HDM41" s="2027"/>
      <c r="HDN41" s="2027"/>
      <c r="HDO41" s="2027"/>
      <c r="HDP41" s="2027"/>
      <c r="HDQ41" s="2027"/>
      <c r="HDR41" s="2027"/>
      <c r="HDS41" s="2027"/>
      <c r="HDT41" s="2027"/>
      <c r="HDU41" s="2027"/>
      <c r="HDV41" s="2027"/>
      <c r="HDW41" s="2027"/>
      <c r="HDX41" s="2027"/>
      <c r="HDY41" s="2027"/>
      <c r="HDZ41" s="2027"/>
      <c r="HEA41" s="2027"/>
      <c r="HEB41" s="2027"/>
      <c r="HEC41" s="2027"/>
      <c r="HED41" s="2027"/>
      <c r="HEE41" s="2027"/>
      <c r="HEF41" s="2027"/>
      <c r="HEG41" s="2027"/>
      <c r="HEH41" s="2027"/>
      <c r="HEI41" s="2027"/>
      <c r="HEJ41" s="2027"/>
      <c r="HEK41" s="2027"/>
      <c r="HEL41" s="2027"/>
      <c r="HEM41" s="2027"/>
      <c r="HEN41" s="2027"/>
      <c r="HEO41" s="2027"/>
      <c r="HEP41" s="2027"/>
      <c r="HEQ41" s="2027"/>
      <c r="HER41" s="2027"/>
      <c r="HES41" s="2027"/>
      <c r="HET41" s="2027"/>
      <c r="HEU41" s="2027"/>
      <c r="HEV41" s="2027"/>
      <c r="HEW41" s="2027"/>
      <c r="HEX41" s="2027"/>
      <c r="HEY41" s="2027"/>
      <c r="HEZ41" s="2027"/>
      <c r="HFA41" s="2027"/>
      <c r="HFB41" s="2027"/>
      <c r="HFC41" s="2027"/>
      <c r="HFD41" s="2027"/>
      <c r="HFE41" s="2027"/>
      <c r="HFF41" s="2027"/>
      <c r="HFG41" s="2027"/>
      <c r="HFH41" s="2027"/>
      <c r="HFI41" s="2027"/>
      <c r="HFJ41" s="2027"/>
      <c r="HFK41" s="2027"/>
      <c r="HFL41" s="2027"/>
      <c r="HFM41" s="2027"/>
      <c r="HFN41" s="2027"/>
      <c r="HFO41" s="2027"/>
      <c r="HFP41" s="2027"/>
      <c r="HFQ41" s="2027"/>
      <c r="HFR41" s="2027"/>
      <c r="HFS41" s="2027"/>
      <c r="HFT41" s="2027"/>
      <c r="HFU41" s="2027"/>
      <c r="HFV41" s="2027"/>
      <c r="HFW41" s="2027"/>
      <c r="HFX41" s="2027"/>
      <c r="HFY41" s="2027"/>
      <c r="HFZ41" s="2027"/>
      <c r="HGA41" s="2027"/>
      <c r="HGB41" s="2027"/>
      <c r="HGC41" s="2027"/>
      <c r="HGD41" s="2027"/>
      <c r="HGE41" s="2027"/>
      <c r="HGF41" s="2027"/>
      <c r="HGG41" s="2027"/>
      <c r="HGH41" s="2027"/>
      <c r="HGI41" s="2027"/>
      <c r="HGJ41" s="2027"/>
      <c r="HGK41" s="2027"/>
      <c r="HGL41" s="2027"/>
      <c r="HGM41" s="2027"/>
      <c r="HGN41" s="2027"/>
      <c r="HGO41" s="2027"/>
      <c r="HGP41" s="2027"/>
      <c r="HGQ41" s="2027"/>
      <c r="HGR41" s="2027"/>
      <c r="HGS41" s="2027"/>
      <c r="HGT41" s="2027"/>
      <c r="HGU41" s="2027"/>
      <c r="HGV41" s="2027"/>
      <c r="HGW41" s="2027"/>
      <c r="HGX41" s="2027"/>
      <c r="HGY41" s="2027"/>
      <c r="HGZ41" s="2027"/>
      <c r="HHA41" s="2027"/>
      <c r="HHB41" s="2027"/>
      <c r="HHC41" s="2027"/>
      <c r="HHD41" s="2027"/>
      <c r="HHE41" s="2027"/>
      <c r="HHF41" s="2027"/>
      <c r="HHG41" s="2027"/>
      <c r="HHH41" s="2027"/>
      <c r="HHI41" s="2027"/>
      <c r="HHJ41" s="2027"/>
      <c r="HHK41" s="2027"/>
      <c r="HHL41" s="2027"/>
      <c r="HHM41" s="2027"/>
      <c r="HHN41" s="2027"/>
      <c r="HHO41" s="2027"/>
      <c r="HHP41" s="2027"/>
      <c r="HHQ41" s="2027"/>
      <c r="HHR41" s="2027"/>
      <c r="HHS41" s="2027"/>
      <c r="HHT41" s="2027"/>
      <c r="HHU41" s="2027"/>
      <c r="HHV41" s="2027"/>
      <c r="HHW41" s="2027"/>
      <c r="HHX41" s="2027"/>
      <c r="HHY41" s="2027"/>
      <c r="HHZ41" s="2027"/>
      <c r="HIA41" s="2027"/>
      <c r="HIB41" s="2027"/>
      <c r="HIC41" s="2027"/>
      <c r="HID41" s="2027"/>
      <c r="HIE41" s="2027"/>
      <c r="HIF41" s="2027"/>
      <c r="HIG41" s="2027"/>
      <c r="HIH41" s="2027"/>
      <c r="HII41" s="2027"/>
      <c r="HIJ41" s="2027"/>
      <c r="HIK41" s="2027"/>
      <c r="HIL41" s="2027"/>
      <c r="HIM41" s="2027"/>
      <c r="HIN41" s="2027"/>
      <c r="HIO41" s="2027"/>
      <c r="HIP41" s="2027"/>
      <c r="HIQ41" s="2027"/>
      <c r="HIR41" s="2027"/>
      <c r="HIS41" s="2027"/>
      <c r="HIT41" s="2027"/>
      <c r="HIU41" s="2027"/>
      <c r="HIV41" s="2027"/>
      <c r="HIW41" s="2027"/>
      <c r="HIX41" s="2027"/>
      <c r="HIY41" s="2027"/>
      <c r="HIZ41" s="2027"/>
      <c r="HJA41" s="2027"/>
      <c r="HJB41" s="2027"/>
      <c r="HJC41" s="2027"/>
      <c r="HJD41" s="2027"/>
      <c r="HJE41" s="2027"/>
      <c r="HJF41" s="2027"/>
      <c r="HJG41" s="2027"/>
      <c r="HJH41" s="2027"/>
      <c r="HJI41" s="2027"/>
      <c r="HJJ41" s="2027"/>
      <c r="HJK41" s="2027"/>
      <c r="HJL41" s="2027"/>
      <c r="HJM41" s="2027"/>
      <c r="HJN41" s="2027"/>
      <c r="HJO41" s="2027"/>
      <c r="HJP41" s="2027"/>
      <c r="HJQ41" s="2027"/>
      <c r="HJR41" s="2027"/>
      <c r="HJS41" s="2027"/>
      <c r="HJT41" s="2027"/>
      <c r="HJU41" s="2027"/>
      <c r="HJV41" s="2027"/>
      <c r="HJW41" s="2027"/>
      <c r="HJX41" s="2027"/>
      <c r="HJY41" s="2027"/>
      <c r="HJZ41" s="2027"/>
      <c r="HKA41" s="2027"/>
      <c r="HKB41" s="2027"/>
      <c r="HKC41" s="2027"/>
      <c r="HKD41" s="2027"/>
      <c r="HKE41" s="2027"/>
      <c r="HKF41" s="2027"/>
      <c r="HKG41" s="2027"/>
      <c r="HKH41" s="2027"/>
      <c r="HKI41" s="2027"/>
      <c r="HKJ41" s="2027"/>
      <c r="HKK41" s="2027"/>
      <c r="HKL41" s="2027"/>
      <c r="HKM41" s="2027"/>
      <c r="HKN41" s="2027"/>
      <c r="HKO41" s="2027"/>
      <c r="HKP41" s="2027"/>
      <c r="HKQ41" s="2027"/>
      <c r="HKR41" s="2027"/>
      <c r="HKS41" s="2027"/>
      <c r="HKT41" s="2027"/>
      <c r="HKU41" s="2027"/>
      <c r="HKV41" s="2027"/>
      <c r="HKW41" s="2027"/>
      <c r="HKX41" s="2027"/>
      <c r="HKY41" s="2027"/>
      <c r="HKZ41" s="2027"/>
      <c r="HLA41" s="2027"/>
      <c r="HLB41" s="2027"/>
      <c r="HLC41" s="2027"/>
      <c r="HLD41" s="2027"/>
      <c r="HLE41" s="2027"/>
      <c r="HLF41" s="2027"/>
      <c r="HLG41" s="2027"/>
      <c r="HLH41" s="2027"/>
      <c r="HLI41" s="2027"/>
      <c r="HLJ41" s="2027"/>
      <c r="HLK41" s="2027"/>
      <c r="HLL41" s="2027"/>
      <c r="HLM41" s="2027"/>
      <c r="HLN41" s="2027"/>
      <c r="HLO41" s="2027"/>
      <c r="HLP41" s="2027"/>
      <c r="HLQ41" s="2027"/>
      <c r="HLR41" s="2027"/>
      <c r="HLS41" s="2027"/>
      <c r="HLT41" s="2027"/>
      <c r="HLU41" s="2027"/>
      <c r="HLV41" s="2027"/>
      <c r="HLW41" s="2027"/>
      <c r="HLX41" s="2027"/>
      <c r="HLY41" s="2027"/>
      <c r="HLZ41" s="2027"/>
      <c r="HMA41" s="2027"/>
      <c r="HMB41" s="2027"/>
      <c r="HMC41" s="2027"/>
      <c r="HMD41" s="2027"/>
      <c r="HME41" s="2027"/>
      <c r="HMF41" s="2027"/>
      <c r="HMG41" s="2027"/>
      <c r="HMH41" s="2027"/>
      <c r="HMI41" s="2027"/>
      <c r="HMJ41" s="2027"/>
      <c r="HMK41" s="2027"/>
      <c r="HML41" s="2027"/>
      <c r="HMM41" s="2027"/>
      <c r="HMN41" s="2027"/>
      <c r="HMO41" s="2027"/>
      <c r="HMP41" s="2027"/>
      <c r="HMQ41" s="2027"/>
      <c r="HMR41" s="2027"/>
      <c r="HMS41" s="2027"/>
      <c r="HMT41" s="2027"/>
      <c r="HMU41" s="2027"/>
      <c r="HMV41" s="2027"/>
      <c r="HMW41" s="2027"/>
      <c r="HMX41" s="2027"/>
      <c r="HMY41" s="2027"/>
      <c r="HMZ41" s="2027"/>
      <c r="HNA41" s="2027"/>
      <c r="HNB41" s="2027"/>
      <c r="HNC41" s="2027"/>
      <c r="HND41" s="2027"/>
      <c r="HNE41" s="2027"/>
      <c r="HNF41" s="2027"/>
      <c r="HNG41" s="2027"/>
      <c r="HNH41" s="2027"/>
      <c r="HNI41" s="2027"/>
      <c r="HNJ41" s="2027"/>
      <c r="HNK41" s="2027"/>
      <c r="HNL41" s="2027"/>
      <c r="HNM41" s="2027"/>
      <c r="HNN41" s="2027"/>
      <c r="HNO41" s="2027"/>
      <c r="HNP41" s="2027"/>
      <c r="HNQ41" s="2027"/>
      <c r="HNR41" s="2027"/>
      <c r="HNS41" s="2027"/>
      <c r="HNT41" s="2027"/>
      <c r="HNU41" s="2027"/>
      <c r="HNV41" s="2027"/>
      <c r="HNW41" s="2027"/>
      <c r="HNX41" s="2027"/>
      <c r="HNY41" s="2027"/>
      <c r="HNZ41" s="2027"/>
      <c r="HOA41" s="2027"/>
      <c r="HOB41" s="2027"/>
      <c r="HOC41" s="2027"/>
      <c r="HOD41" s="2027"/>
      <c r="HOE41" s="2027"/>
      <c r="HOF41" s="2027"/>
      <c r="HOG41" s="2027"/>
      <c r="HOH41" s="2027"/>
      <c r="HOI41" s="2027"/>
      <c r="HOJ41" s="2027"/>
      <c r="HOK41" s="2027"/>
      <c r="HOL41" s="2027"/>
      <c r="HOM41" s="2027"/>
      <c r="HON41" s="2027"/>
      <c r="HOO41" s="2027"/>
      <c r="HOP41" s="2027"/>
      <c r="HOQ41" s="2027"/>
      <c r="HOR41" s="2027"/>
      <c r="HOS41" s="2027"/>
      <c r="HOT41" s="2027"/>
      <c r="HOU41" s="2027"/>
      <c r="HOV41" s="2027"/>
      <c r="HOW41" s="2027"/>
      <c r="HOX41" s="2027"/>
      <c r="HOY41" s="2027"/>
      <c r="HOZ41" s="2027"/>
      <c r="HPA41" s="2027"/>
      <c r="HPB41" s="2027"/>
      <c r="HPC41" s="2027"/>
      <c r="HPD41" s="2027"/>
      <c r="HPE41" s="2027"/>
      <c r="HPF41" s="2027"/>
      <c r="HPG41" s="2027"/>
      <c r="HPH41" s="2027"/>
      <c r="HPI41" s="2027"/>
      <c r="HPJ41" s="2027"/>
      <c r="HPK41" s="2027"/>
      <c r="HPL41" s="2027"/>
      <c r="HPM41" s="2027"/>
      <c r="HPN41" s="2027"/>
      <c r="HPO41" s="2027"/>
      <c r="HPP41" s="2027"/>
      <c r="HPQ41" s="2027"/>
      <c r="HPR41" s="2027"/>
      <c r="HPS41" s="2027"/>
      <c r="HPT41" s="2027"/>
      <c r="HPU41" s="2027"/>
      <c r="HPV41" s="2027"/>
      <c r="HPW41" s="2027"/>
      <c r="HPX41" s="2027"/>
      <c r="HPY41" s="2027"/>
      <c r="HPZ41" s="2027"/>
      <c r="HQA41" s="2027"/>
      <c r="HQB41" s="2027"/>
      <c r="HQC41" s="2027"/>
      <c r="HQD41" s="2027"/>
      <c r="HQE41" s="2027"/>
      <c r="HQF41" s="2027"/>
      <c r="HQG41" s="2027"/>
      <c r="HQH41" s="2027"/>
      <c r="HQI41" s="2027"/>
      <c r="HQJ41" s="2027"/>
      <c r="HQK41" s="2027"/>
      <c r="HQL41" s="2027"/>
      <c r="HQM41" s="2027"/>
      <c r="HQN41" s="2027"/>
      <c r="HQO41" s="2027"/>
      <c r="HQP41" s="2027"/>
      <c r="HQQ41" s="2027"/>
      <c r="HQR41" s="2027"/>
      <c r="HQS41" s="2027"/>
      <c r="HQT41" s="2027"/>
      <c r="HQU41" s="2027"/>
      <c r="HQV41" s="2027"/>
      <c r="HQW41" s="2027"/>
      <c r="HQX41" s="2027"/>
      <c r="HQY41" s="2027"/>
      <c r="HQZ41" s="2027"/>
      <c r="HRA41" s="2027"/>
      <c r="HRB41" s="2027"/>
      <c r="HRC41" s="2027"/>
      <c r="HRD41" s="2027"/>
      <c r="HRE41" s="2027"/>
      <c r="HRF41" s="2027"/>
      <c r="HRG41" s="2027"/>
      <c r="HRH41" s="2027"/>
      <c r="HRI41" s="2027"/>
      <c r="HRJ41" s="2027"/>
      <c r="HRK41" s="2027"/>
      <c r="HRL41" s="2027"/>
      <c r="HRM41" s="2027"/>
      <c r="HRN41" s="2027"/>
      <c r="HRO41" s="2027"/>
      <c r="HRP41" s="2027"/>
      <c r="HRQ41" s="2027"/>
      <c r="HRR41" s="2027"/>
      <c r="HRS41" s="2027"/>
      <c r="HRT41" s="2027"/>
      <c r="HRU41" s="2027"/>
      <c r="HRV41" s="2027"/>
      <c r="HRW41" s="2027"/>
      <c r="HRX41" s="2027"/>
      <c r="HRY41" s="2027"/>
      <c r="HRZ41" s="2027"/>
      <c r="HSA41" s="2027"/>
      <c r="HSB41" s="2027"/>
      <c r="HSC41" s="2027"/>
      <c r="HSD41" s="2027"/>
      <c r="HSE41" s="2027"/>
      <c r="HSF41" s="2027"/>
      <c r="HSG41" s="2027"/>
      <c r="HSH41" s="2027"/>
      <c r="HSI41" s="2027"/>
      <c r="HSJ41" s="2027"/>
      <c r="HSK41" s="2027"/>
      <c r="HSL41" s="2027"/>
      <c r="HSM41" s="2027"/>
      <c r="HSN41" s="2027"/>
      <c r="HSO41" s="2027"/>
      <c r="HSP41" s="2027"/>
      <c r="HSQ41" s="2027"/>
      <c r="HSR41" s="2027"/>
      <c r="HSS41" s="2027"/>
      <c r="HST41" s="2027"/>
      <c r="HSU41" s="2027"/>
      <c r="HSV41" s="2027"/>
      <c r="HSW41" s="2027"/>
      <c r="HSX41" s="2027"/>
      <c r="HSY41" s="2027"/>
      <c r="HSZ41" s="2027"/>
      <c r="HTA41" s="2027"/>
      <c r="HTB41" s="2027"/>
      <c r="HTC41" s="2027"/>
      <c r="HTD41" s="2027"/>
      <c r="HTE41" s="2027"/>
      <c r="HTF41" s="2027"/>
      <c r="HTG41" s="2027"/>
      <c r="HTH41" s="2027"/>
      <c r="HTI41" s="2027"/>
      <c r="HTJ41" s="2027"/>
      <c r="HTK41" s="2027"/>
      <c r="HTL41" s="2027"/>
      <c r="HTM41" s="2027"/>
      <c r="HTN41" s="2027"/>
      <c r="HTO41" s="2027"/>
      <c r="HTP41" s="2027"/>
      <c r="HTQ41" s="2027"/>
      <c r="HTR41" s="2027"/>
      <c r="HTS41" s="2027"/>
      <c r="HTT41" s="2027"/>
      <c r="HTU41" s="2027"/>
      <c r="HTV41" s="2027"/>
      <c r="HTW41" s="2027"/>
      <c r="HTX41" s="2027"/>
      <c r="HTY41" s="2027"/>
      <c r="HTZ41" s="2027"/>
      <c r="HUA41" s="2027"/>
      <c r="HUB41" s="2027"/>
      <c r="HUC41" s="2027"/>
      <c r="HUD41" s="2027"/>
      <c r="HUE41" s="2027"/>
      <c r="HUF41" s="2027"/>
      <c r="HUG41" s="2027"/>
      <c r="HUH41" s="2027"/>
      <c r="HUI41" s="2027"/>
      <c r="HUJ41" s="2027"/>
      <c r="HUK41" s="2027"/>
      <c r="HUL41" s="2027"/>
      <c r="HUM41" s="2027"/>
      <c r="HUN41" s="2027"/>
      <c r="HUO41" s="2027"/>
      <c r="HUP41" s="2027"/>
      <c r="HUQ41" s="2027"/>
      <c r="HUR41" s="2027"/>
      <c r="HUS41" s="2027"/>
      <c r="HUT41" s="2027"/>
      <c r="HUU41" s="2027"/>
      <c r="HUV41" s="2027"/>
      <c r="HUW41" s="2027"/>
      <c r="HUX41" s="2027"/>
      <c r="HUY41" s="2027"/>
      <c r="HUZ41" s="2027"/>
      <c r="HVA41" s="2027"/>
      <c r="HVB41" s="2027"/>
      <c r="HVC41" s="2027"/>
      <c r="HVD41" s="2027"/>
      <c r="HVE41" s="2027"/>
      <c r="HVF41" s="2027"/>
      <c r="HVG41" s="2027"/>
      <c r="HVH41" s="2027"/>
      <c r="HVI41" s="2027"/>
      <c r="HVJ41" s="2027"/>
      <c r="HVK41" s="2027"/>
      <c r="HVL41" s="2027"/>
      <c r="HVM41" s="2027"/>
      <c r="HVN41" s="2027"/>
      <c r="HVO41" s="2027"/>
      <c r="HVP41" s="2027"/>
      <c r="HVQ41" s="2027"/>
      <c r="HVR41" s="2027"/>
      <c r="HVS41" s="2027"/>
      <c r="HVT41" s="2027"/>
      <c r="HVU41" s="2027"/>
      <c r="HVV41" s="2027"/>
      <c r="HVW41" s="2027"/>
      <c r="HVX41" s="2027"/>
      <c r="HVY41" s="2027"/>
      <c r="HVZ41" s="2027"/>
      <c r="HWA41" s="2027"/>
      <c r="HWB41" s="2027"/>
      <c r="HWC41" s="2027"/>
      <c r="HWD41" s="2027"/>
      <c r="HWE41" s="2027"/>
      <c r="HWF41" s="2027"/>
      <c r="HWG41" s="2027"/>
      <c r="HWH41" s="2027"/>
      <c r="HWI41" s="2027"/>
      <c r="HWJ41" s="2027"/>
      <c r="HWK41" s="2027"/>
      <c r="HWL41" s="2027"/>
      <c r="HWM41" s="2027"/>
      <c r="HWN41" s="2027"/>
      <c r="HWO41" s="2027"/>
      <c r="HWP41" s="2027"/>
      <c r="HWQ41" s="2027"/>
      <c r="HWR41" s="2027"/>
      <c r="HWS41" s="2027"/>
      <c r="HWT41" s="2027"/>
      <c r="HWU41" s="2027"/>
      <c r="HWV41" s="2027"/>
      <c r="HWW41" s="2027"/>
      <c r="HWX41" s="2027"/>
      <c r="HWY41" s="2027"/>
      <c r="HWZ41" s="2027"/>
      <c r="HXA41" s="2027"/>
      <c r="HXB41" s="2027"/>
      <c r="HXC41" s="2027"/>
      <c r="HXD41" s="2027"/>
      <c r="HXE41" s="2027"/>
      <c r="HXF41" s="2027"/>
      <c r="HXG41" s="2027"/>
      <c r="HXH41" s="2027"/>
      <c r="HXI41" s="2027"/>
      <c r="HXJ41" s="2027"/>
      <c r="HXK41" s="2027"/>
      <c r="HXL41" s="2027"/>
      <c r="HXM41" s="2027"/>
      <c r="HXN41" s="2027"/>
      <c r="HXO41" s="2027"/>
      <c r="HXP41" s="2027"/>
      <c r="HXQ41" s="2027"/>
      <c r="HXR41" s="2027"/>
      <c r="HXS41" s="2027"/>
      <c r="HXT41" s="2027"/>
      <c r="HXU41" s="2027"/>
      <c r="HXV41" s="2027"/>
      <c r="HXW41" s="2027"/>
      <c r="HXX41" s="2027"/>
      <c r="HXY41" s="2027"/>
      <c r="HXZ41" s="2027"/>
      <c r="HYA41" s="2027"/>
      <c r="HYB41" s="2027"/>
      <c r="HYC41" s="2027"/>
      <c r="HYD41" s="2027"/>
      <c r="HYE41" s="2027"/>
      <c r="HYF41" s="2027"/>
      <c r="HYG41" s="2027"/>
      <c r="HYH41" s="2027"/>
      <c r="HYI41" s="2027"/>
      <c r="HYJ41" s="2027"/>
      <c r="HYK41" s="2027"/>
      <c r="HYL41" s="2027"/>
      <c r="HYM41" s="2027"/>
      <c r="HYN41" s="2027"/>
      <c r="HYO41" s="2027"/>
      <c r="HYP41" s="2027"/>
      <c r="HYQ41" s="2027"/>
      <c r="HYR41" s="2027"/>
      <c r="HYS41" s="2027"/>
      <c r="HYT41" s="2027"/>
      <c r="HYU41" s="2027"/>
      <c r="HYV41" s="2027"/>
      <c r="HYW41" s="2027"/>
      <c r="HYX41" s="2027"/>
      <c r="HYY41" s="2027"/>
      <c r="HYZ41" s="2027"/>
      <c r="HZA41" s="2027"/>
      <c r="HZB41" s="2027"/>
      <c r="HZC41" s="2027"/>
      <c r="HZD41" s="2027"/>
      <c r="HZE41" s="2027"/>
      <c r="HZF41" s="2027"/>
      <c r="HZG41" s="2027"/>
      <c r="HZH41" s="2027"/>
      <c r="HZI41" s="2027"/>
      <c r="HZJ41" s="2027"/>
      <c r="HZK41" s="2027"/>
      <c r="HZL41" s="2027"/>
      <c r="HZM41" s="2027"/>
      <c r="HZN41" s="2027"/>
      <c r="HZO41" s="2027"/>
      <c r="HZP41" s="2027"/>
      <c r="HZQ41" s="2027"/>
      <c r="HZR41" s="2027"/>
      <c r="HZS41" s="2027"/>
      <c r="HZT41" s="2027"/>
      <c r="HZU41" s="2027"/>
      <c r="HZV41" s="2027"/>
      <c r="HZW41" s="2027"/>
      <c r="HZX41" s="2027"/>
      <c r="HZY41" s="2027"/>
      <c r="HZZ41" s="2027"/>
      <c r="IAA41" s="2027"/>
      <c r="IAB41" s="2027"/>
      <c r="IAC41" s="2027"/>
      <c r="IAD41" s="2027"/>
      <c r="IAE41" s="2027"/>
      <c r="IAF41" s="2027"/>
      <c r="IAG41" s="2027"/>
      <c r="IAH41" s="2027"/>
      <c r="IAI41" s="2027"/>
      <c r="IAJ41" s="2027"/>
      <c r="IAK41" s="2027"/>
      <c r="IAL41" s="2027"/>
      <c r="IAM41" s="2027"/>
      <c r="IAN41" s="2027"/>
      <c r="IAO41" s="2027"/>
      <c r="IAP41" s="2027"/>
      <c r="IAQ41" s="2027"/>
      <c r="IAR41" s="2027"/>
      <c r="IAS41" s="2027"/>
      <c r="IAT41" s="2027"/>
      <c r="IAU41" s="2027"/>
      <c r="IAV41" s="2027"/>
      <c r="IAW41" s="2027"/>
      <c r="IAX41" s="2027"/>
      <c r="IAY41" s="2027"/>
      <c r="IAZ41" s="2027"/>
      <c r="IBA41" s="2027"/>
      <c r="IBB41" s="2027"/>
      <c r="IBC41" s="2027"/>
      <c r="IBD41" s="2027"/>
      <c r="IBE41" s="2027"/>
      <c r="IBF41" s="2027"/>
      <c r="IBG41" s="2027"/>
      <c r="IBH41" s="2027"/>
      <c r="IBI41" s="2027"/>
      <c r="IBJ41" s="2027"/>
      <c r="IBK41" s="2027"/>
      <c r="IBL41" s="2027"/>
      <c r="IBM41" s="2027"/>
      <c r="IBN41" s="2027"/>
      <c r="IBO41" s="2027"/>
      <c r="IBP41" s="2027"/>
      <c r="IBQ41" s="2027"/>
      <c r="IBR41" s="2027"/>
      <c r="IBS41" s="2027"/>
      <c r="IBT41" s="2027"/>
      <c r="IBU41" s="2027"/>
      <c r="IBV41" s="2027"/>
      <c r="IBW41" s="2027"/>
      <c r="IBX41" s="2027"/>
      <c r="IBY41" s="2027"/>
      <c r="IBZ41" s="2027"/>
      <c r="ICA41" s="2027"/>
      <c r="ICB41" s="2027"/>
      <c r="ICC41" s="2027"/>
      <c r="ICD41" s="2027"/>
      <c r="ICE41" s="2027"/>
      <c r="ICF41" s="2027"/>
      <c r="ICG41" s="2027"/>
      <c r="ICH41" s="2027"/>
      <c r="ICI41" s="2027"/>
      <c r="ICJ41" s="2027"/>
      <c r="ICK41" s="2027"/>
      <c r="ICL41" s="2027"/>
      <c r="ICM41" s="2027"/>
      <c r="ICN41" s="2027"/>
      <c r="ICO41" s="2027"/>
      <c r="ICP41" s="2027"/>
      <c r="ICQ41" s="2027"/>
      <c r="ICR41" s="2027"/>
      <c r="ICS41" s="2027"/>
      <c r="ICT41" s="2027"/>
      <c r="ICU41" s="2027"/>
      <c r="ICV41" s="2027"/>
      <c r="ICW41" s="2027"/>
      <c r="ICX41" s="2027"/>
      <c r="ICY41" s="2027"/>
      <c r="ICZ41" s="2027"/>
      <c r="IDA41" s="2027"/>
      <c r="IDB41" s="2027"/>
      <c r="IDC41" s="2027"/>
      <c r="IDD41" s="2027"/>
      <c r="IDE41" s="2027"/>
      <c r="IDF41" s="2027"/>
      <c r="IDG41" s="2027"/>
      <c r="IDH41" s="2027"/>
      <c r="IDI41" s="2027"/>
      <c r="IDJ41" s="2027"/>
      <c r="IDK41" s="2027"/>
      <c r="IDL41" s="2027"/>
      <c r="IDM41" s="2027"/>
      <c r="IDN41" s="2027"/>
      <c r="IDO41" s="2027"/>
      <c r="IDP41" s="2027"/>
      <c r="IDQ41" s="2027"/>
      <c r="IDR41" s="2027"/>
      <c r="IDS41" s="2027"/>
      <c r="IDT41" s="2027"/>
      <c r="IDU41" s="2027"/>
      <c r="IDV41" s="2027"/>
      <c r="IDW41" s="2027"/>
      <c r="IDX41" s="2027"/>
      <c r="IDY41" s="2027"/>
      <c r="IDZ41" s="2027"/>
      <c r="IEA41" s="2027"/>
      <c r="IEB41" s="2027"/>
      <c r="IEC41" s="2027"/>
      <c r="IED41" s="2027"/>
      <c r="IEE41" s="2027"/>
      <c r="IEF41" s="2027"/>
      <c r="IEG41" s="2027"/>
      <c r="IEH41" s="2027"/>
      <c r="IEI41" s="2027"/>
      <c r="IEJ41" s="2027"/>
      <c r="IEK41" s="2027"/>
      <c r="IEL41" s="2027"/>
      <c r="IEM41" s="2027"/>
      <c r="IEN41" s="2027"/>
      <c r="IEO41" s="2027"/>
      <c r="IEP41" s="2027"/>
      <c r="IEQ41" s="2027"/>
      <c r="IER41" s="2027"/>
      <c r="IES41" s="2027"/>
      <c r="IET41" s="2027"/>
      <c r="IEU41" s="2027"/>
      <c r="IEV41" s="2027"/>
      <c r="IEW41" s="2027"/>
      <c r="IEX41" s="2027"/>
      <c r="IEY41" s="2027"/>
      <c r="IEZ41" s="2027"/>
      <c r="IFA41" s="2027"/>
      <c r="IFB41" s="2027"/>
      <c r="IFC41" s="2027"/>
      <c r="IFD41" s="2027"/>
      <c r="IFE41" s="2027"/>
      <c r="IFF41" s="2027"/>
      <c r="IFG41" s="2027"/>
      <c r="IFH41" s="2027"/>
      <c r="IFI41" s="2027"/>
      <c r="IFJ41" s="2027"/>
      <c r="IFK41" s="2027"/>
      <c r="IFL41" s="2027"/>
      <c r="IFM41" s="2027"/>
      <c r="IFN41" s="2027"/>
      <c r="IFO41" s="2027"/>
      <c r="IFP41" s="2027"/>
      <c r="IFQ41" s="2027"/>
      <c r="IFR41" s="2027"/>
      <c r="IFS41" s="2027"/>
      <c r="IFT41" s="2027"/>
      <c r="IFU41" s="2027"/>
      <c r="IFV41" s="2027"/>
      <c r="IFW41" s="2027"/>
      <c r="IFX41" s="2027"/>
      <c r="IFY41" s="2027"/>
      <c r="IFZ41" s="2027"/>
      <c r="IGA41" s="2027"/>
      <c r="IGB41" s="2027"/>
      <c r="IGC41" s="2027"/>
      <c r="IGD41" s="2027"/>
      <c r="IGE41" s="2027"/>
      <c r="IGF41" s="2027"/>
      <c r="IGG41" s="2027"/>
      <c r="IGH41" s="2027"/>
      <c r="IGI41" s="2027"/>
      <c r="IGJ41" s="2027"/>
      <c r="IGK41" s="2027"/>
      <c r="IGL41" s="2027"/>
      <c r="IGM41" s="2027"/>
      <c r="IGN41" s="2027"/>
      <c r="IGO41" s="2027"/>
      <c r="IGP41" s="2027"/>
      <c r="IGQ41" s="2027"/>
      <c r="IGR41" s="2027"/>
      <c r="IGS41" s="2027"/>
      <c r="IGT41" s="2027"/>
      <c r="IGU41" s="2027"/>
      <c r="IGV41" s="2027"/>
      <c r="IGW41" s="2027"/>
      <c r="IGX41" s="2027"/>
      <c r="IGY41" s="2027"/>
      <c r="IGZ41" s="2027"/>
      <c r="IHA41" s="2027"/>
      <c r="IHB41" s="2027"/>
      <c r="IHC41" s="2027"/>
      <c r="IHD41" s="2027"/>
      <c r="IHE41" s="2027"/>
      <c r="IHF41" s="2027"/>
      <c r="IHG41" s="2027"/>
      <c r="IHH41" s="2027"/>
      <c r="IHI41" s="2027"/>
      <c r="IHJ41" s="2027"/>
      <c r="IHK41" s="2027"/>
      <c r="IHL41" s="2027"/>
      <c r="IHM41" s="2027"/>
      <c r="IHN41" s="2027"/>
      <c r="IHO41" s="2027"/>
      <c r="IHP41" s="2027"/>
      <c r="IHQ41" s="2027"/>
      <c r="IHR41" s="2027"/>
      <c r="IHS41" s="2027"/>
      <c r="IHT41" s="2027"/>
      <c r="IHU41" s="2027"/>
      <c r="IHV41" s="2027"/>
      <c r="IHW41" s="2027"/>
      <c r="IHX41" s="2027"/>
      <c r="IHY41" s="2027"/>
      <c r="IHZ41" s="2027"/>
      <c r="IIA41" s="2027"/>
      <c r="IIB41" s="2027"/>
      <c r="IIC41" s="2027"/>
      <c r="IID41" s="2027"/>
      <c r="IIE41" s="2027"/>
      <c r="IIF41" s="2027"/>
      <c r="IIG41" s="2027"/>
      <c r="IIH41" s="2027"/>
      <c r="III41" s="2027"/>
      <c r="IIJ41" s="2027"/>
      <c r="IIK41" s="2027"/>
      <c r="IIL41" s="2027"/>
      <c r="IIM41" s="2027"/>
      <c r="IIN41" s="2027"/>
      <c r="IIO41" s="2027"/>
      <c r="IIP41" s="2027"/>
      <c r="IIQ41" s="2027"/>
      <c r="IIR41" s="2027"/>
      <c r="IIS41" s="2027"/>
      <c r="IIT41" s="2027"/>
      <c r="IIU41" s="2027"/>
      <c r="IIV41" s="2027"/>
      <c r="IIW41" s="2027"/>
      <c r="IIX41" s="2027"/>
      <c r="IIY41" s="2027"/>
      <c r="IIZ41" s="2027"/>
      <c r="IJA41" s="2027"/>
      <c r="IJB41" s="2027"/>
      <c r="IJC41" s="2027"/>
      <c r="IJD41" s="2027"/>
      <c r="IJE41" s="2027"/>
      <c r="IJF41" s="2027"/>
      <c r="IJG41" s="2027"/>
      <c r="IJH41" s="2027"/>
      <c r="IJI41" s="2027"/>
      <c r="IJJ41" s="2027"/>
      <c r="IJK41" s="2027"/>
      <c r="IJL41" s="2027"/>
      <c r="IJM41" s="2027"/>
      <c r="IJN41" s="2027"/>
      <c r="IJO41" s="2027"/>
      <c r="IJP41" s="2027"/>
      <c r="IJQ41" s="2027"/>
      <c r="IJR41" s="2027"/>
      <c r="IJS41" s="2027"/>
      <c r="IJT41" s="2027"/>
      <c r="IJU41" s="2027"/>
      <c r="IJV41" s="2027"/>
      <c r="IJW41" s="2027"/>
      <c r="IJX41" s="2027"/>
      <c r="IJY41" s="2027"/>
      <c r="IJZ41" s="2027"/>
      <c r="IKA41" s="2027"/>
      <c r="IKB41" s="2027"/>
      <c r="IKC41" s="2027"/>
      <c r="IKD41" s="2027"/>
      <c r="IKE41" s="2027"/>
      <c r="IKF41" s="2027"/>
      <c r="IKG41" s="2027"/>
      <c r="IKH41" s="2027"/>
      <c r="IKI41" s="2027"/>
      <c r="IKJ41" s="2027"/>
      <c r="IKK41" s="2027"/>
      <c r="IKL41" s="2027"/>
      <c r="IKM41" s="2027"/>
      <c r="IKN41" s="2027"/>
      <c r="IKO41" s="2027"/>
      <c r="IKP41" s="2027"/>
      <c r="IKQ41" s="2027"/>
      <c r="IKR41" s="2027"/>
      <c r="IKS41" s="2027"/>
      <c r="IKT41" s="2027"/>
      <c r="IKU41" s="2027"/>
      <c r="IKV41" s="2027"/>
      <c r="IKW41" s="2027"/>
      <c r="IKX41" s="2027"/>
      <c r="IKY41" s="2027"/>
      <c r="IKZ41" s="2027"/>
      <c r="ILA41" s="2027"/>
      <c r="ILB41" s="2027"/>
      <c r="ILC41" s="2027"/>
      <c r="ILD41" s="2027"/>
      <c r="ILE41" s="2027"/>
      <c r="ILF41" s="2027"/>
      <c r="ILG41" s="2027"/>
      <c r="ILH41" s="2027"/>
      <c r="ILI41" s="2027"/>
      <c r="ILJ41" s="2027"/>
      <c r="ILK41" s="2027"/>
      <c r="ILL41" s="2027"/>
      <c r="ILM41" s="2027"/>
      <c r="ILN41" s="2027"/>
      <c r="ILO41" s="2027"/>
      <c r="ILP41" s="2027"/>
      <c r="ILQ41" s="2027"/>
      <c r="ILR41" s="2027"/>
      <c r="ILS41" s="2027"/>
      <c r="ILT41" s="2027"/>
      <c r="ILU41" s="2027"/>
      <c r="ILV41" s="2027"/>
      <c r="ILW41" s="2027"/>
      <c r="ILX41" s="2027"/>
      <c r="ILY41" s="2027"/>
      <c r="ILZ41" s="2027"/>
      <c r="IMA41" s="2027"/>
      <c r="IMB41" s="2027"/>
      <c r="IMC41" s="2027"/>
      <c r="IMD41" s="2027"/>
      <c r="IME41" s="2027"/>
      <c r="IMF41" s="2027"/>
      <c r="IMG41" s="2027"/>
      <c r="IMH41" s="2027"/>
      <c r="IMI41" s="2027"/>
      <c r="IMJ41" s="2027"/>
      <c r="IMK41" s="2027"/>
      <c r="IML41" s="2027"/>
      <c r="IMM41" s="2027"/>
      <c r="IMN41" s="2027"/>
      <c r="IMO41" s="2027"/>
      <c r="IMP41" s="2027"/>
      <c r="IMQ41" s="2027"/>
      <c r="IMR41" s="2027"/>
      <c r="IMS41" s="2027"/>
      <c r="IMT41" s="2027"/>
      <c r="IMU41" s="2027"/>
      <c r="IMV41" s="2027"/>
      <c r="IMW41" s="2027"/>
      <c r="IMX41" s="2027"/>
      <c r="IMY41" s="2027"/>
      <c r="IMZ41" s="2027"/>
      <c r="INA41" s="2027"/>
      <c r="INB41" s="2027"/>
      <c r="INC41" s="2027"/>
      <c r="IND41" s="2027"/>
      <c r="INE41" s="2027"/>
      <c r="INF41" s="2027"/>
      <c r="ING41" s="2027"/>
      <c r="INH41" s="2027"/>
      <c r="INI41" s="2027"/>
      <c r="INJ41" s="2027"/>
      <c r="INK41" s="2027"/>
      <c r="INL41" s="2027"/>
      <c r="INM41" s="2027"/>
      <c r="INN41" s="2027"/>
      <c r="INO41" s="2027"/>
      <c r="INP41" s="2027"/>
      <c r="INQ41" s="2027"/>
      <c r="INR41" s="2027"/>
      <c r="INS41" s="2027"/>
      <c r="INT41" s="2027"/>
      <c r="INU41" s="2027"/>
      <c r="INV41" s="2027"/>
      <c r="INW41" s="2027"/>
      <c r="INX41" s="2027"/>
      <c r="INY41" s="2027"/>
      <c r="INZ41" s="2027"/>
      <c r="IOA41" s="2027"/>
      <c r="IOB41" s="2027"/>
      <c r="IOC41" s="2027"/>
      <c r="IOD41" s="2027"/>
      <c r="IOE41" s="2027"/>
      <c r="IOF41" s="2027"/>
      <c r="IOG41" s="2027"/>
      <c r="IOH41" s="2027"/>
      <c r="IOI41" s="2027"/>
      <c r="IOJ41" s="2027"/>
      <c r="IOK41" s="2027"/>
      <c r="IOL41" s="2027"/>
      <c r="IOM41" s="2027"/>
      <c r="ION41" s="2027"/>
      <c r="IOO41" s="2027"/>
      <c r="IOP41" s="2027"/>
      <c r="IOQ41" s="2027"/>
      <c r="IOR41" s="2027"/>
      <c r="IOS41" s="2027"/>
      <c r="IOT41" s="2027"/>
      <c r="IOU41" s="2027"/>
      <c r="IOV41" s="2027"/>
      <c r="IOW41" s="2027"/>
      <c r="IOX41" s="2027"/>
      <c r="IOY41" s="2027"/>
      <c r="IOZ41" s="2027"/>
      <c r="IPA41" s="2027"/>
      <c r="IPB41" s="2027"/>
      <c r="IPC41" s="2027"/>
      <c r="IPD41" s="2027"/>
      <c r="IPE41" s="2027"/>
      <c r="IPF41" s="2027"/>
      <c r="IPG41" s="2027"/>
      <c r="IPH41" s="2027"/>
      <c r="IPI41" s="2027"/>
      <c r="IPJ41" s="2027"/>
      <c r="IPK41" s="2027"/>
      <c r="IPL41" s="2027"/>
      <c r="IPM41" s="2027"/>
      <c r="IPN41" s="2027"/>
      <c r="IPO41" s="2027"/>
      <c r="IPP41" s="2027"/>
      <c r="IPQ41" s="2027"/>
      <c r="IPR41" s="2027"/>
      <c r="IPS41" s="2027"/>
      <c r="IPT41" s="2027"/>
      <c r="IPU41" s="2027"/>
      <c r="IPV41" s="2027"/>
      <c r="IPW41" s="2027"/>
      <c r="IPX41" s="2027"/>
      <c r="IPY41" s="2027"/>
      <c r="IPZ41" s="2027"/>
      <c r="IQA41" s="2027"/>
      <c r="IQB41" s="2027"/>
      <c r="IQC41" s="2027"/>
      <c r="IQD41" s="2027"/>
      <c r="IQE41" s="2027"/>
      <c r="IQF41" s="2027"/>
      <c r="IQG41" s="2027"/>
      <c r="IQH41" s="2027"/>
      <c r="IQI41" s="2027"/>
      <c r="IQJ41" s="2027"/>
      <c r="IQK41" s="2027"/>
      <c r="IQL41" s="2027"/>
      <c r="IQM41" s="2027"/>
      <c r="IQN41" s="2027"/>
      <c r="IQO41" s="2027"/>
      <c r="IQP41" s="2027"/>
      <c r="IQQ41" s="2027"/>
      <c r="IQR41" s="2027"/>
      <c r="IQS41" s="2027"/>
      <c r="IQT41" s="2027"/>
      <c r="IQU41" s="2027"/>
      <c r="IQV41" s="2027"/>
      <c r="IQW41" s="2027"/>
      <c r="IQX41" s="2027"/>
      <c r="IQY41" s="2027"/>
      <c r="IQZ41" s="2027"/>
      <c r="IRA41" s="2027"/>
      <c r="IRB41" s="2027"/>
      <c r="IRC41" s="2027"/>
      <c r="IRD41" s="2027"/>
      <c r="IRE41" s="2027"/>
      <c r="IRF41" s="2027"/>
      <c r="IRG41" s="2027"/>
      <c r="IRH41" s="2027"/>
      <c r="IRI41" s="2027"/>
      <c r="IRJ41" s="2027"/>
      <c r="IRK41" s="2027"/>
      <c r="IRL41" s="2027"/>
      <c r="IRM41" s="2027"/>
      <c r="IRN41" s="2027"/>
      <c r="IRO41" s="2027"/>
      <c r="IRP41" s="2027"/>
      <c r="IRQ41" s="2027"/>
      <c r="IRR41" s="2027"/>
      <c r="IRS41" s="2027"/>
      <c r="IRT41" s="2027"/>
      <c r="IRU41" s="2027"/>
      <c r="IRV41" s="2027"/>
      <c r="IRW41" s="2027"/>
      <c r="IRX41" s="2027"/>
      <c r="IRY41" s="2027"/>
      <c r="IRZ41" s="2027"/>
      <c r="ISA41" s="2027"/>
      <c r="ISB41" s="2027"/>
      <c r="ISC41" s="2027"/>
      <c r="ISD41" s="2027"/>
      <c r="ISE41" s="2027"/>
      <c r="ISF41" s="2027"/>
      <c r="ISG41" s="2027"/>
      <c r="ISH41" s="2027"/>
      <c r="ISI41" s="2027"/>
      <c r="ISJ41" s="2027"/>
      <c r="ISK41" s="2027"/>
      <c r="ISL41" s="2027"/>
      <c r="ISM41" s="2027"/>
      <c r="ISN41" s="2027"/>
      <c r="ISO41" s="2027"/>
      <c r="ISP41" s="2027"/>
      <c r="ISQ41" s="2027"/>
      <c r="ISR41" s="2027"/>
      <c r="ISS41" s="2027"/>
      <c r="IST41" s="2027"/>
      <c r="ISU41" s="2027"/>
      <c r="ISV41" s="2027"/>
      <c r="ISW41" s="2027"/>
      <c r="ISX41" s="2027"/>
      <c r="ISY41" s="2027"/>
      <c r="ISZ41" s="2027"/>
      <c r="ITA41" s="2027"/>
      <c r="ITB41" s="2027"/>
      <c r="ITC41" s="2027"/>
      <c r="ITD41" s="2027"/>
      <c r="ITE41" s="2027"/>
      <c r="ITF41" s="2027"/>
      <c r="ITG41" s="2027"/>
      <c r="ITH41" s="2027"/>
      <c r="ITI41" s="2027"/>
      <c r="ITJ41" s="2027"/>
      <c r="ITK41" s="2027"/>
      <c r="ITL41" s="2027"/>
      <c r="ITM41" s="2027"/>
      <c r="ITN41" s="2027"/>
      <c r="ITO41" s="2027"/>
      <c r="ITP41" s="2027"/>
      <c r="ITQ41" s="2027"/>
      <c r="ITR41" s="2027"/>
      <c r="ITS41" s="2027"/>
      <c r="ITT41" s="2027"/>
      <c r="ITU41" s="2027"/>
      <c r="ITV41" s="2027"/>
      <c r="ITW41" s="2027"/>
      <c r="ITX41" s="2027"/>
      <c r="ITY41" s="2027"/>
      <c r="ITZ41" s="2027"/>
      <c r="IUA41" s="2027"/>
      <c r="IUB41" s="2027"/>
      <c r="IUC41" s="2027"/>
      <c r="IUD41" s="2027"/>
      <c r="IUE41" s="2027"/>
      <c r="IUF41" s="2027"/>
      <c r="IUG41" s="2027"/>
      <c r="IUH41" s="2027"/>
      <c r="IUI41" s="2027"/>
      <c r="IUJ41" s="2027"/>
      <c r="IUK41" s="2027"/>
      <c r="IUL41" s="2027"/>
      <c r="IUM41" s="2027"/>
      <c r="IUN41" s="2027"/>
      <c r="IUO41" s="2027"/>
      <c r="IUP41" s="2027"/>
      <c r="IUQ41" s="2027"/>
      <c r="IUR41" s="2027"/>
      <c r="IUS41" s="2027"/>
      <c r="IUT41" s="2027"/>
      <c r="IUU41" s="2027"/>
      <c r="IUV41" s="2027"/>
      <c r="IUW41" s="2027"/>
      <c r="IUX41" s="2027"/>
      <c r="IUY41" s="2027"/>
      <c r="IUZ41" s="2027"/>
      <c r="IVA41" s="2027"/>
      <c r="IVB41" s="2027"/>
      <c r="IVC41" s="2027"/>
      <c r="IVD41" s="2027"/>
      <c r="IVE41" s="2027"/>
      <c r="IVF41" s="2027"/>
      <c r="IVG41" s="2027"/>
      <c r="IVH41" s="2027"/>
      <c r="IVI41" s="2027"/>
      <c r="IVJ41" s="2027"/>
      <c r="IVK41" s="2027"/>
      <c r="IVL41" s="2027"/>
      <c r="IVM41" s="2027"/>
      <c r="IVN41" s="2027"/>
      <c r="IVO41" s="2027"/>
      <c r="IVP41" s="2027"/>
      <c r="IVQ41" s="2027"/>
      <c r="IVR41" s="2027"/>
      <c r="IVS41" s="2027"/>
      <c r="IVT41" s="2027"/>
      <c r="IVU41" s="2027"/>
      <c r="IVV41" s="2027"/>
      <c r="IVW41" s="2027"/>
      <c r="IVX41" s="2027"/>
      <c r="IVY41" s="2027"/>
      <c r="IVZ41" s="2027"/>
      <c r="IWA41" s="2027"/>
      <c r="IWB41" s="2027"/>
      <c r="IWC41" s="2027"/>
      <c r="IWD41" s="2027"/>
      <c r="IWE41" s="2027"/>
      <c r="IWF41" s="2027"/>
      <c r="IWG41" s="2027"/>
      <c r="IWH41" s="2027"/>
      <c r="IWI41" s="2027"/>
      <c r="IWJ41" s="2027"/>
      <c r="IWK41" s="2027"/>
      <c r="IWL41" s="2027"/>
      <c r="IWM41" s="2027"/>
      <c r="IWN41" s="2027"/>
      <c r="IWO41" s="2027"/>
      <c r="IWP41" s="2027"/>
      <c r="IWQ41" s="2027"/>
      <c r="IWR41" s="2027"/>
      <c r="IWS41" s="2027"/>
      <c r="IWT41" s="2027"/>
      <c r="IWU41" s="2027"/>
      <c r="IWV41" s="2027"/>
      <c r="IWW41" s="2027"/>
      <c r="IWX41" s="2027"/>
      <c r="IWY41" s="2027"/>
      <c r="IWZ41" s="2027"/>
      <c r="IXA41" s="2027"/>
      <c r="IXB41" s="2027"/>
      <c r="IXC41" s="2027"/>
      <c r="IXD41" s="2027"/>
      <c r="IXE41" s="2027"/>
      <c r="IXF41" s="2027"/>
      <c r="IXG41" s="2027"/>
      <c r="IXH41" s="2027"/>
      <c r="IXI41" s="2027"/>
      <c r="IXJ41" s="2027"/>
      <c r="IXK41" s="2027"/>
      <c r="IXL41" s="2027"/>
      <c r="IXM41" s="2027"/>
      <c r="IXN41" s="2027"/>
      <c r="IXO41" s="2027"/>
      <c r="IXP41" s="2027"/>
      <c r="IXQ41" s="2027"/>
      <c r="IXR41" s="2027"/>
      <c r="IXS41" s="2027"/>
      <c r="IXT41" s="2027"/>
      <c r="IXU41" s="2027"/>
      <c r="IXV41" s="2027"/>
      <c r="IXW41" s="2027"/>
      <c r="IXX41" s="2027"/>
      <c r="IXY41" s="2027"/>
      <c r="IXZ41" s="2027"/>
      <c r="IYA41" s="2027"/>
      <c r="IYB41" s="2027"/>
      <c r="IYC41" s="2027"/>
      <c r="IYD41" s="2027"/>
      <c r="IYE41" s="2027"/>
      <c r="IYF41" s="2027"/>
      <c r="IYG41" s="2027"/>
      <c r="IYH41" s="2027"/>
      <c r="IYI41" s="2027"/>
      <c r="IYJ41" s="2027"/>
      <c r="IYK41" s="2027"/>
      <c r="IYL41" s="2027"/>
      <c r="IYM41" s="2027"/>
      <c r="IYN41" s="2027"/>
      <c r="IYO41" s="2027"/>
      <c r="IYP41" s="2027"/>
      <c r="IYQ41" s="2027"/>
      <c r="IYR41" s="2027"/>
      <c r="IYS41" s="2027"/>
      <c r="IYT41" s="2027"/>
      <c r="IYU41" s="2027"/>
      <c r="IYV41" s="2027"/>
      <c r="IYW41" s="2027"/>
      <c r="IYX41" s="2027"/>
      <c r="IYY41" s="2027"/>
      <c r="IYZ41" s="2027"/>
      <c r="IZA41" s="2027"/>
      <c r="IZB41" s="2027"/>
      <c r="IZC41" s="2027"/>
      <c r="IZD41" s="2027"/>
      <c r="IZE41" s="2027"/>
      <c r="IZF41" s="2027"/>
      <c r="IZG41" s="2027"/>
      <c r="IZH41" s="2027"/>
      <c r="IZI41" s="2027"/>
      <c r="IZJ41" s="2027"/>
      <c r="IZK41" s="2027"/>
      <c r="IZL41" s="2027"/>
      <c r="IZM41" s="2027"/>
      <c r="IZN41" s="2027"/>
      <c r="IZO41" s="2027"/>
      <c r="IZP41" s="2027"/>
      <c r="IZQ41" s="2027"/>
      <c r="IZR41" s="2027"/>
      <c r="IZS41" s="2027"/>
      <c r="IZT41" s="2027"/>
      <c r="IZU41" s="2027"/>
      <c r="IZV41" s="2027"/>
      <c r="IZW41" s="2027"/>
      <c r="IZX41" s="2027"/>
      <c r="IZY41" s="2027"/>
      <c r="IZZ41" s="2027"/>
      <c r="JAA41" s="2027"/>
      <c r="JAB41" s="2027"/>
      <c r="JAC41" s="2027"/>
      <c r="JAD41" s="2027"/>
      <c r="JAE41" s="2027"/>
      <c r="JAF41" s="2027"/>
      <c r="JAG41" s="2027"/>
      <c r="JAH41" s="2027"/>
      <c r="JAI41" s="2027"/>
      <c r="JAJ41" s="2027"/>
      <c r="JAK41" s="2027"/>
      <c r="JAL41" s="2027"/>
      <c r="JAM41" s="2027"/>
      <c r="JAN41" s="2027"/>
      <c r="JAO41" s="2027"/>
      <c r="JAP41" s="2027"/>
      <c r="JAQ41" s="2027"/>
      <c r="JAR41" s="2027"/>
      <c r="JAS41" s="2027"/>
      <c r="JAT41" s="2027"/>
      <c r="JAU41" s="2027"/>
      <c r="JAV41" s="2027"/>
      <c r="JAW41" s="2027"/>
      <c r="JAX41" s="2027"/>
      <c r="JAY41" s="2027"/>
      <c r="JAZ41" s="2027"/>
      <c r="JBA41" s="2027"/>
      <c r="JBB41" s="2027"/>
      <c r="JBC41" s="2027"/>
      <c r="JBD41" s="2027"/>
      <c r="JBE41" s="2027"/>
      <c r="JBF41" s="2027"/>
      <c r="JBG41" s="2027"/>
      <c r="JBH41" s="2027"/>
      <c r="JBI41" s="2027"/>
      <c r="JBJ41" s="2027"/>
      <c r="JBK41" s="2027"/>
      <c r="JBL41" s="2027"/>
      <c r="JBM41" s="2027"/>
      <c r="JBN41" s="2027"/>
      <c r="JBO41" s="2027"/>
      <c r="JBP41" s="2027"/>
      <c r="JBQ41" s="2027"/>
      <c r="JBR41" s="2027"/>
      <c r="JBS41" s="2027"/>
      <c r="JBT41" s="2027"/>
      <c r="JBU41" s="2027"/>
      <c r="JBV41" s="2027"/>
      <c r="JBW41" s="2027"/>
      <c r="JBX41" s="2027"/>
      <c r="JBY41" s="2027"/>
      <c r="JBZ41" s="2027"/>
      <c r="JCA41" s="2027"/>
      <c r="JCB41" s="2027"/>
      <c r="JCC41" s="2027"/>
      <c r="JCD41" s="2027"/>
      <c r="JCE41" s="2027"/>
      <c r="JCF41" s="2027"/>
      <c r="JCG41" s="2027"/>
      <c r="JCH41" s="2027"/>
      <c r="JCI41" s="2027"/>
      <c r="JCJ41" s="2027"/>
      <c r="JCK41" s="2027"/>
      <c r="JCL41" s="2027"/>
      <c r="JCM41" s="2027"/>
      <c r="JCN41" s="2027"/>
      <c r="JCO41" s="2027"/>
      <c r="JCP41" s="2027"/>
      <c r="JCQ41" s="2027"/>
      <c r="JCR41" s="2027"/>
      <c r="JCS41" s="2027"/>
      <c r="JCT41" s="2027"/>
      <c r="JCU41" s="2027"/>
      <c r="JCV41" s="2027"/>
      <c r="JCW41" s="2027"/>
      <c r="JCX41" s="2027"/>
      <c r="JCY41" s="2027"/>
      <c r="JCZ41" s="2027"/>
      <c r="JDA41" s="2027"/>
      <c r="JDB41" s="2027"/>
      <c r="JDC41" s="2027"/>
      <c r="JDD41" s="2027"/>
      <c r="JDE41" s="2027"/>
      <c r="JDF41" s="2027"/>
      <c r="JDG41" s="2027"/>
      <c r="JDH41" s="2027"/>
      <c r="JDI41" s="2027"/>
      <c r="JDJ41" s="2027"/>
      <c r="JDK41" s="2027"/>
      <c r="JDL41" s="2027"/>
      <c r="JDM41" s="2027"/>
      <c r="JDN41" s="2027"/>
      <c r="JDO41" s="2027"/>
      <c r="JDP41" s="2027"/>
      <c r="JDQ41" s="2027"/>
      <c r="JDR41" s="2027"/>
      <c r="JDS41" s="2027"/>
      <c r="JDT41" s="2027"/>
      <c r="JDU41" s="2027"/>
      <c r="JDV41" s="2027"/>
      <c r="JDW41" s="2027"/>
      <c r="JDX41" s="2027"/>
      <c r="JDY41" s="2027"/>
      <c r="JDZ41" s="2027"/>
      <c r="JEA41" s="2027"/>
      <c r="JEB41" s="2027"/>
      <c r="JEC41" s="2027"/>
      <c r="JED41" s="2027"/>
      <c r="JEE41" s="2027"/>
      <c r="JEF41" s="2027"/>
      <c r="JEG41" s="2027"/>
      <c r="JEH41" s="2027"/>
      <c r="JEI41" s="2027"/>
      <c r="JEJ41" s="2027"/>
      <c r="JEK41" s="2027"/>
      <c r="JEL41" s="2027"/>
      <c r="JEM41" s="2027"/>
      <c r="JEN41" s="2027"/>
      <c r="JEO41" s="2027"/>
      <c r="JEP41" s="2027"/>
      <c r="JEQ41" s="2027"/>
      <c r="JER41" s="2027"/>
      <c r="JES41" s="2027"/>
      <c r="JET41" s="2027"/>
      <c r="JEU41" s="2027"/>
      <c r="JEV41" s="2027"/>
      <c r="JEW41" s="2027"/>
      <c r="JEX41" s="2027"/>
      <c r="JEY41" s="2027"/>
      <c r="JEZ41" s="2027"/>
      <c r="JFA41" s="2027"/>
      <c r="JFB41" s="2027"/>
      <c r="JFC41" s="2027"/>
      <c r="JFD41" s="2027"/>
      <c r="JFE41" s="2027"/>
      <c r="JFF41" s="2027"/>
      <c r="JFG41" s="2027"/>
      <c r="JFH41" s="2027"/>
      <c r="JFI41" s="2027"/>
      <c r="JFJ41" s="2027"/>
      <c r="JFK41" s="2027"/>
      <c r="JFL41" s="2027"/>
      <c r="JFM41" s="2027"/>
      <c r="JFN41" s="2027"/>
      <c r="JFO41" s="2027"/>
      <c r="JFP41" s="2027"/>
      <c r="JFQ41" s="2027"/>
      <c r="JFR41" s="2027"/>
      <c r="JFS41" s="2027"/>
      <c r="JFT41" s="2027"/>
      <c r="JFU41" s="2027"/>
      <c r="JFV41" s="2027"/>
      <c r="JFW41" s="2027"/>
      <c r="JFX41" s="2027"/>
      <c r="JFY41" s="2027"/>
      <c r="JFZ41" s="2027"/>
      <c r="JGA41" s="2027"/>
      <c r="JGB41" s="2027"/>
      <c r="JGC41" s="2027"/>
      <c r="JGD41" s="2027"/>
      <c r="JGE41" s="2027"/>
      <c r="JGF41" s="2027"/>
      <c r="JGG41" s="2027"/>
      <c r="JGH41" s="2027"/>
      <c r="JGI41" s="2027"/>
      <c r="JGJ41" s="2027"/>
      <c r="JGK41" s="2027"/>
      <c r="JGL41" s="2027"/>
      <c r="JGM41" s="2027"/>
      <c r="JGN41" s="2027"/>
      <c r="JGO41" s="2027"/>
      <c r="JGP41" s="2027"/>
      <c r="JGQ41" s="2027"/>
      <c r="JGR41" s="2027"/>
      <c r="JGS41" s="2027"/>
      <c r="JGT41" s="2027"/>
      <c r="JGU41" s="2027"/>
      <c r="JGV41" s="2027"/>
      <c r="JGW41" s="2027"/>
      <c r="JGX41" s="2027"/>
      <c r="JGY41" s="2027"/>
      <c r="JGZ41" s="2027"/>
      <c r="JHA41" s="2027"/>
      <c r="JHB41" s="2027"/>
      <c r="JHC41" s="2027"/>
      <c r="JHD41" s="2027"/>
      <c r="JHE41" s="2027"/>
      <c r="JHF41" s="2027"/>
      <c r="JHG41" s="2027"/>
      <c r="JHH41" s="2027"/>
      <c r="JHI41" s="2027"/>
      <c r="JHJ41" s="2027"/>
      <c r="JHK41" s="2027"/>
      <c r="JHL41" s="2027"/>
      <c r="JHM41" s="2027"/>
      <c r="JHN41" s="2027"/>
      <c r="JHO41" s="2027"/>
      <c r="JHP41" s="2027"/>
      <c r="JHQ41" s="2027"/>
      <c r="JHR41" s="2027"/>
      <c r="JHS41" s="2027"/>
      <c r="JHT41" s="2027"/>
      <c r="JHU41" s="2027"/>
      <c r="JHV41" s="2027"/>
      <c r="JHW41" s="2027"/>
      <c r="JHX41" s="2027"/>
      <c r="JHY41" s="2027"/>
      <c r="JHZ41" s="2027"/>
      <c r="JIA41" s="2027"/>
      <c r="JIB41" s="2027"/>
      <c r="JIC41" s="2027"/>
      <c r="JID41" s="2027"/>
      <c r="JIE41" s="2027"/>
      <c r="JIF41" s="2027"/>
      <c r="JIG41" s="2027"/>
      <c r="JIH41" s="2027"/>
      <c r="JII41" s="2027"/>
      <c r="JIJ41" s="2027"/>
      <c r="JIK41" s="2027"/>
      <c r="JIL41" s="2027"/>
      <c r="JIM41" s="2027"/>
      <c r="JIN41" s="2027"/>
      <c r="JIO41" s="2027"/>
      <c r="JIP41" s="2027"/>
      <c r="JIQ41" s="2027"/>
      <c r="JIR41" s="2027"/>
      <c r="JIS41" s="2027"/>
      <c r="JIT41" s="2027"/>
      <c r="JIU41" s="2027"/>
      <c r="JIV41" s="2027"/>
      <c r="JIW41" s="2027"/>
      <c r="JIX41" s="2027"/>
      <c r="JIY41" s="2027"/>
      <c r="JIZ41" s="2027"/>
      <c r="JJA41" s="2027"/>
      <c r="JJB41" s="2027"/>
      <c r="JJC41" s="2027"/>
      <c r="JJD41" s="2027"/>
      <c r="JJE41" s="2027"/>
      <c r="JJF41" s="2027"/>
      <c r="JJG41" s="2027"/>
      <c r="JJH41" s="2027"/>
      <c r="JJI41" s="2027"/>
      <c r="JJJ41" s="2027"/>
      <c r="JJK41" s="2027"/>
      <c r="JJL41" s="2027"/>
      <c r="JJM41" s="2027"/>
      <c r="JJN41" s="2027"/>
      <c r="JJO41" s="2027"/>
      <c r="JJP41" s="2027"/>
      <c r="JJQ41" s="2027"/>
      <c r="JJR41" s="2027"/>
      <c r="JJS41" s="2027"/>
      <c r="JJT41" s="2027"/>
      <c r="JJU41" s="2027"/>
      <c r="JJV41" s="2027"/>
      <c r="JJW41" s="2027"/>
      <c r="JJX41" s="2027"/>
      <c r="JJY41" s="2027"/>
      <c r="JJZ41" s="2027"/>
      <c r="JKA41" s="2027"/>
      <c r="JKB41" s="2027"/>
      <c r="JKC41" s="2027"/>
      <c r="JKD41" s="2027"/>
      <c r="JKE41" s="2027"/>
      <c r="JKF41" s="2027"/>
      <c r="JKG41" s="2027"/>
      <c r="JKH41" s="2027"/>
      <c r="JKI41" s="2027"/>
      <c r="JKJ41" s="2027"/>
      <c r="JKK41" s="2027"/>
      <c r="JKL41" s="2027"/>
      <c r="JKM41" s="2027"/>
      <c r="JKN41" s="2027"/>
      <c r="JKO41" s="2027"/>
      <c r="JKP41" s="2027"/>
      <c r="JKQ41" s="2027"/>
      <c r="JKR41" s="2027"/>
      <c r="JKS41" s="2027"/>
      <c r="JKT41" s="2027"/>
      <c r="JKU41" s="2027"/>
      <c r="JKV41" s="2027"/>
      <c r="JKW41" s="2027"/>
      <c r="JKX41" s="2027"/>
      <c r="JKY41" s="2027"/>
      <c r="JKZ41" s="2027"/>
      <c r="JLA41" s="2027"/>
      <c r="JLB41" s="2027"/>
      <c r="JLC41" s="2027"/>
      <c r="JLD41" s="2027"/>
      <c r="JLE41" s="2027"/>
      <c r="JLF41" s="2027"/>
      <c r="JLG41" s="2027"/>
      <c r="JLH41" s="2027"/>
      <c r="JLI41" s="2027"/>
      <c r="JLJ41" s="2027"/>
      <c r="JLK41" s="2027"/>
      <c r="JLL41" s="2027"/>
      <c r="JLM41" s="2027"/>
      <c r="JLN41" s="2027"/>
      <c r="JLO41" s="2027"/>
      <c r="JLP41" s="2027"/>
      <c r="JLQ41" s="2027"/>
      <c r="JLR41" s="2027"/>
      <c r="JLS41" s="2027"/>
      <c r="JLT41" s="2027"/>
      <c r="JLU41" s="2027"/>
      <c r="JLV41" s="2027"/>
      <c r="JLW41" s="2027"/>
      <c r="JLX41" s="2027"/>
      <c r="JLY41" s="2027"/>
      <c r="JLZ41" s="2027"/>
      <c r="JMA41" s="2027"/>
      <c r="JMB41" s="2027"/>
      <c r="JMC41" s="2027"/>
      <c r="JMD41" s="2027"/>
      <c r="JME41" s="2027"/>
      <c r="JMF41" s="2027"/>
      <c r="JMG41" s="2027"/>
      <c r="JMH41" s="2027"/>
      <c r="JMI41" s="2027"/>
      <c r="JMJ41" s="2027"/>
      <c r="JMK41" s="2027"/>
      <c r="JML41" s="2027"/>
      <c r="JMM41" s="2027"/>
      <c r="JMN41" s="2027"/>
      <c r="JMO41" s="2027"/>
      <c r="JMP41" s="2027"/>
      <c r="JMQ41" s="2027"/>
      <c r="JMR41" s="2027"/>
      <c r="JMS41" s="2027"/>
      <c r="JMT41" s="2027"/>
      <c r="JMU41" s="2027"/>
      <c r="JMV41" s="2027"/>
      <c r="JMW41" s="2027"/>
      <c r="JMX41" s="2027"/>
      <c r="JMY41" s="2027"/>
      <c r="JMZ41" s="2027"/>
      <c r="JNA41" s="2027"/>
      <c r="JNB41" s="2027"/>
      <c r="JNC41" s="2027"/>
      <c r="JND41" s="2027"/>
      <c r="JNE41" s="2027"/>
      <c r="JNF41" s="2027"/>
      <c r="JNG41" s="2027"/>
      <c r="JNH41" s="2027"/>
      <c r="JNI41" s="2027"/>
      <c r="JNJ41" s="2027"/>
      <c r="JNK41" s="2027"/>
      <c r="JNL41" s="2027"/>
      <c r="JNM41" s="2027"/>
      <c r="JNN41" s="2027"/>
      <c r="JNO41" s="2027"/>
      <c r="JNP41" s="2027"/>
      <c r="JNQ41" s="2027"/>
      <c r="JNR41" s="2027"/>
      <c r="JNS41" s="2027"/>
      <c r="JNT41" s="2027"/>
      <c r="JNU41" s="2027"/>
      <c r="JNV41" s="2027"/>
      <c r="JNW41" s="2027"/>
      <c r="JNX41" s="2027"/>
      <c r="JNY41" s="2027"/>
      <c r="JNZ41" s="2027"/>
      <c r="JOA41" s="2027"/>
      <c r="JOB41" s="2027"/>
      <c r="JOC41" s="2027"/>
      <c r="JOD41" s="2027"/>
      <c r="JOE41" s="2027"/>
      <c r="JOF41" s="2027"/>
      <c r="JOG41" s="2027"/>
      <c r="JOH41" s="2027"/>
      <c r="JOI41" s="2027"/>
      <c r="JOJ41" s="2027"/>
      <c r="JOK41" s="2027"/>
      <c r="JOL41" s="2027"/>
      <c r="JOM41" s="2027"/>
      <c r="JON41" s="2027"/>
      <c r="JOO41" s="2027"/>
      <c r="JOP41" s="2027"/>
      <c r="JOQ41" s="2027"/>
      <c r="JOR41" s="2027"/>
      <c r="JOS41" s="2027"/>
      <c r="JOT41" s="2027"/>
      <c r="JOU41" s="2027"/>
      <c r="JOV41" s="2027"/>
      <c r="JOW41" s="2027"/>
      <c r="JOX41" s="2027"/>
      <c r="JOY41" s="2027"/>
      <c r="JOZ41" s="2027"/>
      <c r="JPA41" s="2027"/>
      <c r="JPB41" s="2027"/>
      <c r="JPC41" s="2027"/>
      <c r="JPD41" s="2027"/>
      <c r="JPE41" s="2027"/>
      <c r="JPF41" s="2027"/>
      <c r="JPG41" s="2027"/>
      <c r="JPH41" s="2027"/>
      <c r="JPI41" s="2027"/>
      <c r="JPJ41" s="2027"/>
      <c r="JPK41" s="2027"/>
      <c r="JPL41" s="2027"/>
      <c r="JPM41" s="2027"/>
      <c r="JPN41" s="2027"/>
      <c r="JPO41" s="2027"/>
      <c r="JPP41" s="2027"/>
      <c r="JPQ41" s="2027"/>
      <c r="JPR41" s="2027"/>
      <c r="JPS41" s="2027"/>
      <c r="JPT41" s="2027"/>
      <c r="JPU41" s="2027"/>
      <c r="JPV41" s="2027"/>
      <c r="JPW41" s="2027"/>
      <c r="JPX41" s="2027"/>
      <c r="JPY41" s="2027"/>
      <c r="JPZ41" s="2027"/>
      <c r="JQA41" s="2027"/>
      <c r="JQB41" s="2027"/>
      <c r="JQC41" s="2027"/>
      <c r="JQD41" s="2027"/>
      <c r="JQE41" s="2027"/>
      <c r="JQF41" s="2027"/>
      <c r="JQG41" s="2027"/>
      <c r="JQH41" s="2027"/>
      <c r="JQI41" s="2027"/>
      <c r="JQJ41" s="2027"/>
      <c r="JQK41" s="2027"/>
      <c r="JQL41" s="2027"/>
      <c r="JQM41" s="2027"/>
      <c r="JQN41" s="2027"/>
      <c r="JQO41" s="2027"/>
      <c r="JQP41" s="2027"/>
      <c r="JQQ41" s="2027"/>
      <c r="JQR41" s="2027"/>
      <c r="JQS41" s="2027"/>
      <c r="JQT41" s="2027"/>
      <c r="JQU41" s="2027"/>
      <c r="JQV41" s="2027"/>
      <c r="JQW41" s="2027"/>
      <c r="JQX41" s="2027"/>
      <c r="JQY41" s="2027"/>
      <c r="JQZ41" s="2027"/>
      <c r="JRA41" s="2027"/>
      <c r="JRB41" s="2027"/>
      <c r="JRC41" s="2027"/>
      <c r="JRD41" s="2027"/>
      <c r="JRE41" s="2027"/>
      <c r="JRF41" s="2027"/>
      <c r="JRG41" s="2027"/>
      <c r="JRH41" s="2027"/>
      <c r="JRI41" s="2027"/>
      <c r="JRJ41" s="2027"/>
      <c r="JRK41" s="2027"/>
      <c r="JRL41" s="2027"/>
      <c r="JRM41" s="2027"/>
      <c r="JRN41" s="2027"/>
      <c r="JRO41" s="2027"/>
      <c r="JRP41" s="2027"/>
      <c r="JRQ41" s="2027"/>
      <c r="JRR41" s="2027"/>
      <c r="JRS41" s="2027"/>
      <c r="JRT41" s="2027"/>
      <c r="JRU41" s="2027"/>
      <c r="JRV41" s="2027"/>
      <c r="JRW41" s="2027"/>
      <c r="JRX41" s="2027"/>
      <c r="JRY41" s="2027"/>
      <c r="JRZ41" s="2027"/>
      <c r="JSA41" s="2027"/>
      <c r="JSB41" s="2027"/>
      <c r="JSC41" s="2027"/>
      <c r="JSD41" s="2027"/>
      <c r="JSE41" s="2027"/>
      <c r="JSF41" s="2027"/>
      <c r="JSG41" s="2027"/>
      <c r="JSH41" s="2027"/>
      <c r="JSI41" s="2027"/>
      <c r="JSJ41" s="2027"/>
      <c r="JSK41" s="2027"/>
      <c r="JSL41" s="2027"/>
      <c r="JSM41" s="2027"/>
      <c r="JSN41" s="2027"/>
      <c r="JSO41" s="2027"/>
      <c r="JSP41" s="2027"/>
      <c r="JSQ41" s="2027"/>
      <c r="JSR41" s="2027"/>
      <c r="JSS41" s="2027"/>
      <c r="JST41" s="2027"/>
      <c r="JSU41" s="2027"/>
      <c r="JSV41" s="2027"/>
      <c r="JSW41" s="2027"/>
      <c r="JSX41" s="2027"/>
      <c r="JSY41" s="2027"/>
      <c r="JSZ41" s="2027"/>
      <c r="JTA41" s="2027"/>
      <c r="JTB41" s="2027"/>
      <c r="JTC41" s="2027"/>
      <c r="JTD41" s="2027"/>
      <c r="JTE41" s="2027"/>
      <c r="JTF41" s="2027"/>
      <c r="JTG41" s="2027"/>
      <c r="JTH41" s="2027"/>
      <c r="JTI41" s="2027"/>
      <c r="JTJ41" s="2027"/>
      <c r="JTK41" s="2027"/>
      <c r="JTL41" s="2027"/>
      <c r="JTM41" s="2027"/>
      <c r="JTN41" s="2027"/>
      <c r="JTO41" s="2027"/>
      <c r="JTP41" s="2027"/>
      <c r="JTQ41" s="2027"/>
      <c r="JTR41" s="2027"/>
      <c r="JTS41" s="2027"/>
      <c r="JTT41" s="2027"/>
      <c r="JTU41" s="2027"/>
      <c r="JTV41" s="2027"/>
      <c r="JTW41" s="2027"/>
      <c r="JTX41" s="2027"/>
      <c r="JTY41" s="2027"/>
      <c r="JTZ41" s="2027"/>
      <c r="JUA41" s="2027"/>
      <c r="JUB41" s="2027"/>
      <c r="JUC41" s="2027"/>
      <c r="JUD41" s="2027"/>
      <c r="JUE41" s="2027"/>
      <c r="JUF41" s="2027"/>
      <c r="JUG41" s="2027"/>
      <c r="JUH41" s="2027"/>
      <c r="JUI41" s="2027"/>
      <c r="JUJ41" s="2027"/>
      <c r="JUK41" s="2027"/>
      <c r="JUL41" s="2027"/>
      <c r="JUM41" s="2027"/>
      <c r="JUN41" s="2027"/>
      <c r="JUO41" s="2027"/>
      <c r="JUP41" s="2027"/>
      <c r="JUQ41" s="2027"/>
      <c r="JUR41" s="2027"/>
      <c r="JUS41" s="2027"/>
      <c r="JUT41" s="2027"/>
      <c r="JUU41" s="2027"/>
      <c r="JUV41" s="2027"/>
      <c r="JUW41" s="2027"/>
      <c r="JUX41" s="2027"/>
      <c r="JUY41" s="2027"/>
      <c r="JUZ41" s="2027"/>
      <c r="JVA41" s="2027"/>
      <c r="JVB41" s="2027"/>
      <c r="JVC41" s="2027"/>
      <c r="JVD41" s="2027"/>
      <c r="JVE41" s="2027"/>
      <c r="JVF41" s="2027"/>
      <c r="JVG41" s="2027"/>
      <c r="JVH41" s="2027"/>
      <c r="JVI41" s="2027"/>
      <c r="JVJ41" s="2027"/>
      <c r="JVK41" s="2027"/>
      <c r="JVL41" s="2027"/>
      <c r="JVM41" s="2027"/>
      <c r="JVN41" s="2027"/>
      <c r="JVO41" s="2027"/>
      <c r="JVP41" s="2027"/>
      <c r="JVQ41" s="2027"/>
      <c r="JVR41" s="2027"/>
      <c r="JVS41" s="2027"/>
      <c r="JVT41" s="2027"/>
      <c r="JVU41" s="2027"/>
      <c r="JVV41" s="2027"/>
      <c r="JVW41" s="2027"/>
      <c r="JVX41" s="2027"/>
      <c r="JVY41" s="2027"/>
      <c r="JVZ41" s="2027"/>
      <c r="JWA41" s="2027"/>
      <c r="JWB41" s="2027"/>
      <c r="JWC41" s="2027"/>
      <c r="JWD41" s="2027"/>
      <c r="JWE41" s="2027"/>
      <c r="JWF41" s="2027"/>
      <c r="JWG41" s="2027"/>
      <c r="JWH41" s="2027"/>
      <c r="JWI41" s="2027"/>
      <c r="JWJ41" s="2027"/>
      <c r="JWK41" s="2027"/>
      <c r="JWL41" s="2027"/>
      <c r="JWM41" s="2027"/>
      <c r="JWN41" s="2027"/>
      <c r="JWO41" s="2027"/>
      <c r="JWP41" s="2027"/>
      <c r="JWQ41" s="2027"/>
      <c r="JWR41" s="2027"/>
      <c r="JWS41" s="2027"/>
      <c r="JWT41" s="2027"/>
      <c r="JWU41" s="2027"/>
      <c r="JWV41" s="2027"/>
      <c r="JWW41" s="2027"/>
      <c r="JWX41" s="2027"/>
      <c r="JWY41" s="2027"/>
      <c r="JWZ41" s="2027"/>
      <c r="JXA41" s="2027"/>
      <c r="JXB41" s="2027"/>
      <c r="JXC41" s="2027"/>
      <c r="JXD41" s="2027"/>
      <c r="JXE41" s="2027"/>
      <c r="JXF41" s="2027"/>
      <c r="JXG41" s="2027"/>
      <c r="JXH41" s="2027"/>
      <c r="JXI41" s="2027"/>
      <c r="JXJ41" s="2027"/>
      <c r="JXK41" s="2027"/>
      <c r="JXL41" s="2027"/>
      <c r="JXM41" s="2027"/>
      <c r="JXN41" s="2027"/>
      <c r="JXO41" s="2027"/>
      <c r="JXP41" s="2027"/>
      <c r="JXQ41" s="2027"/>
      <c r="JXR41" s="2027"/>
      <c r="JXS41" s="2027"/>
      <c r="JXT41" s="2027"/>
      <c r="JXU41" s="2027"/>
      <c r="JXV41" s="2027"/>
      <c r="JXW41" s="2027"/>
      <c r="JXX41" s="2027"/>
      <c r="JXY41" s="2027"/>
      <c r="JXZ41" s="2027"/>
      <c r="JYA41" s="2027"/>
      <c r="JYB41" s="2027"/>
      <c r="JYC41" s="2027"/>
      <c r="JYD41" s="2027"/>
      <c r="JYE41" s="2027"/>
      <c r="JYF41" s="2027"/>
      <c r="JYG41" s="2027"/>
      <c r="JYH41" s="2027"/>
      <c r="JYI41" s="2027"/>
      <c r="JYJ41" s="2027"/>
      <c r="JYK41" s="2027"/>
      <c r="JYL41" s="2027"/>
      <c r="JYM41" s="2027"/>
      <c r="JYN41" s="2027"/>
      <c r="JYO41" s="2027"/>
      <c r="JYP41" s="2027"/>
      <c r="JYQ41" s="2027"/>
      <c r="JYR41" s="2027"/>
      <c r="JYS41" s="2027"/>
      <c r="JYT41" s="2027"/>
      <c r="JYU41" s="2027"/>
      <c r="JYV41" s="2027"/>
      <c r="JYW41" s="2027"/>
      <c r="JYX41" s="2027"/>
      <c r="JYY41" s="2027"/>
      <c r="JYZ41" s="2027"/>
      <c r="JZA41" s="2027"/>
      <c r="JZB41" s="2027"/>
      <c r="JZC41" s="2027"/>
      <c r="JZD41" s="2027"/>
      <c r="JZE41" s="2027"/>
      <c r="JZF41" s="2027"/>
      <c r="JZG41" s="2027"/>
      <c r="JZH41" s="2027"/>
      <c r="JZI41" s="2027"/>
      <c r="JZJ41" s="2027"/>
      <c r="JZK41" s="2027"/>
      <c r="JZL41" s="2027"/>
      <c r="JZM41" s="2027"/>
      <c r="JZN41" s="2027"/>
      <c r="JZO41" s="2027"/>
      <c r="JZP41" s="2027"/>
      <c r="JZQ41" s="2027"/>
      <c r="JZR41" s="2027"/>
      <c r="JZS41" s="2027"/>
      <c r="JZT41" s="2027"/>
      <c r="JZU41" s="2027"/>
      <c r="JZV41" s="2027"/>
      <c r="JZW41" s="2027"/>
      <c r="JZX41" s="2027"/>
      <c r="JZY41" s="2027"/>
      <c r="JZZ41" s="2027"/>
      <c r="KAA41" s="2027"/>
      <c r="KAB41" s="2027"/>
      <c r="KAC41" s="2027"/>
      <c r="KAD41" s="2027"/>
      <c r="KAE41" s="2027"/>
      <c r="KAF41" s="2027"/>
      <c r="KAG41" s="2027"/>
      <c r="KAH41" s="2027"/>
      <c r="KAI41" s="2027"/>
      <c r="KAJ41" s="2027"/>
      <c r="KAK41" s="2027"/>
      <c r="KAL41" s="2027"/>
      <c r="KAM41" s="2027"/>
      <c r="KAN41" s="2027"/>
      <c r="KAO41" s="2027"/>
      <c r="KAP41" s="2027"/>
      <c r="KAQ41" s="2027"/>
      <c r="KAR41" s="2027"/>
      <c r="KAS41" s="2027"/>
      <c r="KAT41" s="2027"/>
      <c r="KAU41" s="2027"/>
      <c r="KAV41" s="2027"/>
      <c r="KAW41" s="2027"/>
      <c r="KAX41" s="2027"/>
      <c r="KAY41" s="2027"/>
      <c r="KAZ41" s="2027"/>
      <c r="KBA41" s="2027"/>
      <c r="KBB41" s="2027"/>
      <c r="KBC41" s="2027"/>
      <c r="KBD41" s="2027"/>
      <c r="KBE41" s="2027"/>
      <c r="KBF41" s="2027"/>
      <c r="KBG41" s="2027"/>
      <c r="KBH41" s="2027"/>
      <c r="KBI41" s="2027"/>
      <c r="KBJ41" s="2027"/>
      <c r="KBK41" s="2027"/>
      <c r="KBL41" s="2027"/>
      <c r="KBM41" s="2027"/>
      <c r="KBN41" s="2027"/>
      <c r="KBO41" s="2027"/>
      <c r="KBP41" s="2027"/>
      <c r="KBQ41" s="2027"/>
      <c r="KBR41" s="2027"/>
      <c r="KBS41" s="2027"/>
      <c r="KBT41" s="2027"/>
      <c r="KBU41" s="2027"/>
      <c r="KBV41" s="2027"/>
      <c r="KBW41" s="2027"/>
      <c r="KBX41" s="2027"/>
      <c r="KBY41" s="2027"/>
      <c r="KBZ41" s="2027"/>
      <c r="KCA41" s="2027"/>
      <c r="KCB41" s="2027"/>
      <c r="KCC41" s="2027"/>
      <c r="KCD41" s="2027"/>
      <c r="KCE41" s="2027"/>
      <c r="KCF41" s="2027"/>
      <c r="KCG41" s="2027"/>
      <c r="KCH41" s="2027"/>
      <c r="KCI41" s="2027"/>
      <c r="KCJ41" s="2027"/>
      <c r="KCK41" s="2027"/>
      <c r="KCL41" s="2027"/>
      <c r="KCM41" s="2027"/>
      <c r="KCN41" s="2027"/>
      <c r="KCO41" s="2027"/>
      <c r="KCP41" s="2027"/>
      <c r="KCQ41" s="2027"/>
      <c r="KCR41" s="2027"/>
      <c r="KCS41" s="2027"/>
      <c r="KCT41" s="2027"/>
      <c r="KCU41" s="2027"/>
      <c r="KCV41" s="2027"/>
      <c r="KCW41" s="2027"/>
      <c r="KCX41" s="2027"/>
      <c r="KCY41" s="2027"/>
      <c r="KCZ41" s="2027"/>
      <c r="KDA41" s="2027"/>
      <c r="KDB41" s="2027"/>
      <c r="KDC41" s="2027"/>
      <c r="KDD41" s="2027"/>
      <c r="KDE41" s="2027"/>
      <c r="KDF41" s="2027"/>
      <c r="KDG41" s="2027"/>
      <c r="KDH41" s="2027"/>
      <c r="KDI41" s="2027"/>
      <c r="KDJ41" s="2027"/>
      <c r="KDK41" s="2027"/>
      <c r="KDL41" s="2027"/>
      <c r="KDM41" s="2027"/>
      <c r="KDN41" s="2027"/>
      <c r="KDO41" s="2027"/>
      <c r="KDP41" s="2027"/>
      <c r="KDQ41" s="2027"/>
      <c r="KDR41" s="2027"/>
      <c r="KDS41" s="2027"/>
      <c r="KDT41" s="2027"/>
      <c r="KDU41" s="2027"/>
      <c r="KDV41" s="2027"/>
      <c r="KDW41" s="2027"/>
      <c r="KDX41" s="2027"/>
      <c r="KDY41" s="2027"/>
      <c r="KDZ41" s="2027"/>
      <c r="KEA41" s="2027"/>
      <c r="KEB41" s="2027"/>
      <c r="KEC41" s="2027"/>
      <c r="KED41" s="2027"/>
      <c r="KEE41" s="2027"/>
      <c r="KEF41" s="2027"/>
      <c r="KEG41" s="2027"/>
      <c r="KEH41" s="2027"/>
      <c r="KEI41" s="2027"/>
      <c r="KEJ41" s="2027"/>
      <c r="KEK41" s="2027"/>
      <c r="KEL41" s="2027"/>
      <c r="KEM41" s="2027"/>
      <c r="KEN41" s="2027"/>
      <c r="KEO41" s="2027"/>
      <c r="KEP41" s="2027"/>
      <c r="KEQ41" s="2027"/>
      <c r="KER41" s="2027"/>
      <c r="KES41" s="2027"/>
      <c r="KET41" s="2027"/>
      <c r="KEU41" s="2027"/>
      <c r="KEV41" s="2027"/>
      <c r="KEW41" s="2027"/>
      <c r="KEX41" s="2027"/>
      <c r="KEY41" s="2027"/>
      <c r="KEZ41" s="2027"/>
      <c r="KFA41" s="2027"/>
      <c r="KFB41" s="2027"/>
      <c r="KFC41" s="2027"/>
      <c r="KFD41" s="2027"/>
      <c r="KFE41" s="2027"/>
      <c r="KFF41" s="2027"/>
      <c r="KFG41" s="2027"/>
      <c r="KFH41" s="2027"/>
      <c r="KFI41" s="2027"/>
      <c r="KFJ41" s="2027"/>
      <c r="KFK41" s="2027"/>
      <c r="KFL41" s="2027"/>
      <c r="KFM41" s="2027"/>
      <c r="KFN41" s="2027"/>
      <c r="KFO41" s="2027"/>
      <c r="KFP41" s="2027"/>
      <c r="KFQ41" s="2027"/>
      <c r="KFR41" s="2027"/>
      <c r="KFS41" s="2027"/>
      <c r="KFT41" s="2027"/>
      <c r="KFU41" s="2027"/>
      <c r="KFV41" s="2027"/>
      <c r="KFW41" s="2027"/>
      <c r="KFX41" s="2027"/>
      <c r="KFY41" s="2027"/>
      <c r="KFZ41" s="2027"/>
      <c r="KGA41" s="2027"/>
      <c r="KGB41" s="2027"/>
      <c r="KGC41" s="2027"/>
      <c r="KGD41" s="2027"/>
      <c r="KGE41" s="2027"/>
      <c r="KGF41" s="2027"/>
      <c r="KGG41" s="2027"/>
      <c r="KGH41" s="2027"/>
      <c r="KGI41" s="2027"/>
      <c r="KGJ41" s="2027"/>
      <c r="KGK41" s="2027"/>
      <c r="KGL41" s="2027"/>
      <c r="KGM41" s="2027"/>
      <c r="KGN41" s="2027"/>
      <c r="KGO41" s="2027"/>
      <c r="KGP41" s="2027"/>
      <c r="KGQ41" s="2027"/>
      <c r="KGR41" s="2027"/>
      <c r="KGS41" s="2027"/>
      <c r="KGT41" s="2027"/>
      <c r="KGU41" s="2027"/>
      <c r="KGV41" s="2027"/>
      <c r="KGW41" s="2027"/>
      <c r="KGX41" s="2027"/>
      <c r="KGY41" s="2027"/>
      <c r="KGZ41" s="2027"/>
      <c r="KHA41" s="2027"/>
      <c r="KHB41" s="2027"/>
      <c r="KHC41" s="2027"/>
      <c r="KHD41" s="2027"/>
      <c r="KHE41" s="2027"/>
      <c r="KHF41" s="2027"/>
      <c r="KHG41" s="2027"/>
      <c r="KHH41" s="2027"/>
      <c r="KHI41" s="2027"/>
      <c r="KHJ41" s="2027"/>
      <c r="KHK41" s="2027"/>
      <c r="KHL41" s="2027"/>
      <c r="KHM41" s="2027"/>
      <c r="KHN41" s="2027"/>
      <c r="KHO41" s="2027"/>
      <c r="KHP41" s="2027"/>
      <c r="KHQ41" s="2027"/>
      <c r="KHR41" s="2027"/>
      <c r="KHS41" s="2027"/>
      <c r="KHT41" s="2027"/>
      <c r="KHU41" s="2027"/>
      <c r="KHV41" s="2027"/>
      <c r="KHW41" s="2027"/>
      <c r="KHX41" s="2027"/>
      <c r="KHY41" s="2027"/>
      <c r="KHZ41" s="2027"/>
      <c r="KIA41" s="2027"/>
      <c r="KIB41" s="2027"/>
      <c r="KIC41" s="2027"/>
      <c r="KID41" s="2027"/>
      <c r="KIE41" s="2027"/>
      <c r="KIF41" s="2027"/>
      <c r="KIG41" s="2027"/>
      <c r="KIH41" s="2027"/>
      <c r="KII41" s="2027"/>
      <c r="KIJ41" s="2027"/>
      <c r="KIK41" s="2027"/>
      <c r="KIL41" s="2027"/>
      <c r="KIM41" s="2027"/>
      <c r="KIN41" s="2027"/>
      <c r="KIO41" s="2027"/>
      <c r="KIP41" s="2027"/>
      <c r="KIQ41" s="2027"/>
      <c r="KIR41" s="2027"/>
      <c r="KIS41" s="2027"/>
      <c r="KIT41" s="2027"/>
      <c r="KIU41" s="2027"/>
      <c r="KIV41" s="2027"/>
      <c r="KIW41" s="2027"/>
      <c r="KIX41" s="2027"/>
      <c r="KIY41" s="2027"/>
      <c r="KIZ41" s="2027"/>
      <c r="KJA41" s="2027"/>
      <c r="KJB41" s="2027"/>
      <c r="KJC41" s="2027"/>
      <c r="KJD41" s="2027"/>
      <c r="KJE41" s="2027"/>
      <c r="KJF41" s="2027"/>
      <c r="KJG41" s="2027"/>
      <c r="KJH41" s="2027"/>
      <c r="KJI41" s="2027"/>
      <c r="KJJ41" s="2027"/>
      <c r="KJK41" s="2027"/>
      <c r="KJL41" s="2027"/>
      <c r="KJM41" s="2027"/>
      <c r="KJN41" s="2027"/>
      <c r="KJO41" s="2027"/>
      <c r="KJP41" s="2027"/>
      <c r="KJQ41" s="2027"/>
      <c r="KJR41" s="2027"/>
      <c r="KJS41" s="2027"/>
      <c r="KJT41" s="2027"/>
      <c r="KJU41" s="2027"/>
      <c r="KJV41" s="2027"/>
      <c r="KJW41" s="2027"/>
      <c r="KJX41" s="2027"/>
      <c r="KJY41" s="2027"/>
      <c r="KJZ41" s="2027"/>
      <c r="KKA41" s="2027"/>
      <c r="KKB41" s="2027"/>
      <c r="KKC41" s="2027"/>
      <c r="KKD41" s="2027"/>
      <c r="KKE41" s="2027"/>
      <c r="KKF41" s="2027"/>
      <c r="KKG41" s="2027"/>
      <c r="KKH41" s="2027"/>
      <c r="KKI41" s="2027"/>
      <c r="KKJ41" s="2027"/>
      <c r="KKK41" s="2027"/>
      <c r="KKL41" s="2027"/>
      <c r="KKM41" s="2027"/>
      <c r="KKN41" s="2027"/>
      <c r="KKO41" s="2027"/>
      <c r="KKP41" s="2027"/>
      <c r="KKQ41" s="2027"/>
      <c r="KKR41" s="2027"/>
      <c r="KKS41" s="2027"/>
      <c r="KKT41" s="2027"/>
      <c r="KKU41" s="2027"/>
      <c r="KKV41" s="2027"/>
      <c r="KKW41" s="2027"/>
      <c r="KKX41" s="2027"/>
      <c r="KKY41" s="2027"/>
      <c r="KKZ41" s="2027"/>
      <c r="KLA41" s="2027"/>
      <c r="KLB41" s="2027"/>
      <c r="KLC41" s="2027"/>
      <c r="KLD41" s="2027"/>
      <c r="KLE41" s="2027"/>
      <c r="KLF41" s="2027"/>
      <c r="KLG41" s="2027"/>
      <c r="KLH41" s="2027"/>
      <c r="KLI41" s="2027"/>
      <c r="KLJ41" s="2027"/>
      <c r="KLK41" s="2027"/>
      <c r="KLL41" s="2027"/>
      <c r="KLM41" s="2027"/>
      <c r="KLN41" s="2027"/>
      <c r="KLO41" s="2027"/>
      <c r="KLP41" s="2027"/>
      <c r="KLQ41" s="2027"/>
      <c r="KLR41" s="2027"/>
      <c r="KLS41" s="2027"/>
      <c r="KLT41" s="2027"/>
      <c r="KLU41" s="2027"/>
      <c r="KLV41" s="2027"/>
      <c r="KLW41" s="2027"/>
      <c r="KLX41" s="2027"/>
      <c r="KLY41" s="2027"/>
      <c r="KLZ41" s="2027"/>
      <c r="KMA41" s="2027"/>
      <c r="KMB41" s="2027"/>
      <c r="KMC41" s="2027"/>
      <c r="KMD41" s="2027"/>
      <c r="KME41" s="2027"/>
      <c r="KMF41" s="2027"/>
      <c r="KMG41" s="2027"/>
      <c r="KMH41" s="2027"/>
      <c r="KMI41" s="2027"/>
      <c r="KMJ41" s="2027"/>
      <c r="KMK41" s="2027"/>
      <c r="KML41" s="2027"/>
      <c r="KMM41" s="2027"/>
      <c r="KMN41" s="2027"/>
      <c r="KMO41" s="2027"/>
      <c r="KMP41" s="2027"/>
      <c r="KMQ41" s="2027"/>
      <c r="KMR41" s="2027"/>
      <c r="KMS41" s="2027"/>
      <c r="KMT41" s="2027"/>
      <c r="KMU41" s="2027"/>
      <c r="KMV41" s="2027"/>
      <c r="KMW41" s="2027"/>
      <c r="KMX41" s="2027"/>
      <c r="KMY41" s="2027"/>
      <c r="KMZ41" s="2027"/>
      <c r="KNA41" s="2027"/>
      <c r="KNB41" s="2027"/>
      <c r="KNC41" s="2027"/>
      <c r="KND41" s="2027"/>
      <c r="KNE41" s="2027"/>
      <c r="KNF41" s="2027"/>
      <c r="KNG41" s="2027"/>
      <c r="KNH41" s="2027"/>
      <c r="KNI41" s="2027"/>
      <c r="KNJ41" s="2027"/>
      <c r="KNK41" s="2027"/>
      <c r="KNL41" s="2027"/>
      <c r="KNM41" s="2027"/>
      <c r="KNN41" s="2027"/>
      <c r="KNO41" s="2027"/>
      <c r="KNP41" s="2027"/>
      <c r="KNQ41" s="2027"/>
      <c r="KNR41" s="2027"/>
      <c r="KNS41" s="2027"/>
      <c r="KNT41" s="2027"/>
      <c r="KNU41" s="2027"/>
      <c r="KNV41" s="2027"/>
      <c r="KNW41" s="2027"/>
      <c r="KNX41" s="2027"/>
      <c r="KNY41" s="2027"/>
      <c r="KNZ41" s="2027"/>
      <c r="KOA41" s="2027"/>
      <c r="KOB41" s="2027"/>
      <c r="KOC41" s="2027"/>
      <c r="KOD41" s="2027"/>
      <c r="KOE41" s="2027"/>
      <c r="KOF41" s="2027"/>
      <c r="KOG41" s="2027"/>
      <c r="KOH41" s="2027"/>
      <c r="KOI41" s="2027"/>
      <c r="KOJ41" s="2027"/>
      <c r="KOK41" s="2027"/>
      <c r="KOL41" s="2027"/>
      <c r="KOM41" s="2027"/>
      <c r="KON41" s="2027"/>
      <c r="KOO41" s="2027"/>
      <c r="KOP41" s="2027"/>
      <c r="KOQ41" s="2027"/>
      <c r="KOR41" s="2027"/>
      <c r="KOS41" s="2027"/>
      <c r="KOT41" s="2027"/>
      <c r="KOU41" s="2027"/>
      <c r="KOV41" s="2027"/>
      <c r="KOW41" s="2027"/>
      <c r="KOX41" s="2027"/>
      <c r="KOY41" s="2027"/>
      <c r="KOZ41" s="2027"/>
      <c r="KPA41" s="2027"/>
      <c r="KPB41" s="2027"/>
      <c r="KPC41" s="2027"/>
      <c r="KPD41" s="2027"/>
      <c r="KPE41" s="2027"/>
      <c r="KPF41" s="2027"/>
      <c r="KPG41" s="2027"/>
      <c r="KPH41" s="2027"/>
      <c r="KPI41" s="2027"/>
      <c r="KPJ41" s="2027"/>
      <c r="KPK41" s="2027"/>
      <c r="KPL41" s="2027"/>
      <c r="KPM41" s="2027"/>
      <c r="KPN41" s="2027"/>
      <c r="KPO41" s="2027"/>
      <c r="KPP41" s="2027"/>
      <c r="KPQ41" s="2027"/>
      <c r="KPR41" s="2027"/>
      <c r="KPS41" s="2027"/>
      <c r="KPT41" s="2027"/>
      <c r="KPU41" s="2027"/>
      <c r="KPV41" s="2027"/>
      <c r="KPW41" s="2027"/>
      <c r="KPX41" s="2027"/>
      <c r="KPY41" s="2027"/>
      <c r="KPZ41" s="2027"/>
      <c r="KQA41" s="2027"/>
      <c r="KQB41" s="2027"/>
      <c r="KQC41" s="2027"/>
      <c r="KQD41" s="2027"/>
      <c r="KQE41" s="2027"/>
      <c r="KQF41" s="2027"/>
      <c r="KQG41" s="2027"/>
      <c r="KQH41" s="2027"/>
      <c r="KQI41" s="2027"/>
      <c r="KQJ41" s="2027"/>
      <c r="KQK41" s="2027"/>
      <c r="KQL41" s="2027"/>
      <c r="KQM41" s="2027"/>
      <c r="KQN41" s="2027"/>
      <c r="KQO41" s="2027"/>
      <c r="KQP41" s="2027"/>
      <c r="KQQ41" s="2027"/>
      <c r="KQR41" s="2027"/>
      <c r="KQS41" s="2027"/>
      <c r="KQT41" s="2027"/>
      <c r="KQU41" s="2027"/>
      <c r="KQV41" s="2027"/>
      <c r="KQW41" s="2027"/>
      <c r="KQX41" s="2027"/>
      <c r="KQY41" s="2027"/>
      <c r="KQZ41" s="2027"/>
      <c r="KRA41" s="2027"/>
      <c r="KRB41" s="2027"/>
      <c r="KRC41" s="2027"/>
      <c r="KRD41" s="2027"/>
      <c r="KRE41" s="2027"/>
      <c r="KRF41" s="2027"/>
      <c r="KRG41" s="2027"/>
      <c r="KRH41" s="2027"/>
      <c r="KRI41" s="2027"/>
      <c r="KRJ41" s="2027"/>
      <c r="KRK41" s="2027"/>
      <c r="KRL41" s="2027"/>
      <c r="KRM41" s="2027"/>
      <c r="KRN41" s="2027"/>
      <c r="KRO41" s="2027"/>
      <c r="KRP41" s="2027"/>
      <c r="KRQ41" s="2027"/>
      <c r="KRR41" s="2027"/>
      <c r="KRS41" s="2027"/>
      <c r="KRT41" s="2027"/>
      <c r="KRU41" s="2027"/>
      <c r="KRV41" s="2027"/>
      <c r="KRW41" s="2027"/>
      <c r="KRX41" s="2027"/>
      <c r="KRY41" s="2027"/>
      <c r="KRZ41" s="2027"/>
      <c r="KSA41" s="2027"/>
      <c r="KSB41" s="2027"/>
      <c r="KSC41" s="2027"/>
      <c r="KSD41" s="2027"/>
      <c r="KSE41" s="2027"/>
      <c r="KSF41" s="2027"/>
      <c r="KSG41" s="2027"/>
      <c r="KSH41" s="2027"/>
      <c r="KSI41" s="2027"/>
      <c r="KSJ41" s="2027"/>
      <c r="KSK41" s="2027"/>
      <c r="KSL41" s="2027"/>
      <c r="KSM41" s="2027"/>
      <c r="KSN41" s="2027"/>
      <c r="KSO41" s="2027"/>
      <c r="KSP41" s="2027"/>
      <c r="KSQ41" s="2027"/>
      <c r="KSR41" s="2027"/>
      <c r="KSS41" s="2027"/>
      <c r="KST41" s="2027"/>
      <c r="KSU41" s="2027"/>
      <c r="KSV41" s="2027"/>
      <c r="KSW41" s="2027"/>
      <c r="KSX41" s="2027"/>
      <c r="KSY41" s="2027"/>
      <c r="KSZ41" s="2027"/>
      <c r="KTA41" s="2027"/>
      <c r="KTB41" s="2027"/>
      <c r="KTC41" s="2027"/>
      <c r="KTD41" s="2027"/>
      <c r="KTE41" s="2027"/>
      <c r="KTF41" s="2027"/>
      <c r="KTG41" s="2027"/>
      <c r="KTH41" s="2027"/>
      <c r="KTI41" s="2027"/>
      <c r="KTJ41" s="2027"/>
      <c r="KTK41" s="2027"/>
      <c r="KTL41" s="2027"/>
      <c r="KTM41" s="2027"/>
      <c r="KTN41" s="2027"/>
      <c r="KTO41" s="2027"/>
      <c r="KTP41" s="2027"/>
      <c r="KTQ41" s="2027"/>
      <c r="KTR41" s="2027"/>
      <c r="KTS41" s="2027"/>
      <c r="KTT41" s="2027"/>
      <c r="KTU41" s="2027"/>
      <c r="KTV41" s="2027"/>
      <c r="KTW41" s="2027"/>
      <c r="KTX41" s="2027"/>
      <c r="KTY41" s="2027"/>
      <c r="KTZ41" s="2027"/>
      <c r="KUA41" s="2027"/>
      <c r="KUB41" s="2027"/>
      <c r="KUC41" s="2027"/>
      <c r="KUD41" s="2027"/>
      <c r="KUE41" s="2027"/>
      <c r="KUF41" s="2027"/>
      <c r="KUG41" s="2027"/>
      <c r="KUH41" s="2027"/>
      <c r="KUI41" s="2027"/>
      <c r="KUJ41" s="2027"/>
      <c r="KUK41" s="2027"/>
      <c r="KUL41" s="2027"/>
      <c r="KUM41" s="2027"/>
      <c r="KUN41" s="2027"/>
      <c r="KUO41" s="2027"/>
      <c r="KUP41" s="2027"/>
      <c r="KUQ41" s="2027"/>
      <c r="KUR41" s="2027"/>
      <c r="KUS41" s="2027"/>
      <c r="KUT41" s="2027"/>
      <c r="KUU41" s="2027"/>
      <c r="KUV41" s="2027"/>
      <c r="KUW41" s="2027"/>
      <c r="KUX41" s="2027"/>
      <c r="KUY41" s="2027"/>
      <c r="KUZ41" s="2027"/>
      <c r="KVA41" s="2027"/>
      <c r="KVB41" s="2027"/>
      <c r="KVC41" s="2027"/>
      <c r="KVD41" s="2027"/>
      <c r="KVE41" s="2027"/>
      <c r="KVF41" s="2027"/>
      <c r="KVG41" s="2027"/>
      <c r="KVH41" s="2027"/>
      <c r="KVI41" s="2027"/>
      <c r="KVJ41" s="2027"/>
      <c r="KVK41" s="2027"/>
      <c r="KVL41" s="2027"/>
      <c r="KVM41" s="2027"/>
      <c r="KVN41" s="2027"/>
      <c r="KVO41" s="2027"/>
      <c r="KVP41" s="2027"/>
      <c r="KVQ41" s="2027"/>
      <c r="KVR41" s="2027"/>
      <c r="KVS41" s="2027"/>
      <c r="KVT41" s="2027"/>
      <c r="KVU41" s="2027"/>
      <c r="KVV41" s="2027"/>
      <c r="KVW41" s="2027"/>
      <c r="KVX41" s="2027"/>
      <c r="KVY41" s="2027"/>
      <c r="KVZ41" s="2027"/>
      <c r="KWA41" s="2027"/>
      <c r="KWB41" s="2027"/>
      <c r="KWC41" s="2027"/>
      <c r="KWD41" s="2027"/>
      <c r="KWE41" s="2027"/>
      <c r="KWF41" s="2027"/>
      <c r="KWG41" s="2027"/>
      <c r="KWH41" s="2027"/>
      <c r="KWI41" s="2027"/>
      <c r="KWJ41" s="2027"/>
      <c r="KWK41" s="2027"/>
      <c r="KWL41" s="2027"/>
      <c r="KWM41" s="2027"/>
      <c r="KWN41" s="2027"/>
      <c r="KWO41" s="2027"/>
      <c r="KWP41" s="2027"/>
      <c r="KWQ41" s="2027"/>
      <c r="KWR41" s="2027"/>
      <c r="KWS41" s="2027"/>
      <c r="KWT41" s="2027"/>
      <c r="KWU41" s="2027"/>
      <c r="KWV41" s="2027"/>
      <c r="KWW41" s="2027"/>
      <c r="KWX41" s="2027"/>
      <c r="KWY41" s="2027"/>
      <c r="KWZ41" s="2027"/>
      <c r="KXA41" s="2027"/>
      <c r="KXB41" s="2027"/>
      <c r="KXC41" s="2027"/>
      <c r="KXD41" s="2027"/>
      <c r="KXE41" s="2027"/>
      <c r="KXF41" s="2027"/>
      <c r="KXG41" s="2027"/>
      <c r="KXH41" s="2027"/>
      <c r="KXI41" s="2027"/>
      <c r="KXJ41" s="2027"/>
      <c r="KXK41" s="2027"/>
      <c r="KXL41" s="2027"/>
      <c r="KXM41" s="2027"/>
      <c r="KXN41" s="2027"/>
      <c r="KXO41" s="2027"/>
      <c r="KXP41" s="2027"/>
      <c r="KXQ41" s="2027"/>
      <c r="KXR41" s="2027"/>
      <c r="KXS41" s="2027"/>
      <c r="KXT41" s="2027"/>
      <c r="KXU41" s="2027"/>
      <c r="KXV41" s="2027"/>
      <c r="KXW41" s="2027"/>
      <c r="KXX41" s="2027"/>
      <c r="KXY41" s="2027"/>
      <c r="KXZ41" s="2027"/>
      <c r="KYA41" s="2027"/>
      <c r="KYB41" s="2027"/>
      <c r="KYC41" s="2027"/>
      <c r="KYD41" s="2027"/>
      <c r="KYE41" s="2027"/>
      <c r="KYF41" s="2027"/>
      <c r="KYG41" s="2027"/>
      <c r="KYH41" s="2027"/>
      <c r="KYI41" s="2027"/>
      <c r="KYJ41" s="2027"/>
      <c r="KYK41" s="2027"/>
      <c r="KYL41" s="2027"/>
      <c r="KYM41" s="2027"/>
      <c r="KYN41" s="2027"/>
      <c r="KYO41" s="2027"/>
      <c r="KYP41" s="2027"/>
      <c r="KYQ41" s="2027"/>
      <c r="KYR41" s="2027"/>
      <c r="KYS41" s="2027"/>
      <c r="KYT41" s="2027"/>
      <c r="KYU41" s="2027"/>
      <c r="KYV41" s="2027"/>
      <c r="KYW41" s="2027"/>
      <c r="KYX41" s="2027"/>
      <c r="KYY41" s="2027"/>
      <c r="KYZ41" s="2027"/>
      <c r="KZA41" s="2027"/>
      <c r="KZB41" s="2027"/>
      <c r="KZC41" s="2027"/>
      <c r="KZD41" s="2027"/>
      <c r="KZE41" s="2027"/>
      <c r="KZF41" s="2027"/>
      <c r="KZG41" s="2027"/>
      <c r="KZH41" s="2027"/>
      <c r="KZI41" s="2027"/>
      <c r="KZJ41" s="2027"/>
      <c r="KZK41" s="2027"/>
      <c r="KZL41" s="2027"/>
      <c r="KZM41" s="2027"/>
      <c r="KZN41" s="2027"/>
      <c r="KZO41" s="2027"/>
      <c r="KZP41" s="2027"/>
      <c r="KZQ41" s="2027"/>
      <c r="KZR41" s="2027"/>
      <c r="KZS41" s="2027"/>
      <c r="KZT41" s="2027"/>
      <c r="KZU41" s="2027"/>
      <c r="KZV41" s="2027"/>
      <c r="KZW41" s="2027"/>
      <c r="KZX41" s="2027"/>
      <c r="KZY41" s="2027"/>
      <c r="KZZ41" s="2027"/>
      <c r="LAA41" s="2027"/>
      <c r="LAB41" s="2027"/>
      <c r="LAC41" s="2027"/>
      <c r="LAD41" s="2027"/>
      <c r="LAE41" s="2027"/>
      <c r="LAF41" s="2027"/>
      <c r="LAG41" s="2027"/>
      <c r="LAH41" s="2027"/>
      <c r="LAI41" s="2027"/>
      <c r="LAJ41" s="2027"/>
      <c r="LAK41" s="2027"/>
      <c r="LAL41" s="2027"/>
      <c r="LAM41" s="2027"/>
      <c r="LAN41" s="2027"/>
      <c r="LAO41" s="2027"/>
      <c r="LAP41" s="2027"/>
      <c r="LAQ41" s="2027"/>
      <c r="LAR41" s="2027"/>
      <c r="LAS41" s="2027"/>
      <c r="LAT41" s="2027"/>
      <c r="LAU41" s="2027"/>
      <c r="LAV41" s="2027"/>
      <c r="LAW41" s="2027"/>
      <c r="LAX41" s="2027"/>
      <c r="LAY41" s="2027"/>
      <c r="LAZ41" s="2027"/>
      <c r="LBA41" s="2027"/>
      <c r="LBB41" s="2027"/>
      <c r="LBC41" s="2027"/>
      <c r="LBD41" s="2027"/>
      <c r="LBE41" s="2027"/>
      <c r="LBF41" s="2027"/>
      <c r="LBG41" s="2027"/>
      <c r="LBH41" s="2027"/>
      <c r="LBI41" s="2027"/>
      <c r="LBJ41" s="2027"/>
      <c r="LBK41" s="2027"/>
      <c r="LBL41" s="2027"/>
      <c r="LBM41" s="2027"/>
      <c r="LBN41" s="2027"/>
      <c r="LBO41" s="2027"/>
      <c r="LBP41" s="2027"/>
      <c r="LBQ41" s="2027"/>
      <c r="LBR41" s="2027"/>
      <c r="LBS41" s="2027"/>
      <c r="LBT41" s="2027"/>
      <c r="LBU41" s="2027"/>
      <c r="LBV41" s="2027"/>
      <c r="LBW41" s="2027"/>
      <c r="LBX41" s="2027"/>
      <c r="LBY41" s="2027"/>
      <c r="LBZ41" s="2027"/>
      <c r="LCA41" s="2027"/>
      <c r="LCB41" s="2027"/>
      <c r="LCC41" s="2027"/>
      <c r="LCD41" s="2027"/>
      <c r="LCE41" s="2027"/>
      <c r="LCF41" s="2027"/>
      <c r="LCG41" s="2027"/>
      <c r="LCH41" s="2027"/>
      <c r="LCI41" s="2027"/>
      <c r="LCJ41" s="2027"/>
      <c r="LCK41" s="2027"/>
      <c r="LCL41" s="2027"/>
      <c r="LCM41" s="2027"/>
      <c r="LCN41" s="2027"/>
      <c r="LCO41" s="2027"/>
      <c r="LCP41" s="2027"/>
      <c r="LCQ41" s="2027"/>
      <c r="LCR41" s="2027"/>
      <c r="LCS41" s="2027"/>
      <c r="LCT41" s="2027"/>
      <c r="LCU41" s="2027"/>
      <c r="LCV41" s="2027"/>
      <c r="LCW41" s="2027"/>
      <c r="LCX41" s="2027"/>
      <c r="LCY41" s="2027"/>
      <c r="LCZ41" s="2027"/>
      <c r="LDA41" s="2027"/>
      <c r="LDB41" s="2027"/>
      <c r="LDC41" s="2027"/>
      <c r="LDD41" s="2027"/>
      <c r="LDE41" s="2027"/>
      <c r="LDF41" s="2027"/>
      <c r="LDG41" s="2027"/>
      <c r="LDH41" s="2027"/>
      <c r="LDI41" s="2027"/>
      <c r="LDJ41" s="2027"/>
      <c r="LDK41" s="2027"/>
      <c r="LDL41" s="2027"/>
      <c r="LDM41" s="2027"/>
      <c r="LDN41" s="2027"/>
      <c r="LDO41" s="2027"/>
      <c r="LDP41" s="2027"/>
      <c r="LDQ41" s="2027"/>
      <c r="LDR41" s="2027"/>
      <c r="LDS41" s="2027"/>
      <c r="LDT41" s="2027"/>
      <c r="LDU41" s="2027"/>
      <c r="LDV41" s="2027"/>
      <c r="LDW41" s="2027"/>
      <c r="LDX41" s="2027"/>
      <c r="LDY41" s="2027"/>
      <c r="LDZ41" s="2027"/>
      <c r="LEA41" s="2027"/>
      <c r="LEB41" s="2027"/>
      <c r="LEC41" s="2027"/>
      <c r="LED41" s="2027"/>
      <c r="LEE41" s="2027"/>
      <c r="LEF41" s="2027"/>
      <c r="LEG41" s="2027"/>
      <c r="LEH41" s="2027"/>
      <c r="LEI41" s="2027"/>
      <c r="LEJ41" s="2027"/>
      <c r="LEK41" s="2027"/>
      <c r="LEL41" s="2027"/>
      <c r="LEM41" s="2027"/>
      <c r="LEN41" s="2027"/>
      <c r="LEO41" s="2027"/>
      <c r="LEP41" s="2027"/>
      <c r="LEQ41" s="2027"/>
      <c r="LER41" s="2027"/>
      <c r="LES41" s="2027"/>
      <c r="LET41" s="2027"/>
      <c r="LEU41" s="2027"/>
      <c r="LEV41" s="2027"/>
      <c r="LEW41" s="2027"/>
      <c r="LEX41" s="2027"/>
      <c r="LEY41" s="2027"/>
      <c r="LEZ41" s="2027"/>
      <c r="LFA41" s="2027"/>
      <c r="LFB41" s="2027"/>
      <c r="LFC41" s="2027"/>
      <c r="LFD41" s="2027"/>
      <c r="LFE41" s="2027"/>
      <c r="LFF41" s="2027"/>
      <c r="LFG41" s="2027"/>
      <c r="LFH41" s="2027"/>
      <c r="LFI41" s="2027"/>
      <c r="LFJ41" s="2027"/>
      <c r="LFK41" s="2027"/>
      <c r="LFL41" s="2027"/>
      <c r="LFM41" s="2027"/>
      <c r="LFN41" s="2027"/>
      <c r="LFO41" s="2027"/>
      <c r="LFP41" s="2027"/>
      <c r="LFQ41" s="2027"/>
      <c r="LFR41" s="2027"/>
      <c r="LFS41" s="2027"/>
      <c r="LFT41" s="2027"/>
      <c r="LFU41" s="2027"/>
      <c r="LFV41" s="2027"/>
      <c r="LFW41" s="2027"/>
      <c r="LFX41" s="2027"/>
      <c r="LFY41" s="2027"/>
      <c r="LFZ41" s="2027"/>
      <c r="LGA41" s="2027"/>
      <c r="LGB41" s="2027"/>
      <c r="LGC41" s="2027"/>
      <c r="LGD41" s="2027"/>
      <c r="LGE41" s="2027"/>
      <c r="LGF41" s="2027"/>
      <c r="LGG41" s="2027"/>
      <c r="LGH41" s="2027"/>
      <c r="LGI41" s="2027"/>
      <c r="LGJ41" s="2027"/>
      <c r="LGK41" s="2027"/>
      <c r="LGL41" s="2027"/>
      <c r="LGM41" s="2027"/>
      <c r="LGN41" s="2027"/>
      <c r="LGO41" s="2027"/>
      <c r="LGP41" s="2027"/>
      <c r="LGQ41" s="2027"/>
      <c r="LGR41" s="2027"/>
      <c r="LGS41" s="2027"/>
      <c r="LGT41" s="2027"/>
      <c r="LGU41" s="2027"/>
      <c r="LGV41" s="2027"/>
      <c r="LGW41" s="2027"/>
      <c r="LGX41" s="2027"/>
      <c r="LGY41" s="2027"/>
      <c r="LGZ41" s="2027"/>
      <c r="LHA41" s="2027"/>
      <c r="LHB41" s="2027"/>
      <c r="LHC41" s="2027"/>
      <c r="LHD41" s="2027"/>
      <c r="LHE41" s="2027"/>
      <c r="LHF41" s="2027"/>
      <c r="LHG41" s="2027"/>
      <c r="LHH41" s="2027"/>
      <c r="LHI41" s="2027"/>
      <c r="LHJ41" s="2027"/>
      <c r="LHK41" s="2027"/>
      <c r="LHL41" s="2027"/>
      <c r="LHM41" s="2027"/>
      <c r="LHN41" s="2027"/>
      <c r="LHO41" s="2027"/>
      <c r="LHP41" s="2027"/>
      <c r="LHQ41" s="2027"/>
      <c r="LHR41" s="2027"/>
      <c r="LHS41" s="2027"/>
      <c r="LHT41" s="2027"/>
      <c r="LHU41" s="2027"/>
      <c r="LHV41" s="2027"/>
      <c r="LHW41" s="2027"/>
      <c r="LHX41" s="2027"/>
      <c r="LHY41" s="2027"/>
      <c r="LHZ41" s="2027"/>
      <c r="LIA41" s="2027"/>
      <c r="LIB41" s="2027"/>
      <c r="LIC41" s="2027"/>
      <c r="LID41" s="2027"/>
      <c r="LIE41" s="2027"/>
      <c r="LIF41" s="2027"/>
      <c r="LIG41" s="2027"/>
      <c r="LIH41" s="2027"/>
      <c r="LII41" s="2027"/>
      <c r="LIJ41" s="2027"/>
      <c r="LIK41" s="2027"/>
      <c r="LIL41" s="2027"/>
      <c r="LIM41" s="2027"/>
      <c r="LIN41" s="2027"/>
      <c r="LIO41" s="2027"/>
      <c r="LIP41" s="2027"/>
      <c r="LIQ41" s="2027"/>
      <c r="LIR41" s="2027"/>
      <c r="LIS41" s="2027"/>
      <c r="LIT41" s="2027"/>
      <c r="LIU41" s="2027"/>
      <c r="LIV41" s="2027"/>
      <c r="LIW41" s="2027"/>
      <c r="LIX41" s="2027"/>
      <c r="LIY41" s="2027"/>
      <c r="LIZ41" s="2027"/>
      <c r="LJA41" s="2027"/>
      <c r="LJB41" s="2027"/>
      <c r="LJC41" s="2027"/>
      <c r="LJD41" s="2027"/>
      <c r="LJE41" s="2027"/>
      <c r="LJF41" s="2027"/>
      <c r="LJG41" s="2027"/>
      <c r="LJH41" s="2027"/>
      <c r="LJI41" s="2027"/>
      <c r="LJJ41" s="2027"/>
      <c r="LJK41" s="2027"/>
      <c r="LJL41" s="2027"/>
      <c r="LJM41" s="2027"/>
      <c r="LJN41" s="2027"/>
      <c r="LJO41" s="2027"/>
      <c r="LJP41" s="2027"/>
      <c r="LJQ41" s="2027"/>
      <c r="LJR41" s="2027"/>
      <c r="LJS41" s="2027"/>
      <c r="LJT41" s="2027"/>
      <c r="LJU41" s="2027"/>
      <c r="LJV41" s="2027"/>
      <c r="LJW41" s="2027"/>
      <c r="LJX41" s="2027"/>
      <c r="LJY41" s="2027"/>
      <c r="LJZ41" s="2027"/>
      <c r="LKA41" s="2027"/>
      <c r="LKB41" s="2027"/>
      <c r="LKC41" s="2027"/>
      <c r="LKD41" s="2027"/>
      <c r="LKE41" s="2027"/>
      <c r="LKF41" s="2027"/>
      <c r="LKG41" s="2027"/>
      <c r="LKH41" s="2027"/>
      <c r="LKI41" s="2027"/>
      <c r="LKJ41" s="2027"/>
      <c r="LKK41" s="2027"/>
      <c r="LKL41" s="2027"/>
      <c r="LKM41" s="2027"/>
      <c r="LKN41" s="2027"/>
      <c r="LKO41" s="2027"/>
      <c r="LKP41" s="2027"/>
      <c r="LKQ41" s="2027"/>
      <c r="LKR41" s="2027"/>
      <c r="LKS41" s="2027"/>
      <c r="LKT41" s="2027"/>
      <c r="LKU41" s="2027"/>
      <c r="LKV41" s="2027"/>
      <c r="LKW41" s="2027"/>
      <c r="LKX41" s="2027"/>
      <c r="LKY41" s="2027"/>
      <c r="LKZ41" s="2027"/>
      <c r="LLA41" s="2027"/>
      <c r="LLB41" s="2027"/>
      <c r="LLC41" s="2027"/>
      <c r="LLD41" s="2027"/>
      <c r="LLE41" s="2027"/>
      <c r="LLF41" s="2027"/>
      <c r="LLG41" s="2027"/>
      <c r="LLH41" s="2027"/>
      <c r="LLI41" s="2027"/>
      <c r="LLJ41" s="2027"/>
      <c r="LLK41" s="2027"/>
      <c r="LLL41" s="2027"/>
      <c r="LLM41" s="2027"/>
      <c r="LLN41" s="2027"/>
      <c r="LLO41" s="2027"/>
      <c r="LLP41" s="2027"/>
      <c r="LLQ41" s="2027"/>
      <c r="LLR41" s="2027"/>
      <c r="LLS41" s="2027"/>
      <c r="LLT41" s="2027"/>
      <c r="LLU41" s="2027"/>
      <c r="LLV41" s="2027"/>
      <c r="LLW41" s="2027"/>
      <c r="LLX41" s="2027"/>
      <c r="LLY41" s="2027"/>
      <c r="LLZ41" s="2027"/>
      <c r="LMA41" s="2027"/>
      <c r="LMB41" s="2027"/>
      <c r="LMC41" s="2027"/>
      <c r="LMD41" s="2027"/>
      <c r="LME41" s="2027"/>
      <c r="LMF41" s="2027"/>
      <c r="LMG41" s="2027"/>
      <c r="LMH41" s="2027"/>
      <c r="LMI41" s="2027"/>
      <c r="LMJ41" s="2027"/>
      <c r="LMK41" s="2027"/>
      <c r="LML41" s="2027"/>
      <c r="LMM41" s="2027"/>
      <c r="LMN41" s="2027"/>
      <c r="LMO41" s="2027"/>
      <c r="LMP41" s="2027"/>
      <c r="LMQ41" s="2027"/>
      <c r="LMR41" s="2027"/>
      <c r="LMS41" s="2027"/>
      <c r="LMT41" s="2027"/>
      <c r="LMU41" s="2027"/>
      <c r="LMV41" s="2027"/>
      <c r="LMW41" s="2027"/>
      <c r="LMX41" s="2027"/>
      <c r="LMY41" s="2027"/>
      <c r="LMZ41" s="2027"/>
      <c r="LNA41" s="2027"/>
      <c r="LNB41" s="2027"/>
      <c r="LNC41" s="2027"/>
      <c r="LND41" s="2027"/>
      <c r="LNE41" s="2027"/>
      <c r="LNF41" s="2027"/>
      <c r="LNG41" s="2027"/>
      <c r="LNH41" s="2027"/>
      <c r="LNI41" s="2027"/>
      <c r="LNJ41" s="2027"/>
      <c r="LNK41" s="2027"/>
      <c r="LNL41" s="2027"/>
      <c r="LNM41" s="2027"/>
      <c r="LNN41" s="2027"/>
      <c r="LNO41" s="2027"/>
      <c r="LNP41" s="2027"/>
      <c r="LNQ41" s="2027"/>
      <c r="LNR41" s="2027"/>
      <c r="LNS41" s="2027"/>
      <c r="LNT41" s="2027"/>
      <c r="LNU41" s="2027"/>
      <c r="LNV41" s="2027"/>
      <c r="LNW41" s="2027"/>
      <c r="LNX41" s="2027"/>
      <c r="LNY41" s="2027"/>
      <c r="LNZ41" s="2027"/>
      <c r="LOA41" s="2027"/>
      <c r="LOB41" s="2027"/>
      <c r="LOC41" s="2027"/>
      <c r="LOD41" s="2027"/>
      <c r="LOE41" s="2027"/>
      <c r="LOF41" s="2027"/>
      <c r="LOG41" s="2027"/>
      <c r="LOH41" s="2027"/>
      <c r="LOI41" s="2027"/>
      <c r="LOJ41" s="2027"/>
      <c r="LOK41" s="2027"/>
      <c r="LOL41" s="2027"/>
      <c r="LOM41" s="2027"/>
      <c r="LON41" s="2027"/>
      <c r="LOO41" s="2027"/>
      <c r="LOP41" s="2027"/>
      <c r="LOQ41" s="2027"/>
      <c r="LOR41" s="2027"/>
      <c r="LOS41" s="2027"/>
      <c r="LOT41" s="2027"/>
      <c r="LOU41" s="2027"/>
      <c r="LOV41" s="2027"/>
      <c r="LOW41" s="2027"/>
      <c r="LOX41" s="2027"/>
      <c r="LOY41" s="2027"/>
      <c r="LOZ41" s="2027"/>
      <c r="LPA41" s="2027"/>
      <c r="LPB41" s="2027"/>
      <c r="LPC41" s="2027"/>
      <c r="LPD41" s="2027"/>
      <c r="LPE41" s="2027"/>
      <c r="LPF41" s="2027"/>
      <c r="LPG41" s="2027"/>
      <c r="LPH41" s="2027"/>
      <c r="LPI41" s="2027"/>
      <c r="LPJ41" s="2027"/>
      <c r="LPK41" s="2027"/>
      <c r="LPL41" s="2027"/>
      <c r="LPM41" s="2027"/>
      <c r="LPN41" s="2027"/>
      <c r="LPO41" s="2027"/>
      <c r="LPP41" s="2027"/>
      <c r="LPQ41" s="2027"/>
      <c r="LPR41" s="2027"/>
      <c r="LPS41" s="2027"/>
      <c r="LPT41" s="2027"/>
      <c r="LPU41" s="2027"/>
      <c r="LPV41" s="2027"/>
      <c r="LPW41" s="2027"/>
      <c r="LPX41" s="2027"/>
      <c r="LPY41" s="2027"/>
      <c r="LPZ41" s="2027"/>
      <c r="LQA41" s="2027"/>
      <c r="LQB41" s="2027"/>
      <c r="LQC41" s="2027"/>
      <c r="LQD41" s="2027"/>
      <c r="LQE41" s="2027"/>
      <c r="LQF41" s="2027"/>
      <c r="LQG41" s="2027"/>
      <c r="LQH41" s="2027"/>
      <c r="LQI41" s="2027"/>
      <c r="LQJ41" s="2027"/>
      <c r="LQK41" s="2027"/>
      <c r="LQL41" s="2027"/>
      <c r="LQM41" s="2027"/>
      <c r="LQN41" s="2027"/>
      <c r="LQO41" s="2027"/>
      <c r="LQP41" s="2027"/>
      <c r="LQQ41" s="2027"/>
      <c r="LQR41" s="2027"/>
      <c r="LQS41" s="2027"/>
      <c r="LQT41" s="2027"/>
      <c r="LQU41" s="2027"/>
      <c r="LQV41" s="2027"/>
      <c r="LQW41" s="2027"/>
      <c r="LQX41" s="2027"/>
      <c r="LQY41" s="2027"/>
      <c r="LQZ41" s="2027"/>
      <c r="LRA41" s="2027"/>
      <c r="LRB41" s="2027"/>
      <c r="LRC41" s="2027"/>
      <c r="LRD41" s="2027"/>
      <c r="LRE41" s="2027"/>
      <c r="LRF41" s="2027"/>
      <c r="LRG41" s="2027"/>
      <c r="LRH41" s="2027"/>
      <c r="LRI41" s="2027"/>
      <c r="LRJ41" s="2027"/>
      <c r="LRK41" s="2027"/>
      <c r="LRL41" s="2027"/>
      <c r="LRM41" s="2027"/>
      <c r="LRN41" s="2027"/>
      <c r="LRO41" s="2027"/>
      <c r="LRP41" s="2027"/>
      <c r="LRQ41" s="2027"/>
      <c r="LRR41" s="2027"/>
      <c r="LRS41" s="2027"/>
      <c r="LRT41" s="2027"/>
      <c r="LRU41" s="2027"/>
      <c r="LRV41" s="2027"/>
      <c r="LRW41" s="2027"/>
      <c r="LRX41" s="2027"/>
      <c r="LRY41" s="2027"/>
      <c r="LRZ41" s="2027"/>
      <c r="LSA41" s="2027"/>
      <c r="LSB41" s="2027"/>
      <c r="LSC41" s="2027"/>
      <c r="LSD41" s="2027"/>
      <c r="LSE41" s="2027"/>
      <c r="LSF41" s="2027"/>
      <c r="LSG41" s="2027"/>
      <c r="LSH41" s="2027"/>
      <c r="LSI41" s="2027"/>
      <c r="LSJ41" s="2027"/>
      <c r="LSK41" s="2027"/>
      <c r="LSL41" s="2027"/>
      <c r="LSM41" s="2027"/>
      <c r="LSN41" s="2027"/>
      <c r="LSO41" s="2027"/>
      <c r="LSP41" s="2027"/>
      <c r="LSQ41" s="2027"/>
      <c r="LSR41" s="2027"/>
      <c r="LSS41" s="2027"/>
      <c r="LST41" s="2027"/>
      <c r="LSU41" s="2027"/>
      <c r="LSV41" s="2027"/>
      <c r="LSW41" s="2027"/>
      <c r="LSX41" s="2027"/>
      <c r="LSY41" s="2027"/>
      <c r="LSZ41" s="2027"/>
      <c r="LTA41" s="2027"/>
      <c r="LTB41" s="2027"/>
      <c r="LTC41" s="2027"/>
      <c r="LTD41" s="2027"/>
      <c r="LTE41" s="2027"/>
      <c r="LTF41" s="2027"/>
      <c r="LTG41" s="2027"/>
      <c r="LTH41" s="2027"/>
      <c r="LTI41" s="2027"/>
      <c r="LTJ41" s="2027"/>
      <c r="LTK41" s="2027"/>
      <c r="LTL41" s="2027"/>
      <c r="LTM41" s="2027"/>
      <c r="LTN41" s="2027"/>
      <c r="LTO41" s="2027"/>
      <c r="LTP41" s="2027"/>
      <c r="LTQ41" s="2027"/>
      <c r="LTR41" s="2027"/>
      <c r="LTS41" s="2027"/>
      <c r="LTT41" s="2027"/>
      <c r="LTU41" s="2027"/>
      <c r="LTV41" s="2027"/>
      <c r="LTW41" s="2027"/>
      <c r="LTX41" s="2027"/>
      <c r="LTY41" s="2027"/>
      <c r="LTZ41" s="2027"/>
      <c r="LUA41" s="2027"/>
      <c r="LUB41" s="2027"/>
      <c r="LUC41" s="2027"/>
      <c r="LUD41" s="2027"/>
      <c r="LUE41" s="2027"/>
      <c r="LUF41" s="2027"/>
      <c r="LUG41" s="2027"/>
      <c r="LUH41" s="2027"/>
      <c r="LUI41" s="2027"/>
      <c r="LUJ41" s="2027"/>
      <c r="LUK41" s="2027"/>
      <c r="LUL41" s="2027"/>
      <c r="LUM41" s="2027"/>
      <c r="LUN41" s="2027"/>
      <c r="LUO41" s="2027"/>
      <c r="LUP41" s="2027"/>
      <c r="LUQ41" s="2027"/>
      <c r="LUR41" s="2027"/>
      <c r="LUS41" s="2027"/>
      <c r="LUT41" s="2027"/>
      <c r="LUU41" s="2027"/>
      <c r="LUV41" s="2027"/>
      <c r="LUW41" s="2027"/>
      <c r="LUX41" s="2027"/>
      <c r="LUY41" s="2027"/>
      <c r="LUZ41" s="2027"/>
      <c r="LVA41" s="2027"/>
      <c r="LVB41" s="2027"/>
      <c r="LVC41" s="2027"/>
      <c r="LVD41" s="2027"/>
      <c r="LVE41" s="2027"/>
      <c r="LVF41" s="2027"/>
      <c r="LVG41" s="2027"/>
      <c r="LVH41" s="2027"/>
      <c r="LVI41" s="2027"/>
      <c r="LVJ41" s="2027"/>
      <c r="LVK41" s="2027"/>
      <c r="LVL41" s="2027"/>
      <c r="LVM41" s="2027"/>
      <c r="LVN41" s="2027"/>
      <c r="LVO41" s="2027"/>
      <c r="LVP41" s="2027"/>
      <c r="LVQ41" s="2027"/>
      <c r="LVR41" s="2027"/>
      <c r="LVS41" s="2027"/>
      <c r="LVT41" s="2027"/>
      <c r="LVU41" s="2027"/>
      <c r="LVV41" s="2027"/>
      <c r="LVW41" s="2027"/>
      <c r="LVX41" s="2027"/>
      <c r="LVY41" s="2027"/>
      <c r="LVZ41" s="2027"/>
      <c r="LWA41" s="2027"/>
      <c r="LWB41" s="2027"/>
      <c r="LWC41" s="2027"/>
      <c r="LWD41" s="2027"/>
      <c r="LWE41" s="2027"/>
      <c r="LWF41" s="2027"/>
      <c r="LWG41" s="2027"/>
      <c r="LWH41" s="2027"/>
      <c r="LWI41" s="2027"/>
      <c r="LWJ41" s="2027"/>
      <c r="LWK41" s="2027"/>
      <c r="LWL41" s="2027"/>
      <c r="LWM41" s="2027"/>
      <c r="LWN41" s="2027"/>
      <c r="LWO41" s="2027"/>
      <c r="LWP41" s="2027"/>
      <c r="LWQ41" s="2027"/>
      <c r="LWR41" s="2027"/>
      <c r="LWS41" s="2027"/>
      <c r="LWT41" s="2027"/>
      <c r="LWU41" s="2027"/>
      <c r="LWV41" s="2027"/>
      <c r="LWW41" s="2027"/>
      <c r="LWX41" s="2027"/>
      <c r="LWY41" s="2027"/>
      <c r="LWZ41" s="2027"/>
      <c r="LXA41" s="2027"/>
      <c r="LXB41" s="2027"/>
      <c r="LXC41" s="2027"/>
      <c r="LXD41" s="2027"/>
      <c r="LXE41" s="2027"/>
      <c r="LXF41" s="2027"/>
      <c r="LXG41" s="2027"/>
      <c r="LXH41" s="2027"/>
      <c r="LXI41" s="2027"/>
      <c r="LXJ41" s="2027"/>
      <c r="LXK41" s="2027"/>
      <c r="LXL41" s="2027"/>
      <c r="LXM41" s="2027"/>
      <c r="LXN41" s="2027"/>
      <c r="LXO41" s="2027"/>
      <c r="LXP41" s="2027"/>
      <c r="LXQ41" s="2027"/>
      <c r="LXR41" s="2027"/>
      <c r="LXS41" s="2027"/>
      <c r="LXT41" s="2027"/>
      <c r="LXU41" s="2027"/>
      <c r="LXV41" s="2027"/>
      <c r="LXW41" s="2027"/>
      <c r="LXX41" s="2027"/>
      <c r="LXY41" s="2027"/>
      <c r="LXZ41" s="2027"/>
      <c r="LYA41" s="2027"/>
      <c r="LYB41" s="2027"/>
      <c r="LYC41" s="2027"/>
      <c r="LYD41" s="2027"/>
      <c r="LYE41" s="2027"/>
      <c r="LYF41" s="2027"/>
      <c r="LYG41" s="2027"/>
      <c r="LYH41" s="2027"/>
      <c r="LYI41" s="2027"/>
      <c r="LYJ41" s="2027"/>
      <c r="LYK41" s="2027"/>
      <c r="LYL41" s="2027"/>
      <c r="LYM41" s="2027"/>
      <c r="LYN41" s="2027"/>
      <c r="LYO41" s="2027"/>
      <c r="LYP41" s="2027"/>
      <c r="LYQ41" s="2027"/>
      <c r="LYR41" s="2027"/>
      <c r="LYS41" s="2027"/>
      <c r="LYT41" s="2027"/>
      <c r="LYU41" s="2027"/>
      <c r="LYV41" s="2027"/>
      <c r="LYW41" s="2027"/>
      <c r="LYX41" s="2027"/>
      <c r="LYY41" s="2027"/>
      <c r="LYZ41" s="2027"/>
      <c r="LZA41" s="2027"/>
      <c r="LZB41" s="2027"/>
      <c r="LZC41" s="2027"/>
      <c r="LZD41" s="2027"/>
      <c r="LZE41" s="2027"/>
      <c r="LZF41" s="2027"/>
      <c r="LZG41" s="2027"/>
      <c r="LZH41" s="2027"/>
      <c r="LZI41" s="2027"/>
      <c r="LZJ41" s="2027"/>
      <c r="LZK41" s="2027"/>
      <c r="LZL41" s="2027"/>
      <c r="LZM41" s="2027"/>
      <c r="LZN41" s="2027"/>
      <c r="LZO41" s="2027"/>
      <c r="LZP41" s="2027"/>
      <c r="LZQ41" s="2027"/>
      <c r="LZR41" s="2027"/>
      <c r="LZS41" s="2027"/>
      <c r="LZT41" s="2027"/>
      <c r="LZU41" s="2027"/>
      <c r="LZV41" s="2027"/>
      <c r="LZW41" s="2027"/>
      <c r="LZX41" s="2027"/>
      <c r="LZY41" s="2027"/>
      <c r="LZZ41" s="2027"/>
      <c r="MAA41" s="2027"/>
      <c r="MAB41" s="2027"/>
      <c r="MAC41" s="2027"/>
      <c r="MAD41" s="2027"/>
      <c r="MAE41" s="2027"/>
      <c r="MAF41" s="2027"/>
      <c r="MAG41" s="2027"/>
      <c r="MAH41" s="2027"/>
      <c r="MAI41" s="2027"/>
      <c r="MAJ41" s="2027"/>
      <c r="MAK41" s="2027"/>
      <c r="MAL41" s="2027"/>
      <c r="MAM41" s="2027"/>
      <c r="MAN41" s="2027"/>
      <c r="MAO41" s="2027"/>
      <c r="MAP41" s="2027"/>
      <c r="MAQ41" s="2027"/>
      <c r="MAR41" s="2027"/>
      <c r="MAS41" s="2027"/>
      <c r="MAT41" s="2027"/>
      <c r="MAU41" s="2027"/>
      <c r="MAV41" s="2027"/>
      <c r="MAW41" s="2027"/>
      <c r="MAX41" s="2027"/>
      <c r="MAY41" s="2027"/>
      <c r="MAZ41" s="2027"/>
      <c r="MBA41" s="2027"/>
      <c r="MBB41" s="2027"/>
      <c r="MBC41" s="2027"/>
      <c r="MBD41" s="2027"/>
      <c r="MBE41" s="2027"/>
      <c r="MBF41" s="2027"/>
      <c r="MBG41" s="2027"/>
      <c r="MBH41" s="2027"/>
      <c r="MBI41" s="2027"/>
      <c r="MBJ41" s="2027"/>
      <c r="MBK41" s="2027"/>
      <c r="MBL41" s="2027"/>
      <c r="MBM41" s="2027"/>
      <c r="MBN41" s="2027"/>
      <c r="MBO41" s="2027"/>
      <c r="MBP41" s="2027"/>
      <c r="MBQ41" s="2027"/>
      <c r="MBR41" s="2027"/>
      <c r="MBS41" s="2027"/>
      <c r="MBT41" s="2027"/>
      <c r="MBU41" s="2027"/>
      <c r="MBV41" s="2027"/>
      <c r="MBW41" s="2027"/>
      <c r="MBX41" s="2027"/>
      <c r="MBY41" s="2027"/>
      <c r="MBZ41" s="2027"/>
      <c r="MCA41" s="2027"/>
      <c r="MCB41" s="2027"/>
      <c r="MCC41" s="2027"/>
      <c r="MCD41" s="2027"/>
      <c r="MCE41" s="2027"/>
      <c r="MCF41" s="2027"/>
      <c r="MCG41" s="2027"/>
      <c r="MCH41" s="2027"/>
      <c r="MCI41" s="2027"/>
      <c r="MCJ41" s="2027"/>
      <c r="MCK41" s="2027"/>
      <c r="MCL41" s="2027"/>
      <c r="MCM41" s="2027"/>
      <c r="MCN41" s="2027"/>
      <c r="MCO41" s="2027"/>
      <c r="MCP41" s="2027"/>
      <c r="MCQ41" s="2027"/>
      <c r="MCR41" s="2027"/>
      <c r="MCS41" s="2027"/>
      <c r="MCT41" s="2027"/>
      <c r="MCU41" s="2027"/>
      <c r="MCV41" s="2027"/>
      <c r="MCW41" s="2027"/>
      <c r="MCX41" s="2027"/>
      <c r="MCY41" s="2027"/>
      <c r="MCZ41" s="2027"/>
      <c r="MDA41" s="2027"/>
      <c r="MDB41" s="2027"/>
      <c r="MDC41" s="2027"/>
      <c r="MDD41" s="2027"/>
      <c r="MDE41" s="2027"/>
      <c r="MDF41" s="2027"/>
      <c r="MDG41" s="2027"/>
      <c r="MDH41" s="2027"/>
      <c r="MDI41" s="2027"/>
      <c r="MDJ41" s="2027"/>
      <c r="MDK41" s="2027"/>
      <c r="MDL41" s="2027"/>
      <c r="MDM41" s="2027"/>
      <c r="MDN41" s="2027"/>
      <c r="MDO41" s="2027"/>
      <c r="MDP41" s="2027"/>
      <c r="MDQ41" s="2027"/>
      <c r="MDR41" s="2027"/>
      <c r="MDS41" s="2027"/>
      <c r="MDT41" s="2027"/>
      <c r="MDU41" s="2027"/>
      <c r="MDV41" s="2027"/>
      <c r="MDW41" s="2027"/>
      <c r="MDX41" s="2027"/>
      <c r="MDY41" s="2027"/>
      <c r="MDZ41" s="2027"/>
      <c r="MEA41" s="2027"/>
      <c r="MEB41" s="2027"/>
      <c r="MEC41" s="2027"/>
      <c r="MED41" s="2027"/>
      <c r="MEE41" s="2027"/>
      <c r="MEF41" s="2027"/>
      <c r="MEG41" s="2027"/>
      <c r="MEH41" s="2027"/>
      <c r="MEI41" s="2027"/>
      <c r="MEJ41" s="2027"/>
      <c r="MEK41" s="2027"/>
      <c r="MEL41" s="2027"/>
      <c r="MEM41" s="2027"/>
      <c r="MEN41" s="2027"/>
      <c r="MEO41" s="2027"/>
      <c r="MEP41" s="2027"/>
      <c r="MEQ41" s="2027"/>
      <c r="MER41" s="2027"/>
      <c r="MES41" s="2027"/>
      <c r="MET41" s="2027"/>
      <c r="MEU41" s="2027"/>
      <c r="MEV41" s="2027"/>
      <c r="MEW41" s="2027"/>
      <c r="MEX41" s="2027"/>
      <c r="MEY41" s="2027"/>
      <c r="MEZ41" s="2027"/>
      <c r="MFA41" s="2027"/>
      <c r="MFB41" s="2027"/>
      <c r="MFC41" s="2027"/>
      <c r="MFD41" s="2027"/>
      <c r="MFE41" s="2027"/>
      <c r="MFF41" s="2027"/>
      <c r="MFG41" s="2027"/>
      <c r="MFH41" s="2027"/>
      <c r="MFI41" s="2027"/>
      <c r="MFJ41" s="2027"/>
      <c r="MFK41" s="2027"/>
      <c r="MFL41" s="2027"/>
      <c r="MFM41" s="2027"/>
      <c r="MFN41" s="2027"/>
      <c r="MFO41" s="2027"/>
      <c r="MFP41" s="2027"/>
      <c r="MFQ41" s="2027"/>
      <c r="MFR41" s="2027"/>
      <c r="MFS41" s="2027"/>
      <c r="MFT41" s="2027"/>
      <c r="MFU41" s="2027"/>
      <c r="MFV41" s="2027"/>
      <c r="MFW41" s="2027"/>
      <c r="MFX41" s="2027"/>
      <c r="MFY41" s="2027"/>
      <c r="MFZ41" s="2027"/>
      <c r="MGA41" s="2027"/>
      <c r="MGB41" s="2027"/>
      <c r="MGC41" s="2027"/>
      <c r="MGD41" s="2027"/>
      <c r="MGE41" s="2027"/>
      <c r="MGF41" s="2027"/>
      <c r="MGG41" s="2027"/>
      <c r="MGH41" s="2027"/>
      <c r="MGI41" s="2027"/>
      <c r="MGJ41" s="2027"/>
      <c r="MGK41" s="2027"/>
      <c r="MGL41" s="2027"/>
      <c r="MGM41" s="2027"/>
      <c r="MGN41" s="2027"/>
      <c r="MGO41" s="2027"/>
      <c r="MGP41" s="2027"/>
      <c r="MGQ41" s="2027"/>
      <c r="MGR41" s="2027"/>
      <c r="MGS41" s="2027"/>
      <c r="MGT41" s="2027"/>
      <c r="MGU41" s="2027"/>
      <c r="MGV41" s="2027"/>
      <c r="MGW41" s="2027"/>
      <c r="MGX41" s="2027"/>
      <c r="MGY41" s="2027"/>
      <c r="MGZ41" s="2027"/>
      <c r="MHA41" s="2027"/>
      <c r="MHB41" s="2027"/>
      <c r="MHC41" s="2027"/>
      <c r="MHD41" s="2027"/>
      <c r="MHE41" s="2027"/>
      <c r="MHF41" s="2027"/>
      <c r="MHG41" s="2027"/>
      <c r="MHH41" s="2027"/>
      <c r="MHI41" s="2027"/>
      <c r="MHJ41" s="2027"/>
      <c r="MHK41" s="2027"/>
      <c r="MHL41" s="2027"/>
      <c r="MHM41" s="2027"/>
      <c r="MHN41" s="2027"/>
      <c r="MHO41" s="2027"/>
      <c r="MHP41" s="2027"/>
      <c r="MHQ41" s="2027"/>
      <c r="MHR41" s="2027"/>
      <c r="MHS41" s="2027"/>
      <c r="MHT41" s="2027"/>
      <c r="MHU41" s="2027"/>
      <c r="MHV41" s="2027"/>
      <c r="MHW41" s="2027"/>
      <c r="MHX41" s="2027"/>
      <c r="MHY41" s="2027"/>
      <c r="MHZ41" s="2027"/>
      <c r="MIA41" s="2027"/>
      <c r="MIB41" s="2027"/>
      <c r="MIC41" s="2027"/>
      <c r="MID41" s="2027"/>
      <c r="MIE41" s="2027"/>
      <c r="MIF41" s="2027"/>
      <c r="MIG41" s="2027"/>
      <c r="MIH41" s="2027"/>
      <c r="MII41" s="2027"/>
      <c r="MIJ41" s="2027"/>
      <c r="MIK41" s="2027"/>
      <c r="MIL41" s="2027"/>
      <c r="MIM41" s="2027"/>
      <c r="MIN41" s="2027"/>
      <c r="MIO41" s="2027"/>
      <c r="MIP41" s="2027"/>
      <c r="MIQ41" s="2027"/>
      <c r="MIR41" s="2027"/>
      <c r="MIS41" s="2027"/>
      <c r="MIT41" s="2027"/>
      <c r="MIU41" s="2027"/>
      <c r="MIV41" s="2027"/>
      <c r="MIW41" s="2027"/>
      <c r="MIX41" s="2027"/>
      <c r="MIY41" s="2027"/>
      <c r="MIZ41" s="2027"/>
      <c r="MJA41" s="2027"/>
      <c r="MJB41" s="2027"/>
      <c r="MJC41" s="2027"/>
      <c r="MJD41" s="2027"/>
      <c r="MJE41" s="2027"/>
      <c r="MJF41" s="2027"/>
      <c r="MJG41" s="2027"/>
      <c r="MJH41" s="2027"/>
      <c r="MJI41" s="2027"/>
      <c r="MJJ41" s="2027"/>
      <c r="MJK41" s="2027"/>
      <c r="MJL41" s="2027"/>
      <c r="MJM41" s="2027"/>
      <c r="MJN41" s="2027"/>
      <c r="MJO41" s="2027"/>
      <c r="MJP41" s="2027"/>
      <c r="MJQ41" s="2027"/>
      <c r="MJR41" s="2027"/>
      <c r="MJS41" s="2027"/>
      <c r="MJT41" s="2027"/>
      <c r="MJU41" s="2027"/>
      <c r="MJV41" s="2027"/>
      <c r="MJW41" s="2027"/>
      <c r="MJX41" s="2027"/>
      <c r="MJY41" s="2027"/>
      <c r="MJZ41" s="2027"/>
      <c r="MKA41" s="2027"/>
      <c r="MKB41" s="2027"/>
      <c r="MKC41" s="2027"/>
      <c r="MKD41" s="2027"/>
      <c r="MKE41" s="2027"/>
      <c r="MKF41" s="2027"/>
      <c r="MKG41" s="2027"/>
      <c r="MKH41" s="2027"/>
      <c r="MKI41" s="2027"/>
      <c r="MKJ41" s="2027"/>
      <c r="MKK41" s="2027"/>
      <c r="MKL41" s="2027"/>
      <c r="MKM41" s="2027"/>
      <c r="MKN41" s="2027"/>
      <c r="MKO41" s="2027"/>
      <c r="MKP41" s="2027"/>
      <c r="MKQ41" s="2027"/>
      <c r="MKR41" s="2027"/>
      <c r="MKS41" s="2027"/>
      <c r="MKT41" s="2027"/>
      <c r="MKU41" s="2027"/>
      <c r="MKV41" s="2027"/>
      <c r="MKW41" s="2027"/>
      <c r="MKX41" s="2027"/>
      <c r="MKY41" s="2027"/>
      <c r="MKZ41" s="2027"/>
      <c r="MLA41" s="2027"/>
      <c r="MLB41" s="2027"/>
      <c r="MLC41" s="2027"/>
      <c r="MLD41" s="2027"/>
      <c r="MLE41" s="2027"/>
      <c r="MLF41" s="2027"/>
      <c r="MLG41" s="2027"/>
      <c r="MLH41" s="2027"/>
      <c r="MLI41" s="2027"/>
      <c r="MLJ41" s="2027"/>
      <c r="MLK41" s="2027"/>
      <c r="MLL41" s="2027"/>
      <c r="MLM41" s="2027"/>
      <c r="MLN41" s="2027"/>
      <c r="MLO41" s="2027"/>
      <c r="MLP41" s="2027"/>
      <c r="MLQ41" s="2027"/>
      <c r="MLR41" s="2027"/>
      <c r="MLS41" s="2027"/>
      <c r="MLT41" s="2027"/>
      <c r="MLU41" s="2027"/>
      <c r="MLV41" s="2027"/>
      <c r="MLW41" s="2027"/>
      <c r="MLX41" s="2027"/>
      <c r="MLY41" s="2027"/>
      <c r="MLZ41" s="2027"/>
      <c r="MMA41" s="2027"/>
      <c r="MMB41" s="2027"/>
      <c r="MMC41" s="2027"/>
      <c r="MMD41" s="2027"/>
      <c r="MME41" s="2027"/>
      <c r="MMF41" s="2027"/>
      <c r="MMG41" s="2027"/>
      <c r="MMH41" s="2027"/>
      <c r="MMI41" s="2027"/>
      <c r="MMJ41" s="2027"/>
      <c r="MMK41" s="2027"/>
      <c r="MML41" s="2027"/>
      <c r="MMM41" s="2027"/>
      <c r="MMN41" s="2027"/>
      <c r="MMO41" s="2027"/>
      <c r="MMP41" s="2027"/>
      <c r="MMQ41" s="2027"/>
      <c r="MMR41" s="2027"/>
      <c r="MMS41" s="2027"/>
      <c r="MMT41" s="2027"/>
      <c r="MMU41" s="2027"/>
      <c r="MMV41" s="2027"/>
      <c r="MMW41" s="2027"/>
      <c r="MMX41" s="2027"/>
      <c r="MMY41" s="2027"/>
      <c r="MMZ41" s="2027"/>
      <c r="MNA41" s="2027"/>
      <c r="MNB41" s="2027"/>
      <c r="MNC41" s="2027"/>
      <c r="MND41" s="2027"/>
      <c r="MNE41" s="2027"/>
      <c r="MNF41" s="2027"/>
      <c r="MNG41" s="2027"/>
      <c r="MNH41" s="2027"/>
      <c r="MNI41" s="2027"/>
      <c r="MNJ41" s="2027"/>
      <c r="MNK41" s="2027"/>
      <c r="MNL41" s="2027"/>
      <c r="MNM41" s="2027"/>
      <c r="MNN41" s="2027"/>
      <c r="MNO41" s="2027"/>
      <c r="MNP41" s="2027"/>
      <c r="MNQ41" s="2027"/>
      <c r="MNR41" s="2027"/>
      <c r="MNS41" s="2027"/>
      <c r="MNT41" s="2027"/>
      <c r="MNU41" s="2027"/>
      <c r="MNV41" s="2027"/>
      <c r="MNW41" s="2027"/>
      <c r="MNX41" s="2027"/>
      <c r="MNY41" s="2027"/>
      <c r="MNZ41" s="2027"/>
      <c r="MOA41" s="2027"/>
      <c r="MOB41" s="2027"/>
      <c r="MOC41" s="2027"/>
      <c r="MOD41" s="2027"/>
      <c r="MOE41" s="2027"/>
      <c r="MOF41" s="2027"/>
      <c r="MOG41" s="2027"/>
      <c r="MOH41" s="2027"/>
      <c r="MOI41" s="2027"/>
      <c r="MOJ41" s="2027"/>
      <c r="MOK41" s="2027"/>
      <c r="MOL41" s="2027"/>
      <c r="MOM41" s="2027"/>
      <c r="MON41" s="2027"/>
      <c r="MOO41" s="2027"/>
      <c r="MOP41" s="2027"/>
      <c r="MOQ41" s="2027"/>
      <c r="MOR41" s="2027"/>
      <c r="MOS41" s="2027"/>
      <c r="MOT41" s="2027"/>
      <c r="MOU41" s="2027"/>
      <c r="MOV41" s="2027"/>
      <c r="MOW41" s="2027"/>
      <c r="MOX41" s="2027"/>
      <c r="MOY41" s="2027"/>
      <c r="MOZ41" s="2027"/>
      <c r="MPA41" s="2027"/>
      <c r="MPB41" s="2027"/>
      <c r="MPC41" s="2027"/>
      <c r="MPD41" s="2027"/>
      <c r="MPE41" s="2027"/>
      <c r="MPF41" s="2027"/>
      <c r="MPG41" s="2027"/>
      <c r="MPH41" s="2027"/>
      <c r="MPI41" s="2027"/>
      <c r="MPJ41" s="2027"/>
      <c r="MPK41" s="2027"/>
      <c r="MPL41" s="2027"/>
      <c r="MPM41" s="2027"/>
      <c r="MPN41" s="2027"/>
      <c r="MPO41" s="2027"/>
      <c r="MPP41" s="2027"/>
      <c r="MPQ41" s="2027"/>
      <c r="MPR41" s="2027"/>
      <c r="MPS41" s="2027"/>
      <c r="MPT41" s="2027"/>
      <c r="MPU41" s="2027"/>
      <c r="MPV41" s="2027"/>
      <c r="MPW41" s="2027"/>
      <c r="MPX41" s="2027"/>
      <c r="MPY41" s="2027"/>
      <c r="MPZ41" s="2027"/>
      <c r="MQA41" s="2027"/>
      <c r="MQB41" s="2027"/>
      <c r="MQC41" s="2027"/>
      <c r="MQD41" s="2027"/>
      <c r="MQE41" s="2027"/>
      <c r="MQF41" s="2027"/>
      <c r="MQG41" s="2027"/>
      <c r="MQH41" s="2027"/>
      <c r="MQI41" s="2027"/>
      <c r="MQJ41" s="2027"/>
      <c r="MQK41" s="2027"/>
      <c r="MQL41" s="2027"/>
      <c r="MQM41" s="2027"/>
      <c r="MQN41" s="2027"/>
      <c r="MQO41" s="2027"/>
      <c r="MQP41" s="2027"/>
      <c r="MQQ41" s="2027"/>
      <c r="MQR41" s="2027"/>
      <c r="MQS41" s="2027"/>
      <c r="MQT41" s="2027"/>
      <c r="MQU41" s="2027"/>
      <c r="MQV41" s="2027"/>
      <c r="MQW41" s="2027"/>
      <c r="MQX41" s="2027"/>
      <c r="MQY41" s="2027"/>
      <c r="MQZ41" s="2027"/>
      <c r="MRA41" s="2027"/>
      <c r="MRB41" s="2027"/>
      <c r="MRC41" s="2027"/>
      <c r="MRD41" s="2027"/>
      <c r="MRE41" s="2027"/>
      <c r="MRF41" s="2027"/>
      <c r="MRG41" s="2027"/>
      <c r="MRH41" s="2027"/>
      <c r="MRI41" s="2027"/>
      <c r="MRJ41" s="2027"/>
      <c r="MRK41" s="2027"/>
      <c r="MRL41" s="2027"/>
      <c r="MRM41" s="2027"/>
      <c r="MRN41" s="2027"/>
      <c r="MRO41" s="2027"/>
      <c r="MRP41" s="2027"/>
      <c r="MRQ41" s="2027"/>
      <c r="MRR41" s="2027"/>
      <c r="MRS41" s="2027"/>
      <c r="MRT41" s="2027"/>
      <c r="MRU41" s="2027"/>
      <c r="MRV41" s="2027"/>
      <c r="MRW41" s="2027"/>
      <c r="MRX41" s="2027"/>
      <c r="MRY41" s="2027"/>
      <c r="MRZ41" s="2027"/>
      <c r="MSA41" s="2027"/>
      <c r="MSB41" s="2027"/>
      <c r="MSC41" s="2027"/>
      <c r="MSD41" s="2027"/>
      <c r="MSE41" s="2027"/>
      <c r="MSF41" s="2027"/>
      <c r="MSG41" s="2027"/>
      <c r="MSH41" s="2027"/>
      <c r="MSI41" s="2027"/>
      <c r="MSJ41" s="2027"/>
      <c r="MSK41" s="2027"/>
      <c r="MSL41" s="2027"/>
      <c r="MSM41" s="2027"/>
      <c r="MSN41" s="2027"/>
      <c r="MSO41" s="2027"/>
      <c r="MSP41" s="2027"/>
      <c r="MSQ41" s="2027"/>
      <c r="MSR41" s="2027"/>
      <c r="MSS41" s="2027"/>
      <c r="MST41" s="2027"/>
      <c r="MSU41" s="2027"/>
      <c r="MSV41" s="2027"/>
      <c r="MSW41" s="2027"/>
      <c r="MSX41" s="2027"/>
      <c r="MSY41" s="2027"/>
      <c r="MSZ41" s="2027"/>
      <c r="MTA41" s="2027"/>
      <c r="MTB41" s="2027"/>
      <c r="MTC41" s="2027"/>
      <c r="MTD41" s="2027"/>
      <c r="MTE41" s="2027"/>
      <c r="MTF41" s="2027"/>
      <c r="MTG41" s="2027"/>
      <c r="MTH41" s="2027"/>
      <c r="MTI41" s="2027"/>
      <c r="MTJ41" s="2027"/>
      <c r="MTK41" s="2027"/>
      <c r="MTL41" s="2027"/>
      <c r="MTM41" s="2027"/>
      <c r="MTN41" s="2027"/>
      <c r="MTO41" s="2027"/>
      <c r="MTP41" s="2027"/>
      <c r="MTQ41" s="2027"/>
      <c r="MTR41" s="2027"/>
      <c r="MTS41" s="2027"/>
      <c r="MTT41" s="2027"/>
      <c r="MTU41" s="2027"/>
      <c r="MTV41" s="2027"/>
      <c r="MTW41" s="2027"/>
      <c r="MTX41" s="2027"/>
      <c r="MTY41" s="2027"/>
      <c r="MTZ41" s="2027"/>
      <c r="MUA41" s="2027"/>
      <c r="MUB41" s="2027"/>
      <c r="MUC41" s="2027"/>
      <c r="MUD41" s="2027"/>
      <c r="MUE41" s="2027"/>
      <c r="MUF41" s="2027"/>
      <c r="MUG41" s="2027"/>
      <c r="MUH41" s="2027"/>
      <c r="MUI41" s="2027"/>
      <c r="MUJ41" s="2027"/>
      <c r="MUK41" s="2027"/>
      <c r="MUL41" s="2027"/>
      <c r="MUM41" s="2027"/>
      <c r="MUN41" s="2027"/>
      <c r="MUO41" s="2027"/>
      <c r="MUP41" s="2027"/>
      <c r="MUQ41" s="2027"/>
      <c r="MUR41" s="2027"/>
      <c r="MUS41" s="2027"/>
      <c r="MUT41" s="2027"/>
      <c r="MUU41" s="2027"/>
      <c r="MUV41" s="2027"/>
      <c r="MUW41" s="2027"/>
      <c r="MUX41" s="2027"/>
      <c r="MUY41" s="2027"/>
      <c r="MUZ41" s="2027"/>
      <c r="MVA41" s="2027"/>
      <c r="MVB41" s="2027"/>
      <c r="MVC41" s="2027"/>
      <c r="MVD41" s="2027"/>
      <c r="MVE41" s="2027"/>
      <c r="MVF41" s="2027"/>
      <c r="MVG41" s="2027"/>
      <c r="MVH41" s="2027"/>
      <c r="MVI41" s="2027"/>
      <c r="MVJ41" s="2027"/>
      <c r="MVK41" s="2027"/>
      <c r="MVL41" s="2027"/>
      <c r="MVM41" s="2027"/>
      <c r="MVN41" s="2027"/>
      <c r="MVO41" s="2027"/>
      <c r="MVP41" s="2027"/>
      <c r="MVQ41" s="2027"/>
      <c r="MVR41" s="2027"/>
      <c r="MVS41" s="2027"/>
      <c r="MVT41" s="2027"/>
      <c r="MVU41" s="2027"/>
      <c r="MVV41" s="2027"/>
      <c r="MVW41" s="2027"/>
      <c r="MVX41" s="2027"/>
      <c r="MVY41" s="2027"/>
      <c r="MVZ41" s="2027"/>
      <c r="MWA41" s="2027"/>
      <c r="MWB41" s="2027"/>
      <c r="MWC41" s="2027"/>
      <c r="MWD41" s="2027"/>
      <c r="MWE41" s="2027"/>
      <c r="MWF41" s="2027"/>
      <c r="MWG41" s="2027"/>
      <c r="MWH41" s="2027"/>
      <c r="MWI41" s="2027"/>
      <c r="MWJ41" s="2027"/>
      <c r="MWK41" s="2027"/>
      <c r="MWL41" s="2027"/>
      <c r="MWM41" s="2027"/>
      <c r="MWN41" s="2027"/>
      <c r="MWO41" s="2027"/>
      <c r="MWP41" s="2027"/>
      <c r="MWQ41" s="2027"/>
      <c r="MWR41" s="2027"/>
      <c r="MWS41" s="2027"/>
      <c r="MWT41" s="2027"/>
      <c r="MWU41" s="2027"/>
      <c r="MWV41" s="2027"/>
      <c r="MWW41" s="2027"/>
      <c r="MWX41" s="2027"/>
      <c r="MWY41" s="2027"/>
      <c r="MWZ41" s="2027"/>
      <c r="MXA41" s="2027"/>
      <c r="MXB41" s="2027"/>
      <c r="MXC41" s="2027"/>
      <c r="MXD41" s="2027"/>
      <c r="MXE41" s="2027"/>
      <c r="MXF41" s="2027"/>
      <c r="MXG41" s="2027"/>
      <c r="MXH41" s="2027"/>
      <c r="MXI41" s="2027"/>
      <c r="MXJ41" s="2027"/>
      <c r="MXK41" s="2027"/>
      <c r="MXL41" s="2027"/>
      <c r="MXM41" s="2027"/>
      <c r="MXN41" s="2027"/>
      <c r="MXO41" s="2027"/>
      <c r="MXP41" s="2027"/>
      <c r="MXQ41" s="2027"/>
      <c r="MXR41" s="2027"/>
      <c r="MXS41" s="2027"/>
      <c r="MXT41" s="2027"/>
      <c r="MXU41" s="2027"/>
      <c r="MXV41" s="2027"/>
      <c r="MXW41" s="2027"/>
      <c r="MXX41" s="2027"/>
      <c r="MXY41" s="2027"/>
      <c r="MXZ41" s="2027"/>
      <c r="MYA41" s="2027"/>
      <c r="MYB41" s="2027"/>
      <c r="MYC41" s="2027"/>
      <c r="MYD41" s="2027"/>
      <c r="MYE41" s="2027"/>
      <c r="MYF41" s="2027"/>
      <c r="MYG41" s="2027"/>
      <c r="MYH41" s="2027"/>
      <c r="MYI41" s="2027"/>
      <c r="MYJ41" s="2027"/>
      <c r="MYK41" s="2027"/>
      <c r="MYL41" s="2027"/>
      <c r="MYM41" s="2027"/>
      <c r="MYN41" s="2027"/>
      <c r="MYO41" s="2027"/>
      <c r="MYP41" s="2027"/>
      <c r="MYQ41" s="2027"/>
      <c r="MYR41" s="2027"/>
      <c r="MYS41" s="2027"/>
      <c r="MYT41" s="2027"/>
      <c r="MYU41" s="2027"/>
      <c r="MYV41" s="2027"/>
      <c r="MYW41" s="2027"/>
      <c r="MYX41" s="2027"/>
      <c r="MYY41" s="2027"/>
      <c r="MYZ41" s="2027"/>
      <c r="MZA41" s="2027"/>
      <c r="MZB41" s="2027"/>
      <c r="MZC41" s="2027"/>
      <c r="MZD41" s="2027"/>
      <c r="MZE41" s="2027"/>
      <c r="MZF41" s="2027"/>
      <c r="MZG41" s="2027"/>
      <c r="MZH41" s="2027"/>
      <c r="MZI41" s="2027"/>
      <c r="MZJ41" s="2027"/>
      <c r="MZK41" s="2027"/>
      <c r="MZL41" s="2027"/>
      <c r="MZM41" s="2027"/>
      <c r="MZN41" s="2027"/>
      <c r="MZO41" s="2027"/>
      <c r="MZP41" s="2027"/>
      <c r="MZQ41" s="2027"/>
      <c r="MZR41" s="2027"/>
      <c r="MZS41" s="2027"/>
      <c r="MZT41" s="2027"/>
      <c r="MZU41" s="2027"/>
      <c r="MZV41" s="2027"/>
      <c r="MZW41" s="2027"/>
      <c r="MZX41" s="2027"/>
      <c r="MZY41" s="2027"/>
      <c r="MZZ41" s="2027"/>
      <c r="NAA41" s="2027"/>
      <c r="NAB41" s="2027"/>
      <c r="NAC41" s="2027"/>
      <c r="NAD41" s="2027"/>
      <c r="NAE41" s="2027"/>
      <c r="NAF41" s="2027"/>
      <c r="NAG41" s="2027"/>
      <c r="NAH41" s="2027"/>
      <c r="NAI41" s="2027"/>
      <c r="NAJ41" s="2027"/>
      <c r="NAK41" s="2027"/>
      <c r="NAL41" s="2027"/>
      <c r="NAM41" s="2027"/>
      <c r="NAN41" s="2027"/>
      <c r="NAO41" s="2027"/>
      <c r="NAP41" s="2027"/>
      <c r="NAQ41" s="2027"/>
      <c r="NAR41" s="2027"/>
      <c r="NAS41" s="2027"/>
      <c r="NAT41" s="2027"/>
      <c r="NAU41" s="2027"/>
      <c r="NAV41" s="2027"/>
      <c r="NAW41" s="2027"/>
      <c r="NAX41" s="2027"/>
      <c r="NAY41" s="2027"/>
      <c r="NAZ41" s="2027"/>
      <c r="NBA41" s="2027"/>
      <c r="NBB41" s="2027"/>
      <c r="NBC41" s="2027"/>
      <c r="NBD41" s="2027"/>
      <c r="NBE41" s="2027"/>
      <c r="NBF41" s="2027"/>
      <c r="NBG41" s="2027"/>
      <c r="NBH41" s="2027"/>
      <c r="NBI41" s="2027"/>
      <c r="NBJ41" s="2027"/>
      <c r="NBK41" s="2027"/>
      <c r="NBL41" s="2027"/>
      <c r="NBM41" s="2027"/>
      <c r="NBN41" s="2027"/>
      <c r="NBO41" s="2027"/>
      <c r="NBP41" s="2027"/>
      <c r="NBQ41" s="2027"/>
      <c r="NBR41" s="2027"/>
      <c r="NBS41" s="2027"/>
      <c r="NBT41" s="2027"/>
      <c r="NBU41" s="2027"/>
      <c r="NBV41" s="2027"/>
      <c r="NBW41" s="2027"/>
      <c r="NBX41" s="2027"/>
      <c r="NBY41" s="2027"/>
      <c r="NBZ41" s="2027"/>
      <c r="NCA41" s="2027"/>
      <c r="NCB41" s="2027"/>
      <c r="NCC41" s="2027"/>
      <c r="NCD41" s="2027"/>
      <c r="NCE41" s="2027"/>
      <c r="NCF41" s="2027"/>
      <c r="NCG41" s="2027"/>
      <c r="NCH41" s="2027"/>
      <c r="NCI41" s="2027"/>
      <c r="NCJ41" s="2027"/>
      <c r="NCK41" s="2027"/>
      <c r="NCL41" s="2027"/>
      <c r="NCM41" s="2027"/>
      <c r="NCN41" s="2027"/>
      <c r="NCO41" s="2027"/>
      <c r="NCP41" s="2027"/>
      <c r="NCQ41" s="2027"/>
      <c r="NCR41" s="2027"/>
      <c r="NCS41" s="2027"/>
      <c r="NCT41" s="2027"/>
      <c r="NCU41" s="2027"/>
      <c r="NCV41" s="2027"/>
      <c r="NCW41" s="2027"/>
      <c r="NCX41" s="2027"/>
      <c r="NCY41" s="2027"/>
      <c r="NCZ41" s="2027"/>
      <c r="NDA41" s="2027"/>
      <c r="NDB41" s="2027"/>
      <c r="NDC41" s="2027"/>
      <c r="NDD41" s="2027"/>
      <c r="NDE41" s="2027"/>
      <c r="NDF41" s="2027"/>
      <c r="NDG41" s="2027"/>
      <c r="NDH41" s="2027"/>
      <c r="NDI41" s="2027"/>
      <c r="NDJ41" s="2027"/>
      <c r="NDK41" s="2027"/>
      <c r="NDL41" s="2027"/>
      <c r="NDM41" s="2027"/>
      <c r="NDN41" s="2027"/>
      <c r="NDO41" s="2027"/>
      <c r="NDP41" s="2027"/>
      <c r="NDQ41" s="2027"/>
      <c r="NDR41" s="2027"/>
      <c r="NDS41" s="2027"/>
      <c r="NDT41" s="2027"/>
      <c r="NDU41" s="2027"/>
      <c r="NDV41" s="2027"/>
      <c r="NDW41" s="2027"/>
      <c r="NDX41" s="2027"/>
      <c r="NDY41" s="2027"/>
      <c r="NDZ41" s="2027"/>
      <c r="NEA41" s="2027"/>
      <c r="NEB41" s="2027"/>
      <c r="NEC41" s="2027"/>
      <c r="NED41" s="2027"/>
      <c r="NEE41" s="2027"/>
      <c r="NEF41" s="2027"/>
      <c r="NEG41" s="2027"/>
      <c r="NEH41" s="2027"/>
      <c r="NEI41" s="2027"/>
      <c r="NEJ41" s="2027"/>
      <c r="NEK41" s="2027"/>
      <c r="NEL41" s="2027"/>
      <c r="NEM41" s="2027"/>
      <c r="NEN41" s="2027"/>
      <c r="NEO41" s="2027"/>
      <c r="NEP41" s="2027"/>
      <c r="NEQ41" s="2027"/>
      <c r="NER41" s="2027"/>
      <c r="NES41" s="2027"/>
      <c r="NET41" s="2027"/>
      <c r="NEU41" s="2027"/>
      <c r="NEV41" s="2027"/>
      <c r="NEW41" s="2027"/>
      <c r="NEX41" s="2027"/>
      <c r="NEY41" s="2027"/>
      <c r="NEZ41" s="2027"/>
      <c r="NFA41" s="2027"/>
      <c r="NFB41" s="2027"/>
      <c r="NFC41" s="2027"/>
      <c r="NFD41" s="2027"/>
      <c r="NFE41" s="2027"/>
      <c r="NFF41" s="2027"/>
      <c r="NFG41" s="2027"/>
      <c r="NFH41" s="2027"/>
      <c r="NFI41" s="2027"/>
      <c r="NFJ41" s="2027"/>
      <c r="NFK41" s="2027"/>
      <c r="NFL41" s="2027"/>
      <c r="NFM41" s="2027"/>
      <c r="NFN41" s="2027"/>
      <c r="NFO41" s="2027"/>
      <c r="NFP41" s="2027"/>
      <c r="NFQ41" s="2027"/>
      <c r="NFR41" s="2027"/>
      <c r="NFS41" s="2027"/>
      <c r="NFT41" s="2027"/>
      <c r="NFU41" s="2027"/>
      <c r="NFV41" s="2027"/>
      <c r="NFW41" s="2027"/>
      <c r="NFX41" s="2027"/>
      <c r="NFY41" s="2027"/>
      <c r="NFZ41" s="2027"/>
      <c r="NGA41" s="2027"/>
      <c r="NGB41" s="2027"/>
      <c r="NGC41" s="2027"/>
      <c r="NGD41" s="2027"/>
      <c r="NGE41" s="2027"/>
      <c r="NGF41" s="2027"/>
      <c r="NGG41" s="2027"/>
      <c r="NGH41" s="2027"/>
      <c r="NGI41" s="2027"/>
      <c r="NGJ41" s="2027"/>
      <c r="NGK41" s="2027"/>
      <c r="NGL41" s="2027"/>
      <c r="NGM41" s="2027"/>
      <c r="NGN41" s="2027"/>
      <c r="NGO41" s="2027"/>
      <c r="NGP41" s="2027"/>
      <c r="NGQ41" s="2027"/>
      <c r="NGR41" s="2027"/>
      <c r="NGS41" s="2027"/>
      <c r="NGT41" s="2027"/>
      <c r="NGU41" s="2027"/>
      <c r="NGV41" s="2027"/>
      <c r="NGW41" s="2027"/>
      <c r="NGX41" s="2027"/>
      <c r="NGY41" s="2027"/>
      <c r="NGZ41" s="2027"/>
      <c r="NHA41" s="2027"/>
      <c r="NHB41" s="2027"/>
      <c r="NHC41" s="2027"/>
      <c r="NHD41" s="2027"/>
      <c r="NHE41" s="2027"/>
      <c r="NHF41" s="2027"/>
      <c r="NHG41" s="2027"/>
      <c r="NHH41" s="2027"/>
      <c r="NHI41" s="2027"/>
      <c r="NHJ41" s="2027"/>
      <c r="NHK41" s="2027"/>
      <c r="NHL41" s="2027"/>
      <c r="NHM41" s="2027"/>
      <c r="NHN41" s="2027"/>
      <c r="NHO41" s="2027"/>
      <c r="NHP41" s="2027"/>
      <c r="NHQ41" s="2027"/>
      <c r="NHR41" s="2027"/>
      <c r="NHS41" s="2027"/>
      <c r="NHT41" s="2027"/>
      <c r="NHU41" s="2027"/>
      <c r="NHV41" s="2027"/>
      <c r="NHW41" s="2027"/>
      <c r="NHX41" s="2027"/>
      <c r="NHY41" s="2027"/>
      <c r="NHZ41" s="2027"/>
      <c r="NIA41" s="2027"/>
      <c r="NIB41" s="2027"/>
      <c r="NIC41" s="2027"/>
      <c r="NID41" s="2027"/>
      <c r="NIE41" s="2027"/>
      <c r="NIF41" s="2027"/>
      <c r="NIG41" s="2027"/>
      <c r="NIH41" s="2027"/>
      <c r="NII41" s="2027"/>
      <c r="NIJ41" s="2027"/>
      <c r="NIK41" s="2027"/>
      <c r="NIL41" s="2027"/>
      <c r="NIM41" s="2027"/>
      <c r="NIN41" s="2027"/>
      <c r="NIO41" s="2027"/>
      <c r="NIP41" s="2027"/>
      <c r="NIQ41" s="2027"/>
      <c r="NIR41" s="2027"/>
      <c r="NIS41" s="2027"/>
      <c r="NIT41" s="2027"/>
      <c r="NIU41" s="2027"/>
      <c r="NIV41" s="2027"/>
      <c r="NIW41" s="2027"/>
      <c r="NIX41" s="2027"/>
      <c r="NIY41" s="2027"/>
      <c r="NIZ41" s="2027"/>
      <c r="NJA41" s="2027"/>
      <c r="NJB41" s="2027"/>
      <c r="NJC41" s="2027"/>
      <c r="NJD41" s="2027"/>
      <c r="NJE41" s="2027"/>
      <c r="NJF41" s="2027"/>
      <c r="NJG41" s="2027"/>
      <c r="NJH41" s="2027"/>
      <c r="NJI41" s="2027"/>
      <c r="NJJ41" s="2027"/>
      <c r="NJK41" s="2027"/>
      <c r="NJL41" s="2027"/>
      <c r="NJM41" s="2027"/>
      <c r="NJN41" s="2027"/>
      <c r="NJO41" s="2027"/>
      <c r="NJP41" s="2027"/>
      <c r="NJQ41" s="2027"/>
      <c r="NJR41" s="2027"/>
      <c r="NJS41" s="2027"/>
      <c r="NJT41" s="2027"/>
      <c r="NJU41" s="2027"/>
      <c r="NJV41" s="2027"/>
      <c r="NJW41" s="2027"/>
      <c r="NJX41" s="2027"/>
      <c r="NJY41" s="2027"/>
      <c r="NJZ41" s="2027"/>
      <c r="NKA41" s="2027"/>
      <c r="NKB41" s="2027"/>
      <c r="NKC41" s="2027"/>
      <c r="NKD41" s="2027"/>
      <c r="NKE41" s="2027"/>
      <c r="NKF41" s="2027"/>
      <c r="NKG41" s="2027"/>
      <c r="NKH41" s="2027"/>
      <c r="NKI41" s="2027"/>
      <c r="NKJ41" s="2027"/>
      <c r="NKK41" s="2027"/>
      <c r="NKL41" s="2027"/>
      <c r="NKM41" s="2027"/>
      <c r="NKN41" s="2027"/>
      <c r="NKO41" s="2027"/>
      <c r="NKP41" s="2027"/>
      <c r="NKQ41" s="2027"/>
      <c r="NKR41" s="2027"/>
      <c r="NKS41" s="2027"/>
      <c r="NKT41" s="2027"/>
      <c r="NKU41" s="2027"/>
      <c r="NKV41" s="2027"/>
      <c r="NKW41" s="2027"/>
      <c r="NKX41" s="2027"/>
      <c r="NKY41" s="2027"/>
      <c r="NKZ41" s="2027"/>
      <c r="NLA41" s="2027"/>
      <c r="NLB41" s="2027"/>
      <c r="NLC41" s="2027"/>
      <c r="NLD41" s="2027"/>
      <c r="NLE41" s="2027"/>
      <c r="NLF41" s="2027"/>
      <c r="NLG41" s="2027"/>
      <c r="NLH41" s="2027"/>
      <c r="NLI41" s="2027"/>
      <c r="NLJ41" s="2027"/>
      <c r="NLK41" s="2027"/>
      <c r="NLL41" s="2027"/>
      <c r="NLM41" s="2027"/>
      <c r="NLN41" s="2027"/>
      <c r="NLO41" s="2027"/>
      <c r="NLP41" s="2027"/>
      <c r="NLQ41" s="2027"/>
      <c r="NLR41" s="2027"/>
      <c r="NLS41" s="2027"/>
      <c r="NLT41" s="2027"/>
      <c r="NLU41" s="2027"/>
      <c r="NLV41" s="2027"/>
      <c r="NLW41" s="2027"/>
      <c r="NLX41" s="2027"/>
      <c r="NLY41" s="2027"/>
      <c r="NLZ41" s="2027"/>
      <c r="NMA41" s="2027"/>
      <c r="NMB41" s="2027"/>
      <c r="NMC41" s="2027"/>
      <c r="NMD41" s="2027"/>
      <c r="NME41" s="2027"/>
      <c r="NMF41" s="2027"/>
      <c r="NMG41" s="2027"/>
      <c r="NMH41" s="2027"/>
      <c r="NMI41" s="2027"/>
      <c r="NMJ41" s="2027"/>
      <c r="NMK41" s="2027"/>
      <c r="NML41" s="2027"/>
      <c r="NMM41" s="2027"/>
      <c r="NMN41" s="2027"/>
      <c r="NMO41" s="2027"/>
      <c r="NMP41" s="2027"/>
      <c r="NMQ41" s="2027"/>
      <c r="NMR41" s="2027"/>
      <c r="NMS41" s="2027"/>
      <c r="NMT41" s="2027"/>
      <c r="NMU41" s="2027"/>
      <c r="NMV41" s="2027"/>
      <c r="NMW41" s="2027"/>
      <c r="NMX41" s="2027"/>
      <c r="NMY41" s="2027"/>
      <c r="NMZ41" s="2027"/>
      <c r="NNA41" s="2027"/>
      <c r="NNB41" s="2027"/>
      <c r="NNC41" s="2027"/>
      <c r="NND41" s="2027"/>
      <c r="NNE41" s="2027"/>
      <c r="NNF41" s="2027"/>
      <c r="NNG41" s="2027"/>
      <c r="NNH41" s="2027"/>
      <c r="NNI41" s="2027"/>
      <c r="NNJ41" s="2027"/>
      <c r="NNK41" s="2027"/>
      <c r="NNL41" s="2027"/>
      <c r="NNM41" s="2027"/>
      <c r="NNN41" s="2027"/>
      <c r="NNO41" s="2027"/>
      <c r="NNP41" s="2027"/>
      <c r="NNQ41" s="2027"/>
      <c r="NNR41" s="2027"/>
      <c r="NNS41" s="2027"/>
      <c r="NNT41" s="2027"/>
      <c r="NNU41" s="2027"/>
      <c r="NNV41" s="2027"/>
      <c r="NNW41" s="2027"/>
      <c r="NNX41" s="2027"/>
      <c r="NNY41" s="2027"/>
      <c r="NNZ41" s="2027"/>
      <c r="NOA41" s="2027"/>
      <c r="NOB41" s="2027"/>
      <c r="NOC41" s="2027"/>
      <c r="NOD41" s="2027"/>
      <c r="NOE41" s="2027"/>
      <c r="NOF41" s="2027"/>
      <c r="NOG41" s="2027"/>
      <c r="NOH41" s="2027"/>
      <c r="NOI41" s="2027"/>
      <c r="NOJ41" s="2027"/>
      <c r="NOK41" s="2027"/>
      <c r="NOL41" s="2027"/>
      <c r="NOM41" s="2027"/>
      <c r="NON41" s="2027"/>
      <c r="NOO41" s="2027"/>
      <c r="NOP41" s="2027"/>
      <c r="NOQ41" s="2027"/>
      <c r="NOR41" s="2027"/>
      <c r="NOS41" s="2027"/>
      <c r="NOT41" s="2027"/>
      <c r="NOU41" s="2027"/>
      <c r="NOV41" s="2027"/>
      <c r="NOW41" s="2027"/>
      <c r="NOX41" s="2027"/>
      <c r="NOY41" s="2027"/>
      <c r="NOZ41" s="2027"/>
      <c r="NPA41" s="2027"/>
      <c r="NPB41" s="2027"/>
      <c r="NPC41" s="2027"/>
      <c r="NPD41" s="2027"/>
      <c r="NPE41" s="2027"/>
      <c r="NPF41" s="2027"/>
      <c r="NPG41" s="2027"/>
      <c r="NPH41" s="2027"/>
      <c r="NPI41" s="2027"/>
      <c r="NPJ41" s="2027"/>
      <c r="NPK41" s="2027"/>
      <c r="NPL41" s="2027"/>
      <c r="NPM41" s="2027"/>
      <c r="NPN41" s="2027"/>
      <c r="NPO41" s="2027"/>
      <c r="NPP41" s="2027"/>
      <c r="NPQ41" s="2027"/>
      <c r="NPR41" s="2027"/>
      <c r="NPS41" s="2027"/>
      <c r="NPT41" s="2027"/>
      <c r="NPU41" s="2027"/>
      <c r="NPV41" s="2027"/>
      <c r="NPW41" s="2027"/>
      <c r="NPX41" s="2027"/>
      <c r="NPY41" s="2027"/>
      <c r="NPZ41" s="2027"/>
      <c r="NQA41" s="2027"/>
      <c r="NQB41" s="2027"/>
      <c r="NQC41" s="2027"/>
      <c r="NQD41" s="2027"/>
      <c r="NQE41" s="2027"/>
      <c r="NQF41" s="2027"/>
      <c r="NQG41" s="2027"/>
      <c r="NQH41" s="2027"/>
      <c r="NQI41" s="2027"/>
      <c r="NQJ41" s="2027"/>
      <c r="NQK41" s="2027"/>
      <c r="NQL41" s="2027"/>
      <c r="NQM41" s="2027"/>
      <c r="NQN41" s="2027"/>
      <c r="NQO41" s="2027"/>
      <c r="NQP41" s="2027"/>
      <c r="NQQ41" s="2027"/>
      <c r="NQR41" s="2027"/>
      <c r="NQS41" s="2027"/>
      <c r="NQT41" s="2027"/>
      <c r="NQU41" s="2027"/>
      <c r="NQV41" s="2027"/>
      <c r="NQW41" s="2027"/>
      <c r="NQX41" s="2027"/>
      <c r="NQY41" s="2027"/>
      <c r="NQZ41" s="2027"/>
      <c r="NRA41" s="2027"/>
      <c r="NRB41" s="2027"/>
      <c r="NRC41" s="2027"/>
      <c r="NRD41" s="2027"/>
      <c r="NRE41" s="2027"/>
      <c r="NRF41" s="2027"/>
      <c r="NRG41" s="2027"/>
      <c r="NRH41" s="2027"/>
      <c r="NRI41" s="2027"/>
      <c r="NRJ41" s="2027"/>
      <c r="NRK41" s="2027"/>
      <c r="NRL41" s="2027"/>
      <c r="NRM41" s="2027"/>
      <c r="NRN41" s="2027"/>
      <c r="NRO41" s="2027"/>
      <c r="NRP41" s="2027"/>
      <c r="NRQ41" s="2027"/>
      <c r="NRR41" s="2027"/>
      <c r="NRS41" s="2027"/>
      <c r="NRT41" s="2027"/>
      <c r="NRU41" s="2027"/>
      <c r="NRV41" s="2027"/>
      <c r="NRW41" s="2027"/>
      <c r="NRX41" s="2027"/>
      <c r="NRY41" s="2027"/>
      <c r="NRZ41" s="2027"/>
      <c r="NSA41" s="2027"/>
      <c r="NSB41" s="2027"/>
      <c r="NSC41" s="2027"/>
      <c r="NSD41" s="2027"/>
      <c r="NSE41" s="2027"/>
      <c r="NSF41" s="2027"/>
      <c r="NSG41" s="2027"/>
      <c r="NSH41" s="2027"/>
      <c r="NSI41" s="2027"/>
      <c r="NSJ41" s="2027"/>
      <c r="NSK41" s="2027"/>
      <c r="NSL41" s="2027"/>
      <c r="NSM41" s="2027"/>
      <c r="NSN41" s="2027"/>
      <c r="NSO41" s="2027"/>
      <c r="NSP41" s="2027"/>
      <c r="NSQ41" s="2027"/>
      <c r="NSR41" s="2027"/>
      <c r="NSS41" s="2027"/>
      <c r="NST41" s="2027"/>
      <c r="NSU41" s="2027"/>
      <c r="NSV41" s="2027"/>
      <c r="NSW41" s="2027"/>
      <c r="NSX41" s="2027"/>
      <c r="NSY41" s="2027"/>
      <c r="NSZ41" s="2027"/>
      <c r="NTA41" s="2027"/>
      <c r="NTB41" s="2027"/>
      <c r="NTC41" s="2027"/>
      <c r="NTD41" s="2027"/>
      <c r="NTE41" s="2027"/>
      <c r="NTF41" s="2027"/>
      <c r="NTG41" s="2027"/>
      <c r="NTH41" s="2027"/>
      <c r="NTI41" s="2027"/>
      <c r="NTJ41" s="2027"/>
      <c r="NTK41" s="2027"/>
      <c r="NTL41" s="2027"/>
      <c r="NTM41" s="2027"/>
      <c r="NTN41" s="2027"/>
      <c r="NTO41" s="2027"/>
      <c r="NTP41" s="2027"/>
      <c r="NTQ41" s="2027"/>
      <c r="NTR41" s="2027"/>
      <c r="NTS41" s="2027"/>
      <c r="NTT41" s="2027"/>
      <c r="NTU41" s="2027"/>
      <c r="NTV41" s="2027"/>
      <c r="NTW41" s="2027"/>
      <c r="NTX41" s="2027"/>
      <c r="NTY41" s="2027"/>
      <c r="NTZ41" s="2027"/>
      <c r="NUA41" s="2027"/>
      <c r="NUB41" s="2027"/>
      <c r="NUC41" s="2027"/>
      <c r="NUD41" s="2027"/>
      <c r="NUE41" s="2027"/>
      <c r="NUF41" s="2027"/>
      <c r="NUG41" s="2027"/>
      <c r="NUH41" s="2027"/>
      <c r="NUI41" s="2027"/>
      <c r="NUJ41" s="2027"/>
      <c r="NUK41" s="2027"/>
      <c r="NUL41" s="2027"/>
      <c r="NUM41" s="2027"/>
      <c r="NUN41" s="2027"/>
      <c r="NUO41" s="2027"/>
      <c r="NUP41" s="2027"/>
      <c r="NUQ41" s="2027"/>
      <c r="NUR41" s="2027"/>
      <c r="NUS41" s="2027"/>
      <c r="NUT41" s="2027"/>
      <c r="NUU41" s="2027"/>
      <c r="NUV41" s="2027"/>
      <c r="NUW41" s="2027"/>
      <c r="NUX41" s="2027"/>
      <c r="NUY41" s="2027"/>
      <c r="NUZ41" s="2027"/>
      <c r="NVA41" s="2027"/>
      <c r="NVB41" s="2027"/>
      <c r="NVC41" s="2027"/>
      <c r="NVD41" s="2027"/>
      <c r="NVE41" s="2027"/>
      <c r="NVF41" s="2027"/>
      <c r="NVG41" s="2027"/>
      <c r="NVH41" s="2027"/>
      <c r="NVI41" s="2027"/>
      <c r="NVJ41" s="2027"/>
      <c r="NVK41" s="2027"/>
      <c r="NVL41" s="2027"/>
      <c r="NVM41" s="2027"/>
      <c r="NVN41" s="2027"/>
      <c r="NVO41" s="2027"/>
      <c r="NVP41" s="2027"/>
      <c r="NVQ41" s="2027"/>
      <c r="NVR41" s="2027"/>
      <c r="NVS41" s="2027"/>
      <c r="NVT41" s="2027"/>
      <c r="NVU41" s="2027"/>
      <c r="NVV41" s="2027"/>
      <c r="NVW41" s="2027"/>
      <c r="NVX41" s="2027"/>
      <c r="NVY41" s="2027"/>
      <c r="NVZ41" s="2027"/>
      <c r="NWA41" s="2027"/>
      <c r="NWB41" s="2027"/>
      <c r="NWC41" s="2027"/>
      <c r="NWD41" s="2027"/>
      <c r="NWE41" s="2027"/>
      <c r="NWF41" s="2027"/>
      <c r="NWG41" s="2027"/>
      <c r="NWH41" s="2027"/>
      <c r="NWI41" s="2027"/>
      <c r="NWJ41" s="2027"/>
      <c r="NWK41" s="2027"/>
      <c r="NWL41" s="2027"/>
      <c r="NWM41" s="2027"/>
      <c r="NWN41" s="2027"/>
      <c r="NWO41" s="2027"/>
      <c r="NWP41" s="2027"/>
      <c r="NWQ41" s="2027"/>
      <c r="NWR41" s="2027"/>
      <c r="NWS41" s="2027"/>
      <c r="NWT41" s="2027"/>
      <c r="NWU41" s="2027"/>
      <c r="NWV41" s="2027"/>
      <c r="NWW41" s="2027"/>
      <c r="NWX41" s="2027"/>
      <c r="NWY41" s="2027"/>
      <c r="NWZ41" s="2027"/>
      <c r="NXA41" s="2027"/>
      <c r="NXB41" s="2027"/>
      <c r="NXC41" s="2027"/>
      <c r="NXD41" s="2027"/>
      <c r="NXE41" s="2027"/>
      <c r="NXF41" s="2027"/>
      <c r="NXG41" s="2027"/>
      <c r="NXH41" s="2027"/>
      <c r="NXI41" s="2027"/>
      <c r="NXJ41" s="2027"/>
      <c r="NXK41" s="2027"/>
      <c r="NXL41" s="2027"/>
      <c r="NXM41" s="2027"/>
      <c r="NXN41" s="2027"/>
      <c r="NXO41" s="2027"/>
      <c r="NXP41" s="2027"/>
      <c r="NXQ41" s="2027"/>
      <c r="NXR41" s="2027"/>
      <c r="NXS41" s="2027"/>
      <c r="NXT41" s="2027"/>
      <c r="NXU41" s="2027"/>
      <c r="NXV41" s="2027"/>
      <c r="NXW41" s="2027"/>
      <c r="NXX41" s="2027"/>
      <c r="NXY41" s="2027"/>
      <c r="NXZ41" s="2027"/>
      <c r="NYA41" s="2027"/>
      <c r="NYB41" s="2027"/>
      <c r="NYC41" s="2027"/>
      <c r="NYD41" s="2027"/>
      <c r="NYE41" s="2027"/>
      <c r="NYF41" s="2027"/>
      <c r="NYG41" s="2027"/>
      <c r="NYH41" s="2027"/>
      <c r="NYI41" s="2027"/>
      <c r="NYJ41" s="2027"/>
      <c r="NYK41" s="2027"/>
      <c r="NYL41" s="2027"/>
      <c r="NYM41" s="2027"/>
      <c r="NYN41" s="2027"/>
      <c r="NYO41" s="2027"/>
      <c r="NYP41" s="2027"/>
      <c r="NYQ41" s="2027"/>
      <c r="NYR41" s="2027"/>
      <c r="NYS41" s="2027"/>
      <c r="NYT41" s="2027"/>
      <c r="NYU41" s="2027"/>
      <c r="NYV41" s="2027"/>
      <c r="NYW41" s="2027"/>
      <c r="NYX41" s="2027"/>
      <c r="NYY41" s="2027"/>
      <c r="NYZ41" s="2027"/>
      <c r="NZA41" s="2027"/>
      <c r="NZB41" s="2027"/>
      <c r="NZC41" s="2027"/>
      <c r="NZD41" s="2027"/>
      <c r="NZE41" s="2027"/>
      <c r="NZF41" s="2027"/>
      <c r="NZG41" s="2027"/>
      <c r="NZH41" s="2027"/>
      <c r="NZI41" s="2027"/>
      <c r="NZJ41" s="2027"/>
      <c r="NZK41" s="2027"/>
      <c r="NZL41" s="2027"/>
      <c r="NZM41" s="2027"/>
      <c r="NZN41" s="2027"/>
      <c r="NZO41" s="2027"/>
      <c r="NZP41" s="2027"/>
      <c r="NZQ41" s="2027"/>
      <c r="NZR41" s="2027"/>
      <c r="NZS41" s="2027"/>
      <c r="NZT41" s="2027"/>
      <c r="NZU41" s="2027"/>
      <c r="NZV41" s="2027"/>
      <c r="NZW41" s="2027"/>
      <c r="NZX41" s="2027"/>
      <c r="NZY41" s="2027"/>
      <c r="NZZ41" s="2027"/>
      <c r="OAA41" s="2027"/>
      <c r="OAB41" s="2027"/>
      <c r="OAC41" s="2027"/>
      <c r="OAD41" s="2027"/>
      <c r="OAE41" s="2027"/>
      <c r="OAF41" s="2027"/>
      <c r="OAG41" s="2027"/>
      <c r="OAH41" s="2027"/>
      <c r="OAI41" s="2027"/>
      <c r="OAJ41" s="2027"/>
      <c r="OAK41" s="2027"/>
      <c r="OAL41" s="2027"/>
      <c r="OAM41" s="2027"/>
      <c r="OAN41" s="2027"/>
      <c r="OAO41" s="2027"/>
      <c r="OAP41" s="2027"/>
      <c r="OAQ41" s="2027"/>
      <c r="OAR41" s="2027"/>
      <c r="OAS41" s="2027"/>
      <c r="OAT41" s="2027"/>
      <c r="OAU41" s="2027"/>
      <c r="OAV41" s="2027"/>
      <c r="OAW41" s="2027"/>
      <c r="OAX41" s="2027"/>
      <c r="OAY41" s="2027"/>
      <c r="OAZ41" s="2027"/>
      <c r="OBA41" s="2027"/>
      <c r="OBB41" s="2027"/>
      <c r="OBC41" s="2027"/>
      <c r="OBD41" s="2027"/>
      <c r="OBE41" s="2027"/>
      <c r="OBF41" s="2027"/>
      <c r="OBG41" s="2027"/>
      <c r="OBH41" s="2027"/>
      <c r="OBI41" s="2027"/>
      <c r="OBJ41" s="2027"/>
      <c r="OBK41" s="2027"/>
      <c r="OBL41" s="2027"/>
      <c r="OBM41" s="2027"/>
      <c r="OBN41" s="2027"/>
      <c r="OBO41" s="2027"/>
      <c r="OBP41" s="2027"/>
      <c r="OBQ41" s="2027"/>
      <c r="OBR41" s="2027"/>
      <c r="OBS41" s="2027"/>
      <c r="OBT41" s="2027"/>
      <c r="OBU41" s="2027"/>
      <c r="OBV41" s="2027"/>
      <c r="OBW41" s="2027"/>
      <c r="OBX41" s="2027"/>
      <c r="OBY41" s="2027"/>
      <c r="OBZ41" s="2027"/>
      <c r="OCA41" s="2027"/>
      <c r="OCB41" s="2027"/>
      <c r="OCC41" s="2027"/>
      <c r="OCD41" s="2027"/>
      <c r="OCE41" s="2027"/>
      <c r="OCF41" s="2027"/>
      <c r="OCG41" s="2027"/>
      <c r="OCH41" s="2027"/>
      <c r="OCI41" s="2027"/>
      <c r="OCJ41" s="2027"/>
      <c r="OCK41" s="2027"/>
      <c r="OCL41" s="2027"/>
      <c r="OCM41" s="2027"/>
      <c r="OCN41" s="2027"/>
      <c r="OCO41" s="2027"/>
      <c r="OCP41" s="2027"/>
      <c r="OCQ41" s="2027"/>
      <c r="OCR41" s="2027"/>
      <c r="OCS41" s="2027"/>
      <c r="OCT41" s="2027"/>
      <c r="OCU41" s="2027"/>
      <c r="OCV41" s="2027"/>
      <c r="OCW41" s="2027"/>
      <c r="OCX41" s="2027"/>
      <c r="OCY41" s="2027"/>
      <c r="OCZ41" s="2027"/>
      <c r="ODA41" s="2027"/>
      <c r="ODB41" s="2027"/>
      <c r="ODC41" s="2027"/>
      <c r="ODD41" s="2027"/>
      <c r="ODE41" s="2027"/>
      <c r="ODF41" s="2027"/>
      <c r="ODG41" s="2027"/>
      <c r="ODH41" s="2027"/>
      <c r="ODI41" s="2027"/>
      <c r="ODJ41" s="2027"/>
      <c r="ODK41" s="2027"/>
      <c r="ODL41" s="2027"/>
      <c r="ODM41" s="2027"/>
      <c r="ODN41" s="2027"/>
      <c r="ODO41" s="2027"/>
      <c r="ODP41" s="2027"/>
      <c r="ODQ41" s="2027"/>
      <c r="ODR41" s="2027"/>
      <c r="ODS41" s="2027"/>
      <c r="ODT41" s="2027"/>
      <c r="ODU41" s="2027"/>
      <c r="ODV41" s="2027"/>
      <c r="ODW41" s="2027"/>
      <c r="ODX41" s="2027"/>
      <c r="ODY41" s="2027"/>
      <c r="ODZ41" s="2027"/>
      <c r="OEA41" s="2027"/>
      <c r="OEB41" s="2027"/>
      <c r="OEC41" s="2027"/>
      <c r="OED41" s="2027"/>
      <c r="OEE41" s="2027"/>
      <c r="OEF41" s="2027"/>
      <c r="OEG41" s="2027"/>
      <c r="OEH41" s="2027"/>
      <c r="OEI41" s="2027"/>
      <c r="OEJ41" s="2027"/>
      <c r="OEK41" s="2027"/>
      <c r="OEL41" s="2027"/>
      <c r="OEM41" s="2027"/>
      <c r="OEN41" s="2027"/>
      <c r="OEO41" s="2027"/>
      <c r="OEP41" s="2027"/>
      <c r="OEQ41" s="2027"/>
      <c r="OER41" s="2027"/>
      <c r="OES41" s="2027"/>
      <c r="OET41" s="2027"/>
      <c r="OEU41" s="2027"/>
      <c r="OEV41" s="2027"/>
      <c r="OEW41" s="2027"/>
      <c r="OEX41" s="2027"/>
      <c r="OEY41" s="2027"/>
      <c r="OEZ41" s="2027"/>
      <c r="OFA41" s="2027"/>
      <c r="OFB41" s="2027"/>
      <c r="OFC41" s="2027"/>
      <c r="OFD41" s="2027"/>
      <c r="OFE41" s="2027"/>
      <c r="OFF41" s="2027"/>
      <c r="OFG41" s="2027"/>
      <c r="OFH41" s="2027"/>
      <c r="OFI41" s="2027"/>
      <c r="OFJ41" s="2027"/>
      <c r="OFK41" s="2027"/>
      <c r="OFL41" s="2027"/>
      <c r="OFM41" s="2027"/>
      <c r="OFN41" s="2027"/>
      <c r="OFO41" s="2027"/>
      <c r="OFP41" s="2027"/>
      <c r="OFQ41" s="2027"/>
      <c r="OFR41" s="2027"/>
      <c r="OFS41" s="2027"/>
      <c r="OFT41" s="2027"/>
      <c r="OFU41" s="2027"/>
      <c r="OFV41" s="2027"/>
      <c r="OFW41" s="2027"/>
      <c r="OFX41" s="2027"/>
      <c r="OFY41" s="2027"/>
      <c r="OFZ41" s="2027"/>
      <c r="OGA41" s="2027"/>
      <c r="OGB41" s="2027"/>
      <c r="OGC41" s="2027"/>
      <c r="OGD41" s="2027"/>
      <c r="OGE41" s="2027"/>
      <c r="OGF41" s="2027"/>
      <c r="OGG41" s="2027"/>
      <c r="OGH41" s="2027"/>
      <c r="OGI41" s="2027"/>
      <c r="OGJ41" s="2027"/>
      <c r="OGK41" s="2027"/>
      <c r="OGL41" s="2027"/>
      <c r="OGM41" s="2027"/>
      <c r="OGN41" s="2027"/>
      <c r="OGO41" s="2027"/>
      <c r="OGP41" s="2027"/>
      <c r="OGQ41" s="2027"/>
      <c r="OGR41" s="2027"/>
      <c r="OGS41" s="2027"/>
      <c r="OGT41" s="2027"/>
      <c r="OGU41" s="2027"/>
      <c r="OGV41" s="2027"/>
      <c r="OGW41" s="2027"/>
      <c r="OGX41" s="2027"/>
      <c r="OGY41" s="2027"/>
      <c r="OGZ41" s="2027"/>
      <c r="OHA41" s="2027"/>
      <c r="OHB41" s="2027"/>
      <c r="OHC41" s="2027"/>
      <c r="OHD41" s="2027"/>
      <c r="OHE41" s="2027"/>
      <c r="OHF41" s="2027"/>
      <c r="OHG41" s="2027"/>
      <c r="OHH41" s="2027"/>
      <c r="OHI41" s="2027"/>
      <c r="OHJ41" s="2027"/>
      <c r="OHK41" s="2027"/>
      <c r="OHL41" s="2027"/>
      <c r="OHM41" s="2027"/>
      <c r="OHN41" s="2027"/>
      <c r="OHO41" s="2027"/>
      <c r="OHP41" s="2027"/>
      <c r="OHQ41" s="2027"/>
      <c r="OHR41" s="2027"/>
      <c r="OHS41" s="2027"/>
      <c r="OHT41" s="2027"/>
      <c r="OHU41" s="2027"/>
      <c r="OHV41" s="2027"/>
      <c r="OHW41" s="2027"/>
      <c r="OHX41" s="2027"/>
      <c r="OHY41" s="2027"/>
      <c r="OHZ41" s="2027"/>
      <c r="OIA41" s="2027"/>
      <c r="OIB41" s="2027"/>
      <c r="OIC41" s="2027"/>
      <c r="OID41" s="2027"/>
      <c r="OIE41" s="2027"/>
      <c r="OIF41" s="2027"/>
      <c r="OIG41" s="2027"/>
      <c r="OIH41" s="2027"/>
      <c r="OII41" s="2027"/>
      <c r="OIJ41" s="2027"/>
      <c r="OIK41" s="2027"/>
      <c r="OIL41" s="2027"/>
      <c r="OIM41" s="2027"/>
      <c r="OIN41" s="2027"/>
      <c r="OIO41" s="2027"/>
      <c r="OIP41" s="2027"/>
      <c r="OIQ41" s="2027"/>
      <c r="OIR41" s="2027"/>
      <c r="OIS41" s="2027"/>
      <c r="OIT41" s="2027"/>
      <c r="OIU41" s="2027"/>
      <c r="OIV41" s="2027"/>
      <c r="OIW41" s="2027"/>
      <c r="OIX41" s="2027"/>
      <c r="OIY41" s="2027"/>
      <c r="OIZ41" s="2027"/>
      <c r="OJA41" s="2027"/>
      <c r="OJB41" s="2027"/>
      <c r="OJC41" s="2027"/>
      <c r="OJD41" s="2027"/>
      <c r="OJE41" s="2027"/>
      <c r="OJF41" s="2027"/>
      <c r="OJG41" s="2027"/>
      <c r="OJH41" s="2027"/>
      <c r="OJI41" s="2027"/>
      <c r="OJJ41" s="2027"/>
      <c r="OJK41" s="2027"/>
      <c r="OJL41" s="2027"/>
      <c r="OJM41" s="2027"/>
      <c r="OJN41" s="2027"/>
      <c r="OJO41" s="2027"/>
      <c r="OJP41" s="2027"/>
      <c r="OJQ41" s="2027"/>
      <c r="OJR41" s="2027"/>
      <c r="OJS41" s="2027"/>
      <c r="OJT41" s="2027"/>
      <c r="OJU41" s="2027"/>
      <c r="OJV41" s="2027"/>
      <c r="OJW41" s="2027"/>
      <c r="OJX41" s="2027"/>
      <c r="OJY41" s="2027"/>
      <c r="OJZ41" s="2027"/>
      <c r="OKA41" s="2027"/>
      <c r="OKB41" s="2027"/>
      <c r="OKC41" s="2027"/>
      <c r="OKD41" s="2027"/>
      <c r="OKE41" s="2027"/>
      <c r="OKF41" s="2027"/>
      <c r="OKG41" s="2027"/>
      <c r="OKH41" s="2027"/>
      <c r="OKI41" s="2027"/>
      <c r="OKJ41" s="2027"/>
      <c r="OKK41" s="2027"/>
      <c r="OKL41" s="2027"/>
      <c r="OKM41" s="2027"/>
      <c r="OKN41" s="2027"/>
      <c r="OKO41" s="2027"/>
      <c r="OKP41" s="2027"/>
      <c r="OKQ41" s="2027"/>
      <c r="OKR41" s="2027"/>
      <c r="OKS41" s="2027"/>
      <c r="OKT41" s="2027"/>
      <c r="OKU41" s="2027"/>
      <c r="OKV41" s="2027"/>
      <c r="OKW41" s="2027"/>
      <c r="OKX41" s="2027"/>
      <c r="OKY41" s="2027"/>
      <c r="OKZ41" s="2027"/>
      <c r="OLA41" s="2027"/>
      <c r="OLB41" s="2027"/>
      <c r="OLC41" s="2027"/>
      <c r="OLD41" s="2027"/>
      <c r="OLE41" s="2027"/>
      <c r="OLF41" s="2027"/>
      <c r="OLG41" s="2027"/>
      <c r="OLH41" s="2027"/>
      <c r="OLI41" s="2027"/>
      <c r="OLJ41" s="2027"/>
      <c r="OLK41" s="2027"/>
      <c r="OLL41" s="2027"/>
      <c r="OLM41" s="2027"/>
      <c r="OLN41" s="2027"/>
      <c r="OLO41" s="2027"/>
      <c r="OLP41" s="2027"/>
      <c r="OLQ41" s="2027"/>
      <c r="OLR41" s="2027"/>
      <c r="OLS41" s="2027"/>
      <c r="OLT41" s="2027"/>
      <c r="OLU41" s="2027"/>
      <c r="OLV41" s="2027"/>
      <c r="OLW41" s="2027"/>
      <c r="OLX41" s="2027"/>
      <c r="OLY41" s="2027"/>
      <c r="OLZ41" s="2027"/>
      <c r="OMA41" s="2027"/>
      <c r="OMB41" s="2027"/>
      <c r="OMC41" s="2027"/>
      <c r="OMD41" s="2027"/>
      <c r="OME41" s="2027"/>
      <c r="OMF41" s="2027"/>
      <c r="OMG41" s="2027"/>
      <c r="OMH41" s="2027"/>
      <c r="OMI41" s="2027"/>
      <c r="OMJ41" s="2027"/>
      <c r="OMK41" s="2027"/>
      <c r="OML41" s="2027"/>
      <c r="OMM41" s="2027"/>
      <c r="OMN41" s="2027"/>
      <c r="OMO41" s="2027"/>
      <c r="OMP41" s="2027"/>
      <c r="OMQ41" s="2027"/>
      <c r="OMR41" s="2027"/>
      <c r="OMS41" s="2027"/>
      <c r="OMT41" s="2027"/>
      <c r="OMU41" s="2027"/>
      <c r="OMV41" s="2027"/>
      <c r="OMW41" s="2027"/>
      <c r="OMX41" s="2027"/>
      <c r="OMY41" s="2027"/>
      <c r="OMZ41" s="2027"/>
      <c r="ONA41" s="2027"/>
      <c r="ONB41" s="2027"/>
      <c r="ONC41" s="2027"/>
      <c r="OND41" s="2027"/>
      <c r="ONE41" s="2027"/>
      <c r="ONF41" s="2027"/>
      <c r="ONG41" s="2027"/>
      <c r="ONH41" s="2027"/>
      <c r="ONI41" s="2027"/>
      <c r="ONJ41" s="2027"/>
      <c r="ONK41" s="2027"/>
      <c r="ONL41" s="2027"/>
      <c r="ONM41" s="2027"/>
      <c r="ONN41" s="2027"/>
      <c r="ONO41" s="2027"/>
      <c r="ONP41" s="2027"/>
      <c r="ONQ41" s="2027"/>
      <c r="ONR41" s="2027"/>
      <c r="ONS41" s="2027"/>
      <c r="ONT41" s="2027"/>
      <c r="ONU41" s="2027"/>
      <c r="ONV41" s="2027"/>
      <c r="ONW41" s="2027"/>
      <c r="ONX41" s="2027"/>
      <c r="ONY41" s="2027"/>
      <c r="ONZ41" s="2027"/>
      <c r="OOA41" s="2027"/>
      <c r="OOB41" s="2027"/>
      <c r="OOC41" s="2027"/>
      <c r="OOD41" s="2027"/>
      <c r="OOE41" s="2027"/>
      <c r="OOF41" s="2027"/>
      <c r="OOG41" s="2027"/>
      <c r="OOH41" s="2027"/>
      <c r="OOI41" s="2027"/>
      <c r="OOJ41" s="2027"/>
      <c r="OOK41" s="2027"/>
      <c r="OOL41" s="2027"/>
      <c r="OOM41" s="2027"/>
      <c r="OON41" s="2027"/>
      <c r="OOO41" s="2027"/>
      <c r="OOP41" s="2027"/>
      <c r="OOQ41" s="2027"/>
      <c r="OOR41" s="2027"/>
      <c r="OOS41" s="2027"/>
      <c r="OOT41" s="2027"/>
      <c r="OOU41" s="2027"/>
      <c r="OOV41" s="2027"/>
      <c r="OOW41" s="2027"/>
      <c r="OOX41" s="2027"/>
      <c r="OOY41" s="2027"/>
      <c r="OOZ41" s="2027"/>
      <c r="OPA41" s="2027"/>
      <c r="OPB41" s="2027"/>
      <c r="OPC41" s="2027"/>
      <c r="OPD41" s="2027"/>
      <c r="OPE41" s="2027"/>
      <c r="OPF41" s="2027"/>
      <c r="OPG41" s="2027"/>
      <c r="OPH41" s="2027"/>
      <c r="OPI41" s="2027"/>
      <c r="OPJ41" s="2027"/>
      <c r="OPK41" s="2027"/>
      <c r="OPL41" s="2027"/>
      <c r="OPM41" s="2027"/>
      <c r="OPN41" s="2027"/>
      <c r="OPO41" s="2027"/>
      <c r="OPP41" s="2027"/>
      <c r="OPQ41" s="2027"/>
      <c r="OPR41" s="2027"/>
      <c r="OPS41" s="2027"/>
      <c r="OPT41" s="2027"/>
      <c r="OPU41" s="2027"/>
      <c r="OPV41" s="2027"/>
      <c r="OPW41" s="2027"/>
      <c r="OPX41" s="2027"/>
      <c r="OPY41" s="2027"/>
      <c r="OPZ41" s="2027"/>
      <c r="OQA41" s="2027"/>
      <c r="OQB41" s="2027"/>
      <c r="OQC41" s="2027"/>
      <c r="OQD41" s="2027"/>
      <c r="OQE41" s="2027"/>
      <c r="OQF41" s="2027"/>
      <c r="OQG41" s="2027"/>
      <c r="OQH41" s="2027"/>
      <c r="OQI41" s="2027"/>
      <c r="OQJ41" s="2027"/>
      <c r="OQK41" s="2027"/>
      <c r="OQL41" s="2027"/>
      <c r="OQM41" s="2027"/>
      <c r="OQN41" s="2027"/>
      <c r="OQO41" s="2027"/>
      <c r="OQP41" s="2027"/>
      <c r="OQQ41" s="2027"/>
      <c r="OQR41" s="2027"/>
      <c r="OQS41" s="2027"/>
      <c r="OQT41" s="2027"/>
      <c r="OQU41" s="2027"/>
      <c r="OQV41" s="2027"/>
      <c r="OQW41" s="2027"/>
      <c r="OQX41" s="2027"/>
      <c r="OQY41" s="2027"/>
      <c r="OQZ41" s="2027"/>
      <c r="ORA41" s="2027"/>
      <c r="ORB41" s="2027"/>
      <c r="ORC41" s="2027"/>
      <c r="ORD41" s="2027"/>
      <c r="ORE41" s="2027"/>
      <c r="ORF41" s="2027"/>
      <c r="ORG41" s="2027"/>
      <c r="ORH41" s="2027"/>
      <c r="ORI41" s="2027"/>
      <c r="ORJ41" s="2027"/>
      <c r="ORK41" s="2027"/>
      <c r="ORL41" s="2027"/>
      <c r="ORM41" s="2027"/>
      <c r="ORN41" s="2027"/>
      <c r="ORO41" s="2027"/>
      <c r="ORP41" s="2027"/>
      <c r="ORQ41" s="2027"/>
      <c r="ORR41" s="2027"/>
      <c r="ORS41" s="2027"/>
      <c r="ORT41" s="2027"/>
      <c r="ORU41" s="2027"/>
      <c r="ORV41" s="2027"/>
      <c r="ORW41" s="2027"/>
      <c r="ORX41" s="2027"/>
      <c r="ORY41" s="2027"/>
      <c r="ORZ41" s="2027"/>
      <c r="OSA41" s="2027"/>
      <c r="OSB41" s="2027"/>
      <c r="OSC41" s="2027"/>
      <c r="OSD41" s="2027"/>
      <c r="OSE41" s="2027"/>
      <c r="OSF41" s="2027"/>
      <c r="OSG41" s="2027"/>
      <c r="OSH41" s="2027"/>
      <c r="OSI41" s="2027"/>
      <c r="OSJ41" s="2027"/>
      <c r="OSK41" s="2027"/>
      <c r="OSL41" s="2027"/>
      <c r="OSM41" s="2027"/>
      <c r="OSN41" s="2027"/>
      <c r="OSO41" s="2027"/>
      <c r="OSP41" s="2027"/>
      <c r="OSQ41" s="2027"/>
      <c r="OSR41" s="2027"/>
      <c r="OSS41" s="2027"/>
      <c r="OST41" s="2027"/>
      <c r="OSU41" s="2027"/>
      <c r="OSV41" s="2027"/>
      <c r="OSW41" s="2027"/>
      <c r="OSX41" s="2027"/>
      <c r="OSY41" s="2027"/>
      <c r="OSZ41" s="2027"/>
      <c r="OTA41" s="2027"/>
      <c r="OTB41" s="2027"/>
      <c r="OTC41" s="2027"/>
      <c r="OTD41" s="2027"/>
      <c r="OTE41" s="2027"/>
      <c r="OTF41" s="2027"/>
      <c r="OTG41" s="2027"/>
      <c r="OTH41" s="2027"/>
      <c r="OTI41" s="2027"/>
      <c r="OTJ41" s="2027"/>
      <c r="OTK41" s="2027"/>
      <c r="OTL41" s="2027"/>
      <c r="OTM41" s="2027"/>
      <c r="OTN41" s="2027"/>
      <c r="OTO41" s="2027"/>
      <c r="OTP41" s="2027"/>
      <c r="OTQ41" s="2027"/>
      <c r="OTR41" s="2027"/>
      <c r="OTS41" s="2027"/>
      <c r="OTT41" s="2027"/>
      <c r="OTU41" s="2027"/>
      <c r="OTV41" s="2027"/>
      <c r="OTW41" s="2027"/>
      <c r="OTX41" s="2027"/>
      <c r="OTY41" s="2027"/>
      <c r="OTZ41" s="2027"/>
      <c r="OUA41" s="2027"/>
      <c r="OUB41" s="2027"/>
      <c r="OUC41" s="2027"/>
      <c r="OUD41" s="2027"/>
      <c r="OUE41" s="2027"/>
      <c r="OUF41" s="2027"/>
      <c r="OUG41" s="2027"/>
      <c r="OUH41" s="2027"/>
      <c r="OUI41" s="2027"/>
      <c r="OUJ41" s="2027"/>
      <c r="OUK41" s="2027"/>
      <c r="OUL41" s="2027"/>
      <c r="OUM41" s="2027"/>
      <c r="OUN41" s="2027"/>
      <c r="OUO41" s="2027"/>
      <c r="OUP41" s="2027"/>
      <c r="OUQ41" s="2027"/>
      <c r="OUR41" s="2027"/>
      <c r="OUS41" s="2027"/>
      <c r="OUT41" s="2027"/>
      <c r="OUU41" s="2027"/>
      <c r="OUV41" s="2027"/>
      <c r="OUW41" s="2027"/>
      <c r="OUX41" s="2027"/>
      <c r="OUY41" s="2027"/>
      <c r="OUZ41" s="2027"/>
      <c r="OVA41" s="2027"/>
      <c r="OVB41" s="2027"/>
      <c r="OVC41" s="2027"/>
      <c r="OVD41" s="2027"/>
      <c r="OVE41" s="2027"/>
      <c r="OVF41" s="2027"/>
      <c r="OVG41" s="2027"/>
      <c r="OVH41" s="2027"/>
      <c r="OVI41" s="2027"/>
      <c r="OVJ41" s="2027"/>
      <c r="OVK41" s="2027"/>
      <c r="OVL41" s="2027"/>
      <c r="OVM41" s="2027"/>
      <c r="OVN41" s="2027"/>
      <c r="OVO41" s="2027"/>
      <c r="OVP41" s="2027"/>
      <c r="OVQ41" s="2027"/>
      <c r="OVR41" s="2027"/>
      <c r="OVS41" s="2027"/>
      <c r="OVT41" s="2027"/>
      <c r="OVU41" s="2027"/>
      <c r="OVV41" s="2027"/>
      <c r="OVW41" s="2027"/>
      <c r="OVX41" s="2027"/>
      <c r="OVY41" s="2027"/>
      <c r="OVZ41" s="2027"/>
      <c r="OWA41" s="2027"/>
      <c r="OWB41" s="2027"/>
      <c r="OWC41" s="2027"/>
      <c r="OWD41" s="2027"/>
      <c r="OWE41" s="2027"/>
      <c r="OWF41" s="2027"/>
      <c r="OWG41" s="2027"/>
      <c r="OWH41" s="2027"/>
      <c r="OWI41" s="2027"/>
      <c r="OWJ41" s="2027"/>
      <c r="OWK41" s="2027"/>
      <c r="OWL41" s="2027"/>
      <c r="OWM41" s="2027"/>
      <c r="OWN41" s="2027"/>
      <c r="OWO41" s="2027"/>
      <c r="OWP41" s="2027"/>
      <c r="OWQ41" s="2027"/>
      <c r="OWR41" s="2027"/>
      <c r="OWS41" s="2027"/>
      <c r="OWT41" s="2027"/>
      <c r="OWU41" s="2027"/>
      <c r="OWV41" s="2027"/>
      <c r="OWW41" s="2027"/>
      <c r="OWX41" s="2027"/>
      <c r="OWY41" s="2027"/>
      <c r="OWZ41" s="2027"/>
      <c r="OXA41" s="2027"/>
      <c r="OXB41" s="2027"/>
      <c r="OXC41" s="2027"/>
      <c r="OXD41" s="2027"/>
      <c r="OXE41" s="2027"/>
      <c r="OXF41" s="2027"/>
      <c r="OXG41" s="2027"/>
      <c r="OXH41" s="2027"/>
      <c r="OXI41" s="2027"/>
      <c r="OXJ41" s="2027"/>
      <c r="OXK41" s="2027"/>
      <c r="OXL41" s="2027"/>
      <c r="OXM41" s="2027"/>
      <c r="OXN41" s="2027"/>
      <c r="OXO41" s="2027"/>
      <c r="OXP41" s="2027"/>
      <c r="OXQ41" s="2027"/>
      <c r="OXR41" s="2027"/>
      <c r="OXS41" s="2027"/>
      <c r="OXT41" s="2027"/>
      <c r="OXU41" s="2027"/>
      <c r="OXV41" s="2027"/>
      <c r="OXW41" s="2027"/>
      <c r="OXX41" s="2027"/>
      <c r="OXY41" s="2027"/>
      <c r="OXZ41" s="2027"/>
      <c r="OYA41" s="2027"/>
      <c r="OYB41" s="2027"/>
      <c r="OYC41" s="2027"/>
      <c r="OYD41" s="2027"/>
      <c r="OYE41" s="2027"/>
      <c r="OYF41" s="2027"/>
      <c r="OYG41" s="2027"/>
      <c r="OYH41" s="2027"/>
      <c r="OYI41" s="2027"/>
      <c r="OYJ41" s="2027"/>
      <c r="OYK41" s="2027"/>
      <c r="OYL41" s="2027"/>
      <c r="OYM41" s="2027"/>
      <c r="OYN41" s="2027"/>
      <c r="OYO41" s="2027"/>
      <c r="OYP41" s="2027"/>
      <c r="OYQ41" s="2027"/>
      <c r="OYR41" s="2027"/>
      <c r="OYS41" s="2027"/>
      <c r="OYT41" s="2027"/>
      <c r="OYU41" s="2027"/>
      <c r="OYV41" s="2027"/>
      <c r="OYW41" s="2027"/>
      <c r="OYX41" s="2027"/>
      <c r="OYY41" s="2027"/>
      <c r="OYZ41" s="2027"/>
      <c r="OZA41" s="2027"/>
      <c r="OZB41" s="2027"/>
      <c r="OZC41" s="2027"/>
      <c r="OZD41" s="2027"/>
      <c r="OZE41" s="2027"/>
      <c r="OZF41" s="2027"/>
      <c r="OZG41" s="2027"/>
      <c r="OZH41" s="2027"/>
      <c r="OZI41" s="2027"/>
      <c r="OZJ41" s="2027"/>
      <c r="OZK41" s="2027"/>
      <c r="OZL41" s="2027"/>
      <c r="OZM41" s="2027"/>
      <c r="OZN41" s="2027"/>
      <c r="OZO41" s="2027"/>
      <c r="OZP41" s="2027"/>
      <c r="OZQ41" s="2027"/>
      <c r="OZR41" s="2027"/>
      <c r="OZS41" s="2027"/>
      <c r="OZT41" s="2027"/>
      <c r="OZU41" s="2027"/>
      <c r="OZV41" s="2027"/>
      <c r="OZW41" s="2027"/>
      <c r="OZX41" s="2027"/>
      <c r="OZY41" s="2027"/>
      <c r="OZZ41" s="2027"/>
      <c r="PAA41" s="2027"/>
      <c r="PAB41" s="2027"/>
      <c r="PAC41" s="2027"/>
      <c r="PAD41" s="2027"/>
      <c r="PAE41" s="2027"/>
      <c r="PAF41" s="2027"/>
      <c r="PAG41" s="2027"/>
      <c r="PAH41" s="2027"/>
      <c r="PAI41" s="2027"/>
      <c r="PAJ41" s="2027"/>
      <c r="PAK41" s="2027"/>
      <c r="PAL41" s="2027"/>
      <c r="PAM41" s="2027"/>
      <c r="PAN41" s="2027"/>
      <c r="PAO41" s="2027"/>
      <c r="PAP41" s="2027"/>
      <c r="PAQ41" s="2027"/>
      <c r="PAR41" s="2027"/>
      <c r="PAS41" s="2027"/>
      <c r="PAT41" s="2027"/>
      <c r="PAU41" s="2027"/>
      <c r="PAV41" s="2027"/>
      <c r="PAW41" s="2027"/>
      <c r="PAX41" s="2027"/>
      <c r="PAY41" s="2027"/>
      <c r="PAZ41" s="2027"/>
      <c r="PBA41" s="2027"/>
      <c r="PBB41" s="2027"/>
      <c r="PBC41" s="2027"/>
      <c r="PBD41" s="2027"/>
      <c r="PBE41" s="2027"/>
      <c r="PBF41" s="2027"/>
      <c r="PBG41" s="2027"/>
      <c r="PBH41" s="2027"/>
      <c r="PBI41" s="2027"/>
      <c r="PBJ41" s="2027"/>
      <c r="PBK41" s="2027"/>
      <c r="PBL41" s="2027"/>
      <c r="PBM41" s="2027"/>
      <c r="PBN41" s="2027"/>
      <c r="PBO41" s="2027"/>
      <c r="PBP41" s="2027"/>
      <c r="PBQ41" s="2027"/>
      <c r="PBR41" s="2027"/>
      <c r="PBS41" s="2027"/>
      <c r="PBT41" s="2027"/>
      <c r="PBU41" s="2027"/>
      <c r="PBV41" s="2027"/>
      <c r="PBW41" s="2027"/>
      <c r="PBX41" s="2027"/>
      <c r="PBY41" s="2027"/>
      <c r="PBZ41" s="2027"/>
      <c r="PCA41" s="2027"/>
      <c r="PCB41" s="2027"/>
      <c r="PCC41" s="2027"/>
      <c r="PCD41" s="2027"/>
      <c r="PCE41" s="2027"/>
      <c r="PCF41" s="2027"/>
      <c r="PCG41" s="2027"/>
      <c r="PCH41" s="2027"/>
      <c r="PCI41" s="2027"/>
      <c r="PCJ41" s="2027"/>
      <c r="PCK41" s="2027"/>
      <c r="PCL41" s="2027"/>
      <c r="PCM41" s="2027"/>
      <c r="PCN41" s="2027"/>
      <c r="PCO41" s="2027"/>
      <c r="PCP41" s="2027"/>
      <c r="PCQ41" s="2027"/>
      <c r="PCR41" s="2027"/>
      <c r="PCS41" s="2027"/>
      <c r="PCT41" s="2027"/>
      <c r="PCU41" s="2027"/>
      <c r="PCV41" s="2027"/>
      <c r="PCW41" s="2027"/>
      <c r="PCX41" s="2027"/>
      <c r="PCY41" s="2027"/>
      <c r="PCZ41" s="2027"/>
      <c r="PDA41" s="2027"/>
      <c r="PDB41" s="2027"/>
      <c r="PDC41" s="2027"/>
      <c r="PDD41" s="2027"/>
      <c r="PDE41" s="2027"/>
      <c r="PDF41" s="2027"/>
      <c r="PDG41" s="2027"/>
      <c r="PDH41" s="2027"/>
      <c r="PDI41" s="2027"/>
      <c r="PDJ41" s="2027"/>
      <c r="PDK41" s="2027"/>
      <c r="PDL41" s="2027"/>
      <c r="PDM41" s="2027"/>
      <c r="PDN41" s="2027"/>
      <c r="PDO41" s="2027"/>
      <c r="PDP41" s="2027"/>
      <c r="PDQ41" s="2027"/>
      <c r="PDR41" s="2027"/>
      <c r="PDS41" s="2027"/>
      <c r="PDT41" s="2027"/>
      <c r="PDU41" s="2027"/>
      <c r="PDV41" s="2027"/>
      <c r="PDW41" s="2027"/>
      <c r="PDX41" s="2027"/>
      <c r="PDY41" s="2027"/>
      <c r="PDZ41" s="2027"/>
      <c r="PEA41" s="2027"/>
      <c r="PEB41" s="2027"/>
      <c r="PEC41" s="2027"/>
      <c r="PED41" s="2027"/>
      <c r="PEE41" s="2027"/>
      <c r="PEF41" s="2027"/>
      <c r="PEG41" s="2027"/>
      <c r="PEH41" s="2027"/>
      <c r="PEI41" s="2027"/>
      <c r="PEJ41" s="2027"/>
      <c r="PEK41" s="2027"/>
      <c r="PEL41" s="2027"/>
      <c r="PEM41" s="2027"/>
      <c r="PEN41" s="2027"/>
      <c r="PEO41" s="2027"/>
      <c r="PEP41" s="2027"/>
      <c r="PEQ41" s="2027"/>
      <c r="PER41" s="2027"/>
      <c r="PES41" s="2027"/>
      <c r="PET41" s="2027"/>
      <c r="PEU41" s="2027"/>
      <c r="PEV41" s="2027"/>
      <c r="PEW41" s="2027"/>
      <c r="PEX41" s="2027"/>
      <c r="PEY41" s="2027"/>
      <c r="PEZ41" s="2027"/>
      <c r="PFA41" s="2027"/>
      <c r="PFB41" s="2027"/>
      <c r="PFC41" s="2027"/>
      <c r="PFD41" s="2027"/>
      <c r="PFE41" s="2027"/>
      <c r="PFF41" s="2027"/>
      <c r="PFG41" s="2027"/>
      <c r="PFH41" s="2027"/>
      <c r="PFI41" s="2027"/>
      <c r="PFJ41" s="2027"/>
      <c r="PFK41" s="2027"/>
      <c r="PFL41" s="2027"/>
      <c r="PFM41" s="2027"/>
      <c r="PFN41" s="2027"/>
      <c r="PFO41" s="2027"/>
      <c r="PFP41" s="2027"/>
      <c r="PFQ41" s="2027"/>
      <c r="PFR41" s="2027"/>
      <c r="PFS41" s="2027"/>
      <c r="PFT41" s="2027"/>
      <c r="PFU41" s="2027"/>
      <c r="PFV41" s="2027"/>
      <c r="PFW41" s="2027"/>
      <c r="PFX41" s="2027"/>
      <c r="PFY41" s="2027"/>
      <c r="PFZ41" s="2027"/>
      <c r="PGA41" s="2027"/>
      <c r="PGB41" s="2027"/>
      <c r="PGC41" s="2027"/>
      <c r="PGD41" s="2027"/>
      <c r="PGE41" s="2027"/>
      <c r="PGF41" s="2027"/>
      <c r="PGG41" s="2027"/>
      <c r="PGH41" s="2027"/>
      <c r="PGI41" s="2027"/>
      <c r="PGJ41" s="2027"/>
      <c r="PGK41" s="2027"/>
      <c r="PGL41" s="2027"/>
      <c r="PGM41" s="2027"/>
      <c r="PGN41" s="2027"/>
      <c r="PGO41" s="2027"/>
      <c r="PGP41" s="2027"/>
      <c r="PGQ41" s="2027"/>
      <c r="PGR41" s="2027"/>
      <c r="PGS41" s="2027"/>
      <c r="PGT41" s="2027"/>
      <c r="PGU41" s="2027"/>
      <c r="PGV41" s="2027"/>
      <c r="PGW41" s="2027"/>
      <c r="PGX41" s="2027"/>
      <c r="PGY41" s="2027"/>
      <c r="PGZ41" s="2027"/>
      <c r="PHA41" s="2027"/>
      <c r="PHB41" s="2027"/>
      <c r="PHC41" s="2027"/>
      <c r="PHD41" s="2027"/>
      <c r="PHE41" s="2027"/>
      <c r="PHF41" s="2027"/>
      <c r="PHG41" s="2027"/>
      <c r="PHH41" s="2027"/>
      <c r="PHI41" s="2027"/>
      <c r="PHJ41" s="2027"/>
      <c r="PHK41" s="2027"/>
      <c r="PHL41" s="2027"/>
      <c r="PHM41" s="2027"/>
      <c r="PHN41" s="2027"/>
      <c r="PHO41" s="2027"/>
      <c r="PHP41" s="2027"/>
      <c r="PHQ41" s="2027"/>
      <c r="PHR41" s="2027"/>
      <c r="PHS41" s="2027"/>
      <c r="PHT41" s="2027"/>
      <c r="PHU41" s="2027"/>
      <c r="PHV41" s="2027"/>
      <c r="PHW41" s="2027"/>
      <c r="PHX41" s="2027"/>
      <c r="PHY41" s="2027"/>
      <c r="PHZ41" s="2027"/>
      <c r="PIA41" s="2027"/>
      <c r="PIB41" s="2027"/>
      <c r="PIC41" s="2027"/>
      <c r="PID41" s="2027"/>
      <c r="PIE41" s="2027"/>
      <c r="PIF41" s="2027"/>
      <c r="PIG41" s="2027"/>
      <c r="PIH41" s="2027"/>
      <c r="PII41" s="2027"/>
      <c r="PIJ41" s="2027"/>
      <c r="PIK41" s="2027"/>
      <c r="PIL41" s="2027"/>
      <c r="PIM41" s="2027"/>
      <c r="PIN41" s="2027"/>
      <c r="PIO41" s="2027"/>
      <c r="PIP41" s="2027"/>
      <c r="PIQ41" s="2027"/>
      <c r="PIR41" s="2027"/>
      <c r="PIS41" s="2027"/>
      <c r="PIT41" s="2027"/>
      <c r="PIU41" s="2027"/>
      <c r="PIV41" s="2027"/>
      <c r="PIW41" s="2027"/>
      <c r="PIX41" s="2027"/>
      <c r="PIY41" s="2027"/>
      <c r="PIZ41" s="2027"/>
      <c r="PJA41" s="2027"/>
      <c r="PJB41" s="2027"/>
      <c r="PJC41" s="2027"/>
      <c r="PJD41" s="2027"/>
      <c r="PJE41" s="2027"/>
      <c r="PJF41" s="2027"/>
      <c r="PJG41" s="2027"/>
      <c r="PJH41" s="2027"/>
      <c r="PJI41" s="2027"/>
      <c r="PJJ41" s="2027"/>
      <c r="PJK41" s="2027"/>
      <c r="PJL41" s="2027"/>
      <c r="PJM41" s="2027"/>
      <c r="PJN41" s="2027"/>
      <c r="PJO41" s="2027"/>
      <c r="PJP41" s="2027"/>
      <c r="PJQ41" s="2027"/>
      <c r="PJR41" s="2027"/>
      <c r="PJS41" s="2027"/>
      <c r="PJT41" s="2027"/>
      <c r="PJU41" s="2027"/>
      <c r="PJV41" s="2027"/>
      <c r="PJW41" s="2027"/>
      <c r="PJX41" s="2027"/>
      <c r="PJY41" s="2027"/>
      <c r="PJZ41" s="2027"/>
      <c r="PKA41" s="2027"/>
      <c r="PKB41" s="2027"/>
      <c r="PKC41" s="2027"/>
      <c r="PKD41" s="2027"/>
      <c r="PKE41" s="2027"/>
      <c r="PKF41" s="2027"/>
      <c r="PKG41" s="2027"/>
      <c r="PKH41" s="2027"/>
      <c r="PKI41" s="2027"/>
      <c r="PKJ41" s="2027"/>
      <c r="PKK41" s="2027"/>
      <c r="PKL41" s="2027"/>
      <c r="PKM41" s="2027"/>
      <c r="PKN41" s="2027"/>
      <c r="PKO41" s="2027"/>
      <c r="PKP41" s="2027"/>
      <c r="PKQ41" s="2027"/>
      <c r="PKR41" s="2027"/>
      <c r="PKS41" s="2027"/>
      <c r="PKT41" s="2027"/>
      <c r="PKU41" s="2027"/>
      <c r="PKV41" s="2027"/>
      <c r="PKW41" s="2027"/>
      <c r="PKX41" s="2027"/>
      <c r="PKY41" s="2027"/>
      <c r="PKZ41" s="2027"/>
      <c r="PLA41" s="2027"/>
      <c r="PLB41" s="2027"/>
      <c r="PLC41" s="2027"/>
      <c r="PLD41" s="2027"/>
      <c r="PLE41" s="2027"/>
      <c r="PLF41" s="2027"/>
      <c r="PLG41" s="2027"/>
      <c r="PLH41" s="2027"/>
      <c r="PLI41" s="2027"/>
      <c r="PLJ41" s="2027"/>
      <c r="PLK41" s="2027"/>
      <c r="PLL41" s="2027"/>
      <c r="PLM41" s="2027"/>
      <c r="PLN41" s="2027"/>
      <c r="PLO41" s="2027"/>
      <c r="PLP41" s="2027"/>
      <c r="PLQ41" s="2027"/>
      <c r="PLR41" s="2027"/>
      <c r="PLS41" s="2027"/>
      <c r="PLT41" s="2027"/>
      <c r="PLU41" s="2027"/>
      <c r="PLV41" s="2027"/>
      <c r="PLW41" s="2027"/>
      <c r="PLX41" s="2027"/>
      <c r="PLY41" s="2027"/>
      <c r="PLZ41" s="2027"/>
      <c r="PMA41" s="2027"/>
      <c r="PMB41" s="2027"/>
      <c r="PMC41" s="2027"/>
      <c r="PMD41" s="2027"/>
      <c r="PME41" s="2027"/>
      <c r="PMF41" s="2027"/>
      <c r="PMG41" s="2027"/>
      <c r="PMH41" s="2027"/>
      <c r="PMI41" s="2027"/>
      <c r="PMJ41" s="2027"/>
      <c r="PMK41" s="2027"/>
      <c r="PML41" s="2027"/>
      <c r="PMM41" s="2027"/>
      <c r="PMN41" s="2027"/>
      <c r="PMO41" s="2027"/>
      <c r="PMP41" s="2027"/>
      <c r="PMQ41" s="2027"/>
      <c r="PMR41" s="2027"/>
      <c r="PMS41" s="2027"/>
      <c r="PMT41" s="2027"/>
      <c r="PMU41" s="2027"/>
      <c r="PMV41" s="2027"/>
      <c r="PMW41" s="2027"/>
      <c r="PMX41" s="2027"/>
      <c r="PMY41" s="2027"/>
      <c r="PMZ41" s="2027"/>
      <c r="PNA41" s="2027"/>
      <c r="PNB41" s="2027"/>
      <c r="PNC41" s="2027"/>
      <c r="PND41" s="2027"/>
      <c r="PNE41" s="2027"/>
      <c r="PNF41" s="2027"/>
      <c r="PNG41" s="2027"/>
      <c r="PNH41" s="2027"/>
      <c r="PNI41" s="2027"/>
      <c r="PNJ41" s="2027"/>
      <c r="PNK41" s="2027"/>
      <c r="PNL41" s="2027"/>
      <c r="PNM41" s="2027"/>
      <c r="PNN41" s="2027"/>
      <c r="PNO41" s="2027"/>
      <c r="PNP41" s="2027"/>
      <c r="PNQ41" s="2027"/>
      <c r="PNR41" s="2027"/>
      <c r="PNS41" s="2027"/>
      <c r="PNT41" s="2027"/>
      <c r="PNU41" s="2027"/>
      <c r="PNV41" s="2027"/>
      <c r="PNW41" s="2027"/>
      <c r="PNX41" s="2027"/>
      <c r="PNY41" s="2027"/>
      <c r="PNZ41" s="2027"/>
      <c r="POA41" s="2027"/>
      <c r="POB41" s="2027"/>
      <c r="POC41" s="2027"/>
      <c r="POD41" s="2027"/>
      <c r="POE41" s="2027"/>
      <c r="POF41" s="2027"/>
      <c r="POG41" s="2027"/>
      <c r="POH41" s="2027"/>
      <c r="POI41" s="2027"/>
      <c r="POJ41" s="2027"/>
      <c r="POK41" s="2027"/>
      <c r="POL41" s="2027"/>
      <c r="POM41" s="2027"/>
      <c r="PON41" s="2027"/>
      <c r="POO41" s="2027"/>
      <c r="POP41" s="2027"/>
      <c r="POQ41" s="2027"/>
      <c r="POR41" s="2027"/>
      <c r="POS41" s="2027"/>
      <c r="POT41" s="2027"/>
      <c r="POU41" s="2027"/>
      <c r="POV41" s="2027"/>
      <c r="POW41" s="2027"/>
      <c r="POX41" s="2027"/>
      <c r="POY41" s="2027"/>
      <c r="POZ41" s="2027"/>
      <c r="PPA41" s="2027"/>
      <c r="PPB41" s="2027"/>
      <c r="PPC41" s="2027"/>
      <c r="PPD41" s="2027"/>
      <c r="PPE41" s="2027"/>
      <c r="PPF41" s="2027"/>
      <c r="PPG41" s="2027"/>
      <c r="PPH41" s="2027"/>
      <c r="PPI41" s="2027"/>
      <c r="PPJ41" s="2027"/>
      <c r="PPK41" s="2027"/>
      <c r="PPL41" s="2027"/>
      <c r="PPM41" s="2027"/>
      <c r="PPN41" s="2027"/>
      <c r="PPO41" s="2027"/>
      <c r="PPP41" s="2027"/>
      <c r="PPQ41" s="2027"/>
      <c r="PPR41" s="2027"/>
      <c r="PPS41" s="2027"/>
      <c r="PPT41" s="2027"/>
      <c r="PPU41" s="2027"/>
      <c r="PPV41" s="2027"/>
      <c r="PPW41" s="2027"/>
      <c r="PPX41" s="2027"/>
      <c r="PPY41" s="2027"/>
      <c r="PPZ41" s="2027"/>
      <c r="PQA41" s="2027"/>
      <c r="PQB41" s="2027"/>
      <c r="PQC41" s="2027"/>
      <c r="PQD41" s="2027"/>
      <c r="PQE41" s="2027"/>
      <c r="PQF41" s="2027"/>
      <c r="PQG41" s="2027"/>
      <c r="PQH41" s="2027"/>
      <c r="PQI41" s="2027"/>
      <c r="PQJ41" s="2027"/>
      <c r="PQK41" s="2027"/>
      <c r="PQL41" s="2027"/>
      <c r="PQM41" s="2027"/>
      <c r="PQN41" s="2027"/>
      <c r="PQO41" s="2027"/>
      <c r="PQP41" s="2027"/>
      <c r="PQQ41" s="2027"/>
      <c r="PQR41" s="2027"/>
      <c r="PQS41" s="2027"/>
      <c r="PQT41" s="2027"/>
      <c r="PQU41" s="2027"/>
      <c r="PQV41" s="2027"/>
      <c r="PQW41" s="2027"/>
      <c r="PQX41" s="2027"/>
      <c r="PQY41" s="2027"/>
      <c r="PQZ41" s="2027"/>
      <c r="PRA41" s="2027"/>
      <c r="PRB41" s="2027"/>
      <c r="PRC41" s="2027"/>
      <c r="PRD41" s="2027"/>
      <c r="PRE41" s="2027"/>
      <c r="PRF41" s="2027"/>
      <c r="PRG41" s="2027"/>
      <c r="PRH41" s="2027"/>
      <c r="PRI41" s="2027"/>
      <c r="PRJ41" s="2027"/>
      <c r="PRK41" s="2027"/>
      <c r="PRL41" s="2027"/>
      <c r="PRM41" s="2027"/>
      <c r="PRN41" s="2027"/>
      <c r="PRO41" s="2027"/>
      <c r="PRP41" s="2027"/>
      <c r="PRQ41" s="2027"/>
      <c r="PRR41" s="2027"/>
      <c r="PRS41" s="2027"/>
      <c r="PRT41" s="2027"/>
      <c r="PRU41" s="2027"/>
      <c r="PRV41" s="2027"/>
      <c r="PRW41" s="2027"/>
      <c r="PRX41" s="2027"/>
      <c r="PRY41" s="2027"/>
      <c r="PRZ41" s="2027"/>
      <c r="PSA41" s="2027"/>
      <c r="PSB41" s="2027"/>
      <c r="PSC41" s="2027"/>
      <c r="PSD41" s="2027"/>
      <c r="PSE41" s="2027"/>
      <c r="PSF41" s="2027"/>
      <c r="PSG41" s="2027"/>
      <c r="PSH41" s="2027"/>
      <c r="PSI41" s="2027"/>
      <c r="PSJ41" s="2027"/>
      <c r="PSK41" s="2027"/>
      <c r="PSL41" s="2027"/>
      <c r="PSM41" s="2027"/>
      <c r="PSN41" s="2027"/>
      <c r="PSO41" s="2027"/>
      <c r="PSP41" s="2027"/>
      <c r="PSQ41" s="2027"/>
      <c r="PSR41" s="2027"/>
      <c r="PSS41" s="2027"/>
      <c r="PST41" s="2027"/>
      <c r="PSU41" s="2027"/>
      <c r="PSV41" s="2027"/>
      <c r="PSW41" s="2027"/>
      <c r="PSX41" s="2027"/>
      <c r="PSY41" s="2027"/>
      <c r="PSZ41" s="2027"/>
      <c r="PTA41" s="2027"/>
      <c r="PTB41" s="2027"/>
      <c r="PTC41" s="2027"/>
      <c r="PTD41" s="2027"/>
      <c r="PTE41" s="2027"/>
      <c r="PTF41" s="2027"/>
      <c r="PTG41" s="2027"/>
      <c r="PTH41" s="2027"/>
      <c r="PTI41" s="2027"/>
      <c r="PTJ41" s="2027"/>
      <c r="PTK41" s="2027"/>
      <c r="PTL41" s="2027"/>
      <c r="PTM41" s="2027"/>
      <c r="PTN41" s="2027"/>
      <c r="PTO41" s="2027"/>
      <c r="PTP41" s="2027"/>
      <c r="PTQ41" s="2027"/>
      <c r="PTR41" s="2027"/>
      <c r="PTS41" s="2027"/>
      <c r="PTT41" s="2027"/>
      <c r="PTU41" s="2027"/>
      <c r="PTV41" s="2027"/>
      <c r="PTW41" s="2027"/>
      <c r="PTX41" s="2027"/>
      <c r="PTY41" s="2027"/>
      <c r="PTZ41" s="2027"/>
      <c r="PUA41" s="2027"/>
      <c r="PUB41" s="2027"/>
      <c r="PUC41" s="2027"/>
      <c r="PUD41" s="2027"/>
      <c r="PUE41" s="2027"/>
      <c r="PUF41" s="2027"/>
      <c r="PUG41" s="2027"/>
      <c r="PUH41" s="2027"/>
      <c r="PUI41" s="2027"/>
      <c r="PUJ41" s="2027"/>
      <c r="PUK41" s="2027"/>
      <c r="PUL41" s="2027"/>
      <c r="PUM41" s="2027"/>
      <c r="PUN41" s="2027"/>
      <c r="PUO41" s="2027"/>
      <c r="PUP41" s="2027"/>
      <c r="PUQ41" s="2027"/>
      <c r="PUR41" s="2027"/>
      <c r="PUS41" s="2027"/>
      <c r="PUT41" s="2027"/>
      <c r="PUU41" s="2027"/>
      <c r="PUV41" s="2027"/>
      <c r="PUW41" s="2027"/>
      <c r="PUX41" s="2027"/>
      <c r="PUY41" s="2027"/>
      <c r="PUZ41" s="2027"/>
      <c r="PVA41" s="2027"/>
      <c r="PVB41" s="2027"/>
      <c r="PVC41" s="2027"/>
      <c r="PVD41" s="2027"/>
      <c r="PVE41" s="2027"/>
      <c r="PVF41" s="2027"/>
      <c r="PVG41" s="2027"/>
      <c r="PVH41" s="2027"/>
      <c r="PVI41" s="2027"/>
      <c r="PVJ41" s="2027"/>
      <c r="PVK41" s="2027"/>
      <c r="PVL41" s="2027"/>
      <c r="PVM41" s="2027"/>
      <c r="PVN41" s="2027"/>
      <c r="PVO41" s="2027"/>
      <c r="PVP41" s="2027"/>
      <c r="PVQ41" s="2027"/>
      <c r="PVR41" s="2027"/>
      <c r="PVS41" s="2027"/>
      <c r="PVT41" s="2027"/>
      <c r="PVU41" s="2027"/>
      <c r="PVV41" s="2027"/>
      <c r="PVW41" s="2027"/>
      <c r="PVX41" s="2027"/>
      <c r="PVY41" s="2027"/>
      <c r="PVZ41" s="2027"/>
      <c r="PWA41" s="2027"/>
      <c r="PWB41" s="2027"/>
      <c r="PWC41" s="2027"/>
      <c r="PWD41" s="2027"/>
      <c r="PWE41" s="2027"/>
      <c r="PWF41" s="2027"/>
      <c r="PWG41" s="2027"/>
      <c r="PWH41" s="2027"/>
      <c r="PWI41" s="2027"/>
      <c r="PWJ41" s="2027"/>
      <c r="PWK41" s="2027"/>
      <c r="PWL41" s="2027"/>
      <c r="PWM41" s="2027"/>
      <c r="PWN41" s="2027"/>
      <c r="PWO41" s="2027"/>
      <c r="PWP41" s="2027"/>
      <c r="PWQ41" s="2027"/>
      <c r="PWR41" s="2027"/>
      <c r="PWS41" s="2027"/>
      <c r="PWT41" s="2027"/>
      <c r="PWU41" s="2027"/>
      <c r="PWV41" s="2027"/>
      <c r="PWW41" s="2027"/>
      <c r="PWX41" s="2027"/>
      <c r="PWY41" s="2027"/>
      <c r="PWZ41" s="2027"/>
      <c r="PXA41" s="2027"/>
      <c r="PXB41" s="2027"/>
      <c r="PXC41" s="2027"/>
      <c r="PXD41" s="2027"/>
      <c r="PXE41" s="2027"/>
      <c r="PXF41" s="2027"/>
      <c r="PXG41" s="2027"/>
      <c r="PXH41" s="2027"/>
      <c r="PXI41" s="2027"/>
      <c r="PXJ41" s="2027"/>
      <c r="PXK41" s="2027"/>
      <c r="PXL41" s="2027"/>
      <c r="PXM41" s="2027"/>
      <c r="PXN41" s="2027"/>
      <c r="PXO41" s="2027"/>
      <c r="PXP41" s="2027"/>
      <c r="PXQ41" s="2027"/>
      <c r="PXR41" s="2027"/>
      <c r="PXS41" s="2027"/>
      <c r="PXT41" s="2027"/>
      <c r="PXU41" s="2027"/>
      <c r="PXV41" s="2027"/>
      <c r="PXW41" s="2027"/>
      <c r="PXX41" s="2027"/>
      <c r="PXY41" s="2027"/>
      <c r="PXZ41" s="2027"/>
      <c r="PYA41" s="2027"/>
      <c r="PYB41" s="2027"/>
      <c r="PYC41" s="2027"/>
      <c r="PYD41" s="2027"/>
      <c r="PYE41" s="2027"/>
      <c r="PYF41" s="2027"/>
      <c r="PYG41" s="2027"/>
      <c r="PYH41" s="2027"/>
      <c r="PYI41" s="2027"/>
      <c r="PYJ41" s="2027"/>
      <c r="PYK41" s="2027"/>
      <c r="PYL41" s="2027"/>
      <c r="PYM41" s="2027"/>
      <c r="PYN41" s="2027"/>
      <c r="PYO41" s="2027"/>
      <c r="PYP41" s="2027"/>
      <c r="PYQ41" s="2027"/>
      <c r="PYR41" s="2027"/>
      <c r="PYS41" s="2027"/>
      <c r="PYT41" s="2027"/>
      <c r="PYU41" s="2027"/>
      <c r="PYV41" s="2027"/>
      <c r="PYW41" s="2027"/>
      <c r="PYX41" s="2027"/>
      <c r="PYY41" s="2027"/>
      <c r="PYZ41" s="2027"/>
      <c r="PZA41" s="2027"/>
      <c r="PZB41" s="2027"/>
      <c r="PZC41" s="2027"/>
      <c r="PZD41" s="2027"/>
      <c r="PZE41" s="2027"/>
      <c r="PZF41" s="2027"/>
      <c r="PZG41" s="2027"/>
      <c r="PZH41" s="2027"/>
      <c r="PZI41" s="2027"/>
      <c r="PZJ41" s="2027"/>
      <c r="PZK41" s="2027"/>
      <c r="PZL41" s="2027"/>
      <c r="PZM41" s="2027"/>
      <c r="PZN41" s="2027"/>
      <c r="PZO41" s="2027"/>
      <c r="PZP41" s="2027"/>
      <c r="PZQ41" s="2027"/>
      <c r="PZR41" s="2027"/>
      <c r="PZS41" s="2027"/>
      <c r="PZT41" s="2027"/>
      <c r="PZU41" s="2027"/>
      <c r="PZV41" s="2027"/>
      <c r="PZW41" s="2027"/>
      <c r="PZX41" s="2027"/>
      <c r="PZY41" s="2027"/>
      <c r="PZZ41" s="2027"/>
      <c r="QAA41" s="2027"/>
      <c r="QAB41" s="2027"/>
      <c r="QAC41" s="2027"/>
      <c r="QAD41" s="2027"/>
      <c r="QAE41" s="2027"/>
      <c r="QAF41" s="2027"/>
      <c r="QAG41" s="2027"/>
      <c r="QAH41" s="2027"/>
      <c r="QAI41" s="2027"/>
      <c r="QAJ41" s="2027"/>
      <c r="QAK41" s="2027"/>
      <c r="QAL41" s="2027"/>
      <c r="QAM41" s="2027"/>
      <c r="QAN41" s="2027"/>
      <c r="QAO41" s="2027"/>
      <c r="QAP41" s="2027"/>
      <c r="QAQ41" s="2027"/>
      <c r="QAR41" s="2027"/>
      <c r="QAS41" s="2027"/>
      <c r="QAT41" s="2027"/>
      <c r="QAU41" s="2027"/>
      <c r="QAV41" s="2027"/>
      <c r="QAW41" s="2027"/>
      <c r="QAX41" s="2027"/>
      <c r="QAY41" s="2027"/>
      <c r="QAZ41" s="2027"/>
      <c r="QBA41" s="2027"/>
      <c r="QBB41" s="2027"/>
      <c r="QBC41" s="2027"/>
      <c r="QBD41" s="2027"/>
      <c r="QBE41" s="2027"/>
      <c r="QBF41" s="2027"/>
      <c r="QBG41" s="2027"/>
      <c r="QBH41" s="2027"/>
      <c r="QBI41" s="2027"/>
      <c r="QBJ41" s="2027"/>
      <c r="QBK41" s="2027"/>
      <c r="QBL41" s="2027"/>
      <c r="QBM41" s="2027"/>
      <c r="QBN41" s="2027"/>
      <c r="QBO41" s="2027"/>
      <c r="QBP41" s="2027"/>
      <c r="QBQ41" s="2027"/>
      <c r="QBR41" s="2027"/>
      <c r="QBS41" s="2027"/>
      <c r="QBT41" s="2027"/>
      <c r="QBU41" s="2027"/>
      <c r="QBV41" s="2027"/>
      <c r="QBW41" s="2027"/>
      <c r="QBX41" s="2027"/>
      <c r="QBY41" s="2027"/>
      <c r="QBZ41" s="2027"/>
      <c r="QCA41" s="2027"/>
      <c r="QCB41" s="2027"/>
      <c r="QCC41" s="2027"/>
      <c r="QCD41" s="2027"/>
      <c r="QCE41" s="2027"/>
      <c r="QCF41" s="2027"/>
      <c r="QCG41" s="2027"/>
      <c r="QCH41" s="2027"/>
      <c r="QCI41" s="2027"/>
      <c r="QCJ41" s="2027"/>
      <c r="QCK41" s="2027"/>
      <c r="QCL41" s="2027"/>
      <c r="QCM41" s="2027"/>
      <c r="QCN41" s="2027"/>
      <c r="QCO41" s="2027"/>
      <c r="QCP41" s="2027"/>
      <c r="QCQ41" s="2027"/>
      <c r="QCR41" s="2027"/>
      <c r="QCS41" s="2027"/>
      <c r="QCT41" s="2027"/>
      <c r="QCU41" s="2027"/>
      <c r="QCV41" s="2027"/>
      <c r="QCW41" s="2027"/>
      <c r="QCX41" s="2027"/>
      <c r="QCY41" s="2027"/>
      <c r="QCZ41" s="2027"/>
      <c r="QDA41" s="2027"/>
      <c r="QDB41" s="2027"/>
      <c r="QDC41" s="2027"/>
      <c r="QDD41" s="2027"/>
      <c r="QDE41" s="2027"/>
      <c r="QDF41" s="2027"/>
      <c r="QDG41" s="2027"/>
      <c r="QDH41" s="2027"/>
      <c r="QDI41" s="2027"/>
      <c r="QDJ41" s="2027"/>
      <c r="QDK41" s="2027"/>
      <c r="QDL41" s="2027"/>
      <c r="QDM41" s="2027"/>
      <c r="QDN41" s="2027"/>
      <c r="QDO41" s="2027"/>
      <c r="QDP41" s="2027"/>
      <c r="QDQ41" s="2027"/>
      <c r="QDR41" s="2027"/>
      <c r="QDS41" s="2027"/>
      <c r="QDT41" s="2027"/>
      <c r="QDU41" s="2027"/>
      <c r="QDV41" s="2027"/>
      <c r="QDW41" s="2027"/>
      <c r="QDX41" s="2027"/>
      <c r="QDY41" s="2027"/>
      <c r="QDZ41" s="2027"/>
      <c r="QEA41" s="2027"/>
      <c r="QEB41" s="2027"/>
      <c r="QEC41" s="2027"/>
      <c r="QED41" s="2027"/>
      <c r="QEE41" s="2027"/>
      <c r="QEF41" s="2027"/>
      <c r="QEG41" s="2027"/>
      <c r="QEH41" s="2027"/>
      <c r="QEI41" s="2027"/>
      <c r="QEJ41" s="2027"/>
      <c r="QEK41" s="2027"/>
      <c r="QEL41" s="2027"/>
      <c r="QEM41" s="2027"/>
      <c r="QEN41" s="2027"/>
      <c r="QEO41" s="2027"/>
      <c r="QEP41" s="2027"/>
      <c r="QEQ41" s="2027"/>
      <c r="QER41" s="2027"/>
      <c r="QES41" s="2027"/>
      <c r="QET41" s="2027"/>
      <c r="QEU41" s="2027"/>
      <c r="QEV41" s="2027"/>
      <c r="QEW41" s="2027"/>
      <c r="QEX41" s="2027"/>
      <c r="QEY41" s="2027"/>
      <c r="QEZ41" s="2027"/>
      <c r="QFA41" s="2027"/>
      <c r="QFB41" s="2027"/>
      <c r="QFC41" s="2027"/>
      <c r="QFD41" s="2027"/>
      <c r="QFE41" s="2027"/>
      <c r="QFF41" s="2027"/>
      <c r="QFG41" s="2027"/>
      <c r="QFH41" s="2027"/>
      <c r="QFI41" s="2027"/>
      <c r="QFJ41" s="2027"/>
      <c r="QFK41" s="2027"/>
      <c r="QFL41" s="2027"/>
      <c r="QFM41" s="2027"/>
      <c r="QFN41" s="2027"/>
      <c r="QFO41" s="2027"/>
      <c r="QFP41" s="2027"/>
      <c r="QFQ41" s="2027"/>
      <c r="QFR41" s="2027"/>
      <c r="QFS41" s="2027"/>
      <c r="QFT41" s="2027"/>
      <c r="QFU41" s="2027"/>
      <c r="QFV41" s="2027"/>
      <c r="QFW41" s="2027"/>
      <c r="QFX41" s="2027"/>
      <c r="QFY41" s="2027"/>
      <c r="QFZ41" s="2027"/>
      <c r="QGA41" s="2027"/>
      <c r="QGB41" s="2027"/>
      <c r="QGC41" s="2027"/>
      <c r="QGD41" s="2027"/>
      <c r="QGE41" s="2027"/>
      <c r="QGF41" s="2027"/>
      <c r="QGG41" s="2027"/>
      <c r="QGH41" s="2027"/>
      <c r="QGI41" s="2027"/>
      <c r="QGJ41" s="2027"/>
      <c r="QGK41" s="2027"/>
      <c r="QGL41" s="2027"/>
      <c r="QGM41" s="2027"/>
      <c r="QGN41" s="2027"/>
      <c r="QGO41" s="2027"/>
      <c r="QGP41" s="2027"/>
      <c r="QGQ41" s="2027"/>
      <c r="QGR41" s="2027"/>
      <c r="QGS41" s="2027"/>
      <c r="QGT41" s="2027"/>
      <c r="QGU41" s="2027"/>
      <c r="QGV41" s="2027"/>
      <c r="QGW41" s="2027"/>
      <c r="QGX41" s="2027"/>
      <c r="QGY41" s="2027"/>
      <c r="QGZ41" s="2027"/>
      <c r="QHA41" s="2027"/>
      <c r="QHB41" s="2027"/>
      <c r="QHC41" s="2027"/>
      <c r="QHD41" s="2027"/>
      <c r="QHE41" s="2027"/>
      <c r="QHF41" s="2027"/>
      <c r="QHG41" s="2027"/>
      <c r="QHH41" s="2027"/>
      <c r="QHI41" s="2027"/>
      <c r="QHJ41" s="2027"/>
      <c r="QHK41" s="2027"/>
      <c r="QHL41" s="2027"/>
      <c r="QHM41" s="2027"/>
      <c r="QHN41" s="2027"/>
      <c r="QHO41" s="2027"/>
      <c r="QHP41" s="2027"/>
      <c r="QHQ41" s="2027"/>
      <c r="QHR41" s="2027"/>
      <c r="QHS41" s="2027"/>
      <c r="QHT41" s="2027"/>
      <c r="QHU41" s="2027"/>
      <c r="QHV41" s="2027"/>
      <c r="QHW41" s="2027"/>
      <c r="QHX41" s="2027"/>
      <c r="QHY41" s="2027"/>
      <c r="QHZ41" s="2027"/>
      <c r="QIA41" s="2027"/>
      <c r="QIB41" s="2027"/>
      <c r="QIC41" s="2027"/>
      <c r="QID41" s="2027"/>
      <c r="QIE41" s="2027"/>
      <c r="QIF41" s="2027"/>
      <c r="QIG41" s="2027"/>
      <c r="QIH41" s="2027"/>
      <c r="QII41" s="2027"/>
      <c r="QIJ41" s="2027"/>
      <c r="QIK41" s="2027"/>
      <c r="QIL41" s="2027"/>
      <c r="QIM41" s="2027"/>
      <c r="QIN41" s="2027"/>
      <c r="QIO41" s="2027"/>
      <c r="QIP41" s="2027"/>
      <c r="QIQ41" s="2027"/>
      <c r="QIR41" s="2027"/>
      <c r="QIS41" s="2027"/>
      <c r="QIT41" s="2027"/>
      <c r="QIU41" s="2027"/>
      <c r="QIV41" s="2027"/>
      <c r="QIW41" s="2027"/>
      <c r="QIX41" s="2027"/>
      <c r="QIY41" s="2027"/>
      <c r="QIZ41" s="2027"/>
      <c r="QJA41" s="2027"/>
      <c r="QJB41" s="2027"/>
      <c r="QJC41" s="2027"/>
      <c r="QJD41" s="2027"/>
      <c r="QJE41" s="2027"/>
      <c r="QJF41" s="2027"/>
      <c r="QJG41" s="2027"/>
      <c r="QJH41" s="2027"/>
      <c r="QJI41" s="2027"/>
      <c r="QJJ41" s="2027"/>
      <c r="QJK41" s="2027"/>
      <c r="QJL41" s="2027"/>
      <c r="QJM41" s="2027"/>
      <c r="QJN41" s="2027"/>
      <c r="QJO41" s="2027"/>
      <c r="QJP41" s="2027"/>
      <c r="QJQ41" s="2027"/>
      <c r="QJR41" s="2027"/>
      <c r="QJS41" s="2027"/>
      <c r="QJT41" s="2027"/>
      <c r="QJU41" s="2027"/>
      <c r="QJV41" s="2027"/>
      <c r="QJW41" s="2027"/>
      <c r="QJX41" s="2027"/>
      <c r="QJY41" s="2027"/>
      <c r="QJZ41" s="2027"/>
      <c r="QKA41" s="2027"/>
      <c r="QKB41" s="2027"/>
      <c r="QKC41" s="2027"/>
      <c r="QKD41" s="2027"/>
      <c r="QKE41" s="2027"/>
      <c r="QKF41" s="2027"/>
      <c r="QKG41" s="2027"/>
      <c r="QKH41" s="2027"/>
      <c r="QKI41" s="2027"/>
      <c r="QKJ41" s="2027"/>
      <c r="QKK41" s="2027"/>
      <c r="QKL41" s="2027"/>
      <c r="QKM41" s="2027"/>
      <c r="QKN41" s="2027"/>
      <c r="QKO41" s="2027"/>
      <c r="QKP41" s="2027"/>
      <c r="QKQ41" s="2027"/>
      <c r="QKR41" s="2027"/>
      <c r="QKS41" s="2027"/>
      <c r="QKT41" s="2027"/>
      <c r="QKU41" s="2027"/>
      <c r="QKV41" s="2027"/>
      <c r="QKW41" s="2027"/>
      <c r="QKX41" s="2027"/>
      <c r="QKY41" s="2027"/>
      <c r="QKZ41" s="2027"/>
      <c r="QLA41" s="2027"/>
      <c r="QLB41" s="2027"/>
      <c r="QLC41" s="2027"/>
      <c r="QLD41" s="2027"/>
      <c r="QLE41" s="2027"/>
      <c r="QLF41" s="2027"/>
      <c r="QLG41" s="2027"/>
      <c r="QLH41" s="2027"/>
      <c r="QLI41" s="2027"/>
      <c r="QLJ41" s="2027"/>
      <c r="QLK41" s="2027"/>
      <c r="QLL41" s="2027"/>
      <c r="QLM41" s="2027"/>
      <c r="QLN41" s="2027"/>
      <c r="QLO41" s="2027"/>
      <c r="QLP41" s="2027"/>
      <c r="QLQ41" s="2027"/>
      <c r="QLR41" s="2027"/>
      <c r="QLS41" s="2027"/>
      <c r="QLT41" s="2027"/>
      <c r="QLU41" s="2027"/>
      <c r="QLV41" s="2027"/>
      <c r="QLW41" s="2027"/>
      <c r="QLX41" s="2027"/>
      <c r="QLY41" s="2027"/>
      <c r="QLZ41" s="2027"/>
      <c r="QMA41" s="2027"/>
      <c r="QMB41" s="2027"/>
      <c r="QMC41" s="2027"/>
      <c r="QMD41" s="2027"/>
      <c r="QME41" s="2027"/>
      <c r="QMF41" s="2027"/>
      <c r="QMG41" s="2027"/>
      <c r="QMH41" s="2027"/>
      <c r="QMI41" s="2027"/>
      <c r="QMJ41" s="2027"/>
      <c r="QMK41" s="2027"/>
      <c r="QML41" s="2027"/>
      <c r="QMM41" s="2027"/>
      <c r="QMN41" s="2027"/>
      <c r="QMO41" s="2027"/>
      <c r="QMP41" s="2027"/>
      <c r="QMQ41" s="2027"/>
      <c r="QMR41" s="2027"/>
      <c r="QMS41" s="2027"/>
      <c r="QMT41" s="2027"/>
      <c r="QMU41" s="2027"/>
      <c r="QMV41" s="2027"/>
      <c r="QMW41" s="2027"/>
      <c r="QMX41" s="2027"/>
      <c r="QMY41" s="2027"/>
      <c r="QMZ41" s="2027"/>
      <c r="QNA41" s="2027"/>
      <c r="QNB41" s="2027"/>
      <c r="QNC41" s="2027"/>
      <c r="QND41" s="2027"/>
      <c r="QNE41" s="2027"/>
      <c r="QNF41" s="2027"/>
      <c r="QNG41" s="2027"/>
      <c r="QNH41" s="2027"/>
      <c r="QNI41" s="2027"/>
      <c r="QNJ41" s="2027"/>
      <c r="QNK41" s="2027"/>
      <c r="QNL41" s="2027"/>
      <c r="QNM41" s="2027"/>
      <c r="QNN41" s="2027"/>
      <c r="QNO41" s="2027"/>
      <c r="QNP41" s="2027"/>
      <c r="QNQ41" s="2027"/>
      <c r="QNR41" s="2027"/>
      <c r="QNS41" s="2027"/>
      <c r="QNT41" s="2027"/>
      <c r="QNU41" s="2027"/>
      <c r="QNV41" s="2027"/>
      <c r="QNW41" s="2027"/>
      <c r="QNX41" s="2027"/>
      <c r="QNY41" s="2027"/>
      <c r="QNZ41" s="2027"/>
      <c r="QOA41" s="2027"/>
      <c r="QOB41" s="2027"/>
      <c r="QOC41" s="2027"/>
      <c r="QOD41" s="2027"/>
      <c r="QOE41" s="2027"/>
      <c r="QOF41" s="2027"/>
      <c r="QOG41" s="2027"/>
      <c r="QOH41" s="2027"/>
      <c r="QOI41" s="2027"/>
      <c r="QOJ41" s="2027"/>
      <c r="QOK41" s="2027"/>
      <c r="QOL41" s="2027"/>
      <c r="QOM41" s="2027"/>
      <c r="QON41" s="2027"/>
      <c r="QOO41" s="2027"/>
      <c r="QOP41" s="2027"/>
      <c r="QOQ41" s="2027"/>
      <c r="QOR41" s="2027"/>
      <c r="QOS41" s="2027"/>
      <c r="QOT41" s="2027"/>
      <c r="QOU41" s="2027"/>
      <c r="QOV41" s="2027"/>
      <c r="QOW41" s="2027"/>
      <c r="QOX41" s="2027"/>
      <c r="QOY41" s="2027"/>
      <c r="QOZ41" s="2027"/>
      <c r="QPA41" s="2027"/>
      <c r="QPB41" s="2027"/>
      <c r="QPC41" s="2027"/>
      <c r="QPD41" s="2027"/>
      <c r="QPE41" s="2027"/>
      <c r="QPF41" s="2027"/>
      <c r="QPG41" s="2027"/>
      <c r="QPH41" s="2027"/>
      <c r="QPI41" s="2027"/>
      <c r="QPJ41" s="2027"/>
      <c r="QPK41" s="2027"/>
      <c r="QPL41" s="2027"/>
      <c r="QPM41" s="2027"/>
      <c r="QPN41" s="2027"/>
      <c r="QPO41" s="2027"/>
      <c r="QPP41" s="2027"/>
      <c r="QPQ41" s="2027"/>
      <c r="QPR41" s="2027"/>
      <c r="QPS41" s="2027"/>
      <c r="QPT41" s="2027"/>
      <c r="QPU41" s="2027"/>
      <c r="QPV41" s="2027"/>
      <c r="QPW41" s="2027"/>
      <c r="QPX41" s="2027"/>
      <c r="QPY41" s="2027"/>
      <c r="QPZ41" s="2027"/>
      <c r="QQA41" s="2027"/>
      <c r="QQB41" s="2027"/>
      <c r="QQC41" s="2027"/>
      <c r="QQD41" s="2027"/>
      <c r="QQE41" s="2027"/>
      <c r="QQF41" s="2027"/>
      <c r="QQG41" s="2027"/>
      <c r="QQH41" s="2027"/>
      <c r="QQI41" s="2027"/>
      <c r="QQJ41" s="2027"/>
      <c r="QQK41" s="2027"/>
      <c r="QQL41" s="2027"/>
      <c r="QQM41" s="2027"/>
      <c r="QQN41" s="2027"/>
      <c r="QQO41" s="2027"/>
      <c r="QQP41" s="2027"/>
      <c r="QQQ41" s="2027"/>
      <c r="QQR41" s="2027"/>
      <c r="QQS41" s="2027"/>
      <c r="QQT41" s="2027"/>
      <c r="QQU41" s="2027"/>
      <c r="QQV41" s="2027"/>
      <c r="QQW41" s="2027"/>
      <c r="QQX41" s="2027"/>
      <c r="QQY41" s="2027"/>
      <c r="QQZ41" s="2027"/>
      <c r="QRA41" s="2027"/>
      <c r="QRB41" s="2027"/>
      <c r="QRC41" s="2027"/>
      <c r="QRD41" s="2027"/>
      <c r="QRE41" s="2027"/>
      <c r="QRF41" s="2027"/>
      <c r="QRG41" s="2027"/>
      <c r="QRH41" s="2027"/>
      <c r="QRI41" s="2027"/>
      <c r="QRJ41" s="2027"/>
      <c r="QRK41" s="2027"/>
      <c r="QRL41" s="2027"/>
      <c r="QRM41" s="2027"/>
      <c r="QRN41" s="2027"/>
      <c r="QRO41" s="2027"/>
      <c r="QRP41" s="2027"/>
      <c r="QRQ41" s="2027"/>
      <c r="QRR41" s="2027"/>
      <c r="QRS41" s="2027"/>
      <c r="QRT41" s="2027"/>
      <c r="QRU41" s="2027"/>
      <c r="QRV41" s="2027"/>
      <c r="QRW41" s="2027"/>
      <c r="QRX41" s="2027"/>
      <c r="QRY41" s="2027"/>
      <c r="QRZ41" s="2027"/>
      <c r="QSA41" s="2027"/>
      <c r="QSB41" s="2027"/>
      <c r="QSC41" s="2027"/>
      <c r="QSD41" s="2027"/>
      <c r="QSE41" s="2027"/>
      <c r="QSF41" s="2027"/>
      <c r="QSG41" s="2027"/>
      <c r="QSH41" s="2027"/>
      <c r="QSI41" s="2027"/>
      <c r="QSJ41" s="2027"/>
      <c r="QSK41" s="2027"/>
      <c r="QSL41" s="2027"/>
      <c r="QSM41" s="2027"/>
      <c r="QSN41" s="2027"/>
      <c r="QSO41" s="2027"/>
      <c r="QSP41" s="2027"/>
      <c r="QSQ41" s="2027"/>
      <c r="QSR41" s="2027"/>
      <c r="QSS41" s="2027"/>
      <c r="QST41" s="2027"/>
      <c r="QSU41" s="2027"/>
      <c r="QSV41" s="2027"/>
      <c r="QSW41" s="2027"/>
      <c r="QSX41" s="2027"/>
      <c r="QSY41" s="2027"/>
      <c r="QSZ41" s="2027"/>
      <c r="QTA41" s="2027"/>
      <c r="QTB41" s="2027"/>
      <c r="QTC41" s="2027"/>
      <c r="QTD41" s="2027"/>
      <c r="QTE41" s="2027"/>
      <c r="QTF41" s="2027"/>
      <c r="QTG41" s="2027"/>
      <c r="QTH41" s="2027"/>
      <c r="QTI41" s="2027"/>
      <c r="QTJ41" s="2027"/>
      <c r="QTK41" s="2027"/>
      <c r="QTL41" s="2027"/>
      <c r="QTM41" s="2027"/>
      <c r="QTN41" s="2027"/>
      <c r="QTO41" s="2027"/>
      <c r="QTP41" s="2027"/>
      <c r="QTQ41" s="2027"/>
      <c r="QTR41" s="2027"/>
      <c r="QTS41" s="2027"/>
      <c r="QTT41" s="2027"/>
      <c r="QTU41" s="2027"/>
      <c r="QTV41" s="2027"/>
      <c r="QTW41" s="2027"/>
      <c r="QTX41" s="2027"/>
      <c r="QTY41" s="2027"/>
      <c r="QTZ41" s="2027"/>
      <c r="QUA41" s="2027"/>
      <c r="QUB41" s="2027"/>
      <c r="QUC41" s="2027"/>
      <c r="QUD41" s="2027"/>
      <c r="QUE41" s="2027"/>
      <c r="QUF41" s="2027"/>
      <c r="QUG41" s="2027"/>
      <c r="QUH41" s="2027"/>
      <c r="QUI41" s="2027"/>
      <c r="QUJ41" s="2027"/>
      <c r="QUK41" s="2027"/>
      <c r="QUL41" s="2027"/>
      <c r="QUM41" s="2027"/>
      <c r="QUN41" s="2027"/>
      <c r="QUO41" s="2027"/>
      <c r="QUP41" s="2027"/>
      <c r="QUQ41" s="2027"/>
      <c r="QUR41" s="2027"/>
      <c r="QUS41" s="2027"/>
      <c r="QUT41" s="2027"/>
      <c r="QUU41" s="2027"/>
      <c r="QUV41" s="2027"/>
      <c r="QUW41" s="2027"/>
      <c r="QUX41" s="2027"/>
      <c r="QUY41" s="2027"/>
      <c r="QUZ41" s="2027"/>
      <c r="QVA41" s="2027"/>
      <c r="QVB41" s="2027"/>
      <c r="QVC41" s="2027"/>
      <c r="QVD41" s="2027"/>
      <c r="QVE41" s="2027"/>
      <c r="QVF41" s="2027"/>
      <c r="QVG41" s="2027"/>
      <c r="QVH41" s="2027"/>
      <c r="QVI41" s="2027"/>
      <c r="QVJ41" s="2027"/>
      <c r="QVK41" s="2027"/>
      <c r="QVL41" s="2027"/>
      <c r="QVM41" s="2027"/>
      <c r="QVN41" s="2027"/>
      <c r="QVO41" s="2027"/>
      <c r="QVP41" s="2027"/>
      <c r="QVQ41" s="2027"/>
      <c r="QVR41" s="2027"/>
      <c r="QVS41" s="2027"/>
      <c r="QVT41" s="2027"/>
      <c r="QVU41" s="2027"/>
      <c r="QVV41" s="2027"/>
      <c r="QVW41" s="2027"/>
      <c r="QVX41" s="2027"/>
      <c r="QVY41" s="2027"/>
      <c r="QVZ41" s="2027"/>
      <c r="QWA41" s="2027"/>
      <c r="QWB41" s="2027"/>
      <c r="QWC41" s="2027"/>
      <c r="QWD41" s="2027"/>
      <c r="QWE41" s="2027"/>
      <c r="QWF41" s="2027"/>
      <c r="QWG41" s="2027"/>
      <c r="QWH41" s="2027"/>
      <c r="QWI41" s="2027"/>
      <c r="QWJ41" s="2027"/>
      <c r="QWK41" s="2027"/>
      <c r="QWL41" s="2027"/>
      <c r="QWM41" s="2027"/>
      <c r="QWN41" s="2027"/>
      <c r="QWO41" s="2027"/>
      <c r="QWP41" s="2027"/>
      <c r="QWQ41" s="2027"/>
      <c r="QWR41" s="2027"/>
      <c r="QWS41" s="2027"/>
      <c r="QWT41" s="2027"/>
      <c r="QWU41" s="2027"/>
      <c r="QWV41" s="2027"/>
      <c r="QWW41" s="2027"/>
      <c r="QWX41" s="2027"/>
      <c r="QWY41" s="2027"/>
      <c r="QWZ41" s="2027"/>
      <c r="QXA41" s="2027"/>
      <c r="QXB41" s="2027"/>
      <c r="QXC41" s="2027"/>
      <c r="QXD41" s="2027"/>
      <c r="QXE41" s="2027"/>
      <c r="QXF41" s="2027"/>
      <c r="QXG41" s="2027"/>
      <c r="QXH41" s="2027"/>
      <c r="QXI41" s="2027"/>
      <c r="QXJ41" s="2027"/>
      <c r="QXK41" s="2027"/>
      <c r="QXL41" s="2027"/>
      <c r="QXM41" s="2027"/>
      <c r="QXN41" s="2027"/>
      <c r="QXO41" s="2027"/>
      <c r="QXP41" s="2027"/>
      <c r="QXQ41" s="2027"/>
      <c r="QXR41" s="2027"/>
      <c r="QXS41" s="2027"/>
      <c r="QXT41" s="2027"/>
      <c r="QXU41" s="2027"/>
      <c r="QXV41" s="2027"/>
      <c r="QXW41" s="2027"/>
      <c r="QXX41" s="2027"/>
      <c r="QXY41" s="2027"/>
      <c r="QXZ41" s="2027"/>
      <c r="QYA41" s="2027"/>
      <c r="QYB41" s="2027"/>
      <c r="QYC41" s="2027"/>
      <c r="QYD41" s="2027"/>
      <c r="QYE41" s="2027"/>
      <c r="QYF41" s="2027"/>
      <c r="QYG41" s="2027"/>
      <c r="QYH41" s="2027"/>
      <c r="QYI41" s="2027"/>
      <c r="QYJ41" s="2027"/>
      <c r="QYK41" s="2027"/>
      <c r="QYL41" s="2027"/>
      <c r="QYM41" s="2027"/>
      <c r="QYN41" s="2027"/>
      <c r="QYO41" s="2027"/>
      <c r="QYP41" s="2027"/>
      <c r="QYQ41" s="2027"/>
      <c r="QYR41" s="2027"/>
      <c r="QYS41" s="2027"/>
      <c r="QYT41" s="2027"/>
      <c r="QYU41" s="2027"/>
      <c r="QYV41" s="2027"/>
      <c r="QYW41" s="2027"/>
      <c r="QYX41" s="2027"/>
      <c r="QYY41" s="2027"/>
      <c r="QYZ41" s="2027"/>
      <c r="QZA41" s="2027"/>
      <c r="QZB41" s="2027"/>
      <c r="QZC41" s="2027"/>
      <c r="QZD41" s="2027"/>
      <c r="QZE41" s="2027"/>
      <c r="QZF41" s="2027"/>
      <c r="QZG41" s="2027"/>
      <c r="QZH41" s="2027"/>
      <c r="QZI41" s="2027"/>
      <c r="QZJ41" s="2027"/>
      <c r="QZK41" s="2027"/>
      <c r="QZL41" s="2027"/>
      <c r="QZM41" s="2027"/>
      <c r="QZN41" s="2027"/>
      <c r="QZO41" s="2027"/>
      <c r="QZP41" s="2027"/>
      <c r="QZQ41" s="2027"/>
      <c r="QZR41" s="2027"/>
      <c r="QZS41" s="2027"/>
      <c r="QZT41" s="2027"/>
      <c r="QZU41" s="2027"/>
      <c r="QZV41" s="2027"/>
      <c r="QZW41" s="2027"/>
      <c r="QZX41" s="2027"/>
      <c r="QZY41" s="2027"/>
      <c r="QZZ41" s="2027"/>
      <c r="RAA41" s="2027"/>
      <c r="RAB41" s="2027"/>
      <c r="RAC41" s="2027"/>
      <c r="RAD41" s="2027"/>
      <c r="RAE41" s="2027"/>
      <c r="RAF41" s="2027"/>
      <c r="RAG41" s="2027"/>
      <c r="RAH41" s="2027"/>
      <c r="RAI41" s="2027"/>
      <c r="RAJ41" s="2027"/>
      <c r="RAK41" s="2027"/>
      <c r="RAL41" s="2027"/>
      <c r="RAM41" s="2027"/>
      <c r="RAN41" s="2027"/>
      <c r="RAO41" s="2027"/>
      <c r="RAP41" s="2027"/>
      <c r="RAQ41" s="2027"/>
      <c r="RAR41" s="2027"/>
      <c r="RAS41" s="2027"/>
      <c r="RAT41" s="2027"/>
      <c r="RAU41" s="2027"/>
      <c r="RAV41" s="2027"/>
      <c r="RAW41" s="2027"/>
      <c r="RAX41" s="2027"/>
      <c r="RAY41" s="2027"/>
      <c r="RAZ41" s="2027"/>
      <c r="RBA41" s="2027"/>
      <c r="RBB41" s="2027"/>
      <c r="RBC41" s="2027"/>
      <c r="RBD41" s="2027"/>
      <c r="RBE41" s="2027"/>
      <c r="RBF41" s="2027"/>
      <c r="RBG41" s="2027"/>
      <c r="RBH41" s="2027"/>
      <c r="RBI41" s="2027"/>
      <c r="RBJ41" s="2027"/>
      <c r="RBK41" s="2027"/>
      <c r="RBL41" s="2027"/>
      <c r="RBM41" s="2027"/>
      <c r="RBN41" s="2027"/>
      <c r="RBO41" s="2027"/>
      <c r="RBP41" s="2027"/>
      <c r="RBQ41" s="2027"/>
      <c r="RBR41" s="2027"/>
      <c r="RBS41" s="2027"/>
      <c r="RBT41" s="2027"/>
      <c r="RBU41" s="2027"/>
      <c r="RBV41" s="2027"/>
      <c r="RBW41" s="2027"/>
      <c r="RBX41" s="2027"/>
      <c r="RBY41" s="2027"/>
      <c r="RBZ41" s="2027"/>
      <c r="RCA41" s="2027"/>
      <c r="RCB41" s="2027"/>
      <c r="RCC41" s="2027"/>
      <c r="RCD41" s="2027"/>
      <c r="RCE41" s="2027"/>
      <c r="RCF41" s="2027"/>
      <c r="RCG41" s="2027"/>
      <c r="RCH41" s="2027"/>
      <c r="RCI41" s="2027"/>
      <c r="RCJ41" s="2027"/>
      <c r="RCK41" s="2027"/>
      <c r="RCL41" s="2027"/>
      <c r="RCM41" s="2027"/>
      <c r="RCN41" s="2027"/>
      <c r="RCO41" s="2027"/>
      <c r="RCP41" s="2027"/>
      <c r="RCQ41" s="2027"/>
      <c r="RCR41" s="2027"/>
      <c r="RCS41" s="2027"/>
      <c r="RCT41" s="2027"/>
      <c r="RCU41" s="2027"/>
      <c r="RCV41" s="2027"/>
      <c r="RCW41" s="2027"/>
      <c r="RCX41" s="2027"/>
      <c r="RCY41" s="2027"/>
      <c r="RCZ41" s="2027"/>
      <c r="RDA41" s="2027"/>
      <c r="RDB41" s="2027"/>
      <c r="RDC41" s="2027"/>
      <c r="RDD41" s="2027"/>
      <c r="RDE41" s="2027"/>
      <c r="RDF41" s="2027"/>
      <c r="RDG41" s="2027"/>
      <c r="RDH41" s="2027"/>
      <c r="RDI41" s="2027"/>
      <c r="RDJ41" s="2027"/>
      <c r="RDK41" s="2027"/>
      <c r="RDL41" s="2027"/>
      <c r="RDM41" s="2027"/>
      <c r="RDN41" s="2027"/>
      <c r="RDO41" s="2027"/>
      <c r="RDP41" s="2027"/>
      <c r="RDQ41" s="2027"/>
      <c r="RDR41" s="2027"/>
      <c r="RDS41" s="2027"/>
      <c r="RDT41" s="2027"/>
      <c r="RDU41" s="2027"/>
      <c r="RDV41" s="2027"/>
      <c r="RDW41" s="2027"/>
      <c r="RDX41" s="2027"/>
      <c r="RDY41" s="2027"/>
      <c r="RDZ41" s="2027"/>
      <c r="REA41" s="2027"/>
      <c r="REB41" s="2027"/>
      <c r="REC41" s="2027"/>
      <c r="RED41" s="2027"/>
      <c r="REE41" s="2027"/>
      <c r="REF41" s="2027"/>
      <c r="REG41" s="2027"/>
      <c r="REH41" s="2027"/>
      <c r="REI41" s="2027"/>
      <c r="REJ41" s="2027"/>
      <c r="REK41" s="2027"/>
      <c r="REL41" s="2027"/>
      <c r="REM41" s="2027"/>
      <c r="REN41" s="2027"/>
      <c r="REO41" s="2027"/>
      <c r="REP41" s="2027"/>
      <c r="REQ41" s="2027"/>
      <c r="RER41" s="2027"/>
      <c r="RES41" s="2027"/>
      <c r="RET41" s="2027"/>
      <c r="REU41" s="2027"/>
      <c r="REV41" s="2027"/>
      <c r="REW41" s="2027"/>
      <c r="REX41" s="2027"/>
      <c r="REY41" s="2027"/>
      <c r="REZ41" s="2027"/>
      <c r="RFA41" s="2027"/>
      <c r="RFB41" s="2027"/>
      <c r="RFC41" s="2027"/>
      <c r="RFD41" s="2027"/>
      <c r="RFE41" s="2027"/>
      <c r="RFF41" s="2027"/>
      <c r="RFG41" s="2027"/>
      <c r="RFH41" s="2027"/>
      <c r="RFI41" s="2027"/>
      <c r="RFJ41" s="2027"/>
      <c r="RFK41" s="2027"/>
      <c r="RFL41" s="2027"/>
      <c r="RFM41" s="2027"/>
      <c r="RFN41" s="2027"/>
      <c r="RFO41" s="2027"/>
      <c r="RFP41" s="2027"/>
      <c r="RFQ41" s="2027"/>
      <c r="RFR41" s="2027"/>
      <c r="RFS41" s="2027"/>
      <c r="RFT41" s="2027"/>
      <c r="RFU41" s="2027"/>
      <c r="RFV41" s="2027"/>
      <c r="RFW41" s="2027"/>
      <c r="RFX41" s="2027"/>
      <c r="RFY41" s="2027"/>
      <c r="RFZ41" s="2027"/>
      <c r="RGA41" s="2027"/>
      <c r="RGB41" s="2027"/>
      <c r="RGC41" s="2027"/>
      <c r="RGD41" s="2027"/>
      <c r="RGE41" s="2027"/>
      <c r="RGF41" s="2027"/>
      <c r="RGG41" s="2027"/>
      <c r="RGH41" s="2027"/>
      <c r="RGI41" s="2027"/>
      <c r="RGJ41" s="2027"/>
      <c r="RGK41" s="2027"/>
      <c r="RGL41" s="2027"/>
      <c r="RGM41" s="2027"/>
      <c r="RGN41" s="2027"/>
      <c r="RGO41" s="2027"/>
      <c r="RGP41" s="2027"/>
      <c r="RGQ41" s="2027"/>
      <c r="RGR41" s="2027"/>
      <c r="RGS41" s="2027"/>
      <c r="RGT41" s="2027"/>
      <c r="RGU41" s="2027"/>
      <c r="RGV41" s="2027"/>
      <c r="RGW41" s="2027"/>
      <c r="RGX41" s="2027"/>
      <c r="RGY41" s="2027"/>
      <c r="RGZ41" s="2027"/>
      <c r="RHA41" s="2027"/>
      <c r="RHB41" s="2027"/>
      <c r="RHC41" s="2027"/>
      <c r="RHD41" s="2027"/>
      <c r="RHE41" s="2027"/>
      <c r="RHF41" s="2027"/>
      <c r="RHG41" s="2027"/>
      <c r="RHH41" s="2027"/>
      <c r="RHI41" s="2027"/>
      <c r="RHJ41" s="2027"/>
      <c r="RHK41" s="2027"/>
      <c r="RHL41" s="2027"/>
      <c r="RHM41" s="2027"/>
      <c r="RHN41" s="2027"/>
      <c r="RHO41" s="2027"/>
      <c r="RHP41" s="2027"/>
      <c r="RHQ41" s="2027"/>
      <c r="RHR41" s="2027"/>
      <c r="RHS41" s="2027"/>
      <c r="RHT41" s="2027"/>
      <c r="RHU41" s="2027"/>
      <c r="RHV41" s="2027"/>
      <c r="RHW41" s="2027"/>
      <c r="RHX41" s="2027"/>
      <c r="RHY41" s="2027"/>
      <c r="RHZ41" s="2027"/>
      <c r="RIA41" s="2027"/>
      <c r="RIB41" s="2027"/>
      <c r="RIC41" s="2027"/>
      <c r="RID41" s="2027"/>
      <c r="RIE41" s="2027"/>
      <c r="RIF41" s="2027"/>
      <c r="RIG41" s="2027"/>
      <c r="RIH41" s="2027"/>
      <c r="RII41" s="2027"/>
      <c r="RIJ41" s="2027"/>
      <c r="RIK41" s="2027"/>
      <c r="RIL41" s="2027"/>
      <c r="RIM41" s="2027"/>
      <c r="RIN41" s="2027"/>
      <c r="RIO41" s="2027"/>
      <c r="RIP41" s="2027"/>
      <c r="RIQ41" s="2027"/>
      <c r="RIR41" s="2027"/>
      <c r="RIS41" s="2027"/>
      <c r="RIT41" s="2027"/>
      <c r="RIU41" s="2027"/>
      <c r="RIV41" s="2027"/>
      <c r="RIW41" s="2027"/>
      <c r="RIX41" s="2027"/>
      <c r="RIY41" s="2027"/>
      <c r="RIZ41" s="2027"/>
      <c r="RJA41" s="2027"/>
      <c r="RJB41" s="2027"/>
      <c r="RJC41" s="2027"/>
      <c r="RJD41" s="2027"/>
      <c r="RJE41" s="2027"/>
      <c r="RJF41" s="2027"/>
      <c r="RJG41" s="2027"/>
      <c r="RJH41" s="2027"/>
      <c r="RJI41" s="2027"/>
      <c r="RJJ41" s="2027"/>
      <c r="RJK41" s="2027"/>
      <c r="RJL41" s="2027"/>
      <c r="RJM41" s="2027"/>
      <c r="RJN41" s="2027"/>
      <c r="RJO41" s="2027"/>
      <c r="RJP41" s="2027"/>
      <c r="RJQ41" s="2027"/>
      <c r="RJR41" s="2027"/>
      <c r="RJS41" s="2027"/>
      <c r="RJT41" s="2027"/>
      <c r="RJU41" s="2027"/>
      <c r="RJV41" s="2027"/>
      <c r="RJW41" s="2027"/>
      <c r="RJX41" s="2027"/>
      <c r="RJY41" s="2027"/>
      <c r="RJZ41" s="2027"/>
      <c r="RKA41" s="2027"/>
      <c r="RKB41" s="2027"/>
      <c r="RKC41" s="2027"/>
      <c r="RKD41" s="2027"/>
      <c r="RKE41" s="2027"/>
      <c r="RKF41" s="2027"/>
      <c r="RKG41" s="2027"/>
      <c r="RKH41" s="2027"/>
      <c r="RKI41" s="2027"/>
      <c r="RKJ41" s="2027"/>
      <c r="RKK41" s="2027"/>
      <c r="RKL41" s="2027"/>
      <c r="RKM41" s="2027"/>
      <c r="RKN41" s="2027"/>
      <c r="RKO41" s="2027"/>
      <c r="RKP41" s="2027"/>
      <c r="RKQ41" s="2027"/>
      <c r="RKR41" s="2027"/>
      <c r="RKS41" s="2027"/>
      <c r="RKT41" s="2027"/>
      <c r="RKU41" s="2027"/>
      <c r="RKV41" s="2027"/>
      <c r="RKW41" s="2027"/>
      <c r="RKX41" s="2027"/>
      <c r="RKY41" s="2027"/>
      <c r="RKZ41" s="2027"/>
      <c r="RLA41" s="2027"/>
      <c r="RLB41" s="2027"/>
      <c r="RLC41" s="2027"/>
      <c r="RLD41" s="2027"/>
      <c r="RLE41" s="2027"/>
      <c r="RLF41" s="2027"/>
      <c r="RLG41" s="2027"/>
      <c r="RLH41" s="2027"/>
      <c r="RLI41" s="2027"/>
      <c r="RLJ41" s="2027"/>
      <c r="RLK41" s="2027"/>
      <c r="RLL41" s="2027"/>
      <c r="RLM41" s="2027"/>
      <c r="RLN41" s="2027"/>
      <c r="RLO41" s="2027"/>
      <c r="RLP41" s="2027"/>
      <c r="RLQ41" s="2027"/>
      <c r="RLR41" s="2027"/>
      <c r="RLS41" s="2027"/>
      <c r="RLT41" s="2027"/>
      <c r="RLU41" s="2027"/>
      <c r="RLV41" s="2027"/>
      <c r="RLW41" s="2027"/>
      <c r="RLX41" s="2027"/>
      <c r="RLY41" s="2027"/>
      <c r="RLZ41" s="2027"/>
      <c r="RMA41" s="2027"/>
      <c r="RMB41" s="2027"/>
      <c r="RMC41" s="2027"/>
      <c r="RMD41" s="2027"/>
      <c r="RME41" s="2027"/>
      <c r="RMF41" s="2027"/>
      <c r="RMG41" s="2027"/>
      <c r="RMH41" s="2027"/>
      <c r="RMI41" s="2027"/>
      <c r="RMJ41" s="2027"/>
      <c r="RMK41" s="2027"/>
      <c r="RML41" s="2027"/>
      <c r="RMM41" s="2027"/>
      <c r="RMN41" s="2027"/>
      <c r="RMO41" s="2027"/>
      <c r="RMP41" s="2027"/>
      <c r="RMQ41" s="2027"/>
      <c r="RMR41" s="2027"/>
      <c r="RMS41" s="2027"/>
      <c r="RMT41" s="2027"/>
      <c r="RMU41" s="2027"/>
      <c r="RMV41" s="2027"/>
      <c r="RMW41" s="2027"/>
      <c r="RMX41" s="2027"/>
      <c r="RMY41" s="2027"/>
      <c r="RMZ41" s="2027"/>
      <c r="RNA41" s="2027"/>
      <c r="RNB41" s="2027"/>
      <c r="RNC41" s="2027"/>
      <c r="RND41" s="2027"/>
      <c r="RNE41" s="2027"/>
      <c r="RNF41" s="2027"/>
      <c r="RNG41" s="2027"/>
      <c r="RNH41" s="2027"/>
      <c r="RNI41" s="2027"/>
      <c r="RNJ41" s="2027"/>
      <c r="RNK41" s="2027"/>
      <c r="RNL41" s="2027"/>
      <c r="RNM41" s="2027"/>
      <c r="RNN41" s="2027"/>
      <c r="RNO41" s="2027"/>
      <c r="RNP41" s="2027"/>
      <c r="RNQ41" s="2027"/>
      <c r="RNR41" s="2027"/>
      <c r="RNS41" s="2027"/>
      <c r="RNT41" s="2027"/>
      <c r="RNU41" s="2027"/>
      <c r="RNV41" s="2027"/>
      <c r="RNW41" s="2027"/>
      <c r="RNX41" s="2027"/>
      <c r="RNY41" s="2027"/>
      <c r="RNZ41" s="2027"/>
      <c r="ROA41" s="2027"/>
      <c r="ROB41" s="2027"/>
      <c r="ROC41" s="2027"/>
      <c r="ROD41" s="2027"/>
      <c r="ROE41" s="2027"/>
      <c r="ROF41" s="2027"/>
      <c r="ROG41" s="2027"/>
      <c r="ROH41" s="2027"/>
      <c r="ROI41" s="2027"/>
      <c r="ROJ41" s="2027"/>
      <c r="ROK41" s="2027"/>
      <c r="ROL41" s="2027"/>
      <c r="ROM41" s="2027"/>
      <c r="RON41" s="2027"/>
      <c r="ROO41" s="2027"/>
      <c r="ROP41" s="2027"/>
      <c r="ROQ41" s="2027"/>
      <c r="ROR41" s="2027"/>
      <c r="ROS41" s="2027"/>
      <c r="ROT41" s="2027"/>
      <c r="ROU41" s="2027"/>
      <c r="ROV41" s="2027"/>
      <c r="ROW41" s="2027"/>
      <c r="ROX41" s="2027"/>
      <c r="ROY41" s="2027"/>
      <c r="ROZ41" s="2027"/>
      <c r="RPA41" s="2027"/>
      <c r="RPB41" s="2027"/>
      <c r="RPC41" s="2027"/>
      <c r="RPD41" s="2027"/>
      <c r="RPE41" s="2027"/>
      <c r="RPF41" s="2027"/>
      <c r="RPG41" s="2027"/>
      <c r="RPH41" s="2027"/>
      <c r="RPI41" s="2027"/>
      <c r="RPJ41" s="2027"/>
      <c r="RPK41" s="2027"/>
      <c r="RPL41" s="2027"/>
      <c r="RPM41" s="2027"/>
      <c r="RPN41" s="2027"/>
      <c r="RPO41" s="2027"/>
      <c r="RPP41" s="2027"/>
      <c r="RPQ41" s="2027"/>
      <c r="RPR41" s="2027"/>
      <c r="RPS41" s="2027"/>
      <c r="RPT41" s="2027"/>
      <c r="RPU41" s="2027"/>
      <c r="RPV41" s="2027"/>
      <c r="RPW41" s="2027"/>
      <c r="RPX41" s="2027"/>
      <c r="RPY41" s="2027"/>
      <c r="RPZ41" s="2027"/>
      <c r="RQA41" s="2027"/>
      <c r="RQB41" s="2027"/>
      <c r="RQC41" s="2027"/>
      <c r="RQD41" s="2027"/>
      <c r="RQE41" s="2027"/>
      <c r="RQF41" s="2027"/>
      <c r="RQG41" s="2027"/>
      <c r="RQH41" s="2027"/>
      <c r="RQI41" s="2027"/>
      <c r="RQJ41" s="2027"/>
      <c r="RQK41" s="2027"/>
      <c r="RQL41" s="2027"/>
      <c r="RQM41" s="2027"/>
      <c r="RQN41" s="2027"/>
      <c r="RQO41" s="2027"/>
      <c r="RQP41" s="2027"/>
      <c r="RQQ41" s="2027"/>
      <c r="RQR41" s="2027"/>
      <c r="RQS41" s="2027"/>
      <c r="RQT41" s="2027"/>
      <c r="RQU41" s="2027"/>
      <c r="RQV41" s="2027"/>
      <c r="RQW41" s="2027"/>
      <c r="RQX41" s="2027"/>
      <c r="RQY41" s="2027"/>
      <c r="RQZ41" s="2027"/>
      <c r="RRA41" s="2027"/>
      <c r="RRB41" s="2027"/>
      <c r="RRC41" s="2027"/>
      <c r="RRD41" s="2027"/>
      <c r="RRE41" s="2027"/>
      <c r="RRF41" s="2027"/>
      <c r="RRG41" s="2027"/>
      <c r="RRH41" s="2027"/>
      <c r="RRI41" s="2027"/>
      <c r="RRJ41" s="2027"/>
      <c r="RRK41" s="2027"/>
      <c r="RRL41" s="2027"/>
      <c r="RRM41" s="2027"/>
      <c r="RRN41" s="2027"/>
      <c r="RRO41" s="2027"/>
      <c r="RRP41" s="2027"/>
      <c r="RRQ41" s="2027"/>
      <c r="RRR41" s="2027"/>
      <c r="RRS41" s="2027"/>
      <c r="RRT41" s="2027"/>
      <c r="RRU41" s="2027"/>
      <c r="RRV41" s="2027"/>
      <c r="RRW41" s="2027"/>
      <c r="RRX41" s="2027"/>
      <c r="RRY41" s="2027"/>
      <c r="RRZ41" s="2027"/>
      <c r="RSA41" s="2027"/>
      <c r="RSB41" s="2027"/>
      <c r="RSC41" s="2027"/>
      <c r="RSD41" s="2027"/>
      <c r="RSE41" s="2027"/>
      <c r="RSF41" s="2027"/>
      <c r="RSG41" s="2027"/>
      <c r="RSH41" s="2027"/>
      <c r="RSI41" s="2027"/>
      <c r="RSJ41" s="2027"/>
      <c r="RSK41" s="2027"/>
      <c r="RSL41" s="2027"/>
      <c r="RSM41" s="2027"/>
      <c r="RSN41" s="2027"/>
      <c r="RSO41" s="2027"/>
      <c r="RSP41" s="2027"/>
      <c r="RSQ41" s="2027"/>
      <c r="RSR41" s="2027"/>
      <c r="RSS41" s="2027"/>
      <c r="RST41" s="2027"/>
      <c r="RSU41" s="2027"/>
      <c r="RSV41" s="2027"/>
      <c r="RSW41" s="2027"/>
      <c r="RSX41" s="2027"/>
      <c r="RSY41" s="2027"/>
      <c r="RSZ41" s="2027"/>
      <c r="RTA41" s="2027"/>
      <c r="RTB41" s="2027"/>
      <c r="RTC41" s="2027"/>
      <c r="RTD41" s="2027"/>
      <c r="RTE41" s="2027"/>
      <c r="RTF41" s="2027"/>
      <c r="RTG41" s="2027"/>
      <c r="RTH41" s="2027"/>
      <c r="RTI41" s="2027"/>
      <c r="RTJ41" s="2027"/>
      <c r="RTK41" s="2027"/>
      <c r="RTL41" s="2027"/>
      <c r="RTM41" s="2027"/>
      <c r="RTN41" s="2027"/>
      <c r="RTO41" s="2027"/>
      <c r="RTP41" s="2027"/>
      <c r="RTQ41" s="2027"/>
      <c r="RTR41" s="2027"/>
      <c r="RTS41" s="2027"/>
      <c r="RTT41" s="2027"/>
      <c r="RTU41" s="2027"/>
      <c r="RTV41" s="2027"/>
      <c r="RTW41" s="2027"/>
      <c r="RTX41" s="2027"/>
      <c r="RTY41" s="2027"/>
      <c r="RTZ41" s="2027"/>
      <c r="RUA41" s="2027"/>
      <c r="RUB41" s="2027"/>
      <c r="RUC41" s="2027"/>
      <c r="RUD41" s="2027"/>
      <c r="RUE41" s="2027"/>
      <c r="RUF41" s="2027"/>
      <c r="RUG41" s="2027"/>
      <c r="RUH41" s="2027"/>
      <c r="RUI41" s="2027"/>
      <c r="RUJ41" s="2027"/>
      <c r="RUK41" s="2027"/>
      <c r="RUL41" s="2027"/>
      <c r="RUM41" s="2027"/>
      <c r="RUN41" s="2027"/>
      <c r="RUO41" s="2027"/>
      <c r="RUP41" s="2027"/>
      <c r="RUQ41" s="2027"/>
      <c r="RUR41" s="2027"/>
      <c r="RUS41" s="2027"/>
      <c r="RUT41" s="2027"/>
      <c r="RUU41" s="2027"/>
      <c r="RUV41" s="2027"/>
      <c r="RUW41" s="2027"/>
      <c r="RUX41" s="2027"/>
      <c r="RUY41" s="2027"/>
      <c r="RUZ41" s="2027"/>
      <c r="RVA41" s="2027"/>
      <c r="RVB41" s="2027"/>
      <c r="RVC41" s="2027"/>
      <c r="RVD41" s="2027"/>
      <c r="RVE41" s="2027"/>
      <c r="RVF41" s="2027"/>
      <c r="RVG41" s="2027"/>
      <c r="RVH41" s="2027"/>
      <c r="RVI41" s="2027"/>
      <c r="RVJ41" s="2027"/>
      <c r="RVK41" s="2027"/>
      <c r="RVL41" s="2027"/>
      <c r="RVM41" s="2027"/>
      <c r="RVN41" s="2027"/>
      <c r="RVO41" s="2027"/>
      <c r="RVP41" s="2027"/>
      <c r="RVQ41" s="2027"/>
      <c r="RVR41" s="2027"/>
      <c r="RVS41" s="2027"/>
      <c r="RVT41" s="2027"/>
      <c r="RVU41" s="2027"/>
      <c r="RVV41" s="2027"/>
      <c r="RVW41" s="2027"/>
      <c r="RVX41" s="2027"/>
      <c r="RVY41" s="2027"/>
      <c r="RVZ41" s="2027"/>
      <c r="RWA41" s="2027"/>
      <c r="RWB41" s="2027"/>
      <c r="RWC41" s="2027"/>
      <c r="RWD41" s="2027"/>
      <c r="RWE41" s="2027"/>
      <c r="RWF41" s="2027"/>
      <c r="RWG41" s="2027"/>
      <c r="RWH41" s="2027"/>
      <c r="RWI41" s="2027"/>
      <c r="RWJ41" s="2027"/>
      <c r="RWK41" s="2027"/>
      <c r="RWL41" s="2027"/>
      <c r="RWM41" s="2027"/>
      <c r="RWN41" s="2027"/>
      <c r="RWO41" s="2027"/>
      <c r="RWP41" s="2027"/>
      <c r="RWQ41" s="2027"/>
      <c r="RWR41" s="2027"/>
      <c r="RWS41" s="2027"/>
      <c r="RWT41" s="2027"/>
      <c r="RWU41" s="2027"/>
      <c r="RWV41" s="2027"/>
      <c r="RWW41" s="2027"/>
      <c r="RWX41" s="2027"/>
      <c r="RWY41" s="2027"/>
      <c r="RWZ41" s="2027"/>
      <c r="RXA41" s="2027"/>
      <c r="RXB41" s="2027"/>
      <c r="RXC41" s="2027"/>
      <c r="RXD41" s="2027"/>
      <c r="RXE41" s="2027"/>
      <c r="RXF41" s="2027"/>
      <c r="RXG41" s="2027"/>
      <c r="RXH41" s="2027"/>
      <c r="RXI41" s="2027"/>
      <c r="RXJ41" s="2027"/>
      <c r="RXK41" s="2027"/>
      <c r="RXL41" s="2027"/>
      <c r="RXM41" s="2027"/>
      <c r="RXN41" s="2027"/>
      <c r="RXO41" s="2027"/>
      <c r="RXP41" s="2027"/>
      <c r="RXQ41" s="2027"/>
      <c r="RXR41" s="2027"/>
      <c r="RXS41" s="2027"/>
      <c r="RXT41" s="2027"/>
      <c r="RXU41" s="2027"/>
      <c r="RXV41" s="2027"/>
      <c r="RXW41" s="2027"/>
      <c r="RXX41" s="2027"/>
      <c r="RXY41" s="2027"/>
      <c r="RXZ41" s="2027"/>
      <c r="RYA41" s="2027"/>
      <c r="RYB41" s="2027"/>
      <c r="RYC41" s="2027"/>
      <c r="RYD41" s="2027"/>
      <c r="RYE41" s="2027"/>
      <c r="RYF41" s="2027"/>
      <c r="RYG41" s="2027"/>
      <c r="RYH41" s="2027"/>
      <c r="RYI41" s="2027"/>
      <c r="RYJ41" s="2027"/>
      <c r="RYK41" s="2027"/>
      <c r="RYL41" s="2027"/>
      <c r="RYM41" s="2027"/>
      <c r="RYN41" s="2027"/>
      <c r="RYO41" s="2027"/>
      <c r="RYP41" s="2027"/>
      <c r="RYQ41" s="2027"/>
      <c r="RYR41" s="2027"/>
      <c r="RYS41" s="2027"/>
      <c r="RYT41" s="2027"/>
      <c r="RYU41" s="2027"/>
      <c r="RYV41" s="2027"/>
      <c r="RYW41" s="2027"/>
      <c r="RYX41" s="2027"/>
      <c r="RYY41" s="2027"/>
      <c r="RYZ41" s="2027"/>
      <c r="RZA41" s="2027"/>
      <c r="RZB41" s="2027"/>
      <c r="RZC41" s="2027"/>
      <c r="RZD41" s="2027"/>
      <c r="RZE41" s="2027"/>
      <c r="RZF41" s="2027"/>
      <c r="RZG41" s="2027"/>
      <c r="RZH41" s="2027"/>
      <c r="RZI41" s="2027"/>
      <c r="RZJ41" s="2027"/>
      <c r="RZK41" s="2027"/>
      <c r="RZL41" s="2027"/>
      <c r="RZM41" s="2027"/>
      <c r="RZN41" s="2027"/>
      <c r="RZO41" s="2027"/>
      <c r="RZP41" s="2027"/>
      <c r="RZQ41" s="2027"/>
      <c r="RZR41" s="2027"/>
      <c r="RZS41" s="2027"/>
      <c r="RZT41" s="2027"/>
      <c r="RZU41" s="2027"/>
      <c r="RZV41" s="2027"/>
      <c r="RZW41" s="2027"/>
      <c r="RZX41" s="2027"/>
      <c r="RZY41" s="2027"/>
      <c r="RZZ41" s="2027"/>
      <c r="SAA41" s="2027"/>
      <c r="SAB41" s="2027"/>
      <c r="SAC41" s="2027"/>
      <c r="SAD41" s="2027"/>
      <c r="SAE41" s="2027"/>
      <c r="SAF41" s="2027"/>
      <c r="SAG41" s="2027"/>
      <c r="SAH41" s="2027"/>
      <c r="SAI41" s="2027"/>
      <c r="SAJ41" s="2027"/>
      <c r="SAK41" s="2027"/>
      <c r="SAL41" s="2027"/>
      <c r="SAM41" s="2027"/>
      <c r="SAN41" s="2027"/>
      <c r="SAO41" s="2027"/>
      <c r="SAP41" s="2027"/>
      <c r="SAQ41" s="2027"/>
      <c r="SAR41" s="2027"/>
      <c r="SAS41" s="2027"/>
      <c r="SAT41" s="2027"/>
      <c r="SAU41" s="2027"/>
      <c r="SAV41" s="2027"/>
      <c r="SAW41" s="2027"/>
      <c r="SAX41" s="2027"/>
      <c r="SAY41" s="2027"/>
      <c r="SAZ41" s="2027"/>
      <c r="SBA41" s="2027"/>
      <c r="SBB41" s="2027"/>
      <c r="SBC41" s="2027"/>
      <c r="SBD41" s="2027"/>
      <c r="SBE41" s="2027"/>
      <c r="SBF41" s="2027"/>
      <c r="SBG41" s="2027"/>
      <c r="SBH41" s="2027"/>
      <c r="SBI41" s="2027"/>
      <c r="SBJ41" s="2027"/>
      <c r="SBK41" s="2027"/>
      <c r="SBL41" s="2027"/>
      <c r="SBM41" s="2027"/>
      <c r="SBN41" s="2027"/>
      <c r="SBO41" s="2027"/>
      <c r="SBP41" s="2027"/>
      <c r="SBQ41" s="2027"/>
      <c r="SBR41" s="2027"/>
      <c r="SBS41" s="2027"/>
      <c r="SBT41" s="2027"/>
      <c r="SBU41" s="2027"/>
      <c r="SBV41" s="2027"/>
      <c r="SBW41" s="2027"/>
      <c r="SBX41" s="2027"/>
      <c r="SBY41" s="2027"/>
      <c r="SBZ41" s="2027"/>
      <c r="SCA41" s="2027"/>
      <c r="SCB41" s="2027"/>
      <c r="SCC41" s="2027"/>
      <c r="SCD41" s="2027"/>
      <c r="SCE41" s="2027"/>
      <c r="SCF41" s="2027"/>
      <c r="SCG41" s="2027"/>
      <c r="SCH41" s="2027"/>
      <c r="SCI41" s="2027"/>
      <c r="SCJ41" s="2027"/>
      <c r="SCK41" s="2027"/>
      <c r="SCL41" s="2027"/>
      <c r="SCM41" s="2027"/>
      <c r="SCN41" s="2027"/>
      <c r="SCO41" s="2027"/>
      <c r="SCP41" s="2027"/>
      <c r="SCQ41" s="2027"/>
      <c r="SCR41" s="2027"/>
      <c r="SCS41" s="2027"/>
      <c r="SCT41" s="2027"/>
      <c r="SCU41" s="2027"/>
      <c r="SCV41" s="2027"/>
      <c r="SCW41" s="2027"/>
      <c r="SCX41" s="2027"/>
      <c r="SCY41" s="2027"/>
      <c r="SCZ41" s="2027"/>
      <c r="SDA41" s="2027"/>
      <c r="SDB41" s="2027"/>
      <c r="SDC41" s="2027"/>
      <c r="SDD41" s="2027"/>
      <c r="SDE41" s="2027"/>
      <c r="SDF41" s="2027"/>
      <c r="SDG41" s="2027"/>
      <c r="SDH41" s="2027"/>
      <c r="SDI41" s="2027"/>
      <c r="SDJ41" s="2027"/>
      <c r="SDK41" s="2027"/>
      <c r="SDL41" s="2027"/>
      <c r="SDM41" s="2027"/>
      <c r="SDN41" s="2027"/>
      <c r="SDO41" s="2027"/>
      <c r="SDP41" s="2027"/>
      <c r="SDQ41" s="2027"/>
      <c r="SDR41" s="2027"/>
      <c r="SDS41" s="2027"/>
      <c r="SDT41" s="2027"/>
      <c r="SDU41" s="2027"/>
      <c r="SDV41" s="2027"/>
      <c r="SDW41" s="2027"/>
      <c r="SDX41" s="2027"/>
      <c r="SDY41" s="2027"/>
      <c r="SDZ41" s="2027"/>
      <c r="SEA41" s="2027"/>
      <c r="SEB41" s="2027"/>
      <c r="SEC41" s="2027"/>
      <c r="SED41" s="2027"/>
      <c r="SEE41" s="2027"/>
      <c r="SEF41" s="2027"/>
      <c r="SEG41" s="2027"/>
      <c r="SEH41" s="2027"/>
      <c r="SEI41" s="2027"/>
      <c r="SEJ41" s="2027"/>
      <c r="SEK41" s="2027"/>
      <c r="SEL41" s="2027"/>
      <c r="SEM41" s="2027"/>
      <c r="SEN41" s="2027"/>
      <c r="SEO41" s="2027"/>
      <c r="SEP41" s="2027"/>
      <c r="SEQ41" s="2027"/>
      <c r="SER41" s="2027"/>
      <c r="SES41" s="2027"/>
      <c r="SET41" s="2027"/>
      <c r="SEU41" s="2027"/>
      <c r="SEV41" s="2027"/>
      <c r="SEW41" s="2027"/>
      <c r="SEX41" s="2027"/>
      <c r="SEY41" s="2027"/>
      <c r="SEZ41" s="2027"/>
      <c r="SFA41" s="2027"/>
      <c r="SFB41" s="2027"/>
      <c r="SFC41" s="2027"/>
      <c r="SFD41" s="2027"/>
      <c r="SFE41" s="2027"/>
      <c r="SFF41" s="2027"/>
      <c r="SFG41" s="2027"/>
      <c r="SFH41" s="2027"/>
      <c r="SFI41" s="2027"/>
      <c r="SFJ41" s="2027"/>
      <c r="SFK41" s="2027"/>
      <c r="SFL41" s="2027"/>
      <c r="SFM41" s="2027"/>
      <c r="SFN41" s="2027"/>
      <c r="SFO41" s="2027"/>
      <c r="SFP41" s="2027"/>
      <c r="SFQ41" s="2027"/>
      <c r="SFR41" s="2027"/>
      <c r="SFS41" s="2027"/>
      <c r="SFT41" s="2027"/>
      <c r="SFU41" s="2027"/>
      <c r="SFV41" s="2027"/>
      <c r="SFW41" s="2027"/>
      <c r="SFX41" s="2027"/>
      <c r="SFY41" s="2027"/>
      <c r="SFZ41" s="2027"/>
      <c r="SGA41" s="2027"/>
      <c r="SGB41" s="2027"/>
      <c r="SGC41" s="2027"/>
      <c r="SGD41" s="2027"/>
      <c r="SGE41" s="2027"/>
      <c r="SGF41" s="2027"/>
      <c r="SGG41" s="2027"/>
      <c r="SGH41" s="2027"/>
      <c r="SGI41" s="2027"/>
      <c r="SGJ41" s="2027"/>
      <c r="SGK41" s="2027"/>
      <c r="SGL41" s="2027"/>
      <c r="SGM41" s="2027"/>
      <c r="SGN41" s="2027"/>
      <c r="SGO41" s="2027"/>
      <c r="SGP41" s="2027"/>
      <c r="SGQ41" s="2027"/>
      <c r="SGR41" s="2027"/>
      <c r="SGS41" s="2027"/>
      <c r="SGT41" s="2027"/>
      <c r="SGU41" s="2027"/>
      <c r="SGV41" s="2027"/>
      <c r="SGW41" s="2027"/>
      <c r="SGX41" s="2027"/>
      <c r="SGY41" s="2027"/>
      <c r="SGZ41" s="2027"/>
      <c r="SHA41" s="2027"/>
      <c r="SHB41" s="2027"/>
      <c r="SHC41" s="2027"/>
      <c r="SHD41" s="2027"/>
      <c r="SHE41" s="2027"/>
      <c r="SHF41" s="2027"/>
      <c r="SHG41" s="2027"/>
      <c r="SHH41" s="2027"/>
      <c r="SHI41" s="2027"/>
      <c r="SHJ41" s="2027"/>
      <c r="SHK41" s="2027"/>
      <c r="SHL41" s="2027"/>
      <c r="SHM41" s="2027"/>
      <c r="SHN41" s="2027"/>
      <c r="SHO41" s="2027"/>
      <c r="SHP41" s="2027"/>
      <c r="SHQ41" s="2027"/>
      <c r="SHR41" s="2027"/>
      <c r="SHS41" s="2027"/>
      <c r="SHT41" s="2027"/>
      <c r="SHU41" s="2027"/>
      <c r="SHV41" s="2027"/>
      <c r="SHW41" s="2027"/>
      <c r="SHX41" s="2027"/>
      <c r="SHY41" s="2027"/>
      <c r="SHZ41" s="2027"/>
      <c r="SIA41" s="2027"/>
      <c r="SIB41" s="2027"/>
      <c r="SIC41" s="2027"/>
      <c r="SID41" s="2027"/>
      <c r="SIE41" s="2027"/>
      <c r="SIF41" s="2027"/>
      <c r="SIG41" s="2027"/>
      <c r="SIH41" s="2027"/>
      <c r="SII41" s="2027"/>
      <c r="SIJ41" s="2027"/>
      <c r="SIK41" s="2027"/>
      <c r="SIL41" s="2027"/>
      <c r="SIM41" s="2027"/>
      <c r="SIN41" s="2027"/>
      <c r="SIO41" s="2027"/>
      <c r="SIP41" s="2027"/>
      <c r="SIQ41" s="2027"/>
      <c r="SIR41" s="2027"/>
      <c r="SIS41" s="2027"/>
      <c r="SIT41" s="2027"/>
      <c r="SIU41" s="2027"/>
      <c r="SIV41" s="2027"/>
      <c r="SIW41" s="2027"/>
      <c r="SIX41" s="2027"/>
      <c r="SIY41" s="2027"/>
      <c r="SIZ41" s="2027"/>
      <c r="SJA41" s="2027"/>
      <c r="SJB41" s="2027"/>
      <c r="SJC41" s="2027"/>
      <c r="SJD41" s="2027"/>
      <c r="SJE41" s="2027"/>
      <c r="SJF41" s="2027"/>
      <c r="SJG41" s="2027"/>
      <c r="SJH41" s="2027"/>
      <c r="SJI41" s="2027"/>
      <c r="SJJ41" s="2027"/>
      <c r="SJK41" s="2027"/>
      <c r="SJL41" s="2027"/>
      <c r="SJM41" s="2027"/>
      <c r="SJN41" s="2027"/>
      <c r="SJO41" s="2027"/>
      <c r="SJP41" s="2027"/>
      <c r="SJQ41" s="2027"/>
      <c r="SJR41" s="2027"/>
      <c r="SJS41" s="2027"/>
      <c r="SJT41" s="2027"/>
      <c r="SJU41" s="2027"/>
      <c r="SJV41" s="2027"/>
      <c r="SJW41" s="2027"/>
      <c r="SJX41" s="2027"/>
      <c r="SJY41" s="2027"/>
      <c r="SJZ41" s="2027"/>
      <c r="SKA41" s="2027"/>
      <c r="SKB41" s="2027"/>
      <c r="SKC41" s="2027"/>
      <c r="SKD41" s="2027"/>
      <c r="SKE41" s="2027"/>
      <c r="SKF41" s="2027"/>
      <c r="SKG41" s="2027"/>
      <c r="SKH41" s="2027"/>
      <c r="SKI41" s="2027"/>
      <c r="SKJ41" s="2027"/>
      <c r="SKK41" s="2027"/>
      <c r="SKL41" s="2027"/>
      <c r="SKM41" s="2027"/>
      <c r="SKN41" s="2027"/>
      <c r="SKO41" s="2027"/>
      <c r="SKP41" s="2027"/>
      <c r="SKQ41" s="2027"/>
      <c r="SKR41" s="2027"/>
      <c r="SKS41" s="2027"/>
      <c r="SKT41" s="2027"/>
      <c r="SKU41" s="2027"/>
      <c r="SKV41" s="2027"/>
      <c r="SKW41" s="2027"/>
      <c r="SKX41" s="2027"/>
      <c r="SKY41" s="2027"/>
      <c r="SKZ41" s="2027"/>
      <c r="SLA41" s="2027"/>
      <c r="SLB41" s="2027"/>
      <c r="SLC41" s="2027"/>
      <c r="SLD41" s="2027"/>
      <c r="SLE41" s="2027"/>
      <c r="SLF41" s="2027"/>
      <c r="SLG41" s="2027"/>
      <c r="SLH41" s="2027"/>
      <c r="SLI41" s="2027"/>
      <c r="SLJ41" s="2027"/>
      <c r="SLK41" s="2027"/>
      <c r="SLL41" s="2027"/>
      <c r="SLM41" s="2027"/>
      <c r="SLN41" s="2027"/>
      <c r="SLO41" s="2027"/>
      <c r="SLP41" s="2027"/>
      <c r="SLQ41" s="2027"/>
      <c r="SLR41" s="2027"/>
      <c r="SLS41" s="2027"/>
      <c r="SLT41" s="2027"/>
      <c r="SLU41" s="2027"/>
      <c r="SLV41" s="2027"/>
      <c r="SLW41" s="2027"/>
      <c r="SLX41" s="2027"/>
      <c r="SLY41" s="2027"/>
      <c r="SLZ41" s="2027"/>
      <c r="SMA41" s="2027"/>
      <c r="SMB41" s="2027"/>
      <c r="SMC41" s="2027"/>
      <c r="SMD41" s="2027"/>
      <c r="SME41" s="2027"/>
      <c r="SMF41" s="2027"/>
      <c r="SMG41" s="2027"/>
      <c r="SMH41" s="2027"/>
      <c r="SMI41" s="2027"/>
      <c r="SMJ41" s="2027"/>
      <c r="SMK41" s="2027"/>
      <c r="SML41" s="2027"/>
      <c r="SMM41" s="2027"/>
      <c r="SMN41" s="2027"/>
      <c r="SMO41" s="2027"/>
      <c r="SMP41" s="2027"/>
      <c r="SMQ41" s="2027"/>
      <c r="SMR41" s="2027"/>
      <c r="SMS41" s="2027"/>
      <c r="SMT41" s="2027"/>
      <c r="SMU41" s="2027"/>
      <c r="SMV41" s="2027"/>
      <c r="SMW41" s="2027"/>
      <c r="SMX41" s="2027"/>
      <c r="SMY41" s="2027"/>
      <c r="SMZ41" s="2027"/>
      <c r="SNA41" s="2027"/>
      <c r="SNB41" s="2027"/>
      <c r="SNC41" s="2027"/>
      <c r="SND41" s="2027"/>
      <c r="SNE41" s="2027"/>
      <c r="SNF41" s="2027"/>
      <c r="SNG41" s="2027"/>
      <c r="SNH41" s="2027"/>
      <c r="SNI41" s="2027"/>
      <c r="SNJ41" s="2027"/>
      <c r="SNK41" s="2027"/>
      <c r="SNL41" s="2027"/>
      <c r="SNM41" s="2027"/>
      <c r="SNN41" s="2027"/>
      <c r="SNO41" s="2027"/>
      <c r="SNP41" s="2027"/>
      <c r="SNQ41" s="2027"/>
      <c r="SNR41" s="2027"/>
      <c r="SNS41" s="2027"/>
      <c r="SNT41" s="2027"/>
      <c r="SNU41" s="2027"/>
      <c r="SNV41" s="2027"/>
      <c r="SNW41" s="2027"/>
      <c r="SNX41" s="2027"/>
      <c r="SNY41" s="2027"/>
      <c r="SNZ41" s="2027"/>
      <c r="SOA41" s="2027"/>
      <c r="SOB41" s="2027"/>
      <c r="SOC41" s="2027"/>
      <c r="SOD41" s="2027"/>
      <c r="SOE41" s="2027"/>
      <c r="SOF41" s="2027"/>
      <c r="SOG41" s="2027"/>
      <c r="SOH41" s="2027"/>
      <c r="SOI41" s="2027"/>
      <c r="SOJ41" s="2027"/>
      <c r="SOK41" s="2027"/>
      <c r="SOL41" s="2027"/>
      <c r="SOM41" s="2027"/>
      <c r="SON41" s="2027"/>
      <c r="SOO41" s="2027"/>
      <c r="SOP41" s="2027"/>
      <c r="SOQ41" s="2027"/>
      <c r="SOR41" s="2027"/>
      <c r="SOS41" s="2027"/>
      <c r="SOT41" s="2027"/>
      <c r="SOU41" s="2027"/>
      <c r="SOV41" s="2027"/>
      <c r="SOW41" s="2027"/>
      <c r="SOX41" s="2027"/>
      <c r="SOY41" s="2027"/>
      <c r="SOZ41" s="2027"/>
      <c r="SPA41" s="2027"/>
      <c r="SPB41" s="2027"/>
      <c r="SPC41" s="2027"/>
      <c r="SPD41" s="2027"/>
      <c r="SPE41" s="2027"/>
      <c r="SPF41" s="2027"/>
      <c r="SPG41" s="2027"/>
      <c r="SPH41" s="2027"/>
      <c r="SPI41" s="2027"/>
      <c r="SPJ41" s="2027"/>
      <c r="SPK41" s="2027"/>
      <c r="SPL41" s="2027"/>
      <c r="SPM41" s="2027"/>
      <c r="SPN41" s="2027"/>
      <c r="SPO41" s="2027"/>
      <c r="SPP41" s="2027"/>
      <c r="SPQ41" s="2027"/>
      <c r="SPR41" s="2027"/>
      <c r="SPS41" s="2027"/>
      <c r="SPT41" s="2027"/>
      <c r="SPU41" s="2027"/>
      <c r="SPV41" s="2027"/>
      <c r="SPW41" s="2027"/>
      <c r="SPX41" s="2027"/>
      <c r="SPY41" s="2027"/>
      <c r="SPZ41" s="2027"/>
      <c r="SQA41" s="2027"/>
      <c r="SQB41" s="2027"/>
      <c r="SQC41" s="2027"/>
      <c r="SQD41" s="2027"/>
      <c r="SQE41" s="2027"/>
      <c r="SQF41" s="2027"/>
      <c r="SQG41" s="2027"/>
      <c r="SQH41" s="2027"/>
      <c r="SQI41" s="2027"/>
      <c r="SQJ41" s="2027"/>
      <c r="SQK41" s="2027"/>
      <c r="SQL41" s="2027"/>
      <c r="SQM41" s="2027"/>
      <c r="SQN41" s="2027"/>
      <c r="SQO41" s="2027"/>
      <c r="SQP41" s="2027"/>
      <c r="SQQ41" s="2027"/>
      <c r="SQR41" s="2027"/>
      <c r="SQS41" s="2027"/>
      <c r="SQT41" s="2027"/>
      <c r="SQU41" s="2027"/>
      <c r="SQV41" s="2027"/>
      <c r="SQW41" s="2027"/>
      <c r="SQX41" s="2027"/>
      <c r="SQY41" s="2027"/>
      <c r="SQZ41" s="2027"/>
      <c r="SRA41" s="2027"/>
      <c r="SRB41" s="2027"/>
      <c r="SRC41" s="2027"/>
      <c r="SRD41" s="2027"/>
      <c r="SRE41" s="2027"/>
      <c r="SRF41" s="2027"/>
      <c r="SRG41" s="2027"/>
      <c r="SRH41" s="2027"/>
      <c r="SRI41" s="2027"/>
      <c r="SRJ41" s="2027"/>
      <c r="SRK41" s="2027"/>
      <c r="SRL41" s="2027"/>
      <c r="SRM41" s="2027"/>
      <c r="SRN41" s="2027"/>
      <c r="SRO41" s="2027"/>
      <c r="SRP41" s="2027"/>
      <c r="SRQ41" s="2027"/>
      <c r="SRR41" s="2027"/>
      <c r="SRS41" s="2027"/>
      <c r="SRT41" s="2027"/>
      <c r="SRU41" s="2027"/>
      <c r="SRV41" s="2027"/>
      <c r="SRW41" s="2027"/>
      <c r="SRX41" s="2027"/>
      <c r="SRY41" s="2027"/>
      <c r="SRZ41" s="2027"/>
      <c r="SSA41" s="2027"/>
      <c r="SSB41" s="2027"/>
      <c r="SSC41" s="2027"/>
      <c r="SSD41" s="2027"/>
      <c r="SSE41" s="2027"/>
      <c r="SSF41" s="2027"/>
      <c r="SSG41" s="2027"/>
      <c r="SSH41" s="2027"/>
      <c r="SSI41" s="2027"/>
      <c r="SSJ41" s="2027"/>
      <c r="SSK41" s="2027"/>
      <c r="SSL41" s="2027"/>
      <c r="SSM41" s="2027"/>
      <c r="SSN41" s="2027"/>
      <c r="SSO41" s="2027"/>
      <c r="SSP41" s="2027"/>
      <c r="SSQ41" s="2027"/>
      <c r="SSR41" s="2027"/>
      <c r="SSS41" s="2027"/>
      <c r="SST41" s="2027"/>
      <c r="SSU41" s="2027"/>
      <c r="SSV41" s="2027"/>
      <c r="SSW41" s="2027"/>
      <c r="SSX41" s="2027"/>
      <c r="SSY41" s="2027"/>
      <c r="SSZ41" s="2027"/>
      <c r="STA41" s="2027"/>
      <c r="STB41" s="2027"/>
      <c r="STC41" s="2027"/>
      <c r="STD41" s="2027"/>
      <c r="STE41" s="2027"/>
      <c r="STF41" s="2027"/>
      <c r="STG41" s="2027"/>
      <c r="STH41" s="2027"/>
      <c r="STI41" s="2027"/>
      <c r="STJ41" s="2027"/>
      <c r="STK41" s="2027"/>
      <c r="STL41" s="2027"/>
      <c r="STM41" s="2027"/>
      <c r="STN41" s="2027"/>
      <c r="STO41" s="2027"/>
      <c r="STP41" s="2027"/>
      <c r="STQ41" s="2027"/>
      <c r="STR41" s="2027"/>
      <c r="STS41" s="2027"/>
      <c r="STT41" s="2027"/>
      <c r="STU41" s="2027"/>
      <c r="STV41" s="2027"/>
      <c r="STW41" s="2027"/>
      <c r="STX41" s="2027"/>
      <c r="STY41" s="2027"/>
      <c r="STZ41" s="2027"/>
      <c r="SUA41" s="2027"/>
      <c r="SUB41" s="2027"/>
      <c r="SUC41" s="2027"/>
      <c r="SUD41" s="2027"/>
      <c r="SUE41" s="2027"/>
      <c r="SUF41" s="2027"/>
      <c r="SUG41" s="2027"/>
      <c r="SUH41" s="2027"/>
      <c r="SUI41" s="2027"/>
      <c r="SUJ41" s="2027"/>
      <c r="SUK41" s="2027"/>
      <c r="SUL41" s="2027"/>
      <c r="SUM41" s="2027"/>
      <c r="SUN41" s="2027"/>
      <c r="SUO41" s="2027"/>
      <c r="SUP41" s="2027"/>
      <c r="SUQ41" s="2027"/>
      <c r="SUR41" s="2027"/>
      <c r="SUS41" s="2027"/>
      <c r="SUT41" s="2027"/>
      <c r="SUU41" s="2027"/>
      <c r="SUV41" s="2027"/>
      <c r="SUW41" s="2027"/>
      <c r="SUX41" s="2027"/>
      <c r="SUY41" s="2027"/>
      <c r="SUZ41" s="2027"/>
      <c r="SVA41" s="2027"/>
      <c r="SVB41" s="2027"/>
      <c r="SVC41" s="2027"/>
      <c r="SVD41" s="2027"/>
      <c r="SVE41" s="2027"/>
      <c r="SVF41" s="2027"/>
      <c r="SVG41" s="2027"/>
      <c r="SVH41" s="2027"/>
      <c r="SVI41" s="2027"/>
      <c r="SVJ41" s="2027"/>
      <c r="SVK41" s="2027"/>
      <c r="SVL41" s="2027"/>
      <c r="SVM41" s="2027"/>
      <c r="SVN41" s="2027"/>
      <c r="SVO41" s="2027"/>
      <c r="SVP41" s="2027"/>
      <c r="SVQ41" s="2027"/>
      <c r="SVR41" s="2027"/>
      <c r="SVS41" s="2027"/>
      <c r="SVT41" s="2027"/>
      <c r="SVU41" s="2027"/>
      <c r="SVV41" s="2027"/>
      <c r="SVW41" s="2027"/>
      <c r="SVX41" s="2027"/>
      <c r="SVY41" s="2027"/>
      <c r="SVZ41" s="2027"/>
      <c r="SWA41" s="2027"/>
      <c r="SWB41" s="2027"/>
      <c r="SWC41" s="2027"/>
      <c r="SWD41" s="2027"/>
      <c r="SWE41" s="2027"/>
      <c r="SWF41" s="2027"/>
      <c r="SWG41" s="2027"/>
      <c r="SWH41" s="2027"/>
      <c r="SWI41" s="2027"/>
      <c r="SWJ41" s="2027"/>
      <c r="SWK41" s="2027"/>
      <c r="SWL41" s="2027"/>
      <c r="SWM41" s="2027"/>
      <c r="SWN41" s="2027"/>
      <c r="SWO41" s="2027"/>
      <c r="SWP41" s="2027"/>
      <c r="SWQ41" s="2027"/>
      <c r="SWR41" s="2027"/>
      <c r="SWS41" s="2027"/>
      <c r="SWT41" s="2027"/>
      <c r="SWU41" s="2027"/>
      <c r="SWV41" s="2027"/>
      <c r="SWW41" s="2027"/>
      <c r="SWX41" s="2027"/>
      <c r="SWY41" s="2027"/>
      <c r="SWZ41" s="2027"/>
      <c r="SXA41" s="2027"/>
      <c r="SXB41" s="2027"/>
      <c r="SXC41" s="2027"/>
      <c r="SXD41" s="2027"/>
      <c r="SXE41" s="2027"/>
      <c r="SXF41" s="2027"/>
      <c r="SXG41" s="2027"/>
      <c r="SXH41" s="2027"/>
      <c r="SXI41" s="2027"/>
      <c r="SXJ41" s="2027"/>
      <c r="SXK41" s="2027"/>
      <c r="SXL41" s="2027"/>
      <c r="SXM41" s="2027"/>
      <c r="SXN41" s="2027"/>
      <c r="SXO41" s="2027"/>
      <c r="SXP41" s="2027"/>
      <c r="SXQ41" s="2027"/>
      <c r="SXR41" s="2027"/>
      <c r="SXS41" s="2027"/>
      <c r="SXT41" s="2027"/>
      <c r="SXU41" s="2027"/>
      <c r="SXV41" s="2027"/>
      <c r="SXW41" s="2027"/>
      <c r="SXX41" s="2027"/>
      <c r="SXY41" s="2027"/>
      <c r="SXZ41" s="2027"/>
      <c r="SYA41" s="2027"/>
      <c r="SYB41" s="2027"/>
      <c r="SYC41" s="2027"/>
      <c r="SYD41" s="2027"/>
      <c r="SYE41" s="2027"/>
      <c r="SYF41" s="2027"/>
      <c r="SYG41" s="2027"/>
      <c r="SYH41" s="2027"/>
      <c r="SYI41" s="2027"/>
      <c r="SYJ41" s="2027"/>
      <c r="SYK41" s="2027"/>
      <c r="SYL41" s="2027"/>
      <c r="SYM41" s="2027"/>
      <c r="SYN41" s="2027"/>
      <c r="SYO41" s="2027"/>
      <c r="SYP41" s="2027"/>
      <c r="SYQ41" s="2027"/>
      <c r="SYR41" s="2027"/>
      <c r="SYS41" s="2027"/>
      <c r="SYT41" s="2027"/>
      <c r="SYU41" s="2027"/>
      <c r="SYV41" s="2027"/>
      <c r="SYW41" s="2027"/>
      <c r="SYX41" s="2027"/>
      <c r="SYY41" s="2027"/>
      <c r="SYZ41" s="2027"/>
      <c r="SZA41" s="2027"/>
      <c r="SZB41" s="2027"/>
      <c r="SZC41" s="2027"/>
      <c r="SZD41" s="2027"/>
      <c r="SZE41" s="2027"/>
      <c r="SZF41" s="2027"/>
      <c r="SZG41" s="2027"/>
      <c r="SZH41" s="2027"/>
      <c r="SZI41" s="2027"/>
      <c r="SZJ41" s="2027"/>
      <c r="SZK41" s="2027"/>
      <c r="SZL41" s="2027"/>
      <c r="SZM41" s="2027"/>
      <c r="SZN41" s="2027"/>
      <c r="SZO41" s="2027"/>
      <c r="SZP41" s="2027"/>
      <c r="SZQ41" s="2027"/>
      <c r="SZR41" s="2027"/>
      <c r="SZS41" s="2027"/>
      <c r="SZT41" s="2027"/>
      <c r="SZU41" s="2027"/>
      <c r="SZV41" s="2027"/>
      <c r="SZW41" s="2027"/>
      <c r="SZX41" s="2027"/>
      <c r="SZY41" s="2027"/>
      <c r="SZZ41" s="2027"/>
      <c r="TAA41" s="2027"/>
      <c r="TAB41" s="2027"/>
      <c r="TAC41" s="2027"/>
      <c r="TAD41" s="2027"/>
      <c r="TAE41" s="2027"/>
      <c r="TAF41" s="2027"/>
      <c r="TAG41" s="2027"/>
      <c r="TAH41" s="2027"/>
      <c r="TAI41" s="2027"/>
      <c r="TAJ41" s="2027"/>
      <c r="TAK41" s="2027"/>
      <c r="TAL41" s="2027"/>
      <c r="TAM41" s="2027"/>
      <c r="TAN41" s="2027"/>
      <c r="TAO41" s="2027"/>
      <c r="TAP41" s="2027"/>
      <c r="TAQ41" s="2027"/>
      <c r="TAR41" s="2027"/>
      <c r="TAS41" s="2027"/>
      <c r="TAT41" s="2027"/>
      <c r="TAU41" s="2027"/>
      <c r="TAV41" s="2027"/>
      <c r="TAW41" s="2027"/>
      <c r="TAX41" s="2027"/>
      <c r="TAY41" s="2027"/>
      <c r="TAZ41" s="2027"/>
      <c r="TBA41" s="2027"/>
      <c r="TBB41" s="2027"/>
      <c r="TBC41" s="2027"/>
      <c r="TBD41" s="2027"/>
      <c r="TBE41" s="2027"/>
      <c r="TBF41" s="2027"/>
      <c r="TBG41" s="2027"/>
      <c r="TBH41" s="2027"/>
      <c r="TBI41" s="2027"/>
      <c r="TBJ41" s="2027"/>
      <c r="TBK41" s="2027"/>
      <c r="TBL41" s="2027"/>
      <c r="TBM41" s="2027"/>
      <c r="TBN41" s="2027"/>
      <c r="TBO41" s="2027"/>
      <c r="TBP41" s="2027"/>
      <c r="TBQ41" s="2027"/>
      <c r="TBR41" s="2027"/>
      <c r="TBS41" s="2027"/>
      <c r="TBT41" s="2027"/>
      <c r="TBU41" s="2027"/>
      <c r="TBV41" s="2027"/>
      <c r="TBW41" s="2027"/>
      <c r="TBX41" s="2027"/>
      <c r="TBY41" s="2027"/>
      <c r="TBZ41" s="2027"/>
      <c r="TCA41" s="2027"/>
      <c r="TCB41" s="2027"/>
      <c r="TCC41" s="2027"/>
      <c r="TCD41" s="2027"/>
      <c r="TCE41" s="2027"/>
      <c r="TCF41" s="2027"/>
      <c r="TCG41" s="2027"/>
      <c r="TCH41" s="2027"/>
      <c r="TCI41" s="2027"/>
      <c r="TCJ41" s="2027"/>
      <c r="TCK41" s="2027"/>
      <c r="TCL41" s="2027"/>
      <c r="TCM41" s="2027"/>
      <c r="TCN41" s="2027"/>
      <c r="TCO41" s="2027"/>
      <c r="TCP41" s="2027"/>
      <c r="TCQ41" s="2027"/>
      <c r="TCR41" s="2027"/>
      <c r="TCS41" s="2027"/>
      <c r="TCT41" s="2027"/>
      <c r="TCU41" s="2027"/>
      <c r="TCV41" s="2027"/>
      <c r="TCW41" s="2027"/>
      <c r="TCX41" s="2027"/>
      <c r="TCY41" s="2027"/>
      <c r="TCZ41" s="2027"/>
      <c r="TDA41" s="2027"/>
      <c r="TDB41" s="2027"/>
      <c r="TDC41" s="2027"/>
      <c r="TDD41" s="2027"/>
      <c r="TDE41" s="2027"/>
      <c r="TDF41" s="2027"/>
      <c r="TDG41" s="2027"/>
      <c r="TDH41" s="2027"/>
      <c r="TDI41" s="2027"/>
      <c r="TDJ41" s="2027"/>
      <c r="TDK41" s="2027"/>
      <c r="TDL41" s="2027"/>
      <c r="TDM41" s="2027"/>
      <c r="TDN41" s="2027"/>
      <c r="TDO41" s="2027"/>
      <c r="TDP41" s="2027"/>
      <c r="TDQ41" s="2027"/>
      <c r="TDR41" s="2027"/>
      <c r="TDS41" s="2027"/>
      <c r="TDT41" s="2027"/>
      <c r="TDU41" s="2027"/>
      <c r="TDV41" s="2027"/>
      <c r="TDW41" s="2027"/>
      <c r="TDX41" s="2027"/>
      <c r="TDY41" s="2027"/>
      <c r="TDZ41" s="2027"/>
      <c r="TEA41" s="2027"/>
      <c r="TEB41" s="2027"/>
      <c r="TEC41" s="2027"/>
      <c r="TED41" s="2027"/>
      <c r="TEE41" s="2027"/>
      <c r="TEF41" s="2027"/>
      <c r="TEG41" s="2027"/>
      <c r="TEH41" s="2027"/>
      <c r="TEI41" s="2027"/>
      <c r="TEJ41" s="2027"/>
      <c r="TEK41" s="2027"/>
      <c r="TEL41" s="2027"/>
      <c r="TEM41" s="2027"/>
      <c r="TEN41" s="2027"/>
      <c r="TEO41" s="2027"/>
      <c r="TEP41" s="2027"/>
      <c r="TEQ41" s="2027"/>
      <c r="TER41" s="2027"/>
      <c r="TES41" s="2027"/>
      <c r="TET41" s="2027"/>
      <c r="TEU41" s="2027"/>
      <c r="TEV41" s="2027"/>
      <c r="TEW41" s="2027"/>
      <c r="TEX41" s="2027"/>
      <c r="TEY41" s="2027"/>
      <c r="TEZ41" s="2027"/>
      <c r="TFA41" s="2027"/>
      <c r="TFB41" s="2027"/>
      <c r="TFC41" s="2027"/>
      <c r="TFD41" s="2027"/>
      <c r="TFE41" s="2027"/>
      <c r="TFF41" s="2027"/>
      <c r="TFG41" s="2027"/>
      <c r="TFH41" s="2027"/>
      <c r="TFI41" s="2027"/>
      <c r="TFJ41" s="2027"/>
      <c r="TFK41" s="2027"/>
      <c r="TFL41" s="2027"/>
      <c r="TFM41" s="2027"/>
      <c r="TFN41" s="2027"/>
      <c r="TFO41" s="2027"/>
      <c r="TFP41" s="2027"/>
      <c r="TFQ41" s="2027"/>
      <c r="TFR41" s="2027"/>
      <c r="TFS41" s="2027"/>
      <c r="TFT41" s="2027"/>
      <c r="TFU41" s="2027"/>
      <c r="TFV41" s="2027"/>
      <c r="TFW41" s="2027"/>
      <c r="TFX41" s="2027"/>
      <c r="TFY41" s="2027"/>
      <c r="TFZ41" s="2027"/>
      <c r="TGA41" s="2027"/>
      <c r="TGB41" s="2027"/>
      <c r="TGC41" s="2027"/>
      <c r="TGD41" s="2027"/>
      <c r="TGE41" s="2027"/>
      <c r="TGF41" s="2027"/>
      <c r="TGG41" s="2027"/>
      <c r="TGH41" s="2027"/>
      <c r="TGI41" s="2027"/>
      <c r="TGJ41" s="2027"/>
      <c r="TGK41" s="2027"/>
      <c r="TGL41" s="2027"/>
      <c r="TGM41" s="2027"/>
      <c r="TGN41" s="2027"/>
      <c r="TGO41" s="2027"/>
      <c r="TGP41" s="2027"/>
      <c r="TGQ41" s="2027"/>
      <c r="TGR41" s="2027"/>
      <c r="TGS41" s="2027"/>
      <c r="TGT41" s="2027"/>
      <c r="TGU41" s="2027"/>
      <c r="TGV41" s="2027"/>
      <c r="TGW41" s="2027"/>
      <c r="TGX41" s="2027"/>
      <c r="TGY41" s="2027"/>
      <c r="TGZ41" s="2027"/>
      <c r="THA41" s="2027"/>
      <c r="THB41" s="2027"/>
      <c r="THC41" s="2027"/>
      <c r="THD41" s="2027"/>
      <c r="THE41" s="2027"/>
      <c r="THF41" s="2027"/>
      <c r="THG41" s="2027"/>
      <c r="THH41" s="2027"/>
      <c r="THI41" s="2027"/>
      <c r="THJ41" s="2027"/>
      <c r="THK41" s="2027"/>
      <c r="THL41" s="2027"/>
      <c r="THM41" s="2027"/>
      <c r="THN41" s="2027"/>
      <c r="THO41" s="2027"/>
      <c r="THP41" s="2027"/>
      <c r="THQ41" s="2027"/>
      <c r="THR41" s="2027"/>
      <c r="THS41" s="2027"/>
      <c r="THT41" s="2027"/>
      <c r="THU41" s="2027"/>
      <c r="THV41" s="2027"/>
      <c r="THW41" s="2027"/>
      <c r="THX41" s="2027"/>
      <c r="THY41" s="2027"/>
      <c r="THZ41" s="2027"/>
      <c r="TIA41" s="2027"/>
      <c r="TIB41" s="2027"/>
      <c r="TIC41" s="2027"/>
      <c r="TID41" s="2027"/>
      <c r="TIE41" s="2027"/>
      <c r="TIF41" s="2027"/>
      <c r="TIG41" s="2027"/>
      <c r="TIH41" s="2027"/>
      <c r="TII41" s="2027"/>
      <c r="TIJ41" s="2027"/>
      <c r="TIK41" s="2027"/>
      <c r="TIL41" s="2027"/>
      <c r="TIM41" s="2027"/>
      <c r="TIN41" s="2027"/>
      <c r="TIO41" s="2027"/>
      <c r="TIP41" s="2027"/>
      <c r="TIQ41" s="2027"/>
      <c r="TIR41" s="2027"/>
      <c r="TIS41" s="2027"/>
      <c r="TIT41" s="2027"/>
      <c r="TIU41" s="2027"/>
      <c r="TIV41" s="2027"/>
      <c r="TIW41" s="2027"/>
      <c r="TIX41" s="2027"/>
      <c r="TIY41" s="2027"/>
      <c r="TIZ41" s="2027"/>
      <c r="TJA41" s="2027"/>
      <c r="TJB41" s="2027"/>
      <c r="TJC41" s="2027"/>
      <c r="TJD41" s="2027"/>
      <c r="TJE41" s="2027"/>
      <c r="TJF41" s="2027"/>
      <c r="TJG41" s="2027"/>
      <c r="TJH41" s="2027"/>
      <c r="TJI41" s="2027"/>
      <c r="TJJ41" s="2027"/>
      <c r="TJK41" s="2027"/>
      <c r="TJL41" s="2027"/>
      <c r="TJM41" s="2027"/>
      <c r="TJN41" s="2027"/>
      <c r="TJO41" s="2027"/>
      <c r="TJP41" s="2027"/>
      <c r="TJQ41" s="2027"/>
      <c r="TJR41" s="2027"/>
      <c r="TJS41" s="2027"/>
      <c r="TJT41" s="2027"/>
      <c r="TJU41" s="2027"/>
      <c r="TJV41" s="2027"/>
      <c r="TJW41" s="2027"/>
      <c r="TJX41" s="2027"/>
      <c r="TJY41" s="2027"/>
      <c r="TJZ41" s="2027"/>
      <c r="TKA41" s="2027"/>
      <c r="TKB41" s="2027"/>
      <c r="TKC41" s="2027"/>
      <c r="TKD41" s="2027"/>
      <c r="TKE41" s="2027"/>
      <c r="TKF41" s="2027"/>
      <c r="TKG41" s="2027"/>
      <c r="TKH41" s="2027"/>
      <c r="TKI41" s="2027"/>
      <c r="TKJ41" s="2027"/>
      <c r="TKK41" s="2027"/>
      <c r="TKL41" s="2027"/>
      <c r="TKM41" s="2027"/>
      <c r="TKN41" s="2027"/>
      <c r="TKO41" s="2027"/>
      <c r="TKP41" s="2027"/>
      <c r="TKQ41" s="2027"/>
      <c r="TKR41" s="2027"/>
      <c r="TKS41" s="2027"/>
      <c r="TKT41" s="2027"/>
      <c r="TKU41" s="2027"/>
      <c r="TKV41" s="2027"/>
      <c r="TKW41" s="2027"/>
      <c r="TKX41" s="2027"/>
      <c r="TKY41" s="2027"/>
      <c r="TKZ41" s="2027"/>
      <c r="TLA41" s="2027"/>
      <c r="TLB41" s="2027"/>
      <c r="TLC41" s="2027"/>
      <c r="TLD41" s="2027"/>
      <c r="TLE41" s="2027"/>
      <c r="TLF41" s="2027"/>
      <c r="TLG41" s="2027"/>
      <c r="TLH41" s="2027"/>
      <c r="TLI41" s="2027"/>
      <c r="TLJ41" s="2027"/>
      <c r="TLK41" s="2027"/>
      <c r="TLL41" s="2027"/>
      <c r="TLM41" s="2027"/>
      <c r="TLN41" s="2027"/>
      <c r="TLO41" s="2027"/>
      <c r="TLP41" s="2027"/>
      <c r="TLQ41" s="2027"/>
      <c r="TLR41" s="2027"/>
      <c r="TLS41" s="2027"/>
      <c r="TLT41" s="2027"/>
      <c r="TLU41" s="2027"/>
      <c r="TLV41" s="2027"/>
      <c r="TLW41" s="2027"/>
      <c r="TLX41" s="2027"/>
      <c r="TLY41" s="2027"/>
      <c r="TLZ41" s="2027"/>
      <c r="TMA41" s="2027"/>
      <c r="TMB41" s="2027"/>
      <c r="TMC41" s="2027"/>
      <c r="TMD41" s="2027"/>
      <c r="TME41" s="2027"/>
      <c r="TMF41" s="2027"/>
      <c r="TMG41" s="2027"/>
      <c r="TMH41" s="2027"/>
      <c r="TMI41" s="2027"/>
      <c r="TMJ41" s="2027"/>
      <c r="TMK41" s="2027"/>
      <c r="TML41" s="2027"/>
      <c r="TMM41" s="2027"/>
      <c r="TMN41" s="2027"/>
      <c r="TMO41" s="2027"/>
      <c r="TMP41" s="2027"/>
      <c r="TMQ41" s="2027"/>
      <c r="TMR41" s="2027"/>
      <c r="TMS41" s="2027"/>
      <c r="TMT41" s="2027"/>
      <c r="TMU41" s="2027"/>
      <c r="TMV41" s="2027"/>
      <c r="TMW41" s="2027"/>
      <c r="TMX41" s="2027"/>
      <c r="TMY41" s="2027"/>
      <c r="TMZ41" s="2027"/>
      <c r="TNA41" s="2027"/>
      <c r="TNB41" s="2027"/>
      <c r="TNC41" s="2027"/>
      <c r="TND41" s="2027"/>
      <c r="TNE41" s="2027"/>
      <c r="TNF41" s="2027"/>
      <c r="TNG41" s="2027"/>
      <c r="TNH41" s="2027"/>
      <c r="TNI41" s="2027"/>
      <c r="TNJ41" s="2027"/>
      <c r="TNK41" s="2027"/>
      <c r="TNL41" s="2027"/>
      <c r="TNM41" s="2027"/>
      <c r="TNN41" s="2027"/>
      <c r="TNO41" s="2027"/>
      <c r="TNP41" s="2027"/>
      <c r="TNQ41" s="2027"/>
      <c r="TNR41" s="2027"/>
      <c r="TNS41" s="2027"/>
      <c r="TNT41" s="2027"/>
      <c r="TNU41" s="2027"/>
      <c r="TNV41" s="2027"/>
      <c r="TNW41" s="2027"/>
      <c r="TNX41" s="2027"/>
      <c r="TNY41" s="2027"/>
      <c r="TNZ41" s="2027"/>
      <c r="TOA41" s="2027"/>
      <c r="TOB41" s="2027"/>
      <c r="TOC41" s="2027"/>
      <c r="TOD41" s="2027"/>
      <c r="TOE41" s="2027"/>
      <c r="TOF41" s="2027"/>
      <c r="TOG41" s="2027"/>
      <c r="TOH41" s="2027"/>
      <c r="TOI41" s="2027"/>
      <c r="TOJ41" s="2027"/>
      <c r="TOK41" s="2027"/>
      <c r="TOL41" s="2027"/>
      <c r="TOM41" s="2027"/>
      <c r="TON41" s="2027"/>
      <c r="TOO41" s="2027"/>
      <c r="TOP41" s="2027"/>
      <c r="TOQ41" s="2027"/>
      <c r="TOR41" s="2027"/>
      <c r="TOS41" s="2027"/>
      <c r="TOT41" s="2027"/>
      <c r="TOU41" s="2027"/>
      <c r="TOV41" s="2027"/>
      <c r="TOW41" s="2027"/>
      <c r="TOX41" s="2027"/>
      <c r="TOY41" s="2027"/>
      <c r="TOZ41" s="2027"/>
      <c r="TPA41" s="2027"/>
      <c r="TPB41" s="2027"/>
      <c r="TPC41" s="2027"/>
      <c r="TPD41" s="2027"/>
      <c r="TPE41" s="2027"/>
      <c r="TPF41" s="2027"/>
      <c r="TPG41" s="2027"/>
      <c r="TPH41" s="2027"/>
      <c r="TPI41" s="2027"/>
      <c r="TPJ41" s="2027"/>
      <c r="TPK41" s="2027"/>
      <c r="TPL41" s="2027"/>
      <c r="TPM41" s="2027"/>
      <c r="TPN41" s="2027"/>
      <c r="TPO41" s="2027"/>
      <c r="TPP41" s="2027"/>
      <c r="TPQ41" s="2027"/>
      <c r="TPR41" s="2027"/>
      <c r="TPS41" s="2027"/>
      <c r="TPT41" s="2027"/>
      <c r="TPU41" s="2027"/>
      <c r="TPV41" s="2027"/>
      <c r="TPW41" s="2027"/>
      <c r="TPX41" s="2027"/>
      <c r="TPY41" s="2027"/>
      <c r="TPZ41" s="2027"/>
      <c r="TQA41" s="2027"/>
      <c r="TQB41" s="2027"/>
      <c r="TQC41" s="2027"/>
      <c r="TQD41" s="2027"/>
      <c r="TQE41" s="2027"/>
      <c r="TQF41" s="2027"/>
      <c r="TQG41" s="2027"/>
      <c r="TQH41" s="2027"/>
      <c r="TQI41" s="2027"/>
      <c r="TQJ41" s="2027"/>
      <c r="TQK41" s="2027"/>
      <c r="TQL41" s="2027"/>
      <c r="TQM41" s="2027"/>
      <c r="TQN41" s="2027"/>
      <c r="TQO41" s="2027"/>
      <c r="TQP41" s="2027"/>
      <c r="TQQ41" s="2027"/>
      <c r="TQR41" s="2027"/>
      <c r="TQS41" s="2027"/>
      <c r="TQT41" s="2027"/>
      <c r="TQU41" s="2027"/>
      <c r="TQV41" s="2027"/>
      <c r="TQW41" s="2027"/>
      <c r="TQX41" s="2027"/>
      <c r="TQY41" s="2027"/>
      <c r="TQZ41" s="2027"/>
      <c r="TRA41" s="2027"/>
      <c r="TRB41" s="2027"/>
      <c r="TRC41" s="2027"/>
      <c r="TRD41" s="2027"/>
      <c r="TRE41" s="2027"/>
      <c r="TRF41" s="2027"/>
      <c r="TRG41" s="2027"/>
      <c r="TRH41" s="2027"/>
      <c r="TRI41" s="2027"/>
      <c r="TRJ41" s="2027"/>
      <c r="TRK41" s="2027"/>
      <c r="TRL41" s="2027"/>
      <c r="TRM41" s="2027"/>
      <c r="TRN41" s="2027"/>
      <c r="TRO41" s="2027"/>
      <c r="TRP41" s="2027"/>
      <c r="TRQ41" s="2027"/>
      <c r="TRR41" s="2027"/>
      <c r="TRS41" s="2027"/>
      <c r="TRT41" s="2027"/>
      <c r="TRU41" s="2027"/>
      <c r="TRV41" s="2027"/>
      <c r="TRW41" s="2027"/>
      <c r="TRX41" s="2027"/>
      <c r="TRY41" s="2027"/>
      <c r="TRZ41" s="2027"/>
      <c r="TSA41" s="2027"/>
      <c r="TSB41" s="2027"/>
      <c r="TSC41" s="2027"/>
      <c r="TSD41" s="2027"/>
      <c r="TSE41" s="2027"/>
      <c r="TSF41" s="2027"/>
      <c r="TSG41" s="2027"/>
      <c r="TSH41" s="2027"/>
      <c r="TSI41" s="2027"/>
      <c r="TSJ41" s="2027"/>
      <c r="TSK41" s="2027"/>
      <c r="TSL41" s="2027"/>
      <c r="TSM41" s="2027"/>
      <c r="TSN41" s="2027"/>
      <c r="TSO41" s="2027"/>
      <c r="TSP41" s="2027"/>
      <c r="TSQ41" s="2027"/>
      <c r="TSR41" s="2027"/>
      <c r="TSS41" s="2027"/>
      <c r="TST41" s="2027"/>
      <c r="TSU41" s="2027"/>
      <c r="TSV41" s="2027"/>
      <c r="TSW41" s="2027"/>
      <c r="TSX41" s="2027"/>
      <c r="TSY41" s="2027"/>
      <c r="TSZ41" s="2027"/>
      <c r="TTA41" s="2027"/>
      <c r="TTB41" s="2027"/>
      <c r="TTC41" s="2027"/>
      <c r="TTD41" s="2027"/>
      <c r="TTE41" s="2027"/>
      <c r="TTF41" s="2027"/>
      <c r="TTG41" s="2027"/>
      <c r="TTH41" s="2027"/>
      <c r="TTI41" s="2027"/>
      <c r="TTJ41" s="2027"/>
      <c r="TTK41" s="2027"/>
      <c r="TTL41" s="2027"/>
      <c r="TTM41" s="2027"/>
      <c r="TTN41" s="2027"/>
      <c r="TTO41" s="2027"/>
      <c r="TTP41" s="2027"/>
      <c r="TTQ41" s="2027"/>
      <c r="TTR41" s="2027"/>
      <c r="TTS41" s="2027"/>
      <c r="TTT41" s="2027"/>
      <c r="TTU41" s="2027"/>
      <c r="TTV41" s="2027"/>
      <c r="TTW41" s="2027"/>
      <c r="TTX41" s="2027"/>
      <c r="TTY41" s="2027"/>
      <c r="TTZ41" s="2027"/>
      <c r="TUA41" s="2027"/>
      <c r="TUB41" s="2027"/>
      <c r="TUC41" s="2027"/>
      <c r="TUD41" s="2027"/>
      <c r="TUE41" s="2027"/>
      <c r="TUF41" s="2027"/>
      <c r="TUG41" s="2027"/>
      <c r="TUH41" s="2027"/>
      <c r="TUI41" s="2027"/>
      <c r="TUJ41" s="2027"/>
      <c r="TUK41" s="2027"/>
      <c r="TUL41" s="2027"/>
      <c r="TUM41" s="2027"/>
      <c r="TUN41" s="2027"/>
      <c r="TUO41" s="2027"/>
      <c r="TUP41" s="2027"/>
      <c r="TUQ41" s="2027"/>
      <c r="TUR41" s="2027"/>
      <c r="TUS41" s="2027"/>
      <c r="TUT41" s="2027"/>
      <c r="TUU41" s="2027"/>
      <c r="TUV41" s="2027"/>
      <c r="TUW41" s="2027"/>
      <c r="TUX41" s="2027"/>
      <c r="TUY41" s="2027"/>
      <c r="TUZ41" s="2027"/>
      <c r="TVA41" s="2027"/>
      <c r="TVB41" s="2027"/>
      <c r="TVC41" s="2027"/>
      <c r="TVD41" s="2027"/>
      <c r="TVE41" s="2027"/>
      <c r="TVF41" s="2027"/>
      <c r="TVG41" s="2027"/>
      <c r="TVH41" s="2027"/>
      <c r="TVI41" s="2027"/>
      <c r="TVJ41" s="2027"/>
      <c r="TVK41" s="2027"/>
      <c r="TVL41" s="2027"/>
      <c r="TVM41" s="2027"/>
      <c r="TVN41" s="2027"/>
      <c r="TVO41" s="2027"/>
      <c r="TVP41" s="2027"/>
      <c r="TVQ41" s="2027"/>
      <c r="TVR41" s="2027"/>
      <c r="TVS41" s="2027"/>
      <c r="TVT41" s="2027"/>
      <c r="TVU41" s="2027"/>
      <c r="TVV41" s="2027"/>
      <c r="TVW41" s="2027"/>
      <c r="TVX41" s="2027"/>
      <c r="TVY41" s="2027"/>
      <c r="TVZ41" s="2027"/>
      <c r="TWA41" s="2027"/>
      <c r="TWB41" s="2027"/>
      <c r="TWC41" s="2027"/>
      <c r="TWD41" s="2027"/>
      <c r="TWE41" s="2027"/>
      <c r="TWF41" s="2027"/>
      <c r="TWG41" s="2027"/>
      <c r="TWH41" s="2027"/>
      <c r="TWI41" s="2027"/>
      <c r="TWJ41" s="2027"/>
      <c r="TWK41" s="2027"/>
      <c r="TWL41" s="2027"/>
      <c r="TWM41" s="2027"/>
      <c r="TWN41" s="2027"/>
      <c r="TWO41" s="2027"/>
      <c r="TWP41" s="2027"/>
      <c r="TWQ41" s="2027"/>
      <c r="TWR41" s="2027"/>
      <c r="TWS41" s="2027"/>
      <c r="TWT41" s="2027"/>
      <c r="TWU41" s="2027"/>
      <c r="TWV41" s="2027"/>
      <c r="TWW41" s="2027"/>
      <c r="TWX41" s="2027"/>
      <c r="TWY41" s="2027"/>
      <c r="TWZ41" s="2027"/>
      <c r="TXA41" s="2027"/>
      <c r="TXB41" s="2027"/>
      <c r="TXC41" s="2027"/>
      <c r="TXD41" s="2027"/>
      <c r="TXE41" s="2027"/>
      <c r="TXF41" s="2027"/>
      <c r="TXG41" s="2027"/>
      <c r="TXH41" s="2027"/>
      <c r="TXI41" s="2027"/>
      <c r="TXJ41" s="2027"/>
      <c r="TXK41" s="2027"/>
      <c r="TXL41" s="2027"/>
      <c r="TXM41" s="2027"/>
      <c r="TXN41" s="2027"/>
      <c r="TXO41" s="2027"/>
      <c r="TXP41" s="2027"/>
      <c r="TXQ41" s="2027"/>
      <c r="TXR41" s="2027"/>
      <c r="TXS41" s="2027"/>
      <c r="TXT41" s="2027"/>
      <c r="TXU41" s="2027"/>
      <c r="TXV41" s="2027"/>
      <c r="TXW41" s="2027"/>
      <c r="TXX41" s="2027"/>
      <c r="TXY41" s="2027"/>
      <c r="TXZ41" s="2027"/>
      <c r="TYA41" s="2027"/>
      <c r="TYB41" s="2027"/>
      <c r="TYC41" s="2027"/>
      <c r="TYD41" s="2027"/>
      <c r="TYE41" s="2027"/>
      <c r="TYF41" s="2027"/>
      <c r="TYG41" s="2027"/>
      <c r="TYH41" s="2027"/>
      <c r="TYI41" s="2027"/>
      <c r="TYJ41" s="2027"/>
      <c r="TYK41" s="2027"/>
      <c r="TYL41" s="2027"/>
      <c r="TYM41" s="2027"/>
      <c r="TYN41" s="2027"/>
      <c r="TYO41" s="2027"/>
      <c r="TYP41" s="2027"/>
      <c r="TYQ41" s="2027"/>
      <c r="TYR41" s="2027"/>
      <c r="TYS41" s="2027"/>
      <c r="TYT41" s="2027"/>
      <c r="TYU41" s="2027"/>
      <c r="TYV41" s="2027"/>
      <c r="TYW41" s="2027"/>
      <c r="TYX41" s="2027"/>
      <c r="TYY41" s="2027"/>
      <c r="TYZ41" s="2027"/>
      <c r="TZA41" s="2027"/>
      <c r="TZB41" s="2027"/>
      <c r="TZC41" s="2027"/>
      <c r="TZD41" s="2027"/>
      <c r="TZE41" s="2027"/>
      <c r="TZF41" s="2027"/>
      <c r="TZG41" s="2027"/>
      <c r="TZH41" s="2027"/>
      <c r="TZI41" s="2027"/>
      <c r="TZJ41" s="2027"/>
      <c r="TZK41" s="2027"/>
      <c r="TZL41" s="2027"/>
      <c r="TZM41" s="2027"/>
      <c r="TZN41" s="2027"/>
      <c r="TZO41" s="2027"/>
      <c r="TZP41" s="2027"/>
      <c r="TZQ41" s="2027"/>
      <c r="TZR41" s="2027"/>
      <c r="TZS41" s="2027"/>
      <c r="TZT41" s="2027"/>
      <c r="TZU41" s="2027"/>
      <c r="TZV41" s="2027"/>
      <c r="TZW41" s="2027"/>
      <c r="TZX41" s="2027"/>
      <c r="TZY41" s="2027"/>
      <c r="TZZ41" s="2027"/>
      <c r="UAA41" s="2027"/>
      <c r="UAB41" s="2027"/>
      <c r="UAC41" s="2027"/>
      <c r="UAD41" s="2027"/>
      <c r="UAE41" s="2027"/>
      <c r="UAF41" s="2027"/>
      <c r="UAG41" s="2027"/>
      <c r="UAH41" s="2027"/>
      <c r="UAI41" s="2027"/>
      <c r="UAJ41" s="2027"/>
      <c r="UAK41" s="2027"/>
      <c r="UAL41" s="2027"/>
      <c r="UAM41" s="2027"/>
      <c r="UAN41" s="2027"/>
      <c r="UAO41" s="2027"/>
      <c r="UAP41" s="2027"/>
      <c r="UAQ41" s="2027"/>
      <c r="UAR41" s="2027"/>
      <c r="UAS41" s="2027"/>
      <c r="UAT41" s="2027"/>
      <c r="UAU41" s="2027"/>
      <c r="UAV41" s="2027"/>
      <c r="UAW41" s="2027"/>
      <c r="UAX41" s="2027"/>
      <c r="UAY41" s="2027"/>
      <c r="UAZ41" s="2027"/>
      <c r="UBA41" s="2027"/>
      <c r="UBB41" s="2027"/>
      <c r="UBC41" s="2027"/>
      <c r="UBD41" s="2027"/>
      <c r="UBE41" s="2027"/>
      <c r="UBF41" s="2027"/>
      <c r="UBG41" s="2027"/>
      <c r="UBH41" s="2027"/>
      <c r="UBI41" s="2027"/>
      <c r="UBJ41" s="2027"/>
      <c r="UBK41" s="2027"/>
      <c r="UBL41" s="2027"/>
      <c r="UBM41" s="2027"/>
      <c r="UBN41" s="2027"/>
      <c r="UBO41" s="2027"/>
      <c r="UBP41" s="2027"/>
      <c r="UBQ41" s="2027"/>
      <c r="UBR41" s="2027"/>
      <c r="UBS41" s="2027"/>
      <c r="UBT41" s="2027"/>
      <c r="UBU41" s="2027"/>
      <c r="UBV41" s="2027"/>
      <c r="UBW41" s="2027"/>
      <c r="UBX41" s="2027"/>
      <c r="UBY41" s="2027"/>
      <c r="UBZ41" s="2027"/>
      <c r="UCA41" s="2027"/>
      <c r="UCB41" s="2027"/>
      <c r="UCC41" s="2027"/>
      <c r="UCD41" s="2027"/>
      <c r="UCE41" s="2027"/>
      <c r="UCF41" s="2027"/>
      <c r="UCG41" s="2027"/>
      <c r="UCH41" s="2027"/>
      <c r="UCI41" s="2027"/>
      <c r="UCJ41" s="2027"/>
      <c r="UCK41" s="2027"/>
      <c r="UCL41" s="2027"/>
      <c r="UCM41" s="2027"/>
      <c r="UCN41" s="2027"/>
      <c r="UCO41" s="2027"/>
      <c r="UCP41" s="2027"/>
      <c r="UCQ41" s="2027"/>
      <c r="UCR41" s="2027"/>
      <c r="UCS41" s="2027"/>
      <c r="UCT41" s="2027"/>
      <c r="UCU41" s="2027"/>
      <c r="UCV41" s="2027"/>
      <c r="UCW41" s="2027"/>
      <c r="UCX41" s="2027"/>
      <c r="UCY41" s="2027"/>
      <c r="UCZ41" s="2027"/>
      <c r="UDA41" s="2027"/>
      <c r="UDB41" s="2027"/>
      <c r="UDC41" s="2027"/>
      <c r="UDD41" s="2027"/>
      <c r="UDE41" s="2027"/>
      <c r="UDF41" s="2027"/>
      <c r="UDG41" s="2027"/>
      <c r="UDH41" s="2027"/>
      <c r="UDI41" s="2027"/>
      <c r="UDJ41" s="2027"/>
      <c r="UDK41" s="2027"/>
      <c r="UDL41" s="2027"/>
      <c r="UDM41" s="2027"/>
      <c r="UDN41" s="2027"/>
      <c r="UDO41" s="2027"/>
      <c r="UDP41" s="2027"/>
      <c r="UDQ41" s="2027"/>
      <c r="UDR41" s="2027"/>
      <c r="UDS41" s="2027"/>
      <c r="UDT41" s="2027"/>
      <c r="UDU41" s="2027"/>
      <c r="UDV41" s="2027"/>
      <c r="UDW41" s="2027"/>
      <c r="UDX41" s="2027"/>
      <c r="UDY41" s="2027"/>
      <c r="UDZ41" s="2027"/>
      <c r="UEA41" s="2027"/>
      <c r="UEB41" s="2027"/>
      <c r="UEC41" s="2027"/>
      <c r="UED41" s="2027"/>
      <c r="UEE41" s="2027"/>
      <c r="UEF41" s="2027"/>
      <c r="UEG41" s="2027"/>
      <c r="UEH41" s="2027"/>
      <c r="UEI41" s="2027"/>
      <c r="UEJ41" s="2027"/>
      <c r="UEK41" s="2027"/>
      <c r="UEL41" s="2027"/>
      <c r="UEM41" s="2027"/>
      <c r="UEN41" s="2027"/>
      <c r="UEO41" s="2027"/>
      <c r="UEP41" s="2027"/>
      <c r="UEQ41" s="2027"/>
      <c r="UER41" s="2027"/>
      <c r="UES41" s="2027"/>
      <c r="UET41" s="2027"/>
      <c r="UEU41" s="2027"/>
      <c r="UEV41" s="2027"/>
      <c r="UEW41" s="2027"/>
      <c r="UEX41" s="2027"/>
      <c r="UEY41" s="2027"/>
      <c r="UEZ41" s="2027"/>
      <c r="UFA41" s="2027"/>
      <c r="UFB41" s="2027"/>
      <c r="UFC41" s="2027"/>
      <c r="UFD41" s="2027"/>
      <c r="UFE41" s="2027"/>
      <c r="UFF41" s="2027"/>
      <c r="UFG41" s="2027"/>
      <c r="UFH41" s="2027"/>
      <c r="UFI41" s="2027"/>
      <c r="UFJ41" s="2027"/>
      <c r="UFK41" s="2027"/>
      <c r="UFL41" s="2027"/>
      <c r="UFM41" s="2027"/>
      <c r="UFN41" s="2027"/>
      <c r="UFO41" s="2027"/>
      <c r="UFP41" s="2027"/>
      <c r="UFQ41" s="2027"/>
      <c r="UFR41" s="2027"/>
      <c r="UFS41" s="2027"/>
      <c r="UFT41" s="2027"/>
      <c r="UFU41" s="2027"/>
      <c r="UFV41" s="2027"/>
      <c r="UFW41" s="2027"/>
      <c r="UFX41" s="2027"/>
      <c r="UFY41" s="2027"/>
      <c r="UFZ41" s="2027"/>
      <c r="UGA41" s="2027"/>
      <c r="UGB41" s="2027"/>
      <c r="UGC41" s="2027"/>
      <c r="UGD41" s="2027"/>
      <c r="UGE41" s="2027"/>
      <c r="UGF41" s="2027"/>
      <c r="UGG41" s="2027"/>
      <c r="UGH41" s="2027"/>
      <c r="UGI41" s="2027"/>
      <c r="UGJ41" s="2027"/>
      <c r="UGK41" s="2027"/>
      <c r="UGL41" s="2027"/>
      <c r="UGM41" s="2027"/>
      <c r="UGN41" s="2027"/>
      <c r="UGO41" s="2027"/>
      <c r="UGP41" s="2027"/>
      <c r="UGQ41" s="2027"/>
      <c r="UGR41" s="2027"/>
      <c r="UGS41" s="2027"/>
      <c r="UGT41" s="2027"/>
      <c r="UGU41" s="2027"/>
      <c r="UGV41" s="2027"/>
      <c r="UGW41" s="2027"/>
      <c r="UGX41" s="2027"/>
      <c r="UGY41" s="2027"/>
      <c r="UGZ41" s="2027"/>
      <c r="UHA41" s="2027"/>
      <c r="UHB41" s="2027"/>
      <c r="UHC41" s="2027"/>
      <c r="UHD41" s="2027"/>
      <c r="UHE41" s="2027"/>
      <c r="UHF41" s="2027"/>
      <c r="UHG41" s="2027"/>
      <c r="UHH41" s="2027"/>
      <c r="UHI41" s="2027"/>
      <c r="UHJ41" s="2027"/>
      <c r="UHK41" s="2027"/>
      <c r="UHL41" s="2027"/>
      <c r="UHM41" s="2027"/>
      <c r="UHN41" s="2027"/>
      <c r="UHO41" s="2027"/>
      <c r="UHP41" s="2027"/>
      <c r="UHQ41" s="2027"/>
      <c r="UHR41" s="2027"/>
      <c r="UHS41" s="2027"/>
      <c r="UHT41" s="2027"/>
      <c r="UHU41" s="2027"/>
      <c r="UHV41" s="2027"/>
      <c r="UHW41" s="2027"/>
      <c r="UHX41" s="2027"/>
      <c r="UHY41" s="2027"/>
      <c r="UHZ41" s="2027"/>
      <c r="UIA41" s="2027"/>
      <c r="UIB41" s="2027"/>
      <c r="UIC41" s="2027"/>
      <c r="UID41" s="2027"/>
      <c r="UIE41" s="2027"/>
      <c r="UIF41" s="2027"/>
      <c r="UIG41" s="2027"/>
      <c r="UIH41" s="2027"/>
      <c r="UII41" s="2027"/>
      <c r="UIJ41" s="2027"/>
      <c r="UIK41" s="2027"/>
      <c r="UIL41" s="2027"/>
      <c r="UIM41" s="2027"/>
      <c r="UIN41" s="2027"/>
      <c r="UIO41" s="2027"/>
      <c r="UIP41" s="2027"/>
      <c r="UIQ41" s="2027"/>
      <c r="UIR41" s="2027"/>
      <c r="UIS41" s="2027"/>
      <c r="UIT41" s="2027"/>
      <c r="UIU41" s="2027"/>
      <c r="UIV41" s="2027"/>
      <c r="UIW41" s="2027"/>
      <c r="UIX41" s="2027"/>
      <c r="UIY41" s="2027"/>
      <c r="UIZ41" s="2027"/>
      <c r="UJA41" s="2027"/>
      <c r="UJB41" s="2027"/>
      <c r="UJC41" s="2027"/>
      <c r="UJD41" s="2027"/>
      <c r="UJE41" s="2027"/>
      <c r="UJF41" s="2027"/>
      <c r="UJG41" s="2027"/>
      <c r="UJH41" s="2027"/>
      <c r="UJI41" s="2027"/>
      <c r="UJJ41" s="2027"/>
      <c r="UJK41" s="2027"/>
      <c r="UJL41" s="2027"/>
      <c r="UJM41" s="2027"/>
      <c r="UJN41" s="2027"/>
      <c r="UJO41" s="2027"/>
      <c r="UJP41" s="2027"/>
      <c r="UJQ41" s="2027"/>
      <c r="UJR41" s="2027"/>
      <c r="UJS41" s="2027"/>
      <c r="UJT41" s="2027"/>
      <c r="UJU41" s="2027"/>
      <c r="UJV41" s="2027"/>
      <c r="UJW41" s="2027"/>
      <c r="UJX41" s="2027"/>
      <c r="UJY41" s="2027"/>
      <c r="UJZ41" s="2027"/>
      <c r="UKA41" s="2027"/>
      <c r="UKB41" s="2027"/>
      <c r="UKC41" s="2027"/>
      <c r="UKD41" s="2027"/>
      <c r="UKE41" s="2027"/>
      <c r="UKF41" s="2027"/>
      <c r="UKG41" s="2027"/>
      <c r="UKH41" s="2027"/>
      <c r="UKI41" s="2027"/>
      <c r="UKJ41" s="2027"/>
      <c r="UKK41" s="2027"/>
      <c r="UKL41" s="2027"/>
      <c r="UKM41" s="2027"/>
      <c r="UKN41" s="2027"/>
      <c r="UKO41" s="2027"/>
      <c r="UKP41" s="2027"/>
      <c r="UKQ41" s="2027"/>
      <c r="UKR41" s="2027"/>
      <c r="UKS41" s="2027"/>
      <c r="UKT41" s="2027"/>
      <c r="UKU41" s="2027"/>
      <c r="UKV41" s="2027"/>
      <c r="UKW41" s="2027"/>
      <c r="UKX41" s="2027"/>
      <c r="UKY41" s="2027"/>
      <c r="UKZ41" s="2027"/>
      <c r="ULA41" s="2027"/>
      <c r="ULB41" s="2027"/>
      <c r="ULC41" s="2027"/>
      <c r="ULD41" s="2027"/>
      <c r="ULE41" s="2027"/>
      <c r="ULF41" s="2027"/>
      <c r="ULG41" s="2027"/>
      <c r="ULH41" s="2027"/>
      <c r="ULI41" s="2027"/>
      <c r="ULJ41" s="2027"/>
      <c r="ULK41" s="2027"/>
      <c r="ULL41" s="2027"/>
      <c r="ULM41" s="2027"/>
      <c r="ULN41" s="2027"/>
      <c r="ULO41" s="2027"/>
      <c r="ULP41" s="2027"/>
      <c r="ULQ41" s="2027"/>
      <c r="ULR41" s="2027"/>
      <c r="ULS41" s="2027"/>
      <c r="ULT41" s="2027"/>
      <c r="ULU41" s="2027"/>
      <c r="ULV41" s="2027"/>
      <c r="ULW41" s="2027"/>
      <c r="ULX41" s="2027"/>
      <c r="ULY41" s="2027"/>
      <c r="ULZ41" s="2027"/>
      <c r="UMA41" s="2027"/>
      <c r="UMB41" s="2027"/>
      <c r="UMC41" s="2027"/>
      <c r="UMD41" s="2027"/>
      <c r="UME41" s="2027"/>
      <c r="UMF41" s="2027"/>
      <c r="UMG41" s="2027"/>
      <c r="UMH41" s="2027"/>
      <c r="UMI41" s="2027"/>
      <c r="UMJ41" s="2027"/>
      <c r="UMK41" s="2027"/>
      <c r="UML41" s="2027"/>
      <c r="UMM41" s="2027"/>
      <c r="UMN41" s="2027"/>
      <c r="UMO41" s="2027"/>
      <c r="UMP41" s="2027"/>
      <c r="UMQ41" s="2027"/>
      <c r="UMR41" s="2027"/>
      <c r="UMS41" s="2027"/>
      <c r="UMT41" s="2027"/>
      <c r="UMU41" s="2027"/>
      <c r="UMV41" s="2027"/>
      <c r="UMW41" s="2027"/>
      <c r="UMX41" s="2027"/>
      <c r="UMY41" s="2027"/>
      <c r="UMZ41" s="2027"/>
      <c r="UNA41" s="2027"/>
      <c r="UNB41" s="2027"/>
      <c r="UNC41" s="2027"/>
      <c r="UND41" s="2027"/>
      <c r="UNE41" s="2027"/>
      <c r="UNF41" s="2027"/>
      <c r="UNG41" s="2027"/>
      <c r="UNH41" s="2027"/>
      <c r="UNI41" s="2027"/>
      <c r="UNJ41" s="2027"/>
      <c r="UNK41" s="2027"/>
      <c r="UNL41" s="2027"/>
      <c r="UNM41" s="2027"/>
      <c r="UNN41" s="2027"/>
      <c r="UNO41" s="2027"/>
      <c r="UNP41" s="2027"/>
      <c r="UNQ41" s="2027"/>
      <c r="UNR41" s="2027"/>
      <c r="UNS41" s="2027"/>
      <c r="UNT41" s="2027"/>
      <c r="UNU41" s="2027"/>
      <c r="UNV41" s="2027"/>
      <c r="UNW41" s="2027"/>
      <c r="UNX41" s="2027"/>
      <c r="UNY41" s="2027"/>
      <c r="UNZ41" s="2027"/>
      <c r="UOA41" s="2027"/>
      <c r="UOB41" s="2027"/>
      <c r="UOC41" s="2027"/>
      <c r="UOD41" s="2027"/>
      <c r="UOE41" s="2027"/>
      <c r="UOF41" s="2027"/>
      <c r="UOG41" s="2027"/>
      <c r="UOH41" s="2027"/>
      <c r="UOI41" s="2027"/>
      <c r="UOJ41" s="2027"/>
      <c r="UOK41" s="2027"/>
      <c r="UOL41" s="2027"/>
      <c r="UOM41" s="2027"/>
      <c r="UON41" s="2027"/>
      <c r="UOO41" s="2027"/>
      <c r="UOP41" s="2027"/>
      <c r="UOQ41" s="2027"/>
      <c r="UOR41" s="2027"/>
      <c r="UOS41" s="2027"/>
      <c r="UOT41" s="2027"/>
      <c r="UOU41" s="2027"/>
      <c r="UOV41" s="2027"/>
      <c r="UOW41" s="2027"/>
      <c r="UOX41" s="2027"/>
      <c r="UOY41" s="2027"/>
      <c r="UOZ41" s="2027"/>
      <c r="UPA41" s="2027"/>
      <c r="UPB41" s="2027"/>
      <c r="UPC41" s="2027"/>
      <c r="UPD41" s="2027"/>
      <c r="UPE41" s="2027"/>
      <c r="UPF41" s="2027"/>
      <c r="UPG41" s="2027"/>
      <c r="UPH41" s="2027"/>
      <c r="UPI41" s="2027"/>
      <c r="UPJ41" s="2027"/>
      <c r="UPK41" s="2027"/>
      <c r="UPL41" s="2027"/>
      <c r="UPM41" s="2027"/>
      <c r="UPN41" s="2027"/>
      <c r="UPO41" s="2027"/>
      <c r="UPP41" s="2027"/>
      <c r="UPQ41" s="2027"/>
      <c r="UPR41" s="2027"/>
      <c r="UPS41" s="2027"/>
      <c r="UPT41" s="2027"/>
      <c r="UPU41" s="2027"/>
      <c r="UPV41" s="2027"/>
      <c r="UPW41" s="2027"/>
      <c r="UPX41" s="2027"/>
      <c r="UPY41" s="2027"/>
      <c r="UPZ41" s="2027"/>
      <c r="UQA41" s="2027"/>
      <c r="UQB41" s="2027"/>
      <c r="UQC41" s="2027"/>
      <c r="UQD41" s="2027"/>
      <c r="UQE41" s="2027"/>
      <c r="UQF41" s="2027"/>
      <c r="UQG41" s="2027"/>
      <c r="UQH41" s="2027"/>
      <c r="UQI41" s="2027"/>
      <c r="UQJ41" s="2027"/>
      <c r="UQK41" s="2027"/>
      <c r="UQL41" s="2027"/>
      <c r="UQM41" s="2027"/>
      <c r="UQN41" s="2027"/>
      <c r="UQO41" s="2027"/>
      <c r="UQP41" s="2027"/>
      <c r="UQQ41" s="2027"/>
      <c r="UQR41" s="2027"/>
      <c r="UQS41" s="2027"/>
      <c r="UQT41" s="2027"/>
      <c r="UQU41" s="2027"/>
      <c r="UQV41" s="2027"/>
      <c r="UQW41" s="2027"/>
      <c r="UQX41" s="2027"/>
      <c r="UQY41" s="2027"/>
      <c r="UQZ41" s="2027"/>
      <c r="URA41" s="2027"/>
      <c r="URB41" s="2027"/>
      <c r="URC41" s="2027"/>
      <c r="URD41" s="2027"/>
      <c r="URE41" s="2027"/>
      <c r="URF41" s="2027"/>
      <c r="URG41" s="2027"/>
      <c r="URH41" s="2027"/>
      <c r="URI41" s="2027"/>
      <c r="URJ41" s="2027"/>
      <c r="URK41" s="2027"/>
      <c r="URL41" s="2027"/>
      <c r="URM41" s="2027"/>
      <c r="URN41" s="2027"/>
      <c r="URO41" s="2027"/>
      <c r="URP41" s="2027"/>
      <c r="URQ41" s="2027"/>
      <c r="URR41" s="2027"/>
      <c r="URS41" s="2027"/>
      <c r="URT41" s="2027"/>
      <c r="URU41" s="2027"/>
      <c r="URV41" s="2027"/>
      <c r="URW41" s="2027"/>
      <c r="URX41" s="2027"/>
      <c r="URY41" s="2027"/>
      <c r="URZ41" s="2027"/>
      <c r="USA41" s="2027"/>
      <c r="USB41" s="2027"/>
      <c r="USC41" s="2027"/>
      <c r="USD41" s="2027"/>
      <c r="USE41" s="2027"/>
      <c r="USF41" s="2027"/>
      <c r="USG41" s="2027"/>
      <c r="USH41" s="2027"/>
      <c r="USI41" s="2027"/>
      <c r="USJ41" s="2027"/>
      <c r="USK41" s="2027"/>
      <c r="USL41" s="2027"/>
      <c r="USM41" s="2027"/>
      <c r="USN41" s="2027"/>
      <c r="USO41" s="2027"/>
      <c r="USP41" s="2027"/>
      <c r="USQ41" s="2027"/>
      <c r="USR41" s="2027"/>
      <c r="USS41" s="2027"/>
      <c r="UST41" s="2027"/>
      <c r="USU41" s="2027"/>
      <c r="USV41" s="2027"/>
      <c r="USW41" s="2027"/>
      <c r="USX41" s="2027"/>
      <c r="USY41" s="2027"/>
      <c r="USZ41" s="2027"/>
      <c r="UTA41" s="2027"/>
      <c r="UTB41" s="2027"/>
      <c r="UTC41" s="2027"/>
      <c r="UTD41" s="2027"/>
      <c r="UTE41" s="2027"/>
      <c r="UTF41" s="2027"/>
      <c r="UTG41" s="2027"/>
      <c r="UTH41" s="2027"/>
      <c r="UTI41" s="2027"/>
      <c r="UTJ41" s="2027"/>
      <c r="UTK41" s="2027"/>
      <c r="UTL41" s="2027"/>
      <c r="UTM41" s="2027"/>
      <c r="UTN41" s="2027"/>
      <c r="UTO41" s="2027"/>
      <c r="UTP41" s="2027"/>
      <c r="UTQ41" s="2027"/>
      <c r="UTR41" s="2027"/>
      <c r="UTS41" s="2027"/>
      <c r="UTT41" s="2027"/>
      <c r="UTU41" s="2027"/>
      <c r="UTV41" s="2027"/>
      <c r="UTW41" s="2027"/>
      <c r="UTX41" s="2027"/>
      <c r="UTY41" s="2027"/>
      <c r="UTZ41" s="2027"/>
      <c r="UUA41" s="2027"/>
      <c r="UUB41" s="2027"/>
      <c r="UUC41" s="2027"/>
      <c r="UUD41" s="2027"/>
      <c r="UUE41" s="2027"/>
      <c r="UUF41" s="2027"/>
      <c r="UUG41" s="2027"/>
      <c r="UUH41" s="2027"/>
      <c r="UUI41" s="2027"/>
      <c r="UUJ41" s="2027"/>
      <c r="UUK41" s="2027"/>
      <c r="UUL41" s="2027"/>
      <c r="UUM41" s="2027"/>
      <c r="UUN41" s="2027"/>
      <c r="UUO41" s="2027"/>
      <c r="UUP41" s="2027"/>
      <c r="UUQ41" s="2027"/>
      <c r="UUR41" s="2027"/>
      <c r="UUS41" s="2027"/>
      <c r="UUT41" s="2027"/>
      <c r="UUU41" s="2027"/>
      <c r="UUV41" s="2027"/>
      <c r="UUW41" s="2027"/>
      <c r="UUX41" s="2027"/>
      <c r="UUY41" s="2027"/>
      <c r="UUZ41" s="2027"/>
      <c r="UVA41" s="2027"/>
      <c r="UVB41" s="2027"/>
      <c r="UVC41" s="2027"/>
      <c r="UVD41" s="2027"/>
      <c r="UVE41" s="2027"/>
      <c r="UVF41" s="2027"/>
      <c r="UVG41" s="2027"/>
      <c r="UVH41" s="2027"/>
      <c r="UVI41" s="2027"/>
      <c r="UVJ41" s="2027"/>
      <c r="UVK41" s="2027"/>
      <c r="UVL41" s="2027"/>
      <c r="UVM41" s="2027"/>
      <c r="UVN41" s="2027"/>
      <c r="UVO41" s="2027"/>
      <c r="UVP41" s="2027"/>
      <c r="UVQ41" s="2027"/>
      <c r="UVR41" s="2027"/>
      <c r="UVS41" s="2027"/>
      <c r="UVT41" s="2027"/>
      <c r="UVU41" s="2027"/>
      <c r="UVV41" s="2027"/>
      <c r="UVW41" s="2027"/>
      <c r="UVX41" s="2027"/>
      <c r="UVY41" s="2027"/>
      <c r="UVZ41" s="2027"/>
      <c r="UWA41" s="2027"/>
      <c r="UWB41" s="2027"/>
      <c r="UWC41" s="2027"/>
      <c r="UWD41" s="2027"/>
      <c r="UWE41" s="2027"/>
      <c r="UWF41" s="2027"/>
      <c r="UWG41" s="2027"/>
      <c r="UWH41" s="2027"/>
      <c r="UWI41" s="2027"/>
      <c r="UWJ41" s="2027"/>
      <c r="UWK41" s="2027"/>
      <c r="UWL41" s="2027"/>
      <c r="UWM41" s="2027"/>
      <c r="UWN41" s="2027"/>
      <c r="UWO41" s="2027"/>
      <c r="UWP41" s="2027"/>
      <c r="UWQ41" s="2027"/>
      <c r="UWR41" s="2027"/>
      <c r="UWS41" s="2027"/>
      <c r="UWT41" s="2027"/>
      <c r="UWU41" s="2027"/>
      <c r="UWV41" s="2027"/>
      <c r="UWW41" s="2027"/>
      <c r="UWX41" s="2027"/>
      <c r="UWY41" s="2027"/>
      <c r="UWZ41" s="2027"/>
      <c r="UXA41" s="2027"/>
      <c r="UXB41" s="2027"/>
      <c r="UXC41" s="2027"/>
      <c r="UXD41" s="2027"/>
      <c r="UXE41" s="2027"/>
      <c r="UXF41" s="2027"/>
      <c r="UXG41" s="2027"/>
      <c r="UXH41" s="2027"/>
      <c r="UXI41" s="2027"/>
      <c r="UXJ41" s="2027"/>
      <c r="UXK41" s="2027"/>
      <c r="UXL41" s="2027"/>
      <c r="UXM41" s="2027"/>
      <c r="UXN41" s="2027"/>
      <c r="UXO41" s="2027"/>
      <c r="UXP41" s="2027"/>
      <c r="UXQ41" s="2027"/>
      <c r="UXR41" s="2027"/>
      <c r="UXS41" s="2027"/>
      <c r="UXT41" s="2027"/>
      <c r="UXU41" s="2027"/>
      <c r="UXV41" s="2027"/>
      <c r="UXW41" s="2027"/>
      <c r="UXX41" s="2027"/>
      <c r="UXY41" s="2027"/>
      <c r="UXZ41" s="2027"/>
      <c r="UYA41" s="2027"/>
      <c r="UYB41" s="2027"/>
      <c r="UYC41" s="2027"/>
      <c r="UYD41" s="2027"/>
      <c r="UYE41" s="2027"/>
      <c r="UYF41" s="2027"/>
      <c r="UYG41" s="2027"/>
      <c r="UYH41" s="2027"/>
      <c r="UYI41" s="2027"/>
      <c r="UYJ41" s="2027"/>
      <c r="UYK41" s="2027"/>
      <c r="UYL41" s="2027"/>
      <c r="UYM41" s="2027"/>
      <c r="UYN41" s="2027"/>
      <c r="UYO41" s="2027"/>
      <c r="UYP41" s="2027"/>
      <c r="UYQ41" s="2027"/>
      <c r="UYR41" s="2027"/>
      <c r="UYS41" s="2027"/>
      <c r="UYT41" s="2027"/>
      <c r="UYU41" s="2027"/>
      <c r="UYV41" s="2027"/>
      <c r="UYW41" s="2027"/>
      <c r="UYX41" s="2027"/>
      <c r="UYY41" s="2027"/>
      <c r="UYZ41" s="2027"/>
      <c r="UZA41" s="2027"/>
      <c r="UZB41" s="2027"/>
      <c r="UZC41" s="2027"/>
      <c r="UZD41" s="2027"/>
      <c r="UZE41" s="2027"/>
      <c r="UZF41" s="2027"/>
      <c r="UZG41" s="2027"/>
      <c r="UZH41" s="2027"/>
      <c r="UZI41" s="2027"/>
      <c r="UZJ41" s="2027"/>
      <c r="UZK41" s="2027"/>
      <c r="UZL41" s="2027"/>
      <c r="UZM41" s="2027"/>
      <c r="UZN41" s="2027"/>
      <c r="UZO41" s="2027"/>
      <c r="UZP41" s="2027"/>
      <c r="UZQ41" s="2027"/>
      <c r="UZR41" s="2027"/>
      <c r="UZS41" s="2027"/>
      <c r="UZT41" s="2027"/>
      <c r="UZU41" s="2027"/>
      <c r="UZV41" s="2027"/>
      <c r="UZW41" s="2027"/>
      <c r="UZX41" s="2027"/>
      <c r="UZY41" s="2027"/>
      <c r="UZZ41" s="2027"/>
      <c r="VAA41" s="2027"/>
      <c r="VAB41" s="2027"/>
      <c r="VAC41" s="2027"/>
      <c r="VAD41" s="2027"/>
      <c r="VAE41" s="2027"/>
      <c r="VAF41" s="2027"/>
      <c r="VAG41" s="2027"/>
      <c r="VAH41" s="2027"/>
      <c r="VAI41" s="2027"/>
      <c r="VAJ41" s="2027"/>
      <c r="VAK41" s="2027"/>
      <c r="VAL41" s="2027"/>
      <c r="VAM41" s="2027"/>
      <c r="VAN41" s="2027"/>
      <c r="VAO41" s="2027"/>
      <c r="VAP41" s="2027"/>
      <c r="VAQ41" s="2027"/>
      <c r="VAR41" s="2027"/>
      <c r="VAS41" s="2027"/>
      <c r="VAT41" s="2027"/>
      <c r="VAU41" s="2027"/>
      <c r="VAV41" s="2027"/>
      <c r="VAW41" s="2027"/>
      <c r="VAX41" s="2027"/>
      <c r="VAY41" s="2027"/>
      <c r="VAZ41" s="2027"/>
      <c r="VBA41" s="2027"/>
      <c r="VBB41" s="2027"/>
      <c r="VBC41" s="2027"/>
      <c r="VBD41" s="2027"/>
      <c r="VBE41" s="2027"/>
      <c r="VBF41" s="2027"/>
      <c r="VBG41" s="2027"/>
      <c r="VBH41" s="2027"/>
      <c r="VBI41" s="2027"/>
      <c r="VBJ41" s="2027"/>
      <c r="VBK41" s="2027"/>
      <c r="VBL41" s="2027"/>
      <c r="VBM41" s="2027"/>
      <c r="VBN41" s="2027"/>
      <c r="VBO41" s="2027"/>
      <c r="VBP41" s="2027"/>
      <c r="VBQ41" s="2027"/>
      <c r="VBR41" s="2027"/>
      <c r="VBS41" s="2027"/>
      <c r="VBT41" s="2027"/>
      <c r="VBU41" s="2027"/>
      <c r="VBV41" s="2027"/>
      <c r="VBW41" s="2027"/>
      <c r="VBX41" s="2027"/>
      <c r="VBY41" s="2027"/>
      <c r="VBZ41" s="2027"/>
      <c r="VCA41" s="2027"/>
      <c r="VCB41" s="2027"/>
      <c r="VCC41" s="2027"/>
      <c r="VCD41" s="2027"/>
      <c r="VCE41" s="2027"/>
      <c r="VCF41" s="2027"/>
      <c r="VCG41" s="2027"/>
      <c r="VCH41" s="2027"/>
      <c r="VCI41" s="2027"/>
      <c r="VCJ41" s="2027"/>
      <c r="VCK41" s="2027"/>
      <c r="VCL41" s="2027"/>
      <c r="VCM41" s="2027"/>
      <c r="VCN41" s="2027"/>
      <c r="VCO41" s="2027"/>
      <c r="VCP41" s="2027"/>
      <c r="VCQ41" s="2027"/>
      <c r="VCR41" s="2027"/>
      <c r="VCS41" s="2027"/>
      <c r="VCT41" s="2027"/>
      <c r="VCU41" s="2027"/>
      <c r="VCV41" s="2027"/>
      <c r="VCW41" s="2027"/>
      <c r="VCX41" s="2027"/>
      <c r="VCY41" s="2027"/>
      <c r="VCZ41" s="2027"/>
      <c r="VDA41" s="2027"/>
      <c r="VDB41" s="2027"/>
      <c r="VDC41" s="2027"/>
      <c r="VDD41" s="2027"/>
      <c r="VDE41" s="2027"/>
      <c r="VDF41" s="2027"/>
      <c r="VDG41" s="2027"/>
      <c r="VDH41" s="2027"/>
      <c r="VDI41" s="2027"/>
      <c r="VDJ41" s="2027"/>
      <c r="VDK41" s="2027"/>
      <c r="VDL41" s="2027"/>
      <c r="VDM41" s="2027"/>
      <c r="VDN41" s="2027"/>
      <c r="VDO41" s="2027"/>
      <c r="VDP41" s="2027"/>
      <c r="VDQ41" s="2027"/>
      <c r="VDR41" s="2027"/>
      <c r="VDS41" s="2027"/>
      <c r="VDT41" s="2027"/>
      <c r="VDU41" s="2027"/>
      <c r="VDV41" s="2027"/>
      <c r="VDW41" s="2027"/>
      <c r="VDX41" s="2027"/>
      <c r="VDY41" s="2027"/>
      <c r="VDZ41" s="2027"/>
      <c r="VEA41" s="2027"/>
      <c r="VEB41" s="2027"/>
      <c r="VEC41" s="2027"/>
      <c r="VED41" s="2027"/>
      <c r="VEE41" s="2027"/>
      <c r="VEF41" s="2027"/>
      <c r="VEG41" s="2027"/>
      <c r="VEH41" s="2027"/>
      <c r="VEI41" s="2027"/>
      <c r="VEJ41" s="2027"/>
      <c r="VEK41" s="2027"/>
      <c r="VEL41" s="2027"/>
      <c r="VEM41" s="2027"/>
      <c r="VEN41" s="2027"/>
      <c r="VEO41" s="2027"/>
      <c r="VEP41" s="2027"/>
      <c r="VEQ41" s="2027"/>
      <c r="VER41" s="2027"/>
      <c r="VES41" s="2027"/>
      <c r="VET41" s="2027"/>
      <c r="VEU41" s="2027"/>
      <c r="VEV41" s="2027"/>
      <c r="VEW41" s="2027"/>
      <c r="VEX41" s="2027"/>
      <c r="VEY41" s="2027"/>
      <c r="VEZ41" s="2027"/>
      <c r="VFA41" s="2027"/>
      <c r="VFB41" s="2027"/>
      <c r="VFC41" s="2027"/>
      <c r="VFD41" s="2027"/>
      <c r="VFE41" s="2027"/>
      <c r="VFF41" s="2027"/>
      <c r="VFG41" s="2027"/>
      <c r="VFH41" s="2027"/>
      <c r="VFI41" s="2027"/>
      <c r="VFJ41" s="2027"/>
      <c r="VFK41" s="2027"/>
      <c r="VFL41" s="2027"/>
      <c r="VFM41" s="2027"/>
      <c r="VFN41" s="2027"/>
      <c r="VFO41" s="2027"/>
      <c r="VFP41" s="2027"/>
      <c r="VFQ41" s="2027"/>
      <c r="VFR41" s="2027"/>
      <c r="VFS41" s="2027"/>
      <c r="VFT41" s="2027"/>
      <c r="VFU41" s="2027"/>
      <c r="VFV41" s="2027"/>
      <c r="VFW41" s="2027"/>
      <c r="VFX41" s="2027"/>
      <c r="VFY41" s="2027"/>
      <c r="VFZ41" s="2027"/>
      <c r="VGA41" s="2027"/>
      <c r="VGB41" s="2027"/>
      <c r="VGC41" s="2027"/>
      <c r="VGD41" s="2027"/>
      <c r="VGE41" s="2027"/>
      <c r="VGF41" s="2027"/>
      <c r="VGG41" s="2027"/>
      <c r="VGH41" s="2027"/>
      <c r="VGI41" s="2027"/>
      <c r="VGJ41" s="2027"/>
      <c r="VGK41" s="2027"/>
      <c r="VGL41" s="2027"/>
      <c r="VGM41" s="2027"/>
      <c r="VGN41" s="2027"/>
      <c r="VGO41" s="2027"/>
      <c r="VGP41" s="2027"/>
      <c r="VGQ41" s="2027"/>
      <c r="VGR41" s="2027"/>
      <c r="VGS41" s="2027"/>
      <c r="VGT41" s="2027"/>
      <c r="VGU41" s="2027"/>
      <c r="VGV41" s="2027"/>
      <c r="VGW41" s="2027"/>
      <c r="VGX41" s="2027"/>
      <c r="VGY41" s="2027"/>
      <c r="VGZ41" s="2027"/>
      <c r="VHA41" s="2027"/>
      <c r="VHB41" s="2027"/>
      <c r="VHC41" s="2027"/>
      <c r="VHD41" s="2027"/>
      <c r="VHE41" s="2027"/>
      <c r="VHF41" s="2027"/>
      <c r="VHG41" s="2027"/>
      <c r="VHH41" s="2027"/>
      <c r="VHI41" s="2027"/>
      <c r="VHJ41" s="2027"/>
      <c r="VHK41" s="2027"/>
      <c r="VHL41" s="2027"/>
      <c r="VHM41" s="2027"/>
      <c r="VHN41" s="2027"/>
      <c r="VHO41" s="2027"/>
      <c r="VHP41" s="2027"/>
      <c r="VHQ41" s="2027"/>
      <c r="VHR41" s="2027"/>
      <c r="VHS41" s="2027"/>
      <c r="VHT41" s="2027"/>
      <c r="VHU41" s="2027"/>
      <c r="VHV41" s="2027"/>
      <c r="VHW41" s="2027"/>
      <c r="VHX41" s="2027"/>
      <c r="VHY41" s="2027"/>
      <c r="VHZ41" s="2027"/>
      <c r="VIA41" s="2027"/>
      <c r="VIB41" s="2027"/>
      <c r="VIC41" s="2027"/>
      <c r="VID41" s="2027"/>
      <c r="VIE41" s="2027"/>
      <c r="VIF41" s="2027"/>
      <c r="VIG41" s="2027"/>
      <c r="VIH41" s="2027"/>
      <c r="VII41" s="2027"/>
      <c r="VIJ41" s="2027"/>
      <c r="VIK41" s="2027"/>
      <c r="VIL41" s="2027"/>
      <c r="VIM41" s="2027"/>
      <c r="VIN41" s="2027"/>
      <c r="VIO41" s="2027"/>
      <c r="VIP41" s="2027"/>
      <c r="VIQ41" s="2027"/>
      <c r="VIR41" s="2027"/>
      <c r="VIS41" s="2027"/>
      <c r="VIT41" s="2027"/>
      <c r="VIU41" s="2027"/>
      <c r="VIV41" s="2027"/>
      <c r="VIW41" s="2027"/>
      <c r="VIX41" s="2027"/>
      <c r="VIY41" s="2027"/>
      <c r="VIZ41" s="2027"/>
      <c r="VJA41" s="2027"/>
      <c r="VJB41" s="2027"/>
      <c r="VJC41" s="2027"/>
      <c r="VJD41" s="2027"/>
      <c r="VJE41" s="2027"/>
      <c r="VJF41" s="2027"/>
      <c r="VJG41" s="2027"/>
      <c r="VJH41" s="2027"/>
      <c r="VJI41" s="2027"/>
      <c r="VJJ41" s="2027"/>
      <c r="VJK41" s="2027"/>
      <c r="VJL41" s="2027"/>
      <c r="VJM41" s="2027"/>
      <c r="VJN41" s="2027"/>
      <c r="VJO41" s="2027"/>
      <c r="VJP41" s="2027"/>
      <c r="VJQ41" s="2027"/>
      <c r="VJR41" s="2027"/>
      <c r="VJS41" s="2027"/>
      <c r="VJT41" s="2027"/>
      <c r="VJU41" s="2027"/>
      <c r="VJV41" s="2027"/>
      <c r="VJW41" s="2027"/>
      <c r="VJX41" s="2027"/>
      <c r="VJY41" s="2027"/>
      <c r="VJZ41" s="2027"/>
      <c r="VKA41" s="2027"/>
      <c r="VKB41" s="2027"/>
      <c r="VKC41" s="2027"/>
      <c r="VKD41" s="2027"/>
      <c r="VKE41" s="2027"/>
      <c r="VKF41" s="2027"/>
      <c r="VKG41" s="2027"/>
      <c r="VKH41" s="2027"/>
      <c r="VKI41" s="2027"/>
      <c r="VKJ41" s="2027"/>
      <c r="VKK41" s="2027"/>
      <c r="VKL41" s="2027"/>
      <c r="VKM41" s="2027"/>
      <c r="VKN41" s="2027"/>
      <c r="VKO41" s="2027"/>
      <c r="VKP41" s="2027"/>
      <c r="VKQ41" s="2027"/>
      <c r="VKR41" s="2027"/>
      <c r="VKS41" s="2027"/>
      <c r="VKT41" s="2027"/>
      <c r="VKU41" s="2027"/>
      <c r="VKV41" s="2027"/>
      <c r="VKW41" s="2027"/>
      <c r="VKX41" s="2027"/>
      <c r="VKY41" s="2027"/>
      <c r="VKZ41" s="2027"/>
      <c r="VLA41" s="2027"/>
      <c r="VLB41" s="2027"/>
      <c r="VLC41" s="2027"/>
      <c r="VLD41" s="2027"/>
      <c r="VLE41" s="2027"/>
      <c r="VLF41" s="2027"/>
      <c r="VLG41" s="2027"/>
      <c r="VLH41" s="2027"/>
      <c r="VLI41" s="2027"/>
      <c r="VLJ41" s="2027"/>
      <c r="VLK41" s="2027"/>
      <c r="VLL41" s="2027"/>
      <c r="VLM41" s="2027"/>
      <c r="VLN41" s="2027"/>
      <c r="VLO41" s="2027"/>
      <c r="VLP41" s="2027"/>
      <c r="VLQ41" s="2027"/>
      <c r="VLR41" s="2027"/>
      <c r="VLS41" s="2027"/>
      <c r="VLT41" s="2027"/>
      <c r="VLU41" s="2027"/>
      <c r="VLV41" s="2027"/>
      <c r="VLW41" s="2027"/>
      <c r="VLX41" s="2027"/>
      <c r="VLY41" s="2027"/>
      <c r="VLZ41" s="2027"/>
      <c r="VMA41" s="2027"/>
      <c r="VMB41" s="2027"/>
      <c r="VMC41" s="2027"/>
      <c r="VMD41" s="2027"/>
      <c r="VME41" s="2027"/>
      <c r="VMF41" s="2027"/>
      <c r="VMG41" s="2027"/>
      <c r="VMH41" s="2027"/>
      <c r="VMI41" s="2027"/>
      <c r="VMJ41" s="2027"/>
      <c r="VMK41" s="2027"/>
      <c r="VML41" s="2027"/>
      <c r="VMM41" s="2027"/>
      <c r="VMN41" s="2027"/>
      <c r="VMO41" s="2027"/>
      <c r="VMP41" s="2027"/>
      <c r="VMQ41" s="2027"/>
      <c r="VMR41" s="2027"/>
      <c r="VMS41" s="2027"/>
      <c r="VMT41" s="2027"/>
      <c r="VMU41" s="2027"/>
      <c r="VMV41" s="2027"/>
      <c r="VMW41" s="2027"/>
      <c r="VMX41" s="2027"/>
      <c r="VMY41" s="2027"/>
      <c r="VMZ41" s="2027"/>
      <c r="VNA41" s="2027"/>
      <c r="VNB41" s="2027"/>
      <c r="VNC41" s="2027"/>
      <c r="VND41" s="2027"/>
      <c r="VNE41" s="2027"/>
      <c r="VNF41" s="2027"/>
      <c r="VNG41" s="2027"/>
      <c r="VNH41" s="2027"/>
      <c r="VNI41" s="2027"/>
      <c r="VNJ41" s="2027"/>
      <c r="VNK41" s="2027"/>
      <c r="VNL41" s="2027"/>
      <c r="VNM41" s="2027"/>
      <c r="VNN41" s="2027"/>
      <c r="VNO41" s="2027"/>
      <c r="VNP41" s="2027"/>
      <c r="VNQ41" s="2027"/>
      <c r="VNR41" s="2027"/>
      <c r="VNS41" s="2027"/>
      <c r="VNT41" s="2027"/>
      <c r="VNU41" s="2027"/>
      <c r="VNV41" s="2027"/>
      <c r="VNW41" s="2027"/>
      <c r="VNX41" s="2027"/>
      <c r="VNY41" s="2027"/>
      <c r="VNZ41" s="2027"/>
      <c r="VOA41" s="2027"/>
      <c r="VOB41" s="2027"/>
      <c r="VOC41" s="2027"/>
      <c r="VOD41" s="2027"/>
      <c r="VOE41" s="2027"/>
      <c r="VOF41" s="2027"/>
      <c r="VOG41" s="2027"/>
      <c r="VOH41" s="2027"/>
      <c r="VOI41" s="2027"/>
      <c r="VOJ41" s="2027"/>
      <c r="VOK41" s="2027"/>
      <c r="VOL41" s="2027"/>
      <c r="VOM41" s="2027"/>
      <c r="VON41" s="2027"/>
      <c r="VOO41" s="2027"/>
      <c r="VOP41" s="2027"/>
      <c r="VOQ41" s="2027"/>
      <c r="VOR41" s="2027"/>
      <c r="VOS41" s="2027"/>
      <c r="VOT41" s="2027"/>
      <c r="VOU41" s="2027"/>
      <c r="VOV41" s="2027"/>
      <c r="VOW41" s="2027"/>
      <c r="VOX41" s="2027"/>
      <c r="VOY41" s="2027"/>
      <c r="VOZ41" s="2027"/>
      <c r="VPA41" s="2027"/>
      <c r="VPB41" s="2027"/>
      <c r="VPC41" s="2027"/>
      <c r="VPD41" s="2027"/>
      <c r="VPE41" s="2027"/>
      <c r="VPF41" s="2027"/>
      <c r="VPG41" s="2027"/>
      <c r="VPH41" s="2027"/>
      <c r="VPI41" s="2027"/>
      <c r="VPJ41" s="2027"/>
      <c r="VPK41" s="2027"/>
      <c r="VPL41" s="2027"/>
      <c r="VPM41" s="2027"/>
      <c r="VPN41" s="2027"/>
      <c r="VPO41" s="2027"/>
      <c r="VPP41" s="2027"/>
      <c r="VPQ41" s="2027"/>
      <c r="VPR41" s="2027"/>
      <c r="VPS41" s="2027"/>
      <c r="VPT41" s="2027"/>
      <c r="VPU41" s="2027"/>
      <c r="VPV41" s="2027"/>
      <c r="VPW41" s="2027"/>
      <c r="VPX41" s="2027"/>
      <c r="VPY41" s="2027"/>
      <c r="VPZ41" s="2027"/>
      <c r="VQA41" s="2027"/>
      <c r="VQB41" s="2027"/>
      <c r="VQC41" s="2027"/>
      <c r="VQD41" s="2027"/>
      <c r="VQE41" s="2027"/>
      <c r="VQF41" s="2027"/>
      <c r="VQG41" s="2027"/>
      <c r="VQH41" s="2027"/>
      <c r="VQI41" s="2027"/>
      <c r="VQJ41" s="2027"/>
      <c r="VQK41" s="2027"/>
      <c r="VQL41" s="2027"/>
      <c r="VQM41" s="2027"/>
      <c r="VQN41" s="2027"/>
      <c r="VQO41" s="2027"/>
      <c r="VQP41" s="2027"/>
      <c r="VQQ41" s="2027"/>
      <c r="VQR41" s="2027"/>
      <c r="VQS41" s="2027"/>
      <c r="VQT41" s="2027"/>
      <c r="VQU41" s="2027"/>
      <c r="VQV41" s="2027"/>
      <c r="VQW41" s="2027"/>
      <c r="VQX41" s="2027"/>
      <c r="VQY41" s="2027"/>
      <c r="VQZ41" s="2027"/>
      <c r="VRA41" s="2027"/>
      <c r="VRB41" s="2027"/>
      <c r="VRC41" s="2027"/>
      <c r="VRD41" s="2027"/>
      <c r="VRE41" s="2027"/>
      <c r="VRF41" s="2027"/>
      <c r="VRG41" s="2027"/>
      <c r="VRH41" s="2027"/>
      <c r="VRI41" s="2027"/>
      <c r="VRJ41" s="2027"/>
      <c r="VRK41" s="2027"/>
      <c r="VRL41" s="2027"/>
      <c r="VRM41" s="2027"/>
      <c r="VRN41" s="2027"/>
      <c r="VRO41" s="2027"/>
      <c r="VRP41" s="2027"/>
      <c r="VRQ41" s="2027"/>
      <c r="VRR41" s="2027"/>
      <c r="VRS41" s="2027"/>
      <c r="VRT41" s="2027"/>
      <c r="VRU41" s="2027"/>
      <c r="VRV41" s="2027"/>
      <c r="VRW41" s="2027"/>
      <c r="VRX41" s="2027"/>
      <c r="VRY41" s="2027"/>
      <c r="VRZ41" s="2027"/>
      <c r="VSA41" s="2027"/>
      <c r="VSB41" s="2027"/>
      <c r="VSC41" s="2027"/>
      <c r="VSD41" s="2027"/>
      <c r="VSE41" s="2027"/>
      <c r="VSF41" s="2027"/>
      <c r="VSG41" s="2027"/>
      <c r="VSH41" s="2027"/>
      <c r="VSI41" s="2027"/>
      <c r="VSJ41" s="2027"/>
      <c r="VSK41" s="2027"/>
      <c r="VSL41" s="2027"/>
      <c r="VSM41" s="2027"/>
      <c r="VSN41" s="2027"/>
      <c r="VSO41" s="2027"/>
      <c r="VSP41" s="2027"/>
      <c r="VSQ41" s="2027"/>
      <c r="VSR41" s="2027"/>
      <c r="VSS41" s="2027"/>
      <c r="VST41" s="2027"/>
      <c r="VSU41" s="2027"/>
      <c r="VSV41" s="2027"/>
      <c r="VSW41" s="2027"/>
      <c r="VSX41" s="2027"/>
      <c r="VSY41" s="2027"/>
      <c r="VSZ41" s="2027"/>
      <c r="VTA41" s="2027"/>
      <c r="VTB41" s="2027"/>
      <c r="VTC41" s="2027"/>
      <c r="VTD41" s="2027"/>
      <c r="VTE41" s="2027"/>
      <c r="VTF41" s="2027"/>
      <c r="VTG41" s="2027"/>
      <c r="VTH41" s="2027"/>
      <c r="VTI41" s="2027"/>
      <c r="VTJ41" s="2027"/>
      <c r="VTK41" s="2027"/>
      <c r="VTL41" s="2027"/>
      <c r="VTM41" s="2027"/>
      <c r="VTN41" s="2027"/>
      <c r="VTO41" s="2027"/>
      <c r="VTP41" s="2027"/>
      <c r="VTQ41" s="2027"/>
      <c r="VTR41" s="2027"/>
      <c r="VTS41" s="2027"/>
      <c r="VTT41" s="2027"/>
      <c r="VTU41" s="2027"/>
      <c r="VTV41" s="2027"/>
      <c r="VTW41" s="2027"/>
      <c r="VTX41" s="2027"/>
      <c r="VTY41" s="2027"/>
      <c r="VTZ41" s="2027"/>
      <c r="VUA41" s="2027"/>
      <c r="VUB41" s="2027"/>
      <c r="VUC41" s="2027"/>
      <c r="VUD41" s="2027"/>
      <c r="VUE41" s="2027"/>
      <c r="VUF41" s="2027"/>
      <c r="VUG41" s="2027"/>
      <c r="VUH41" s="2027"/>
      <c r="VUI41" s="2027"/>
      <c r="VUJ41" s="2027"/>
      <c r="VUK41" s="2027"/>
      <c r="VUL41" s="2027"/>
      <c r="VUM41" s="2027"/>
      <c r="VUN41" s="2027"/>
      <c r="VUO41" s="2027"/>
      <c r="VUP41" s="2027"/>
      <c r="VUQ41" s="2027"/>
      <c r="VUR41" s="2027"/>
      <c r="VUS41" s="2027"/>
      <c r="VUT41" s="2027"/>
      <c r="VUU41" s="2027"/>
      <c r="VUV41" s="2027"/>
      <c r="VUW41" s="2027"/>
      <c r="VUX41" s="2027"/>
      <c r="VUY41" s="2027"/>
      <c r="VUZ41" s="2027"/>
      <c r="VVA41" s="2027"/>
      <c r="VVB41" s="2027"/>
      <c r="VVC41" s="2027"/>
      <c r="VVD41" s="2027"/>
      <c r="VVE41" s="2027"/>
      <c r="VVF41" s="2027"/>
      <c r="VVG41" s="2027"/>
      <c r="VVH41" s="2027"/>
      <c r="VVI41" s="2027"/>
      <c r="VVJ41" s="2027"/>
      <c r="VVK41" s="2027"/>
      <c r="VVL41" s="2027"/>
      <c r="VVM41" s="2027"/>
      <c r="VVN41" s="2027"/>
      <c r="VVO41" s="2027"/>
      <c r="VVP41" s="2027"/>
      <c r="VVQ41" s="2027"/>
      <c r="VVR41" s="2027"/>
      <c r="VVS41" s="2027"/>
      <c r="VVT41" s="2027"/>
      <c r="VVU41" s="2027"/>
      <c r="VVV41" s="2027"/>
      <c r="VVW41" s="2027"/>
      <c r="VVX41" s="2027"/>
      <c r="VVY41" s="2027"/>
      <c r="VVZ41" s="2027"/>
      <c r="VWA41" s="2027"/>
      <c r="VWB41" s="2027"/>
      <c r="VWC41" s="2027"/>
      <c r="VWD41" s="2027"/>
      <c r="VWE41" s="2027"/>
      <c r="VWF41" s="2027"/>
      <c r="VWG41" s="2027"/>
      <c r="VWH41" s="2027"/>
      <c r="VWI41" s="2027"/>
      <c r="VWJ41" s="2027"/>
      <c r="VWK41" s="2027"/>
      <c r="VWL41" s="2027"/>
      <c r="VWM41" s="2027"/>
      <c r="VWN41" s="2027"/>
      <c r="VWO41" s="2027"/>
      <c r="VWP41" s="2027"/>
      <c r="VWQ41" s="2027"/>
      <c r="VWR41" s="2027"/>
      <c r="VWS41" s="2027"/>
      <c r="VWT41" s="2027"/>
      <c r="VWU41" s="2027"/>
      <c r="VWV41" s="2027"/>
      <c r="VWW41" s="2027"/>
      <c r="VWX41" s="2027"/>
      <c r="VWY41" s="2027"/>
      <c r="VWZ41" s="2027"/>
      <c r="VXA41" s="2027"/>
      <c r="VXB41" s="2027"/>
      <c r="VXC41" s="2027"/>
      <c r="VXD41" s="2027"/>
      <c r="VXE41" s="2027"/>
      <c r="VXF41" s="2027"/>
      <c r="VXG41" s="2027"/>
      <c r="VXH41" s="2027"/>
      <c r="VXI41" s="2027"/>
      <c r="VXJ41" s="2027"/>
      <c r="VXK41" s="2027"/>
      <c r="VXL41" s="2027"/>
      <c r="VXM41" s="2027"/>
      <c r="VXN41" s="2027"/>
      <c r="VXO41" s="2027"/>
      <c r="VXP41" s="2027"/>
      <c r="VXQ41" s="2027"/>
      <c r="VXR41" s="2027"/>
      <c r="VXS41" s="2027"/>
      <c r="VXT41" s="2027"/>
      <c r="VXU41" s="2027"/>
      <c r="VXV41" s="2027"/>
      <c r="VXW41" s="2027"/>
      <c r="VXX41" s="2027"/>
      <c r="VXY41" s="2027"/>
      <c r="VXZ41" s="2027"/>
      <c r="VYA41" s="2027"/>
      <c r="VYB41" s="2027"/>
      <c r="VYC41" s="2027"/>
      <c r="VYD41" s="2027"/>
      <c r="VYE41" s="2027"/>
      <c r="VYF41" s="2027"/>
      <c r="VYG41" s="2027"/>
      <c r="VYH41" s="2027"/>
      <c r="VYI41" s="2027"/>
      <c r="VYJ41" s="2027"/>
      <c r="VYK41" s="2027"/>
      <c r="VYL41" s="2027"/>
      <c r="VYM41" s="2027"/>
      <c r="VYN41" s="2027"/>
      <c r="VYO41" s="2027"/>
      <c r="VYP41" s="2027"/>
      <c r="VYQ41" s="2027"/>
      <c r="VYR41" s="2027"/>
      <c r="VYS41" s="2027"/>
      <c r="VYT41" s="2027"/>
      <c r="VYU41" s="2027"/>
      <c r="VYV41" s="2027"/>
      <c r="VYW41" s="2027"/>
      <c r="VYX41" s="2027"/>
      <c r="VYY41" s="2027"/>
      <c r="VYZ41" s="2027"/>
      <c r="VZA41" s="2027"/>
      <c r="VZB41" s="2027"/>
      <c r="VZC41" s="2027"/>
      <c r="VZD41" s="2027"/>
      <c r="VZE41" s="2027"/>
      <c r="VZF41" s="2027"/>
      <c r="VZG41" s="2027"/>
      <c r="VZH41" s="2027"/>
      <c r="VZI41" s="2027"/>
      <c r="VZJ41" s="2027"/>
      <c r="VZK41" s="2027"/>
      <c r="VZL41" s="2027"/>
      <c r="VZM41" s="2027"/>
      <c r="VZN41" s="2027"/>
      <c r="VZO41" s="2027"/>
      <c r="VZP41" s="2027"/>
      <c r="VZQ41" s="2027"/>
      <c r="VZR41" s="2027"/>
      <c r="VZS41" s="2027"/>
      <c r="VZT41" s="2027"/>
      <c r="VZU41" s="2027"/>
      <c r="VZV41" s="2027"/>
      <c r="VZW41" s="2027"/>
      <c r="VZX41" s="2027"/>
      <c r="VZY41" s="2027"/>
      <c r="VZZ41" s="2027"/>
      <c r="WAA41" s="2027"/>
      <c r="WAB41" s="2027"/>
      <c r="WAC41" s="2027"/>
      <c r="WAD41" s="2027"/>
      <c r="WAE41" s="2027"/>
      <c r="WAF41" s="2027"/>
      <c r="WAG41" s="2027"/>
      <c r="WAH41" s="2027"/>
      <c r="WAI41" s="2027"/>
      <c r="WAJ41" s="2027"/>
      <c r="WAK41" s="2027"/>
      <c r="WAL41" s="2027"/>
      <c r="WAM41" s="2027"/>
      <c r="WAN41" s="2027"/>
      <c r="WAO41" s="2027"/>
      <c r="WAP41" s="2027"/>
      <c r="WAQ41" s="2027"/>
      <c r="WAR41" s="2027"/>
      <c r="WAS41" s="2027"/>
      <c r="WAT41" s="2027"/>
      <c r="WAU41" s="2027"/>
      <c r="WAV41" s="2027"/>
      <c r="WAW41" s="2027"/>
      <c r="WAX41" s="2027"/>
      <c r="WAY41" s="2027"/>
      <c r="WAZ41" s="2027"/>
      <c r="WBA41" s="2027"/>
      <c r="WBB41" s="2027"/>
      <c r="WBC41" s="2027"/>
      <c r="WBD41" s="2027"/>
      <c r="WBE41" s="2027"/>
      <c r="WBF41" s="2027"/>
      <c r="WBG41" s="2027"/>
      <c r="WBH41" s="2027"/>
      <c r="WBI41" s="2027"/>
      <c r="WBJ41" s="2027"/>
      <c r="WBK41" s="2027"/>
      <c r="WBL41" s="2027"/>
      <c r="WBM41" s="2027"/>
      <c r="WBN41" s="2027"/>
      <c r="WBO41" s="2027"/>
      <c r="WBP41" s="2027"/>
      <c r="WBQ41" s="2027"/>
      <c r="WBR41" s="2027"/>
      <c r="WBS41" s="2027"/>
      <c r="WBT41" s="2027"/>
      <c r="WBU41" s="2027"/>
      <c r="WBV41" s="2027"/>
      <c r="WBW41" s="2027"/>
      <c r="WBX41" s="2027"/>
      <c r="WBY41" s="2027"/>
      <c r="WBZ41" s="2027"/>
      <c r="WCA41" s="2027"/>
      <c r="WCB41" s="2027"/>
      <c r="WCC41" s="2027"/>
      <c r="WCD41" s="2027"/>
      <c r="WCE41" s="2027"/>
      <c r="WCF41" s="2027"/>
      <c r="WCG41" s="2027"/>
      <c r="WCH41" s="2027"/>
      <c r="WCI41" s="2027"/>
      <c r="WCJ41" s="2027"/>
      <c r="WCK41" s="2027"/>
      <c r="WCL41" s="2027"/>
      <c r="WCM41" s="2027"/>
      <c r="WCN41" s="2027"/>
      <c r="WCO41" s="2027"/>
      <c r="WCP41" s="2027"/>
      <c r="WCQ41" s="2027"/>
      <c r="WCR41" s="2027"/>
      <c r="WCS41" s="2027"/>
      <c r="WCT41" s="2027"/>
      <c r="WCU41" s="2027"/>
      <c r="WCV41" s="2027"/>
      <c r="WCW41" s="2027"/>
      <c r="WCX41" s="2027"/>
      <c r="WCY41" s="2027"/>
      <c r="WCZ41" s="2027"/>
      <c r="WDA41" s="2027"/>
      <c r="WDB41" s="2027"/>
      <c r="WDC41" s="2027"/>
      <c r="WDD41" s="2027"/>
      <c r="WDE41" s="2027"/>
      <c r="WDF41" s="2027"/>
      <c r="WDG41" s="2027"/>
      <c r="WDH41" s="2027"/>
      <c r="WDI41" s="2027"/>
      <c r="WDJ41" s="2027"/>
      <c r="WDK41" s="2027"/>
      <c r="WDL41" s="2027"/>
      <c r="WDM41" s="2027"/>
      <c r="WDN41" s="2027"/>
      <c r="WDO41" s="2027"/>
      <c r="WDP41" s="2027"/>
      <c r="WDQ41" s="2027"/>
      <c r="WDR41" s="2027"/>
      <c r="WDS41" s="2027"/>
      <c r="WDT41" s="2027"/>
      <c r="WDU41" s="2027"/>
      <c r="WDV41" s="2027"/>
      <c r="WDW41" s="2027"/>
      <c r="WDX41" s="2027"/>
      <c r="WDY41" s="2027"/>
      <c r="WDZ41" s="2027"/>
      <c r="WEA41" s="2027"/>
      <c r="WEB41" s="2027"/>
      <c r="WEC41" s="2027"/>
      <c r="WED41" s="2027"/>
      <c r="WEE41" s="2027"/>
      <c r="WEF41" s="2027"/>
      <c r="WEG41" s="2027"/>
      <c r="WEH41" s="2027"/>
      <c r="WEI41" s="2027"/>
      <c r="WEJ41" s="2027"/>
      <c r="WEK41" s="2027"/>
      <c r="WEL41" s="2027"/>
      <c r="WEM41" s="2027"/>
      <c r="WEN41" s="2027"/>
      <c r="WEO41" s="2027"/>
      <c r="WEP41" s="2027"/>
      <c r="WEQ41" s="2027"/>
      <c r="WER41" s="2027"/>
      <c r="WES41" s="2027"/>
      <c r="WET41" s="2027"/>
      <c r="WEU41" s="2027"/>
      <c r="WEV41" s="2027"/>
      <c r="WEW41" s="2027"/>
      <c r="WEX41" s="2027"/>
      <c r="WEY41" s="2027"/>
      <c r="WEZ41" s="2027"/>
      <c r="WFA41" s="2027"/>
      <c r="WFB41" s="2027"/>
      <c r="WFC41" s="2027"/>
      <c r="WFD41" s="2027"/>
      <c r="WFE41" s="2027"/>
      <c r="WFF41" s="2027"/>
      <c r="WFG41" s="2027"/>
      <c r="WFH41" s="2027"/>
      <c r="WFI41" s="2027"/>
      <c r="WFJ41" s="2027"/>
      <c r="WFK41" s="2027"/>
      <c r="WFL41" s="2027"/>
      <c r="WFM41" s="2027"/>
      <c r="WFN41" s="2027"/>
      <c r="WFO41" s="2027"/>
      <c r="WFP41" s="2027"/>
      <c r="WFQ41" s="2027"/>
      <c r="WFR41" s="2027"/>
      <c r="WFS41" s="2027"/>
      <c r="WFT41" s="2027"/>
      <c r="WFU41" s="2027"/>
      <c r="WFV41" s="2027"/>
      <c r="WFW41" s="2027"/>
      <c r="WFX41" s="2027"/>
      <c r="WFY41" s="2027"/>
      <c r="WFZ41" s="2027"/>
      <c r="WGA41" s="2027"/>
      <c r="WGB41" s="2027"/>
      <c r="WGC41" s="2027"/>
      <c r="WGD41" s="2027"/>
      <c r="WGE41" s="2027"/>
      <c r="WGF41" s="2027"/>
      <c r="WGG41" s="2027"/>
      <c r="WGH41" s="2027"/>
      <c r="WGI41" s="2027"/>
      <c r="WGJ41" s="2027"/>
      <c r="WGK41" s="2027"/>
      <c r="WGL41" s="2027"/>
      <c r="WGM41" s="2027"/>
      <c r="WGN41" s="2027"/>
      <c r="WGO41" s="2027"/>
      <c r="WGP41" s="2027"/>
      <c r="WGQ41" s="2027"/>
      <c r="WGR41" s="2027"/>
      <c r="WGS41" s="2027"/>
      <c r="WGT41" s="2027"/>
      <c r="WGU41" s="2027"/>
      <c r="WGV41" s="2027"/>
      <c r="WGW41" s="2027"/>
      <c r="WGX41" s="2027"/>
      <c r="WGY41" s="2027"/>
      <c r="WGZ41" s="2027"/>
      <c r="WHA41" s="2027"/>
      <c r="WHB41" s="2027"/>
      <c r="WHC41" s="2027"/>
      <c r="WHD41" s="2027"/>
      <c r="WHE41" s="2027"/>
      <c r="WHF41" s="2027"/>
      <c r="WHG41" s="2027"/>
      <c r="WHH41" s="2027"/>
      <c r="WHI41" s="2027"/>
      <c r="WHJ41" s="2027"/>
      <c r="WHK41" s="2027"/>
      <c r="WHL41" s="2027"/>
      <c r="WHM41" s="2027"/>
      <c r="WHN41" s="2027"/>
      <c r="WHO41" s="2027"/>
      <c r="WHP41" s="2027"/>
      <c r="WHQ41" s="2027"/>
      <c r="WHR41" s="2027"/>
      <c r="WHS41" s="2027"/>
      <c r="WHT41" s="2027"/>
      <c r="WHU41" s="2027"/>
      <c r="WHV41" s="2027"/>
      <c r="WHW41" s="2027"/>
      <c r="WHX41" s="2027"/>
      <c r="WHY41" s="2027"/>
      <c r="WHZ41" s="2027"/>
      <c r="WIA41" s="2027"/>
      <c r="WIB41" s="2027"/>
      <c r="WIC41" s="2027"/>
      <c r="WID41" s="2027"/>
      <c r="WIE41" s="2027"/>
      <c r="WIF41" s="2027"/>
      <c r="WIG41" s="2027"/>
      <c r="WIH41" s="2027"/>
      <c r="WII41" s="2027"/>
      <c r="WIJ41" s="2027"/>
      <c r="WIK41" s="2027"/>
      <c r="WIL41" s="2027"/>
      <c r="WIM41" s="2027"/>
      <c r="WIN41" s="2027"/>
      <c r="WIO41" s="2027"/>
      <c r="WIP41" s="2027"/>
      <c r="WIQ41" s="2027"/>
      <c r="WIR41" s="2027"/>
      <c r="WIS41" s="2027"/>
      <c r="WIT41" s="2027"/>
      <c r="WIU41" s="2027"/>
      <c r="WIV41" s="2027"/>
      <c r="WIW41" s="2027"/>
      <c r="WIX41" s="2027"/>
      <c r="WIY41" s="2027"/>
      <c r="WIZ41" s="2027"/>
      <c r="WJA41" s="2027"/>
      <c r="WJB41" s="2027"/>
      <c r="WJC41" s="2027"/>
      <c r="WJD41" s="2027"/>
      <c r="WJE41" s="2027"/>
      <c r="WJF41" s="2027"/>
      <c r="WJG41" s="2027"/>
      <c r="WJH41" s="2027"/>
      <c r="WJI41" s="2027"/>
      <c r="WJJ41" s="2027"/>
      <c r="WJK41" s="2027"/>
      <c r="WJL41" s="2027"/>
      <c r="WJM41" s="2027"/>
      <c r="WJN41" s="2027"/>
      <c r="WJO41" s="2027"/>
      <c r="WJP41" s="2027"/>
      <c r="WJQ41" s="2027"/>
      <c r="WJR41" s="2027"/>
      <c r="WJS41" s="2027"/>
      <c r="WJT41" s="2027"/>
      <c r="WJU41" s="2027"/>
      <c r="WJV41" s="2027"/>
      <c r="WJW41" s="2027"/>
      <c r="WJX41" s="2027"/>
      <c r="WJY41" s="2027"/>
      <c r="WJZ41" s="2027"/>
      <c r="WKA41" s="2027"/>
      <c r="WKB41" s="2027"/>
      <c r="WKC41" s="2027"/>
      <c r="WKD41" s="2027"/>
      <c r="WKE41" s="2027"/>
      <c r="WKF41" s="2027"/>
      <c r="WKG41" s="2027"/>
      <c r="WKH41" s="2027"/>
      <c r="WKI41" s="2027"/>
      <c r="WKJ41" s="2027"/>
      <c r="WKK41" s="2027"/>
      <c r="WKL41" s="2027"/>
      <c r="WKM41" s="2027"/>
      <c r="WKN41" s="2027"/>
      <c r="WKO41" s="2027"/>
      <c r="WKP41" s="2027"/>
      <c r="WKQ41" s="2027"/>
      <c r="WKR41" s="2027"/>
      <c r="WKS41" s="2027"/>
      <c r="WKT41" s="2027"/>
      <c r="WKU41" s="2027"/>
      <c r="WKV41" s="2027"/>
      <c r="WKW41" s="2027"/>
      <c r="WKX41" s="2027"/>
      <c r="WKY41" s="2027"/>
      <c r="WKZ41" s="2027"/>
      <c r="WLA41" s="2027"/>
      <c r="WLB41" s="2027"/>
      <c r="WLC41" s="2027"/>
      <c r="WLD41" s="2027"/>
      <c r="WLE41" s="2027"/>
      <c r="WLF41" s="2027"/>
      <c r="WLG41" s="2027"/>
      <c r="WLH41" s="2027"/>
      <c r="WLI41" s="2027"/>
      <c r="WLJ41" s="2027"/>
      <c r="WLK41" s="2027"/>
      <c r="WLL41" s="2027"/>
      <c r="WLM41" s="2027"/>
      <c r="WLN41" s="2027"/>
      <c r="WLO41" s="2027"/>
      <c r="WLP41" s="2027"/>
      <c r="WLQ41" s="2027"/>
      <c r="WLR41" s="2027"/>
      <c r="WLS41" s="2027"/>
      <c r="WLT41" s="2027"/>
      <c r="WLU41" s="2027"/>
      <c r="WLV41" s="2027"/>
      <c r="WLW41" s="2027"/>
      <c r="WLX41" s="2027"/>
      <c r="WLY41" s="2027"/>
      <c r="WLZ41" s="2027"/>
      <c r="WMA41" s="2027"/>
      <c r="WMB41" s="2027"/>
      <c r="WMC41" s="2027"/>
      <c r="WMD41" s="2027"/>
      <c r="WME41" s="2027"/>
      <c r="WMF41" s="2027"/>
      <c r="WMG41" s="2027"/>
      <c r="WMH41" s="2027"/>
      <c r="WMI41" s="2027"/>
      <c r="WMJ41" s="2027"/>
      <c r="WMK41" s="2027"/>
      <c r="WML41" s="2027"/>
      <c r="WMM41" s="2027"/>
      <c r="WMN41" s="2027"/>
      <c r="WMO41" s="2027"/>
      <c r="WMP41" s="2027"/>
      <c r="WMQ41" s="2027"/>
      <c r="WMR41" s="2027"/>
      <c r="WMS41" s="2027"/>
      <c r="WMT41" s="2027"/>
      <c r="WMU41" s="2027"/>
      <c r="WMV41" s="2027"/>
      <c r="WMW41" s="2027"/>
      <c r="WMX41" s="2027"/>
      <c r="WMY41" s="2027"/>
      <c r="WMZ41" s="2027"/>
      <c r="WNA41" s="2027"/>
      <c r="WNB41" s="2027"/>
      <c r="WNC41" s="2027"/>
      <c r="WND41" s="2027"/>
      <c r="WNE41" s="2027"/>
      <c r="WNF41" s="2027"/>
      <c r="WNG41" s="2027"/>
      <c r="WNH41" s="2027"/>
      <c r="WNI41" s="2027"/>
      <c r="WNJ41" s="2027"/>
      <c r="WNK41" s="2027"/>
      <c r="WNL41" s="2027"/>
      <c r="WNM41" s="2027"/>
      <c r="WNN41" s="2027"/>
      <c r="WNO41" s="2027"/>
      <c r="WNP41" s="2027"/>
      <c r="WNQ41" s="2027"/>
      <c r="WNR41" s="2027"/>
      <c r="WNS41" s="2027"/>
      <c r="WNT41" s="2027"/>
      <c r="WNU41" s="2027"/>
      <c r="WNV41" s="2027"/>
      <c r="WNW41" s="2027"/>
      <c r="WNX41" s="2027"/>
      <c r="WNY41" s="2027"/>
      <c r="WNZ41" s="2027"/>
      <c r="WOA41" s="2027"/>
      <c r="WOB41" s="2027"/>
      <c r="WOC41" s="2027"/>
      <c r="WOD41" s="2027"/>
      <c r="WOE41" s="2027"/>
      <c r="WOF41" s="2027"/>
      <c r="WOG41" s="2027"/>
      <c r="WOH41" s="2027"/>
      <c r="WOI41" s="2027"/>
      <c r="WOJ41" s="2027"/>
      <c r="WOK41" s="2027"/>
      <c r="WOL41" s="2027"/>
      <c r="WOM41" s="2027"/>
      <c r="WON41" s="2027"/>
      <c r="WOO41" s="2027"/>
      <c r="WOP41" s="2027"/>
      <c r="WOQ41" s="2027"/>
      <c r="WOR41" s="2027"/>
      <c r="WOS41" s="2027"/>
      <c r="WOT41" s="2027"/>
      <c r="WOU41" s="2027"/>
      <c r="WOV41" s="2027"/>
      <c r="WOW41" s="2027"/>
      <c r="WOX41" s="2027"/>
      <c r="WOY41" s="2027"/>
      <c r="WOZ41" s="2027"/>
      <c r="WPA41" s="2027"/>
      <c r="WPB41" s="2027"/>
      <c r="WPC41" s="2027"/>
      <c r="WPD41" s="2027"/>
      <c r="WPE41" s="2027"/>
      <c r="WPF41" s="2027"/>
      <c r="WPG41" s="2027"/>
      <c r="WPH41" s="2027"/>
      <c r="WPI41" s="2027"/>
      <c r="WPJ41" s="2027"/>
      <c r="WPK41" s="2027"/>
      <c r="WPL41" s="2027"/>
      <c r="WPM41" s="2027"/>
      <c r="WPN41" s="2027"/>
      <c r="WPO41" s="2027"/>
      <c r="WPP41" s="2027"/>
      <c r="WPQ41" s="2027"/>
      <c r="WPR41" s="2027"/>
      <c r="WPS41" s="2027"/>
      <c r="WPT41" s="2027"/>
      <c r="WPU41" s="2027"/>
      <c r="WPV41" s="2027"/>
      <c r="WPW41" s="2027"/>
      <c r="WPX41" s="2027"/>
      <c r="WPY41" s="2027"/>
      <c r="WPZ41" s="2027"/>
      <c r="WQA41" s="2027"/>
      <c r="WQB41" s="2027"/>
      <c r="WQC41" s="2027"/>
      <c r="WQD41" s="2027"/>
      <c r="WQE41" s="2027"/>
      <c r="WQF41" s="2027"/>
      <c r="WQG41" s="2027"/>
      <c r="WQH41" s="2027"/>
      <c r="WQI41" s="2027"/>
      <c r="WQJ41" s="2027"/>
      <c r="WQK41" s="2027"/>
      <c r="WQL41" s="2027"/>
      <c r="WQM41" s="2027"/>
      <c r="WQN41" s="2027"/>
      <c r="WQO41" s="2027"/>
      <c r="WQP41" s="2027"/>
      <c r="WQQ41" s="2027"/>
      <c r="WQR41" s="2027"/>
      <c r="WQS41" s="2027"/>
      <c r="WQT41" s="2027"/>
      <c r="WQU41" s="2027"/>
      <c r="WQV41" s="2027"/>
      <c r="WQW41" s="2027"/>
      <c r="WQX41" s="2027"/>
      <c r="WQY41" s="2027"/>
      <c r="WQZ41" s="2027"/>
      <c r="WRA41" s="2027"/>
      <c r="WRB41" s="2027"/>
      <c r="WRC41" s="2027"/>
      <c r="WRD41" s="2027"/>
      <c r="WRE41" s="2027"/>
      <c r="WRF41" s="2027"/>
      <c r="WRG41" s="2027"/>
      <c r="WRH41" s="2027"/>
      <c r="WRI41" s="2027"/>
      <c r="WRJ41" s="2027"/>
      <c r="WRK41" s="2027"/>
      <c r="WRL41" s="2027"/>
      <c r="WRM41" s="2027"/>
      <c r="WRN41" s="2027"/>
      <c r="WRO41" s="2027"/>
      <c r="WRP41" s="2027"/>
      <c r="WRQ41" s="2027"/>
      <c r="WRR41" s="2027"/>
      <c r="WRS41" s="2027"/>
      <c r="WRT41" s="2027"/>
      <c r="WRU41" s="2027"/>
      <c r="WRV41" s="2027"/>
      <c r="WRW41" s="2027"/>
      <c r="WRX41" s="2027"/>
      <c r="WRY41" s="2027"/>
      <c r="WRZ41" s="2027"/>
      <c r="WSA41" s="2027"/>
      <c r="WSB41" s="2027"/>
      <c r="WSC41" s="2027"/>
      <c r="WSD41" s="2027"/>
      <c r="WSE41" s="2027"/>
      <c r="WSF41" s="2027"/>
      <c r="WSG41" s="2027"/>
      <c r="WSH41" s="2027"/>
      <c r="WSI41" s="2027"/>
      <c r="WSJ41" s="2027"/>
      <c r="WSK41" s="2027"/>
      <c r="WSL41" s="2027"/>
      <c r="WSM41" s="2027"/>
      <c r="WSN41" s="2027"/>
      <c r="WSO41" s="2027"/>
      <c r="WSP41" s="2027"/>
      <c r="WSQ41" s="2027"/>
      <c r="WSR41" s="2027"/>
      <c r="WSS41" s="2027"/>
      <c r="WST41" s="2027"/>
      <c r="WSU41" s="2027"/>
      <c r="WSV41" s="2027"/>
      <c r="WSW41" s="2027"/>
      <c r="WSX41" s="2027"/>
      <c r="WSY41" s="2027"/>
      <c r="WSZ41" s="2027"/>
      <c r="WTA41" s="2027"/>
      <c r="WTB41" s="2027"/>
      <c r="WTC41" s="2027"/>
      <c r="WTD41" s="2027"/>
      <c r="WTE41" s="2027"/>
      <c r="WTF41" s="2027"/>
      <c r="WTG41" s="2027"/>
      <c r="WTH41" s="2027"/>
      <c r="WTI41" s="2027"/>
      <c r="WTJ41" s="2027"/>
      <c r="WTK41" s="2027"/>
      <c r="WTL41" s="2027"/>
      <c r="WTM41" s="2027"/>
      <c r="WTN41" s="2027"/>
      <c r="WTO41" s="2027"/>
      <c r="WTP41" s="2027"/>
      <c r="WTQ41" s="2027"/>
      <c r="WTR41" s="2027"/>
      <c r="WTS41" s="2027"/>
      <c r="WTT41" s="2027"/>
      <c r="WTU41" s="2027"/>
      <c r="WTV41" s="2027"/>
      <c r="WTW41" s="2027"/>
      <c r="WTX41" s="2027"/>
      <c r="WTY41" s="2027"/>
      <c r="WTZ41" s="2027"/>
      <c r="WUA41" s="2027"/>
      <c r="WUB41" s="2027"/>
      <c r="WUC41" s="2027"/>
      <c r="WUD41" s="2027"/>
      <c r="WUE41" s="2027"/>
      <c r="WUF41" s="2027"/>
      <c r="WUG41" s="2027"/>
      <c r="WUH41" s="2027"/>
      <c r="WUI41" s="2027"/>
      <c r="WUJ41" s="2027"/>
      <c r="WUK41" s="2027"/>
      <c r="WUL41" s="2027"/>
      <c r="WUM41" s="2027"/>
      <c r="WUN41" s="2027"/>
      <c r="WUO41" s="2027"/>
      <c r="WUP41" s="2027"/>
      <c r="WUQ41" s="2027"/>
      <c r="WUR41" s="2027"/>
      <c r="WUS41" s="2027"/>
      <c r="WUT41" s="2027"/>
      <c r="WUU41" s="2027"/>
      <c r="WUV41" s="2027"/>
      <c r="WUW41" s="2027"/>
      <c r="WUX41" s="2027"/>
      <c r="WUY41" s="2027"/>
      <c r="WUZ41" s="2027"/>
      <c r="WVA41" s="2027"/>
      <c r="WVB41" s="2027"/>
      <c r="WVC41" s="2027"/>
      <c r="WVD41" s="2027"/>
      <c r="WVE41" s="2027"/>
      <c r="WVF41" s="2027"/>
      <c r="WVG41" s="2027"/>
      <c r="WVH41" s="2027"/>
      <c r="WVI41" s="2027"/>
      <c r="WVJ41" s="2027"/>
      <c r="WVK41" s="2027"/>
      <c r="WVL41" s="2027"/>
      <c r="WVM41" s="2027"/>
      <c r="WVN41" s="2027"/>
      <c r="WVO41" s="2027"/>
      <c r="WVP41" s="2027"/>
      <c r="WVQ41" s="2027"/>
      <c r="WVR41" s="2027"/>
      <c r="WVS41" s="2027"/>
      <c r="WVT41" s="2027"/>
      <c r="WVU41" s="2027"/>
      <c r="WVV41" s="2027"/>
      <c r="WVW41" s="2027"/>
      <c r="WVX41" s="2027"/>
      <c r="WVY41" s="2027"/>
      <c r="WVZ41" s="2027"/>
      <c r="WWA41" s="2027"/>
      <c r="WWB41" s="2027"/>
      <c r="WWC41" s="2027"/>
      <c r="WWD41" s="2027"/>
      <c r="WWE41" s="2027"/>
      <c r="WWF41" s="2027"/>
      <c r="WWG41" s="2027"/>
      <c r="WWH41" s="2027"/>
      <c r="WWI41" s="2027"/>
      <c r="WWJ41" s="2027"/>
      <c r="WWK41" s="2027"/>
      <c r="WWL41" s="2027"/>
      <c r="WWM41" s="2027"/>
      <c r="WWN41" s="2027"/>
      <c r="WWO41" s="2027"/>
      <c r="WWP41" s="2027"/>
      <c r="WWQ41" s="2027"/>
      <c r="WWR41" s="2027"/>
      <c r="WWS41" s="2027"/>
      <c r="WWT41" s="2027"/>
      <c r="WWU41" s="2027"/>
      <c r="WWV41" s="2027"/>
      <c r="WWW41" s="2027"/>
      <c r="WWX41" s="2027"/>
      <c r="WWY41" s="2027"/>
      <c r="WWZ41" s="2027"/>
      <c r="WXA41" s="2027"/>
      <c r="WXB41" s="2027"/>
      <c r="WXC41" s="2027"/>
      <c r="WXD41" s="2027"/>
      <c r="WXE41" s="2027"/>
      <c r="WXF41" s="2027"/>
      <c r="WXG41" s="2027"/>
      <c r="WXH41" s="2027"/>
      <c r="WXI41" s="2027"/>
      <c r="WXJ41" s="2027"/>
      <c r="WXK41" s="2027"/>
      <c r="WXL41" s="2027"/>
      <c r="WXM41" s="2027"/>
      <c r="WXN41" s="2027"/>
      <c r="WXO41" s="2027"/>
      <c r="WXP41" s="2027"/>
      <c r="WXQ41" s="2027"/>
      <c r="WXR41" s="2027"/>
      <c r="WXS41" s="2027"/>
      <c r="WXT41" s="2027"/>
      <c r="WXU41" s="2027"/>
      <c r="WXV41" s="2027"/>
      <c r="WXW41" s="2027"/>
      <c r="WXX41" s="2027"/>
      <c r="WXY41" s="2027"/>
      <c r="WXZ41" s="2027"/>
      <c r="WYA41" s="2027"/>
      <c r="WYB41" s="2027"/>
      <c r="WYC41" s="2027"/>
      <c r="WYD41" s="2027"/>
      <c r="WYE41" s="2027"/>
      <c r="WYF41" s="2027"/>
      <c r="WYG41" s="2027"/>
      <c r="WYH41" s="2027"/>
      <c r="WYI41" s="2027"/>
      <c r="WYJ41" s="2027"/>
      <c r="WYK41" s="2027"/>
      <c r="WYL41" s="2027"/>
      <c r="WYM41" s="2027"/>
      <c r="WYN41" s="2027"/>
      <c r="WYO41" s="2027"/>
      <c r="WYP41" s="2027"/>
      <c r="WYQ41" s="2027"/>
      <c r="WYR41" s="2027"/>
      <c r="WYS41" s="2027"/>
      <c r="WYT41" s="2027"/>
      <c r="WYU41" s="2027"/>
      <c r="WYV41" s="2027"/>
      <c r="WYW41" s="2027"/>
      <c r="WYX41" s="2027"/>
      <c r="WYY41" s="2027"/>
      <c r="WYZ41" s="2027"/>
      <c r="WZA41" s="2027"/>
      <c r="WZB41" s="2027"/>
      <c r="WZC41" s="2027"/>
      <c r="WZD41" s="2027"/>
      <c r="WZE41" s="2027"/>
      <c r="WZF41" s="2027"/>
      <c r="WZG41" s="2027"/>
      <c r="WZH41" s="2027"/>
      <c r="WZI41" s="2027"/>
      <c r="WZJ41" s="2027"/>
      <c r="WZK41" s="2027"/>
      <c r="WZL41" s="2027"/>
      <c r="WZM41" s="2027"/>
      <c r="WZN41" s="2027"/>
      <c r="WZO41" s="2027"/>
      <c r="WZP41" s="2027"/>
      <c r="WZQ41" s="2027"/>
      <c r="WZR41" s="2027"/>
      <c r="WZS41" s="2027"/>
      <c r="WZT41" s="2027"/>
      <c r="WZU41" s="2027"/>
      <c r="WZV41" s="2027"/>
      <c r="WZW41" s="2027"/>
      <c r="WZX41" s="2027"/>
      <c r="WZY41" s="2027"/>
      <c r="WZZ41" s="2027"/>
      <c r="XAA41" s="2027"/>
      <c r="XAB41" s="2027"/>
      <c r="XAC41" s="2027"/>
      <c r="XAD41" s="2027"/>
      <c r="XAE41" s="2027"/>
      <c r="XAF41" s="2027"/>
      <c r="XAG41" s="2027"/>
      <c r="XAH41" s="2027"/>
      <c r="XAI41" s="2027"/>
      <c r="XAJ41" s="2027"/>
      <c r="XAK41" s="2027"/>
      <c r="XAL41" s="2027"/>
      <c r="XAM41" s="2027"/>
      <c r="XAN41" s="2027"/>
      <c r="XAO41" s="2027"/>
      <c r="XAP41" s="2027"/>
      <c r="XAQ41" s="2027"/>
      <c r="XAR41" s="2027"/>
      <c r="XAS41" s="2027"/>
      <c r="XAT41" s="2027"/>
      <c r="XAU41" s="2027"/>
      <c r="XAV41" s="2027"/>
      <c r="XAW41" s="2027"/>
      <c r="XAX41" s="2027"/>
      <c r="XAY41" s="2027"/>
      <c r="XAZ41" s="2027"/>
      <c r="XBA41" s="2027"/>
      <c r="XBB41" s="2027"/>
      <c r="XBC41" s="2027"/>
      <c r="XBD41" s="2027"/>
      <c r="XBE41" s="2027"/>
      <c r="XBF41" s="2027"/>
      <c r="XBG41" s="2027"/>
      <c r="XBH41" s="2027"/>
      <c r="XBI41" s="2027"/>
      <c r="XBJ41" s="2027"/>
      <c r="XBK41" s="2027"/>
      <c r="XBL41" s="2027"/>
      <c r="XBM41" s="2027"/>
      <c r="XBN41" s="2027"/>
      <c r="XBO41" s="2027"/>
      <c r="XBP41" s="2027"/>
      <c r="XBQ41" s="2027"/>
      <c r="XBR41" s="2027"/>
      <c r="XBS41" s="2027"/>
      <c r="XBT41" s="2027"/>
      <c r="XBU41" s="2027"/>
      <c r="XBV41" s="2027"/>
      <c r="XBW41" s="2027"/>
      <c r="XBX41" s="2027"/>
      <c r="XBY41" s="2027"/>
      <c r="XBZ41" s="2027"/>
    </row>
    <row r="42" spans="1:16302" s="2021" customFormat="1">
      <c r="A42" s="2022"/>
      <c r="B42" s="2023"/>
      <c r="C42" s="2024"/>
      <c r="D42" s="2025"/>
      <c r="E42" s="2020"/>
      <c r="F42" s="2020"/>
      <c r="G42" s="2020"/>
      <c r="H42" s="2020"/>
      <c r="I42" s="2020"/>
      <c r="J42" s="2020"/>
      <c r="K42" s="2020"/>
      <c r="L42" s="2020"/>
      <c r="M42" s="2020"/>
    </row>
    <row r="43" spans="1:16302" s="2021" customFormat="1">
      <c r="A43" s="2022"/>
      <c r="B43" s="2014" t="s">
        <v>2219</v>
      </c>
      <c r="C43" s="2024"/>
      <c r="D43" s="2025"/>
      <c r="E43" s="2020"/>
      <c r="F43" s="2020"/>
      <c r="G43" s="2020"/>
      <c r="H43" s="2020"/>
      <c r="I43" s="2020"/>
      <c r="J43" s="2020"/>
      <c r="K43" s="2020"/>
      <c r="L43" s="2020"/>
      <c r="M43" s="2020"/>
    </row>
    <row r="44" spans="1:16302" s="2021" customFormat="1">
      <c r="A44" s="2022"/>
      <c r="B44" s="2023" t="s">
        <v>2305</v>
      </c>
      <c r="C44" s="2024">
        <v>84.287000000000006</v>
      </c>
      <c r="D44" s="2025" t="s">
        <v>2220</v>
      </c>
      <c r="E44" s="2020">
        <v>423877</v>
      </c>
      <c r="F44" s="2020">
        <v>1279</v>
      </c>
      <c r="G44" s="2020">
        <v>423877</v>
      </c>
      <c r="H44" s="2020">
        <v>0</v>
      </c>
      <c r="I44" s="2020">
        <v>1279</v>
      </c>
      <c r="J44" s="2020">
        <v>0</v>
      </c>
      <c r="K44" s="2020">
        <v>0</v>
      </c>
      <c r="L44" s="2020">
        <f t="shared" ref="L44:L51" si="7">+G44+I44</f>
        <v>425156</v>
      </c>
      <c r="M44" s="2020">
        <v>540000</v>
      </c>
    </row>
    <row r="45" spans="1:16302" s="2021" customFormat="1">
      <c r="A45" s="2022"/>
      <c r="B45" s="2023" t="s">
        <v>2305</v>
      </c>
      <c r="C45" s="2024">
        <v>84.287000000000006</v>
      </c>
      <c r="D45" s="2025" t="s">
        <v>2221</v>
      </c>
      <c r="E45" s="2020">
        <v>407005</v>
      </c>
      <c r="F45" s="2020">
        <v>1440</v>
      </c>
      <c r="G45" s="2020">
        <v>407005</v>
      </c>
      <c r="H45" s="2020">
        <v>0</v>
      </c>
      <c r="I45" s="2020">
        <v>1440</v>
      </c>
      <c r="J45" s="2020">
        <v>0</v>
      </c>
      <c r="K45" s="2020">
        <v>0</v>
      </c>
      <c r="L45" s="2020">
        <f t="shared" si="7"/>
        <v>408445</v>
      </c>
      <c r="M45" s="2020">
        <v>540000</v>
      </c>
    </row>
    <row r="46" spans="1:16302" s="2021" customFormat="1">
      <c r="A46" s="2022"/>
      <c r="B46" s="2023" t="s">
        <v>2305</v>
      </c>
      <c r="C46" s="2024">
        <v>84.287000000000006</v>
      </c>
      <c r="D46" s="2025" t="s">
        <v>2222</v>
      </c>
      <c r="E46" s="2020">
        <v>373858</v>
      </c>
      <c r="F46" s="2020">
        <v>33132</v>
      </c>
      <c r="G46" s="2020">
        <v>373858</v>
      </c>
      <c r="H46" s="2020">
        <v>0</v>
      </c>
      <c r="I46" s="2020">
        <v>33132</v>
      </c>
      <c r="J46" s="2020">
        <v>0</v>
      </c>
      <c r="K46" s="2020">
        <v>0</v>
      </c>
      <c r="L46" s="2020">
        <f t="shared" si="7"/>
        <v>406990</v>
      </c>
      <c r="M46" s="2020">
        <v>540000</v>
      </c>
    </row>
    <row r="47" spans="1:16302" s="2021" customFormat="1">
      <c r="A47" s="2022"/>
      <c r="B47" s="2023" t="s">
        <v>2305</v>
      </c>
      <c r="C47" s="2024">
        <v>84.287000000000006</v>
      </c>
      <c r="D47" s="2025" t="s">
        <v>2223</v>
      </c>
      <c r="E47" s="2020">
        <v>309017</v>
      </c>
      <c r="F47" s="2020">
        <v>1373</v>
      </c>
      <c r="G47" s="2020">
        <v>309017</v>
      </c>
      <c r="H47" s="2020">
        <v>0</v>
      </c>
      <c r="I47" s="2020">
        <v>1373</v>
      </c>
      <c r="J47" s="2020">
        <v>0</v>
      </c>
      <c r="K47" s="2020">
        <v>0</v>
      </c>
      <c r="L47" s="2020">
        <f t="shared" si="7"/>
        <v>310390</v>
      </c>
      <c r="M47" s="2020">
        <v>450000</v>
      </c>
      <c r="N47" s="1984"/>
    </row>
    <row r="48" spans="1:16302" s="2021" customFormat="1">
      <c r="A48" s="2022"/>
      <c r="B48" s="2023" t="s">
        <v>2306</v>
      </c>
      <c r="C48" s="2024">
        <v>84.287000000000006</v>
      </c>
      <c r="D48" s="2025" t="s">
        <v>2224</v>
      </c>
      <c r="E48" s="2020">
        <v>0</v>
      </c>
      <c r="F48" s="2020">
        <v>303175</v>
      </c>
      <c r="G48" s="2020">
        <v>0</v>
      </c>
      <c r="H48" s="2020">
        <v>0</v>
      </c>
      <c r="I48" s="2020">
        <v>303175</v>
      </c>
      <c r="J48" s="2020">
        <v>0</v>
      </c>
      <c r="K48" s="2020">
        <v>0</v>
      </c>
      <c r="L48" s="2020">
        <f t="shared" si="7"/>
        <v>303175</v>
      </c>
      <c r="M48" s="2020">
        <v>540000</v>
      </c>
      <c r="N48" s="1984"/>
    </row>
    <row r="49" spans="1:14" s="2021" customFormat="1">
      <c r="A49" s="2022"/>
      <c r="B49" s="2023" t="s">
        <v>2306</v>
      </c>
      <c r="C49" s="2024">
        <v>84.287000000000006</v>
      </c>
      <c r="D49" s="2025" t="s">
        <v>2225</v>
      </c>
      <c r="E49" s="2020">
        <v>0</v>
      </c>
      <c r="F49" s="2020">
        <v>342669</v>
      </c>
      <c r="G49" s="2020">
        <v>0</v>
      </c>
      <c r="H49" s="2020">
        <v>0</v>
      </c>
      <c r="I49" s="2020">
        <v>342669</v>
      </c>
      <c r="J49" s="2020">
        <v>0</v>
      </c>
      <c r="K49" s="2020">
        <v>0</v>
      </c>
      <c r="L49" s="2020">
        <f t="shared" si="7"/>
        <v>342669</v>
      </c>
      <c r="M49" s="2020">
        <v>540000</v>
      </c>
      <c r="N49" s="1984"/>
    </row>
    <row r="50" spans="1:14" s="2021" customFormat="1">
      <c r="A50" s="2022"/>
      <c r="B50" s="2023" t="s">
        <v>2306</v>
      </c>
      <c r="C50" s="2024">
        <v>84.287000000000006</v>
      </c>
      <c r="D50" s="2025" t="s">
        <v>2226</v>
      </c>
      <c r="E50" s="2020">
        <v>0</v>
      </c>
      <c r="F50" s="2020">
        <v>321104</v>
      </c>
      <c r="G50" s="2020">
        <v>0</v>
      </c>
      <c r="H50" s="2020">
        <v>0</v>
      </c>
      <c r="I50" s="2020">
        <v>321104</v>
      </c>
      <c r="J50" s="2020">
        <v>0</v>
      </c>
      <c r="K50" s="2020">
        <v>0</v>
      </c>
      <c r="L50" s="2020">
        <f t="shared" si="7"/>
        <v>321104</v>
      </c>
      <c r="M50" s="2020">
        <v>540000</v>
      </c>
      <c r="N50" s="1984"/>
    </row>
    <row r="51" spans="1:14" s="2021" customFormat="1">
      <c r="A51" s="2022"/>
      <c r="B51" s="2023" t="s">
        <v>2306</v>
      </c>
      <c r="C51" s="2024">
        <v>84.287000000000006</v>
      </c>
      <c r="D51" s="2025" t="s">
        <v>2227</v>
      </c>
      <c r="E51" s="2020">
        <v>0</v>
      </c>
      <c r="F51" s="2020">
        <v>250185</v>
      </c>
      <c r="G51" s="2020">
        <v>0</v>
      </c>
      <c r="H51" s="2020">
        <v>0</v>
      </c>
      <c r="I51" s="2020">
        <v>250185</v>
      </c>
      <c r="J51" s="2020">
        <v>0</v>
      </c>
      <c r="K51" s="2020">
        <v>0</v>
      </c>
      <c r="L51" s="2020">
        <f t="shared" si="7"/>
        <v>250185</v>
      </c>
      <c r="M51" s="2020">
        <v>450000</v>
      </c>
      <c r="N51" s="1984"/>
    </row>
    <row r="52" spans="1:14" s="2021" customFormat="1" ht="25.5">
      <c r="A52" s="2022"/>
      <c r="B52" s="2014" t="s">
        <v>2307</v>
      </c>
      <c r="C52" s="2024"/>
      <c r="D52" s="2025"/>
      <c r="E52" s="2020">
        <f>SUM(E44:E51)</f>
        <v>1513757</v>
      </c>
      <c r="F52" s="2020">
        <f t="shared" ref="F52:M52" si="8">SUM(F44:F51)</f>
        <v>1254357</v>
      </c>
      <c r="G52" s="2020">
        <f t="shared" si="8"/>
        <v>1513757</v>
      </c>
      <c r="H52" s="2020">
        <f t="shared" si="8"/>
        <v>0</v>
      </c>
      <c r="I52" s="2020">
        <f t="shared" si="8"/>
        <v>1254357</v>
      </c>
      <c r="J52" s="2020">
        <f t="shared" si="8"/>
        <v>0</v>
      </c>
      <c r="K52" s="2020">
        <f t="shared" si="8"/>
        <v>0</v>
      </c>
      <c r="L52" s="2020">
        <f t="shared" si="8"/>
        <v>2768114</v>
      </c>
      <c r="M52" s="2020">
        <f t="shared" si="8"/>
        <v>4140000</v>
      </c>
      <c r="N52" s="1984"/>
    </row>
    <row r="53" spans="1:14" s="2021" customFormat="1">
      <c r="A53" s="2022"/>
      <c r="B53" s="2023"/>
      <c r="C53" s="2024"/>
      <c r="D53" s="2025"/>
      <c r="E53" s="2020"/>
      <c r="F53" s="2020"/>
      <c r="G53" s="2020"/>
      <c r="H53" s="2020"/>
      <c r="I53" s="2020"/>
      <c r="J53" s="2020"/>
      <c r="K53" s="2020"/>
      <c r="L53" s="2020"/>
      <c r="M53" s="2020"/>
      <c r="N53" s="1984"/>
    </row>
    <row r="54" spans="1:14" s="2021" customFormat="1">
      <c r="A54" s="2022"/>
      <c r="B54" s="2014" t="s">
        <v>2308</v>
      </c>
      <c r="C54" s="2024"/>
      <c r="D54" s="2025"/>
      <c r="E54" s="2020"/>
      <c r="F54" s="2020"/>
      <c r="G54" s="2020"/>
      <c r="H54" s="2020"/>
      <c r="I54" s="2020"/>
      <c r="J54" s="2020"/>
      <c r="K54" s="2020"/>
      <c r="L54" s="2020"/>
      <c r="M54" s="2020"/>
      <c r="N54" s="1984"/>
    </row>
    <row r="55" spans="1:14" s="2021" customFormat="1">
      <c r="A55" s="2022"/>
      <c r="B55" s="2014" t="s">
        <v>2309</v>
      </c>
      <c r="C55" s="2024"/>
      <c r="D55" s="2025"/>
      <c r="E55" s="2020"/>
      <c r="F55" s="2020"/>
      <c r="G55" s="2020"/>
      <c r="H55" s="2020"/>
      <c r="I55" s="2020"/>
      <c r="J55" s="2020"/>
      <c r="K55" s="2020"/>
      <c r="L55" s="2020"/>
      <c r="M55" s="2020"/>
      <c r="N55" s="1984"/>
    </row>
    <row r="56" spans="1:14" s="2021" customFormat="1">
      <c r="A56" s="2022"/>
      <c r="B56" s="2023" t="s">
        <v>2310</v>
      </c>
      <c r="C56" s="2024">
        <v>84.173000000000002</v>
      </c>
      <c r="D56" s="2025" t="s">
        <v>2228</v>
      </c>
      <c r="E56" s="2020">
        <v>250158</v>
      </c>
      <c r="F56" s="2020">
        <v>1384</v>
      </c>
      <c r="G56" s="2020">
        <v>250158</v>
      </c>
      <c r="H56" s="2020">
        <v>0</v>
      </c>
      <c r="I56" s="2020">
        <v>1384</v>
      </c>
      <c r="J56" s="2020">
        <v>0</v>
      </c>
      <c r="K56" s="2020">
        <v>0</v>
      </c>
      <c r="L56" s="2020">
        <f>+G56+I56</f>
        <v>251542</v>
      </c>
      <c r="M56" s="2020">
        <v>510566</v>
      </c>
      <c r="N56" s="1984"/>
    </row>
    <row r="57" spans="1:14" s="2021" customFormat="1">
      <c r="A57" s="2022"/>
      <c r="B57" s="2023" t="s">
        <v>2311</v>
      </c>
      <c r="C57" s="2024">
        <v>84.173000000000002</v>
      </c>
      <c r="D57" s="2025" t="s">
        <v>2229</v>
      </c>
      <c r="E57" s="2020">
        <v>0</v>
      </c>
      <c r="F57" s="2020">
        <v>156674</v>
      </c>
      <c r="G57" s="2020">
        <v>0</v>
      </c>
      <c r="H57" s="2020">
        <v>0</v>
      </c>
      <c r="I57" s="2020">
        <v>156674</v>
      </c>
      <c r="J57" s="2020">
        <v>0</v>
      </c>
      <c r="K57" s="2020">
        <v>0</v>
      </c>
      <c r="L57" s="2020">
        <f>+G57+I57</f>
        <v>156674</v>
      </c>
      <c r="M57" s="2020">
        <v>571004</v>
      </c>
      <c r="N57" s="1984"/>
    </row>
    <row r="58" spans="1:14" s="2021" customFormat="1">
      <c r="A58" s="2022"/>
      <c r="B58" s="2014" t="s">
        <v>2312</v>
      </c>
      <c r="C58" s="2024"/>
      <c r="D58" s="2025"/>
      <c r="E58" s="2020">
        <f t="shared" ref="E58:M58" si="9">SUM(E56:E57)</f>
        <v>250158</v>
      </c>
      <c r="F58" s="2020">
        <f t="shared" si="9"/>
        <v>158058</v>
      </c>
      <c r="G58" s="2020">
        <f t="shared" si="9"/>
        <v>250158</v>
      </c>
      <c r="H58" s="2020">
        <f t="shared" si="9"/>
        <v>0</v>
      </c>
      <c r="I58" s="2020">
        <f t="shared" si="9"/>
        <v>158058</v>
      </c>
      <c r="J58" s="2020">
        <f t="shared" si="9"/>
        <v>0</v>
      </c>
      <c r="K58" s="2020">
        <f t="shared" si="9"/>
        <v>0</v>
      </c>
      <c r="L58" s="2020">
        <f t="shared" si="9"/>
        <v>408216</v>
      </c>
      <c r="M58" s="2020">
        <f t="shared" si="9"/>
        <v>1081570</v>
      </c>
      <c r="N58" s="1984"/>
    </row>
    <row r="59" spans="1:14" s="2021" customFormat="1">
      <c r="A59" s="2022"/>
      <c r="B59" s="2023"/>
      <c r="C59" s="2024"/>
      <c r="D59" s="2025"/>
      <c r="E59" s="2020"/>
      <c r="F59" s="2020"/>
      <c r="G59" s="2020"/>
      <c r="H59" s="2020"/>
      <c r="I59" s="2020"/>
      <c r="J59" s="2020"/>
      <c r="K59" s="2020"/>
      <c r="L59" s="2020"/>
      <c r="M59" s="2020"/>
      <c r="N59" s="1984"/>
    </row>
    <row r="60" spans="1:14" s="2021" customFormat="1">
      <c r="A60" s="2022"/>
      <c r="B60" s="2014" t="s">
        <v>2313</v>
      </c>
      <c r="C60" s="2024"/>
      <c r="D60" s="2025"/>
      <c r="E60" s="2020"/>
      <c r="F60" s="2020"/>
      <c r="G60" s="2020"/>
      <c r="H60" s="2020"/>
      <c r="I60" s="2020"/>
      <c r="J60" s="2020"/>
      <c r="K60" s="2020"/>
      <c r="L60" s="2020"/>
      <c r="M60" s="2020"/>
      <c r="N60" s="1984"/>
    </row>
    <row r="61" spans="1:14" s="2021" customFormat="1">
      <c r="A61" s="2022"/>
      <c r="B61" s="2023" t="s">
        <v>2314</v>
      </c>
      <c r="C61" s="2024">
        <v>84.027000000000001</v>
      </c>
      <c r="D61" s="2025" t="s">
        <v>2230</v>
      </c>
      <c r="E61" s="2020">
        <v>7031599</v>
      </c>
      <c r="F61" s="2020">
        <v>3521</v>
      </c>
      <c r="G61" s="2020">
        <v>7031599</v>
      </c>
      <c r="H61" s="2020">
        <v>0</v>
      </c>
      <c r="I61" s="2020">
        <v>3521</v>
      </c>
      <c r="J61" s="2020">
        <v>0</v>
      </c>
      <c r="K61" s="2020">
        <v>0</v>
      </c>
      <c r="L61" s="2020">
        <f>+G61+I61</f>
        <v>7035120</v>
      </c>
      <c r="M61" s="2020">
        <v>9086374</v>
      </c>
      <c r="N61" s="1984"/>
    </row>
    <row r="62" spans="1:14" s="2021" customFormat="1">
      <c r="A62" s="2022"/>
      <c r="B62" s="2023" t="s">
        <v>2315</v>
      </c>
      <c r="C62" s="2024">
        <v>84.027000000000001</v>
      </c>
      <c r="D62" s="2025" t="s">
        <v>2231</v>
      </c>
      <c r="E62" s="2020">
        <v>0</v>
      </c>
      <c r="F62" s="2020">
        <v>6900961</v>
      </c>
      <c r="G62" s="2020">
        <v>0</v>
      </c>
      <c r="H62" s="2020">
        <v>0</v>
      </c>
      <c r="I62" s="2020">
        <v>6900961</v>
      </c>
      <c r="J62" s="2020">
        <v>0</v>
      </c>
      <c r="K62" s="2020">
        <v>0</v>
      </c>
      <c r="L62" s="2020">
        <f>+G62+I62</f>
        <v>6900961</v>
      </c>
      <c r="M62" s="2020">
        <v>8638733</v>
      </c>
      <c r="N62" s="1984"/>
    </row>
    <row r="63" spans="1:14" s="2021" customFormat="1">
      <c r="A63" s="2022"/>
      <c r="B63" s="2023" t="s">
        <v>2316</v>
      </c>
      <c r="C63" s="2024">
        <v>84.027000000000001</v>
      </c>
      <c r="D63" s="2025" t="s">
        <v>2232</v>
      </c>
      <c r="E63" s="2020">
        <v>80856</v>
      </c>
      <c r="F63" s="2020">
        <v>259555</v>
      </c>
      <c r="G63" s="2020">
        <v>80856</v>
      </c>
      <c r="H63" s="2020">
        <v>0</v>
      </c>
      <c r="I63" s="2020">
        <v>259555</v>
      </c>
      <c r="J63" s="2020">
        <v>0</v>
      </c>
      <c r="K63" s="2020">
        <v>0</v>
      </c>
      <c r="L63" s="2020">
        <f>+G63+I63</f>
        <v>340411</v>
      </c>
      <c r="M63" s="2020" t="s">
        <v>2197</v>
      </c>
      <c r="N63" s="1984"/>
    </row>
    <row r="64" spans="1:14" s="2021" customFormat="1">
      <c r="A64" s="2022"/>
      <c r="B64" s="2023" t="s">
        <v>2317</v>
      </c>
      <c r="C64" s="2024">
        <v>84.027000000000001</v>
      </c>
      <c r="D64" s="2025" t="s">
        <v>2233</v>
      </c>
      <c r="E64" s="2020">
        <v>0</v>
      </c>
      <c r="F64" s="2020">
        <v>97845.92</v>
      </c>
      <c r="G64" s="2020">
        <v>0</v>
      </c>
      <c r="H64" s="2020">
        <v>0</v>
      </c>
      <c r="I64" s="2020">
        <v>97845.92</v>
      </c>
      <c r="J64" s="2020">
        <v>0</v>
      </c>
      <c r="K64" s="2020">
        <v>0</v>
      </c>
      <c r="L64" s="2020">
        <f>+G64+I64</f>
        <v>97845.92</v>
      </c>
      <c r="M64" s="2020" t="s">
        <v>2197</v>
      </c>
      <c r="N64" s="1984"/>
    </row>
    <row r="65" spans="1:14" s="2021" customFormat="1">
      <c r="A65" s="2022"/>
      <c r="B65" s="2014" t="s">
        <v>2318</v>
      </c>
      <c r="C65" s="2024"/>
      <c r="D65" s="2025"/>
      <c r="E65" s="2020">
        <f>SUM(E61:E64)</f>
        <v>7112455</v>
      </c>
      <c r="F65" s="2020">
        <f t="shared" ref="F65:M65" si="10">SUM(F61:F64)</f>
        <v>7261882.9199999999</v>
      </c>
      <c r="G65" s="2020">
        <f t="shared" si="10"/>
        <v>7112455</v>
      </c>
      <c r="H65" s="2020">
        <f t="shared" si="10"/>
        <v>0</v>
      </c>
      <c r="I65" s="2020">
        <f t="shared" si="10"/>
        <v>7261882.9199999999</v>
      </c>
      <c r="J65" s="2020">
        <f t="shared" si="10"/>
        <v>0</v>
      </c>
      <c r="K65" s="2020">
        <f t="shared" si="10"/>
        <v>0</v>
      </c>
      <c r="L65" s="2020">
        <f t="shared" si="10"/>
        <v>14374337.92</v>
      </c>
      <c r="M65" s="2020">
        <f t="shared" si="10"/>
        <v>17725107</v>
      </c>
      <c r="N65" s="1984"/>
    </row>
    <row r="66" spans="1:14" s="2021" customFormat="1">
      <c r="A66" s="2022"/>
      <c r="B66" s="2023"/>
      <c r="C66" s="2024"/>
      <c r="D66" s="2025"/>
      <c r="E66" s="2020"/>
      <c r="F66" s="2020"/>
      <c r="G66" s="2020"/>
      <c r="H66" s="2020"/>
      <c r="I66" s="2020"/>
      <c r="J66" s="2020"/>
      <c r="K66" s="2020"/>
      <c r="L66" s="2020"/>
      <c r="M66" s="2020"/>
      <c r="N66" s="1984"/>
    </row>
    <row r="67" spans="1:14" s="2021" customFormat="1">
      <c r="A67" s="2032"/>
      <c r="B67" s="2014" t="s">
        <v>2319</v>
      </c>
      <c r="C67" s="2024"/>
      <c r="D67" s="2025"/>
      <c r="E67" s="2020">
        <f>E65+E58</f>
        <v>7362613</v>
      </c>
      <c r="F67" s="2020">
        <f t="shared" ref="F67:M67" si="11">F65+F58</f>
        <v>7419940.9199999999</v>
      </c>
      <c r="G67" s="2020">
        <f t="shared" si="11"/>
        <v>7362613</v>
      </c>
      <c r="H67" s="2020">
        <f t="shared" si="11"/>
        <v>0</v>
      </c>
      <c r="I67" s="2020">
        <f t="shared" si="11"/>
        <v>7419940.9199999999</v>
      </c>
      <c r="J67" s="2020">
        <f t="shared" si="11"/>
        <v>0</v>
      </c>
      <c r="K67" s="2020">
        <f t="shared" si="11"/>
        <v>0</v>
      </c>
      <c r="L67" s="2020">
        <f t="shared" si="11"/>
        <v>14782553.92</v>
      </c>
      <c r="M67" s="2020">
        <f t="shared" si="11"/>
        <v>18806677</v>
      </c>
      <c r="N67" s="1984"/>
    </row>
    <row r="68" spans="1:14" s="2021" customFormat="1">
      <c r="A68" s="2022"/>
      <c r="B68" s="2023"/>
      <c r="C68" s="2024"/>
      <c r="D68" s="2025"/>
      <c r="E68" s="2020"/>
      <c r="F68" s="2020"/>
      <c r="G68" s="2020"/>
      <c r="H68" s="2020"/>
      <c r="I68" s="2020"/>
      <c r="J68" s="2020"/>
      <c r="K68" s="2020"/>
      <c r="L68" s="2020"/>
      <c r="M68" s="2020"/>
      <c r="N68" s="1984"/>
    </row>
    <row r="69" spans="1:14" s="2021" customFormat="1">
      <c r="A69" s="2022"/>
      <c r="B69" s="2014" t="s">
        <v>2320</v>
      </c>
      <c r="C69" s="2024"/>
      <c r="D69" s="2025"/>
      <c r="E69" s="2020"/>
      <c r="F69" s="2020"/>
      <c r="G69" s="2020"/>
      <c r="H69" s="2020"/>
      <c r="I69" s="2020"/>
      <c r="J69" s="2020"/>
      <c r="K69" s="2020"/>
      <c r="L69" s="2020"/>
      <c r="M69" s="2020"/>
      <c r="N69" s="1984"/>
    </row>
    <row r="70" spans="1:14" s="2021" customFormat="1">
      <c r="A70" s="2022"/>
      <c r="B70" s="2023" t="s">
        <v>2321</v>
      </c>
      <c r="C70" s="2024" t="s">
        <v>2234</v>
      </c>
      <c r="D70" s="2025" t="s">
        <v>2235</v>
      </c>
      <c r="E70" s="2020">
        <v>1430971</v>
      </c>
      <c r="F70" s="2020">
        <v>91685</v>
      </c>
      <c r="G70" s="2020">
        <v>1430971</v>
      </c>
      <c r="H70" s="2020">
        <v>0</v>
      </c>
      <c r="I70" s="2020">
        <v>91685</v>
      </c>
      <c r="J70" s="2020">
        <v>0</v>
      </c>
      <c r="K70" s="2020">
        <v>0</v>
      </c>
      <c r="L70" s="2020">
        <f>+G70+I70</f>
        <v>1522656</v>
      </c>
      <c r="M70" s="2020">
        <v>3146657</v>
      </c>
      <c r="N70" s="1984"/>
    </row>
    <row r="71" spans="1:14" s="2021" customFormat="1">
      <c r="A71" s="2022"/>
      <c r="B71" s="2023" t="s">
        <v>2322</v>
      </c>
      <c r="C71" s="2024" t="s">
        <v>2234</v>
      </c>
      <c r="D71" s="2025" t="s">
        <v>2236</v>
      </c>
      <c r="E71" s="2020">
        <v>0</v>
      </c>
      <c r="F71" s="2020">
        <v>1144190</v>
      </c>
      <c r="G71" s="2020">
        <v>0</v>
      </c>
      <c r="H71" s="2020">
        <v>0</v>
      </c>
      <c r="I71" s="2020">
        <v>1144190</v>
      </c>
      <c r="J71" s="2020">
        <v>0</v>
      </c>
      <c r="K71" s="2020">
        <v>0</v>
      </c>
      <c r="L71" s="2020">
        <f>+G71+I71</f>
        <v>1144190</v>
      </c>
      <c r="M71" s="2020">
        <v>2861866</v>
      </c>
      <c r="N71" s="1984"/>
    </row>
    <row r="72" spans="1:14" s="2021" customFormat="1" ht="25.5">
      <c r="A72" s="2032"/>
      <c r="B72" s="2014" t="s">
        <v>2323</v>
      </c>
      <c r="C72" s="2024"/>
      <c r="D72" s="2025"/>
      <c r="E72" s="2020">
        <f>SUM(E70:E71)</f>
        <v>1430971</v>
      </c>
      <c r="F72" s="2020">
        <f t="shared" ref="F72:M72" si="12">SUM(F70:F71)</f>
        <v>1235875</v>
      </c>
      <c r="G72" s="2020">
        <f t="shared" si="12"/>
        <v>1430971</v>
      </c>
      <c r="H72" s="2020">
        <f t="shared" si="12"/>
        <v>0</v>
      </c>
      <c r="I72" s="2020">
        <f t="shared" si="12"/>
        <v>1235875</v>
      </c>
      <c r="J72" s="2020">
        <f t="shared" si="12"/>
        <v>0</v>
      </c>
      <c r="K72" s="2020">
        <f t="shared" si="12"/>
        <v>0</v>
      </c>
      <c r="L72" s="2020">
        <f t="shared" si="12"/>
        <v>2666846</v>
      </c>
      <c r="M72" s="2020">
        <f t="shared" si="12"/>
        <v>6008523</v>
      </c>
      <c r="N72" s="1984"/>
    </row>
    <row r="73" spans="1:14" s="2021" customFormat="1">
      <c r="A73" s="2022"/>
      <c r="B73" s="2023"/>
      <c r="C73" s="2024"/>
      <c r="D73" s="2025"/>
      <c r="E73" s="2020"/>
      <c r="F73" s="2020"/>
      <c r="G73" s="2020"/>
      <c r="H73" s="2020"/>
      <c r="I73" s="2020"/>
      <c r="J73" s="2020"/>
      <c r="K73" s="2020"/>
      <c r="L73" s="2020"/>
      <c r="M73" s="2020"/>
      <c r="N73" s="1984"/>
    </row>
    <row r="74" spans="1:14" s="2021" customFormat="1">
      <c r="A74" s="2022"/>
      <c r="B74" s="2014" t="s">
        <v>2324</v>
      </c>
      <c r="C74" s="2024"/>
      <c r="D74" s="2025"/>
      <c r="E74" s="2020"/>
      <c r="F74" s="2020"/>
      <c r="G74" s="2020"/>
      <c r="H74" s="2020"/>
      <c r="I74" s="2020"/>
      <c r="J74" s="2020"/>
      <c r="K74" s="2020"/>
      <c r="L74" s="2020"/>
      <c r="M74" s="2020"/>
      <c r="N74" s="1984"/>
    </row>
    <row r="75" spans="1:14" s="2021" customFormat="1">
      <c r="A75" s="2022"/>
      <c r="B75" s="2023" t="s">
        <v>2325</v>
      </c>
      <c r="C75" s="2024" t="s">
        <v>2237</v>
      </c>
      <c r="D75" s="2025" t="s">
        <v>2238</v>
      </c>
      <c r="E75" s="2020">
        <v>465744</v>
      </c>
      <c r="F75" s="2020">
        <v>57969</v>
      </c>
      <c r="G75" s="2020">
        <v>465744</v>
      </c>
      <c r="H75" s="2020">
        <v>0</v>
      </c>
      <c r="I75" s="2020">
        <v>57969</v>
      </c>
      <c r="J75" s="2020">
        <v>0</v>
      </c>
      <c r="K75" s="2020">
        <v>0</v>
      </c>
      <c r="L75" s="2020">
        <f>+G75+I75</f>
        <v>523713</v>
      </c>
      <c r="M75" s="2020">
        <v>747467</v>
      </c>
      <c r="N75" s="1984"/>
    </row>
    <row r="76" spans="1:14" s="2021" customFormat="1">
      <c r="A76" s="2022"/>
      <c r="B76" s="2023" t="s">
        <v>2326</v>
      </c>
      <c r="C76" s="2024" t="s">
        <v>2237</v>
      </c>
      <c r="D76" s="2025" t="s">
        <v>2239</v>
      </c>
      <c r="E76" s="2020">
        <v>0</v>
      </c>
      <c r="F76" s="2020">
        <v>659446</v>
      </c>
      <c r="G76" s="2020">
        <v>0</v>
      </c>
      <c r="H76" s="2020">
        <v>0</v>
      </c>
      <c r="I76" s="2020">
        <v>659446</v>
      </c>
      <c r="J76" s="2020">
        <v>0</v>
      </c>
      <c r="K76" s="2020">
        <v>0</v>
      </c>
      <c r="L76" s="2020">
        <f>+G76+I76</f>
        <v>659446</v>
      </c>
      <c r="M76" s="2020">
        <v>734754</v>
      </c>
      <c r="N76" s="1984"/>
    </row>
    <row r="77" spans="1:14" s="2021" customFormat="1">
      <c r="A77" s="2022"/>
      <c r="B77" s="2023" t="s">
        <v>2327</v>
      </c>
      <c r="C77" s="2024" t="s">
        <v>2237</v>
      </c>
      <c r="D77" s="2025" t="s">
        <v>2240</v>
      </c>
      <c r="E77" s="2020">
        <v>27636</v>
      </c>
      <c r="F77" s="2020">
        <v>9365</v>
      </c>
      <c r="G77" s="2020">
        <v>27636</v>
      </c>
      <c r="H77" s="2020">
        <v>0</v>
      </c>
      <c r="I77" s="2020">
        <v>9365</v>
      </c>
      <c r="J77" s="2020">
        <v>0</v>
      </c>
      <c r="K77" s="2020">
        <v>0</v>
      </c>
      <c r="L77" s="2020">
        <f>+G77+I77</f>
        <v>37001</v>
      </c>
      <c r="M77" s="2020">
        <v>99900</v>
      </c>
      <c r="N77" s="1984"/>
    </row>
    <row r="78" spans="1:14" s="2021" customFormat="1">
      <c r="A78" s="2022"/>
      <c r="B78" s="2023" t="s">
        <v>2328</v>
      </c>
      <c r="C78" s="2024" t="s">
        <v>2237</v>
      </c>
      <c r="D78" s="2025" t="s">
        <v>2241</v>
      </c>
      <c r="E78" s="2020">
        <v>0</v>
      </c>
      <c r="F78" s="2020">
        <v>13705</v>
      </c>
      <c r="G78" s="2020">
        <v>0</v>
      </c>
      <c r="H78" s="2020">
        <v>0</v>
      </c>
      <c r="I78" s="2020">
        <v>13705</v>
      </c>
      <c r="J78" s="2020">
        <v>0</v>
      </c>
      <c r="K78" s="2020">
        <v>0</v>
      </c>
      <c r="L78" s="2020">
        <f>+G78+I78</f>
        <v>13705</v>
      </c>
      <c r="M78" s="2020">
        <v>62899</v>
      </c>
      <c r="N78" s="1984"/>
    </row>
    <row r="79" spans="1:14" s="2021" customFormat="1" ht="25.5">
      <c r="A79" s="2032"/>
      <c r="B79" s="2014" t="s">
        <v>2329</v>
      </c>
      <c r="C79" s="2024"/>
      <c r="D79" s="2025"/>
      <c r="E79" s="2020">
        <f>SUM(E75:E78)</f>
        <v>493380</v>
      </c>
      <c r="F79" s="2020">
        <f t="shared" ref="F79:M79" si="13">SUM(F75:F78)</f>
        <v>740485</v>
      </c>
      <c r="G79" s="2020">
        <f t="shared" si="13"/>
        <v>493380</v>
      </c>
      <c r="H79" s="2020">
        <f t="shared" si="13"/>
        <v>0</v>
      </c>
      <c r="I79" s="2020">
        <f t="shared" si="13"/>
        <v>740485</v>
      </c>
      <c r="J79" s="2020">
        <f t="shared" si="13"/>
        <v>0</v>
      </c>
      <c r="K79" s="2020">
        <f t="shared" si="13"/>
        <v>0</v>
      </c>
      <c r="L79" s="2020">
        <f t="shared" si="13"/>
        <v>1233865</v>
      </c>
      <c r="M79" s="2020">
        <f t="shared" si="13"/>
        <v>1645020</v>
      </c>
      <c r="N79" s="1984"/>
    </row>
    <row r="80" spans="1:14" s="2021" customFormat="1">
      <c r="A80" s="2022"/>
      <c r="B80" s="2023"/>
      <c r="C80" s="2024"/>
      <c r="D80" s="2025"/>
      <c r="E80" s="2020"/>
      <c r="F80" s="2020"/>
      <c r="G80" s="2020"/>
      <c r="H80" s="2020"/>
      <c r="I80" s="2020"/>
      <c r="J80" s="2020"/>
      <c r="K80" s="2020"/>
      <c r="L80" s="2020"/>
      <c r="M80" s="2020"/>
      <c r="N80" s="1984"/>
    </row>
    <row r="81" spans="1:14" s="2021" customFormat="1">
      <c r="A81" s="2022"/>
      <c r="B81" s="2014" t="s">
        <v>2242</v>
      </c>
      <c r="C81" s="2024"/>
      <c r="D81" s="2025"/>
      <c r="E81" s="2020"/>
      <c r="F81" s="2020"/>
      <c r="G81" s="2020"/>
      <c r="H81" s="2020"/>
      <c r="I81" s="2020"/>
      <c r="J81" s="2020"/>
      <c r="K81" s="2020"/>
      <c r="L81" s="2020"/>
      <c r="M81" s="2020"/>
      <c r="N81" s="1984"/>
    </row>
    <row r="82" spans="1:14" s="2021" customFormat="1">
      <c r="A82" s="2022"/>
      <c r="B82" s="2023" t="s">
        <v>2330</v>
      </c>
      <c r="C82" s="2024" t="s">
        <v>2243</v>
      </c>
      <c r="D82" s="2025" t="s">
        <v>2244</v>
      </c>
      <c r="E82" s="2020">
        <v>1595793</v>
      </c>
      <c r="F82" s="2020">
        <v>213834</v>
      </c>
      <c r="G82" s="2020">
        <v>1595793</v>
      </c>
      <c r="H82" s="2020">
        <v>0</v>
      </c>
      <c r="I82" s="2020">
        <v>213834</v>
      </c>
      <c r="J82" s="2020">
        <v>0</v>
      </c>
      <c r="K82" s="2020">
        <v>0</v>
      </c>
      <c r="L82" s="2020">
        <f>+G82+I82</f>
        <v>1809627</v>
      </c>
      <c r="M82" s="2020">
        <v>1965714</v>
      </c>
      <c r="N82" s="1984"/>
    </row>
    <row r="83" spans="1:14" s="2021" customFormat="1">
      <c r="A83" s="2022"/>
      <c r="B83" s="2023" t="s">
        <v>2331</v>
      </c>
      <c r="C83" s="2024" t="s">
        <v>2243</v>
      </c>
      <c r="D83" s="2025" t="s">
        <v>2245</v>
      </c>
      <c r="E83" s="2020">
        <v>0</v>
      </c>
      <c r="F83" s="2020">
        <v>807819</v>
      </c>
      <c r="G83" s="2020">
        <v>0</v>
      </c>
      <c r="H83" s="2020">
        <v>0</v>
      </c>
      <c r="I83" s="2020">
        <v>807819</v>
      </c>
      <c r="J83" s="2020">
        <v>0</v>
      </c>
      <c r="K83" s="2020">
        <v>0</v>
      </c>
      <c r="L83" s="2020">
        <f>+G83+I83</f>
        <v>807819</v>
      </c>
      <c r="M83" s="2020">
        <v>1009124</v>
      </c>
      <c r="N83" s="1984"/>
    </row>
    <row r="84" spans="1:14" s="2021" customFormat="1" ht="25.5">
      <c r="A84" s="2032"/>
      <c r="B84" s="2014" t="s">
        <v>2332</v>
      </c>
      <c r="C84" s="2024"/>
      <c r="D84" s="2025"/>
      <c r="E84" s="2020">
        <f>SUM(E82:E83)</f>
        <v>1595793</v>
      </c>
      <c r="F84" s="2020">
        <f t="shared" ref="F84:M84" si="14">SUM(F82:F83)</f>
        <v>1021653</v>
      </c>
      <c r="G84" s="2020">
        <f t="shared" si="14"/>
        <v>1595793</v>
      </c>
      <c r="H84" s="2020">
        <f t="shared" si="14"/>
        <v>0</v>
      </c>
      <c r="I84" s="2020">
        <f t="shared" si="14"/>
        <v>1021653</v>
      </c>
      <c r="J84" s="2020">
        <f t="shared" si="14"/>
        <v>0</v>
      </c>
      <c r="K84" s="2020">
        <f t="shared" si="14"/>
        <v>0</v>
      </c>
      <c r="L84" s="2020">
        <f t="shared" si="14"/>
        <v>2617446</v>
      </c>
      <c r="M84" s="2020">
        <f t="shared" si="14"/>
        <v>2974838</v>
      </c>
      <c r="N84" s="1984"/>
    </row>
    <row r="85" spans="1:14" s="2021" customFormat="1">
      <c r="A85" s="2032"/>
      <c r="B85" s="2014"/>
      <c r="C85" s="2024"/>
      <c r="D85" s="2025"/>
      <c r="E85" s="2020"/>
      <c r="F85" s="2020"/>
      <c r="G85" s="2020"/>
      <c r="H85" s="2020"/>
      <c r="I85" s="2020"/>
      <c r="J85" s="2020"/>
      <c r="K85" s="2020"/>
      <c r="L85" s="2020"/>
      <c r="M85" s="2020"/>
      <c r="N85" s="1984"/>
    </row>
    <row r="86" spans="1:14" s="2021" customFormat="1">
      <c r="A86" s="2022"/>
      <c r="B86" s="2014" t="s">
        <v>2333</v>
      </c>
      <c r="C86" s="2024"/>
      <c r="D86" s="2025"/>
      <c r="E86" s="2020"/>
      <c r="F86" s="2020"/>
      <c r="G86" s="2020"/>
      <c r="H86" s="2020"/>
      <c r="I86" s="2020"/>
      <c r="J86" s="2020"/>
      <c r="K86" s="2020"/>
      <c r="L86" s="2020"/>
      <c r="M86" s="2020"/>
      <c r="N86" s="1984"/>
    </row>
    <row r="87" spans="1:14" s="2021" customFormat="1">
      <c r="A87" s="2022"/>
      <c r="B87" s="2023" t="s">
        <v>2334</v>
      </c>
      <c r="C87" s="2024"/>
      <c r="D87" s="2025"/>
      <c r="E87" s="2020"/>
      <c r="F87" s="2020"/>
      <c r="G87" s="2020"/>
      <c r="H87" s="2020"/>
      <c r="I87" s="2020"/>
      <c r="J87" s="2020"/>
      <c r="K87" s="2020"/>
      <c r="L87" s="2020"/>
      <c r="M87" s="2020"/>
      <c r="N87" s="1984"/>
    </row>
    <row r="88" spans="1:14" s="2021" customFormat="1">
      <c r="A88" s="2022"/>
      <c r="B88" s="2023" t="s">
        <v>2335</v>
      </c>
      <c r="C88" s="2024" t="s">
        <v>2199</v>
      </c>
      <c r="D88" s="2025" t="s">
        <v>2251</v>
      </c>
      <c r="E88" s="2020">
        <v>0</v>
      </c>
      <c r="F88" s="2020">
        <v>7888887</v>
      </c>
      <c r="G88" s="2020">
        <v>0</v>
      </c>
      <c r="H88" s="2020">
        <v>0</v>
      </c>
      <c r="I88" s="2020">
        <v>7888887</v>
      </c>
      <c r="J88" s="2020">
        <v>0</v>
      </c>
      <c r="K88" s="2020">
        <v>0</v>
      </c>
      <c r="L88" s="2020">
        <f>+G88+I88</f>
        <v>7888887</v>
      </c>
      <c r="M88" s="2020">
        <v>11696123</v>
      </c>
      <c r="N88" s="1984"/>
    </row>
    <row r="89" spans="1:14" s="2021" customFormat="1" ht="25.5">
      <c r="A89" s="2032"/>
      <c r="B89" s="2031" t="s">
        <v>2336</v>
      </c>
      <c r="C89" s="2024"/>
      <c r="D89" s="2025"/>
      <c r="E89" s="2020">
        <f>SUM(E88)</f>
        <v>0</v>
      </c>
      <c r="F89" s="2020">
        <f t="shared" ref="F89:M89" si="15">SUM(F88)</f>
        <v>7888887</v>
      </c>
      <c r="G89" s="2020">
        <f t="shared" si="15"/>
        <v>0</v>
      </c>
      <c r="H89" s="2020">
        <f t="shared" si="15"/>
        <v>0</v>
      </c>
      <c r="I89" s="2020">
        <f t="shared" si="15"/>
        <v>7888887</v>
      </c>
      <c r="J89" s="2020">
        <f t="shared" si="15"/>
        <v>0</v>
      </c>
      <c r="K89" s="2020">
        <f t="shared" si="15"/>
        <v>0</v>
      </c>
      <c r="L89" s="2020">
        <f t="shared" si="15"/>
        <v>7888887</v>
      </c>
      <c r="M89" s="2020">
        <f t="shared" si="15"/>
        <v>11696123</v>
      </c>
      <c r="N89" s="1984"/>
    </row>
    <row r="90" spans="1:14" s="2021" customFormat="1">
      <c r="A90" s="2022"/>
      <c r="B90" s="2023"/>
      <c r="C90" s="2024"/>
      <c r="D90" s="2025"/>
      <c r="E90" s="2020"/>
      <c r="F90" s="2020"/>
      <c r="G90" s="2020"/>
      <c r="H90" s="2020"/>
      <c r="I90" s="2020"/>
      <c r="J90" s="2020"/>
      <c r="K90" s="2020"/>
      <c r="L90" s="2020"/>
      <c r="M90" s="2020"/>
      <c r="N90" s="1984"/>
    </row>
    <row r="91" spans="1:14" s="2021" customFormat="1" ht="25.5">
      <c r="A91" s="2022"/>
      <c r="B91" s="2014" t="s">
        <v>2337</v>
      </c>
      <c r="C91" s="2024"/>
      <c r="D91" s="2025"/>
      <c r="E91" s="2020">
        <f>E84+E79+E72+E67+E52+E41+E36+E89+E27</f>
        <v>26504646</v>
      </c>
      <c r="F91" s="2020">
        <f t="shared" ref="F91:M91" si="16">F84+F79+F72+F67+F52+F41+F36+F89+F27</f>
        <v>38403138.920000002</v>
      </c>
      <c r="G91" s="2020">
        <f t="shared" si="16"/>
        <v>26504646</v>
      </c>
      <c r="H91" s="2020">
        <f t="shared" si="16"/>
        <v>0</v>
      </c>
      <c r="I91" s="2020">
        <f t="shared" si="16"/>
        <v>38403138.920000002</v>
      </c>
      <c r="J91" s="2020">
        <f t="shared" si="16"/>
        <v>0</v>
      </c>
      <c r="K91" s="2020">
        <f t="shared" si="16"/>
        <v>0</v>
      </c>
      <c r="L91" s="2020">
        <f t="shared" si="16"/>
        <v>64907784.920000002</v>
      </c>
      <c r="M91" s="2020">
        <f t="shared" si="16"/>
        <v>93083373</v>
      </c>
      <c r="N91" s="1984"/>
    </row>
    <row r="92" spans="1:14" s="2021" customFormat="1">
      <c r="A92" s="2022"/>
      <c r="B92" s="2023"/>
      <c r="C92" s="2024"/>
      <c r="D92" s="2025"/>
      <c r="E92" s="2020"/>
      <c r="F92" s="2020"/>
      <c r="G92" s="2020"/>
      <c r="H92" s="2020"/>
      <c r="I92" s="2020"/>
      <c r="J92" s="2020"/>
      <c r="K92" s="2020"/>
      <c r="L92" s="2020"/>
      <c r="M92" s="2020"/>
      <c r="N92" s="1984"/>
    </row>
    <row r="93" spans="1:14" s="2021" customFormat="1" ht="25.5">
      <c r="A93" s="2022"/>
      <c r="B93" s="2014" t="s">
        <v>2338</v>
      </c>
      <c r="C93" s="2024"/>
      <c r="D93" s="2025"/>
      <c r="E93" s="2020"/>
      <c r="F93" s="2020"/>
      <c r="G93" s="2020"/>
      <c r="H93" s="2020"/>
      <c r="I93" s="2020"/>
      <c r="J93" s="2020"/>
      <c r="K93" s="2020"/>
      <c r="L93" s="2020"/>
      <c r="M93" s="2020"/>
      <c r="N93" s="1984"/>
    </row>
    <row r="94" spans="1:14" s="2021" customFormat="1">
      <c r="A94" s="2022"/>
      <c r="B94" s="2014" t="s">
        <v>2246</v>
      </c>
      <c r="C94" s="2024"/>
      <c r="D94" s="2025"/>
      <c r="E94" s="2020"/>
      <c r="F94" s="2020"/>
      <c r="G94" s="2020"/>
      <c r="H94" s="2020"/>
      <c r="I94" s="2020"/>
      <c r="J94" s="2020"/>
      <c r="K94" s="2020"/>
      <c r="L94" s="2020"/>
      <c r="M94" s="2020"/>
      <c r="N94" s="1984"/>
    </row>
    <row r="95" spans="1:14" s="2021" customFormat="1">
      <c r="A95" s="2022"/>
      <c r="B95" s="2023" t="s">
        <v>2246</v>
      </c>
      <c r="C95" s="2024" t="s">
        <v>2247</v>
      </c>
      <c r="D95" s="2025" t="s">
        <v>2197</v>
      </c>
      <c r="E95" s="2020">
        <v>56557</v>
      </c>
      <c r="F95" s="2020">
        <v>0</v>
      </c>
      <c r="G95" s="2020">
        <v>56557</v>
      </c>
      <c r="H95" s="2020">
        <v>0</v>
      </c>
      <c r="I95" s="2020">
        <v>0</v>
      </c>
      <c r="J95" s="2020">
        <v>0</v>
      </c>
      <c r="K95" s="2020">
        <v>0</v>
      </c>
      <c r="L95" s="2020">
        <f>+G95+I95</f>
        <v>56557</v>
      </c>
      <c r="M95" s="2020">
        <v>56557</v>
      </c>
      <c r="N95" s="1984"/>
    </row>
    <row r="96" spans="1:14" s="2021" customFormat="1">
      <c r="A96" s="2022"/>
      <c r="B96" s="2023" t="s">
        <v>2246</v>
      </c>
      <c r="C96" s="2024" t="s">
        <v>2247</v>
      </c>
      <c r="D96" s="2025" t="s">
        <v>2197</v>
      </c>
      <c r="E96" s="2020">
        <v>0</v>
      </c>
      <c r="F96" s="2020">
        <v>57070.879999999997</v>
      </c>
      <c r="G96" s="2020">
        <v>0</v>
      </c>
      <c r="H96" s="2020">
        <v>0</v>
      </c>
      <c r="I96" s="2020">
        <v>57070.879999999997</v>
      </c>
      <c r="J96" s="2020">
        <v>0</v>
      </c>
      <c r="K96" s="2020">
        <v>0</v>
      </c>
      <c r="L96" s="2020">
        <f>+G96+I96</f>
        <v>57070.879999999997</v>
      </c>
      <c r="M96" s="2020">
        <v>57070.879999999997</v>
      </c>
      <c r="N96" s="1984"/>
    </row>
    <row r="97" spans="1:14" s="2021" customFormat="1" ht="25.5">
      <c r="A97" s="2022"/>
      <c r="B97" s="2014" t="s">
        <v>2339</v>
      </c>
      <c r="C97" s="2024"/>
      <c r="D97" s="2025"/>
      <c r="E97" s="2020">
        <f>SUM(E95:E96)</f>
        <v>56557</v>
      </c>
      <c r="F97" s="2020">
        <f t="shared" ref="F97:M97" si="17">SUM(F95:F96)</f>
        <v>57070.879999999997</v>
      </c>
      <c r="G97" s="2020">
        <f t="shared" si="17"/>
        <v>56557</v>
      </c>
      <c r="H97" s="2020">
        <f t="shared" si="17"/>
        <v>0</v>
      </c>
      <c r="I97" s="2020">
        <f t="shared" si="17"/>
        <v>57070.879999999997</v>
      </c>
      <c r="J97" s="2020">
        <f t="shared" si="17"/>
        <v>0</v>
      </c>
      <c r="K97" s="2020">
        <f t="shared" si="17"/>
        <v>0</v>
      </c>
      <c r="L97" s="2020">
        <f t="shared" si="17"/>
        <v>113627.88</v>
      </c>
      <c r="M97" s="2020">
        <f t="shared" si="17"/>
        <v>113627.88</v>
      </c>
      <c r="N97" s="1984"/>
    </row>
    <row r="98" spans="1:14" s="2021" customFormat="1">
      <c r="A98" s="2022"/>
      <c r="B98" s="2023"/>
      <c r="C98" s="2024"/>
      <c r="D98" s="2025"/>
      <c r="E98" s="2020"/>
      <c r="F98" s="2020"/>
      <c r="G98" s="2020"/>
      <c r="H98" s="2020"/>
      <c r="I98" s="2020"/>
      <c r="J98" s="2020"/>
      <c r="K98" s="2020"/>
      <c r="L98" s="2020"/>
      <c r="M98" s="2020"/>
      <c r="N98" s="1984"/>
    </row>
    <row r="99" spans="1:14" s="2021" customFormat="1" ht="25.5">
      <c r="A99" s="2022"/>
      <c r="B99" s="2014" t="s">
        <v>2340</v>
      </c>
      <c r="C99" s="2024"/>
      <c r="D99" s="2025"/>
      <c r="E99" s="2020">
        <f>E97</f>
        <v>56557</v>
      </c>
      <c r="F99" s="2020">
        <f t="shared" ref="F99:M99" si="18">F97</f>
        <v>57070.879999999997</v>
      </c>
      <c r="G99" s="2020">
        <f t="shared" si="18"/>
        <v>56557</v>
      </c>
      <c r="H99" s="2020">
        <f t="shared" si="18"/>
        <v>0</v>
      </c>
      <c r="I99" s="2020">
        <f t="shared" si="18"/>
        <v>57070.879999999997</v>
      </c>
      <c r="J99" s="2020">
        <f t="shared" si="18"/>
        <v>0</v>
      </c>
      <c r="K99" s="2020">
        <f t="shared" si="18"/>
        <v>0</v>
      </c>
      <c r="L99" s="2020">
        <f t="shared" si="18"/>
        <v>113627.88</v>
      </c>
      <c r="M99" s="2020">
        <f t="shared" si="18"/>
        <v>113627.88</v>
      </c>
      <c r="N99" s="1984"/>
    </row>
    <row r="100" spans="1:14" s="2021" customFormat="1">
      <c r="A100" s="2022"/>
      <c r="B100" s="2023"/>
      <c r="C100" s="2024"/>
      <c r="D100" s="2025"/>
      <c r="E100" s="2020"/>
      <c r="F100" s="2020"/>
      <c r="G100" s="2020"/>
      <c r="H100" s="2020"/>
      <c r="I100" s="2020"/>
      <c r="J100" s="2020"/>
      <c r="K100" s="2020"/>
      <c r="L100" s="2020"/>
      <c r="M100" s="2020"/>
      <c r="N100" s="1984"/>
    </row>
    <row r="101" spans="1:14" s="2021" customFormat="1" ht="25.5">
      <c r="A101" s="2022"/>
      <c r="B101" s="2014" t="s">
        <v>2341</v>
      </c>
      <c r="C101" s="2024"/>
      <c r="D101" s="2025"/>
      <c r="E101" s="2020"/>
      <c r="F101" s="2020"/>
      <c r="G101" s="2020"/>
      <c r="H101" s="2020"/>
      <c r="I101" s="2020"/>
      <c r="J101" s="2020"/>
      <c r="K101" s="2020"/>
      <c r="L101" s="2020"/>
      <c r="M101" s="2020"/>
      <c r="N101" s="1984"/>
    </row>
    <row r="102" spans="1:14" s="2021" customFormat="1">
      <c r="A102" s="2022"/>
      <c r="B102" s="2014" t="s">
        <v>2248</v>
      </c>
      <c r="C102" s="2024"/>
      <c r="D102" s="2025"/>
      <c r="E102" s="2020"/>
      <c r="F102" s="2020"/>
      <c r="G102" s="2020"/>
      <c r="H102" s="2020"/>
      <c r="I102" s="2020"/>
      <c r="J102" s="2020"/>
      <c r="K102" s="2020"/>
      <c r="L102" s="2020"/>
      <c r="M102" s="2020"/>
      <c r="N102" s="1984"/>
    </row>
    <row r="103" spans="1:14" s="2021" customFormat="1">
      <c r="A103" s="2022"/>
      <c r="B103" s="2023" t="s">
        <v>2248</v>
      </c>
      <c r="C103" s="2024">
        <v>84.001999999999995</v>
      </c>
      <c r="D103" s="2025" t="s">
        <v>2249</v>
      </c>
      <c r="E103" s="2020">
        <v>219105</v>
      </c>
      <c r="F103" s="2020">
        <v>0</v>
      </c>
      <c r="G103" s="2020">
        <v>219105</v>
      </c>
      <c r="H103" s="2020">
        <v>0</v>
      </c>
      <c r="I103" s="2020">
        <v>0</v>
      </c>
      <c r="J103" s="2020">
        <v>0</v>
      </c>
      <c r="K103" s="2020">
        <v>0</v>
      </c>
      <c r="L103" s="2020">
        <f>+G103+I103</f>
        <v>219105</v>
      </c>
      <c r="M103" s="2020">
        <v>281715</v>
      </c>
      <c r="N103" s="1984"/>
    </row>
    <row r="104" spans="1:14" s="2021" customFormat="1">
      <c r="A104" s="2022"/>
      <c r="B104" s="2023" t="s">
        <v>2248</v>
      </c>
      <c r="C104" s="2024">
        <v>84.001999999999995</v>
      </c>
      <c r="D104" s="2025" t="s">
        <v>2250</v>
      </c>
      <c r="E104" s="2020">
        <v>0</v>
      </c>
      <c r="F104" s="2020">
        <v>336200</v>
      </c>
      <c r="G104" s="2020">
        <v>0</v>
      </c>
      <c r="H104" s="2020">
        <v>0</v>
      </c>
      <c r="I104" s="2020">
        <v>336200</v>
      </c>
      <c r="J104" s="2020">
        <v>0</v>
      </c>
      <c r="K104" s="2020">
        <v>0</v>
      </c>
      <c r="L104" s="2020">
        <f>+G104+I104</f>
        <v>336200</v>
      </c>
      <c r="M104" s="2020">
        <v>336200</v>
      </c>
      <c r="N104" s="1984"/>
    </row>
    <row r="105" spans="1:14" s="2021" customFormat="1" ht="25.5">
      <c r="A105" s="2022"/>
      <c r="B105" s="2014" t="s">
        <v>2342</v>
      </c>
      <c r="C105" s="2024"/>
      <c r="D105" s="2025"/>
      <c r="E105" s="2020">
        <f>SUM(E103:E104)</f>
        <v>219105</v>
      </c>
      <c r="F105" s="2020">
        <f t="shared" ref="F105:M105" si="19">SUM(F103:F104)</f>
        <v>336200</v>
      </c>
      <c r="G105" s="2020">
        <f t="shared" si="19"/>
        <v>219105</v>
      </c>
      <c r="H105" s="2020">
        <f t="shared" si="19"/>
        <v>0</v>
      </c>
      <c r="I105" s="2020">
        <f t="shared" si="19"/>
        <v>336200</v>
      </c>
      <c r="J105" s="2020">
        <f t="shared" si="19"/>
        <v>0</v>
      </c>
      <c r="K105" s="2020">
        <f t="shared" si="19"/>
        <v>0</v>
      </c>
      <c r="L105" s="2020">
        <f t="shared" si="19"/>
        <v>555305</v>
      </c>
      <c r="M105" s="2020">
        <f t="shared" si="19"/>
        <v>617915</v>
      </c>
      <c r="N105" s="1984"/>
    </row>
    <row r="106" spans="1:14" s="2021" customFormat="1">
      <c r="A106" s="2022"/>
      <c r="B106" s="2023"/>
      <c r="C106" s="2024"/>
      <c r="D106" s="2025"/>
      <c r="E106" s="2020"/>
      <c r="F106" s="2020"/>
      <c r="G106" s="2020"/>
      <c r="H106" s="2020"/>
      <c r="I106" s="2020"/>
      <c r="J106" s="2020"/>
      <c r="K106" s="2020"/>
      <c r="L106" s="2020"/>
      <c r="M106" s="2020"/>
      <c r="N106" s="1984"/>
    </row>
    <row r="107" spans="1:14" s="2021" customFormat="1" ht="25.5">
      <c r="A107" s="2022"/>
      <c r="B107" s="2014" t="s">
        <v>2343</v>
      </c>
      <c r="C107" s="2024"/>
      <c r="D107" s="2025"/>
      <c r="E107" s="2020">
        <f>E105</f>
        <v>219105</v>
      </c>
      <c r="F107" s="2020">
        <f t="shared" ref="F107:M107" si="20">F105</f>
        <v>336200</v>
      </c>
      <c r="G107" s="2020">
        <f t="shared" si="20"/>
        <v>219105</v>
      </c>
      <c r="H107" s="2020">
        <f t="shared" si="20"/>
        <v>0</v>
      </c>
      <c r="I107" s="2020">
        <f t="shared" si="20"/>
        <v>336200</v>
      </c>
      <c r="J107" s="2020">
        <f t="shared" si="20"/>
        <v>0</v>
      </c>
      <c r="K107" s="2020">
        <f t="shared" si="20"/>
        <v>0</v>
      </c>
      <c r="L107" s="2020">
        <f t="shared" si="20"/>
        <v>555305</v>
      </c>
      <c r="M107" s="2020">
        <f t="shared" si="20"/>
        <v>617915</v>
      </c>
      <c r="N107" s="1984"/>
    </row>
    <row r="108" spans="1:14" s="2021" customFormat="1">
      <c r="A108" s="2022"/>
      <c r="B108" s="2023"/>
      <c r="C108" s="2024"/>
      <c r="D108" s="2025"/>
      <c r="E108" s="2020"/>
      <c r="F108" s="2020"/>
      <c r="G108" s="2020"/>
      <c r="H108" s="2020"/>
      <c r="I108" s="2020"/>
      <c r="J108" s="2020"/>
      <c r="K108" s="2020"/>
      <c r="L108" s="2020"/>
      <c r="M108" s="2020"/>
      <c r="N108" s="1984"/>
    </row>
    <row r="109" spans="1:14" s="2021" customFormat="1">
      <c r="A109" s="2022"/>
      <c r="B109" s="2014" t="s">
        <v>2344</v>
      </c>
      <c r="C109" s="2024"/>
      <c r="D109" s="2025"/>
      <c r="E109" s="2020">
        <f>E107+E99+E91+E22</f>
        <v>26821264</v>
      </c>
      <c r="F109" s="2020">
        <f t="shared" ref="F109:M109" si="21">F107+F99+F91+F22</f>
        <v>38812203.220000006</v>
      </c>
      <c r="G109" s="2020">
        <f t="shared" si="21"/>
        <v>26821264</v>
      </c>
      <c r="H109" s="2020">
        <f t="shared" si="21"/>
        <v>0</v>
      </c>
      <c r="I109" s="2020">
        <f t="shared" si="21"/>
        <v>38812202.800000004</v>
      </c>
      <c r="J109" s="2020">
        <f t="shared" si="21"/>
        <v>0</v>
      </c>
      <c r="K109" s="2020">
        <f t="shared" si="21"/>
        <v>0</v>
      </c>
      <c r="L109" s="2020">
        <f t="shared" si="21"/>
        <v>65633466.800000004</v>
      </c>
      <c r="M109" s="2020">
        <f t="shared" si="21"/>
        <v>94395482.879999995</v>
      </c>
      <c r="N109" s="1984"/>
    </row>
    <row r="110" spans="1:14" s="2021" customFormat="1">
      <c r="A110" s="2022"/>
      <c r="B110" s="2023"/>
      <c r="C110" s="2024"/>
      <c r="D110" s="2025"/>
      <c r="E110" s="2020"/>
      <c r="F110" s="2020"/>
      <c r="G110" s="2020"/>
      <c r="H110" s="2020"/>
      <c r="I110" s="2020"/>
      <c r="J110" s="2020"/>
      <c r="K110" s="2020"/>
      <c r="L110" s="2020"/>
      <c r="M110" s="2020"/>
      <c r="N110" s="1984"/>
    </row>
    <row r="111" spans="1:14" s="2021" customFormat="1">
      <c r="A111" s="2013"/>
      <c r="B111" s="2014" t="s">
        <v>2345</v>
      </c>
      <c r="C111" s="2024"/>
      <c r="D111" s="2025"/>
      <c r="E111" s="2020"/>
      <c r="F111" s="2020"/>
      <c r="G111" s="2020"/>
      <c r="H111" s="2020"/>
      <c r="I111" s="2020"/>
      <c r="J111" s="2020"/>
      <c r="K111" s="2020"/>
      <c r="L111" s="2020"/>
      <c r="M111" s="2020"/>
      <c r="N111" s="1984"/>
    </row>
    <row r="112" spans="1:14" s="2021" customFormat="1">
      <c r="A112" s="2013"/>
      <c r="B112" s="2014"/>
      <c r="C112" s="2024"/>
      <c r="D112" s="2025"/>
      <c r="E112" s="2020"/>
      <c r="F112" s="2020"/>
      <c r="G112" s="2020"/>
      <c r="H112" s="2020"/>
      <c r="I112" s="2020"/>
      <c r="J112" s="2020"/>
      <c r="K112" s="2020"/>
      <c r="L112" s="2020"/>
      <c r="M112" s="2020"/>
      <c r="N112" s="1984"/>
    </row>
    <row r="113" spans="1:14" s="2021" customFormat="1" ht="25.5">
      <c r="A113" s="2022"/>
      <c r="B113" s="2014" t="s">
        <v>2346</v>
      </c>
      <c r="C113" s="2024"/>
      <c r="D113" s="2025"/>
      <c r="E113" s="2020"/>
      <c r="F113" s="2020"/>
      <c r="G113" s="2020"/>
      <c r="H113" s="2020"/>
      <c r="I113" s="2020"/>
      <c r="J113" s="2020"/>
      <c r="K113" s="2020"/>
      <c r="L113" s="2020"/>
      <c r="M113" s="2020"/>
      <c r="N113" s="1984"/>
    </row>
    <row r="114" spans="1:14" s="2021" customFormat="1">
      <c r="A114" s="2022"/>
      <c r="B114" s="2014" t="s">
        <v>2262</v>
      </c>
      <c r="C114" s="2024"/>
      <c r="D114" s="2025"/>
      <c r="E114" s="2020"/>
      <c r="F114" s="2020"/>
      <c r="G114" s="2020"/>
      <c r="H114" s="2020"/>
      <c r="I114" s="2020"/>
      <c r="J114" s="2020"/>
      <c r="K114" s="2020"/>
      <c r="L114" s="2020"/>
      <c r="M114" s="2020"/>
      <c r="N114" s="1984"/>
    </row>
    <row r="115" spans="1:14" s="2021" customFormat="1">
      <c r="A115" s="2022"/>
      <c r="B115" s="2023" t="s">
        <v>2347</v>
      </c>
      <c r="C115" s="2024">
        <v>10.558</v>
      </c>
      <c r="D115" s="2025" t="s">
        <v>2263</v>
      </c>
      <c r="E115" s="2020">
        <v>3866</v>
      </c>
      <c r="F115" s="2020">
        <v>212.67</v>
      </c>
      <c r="G115" s="2020">
        <v>3866</v>
      </c>
      <c r="H115" s="2020">
        <v>0</v>
      </c>
      <c r="I115" s="2020">
        <v>212.67</v>
      </c>
      <c r="J115" s="2020">
        <v>0</v>
      </c>
      <c r="K115" s="2020">
        <v>0</v>
      </c>
      <c r="L115" s="2020">
        <f>+G115+I115</f>
        <v>4078.67</v>
      </c>
      <c r="M115" s="2020" t="s">
        <v>2197</v>
      </c>
      <c r="N115" s="1984"/>
    </row>
    <row r="116" spans="1:14" s="2021" customFormat="1">
      <c r="A116" s="2022"/>
      <c r="B116" s="2023" t="s">
        <v>2348</v>
      </c>
      <c r="C116" s="2024">
        <v>10.558</v>
      </c>
      <c r="D116" s="2025" t="s">
        <v>2264</v>
      </c>
      <c r="E116" s="2020">
        <v>0</v>
      </c>
      <c r="F116" s="2020">
        <v>1434.57</v>
      </c>
      <c r="G116" s="2020">
        <v>0</v>
      </c>
      <c r="H116" s="2020"/>
      <c r="I116" s="2020">
        <v>1434.57</v>
      </c>
      <c r="J116" s="2020"/>
      <c r="K116" s="2020"/>
      <c r="L116" s="2020">
        <f>+G116+I116</f>
        <v>1434.57</v>
      </c>
      <c r="M116" s="2020" t="s">
        <v>2197</v>
      </c>
      <c r="N116" s="1984"/>
    </row>
    <row r="117" spans="1:14" s="2021" customFormat="1" ht="27.75" customHeight="1">
      <c r="A117" s="2022"/>
      <c r="B117" s="2014" t="s">
        <v>2349</v>
      </c>
      <c r="C117" s="2024"/>
      <c r="D117" s="2025"/>
      <c r="E117" s="2020">
        <f>SUM(E115:E116)</f>
        <v>3866</v>
      </c>
      <c r="F117" s="2020">
        <f>SUM(F115:F116)</f>
        <v>1647.24</v>
      </c>
      <c r="G117" s="2020">
        <f>SUM(G115:G116)</f>
        <v>3866</v>
      </c>
      <c r="H117" s="2020">
        <f t="shared" ref="H117:M117" si="22">SUM(H115:H116)</f>
        <v>0</v>
      </c>
      <c r="I117" s="2020">
        <f t="shared" si="22"/>
        <v>1647.24</v>
      </c>
      <c r="J117" s="2020">
        <f t="shared" si="22"/>
        <v>0</v>
      </c>
      <c r="K117" s="2020">
        <f t="shared" si="22"/>
        <v>0</v>
      </c>
      <c r="L117" s="2020">
        <f t="shared" si="22"/>
        <v>5513.24</v>
      </c>
      <c r="M117" s="2020">
        <f t="shared" si="22"/>
        <v>0</v>
      </c>
      <c r="N117" s="1984"/>
    </row>
    <row r="118" spans="1:14" s="2021" customFormat="1">
      <c r="A118" s="2022"/>
      <c r="B118" s="2023"/>
      <c r="C118" s="2024"/>
      <c r="D118" s="2025"/>
      <c r="E118" s="2020"/>
      <c r="F118" s="2020"/>
      <c r="G118" s="2020"/>
      <c r="H118" s="2020"/>
      <c r="I118" s="2020"/>
      <c r="J118" s="2020"/>
      <c r="K118" s="2020"/>
      <c r="L118" s="2020"/>
      <c r="M118" s="2020"/>
      <c r="N118" s="1984"/>
    </row>
    <row r="119" spans="1:14" s="2021" customFormat="1">
      <c r="A119" s="2022"/>
      <c r="B119" s="2014" t="s">
        <v>2350</v>
      </c>
      <c r="C119" s="2024"/>
      <c r="D119" s="2025"/>
      <c r="E119" s="2020"/>
      <c r="F119" s="2020"/>
      <c r="G119" s="2020"/>
      <c r="H119" s="2020"/>
      <c r="I119" s="2020"/>
      <c r="J119" s="2020"/>
      <c r="K119" s="2020"/>
      <c r="L119" s="2020"/>
      <c r="M119" s="2020"/>
      <c r="N119" s="1984"/>
    </row>
    <row r="120" spans="1:14" s="2021" customFormat="1">
      <c r="A120" s="2033" t="s">
        <v>1046</v>
      </c>
      <c r="B120" s="2014"/>
      <c r="C120" s="2024"/>
      <c r="D120" s="2025"/>
      <c r="E120" s="2020"/>
      <c r="F120" s="2020"/>
      <c r="G120" s="2020"/>
      <c r="H120" s="2020"/>
      <c r="I120" s="2020"/>
      <c r="J120" s="2020"/>
      <c r="K120" s="2020"/>
      <c r="L120" s="2020"/>
      <c r="M120" s="2020"/>
      <c r="N120" s="1984"/>
    </row>
    <row r="121" spans="1:14" s="2021" customFormat="1">
      <c r="A121" s="2022"/>
      <c r="B121" s="2023" t="s">
        <v>2351</v>
      </c>
      <c r="C121" s="2024">
        <v>10.555</v>
      </c>
      <c r="D121" s="2025" t="s">
        <v>2252</v>
      </c>
      <c r="E121" s="2020">
        <v>626471</v>
      </c>
      <c r="F121" s="2020">
        <v>0</v>
      </c>
      <c r="G121" s="2020">
        <v>626471</v>
      </c>
      <c r="H121" s="2020">
        <v>0</v>
      </c>
      <c r="I121" s="2020">
        <v>0</v>
      </c>
      <c r="J121" s="2020">
        <v>0</v>
      </c>
      <c r="K121" s="2020">
        <v>0</v>
      </c>
      <c r="L121" s="2020">
        <f>+G121+I121</f>
        <v>626471</v>
      </c>
      <c r="M121" s="2020" t="s">
        <v>2197</v>
      </c>
      <c r="N121" s="1984"/>
    </row>
    <row r="122" spans="1:14" s="2021" customFormat="1">
      <c r="A122" s="2022"/>
      <c r="B122" s="2023" t="s">
        <v>2352</v>
      </c>
      <c r="C122" s="2024">
        <v>10.555</v>
      </c>
      <c r="D122" s="2025" t="s">
        <v>2253</v>
      </c>
      <c r="E122" s="2020">
        <v>0</v>
      </c>
      <c r="F122" s="2020">
        <v>578432.18000000005</v>
      </c>
      <c r="G122" s="2020">
        <v>0</v>
      </c>
      <c r="H122" s="2020">
        <v>0</v>
      </c>
      <c r="I122" s="2020">
        <v>578432.18000000005</v>
      </c>
      <c r="J122" s="2020">
        <v>0</v>
      </c>
      <c r="K122" s="2020">
        <v>0</v>
      </c>
      <c r="L122" s="2020">
        <f t="shared" ref="L122:L134" si="23">+G122+I122</f>
        <v>578432.18000000005</v>
      </c>
      <c r="M122" s="2020" t="s">
        <v>2197</v>
      </c>
      <c r="N122" s="1984"/>
    </row>
    <row r="123" spans="1:14" s="2021" customFormat="1">
      <c r="A123" s="2022"/>
      <c r="B123" s="2023" t="s">
        <v>2353</v>
      </c>
      <c r="C123" s="2024">
        <v>10.555</v>
      </c>
      <c r="D123" s="2025" t="s">
        <v>2256</v>
      </c>
      <c r="E123" s="2020">
        <v>8824377</v>
      </c>
      <c r="F123" s="2020">
        <v>1346150.14</v>
      </c>
      <c r="G123" s="2020">
        <v>8824377</v>
      </c>
      <c r="H123" s="2020">
        <v>0</v>
      </c>
      <c r="I123" s="2020">
        <v>1346150.14</v>
      </c>
      <c r="J123" s="2020">
        <v>0</v>
      </c>
      <c r="K123" s="2020">
        <v>0</v>
      </c>
      <c r="L123" s="2020">
        <f t="shared" si="23"/>
        <v>10170527.140000001</v>
      </c>
      <c r="M123" s="2020" t="s">
        <v>2197</v>
      </c>
      <c r="N123" s="1984"/>
    </row>
    <row r="124" spans="1:14" s="2021" customFormat="1">
      <c r="A124" s="2022"/>
      <c r="B124" s="2023" t="s">
        <v>2354</v>
      </c>
      <c r="C124" s="2024">
        <v>10.555</v>
      </c>
      <c r="D124" s="2025" t="s">
        <v>2257</v>
      </c>
      <c r="E124" s="2020">
        <v>0</v>
      </c>
      <c r="F124" s="2020">
        <v>6672536</v>
      </c>
      <c r="G124" s="2020">
        <v>0</v>
      </c>
      <c r="H124" s="2020">
        <v>0</v>
      </c>
      <c r="I124" s="2020">
        <v>6672536</v>
      </c>
      <c r="J124" s="2020">
        <v>0</v>
      </c>
      <c r="K124" s="2020">
        <v>0</v>
      </c>
      <c r="L124" s="2020">
        <f t="shared" si="23"/>
        <v>6672536</v>
      </c>
      <c r="M124" s="2020" t="s">
        <v>2197</v>
      </c>
      <c r="N124" s="1984"/>
    </row>
    <row r="125" spans="1:14" s="2021" customFormat="1">
      <c r="A125" s="2022"/>
      <c r="B125" s="2014" t="s">
        <v>2355</v>
      </c>
      <c r="C125" s="2024"/>
      <c r="D125" s="2025"/>
      <c r="E125" s="2020">
        <f t="shared" ref="E125:M125" si="24">SUM(E121:E124)</f>
        <v>9450848</v>
      </c>
      <c r="F125" s="2020">
        <f t="shared" si="24"/>
        <v>8597118.3200000003</v>
      </c>
      <c r="G125" s="2020">
        <f t="shared" si="24"/>
        <v>9450848</v>
      </c>
      <c r="H125" s="2020">
        <f t="shared" si="24"/>
        <v>0</v>
      </c>
      <c r="I125" s="2020">
        <f t="shared" si="24"/>
        <v>8597118.3200000003</v>
      </c>
      <c r="J125" s="2020">
        <f t="shared" si="24"/>
        <v>0</v>
      </c>
      <c r="K125" s="2020">
        <f t="shared" si="24"/>
        <v>0</v>
      </c>
      <c r="L125" s="2020">
        <f t="shared" si="24"/>
        <v>18047966.32</v>
      </c>
      <c r="M125" s="2020">
        <f t="shared" si="24"/>
        <v>0</v>
      </c>
      <c r="N125" s="1984"/>
    </row>
    <row r="126" spans="1:14" s="2021" customFormat="1">
      <c r="A126" s="2022"/>
      <c r="B126" s="2023"/>
      <c r="C126" s="2024"/>
      <c r="D126" s="2025"/>
      <c r="E126" s="2020"/>
      <c r="F126" s="2020"/>
      <c r="G126" s="2020"/>
      <c r="H126" s="2020"/>
      <c r="I126" s="2020"/>
      <c r="J126" s="2020"/>
      <c r="K126" s="2020"/>
      <c r="L126" s="2020"/>
      <c r="M126" s="2020"/>
      <c r="N126" s="1984"/>
    </row>
    <row r="127" spans="1:14" s="2021" customFormat="1">
      <c r="A127" s="2022"/>
      <c r="B127" s="2014" t="s">
        <v>1428</v>
      </c>
      <c r="C127" s="2024"/>
      <c r="D127" s="2025"/>
      <c r="E127" s="2020"/>
      <c r="F127" s="2020"/>
      <c r="G127" s="2020"/>
      <c r="H127" s="2020"/>
      <c r="I127" s="2020"/>
      <c r="J127" s="2020"/>
      <c r="K127" s="2020"/>
      <c r="L127" s="2020"/>
      <c r="M127" s="2020"/>
      <c r="N127" s="1984"/>
    </row>
    <row r="128" spans="1:14" s="2021" customFormat="1">
      <c r="A128" s="2022"/>
      <c r="B128" s="2023" t="s">
        <v>2356</v>
      </c>
      <c r="C128" s="2024">
        <v>10.558999999999999</v>
      </c>
      <c r="D128" s="2025" t="s">
        <v>2258</v>
      </c>
      <c r="E128" s="2020">
        <v>54858</v>
      </c>
      <c r="F128" s="2020">
        <v>70580.5</v>
      </c>
      <c r="G128" s="2020">
        <v>54858</v>
      </c>
      <c r="H128" s="2020">
        <v>0</v>
      </c>
      <c r="I128" s="2020">
        <v>70580.5</v>
      </c>
      <c r="J128" s="2020">
        <v>0</v>
      </c>
      <c r="K128" s="2020">
        <v>0</v>
      </c>
      <c r="L128" s="2020">
        <f t="shared" si="23"/>
        <v>125438.5</v>
      </c>
      <c r="M128" s="2020" t="s">
        <v>2197</v>
      </c>
      <c r="N128" s="1984"/>
    </row>
    <row r="129" spans="1:14" s="2021" customFormat="1">
      <c r="A129" s="2022"/>
      <c r="B129" s="2023" t="s">
        <v>2357</v>
      </c>
      <c r="C129" s="2024">
        <v>10.558999999999999</v>
      </c>
      <c r="D129" s="2025" t="s">
        <v>2259</v>
      </c>
      <c r="E129" s="2020">
        <v>0</v>
      </c>
      <c r="F129" s="2020">
        <v>1253031.94</v>
      </c>
      <c r="G129" s="2020">
        <v>0</v>
      </c>
      <c r="H129" s="2020">
        <v>0</v>
      </c>
      <c r="I129" s="2020">
        <v>1253031.94</v>
      </c>
      <c r="J129" s="2020">
        <v>0</v>
      </c>
      <c r="K129" s="2020">
        <v>0</v>
      </c>
      <c r="L129" s="2020">
        <f t="shared" si="23"/>
        <v>1253031.94</v>
      </c>
      <c r="M129" s="2020" t="s">
        <v>2197</v>
      </c>
      <c r="N129" s="1984"/>
    </row>
    <row r="130" spans="1:14" s="2021" customFormat="1">
      <c r="A130" s="2022"/>
      <c r="B130" s="2014" t="s">
        <v>2358</v>
      </c>
      <c r="C130" s="2024"/>
      <c r="D130" s="2025"/>
      <c r="E130" s="2020">
        <f>SUM(E128:E129)</f>
        <v>54858</v>
      </c>
      <c r="F130" s="2020">
        <f t="shared" ref="F130:M130" si="25">SUM(F128:F129)</f>
        <v>1323612.44</v>
      </c>
      <c r="G130" s="2020">
        <f t="shared" si="25"/>
        <v>54858</v>
      </c>
      <c r="H130" s="2020">
        <f t="shared" si="25"/>
        <v>0</v>
      </c>
      <c r="I130" s="2020">
        <f t="shared" si="25"/>
        <v>1323612.44</v>
      </c>
      <c r="J130" s="2020">
        <f t="shared" si="25"/>
        <v>0</v>
      </c>
      <c r="K130" s="2020">
        <f t="shared" si="25"/>
        <v>0</v>
      </c>
      <c r="L130" s="2020">
        <f t="shared" si="25"/>
        <v>1378470.44</v>
      </c>
      <c r="M130" s="2020">
        <f t="shared" si="25"/>
        <v>0</v>
      </c>
      <c r="N130" s="1984"/>
    </row>
    <row r="131" spans="1:14" s="2021" customFormat="1">
      <c r="A131" s="2022"/>
      <c r="B131" s="2023"/>
      <c r="C131" s="2024"/>
      <c r="D131" s="2025"/>
      <c r="E131" s="2020"/>
      <c r="F131" s="2020"/>
      <c r="G131" s="2020"/>
      <c r="H131" s="2020"/>
      <c r="I131" s="2020"/>
      <c r="J131" s="2020"/>
      <c r="K131" s="2020"/>
      <c r="L131" s="2020"/>
      <c r="M131" s="2020"/>
      <c r="N131" s="1984"/>
    </row>
    <row r="132" spans="1:14" s="2021" customFormat="1">
      <c r="A132" s="2022"/>
      <c r="B132" s="2014" t="s">
        <v>1047</v>
      </c>
      <c r="C132" s="2024"/>
      <c r="D132" s="2025"/>
      <c r="E132" s="2020"/>
      <c r="F132" s="2020"/>
      <c r="G132" s="2020"/>
      <c r="H132" s="2020"/>
      <c r="I132" s="2020"/>
      <c r="J132" s="2020"/>
      <c r="K132" s="2020"/>
      <c r="L132" s="2020"/>
      <c r="M132" s="2020"/>
      <c r="N132" s="1984"/>
    </row>
    <row r="133" spans="1:14" s="2021" customFormat="1">
      <c r="A133" s="2022"/>
      <c r="B133" s="2023" t="s">
        <v>2359</v>
      </c>
      <c r="C133" s="2024">
        <v>10.553000000000001</v>
      </c>
      <c r="D133" s="2025" t="s">
        <v>2260</v>
      </c>
      <c r="E133" s="2020">
        <v>2354629</v>
      </c>
      <c r="F133" s="2020">
        <v>329549</v>
      </c>
      <c r="G133" s="2020">
        <v>2354629</v>
      </c>
      <c r="H133" s="2020">
        <v>0</v>
      </c>
      <c r="I133" s="2020">
        <v>329549</v>
      </c>
      <c r="J133" s="2020">
        <v>0</v>
      </c>
      <c r="K133" s="2020">
        <v>0</v>
      </c>
      <c r="L133" s="2020">
        <f t="shared" si="23"/>
        <v>2684178</v>
      </c>
      <c r="M133" s="2020" t="s">
        <v>2197</v>
      </c>
      <c r="N133" s="1984"/>
    </row>
    <row r="134" spans="1:14" s="2021" customFormat="1">
      <c r="A134" s="2022"/>
      <c r="B134" s="2023" t="s">
        <v>2360</v>
      </c>
      <c r="C134" s="2024">
        <v>10.553000000000001</v>
      </c>
      <c r="D134" s="2025" t="s">
        <v>2261</v>
      </c>
      <c r="E134" s="2020">
        <v>0</v>
      </c>
      <c r="F134" s="2020">
        <v>1899158.8</v>
      </c>
      <c r="G134" s="2020">
        <v>0</v>
      </c>
      <c r="H134" s="2020">
        <v>0</v>
      </c>
      <c r="I134" s="2020">
        <v>1899158.8</v>
      </c>
      <c r="J134" s="2020">
        <v>0</v>
      </c>
      <c r="K134" s="2020">
        <v>0</v>
      </c>
      <c r="L134" s="2020">
        <f t="shared" si="23"/>
        <v>1899158.8</v>
      </c>
      <c r="M134" s="2020" t="s">
        <v>2197</v>
      </c>
      <c r="N134" s="1984"/>
    </row>
    <row r="135" spans="1:14" s="2021" customFormat="1">
      <c r="A135" s="2032"/>
      <c r="B135" s="2014" t="s">
        <v>2361</v>
      </c>
      <c r="C135" s="2024"/>
      <c r="D135" s="2025"/>
      <c r="E135" s="2020">
        <f>SUM(E133:E134)</f>
        <v>2354629</v>
      </c>
      <c r="F135" s="2020">
        <f t="shared" ref="F135:M135" si="26">SUM(F133:F134)</f>
        <v>2228707.7999999998</v>
      </c>
      <c r="G135" s="2020">
        <f t="shared" si="26"/>
        <v>2354629</v>
      </c>
      <c r="H135" s="2020">
        <f t="shared" si="26"/>
        <v>0</v>
      </c>
      <c r="I135" s="2020">
        <f t="shared" si="26"/>
        <v>2228707.7999999998</v>
      </c>
      <c r="J135" s="2020">
        <f t="shared" si="26"/>
        <v>0</v>
      </c>
      <c r="K135" s="2020">
        <f t="shared" si="26"/>
        <v>0</v>
      </c>
      <c r="L135" s="2020">
        <f t="shared" si="26"/>
        <v>4583336.8</v>
      </c>
      <c r="M135" s="2020">
        <f t="shared" si="26"/>
        <v>0</v>
      </c>
      <c r="N135" s="1984"/>
    </row>
    <row r="136" spans="1:14" s="2021" customFormat="1">
      <c r="A136" s="2022"/>
      <c r="B136" s="2023"/>
      <c r="C136" s="2024"/>
      <c r="D136" s="2025"/>
      <c r="E136" s="2020"/>
      <c r="F136" s="2020"/>
      <c r="G136" s="2020"/>
      <c r="H136" s="2020"/>
      <c r="I136" s="2020"/>
      <c r="J136" s="2020"/>
      <c r="K136" s="2020"/>
      <c r="L136" s="2020"/>
      <c r="M136" s="2020"/>
      <c r="N136" s="1984"/>
    </row>
    <row r="137" spans="1:14" s="2021" customFormat="1" ht="25.5">
      <c r="A137" s="2022"/>
      <c r="B137" s="2014" t="s">
        <v>2362</v>
      </c>
      <c r="C137" s="2024"/>
      <c r="D137" s="2025"/>
      <c r="E137" s="2020">
        <f>E117+E125+E130+E135</f>
        <v>11864201</v>
      </c>
      <c r="F137" s="2020">
        <f t="shared" ref="F137:M137" si="27">F117+F125+F130+F135</f>
        <v>12151085.800000001</v>
      </c>
      <c r="G137" s="2020">
        <f t="shared" si="27"/>
        <v>11864201</v>
      </c>
      <c r="H137" s="2020">
        <f t="shared" si="27"/>
        <v>0</v>
      </c>
      <c r="I137" s="2020">
        <f t="shared" si="27"/>
        <v>12151085.800000001</v>
      </c>
      <c r="J137" s="2020">
        <f t="shared" si="27"/>
        <v>0</v>
      </c>
      <c r="K137" s="2020">
        <f t="shared" si="27"/>
        <v>0</v>
      </c>
      <c r="L137" s="2020">
        <f t="shared" si="27"/>
        <v>24015286.800000001</v>
      </c>
      <c r="M137" s="2020">
        <f t="shared" si="27"/>
        <v>0</v>
      </c>
      <c r="N137" s="1984"/>
    </row>
    <row r="138" spans="1:14" s="2021" customFormat="1">
      <c r="A138" s="2022"/>
      <c r="B138" s="2023"/>
      <c r="C138" s="2024"/>
      <c r="D138" s="2025"/>
      <c r="E138" s="2020"/>
      <c r="F138" s="2020"/>
      <c r="G138" s="2020"/>
      <c r="H138" s="2020"/>
      <c r="I138" s="2020"/>
      <c r="J138" s="2020"/>
      <c r="K138" s="2020"/>
      <c r="L138" s="2020"/>
      <c r="M138" s="2020"/>
      <c r="N138" s="1984"/>
    </row>
    <row r="139" spans="1:14" s="2021" customFormat="1">
      <c r="A139" s="2022"/>
      <c r="B139" s="2014" t="s">
        <v>2363</v>
      </c>
      <c r="C139" s="2024"/>
      <c r="D139" s="2025"/>
      <c r="E139" s="2020">
        <f>E137</f>
        <v>11864201</v>
      </c>
      <c r="F139" s="2020">
        <f t="shared" ref="F139:M139" si="28">F137</f>
        <v>12151085.800000001</v>
      </c>
      <c r="G139" s="2020">
        <f t="shared" si="28"/>
        <v>11864201</v>
      </c>
      <c r="H139" s="2020">
        <f t="shared" si="28"/>
        <v>0</v>
      </c>
      <c r="I139" s="2020">
        <f t="shared" si="28"/>
        <v>12151085.800000001</v>
      </c>
      <c r="J139" s="2020">
        <f t="shared" si="28"/>
        <v>0</v>
      </c>
      <c r="K139" s="2020">
        <f t="shared" si="28"/>
        <v>0</v>
      </c>
      <c r="L139" s="2020">
        <f t="shared" si="28"/>
        <v>24015286.800000001</v>
      </c>
      <c r="M139" s="2020">
        <f t="shared" si="28"/>
        <v>0</v>
      </c>
      <c r="N139" s="1984"/>
    </row>
    <row r="140" spans="1:14" s="2021" customFormat="1">
      <c r="A140" s="2022"/>
      <c r="B140" s="2023"/>
      <c r="C140" s="2024"/>
      <c r="D140" s="2025"/>
      <c r="E140" s="2020"/>
      <c r="F140" s="2020"/>
      <c r="G140" s="2020"/>
      <c r="H140" s="2020"/>
      <c r="I140" s="2020"/>
      <c r="J140" s="2020"/>
      <c r="K140" s="2020"/>
      <c r="L140" s="2020"/>
      <c r="M140" s="2020"/>
      <c r="N140" s="1984"/>
    </row>
    <row r="141" spans="1:14" s="2021" customFormat="1">
      <c r="A141" s="2022"/>
      <c r="B141" s="2014" t="s">
        <v>2364</v>
      </c>
      <c r="C141" s="2024"/>
      <c r="D141" s="2025"/>
      <c r="E141" s="2020"/>
      <c r="F141" s="2020"/>
      <c r="G141" s="2020"/>
      <c r="H141" s="2020"/>
      <c r="I141" s="2020"/>
      <c r="J141" s="2020"/>
      <c r="K141" s="2020"/>
      <c r="L141" s="2020"/>
      <c r="M141" s="2020"/>
      <c r="N141" s="1984"/>
    </row>
    <row r="142" spans="1:14" s="2021" customFormat="1">
      <c r="A142" s="2022"/>
      <c r="B142" s="2014"/>
      <c r="C142" s="2024"/>
      <c r="D142" s="2025"/>
      <c r="E142" s="2020"/>
      <c r="F142" s="2020"/>
      <c r="G142" s="2020"/>
      <c r="H142" s="2020"/>
      <c r="I142" s="2020"/>
      <c r="J142" s="2020"/>
      <c r="K142" s="2020"/>
      <c r="L142" s="2020"/>
      <c r="M142" s="2020"/>
      <c r="N142" s="1984"/>
    </row>
    <row r="143" spans="1:14" s="2021" customFormat="1" ht="25.5">
      <c r="A143" s="2022"/>
      <c r="B143" s="2014" t="s">
        <v>2365</v>
      </c>
      <c r="C143" s="2024"/>
      <c r="D143" s="2025"/>
      <c r="E143" s="2020"/>
      <c r="F143" s="2020"/>
      <c r="G143" s="2020"/>
      <c r="H143" s="2020"/>
      <c r="I143" s="2020"/>
      <c r="J143" s="2020"/>
      <c r="K143" s="2020"/>
      <c r="L143" s="2020"/>
      <c r="M143" s="2020"/>
      <c r="N143" s="1984"/>
    </row>
    <row r="144" spans="1:14" s="2021" customFormat="1">
      <c r="A144" s="2022"/>
      <c r="B144" s="2014" t="s">
        <v>2366</v>
      </c>
      <c r="C144" s="2024"/>
      <c r="D144" s="2025"/>
      <c r="E144" s="2020"/>
      <c r="F144" s="2020"/>
      <c r="G144" s="2020"/>
      <c r="H144" s="2020"/>
      <c r="I144" s="2020"/>
      <c r="J144" s="2020"/>
      <c r="K144" s="2020"/>
      <c r="L144" s="2020"/>
      <c r="M144" s="2020"/>
      <c r="N144" s="1984"/>
    </row>
    <row r="145" spans="1:14" s="2021" customFormat="1" ht="25.5">
      <c r="A145" s="2022"/>
      <c r="B145" s="2023" t="s">
        <v>2367</v>
      </c>
      <c r="C145" s="2024">
        <v>10.555</v>
      </c>
      <c r="D145" s="2025" t="s">
        <v>2254</v>
      </c>
      <c r="E145" s="2020">
        <v>390575</v>
      </c>
      <c r="F145" s="2020">
        <v>0</v>
      </c>
      <c r="G145" s="2020">
        <v>390575</v>
      </c>
      <c r="H145" s="2020">
        <v>0</v>
      </c>
      <c r="I145" s="2020">
        <v>0</v>
      </c>
      <c r="J145" s="2020">
        <v>0</v>
      </c>
      <c r="K145" s="2020">
        <v>0</v>
      </c>
      <c r="L145" s="2020">
        <f>+G145+I145</f>
        <v>390575</v>
      </c>
      <c r="M145" s="2020" t="s">
        <v>2197</v>
      </c>
      <c r="N145" s="1984"/>
    </row>
    <row r="146" spans="1:14" s="2021" customFormat="1" ht="25.5">
      <c r="A146" s="2022"/>
      <c r="B146" s="2023" t="s">
        <v>2368</v>
      </c>
      <c r="C146" s="2024">
        <v>10.555</v>
      </c>
      <c r="D146" s="2025" t="s">
        <v>2255</v>
      </c>
      <c r="E146" s="2020">
        <v>0</v>
      </c>
      <c r="F146" s="2020">
        <v>242734.12</v>
      </c>
      <c r="G146" s="2020">
        <v>0</v>
      </c>
      <c r="H146" s="2020">
        <v>0</v>
      </c>
      <c r="I146" s="2020">
        <v>242734.12</v>
      </c>
      <c r="J146" s="2020">
        <v>0</v>
      </c>
      <c r="K146" s="2020">
        <v>0</v>
      </c>
      <c r="L146" s="2020">
        <f>+G146+I146</f>
        <v>242734.12</v>
      </c>
      <c r="M146" s="2020" t="s">
        <v>2197</v>
      </c>
      <c r="N146" s="1984"/>
    </row>
    <row r="147" spans="1:14" s="2021" customFormat="1">
      <c r="A147" s="2022"/>
      <c r="B147" s="2014" t="s">
        <v>2369</v>
      </c>
      <c r="C147" s="2024"/>
      <c r="D147" s="2025"/>
      <c r="E147" s="2020">
        <f>SUM(E145:E146)</f>
        <v>390575</v>
      </c>
      <c r="F147" s="2020">
        <f t="shared" ref="F147:M147" si="29">SUM(F145:F146)</f>
        <v>242734.12</v>
      </c>
      <c r="G147" s="2020">
        <f t="shared" si="29"/>
        <v>390575</v>
      </c>
      <c r="H147" s="2020">
        <f t="shared" si="29"/>
        <v>0</v>
      </c>
      <c r="I147" s="2020">
        <f t="shared" si="29"/>
        <v>242734.12</v>
      </c>
      <c r="J147" s="2020">
        <f t="shared" si="29"/>
        <v>0</v>
      </c>
      <c r="K147" s="2020">
        <f t="shared" si="29"/>
        <v>0</v>
      </c>
      <c r="L147" s="2020">
        <f t="shared" si="29"/>
        <v>633309.12</v>
      </c>
      <c r="M147" s="2020">
        <f t="shared" si="29"/>
        <v>0</v>
      </c>
      <c r="N147" s="1984"/>
    </row>
    <row r="148" spans="1:14" s="2021" customFormat="1">
      <c r="A148" s="2022"/>
      <c r="B148" s="2014"/>
      <c r="C148" s="2024"/>
      <c r="D148" s="2025"/>
      <c r="E148" s="2020"/>
      <c r="F148" s="2020"/>
      <c r="G148" s="2020"/>
      <c r="H148" s="2020"/>
      <c r="I148" s="2020"/>
      <c r="J148" s="2020"/>
      <c r="K148" s="2020"/>
      <c r="L148" s="2020"/>
      <c r="M148" s="2020"/>
      <c r="N148" s="1984"/>
    </row>
    <row r="149" spans="1:14" s="2021" customFormat="1" ht="25.5">
      <c r="A149" s="2022"/>
      <c r="B149" s="2014" t="s">
        <v>2370</v>
      </c>
      <c r="C149" s="2024"/>
      <c r="D149" s="2025"/>
      <c r="E149" s="2020">
        <f>E147+E135+E130+E125</f>
        <v>12250910</v>
      </c>
      <c r="F149" s="2020">
        <f t="shared" ref="F149:M149" si="30">F147+F135+F130+F125</f>
        <v>12392172.68</v>
      </c>
      <c r="G149" s="2020">
        <f t="shared" si="30"/>
        <v>12250910</v>
      </c>
      <c r="H149" s="2020">
        <f t="shared" si="30"/>
        <v>0</v>
      </c>
      <c r="I149" s="2020">
        <f t="shared" si="30"/>
        <v>12392172.68</v>
      </c>
      <c r="J149" s="2020">
        <f t="shared" si="30"/>
        <v>0</v>
      </c>
      <c r="K149" s="2020">
        <f t="shared" si="30"/>
        <v>0</v>
      </c>
      <c r="L149" s="2020">
        <f t="shared" si="30"/>
        <v>24643082.68</v>
      </c>
      <c r="M149" s="2020">
        <f t="shared" si="30"/>
        <v>0</v>
      </c>
      <c r="N149" s="1984"/>
    </row>
    <row r="150" spans="1:14" s="2021" customFormat="1">
      <c r="A150" s="2022"/>
      <c r="B150" s="2014"/>
      <c r="C150" s="2024"/>
      <c r="D150" s="2025"/>
      <c r="E150" s="2020"/>
      <c r="F150" s="2020"/>
      <c r="G150" s="2020"/>
      <c r="H150" s="2020"/>
      <c r="I150" s="2020"/>
      <c r="J150" s="2020"/>
      <c r="K150" s="2020"/>
      <c r="L150" s="2020"/>
      <c r="M150" s="2020"/>
      <c r="N150" s="1984"/>
    </row>
    <row r="151" spans="1:14" s="2021" customFormat="1" ht="25.5">
      <c r="A151" s="2022"/>
      <c r="B151" s="2014" t="s">
        <v>2371</v>
      </c>
      <c r="C151" s="2024"/>
      <c r="D151" s="2025"/>
      <c r="E151" s="2020">
        <f>E147</f>
        <v>390575</v>
      </c>
      <c r="F151" s="2020">
        <f t="shared" ref="F151:M151" si="31">F147</f>
        <v>242734.12</v>
      </c>
      <c r="G151" s="2020">
        <f t="shared" si="31"/>
        <v>390575</v>
      </c>
      <c r="H151" s="2020">
        <f t="shared" si="31"/>
        <v>0</v>
      </c>
      <c r="I151" s="2020">
        <f t="shared" si="31"/>
        <v>242734.12</v>
      </c>
      <c r="J151" s="2020">
        <f t="shared" si="31"/>
        <v>0</v>
      </c>
      <c r="K151" s="2020">
        <f t="shared" si="31"/>
        <v>0</v>
      </c>
      <c r="L151" s="2020">
        <f t="shared" si="31"/>
        <v>633309.12</v>
      </c>
      <c r="M151" s="2020">
        <f t="shared" si="31"/>
        <v>0</v>
      </c>
      <c r="N151" s="1984"/>
    </row>
    <row r="152" spans="1:14" s="2021" customFormat="1">
      <c r="A152" s="2022"/>
      <c r="B152" s="2014"/>
      <c r="C152" s="2024"/>
      <c r="D152" s="2025"/>
      <c r="E152" s="2020"/>
      <c r="F152" s="2020"/>
      <c r="G152" s="2020"/>
      <c r="H152" s="2020"/>
      <c r="I152" s="2020"/>
      <c r="J152" s="2020"/>
      <c r="K152" s="2020"/>
      <c r="L152" s="2020"/>
      <c r="M152" s="2020"/>
      <c r="N152" s="1984"/>
    </row>
    <row r="153" spans="1:14" s="2021" customFormat="1">
      <c r="A153" s="2022"/>
      <c r="B153" s="2014" t="s">
        <v>2372</v>
      </c>
      <c r="C153" s="2024"/>
      <c r="D153" s="2025"/>
      <c r="E153" s="2020">
        <f>E151</f>
        <v>390575</v>
      </c>
      <c r="F153" s="2020">
        <f t="shared" ref="F153:M153" si="32">F151</f>
        <v>242734.12</v>
      </c>
      <c r="G153" s="2020">
        <f t="shared" si="32"/>
        <v>390575</v>
      </c>
      <c r="H153" s="2020">
        <f t="shared" si="32"/>
        <v>0</v>
      </c>
      <c r="I153" s="2020">
        <f t="shared" si="32"/>
        <v>242734.12</v>
      </c>
      <c r="J153" s="2020">
        <f t="shared" si="32"/>
        <v>0</v>
      </c>
      <c r="K153" s="2020">
        <f t="shared" si="32"/>
        <v>0</v>
      </c>
      <c r="L153" s="2020">
        <f t="shared" si="32"/>
        <v>633309.12</v>
      </c>
      <c r="M153" s="2020">
        <f t="shared" si="32"/>
        <v>0</v>
      </c>
      <c r="N153" s="1984"/>
    </row>
    <row r="154" spans="1:14" s="2021" customFormat="1">
      <c r="A154" s="2022"/>
      <c r="B154" s="2023"/>
      <c r="C154" s="2024"/>
      <c r="D154" s="2025"/>
      <c r="E154" s="2020"/>
      <c r="F154" s="2020"/>
      <c r="G154" s="2020"/>
      <c r="H154" s="2020"/>
      <c r="I154" s="2020"/>
      <c r="J154" s="2020"/>
      <c r="K154" s="2020"/>
      <c r="L154" s="2020"/>
      <c r="M154" s="2020"/>
      <c r="N154" s="1984"/>
    </row>
    <row r="155" spans="1:14" s="2021" customFormat="1">
      <c r="A155" s="2013"/>
      <c r="B155" s="2014" t="s">
        <v>2373</v>
      </c>
      <c r="C155" s="2024"/>
      <c r="D155" s="2025"/>
      <c r="E155" s="2020"/>
      <c r="F155" s="2020"/>
      <c r="G155" s="2020"/>
      <c r="H155" s="2020"/>
      <c r="I155" s="2020"/>
      <c r="J155" s="2020"/>
      <c r="K155" s="2020"/>
      <c r="L155" s="2020"/>
      <c r="M155" s="2020"/>
      <c r="N155" s="1984"/>
    </row>
    <row r="156" spans="1:14" s="2021" customFormat="1">
      <c r="A156" s="2013"/>
      <c r="B156" s="2014"/>
      <c r="C156" s="2024"/>
      <c r="D156" s="2025"/>
      <c r="E156" s="2020"/>
      <c r="F156" s="2020"/>
      <c r="G156" s="2020"/>
      <c r="H156" s="2020"/>
      <c r="I156" s="2020"/>
      <c r="J156" s="2020"/>
      <c r="K156" s="2020"/>
      <c r="L156" s="2020"/>
      <c r="M156" s="2020"/>
      <c r="N156" s="1984"/>
    </row>
    <row r="157" spans="1:14" s="2021" customFormat="1" ht="38.25">
      <c r="A157" s="2022"/>
      <c r="B157" s="2014" t="s">
        <v>2374</v>
      </c>
      <c r="C157" s="2024"/>
      <c r="D157" s="2025"/>
      <c r="E157" s="2020"/>
      <c r="F157" s="2020"/>
      <c r="G157" s="2020"/>
      <c r="H157" s="2020"/>
      <c r="I157" s="2020"/>
      <c r="J157" s="2020"/>
      <c r="K157" s="2020"/>
      <c r="L157" s="2020"/>
      <c r="M157" s="2020"/>
      <c r="N157" s="1984"/>
    </row>
    <row r="158" spans="1:14" s="2021" customFormat="1">
      <c r="A158" s="2022"/>
      <c r="B158" s="2014" t="s">
        <v>2375</v>
      </c>
      <c r="C158" s="2024"/>
      <c r="D158" s="2025"/>
      <c r="E158" s="2020"/>
      <c r="F158" s="2020"/>
      <c r="G158" s="2020"/>
      <c r="H158" s="2020"/>
      <c r="I158" s="2020"/>
      <c r="J158" s="2020"/>
      <c r="K158" s="2020"/>
      <c r="L158" s="2020"/>
      <c r="M158" s="2020"/>
      <c r="N158" s="1984"/>
    </row>
    <row r="159" spans="1:14" s="2021" customFormat="1">
      <c r="A159" s="2022"/>
      <c r="B159" s="2014" t="s">
        <v>2376</v>
      </c>
      <c r="C159" s="2024"/>
      <c r="D159" s="2025"/>
      <c r="E159" s="2020"/>
      <c r="F159" s="2020"/>
      <c r="G159" s="2020"/>
      <c r="H159" s="2020"/>
      <c r="I159" s="2020"/>
      <c r="J159" s="2020"/>
      <c r="K159" s="2020"/>
      <c r="L159" s="2020"/>
      <c r="M159" s="2020"/>
      <c r="N159" s="1984"/>
    </row>
    <row r="160" spans="1:14" s="2021" customFormat="1">
      <c r="A160" s="2022"/>
      <c r="B160" s="2023" t="s">
        <v>2377</v>
      </c>
      <c r="C160" s="2024">
        <v>93.778000000000006</v>
      </c>
      <c r="D160" s="2025" t="s">
        <v>2197</v>
      </c>
      <c r="E160" s="2020">
        <v>787333</v>
      </c>
      <c r="F160" s="2020">
        <v>0</v>
      </c>
      <c r="G160" s="2020">
        <v>787333</v>
      </c>
      <c r="H160" s="2020">
        <v>0</v>
      </c>
      <c r="I160" s="2020">
        <v>0</v>
      </c>
      <c r="J160" s="2020">
        <v>0</v>
      </c>
      <c r="K160" s="2020">
        <v>0</v>
      </c>
      <c r="L160" s="2020">
        <f t="shared" ref="L160:L161" si="33">+G160+I160</f>
        <v>787333</v>
      </c>
      <c r="M160" s="2020" t="s">
        <v>2197</v>
      </c>
      <c r="N160" s="1984"/>
    </row>
    <row r="161" spans="1:14" s="2021" customFormat="1">
      <c r="A161" s="2022"/>
      <c r="B161" s="2023" t="s">
        <v>2378</v>
      </c>
      <c r="C161" s="2024">
        <v>93.778000000000006</v>
      </c>
      <c r="D161" s="2025" t="s">
        <v>2197</v>
      </c>
      <c r="E161" s="2020">
        <v>0</v>
      </c>
      <c r="F161" s="2020">
        <v>1081061.78</v>
      </c>
      <c r="G161" s="2020">
        <v>0</v>
      </c>
      <c r="H161" s="2020">
        <v>0</v>
      </c>
      <c r="I161" s="2020">
        <v>1081061.78</v>
      </c>
      <c r="J161" s="2020">
        <v>0</v>
      </c>
      <c r="K161" s="2020">
        <v>0</v>
      </c>
      <c r="L161" s="2020">
        <f t="shared" si="33"/>
        <v>1081061.78</v>
      </c>
      <c r="M161" s="2020" t="s">
        <v>2197</v>
      </c>
      <c r="N161" s="1984"/>
    </row>
    <row r="162" spans="1:14" s="2021" customFormat="1">
      <c r="A162" s="2032"/>
      <c r="B162" s="2014" t="s">
        <v>2379</v>
      </c>
      <c r="C162" s="2024"/>
      <c r="D162" s="2025"/>
      <c r="E162" s="2020">
        <f>SUM(E160:E161)</f>
        <v>787333</v>
      </c>
      <c r="F162" s="2020">
        <f t="shared" ref="F162:M162" si="34">SUM(F160:F161)</f>
        <v>1081061.78</v>
      </c>
      <c r="G162" s="2020">
        <f t="shared" si="34"/>
        <v>787333</v>
      </c>
      <c r="H162" s="2020">
        <f t="shared" si="34"/>
        <v>0</v>
      </c>
      <c r="I162" s="2020">
        <f t="shared" si="34"/>
        <v>1081061.78</v>
      </c>
      <c r="J162" s="2020">
        <f t="shared" si="34"/>
        <v>0</v>
      </c>
      <c r="K162" s="2020">
        <f t="shared" si="34"/>
        <v>0</v>
      </c>
      <c r="L162" s="2020">
        <f t="shared" si="34"/>
        <v>1868394.78</v>
      </c>
      <c r="M162" s="2020">
        <f t="shared" si="34"/>
        <v>0</v>
      </c>
      <c r="N162" s="1984"/>
    </row>
    <row r="163" spans="1:14" s="2021" customFormat="1">
      <c r="A163" s="2022"/>
      <c r="B163" s="2023"/>
      <c r="C163" s="2024"/>
      <c r="D163" s="2025"/>
      <c r="E163" s="2020"/>
      <c r="F163" s="2020"/>
      <c r="G163" s="2020"/>
      <c r="H163" s="2020"/>
      <c r="I163" s="2020"/>
      <c r="J163" s="2020"/>
      <c r="K163" s="2020"/>
      <c r="L163" s="2020"/>
      <c r="M163" s="2020"/>
      <c r="N163" s="1984"/>
    </row>
    <row r="164" spans="1:14" s="2021" customFormat="1">
      <c r="A164" s="2022"/>
      <c r="B164" s="2014" t="s">
        <v>2380</v>
      </c>
      <c r="C164" s="2024"/>
      <c r="D164" s="2025"/>
      <c r="E164" s="2020">
        <f>E162</f>
        <v>787333</v>
      </c>
      <c r="F164" s="2020">
        <f t="shared" ref="F164:M164" si="35">F162</f>
        <v>1081061.78</v>
      </c>
      <c r="G164" s="2020">
        <f t="shared" si="35"/>
        <v>787333</v>
      </c>
      <c r="H164" s="2020">
        <f t="shared" si="35"/>
        <v>0</v>
      </c>
      <c r="I164" s="2020">
        <f t="shared" si="35"/>
        <v>1081061.78</v>
      </c>
      <c r="J164" s="2020">
        <f t="shared" si="35"/>
        <v>0</v>
      </c>
      <c r="K164" s="2020">
        <f t="shared" si="35"/>
        <v>0</v>
      </c>
      <c r="L164" s="2020">
        <f t="shared" si="35"/>
        <v>1868394.78</v>
      </c>
      <c r="M164" s="2020">
        <f t="shared" si="35"/>
        <v>0</v>
      </c>
      <c r="N164" s="1984"/>
    </row>
    <row r="165" spans="1:14" s="2021" customFormat="1">
      <c r="A165" s="2022"/>
      <c r="B165" s="2023"/>
      <c r="C165" s="2024"/>
      <c r="D165" s="2025"/>
      <c r="E165" s="2020"/>
      <c r="F165" s="2020"/>
      <c r="G165" s="2020"/>
      <c r="H165" s="2020"/>
      <c r="I165" s="2020"/>
      <c r="J165" s="2020"/>
      <c r="K165" s="2020"/>
      <c r="L165" s="2020"/>
      <c r="M165" s="2020"/>
      <c r="N165" s="1984"/>
    </row>
    <row r="166" spans="1:14" s="2021" customFormat="1">
      <c r="A166" s="2022"/>
      <c r="B166" s="2014" t="s">
        <v>2381</v>
      </c>
      <c r="C166" s="2024"/>
      <c r="D166" s="2025"/>
      <c r="E166" s="2020"/>
      <c r="F166" s="2020"/>
      <c r="G166" s="2020"/>
      <c r="H166" s="2020"/>
      <c r="I166" s="2020"/>
      <c r="J166" s="2020"/>
      <c r="K166" s="2020"/>
      <c r="L166" s="2020"/>
      <c r="M166" s="2020"/>
      <c r="N166" s="1984"/>
    </row>
    <row r="167" spans="1:14" s="2021" customFormat="1">
      <c r="A167" s="2022"/>
      <c r="B167" s="2023" t="s">
        <v>2265</v>
      </c>
      <c r="C167" s="2024">
        <v>93.504999999999995</v>
      </c>
      <c r="D167" s="2025" t="s">
        <v>2266</v>
      </c>
      <c r="E167" s="2020">
        <v>152831</v>
      </c>
      <c r="F167" s="2020">
        <v>0</v>
      </c>
      <c r="G167" s="2020">
        <v>152831</v>
      </c>
      <c r="H167" s="2020">
        <v>0</v>
      </c>
      <c r="I167" s="2020">
        <v>0</v>
      </c>
      <c r="J167" s="2020">
        <v>0</v>
      </c>
      <c r="K167" s="2020">
        <v>0</v>
      </c>
      <c r="L167" s="2020">
        <f>+G167+I167</f>
        <v>152831</v>
      </c>
      <c r="M167" s="2020" t="s">
        <v>2197</v>
      </c>
      <c r="N167" s="1984"/>
    </row>
    <row r="168" spans="1:14" s="2021" customFormat="1">
      <c r="A168" s="2022"/>
      <c r="B168" s="2023" t="s">
        <v>2267</v>
      </c>
      <c r="C168" s="2024">
        <v>93.504999999999995</v>
      </c>
      <c r="D168" s="2025" t="s">
        <v>2266</v>
      </c>
      <c r="E168" s="2020">
        <v>0</v>
      </c>
      <c r="F168" s="2020">
        <v>183328</v>
      </c>
      <c r="G168" s="2020">
        <v>0</v>
      </c>
      <c r="H168" s="2020">
        <v>0</v>
      </c>
      <c r="I168" s="2020">
        <v>183328</v>
      </c>
      <c r="J168" s="2020">
        <v>0</v>
      </c>
      <c r="K168" s="2020">
        <v>0</v>
      </c>
      <c r="L168" s="2020">
        <f>+G168+I168</f>
        <v>183328</v>
      </c>
      <c r="M168" s="2020" t="s">
        <v>2197</v>
      </c>
      <c r="N168" s="1984"/>
    </row>
    <row r="169" spans="1:14" s="2021" customFormat="1">
      <c r="A169" s="2022"/>
      <c r="B169" s="2014" t="s">
        <v>2382</v>
      </c>
      <c r="C169" s="2024"/>
      <c r="D169" s="2025"/>
      <c r="E169" s="2020">
        <f>SUM(E167:E168)</f>
        <v>152831</v>
      </c>
      <c r="F169" s="2020">
        <f t="shared" ref="F169:M169" si="36">SUM(F167:F168)</f>
        <v>183328</v>
      </c>
      <c r="G169" s="2020">
        <f t="shared" si="36"/>
        <v>152831</v>
      </c>
      <c r="H169" s="2020">
        <f t="shared" si="36"/>
        <v>0</v>
      </c>
      <c r="I169" s="2020">
        <f t="shared" si="36"/>
        <v>183328</v>
      </c>
      <c r="J169" s="2020">
        <f t="shared" si="36"/>
        <v>0</v>
      </c>
      <c r="K169" s="2020">
        <f t="shared" si="36"/>
        <v>0</v>
      </c>
      <c r="L169" s="2020">
        <f t="shared" si="36"/>
        <v>336159</v>
      </c>
      <c r="M169" s="2020">
        <f t="shared" si="36"/>
        <v>0</v>
      </c>
      <c r="N169" s="1984"/>
    </row>
    <row r="170" spans="1:14" s="2021" customFormat="1">
      <c r="A170" s="2022"/>
      <c r="B170" s="2023"/>
      <c r="C170" s="2024"/>
      <c r="D170" s="2025"/>
      <c r="E170" s="2020"/>
      <c r="F170" s="2020"/>
      <c r="G170" s="2020"/>
      <c r="H170" s="2020"/>
      <c r="I170" s="2020"/>
      <c r="J170" s="2020"/>
      <c r="K170" s="2020"/>
      <c r="L170" s="2020"/>
      <c r="M170" s="2020"/>
      <c r="N170" s="1984"/>
    </row>
    <row r="171" spans="1:14" s="2021" customFormat="1" ht="38.25">
      <c r="A171" s="2022"/>
      <c r="B171" s="2014" t="s">
        <v>2383</v>
      </c>
      <c r="C171" s="2024"/>
      <c r="D171" s="2025"/>
      <c r="E171" s="2020">
        <f>E169+E164</f>
        <v>940164</v>
      </c>
      <c r="F171" s="2020">
        <f t="shared" ref="F171:M171" si="37">F169+F164</f>
        <v>1264389.78</v>
      </c>
      <c r="G171" s="2020">
        <f t="shared" si="37"/>
        <v>940164</v>
      </c>
      <c r="H171" s="2020">
        <f t="shared" si="37"/>
        <v>0</v>
      </c>
      <c r="I171" s="2020">
        <f t="shared" si="37"/>
        <v>1264389.78</v>
      </c>
      <c r="J171" s="2020">
        <f t="shared" si="37"/>
        <v>0</v>
      </c>
      <c r="K171" s="2020">
        <f t="shared" si="37"/>
        <v>0</v>
      </c>
      <c r="L171" s="2020">
        <f t="shared" si="37"/>
        <v>2204553.7800000003</v>
      </c>
      <c r="M171" s="2020">
        <f t="shared" si="37"/>
        <v>0</v>
      </c>
      <c r="N171" s="1984"/>
    </row>
    <row r="172" spans="1:14" s="2021" customFormat="1">
      <c r="A172" s="2022"/>
      <c r="B172" s="2014"/>
      <c r="C172" s="2024"/>
      <c r="D172" s="2025"/>
      <c r="E172" s="2020"/>
      <c r="F172" s="2020"/>
      <c r="G172" s="2020"/>
      <c r="H172" s="2020"/>
      <c r="I172" s="2020"/>
      <c r="J172" s="2020"/>
      <c r="K172" s="2020"/>
      <c r="L172" s="2020"/>
      <c r="M172" s="2020"/>
      <c r="N172" s="1984"/>
    </row>
    <row r="173" spans="1:14" s="2021" customFormat="1">
      <c r="A173" s="2022"/>
      <c r="B173" s="2014" t="s">
        <v>2384</v>
      </c>
      <c r="C173" s="2024"/>
      <c r="D173" s="2025"/>
      <c r="E173" s="2020">
        <f>E171</f>
        <v>940164</v>
      </c>
      <c r="F173" s="2020">
        <f t="shared" ref="F173:M173" si="38">F171</f>
        <v>1264389.78</v>
      </c>
      <c r="G173" s="2020">
        <f t="shared" si="38"/>
        <v>940164</v>
      </c>
      <c r="H173" s="2020">
        <f t="shared" si="38"/>
        <v>0</v>
      </c>
      <c r="I173" s="2020">
        <f t="shared" si="38"/>
        <v>1264389.78</v>
      </c>
      <c r="J173" s="2020">
        <f t="shared" si="38"/>
        <v>0</v>
      </c>
      <c r="K173" s="2020">
        <f t="shared" si="38"/>
        <v>0</v>
      </c>
      <c r="L173" s="2020">
        <f t="shared" si="38"/>
        <v>2204553.7800000003</v>
      </c>
      <c r="M173" s="2020">
        <f t="shared" si="38"/>
        <v>0</v>
      </c>
      <c r="N173" s="1984"/>
    </row>
    <row r="174" spans="1:14" s="2021" customFormat="1">
      <c r="A174" s="2022"/>
      <c r="B174" s="2023"/>
      <c r="C174" s="2024"/>
      <c r="D174" s="2025"/>
      <c r="E174" s="2020"/>
      <c r="F174" s="2020"/>
      <c r="G174" s="2020"/>
      <c r="H174" s="2020"/>
      <c r="I174" s="2020"/>
      <c r="J174" s="2020"/>
      <c r="K174" s="2020"/>
      <c r="L174" s="2020"/>
      <c r="M174" s="2020"/>
      <c r="N174" s="1984"/>
    </row>
    <row r="175" spans="1:14" s="2021" customFormat="1">
      <c r="A175" s="2022"/>
      <c r="B175" s="2014" t="s">
        <v>2268</v>
      </c>
      <c r="C175" s="2034"/>
      <c r="D175" s="2035"/>
      <c r="E175" s="2036">
        <f>E173+E153+E139+E109</f>
        <v>40016204</v>
      </c>
      <c r="F175" s="2036">
        <f t="shared" ref="F175:M175" si="39">F173+F153+F139+F109</f>
        <v>52470412.920000009</v>
      </c>
      <c r="G175" s="2036">
        <f t="shared" si="39"/>
        <v>40016204</v>
      </c>
      <c r="H175" s="2036">
        <f t="shared" si="39"/>
        <v>0</v>
      </c>
      <c r="I175" s="2036">
        <f t="shared" si="39"/>
        <v>52470412.500000007</v>
      </c>
      <c r="J175" s="2036">
        <f t="shared" si="39"/>
        <v>0</v>
      </c>
      <c r="K175" s="2036">
        <f t="shared" si="39"/>
        <v>0</v>
      </c>
      <c r="L175" s="2036">
        <f t="shared" si="39"/>
        <v>92486616.5</v>
      </c>
      <c r="M175" s="2036">
        <f t="shared" si="39"/>
        <v>94395482.879999995</v>
      </c>
      <c r="N175" s="1984"/>
    </row>
    <row r="176" spans="1:14" s="2021" customFormat="1">
      <c r="A176" s="2022"/>
      <c r="B176" s="2023"/>
      <c r="C176" s="2024"/>
      <c r="D176" s="2025"/>
      <c r="E176" s="2020"/>
      <c r="F176" s="2020"/>
      <c r="G176" s="2020"/>
      <c r="H176" s="2020"/>
      <c r="I176" s="2020"/>
      <c r="J176" s="2020"/>
      <c r="K176" s="2020"/>
      <c r="L176" s="2020"/>
      <c r="M176" s="2020"/>
      <c r="N176" s="1984"/>
    </row>
    <row r="177" spans="1:14" s="2021" customFormat="1" ht="12" customHeight="1">
      <c r="A177" s="1984"/>
      <c r="B177" s="2023"/>
      <c r="C177" s="2024"/>
      <c r="D177" s="2025"/>
      <c r="E177" s="2020"/>
      <c r="F177" s="2020"/>
      <c r="G177" s="2020"/>
      <c r="H177" s="2020"/>
      <c r="I177" s="2020"/>
      <c r="J177" s="2020"/>
      <c r="K177" s="2020"/>
      <c r="L177" s="2020"/>
      <c r="M177" s="2020"/>
      <c r="N177" s="1984"/>
    </row>
    <row r="178" spans="1:14" ht="12" customHeight="1">
      <c r="B178" s="2037"/>
      <c r="C178" s="2038"/>
      <c r="D178" s="2039"/>
      <c r="E178" s="2040"/>
      <c r="F178" s="2041"/>
      <c r="G178" s="2042"/>
      <c r="H178" s="2042"/>
      <c r="I178" s="2043"/>
      <c r="J178" s="2042"/>
      <c r="K178" s="2044"/>
      <c r="L178" s="2044"/>
      <c r="M178" s="2045"/>
    </row>
    <row r="179" spans="1:14" ht="12" customHeight="1">
      <c r="B179" s="2046" t="s">
        <v>2385</v>
      </c>
      <c r="C179" s="2038"/>
      <c r="D179" s="2039"/>
      <c r="E179" s="2037"/>
      <c r="F179" s="2041"/>
      <c r="G179" s="2044"/>
      <c r="H179" s="2044"/>
      <c r="I179" s="2043"/>
      <c r="J179" s="2042"/>
      <c r="K179" s="2044"/>
      <c r="L179" s="2044"/>
      <c r="M179" s="2045"/>
    </row>
    <row r="180" spans="1:14" ht="12" customHeight="1">
      <c r="B180" s="2033"/>
      <c r="G180" s="1984"/>
      <c r="H180" s="1984"/>
      <c r="I180" s="2048"/>
      <c r="J180" s="2047"/>
    </row>
    <row r="181" spans="1:14" ht="12" customHeight="1">
      <c r="B181" s="2049" t="s">
        <v>1232</v>
      </c>
      <c r="G181" s="1984"/>
      <c r="H181" s="1984"/>
      <c r="I181" s="2048"/>
      <c r="J181" s="2047"/>
    </row>
    <row r="182" spans="1:14" ht="12" customHeight="1">
      <c r="B182" s="2050"/>
      <c r="C182" s="2051"/>
      <c r="D182" s="2052"/>
      <c r="E182" s="2022"/>
      <c r="G182" s="1984"/>
      <c r="H182" s="1984"/>
      <c r="I182" s="2048"/>
      <c r="J182" s="2047"/>
    </row>
    <row r="183" spans="1:14" ht="12" customHeight="1">
      <c r="B183" s="2053" t="s">
        <v>2386</v>
      </c>
      <c r="C183" s="2054"/>
      <c r="D183" s="2054"/>
      <c r="E183" s="2054"/>
      <c r="F183" s="2055"/>
      <c r="G183" s="2056"/>
      <c r="H183" s="2056"/>
      <c r="I183" s="2057"/>
      <c r="J183" s="2058"/>
      <c r="K183" s="2059"/>
      <c r="L183" s="2059"/>
      <c r="M183" s="2059"/>
    </row>
    <row r="184" spans="1:14" ht="12" customHeight="1">
      <c r="B184" s="2060" t="s">
        <v>2387</v>
      </c>
      <c r="C184" s="2061"/>
      <c r="D184" s="2061"/>
      <c r="E184" s="2061"/>
      <c r="F184" s="2058"/>
      <c r="G184" s="2059"/>
      <c r="H184" s="2059"/>
      <c r="I184" s="2057"/>
      <c r="J184" s="2058"/>
      <c r="K184" s="2059"/>
      <c r="L184" s="2059"/>
      <c r="M184" s="2059"/>
    </row>
    <row r="185" spans="1:14" ht="12" customHeight="1">
      <c r="B185" s="2053" t="s">
        <v>2388</v>
      </c>
      <c r="C185" s="2061"/>
      <c r="D185" s="2061"/>
      <c r="E185" s="2061"/>
      <c r="F185" s="2058"/>
      <c r="G185" s="2059"/>
      <c r="H185" s="2059"/>
      <c r="I185" s="2057"/>
      <c r="J185" s="2058"/>
      <c r="K185" s="2059"/>
      <c r="L185" s="2059"/>
      <c r="M185" s="2059"/>
    </row>
    <row r="186" spans="1:14" ht="12" customHeight="1">
      <c r="B186" s="2062" t="s">
        <v>2389</v>
      </c>
      <c r="C186" s="2063"/>
      <c r="D186" s="2064"/>
      <c r="E186" s="2062"/>
      <c r="F186" s="2065"/>
      <c r="G186" s="2066"/>
      <c r="H186" s="2066"/>
      <c r="I186" s="2067"/>
      <c r="J186" s="2065"/>
      <c r="K186" s="2068"/>
      <c r="L186" s="2068"/>
      <c r="M186" s="2066"/>
    </row>
    <row r="187" spans="1:14" ht="12" customHeight="1">
      <c r="B187" s="2069" t="s">
        <v>2390</v>
      </c>
      <c r="C187" s="2063"/>
      <c r="D187" s="2064"/>
      <c r="E187" s="2062"/>
      <c r="F187" s="2065"/>
      <c r="G187" s="2066"/>
      <c r="H187" s="2066"/>
      <c r="I187" s="2067"/>
      <c r="J187" s="2065"/>
      <c r="K187" s="2068"/>
      <c r="L187" s="2068"/>
      <c r="M187" s="2066"/>
    </row>
    <row r="188" spans="1:14" ht="12" customHeight="1">
      <c r="B188" s="2070" t="s">
        <v>2391</v>
      </c>
      <c r="C188" s="2063"/>
      <c r="D188" s="2064"/>
      <c r="E188" s="2062"/>
      <c r="F188" s="2065"/>
      <c r="G188" s="2066"/>
      <c r="H188" s="2066"/>
      <c r="I188" s="2067"/>
      <c r="J188" s="2065"/>
      <c r="K188" s="2068"/>
      <c r="L188" s="2068"/>
      <c r="M188" s="2066"/>
    </row>
    <row r="189" spans="1:14" ht="12" customHeight="1">
      <c r="B189" s="2062" t="s">
        <v>2392</v>
      </c>
      <c r="G189" s="1984"/>
      <c r="H189" s="1984"/>
      <c r="I189" s="2048"/>
      <c r="J189" s="2047"/>
    </row>
    <row r="190" spans="1:14" ht="12" customHeight="1">
      <c r="B190" s="2062" t="s">
        <v>2393</v>
      </c>
      <c r="G190" s="1984"/>
      <c r="H190" s="1984"/>
      <c r="I190" s="2048"/>
      <c r="J190" s="2047"/>
    </row>
    <row r="191" spans="1:14" ht="12" customHeight="1">
      <c r="B191" s="2062" t="s">
        <v>2394</v>
      </c>
      <c r="G191" s="1984"/>
      <c r="H191" s="1984"/>
      <c r="I191" s="2048"/>
      <c r="J191" s="2047"/>
    </row>
    <row r="192" spans="1:14" ht="12" customHeight="1">
      <c r="M192" s="2071"/>
    </row>
    <row r="193" spans="1:14" ht="12" customHeight="1">
      <c r="M193" s="2071"/>
    </row>
    <row r="194" spans="1:14" ht="12" customHeight="1">
      <c r="M194" s="2071"/>
    </row>
    <row r="195" spans="1:14" ht="12" customHeight="1">
      <c r="G195" s="1984"/>
      <c r="H195" s="1984"/>
      <c r="I195" s="2048"/>
      <c r="J195" s="2047"/>
    </row>
    <row r="196" spans="1:14" ht="12" customHeight="1">
      <c r="G196" s="1984"/>
      <c r="H196" s="1984"/>
      <c r="I196" s="2048"/>
      <c r="J196" s="2047"/>
    </row>
    <row r="197" spans="1:14" ht="12" customHeight="1">
      <c r="G197" s="1984"/>
      <c r="H197" s="1984"/>
      <c r="I197" s="2048"/>
      <c r="J197" s="2047"/>
    </row>
    <row r="198" spans="1:14" ht="12" customHeight="1">
      <c r="G198" s="1984"/>
      <c r="H198" s="1984"/>
      <c r="I198" s="2048"/>
      <c r="J198" s="2047"/>
    </row>
    <row r="199" spans="1:14" ht="12" customHeight="1">
      <c r="G199" s="1984"/>
      <c r="H199" s="1984"/>
      <c r="I199" s="2048"/>
      <c r="J199" s="2047"/>
    </row>
    <row r="200" spans="1:14" ht="12" customHeight="1">
      <c r="G200" s="1984"/>
      <c r="H200" s="1984"/>
      <c r="I200" s="2048"/>
      <c r="J200" s="2047"/>
    </row>
    <row r="201" spans="1:14" ht="12" customHeight="1">
      <c r="G201" s="1984"/>
      <c r="H201" s="1984"/>
      <c r="I201" s="2048"/>
      <c r="J201" s="2047"/>
    </row>
    <row r="202" spans="1:14" ht="12" customHeight="1"/>
    <row r="203" spans="1:14" s="2074" customFormat="1" ht="12" customHeight="1">
      <c r="A203" s="2072"/>
      <c r="B203" s="1974"/>
      <c r="C203" s="1977"/>
      <c r="D203" s="1978"/>
      <c r="E203" s="1974"/>
      <c r="F203" s="2047"/>
      <c r="G203" s="1980"/>
      <c r="H203" s="1980"/>
      <c r="I203" s="1981"/>
      <c r="J203" s="1982"/>
      <c r="K203" s="1980"/>
      <c r="L203" s="1980"/>
      <c r="M203" s="1984"/>
      <c r="N203" s="2073"/>
    </row>
    <row r="204" spans="1:14" s="2074" customFormat="1" ht="12" customHeight="1">
      <c r="A204" s="2072"/>
      <c r="B204" s="1974"/>
      <c r="C204" s="1977"/>
      <c r="D204" s="1978"/>
      <c r="E204" s="1974"/>
      <c r="F204" s="2047"/>
      <c r="G204" s="1980"/>
      <c r="H204" s="1980"/>
      <c r="I204" s="1981"/>
      <c r="J204" s="1982"/>
      <c r="K204" s="1980"/>
      <c r="L204" s="1980"/>
      <c r="M204" s="1984"/>
      <c r="N204" s="2073"/>
    </row>
    <row r="205" spans="1:14" s="2074" customFormat="1" ht="12" customHeight="1">
      <c r="A205" s="2072"/>
      <c r="B205" s="1974"/>
      <c r="C205" s="1977"/>
      <c r="D205" s="1978"/>
      <c r="E205" s="1974"/>
      <c r="F205" s="2047"/>
      <c r="G205" s="1980"/>
      <c r="H205" s="1980"/>
      <c r="I205" s="1981"/>
      <c r="J205" s="1982"/>
      <c r="K205" s="1980"/>
      <c r="L205" s="1980"/>
      <c r="M205" s="1984"/>
      <c r="N205" s="2073"/>
    </row>
    <row r="206" spans="1:14" s="2074" customFormat="1" ht="12" customHeight="1">
      <c r="A206" s="2072"/>
      <c r="B206" s="1974"/>
      <c r="C206" s="1977"/>
      <c r="D206" s="1978"/>
      <c r="E206" s="1974"/>
      <c r="F206" s="2047"/>
      <c r="G206" s="1980"/>
      <c r="H206" s="1980"/>
      <c r="I206" s="1981"/>
      <c r="J206" s="1982"/>
      <c r="K206" s="1980"/>
      <c r="L206" s="1980"/>
      <c r="M206" s="1984"/>
      <c r="N206" s="2073"/>
    </row>
    <row r="207" spans="1:14" s="2074" customFormat="1" ht="12" customHeight="1">
      <c r="A207" s="2072"/>
      <c r="B207" s="1974"/>
      <c r="C207" s="1977"/>
      <c r="D207" s="1978"/>
      <c r="E207" s="1974"/>
      <c r="F207" s="2047"/>
      <c r="G207" s="1980"/>
      <c r="H207" s="1980"/>
      <c r="I207" s="1981"/>
      <c r="J207" s="1982"/>
      <c r="K207" s="1980"/>
      <c r="L207" s="1980"/>
      <c r="M207" s="1984"/>
      <c r="N207" s="2073"/>
    </row>
    <row r="208" spans="1:14" s="2074" customFormat="1" ht="12" customHeight="1">
      <c r="A208" s="2072"/>
      <c r="B208" s="1974"/>
      <c r="C208" s="1977"/>
      <c r="D208" s="1978"/>
      <c r="E208" s="1974"/>
      <c r="F208" s="2047"/>
      <c r="G208" s="1980"/>
      <c r="H208" s="1980"/>
      <c r="I208" s="1981"/>
      <c r="J208" s="1982"/>
      <c r="K208" s="1980"/>
      <c r="L208" s="1980"/>
      <c r="M208" s="1984"/>
      <c r="N208" s="2073"/>
    </row>
    <row r="209" spans="1:14" s="2074" customFormat="1" ht="12" customHeight="1">
      <c r="A209" s="2072"/>
      <c r="B209" s="1974"/>
      <c r="C209" s="1977"/>
      <c r="D209" s="1978"/>
      <c r="E209" s="1974"/>
      <c r="F209" s="2047"/>
      <c r="G209" s="1980"/>
      <c r="H209" s="1980"/>
      <c r="I209" s="1981"/>
      <c r="J209" s="1982"/>
      <c r="K209" s="1980"/>
      <c r="L209" s="1980"/>
      <c r="M209" s="1984"/>
      <c r="N209" s="2073"/>
    </row>
    <row r="210" spans="1:14" s="2074" customFormat="1" ht="12" customHeight="1">
      <c r="A210" s="2072"/>
      <c r="B210" s="1974"/>
      <c r="C210" s="1977"/>
      <c r="D210" s="1978"/>
      <c r="E210" s="1974"/>
      <c r="F210" s="2047"/>
      <c r="G210" s="1980"/>
      <c r="H210" s="1980"/>
      <c r="I210" s="1981"/>
      <c r="J210" s="1982"/>
      <c r="K210" s="1980"/>
      <c r="L210" s="1980"/>
      <c r="M210" s="1984"/>
      <c r="N210" s="2073"/>
    </row>
    <row r="211" spans="1:14" s="2074" customFormat="1" ht="12" customHeight="1">
      <c r="A211" s="2072"/>
      <c r="B211" s="1974"/>
      <c r="C211" s="1977"/>
      <c r="D211" s="1978"/>
      <c r="E211" s="1974"/>
      <c r="F211" s="2047"/>
      <c r="G211" s="1980"/>
      <c r="H211" s="1980"/>
      <c r="I211" s="1981"/>
      <c r="J211" s="1982"/>
      <c r="K211" s="1980"/>
      <c r="L211" s="1980"/>
      <c r="M211" s="1984"/>
      <c r="N211" s="2073"/>
    </row>
    <row r="212" spans="1:14" s="2074" customFormat="1" ht="12" customHeight="1">
      <c r="A212" s="2072"/>
      <c r="B212" s="1974"/>
      <c r="C212" s="1977"/>
      <c r="D212" s="1978"/>
      <c r="E212" s="1974"/>
      <c r="F212" s="2047"/>
      <c r="G212" s="1980"/>
      <c r="H212" s="1980"/>
      <c r="I212" s="1981"/>
      <c r="J212" s="1982"/>
      <c r="K212" s="1980"/>
      <c r="L212" s="1980"/>
      <c r="M212" s="1984"/>
      <c r="N212" s="2073"/>
    </row>
    <row r="213" spans="1:14" s="2074" customFormat="1" ht="12" customHeight="1">
      <c r="A213" s="2072"/>
      <c r="B213" s="1974"/>
      <c r="C213" s="1977"/>
      <c r="D213" s="1978"/>
      <c r="E213" s="1974"/>
      <c r="F213" s="2047"/>
      <c r="G213" s="1980"/>
      <c r="H213" s="1980"/>
      <c r="I213" s="1981"/>
      <c r="J213" s="1982"/>
      <c r="K213" s="1980"/>
      <c r="L213" s="1980"/>
      <c r="M213" s="1984"/>
      <c r="N213" s="2073"/>
    </row>
    <row r="214" spans="1:14" s="2074" customFormat="1" ht="12" customHeight="1">
      <c r="A214" s="2072"/>
      <c r="B214" s="1974"/>
      <c r="C214" s="1977"/>
      <c r="D214" s="1978"/>
      <c r="E214" s="1974"/>
      <c r="F214" s="2047"/>
      <c r="G214" s="1980"/>
      <c r="H214" s="1980"/>
      <c r="I214" s="1981"/>
      <c r="J214" s="1982"/>
      <c r="K214" s="1980"/>
      <c r="L214" s="1980"/>
      <c r="M214" s="1984"/>
      <c r="N214" s="2073"/>
    </row>
    <row r="215" spans="1:14" s="2074" customFormat="1" ht="12" customHeight="1">
      <c r="A215" s="2072"/>
      <c r="B215" s="1974"/>
      <c r="C215" s="1977"/>
      <c r="D215" s="1978"/>
      <c r="E215" s="1974"/>
      <c r="F215" s="2047"/>
      <c r="G215" s="1980"/>
      <c r="H215" s="1980"/>
      <c r="I215" s="1981"/>
      <c r="J215" s="1982"/>
      <c r="K215" s="1980"/>
      <c r="L215" s="1980"/>
      <c r="M215" s="1984"/>
      <c r="N215" s="2073"/>
    </row>
    <row r="216" spans="1:14" s="2074" customFormat="1" ht="12" customHeight="1">
      <c r="A216" s="2072"/>
      <c r="B216" s="1974"/>
      <c r="C216" s="1977"/>
      <c r="D216" s="1978"/>
      <c r="E216" s="1974"/>
      <c r="F216" s="2047"/>
      <c r="G216" s="1980"/>
      <c r="H216" s="1980"/>
      <c r="I216" s="1981"/>
      <c r="J216" s="1982"/>
      <c r="K216" s="1980"/>
      <c r="L216" s="1980"/>
      <c r="M216" s="1984"/>
      <c r="N216" s="2073"/>
    </row>
    <row r="217" spans="1:14" s="2074" customFormat="1" ht="12" customHeight="1">
      <c r="A217" s="2072"/>
      <c r="B217" s="1974"/>
      <c r="C217" s="1977"/>
      <c r="D217" s="1978"/>
      <c r="E217" s="1974"/>
      <c r="F217" s="2047"/>
      <c r="G217" s="1980"/>
      <c r="H217" s="1980"/>
      <c r="I217" s="1981"/>
      <c r="J217" s="1982"/>
      <c r="K217" s="1980"/>
      <c r="L217" s="1980"/>
      <c r="M217" s="1984"/>
      <c r="N217" s="2073"/>
    </row>
    <row r="218" spans="1:14" s="2074" customFormat="1" ht="12" customHeight="1">
      <c r="A218" s="2072"/>
      <c r="B218" s="1974"/>
      <c r="C218" s="1977"/>
      <c r="D218" s="1978"/>
      <c r="E218" s="1974"/>
      <c r="F218" s="2047"/>
      <c r="G218" s="1980"/>
      <c r="H218" s="1980"/>
      <c r="I218" s="1981"/>
      <c r="J218" s="1982"/>
      <c r="K218" s="1980"/>
      <c r="L218" s="1980"/>
      <c r="M218" s="1984"/>
      <c r="N218" s="2073"/>
    </row>
    <row r="219" spans="1:14" ht="12" customHeight="1"/>
    <row r="220" spans="1:14" ht="12" customHeight="1"/>
    <row r="221" spans="1:14" ht="12" customHeight="1"/>
    <row r="222" spans="1:14" ht="12" customHeight="1"/>
    <row r="223" spans="1:14" ht="12" customHeight="1"/>
    <row r="224" spans="1:1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4.7" customHeight="1"/>
    <row r="257" ht="12.2"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4.7" customHeight="1"/>
    <row r="297" ht="12.2" customHeight="1"/>
  </sheetData>
  <mergeCells count="6">
    <mergeCell ref="B1:M1"/>
    <mergeCell ref="B2:M2"/>
    <mergeCell ref="B3:M3"/>
    <mergeCell ref="B4:M4"/>
    <mergeCell ref="E6:F6"/>
    <mergeCell ref="G6:I6"/>
  </mergeCells>
  <printOptions horizontalCentered="1" verticalCentered="1"/>
  <pageMargins left="0.34" right="0.15" top="0.5" bottom="0.25" header="0.25" footer="0.25"/>
  <pageSetup scale="58" firstPageNumber="38" fitToHeight="4" orientation="landscape" useFirstPageNumber="1" r:id="rId1"/>
  <headerFooter alignWithMargins="0">
    <oddHeader>&amp;L&amp;8Page 40&amp;R&amp;8Page 40</oddHeader>
  </headerFooter>
  <rowBreaks count="2" manualBreakCount="2">
    <brk id="67" min="1" max="12" man="1"/>
    <brk id="126"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C117" sqref="C117:H117"/>
    </sheetView>
  </sheetViews>
  <sheetFormatPr defaultColWidth="9.140625" defaultRowHeight="1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c r="A1" s="156" t="s">
        <v>1054</v>
      </c>
      <c r="C1" s="158" t="s">
        <v>1156</v>
      </c>
      <c r="D1" s="158"/>
      <c r="E1" s="158"/>
    </row>
    <row r="2" spans="1:5" ht="12.75" thickTop="1">
      <c r="A2" s="159"/>
      <c r="B2" s="159"/>
      <c r="C2" s="159" t="s">
        <v>1156</v>
      </c>
      <c r="D2" s="160" t="s">
        <v>675</v>
      </c>
      <c r="E2" s="161" t="s">
        <v>1086</v>
      </c>
    </row>
    <row r="3" spans="1:5">
      <c r="C3" s="157" t="s">
        <v>1156</v>
      </c>
      <c r="D3" s="162"/>
    </row>
    <row r="4" spans="1:5">
      <c r="A4" s="163" t="s">
        <v>1807</v>
      </c>
      <c r="C4" s="157" t="s">
        <v>1156</v>
      </c>
      <c r="D4" s="164" t="s">
        <v>10</v>
      </c>
      <c r="E4" s="165" t="s">
        <v>21</v>
      </c>
    </row>
    <row r="5" spans="1:5">
      <c r="A5" s="163" t="s">
        <v>1809</v>
      </c>
      <c r="C5" s="157" t="s">
        <v>1156</v>
      </c>
      <c r="D5" s="164" t="s">
        <v>10</v>
      </c>
      <c r="E5" s="165" t="s">
        <v>21</v>
      </c>
    </row>
    <row r="6" spans="1:5">
      <c r="A6" s="163" t="s">
        <v>1808</v>
      </c>
      <c r="C6" s="157" t="s">
        <v>1156</v>
      </c>
      <c r="D6" s="162" t="s">
        <v>11</v>
      </c>
      <c r="E6" s="165" t="s">
        <v>932</v>
      </c>
    </row>
    <row r="7" spans="1:5">
      <c r="A7" s="163" t="s">
        <v>1810</v>
      </c>
      <c r="C7" s="157" t="s">
        <v>1156</v>
      </c>
      <c r="D7" s="164" t="s">
        <v>12</v>
      </c>
      <c r="E7" s="165" t="s">
        <v>933</v>
      </c>
    </row>
    <row r="8" spans="1:5">
      <c r="A8" s="163" t="s">
        <v>377</v>
      </c>
      <c r="C8" s="157" t="s">
        <v>1156</v>
      </c>
      <c r="D8" s="164"/>
      <c r="E8" s="166"/>
    </row>
    <row r="9" spans="1:5">
      <c r="B9" s="162" t="s">
        <v>664</v>
      </c>
      <c r="C9" s="162" t="s">
        <v>1156</v>
      </c>
      <c r="D9" s="164" t="s">
        <v>13</v>
      </c>
      <c r="E9" s="165" t="s">
        <v>22</v>
      </c>
    </row>
    <row r="10" spans="1:5">
      <c r="B10" s="162" t="s">
        <v>965</v>
      </c>
      <c r="C10" s="157" t="s">
        <v>1156</v>
      </c>
      <c r="D10" s="164"/>
      <c r="E10" s="166"/>
    </row>
    <row r="11" spans="1:5">
      <c r="B11" s="162" t="s">
        <v>1811</v>
      </c>
      <c r="C11" s="157" t="s">
        <v>1156</v>
      </c>
      <c r="D11" s="164" t="s">
        <v>14</v>
      </c>
      <c r="E11" s="165" t="s">
        <v>1143</v>
      </c>
    </row>
    <row r="12" spans="1:5">
      <c r="B12" s="164" t="s">
        <v>1812</v>
      </c>
      <c r="C12" s="157" t="s">
        <v>1156</v>
      </c>
      <c r="D12" s="164" t="s">
        <v>15</v>
      </c>
      <c r="E12" s="165" t="s">
        <v>1029</v>
      </c>
    </row>
    <row r="13" spans="1:5">
      <c r="B13" s="162" t="s">
        <v>1136</v>
      </c>
      <c r="C13" s="157" t="s">
        <v>1156</v>
      </c>
      <c r="D13" s="164" t="s">
        <v>16</v>
      </c>
      <c r="E13" s="165" t="s">
        <v>628</v>
      </c>
    </row>
    <row r="14" spans="1:5">
      <c r="A14" s="163" t="s">
        <v>502</v>
      </c>
      <c r="B14" s="162"/>
      <c r="D14" s="164"/>
      <c r="E14" s="166"/>
    </row>
    <row r="15" spans="1:5">
      <c r="A15" s="167"/>
      <c r="B15" s="157" t="s">
        <v>1813</v>
      </c>
      <c r="C15" s="157" t="s">
        <v>1156</v>
      </c>
      <c r="D15" s="164" t="s">
        <v>17</v>
      </c>
      <c r="E15" s="165" t="s">
        <v>629</v>
      </c>
    </row>
    <row r="16" spans="1:5">
      <c r="A16" s="167"/>
      <c r="B16" s="157" t="s">
        <v>1814</v>
      </c>
      <c r="C16" s="157" t="s">
        <v>1156</v>
      </c>
      <c r="D16" s="164" t="s">
        <v>674</v>
      </c>
      <c r="E16" s="165" t="s">
        <v>1030</v>
      </c>
    </row>
    <row r="17" spans="1:5">
      <c r="B17" s="162" t="s">
        <v>978</v>
      </c>
      <c r="C17" s="157" t="s">
        <v>1156</v>
      </c>
    </row>
    <row r="18" spans="1:5">
      <c r="B18" s="162" t="s">
        <v>1820</v>
      </c>
      <c r="D18" s="164" t="s">
        <v>18</v>
      </c>
      <c r="E18" s="165" t="s">
        <v>1031</v>
      </c>
    </row>
    <row r="19" spans="1:5">
      <c r="A19" s="163" t="s">
        <v>1087</v>
      </c>
      <c r="C19" s="157" t="s">
        <v>1156</v>
      </c>
      <c r="D19" s="164"/>
      <c r="E19" s="166"/>
    </row>
    <row r="20" spans="1:5">
      <c r="B20" s="162" t="s">
        <v>1815</v>
      </c>
      <c r="C20" s="157" t="s">
        <v>1156</v>
      </c>
      <c r="D20" s="164" t="s">
        <v>19</v>
      </c>
      <c r="E20" s="165" t="s">
        <v>50</v>
      </c>
    </row>
    <row r="21" spans="1:5">
      <c r="B21" s="162" t="s">
        <v>1816</v>
      </c>
      <c r="C21" s="157" t="s">
        <v>1156</v>
      </c>
      <c r="D21" s="164" t="s">
        <v>20</v>
      </c>
      <c r="E21" s="165" t="s">
        <v>1582</v>
      </c>
    </row>
    <row r="22" spans="1:5">
      <c r="A22" s="163"/>
      <c r="B22" s="157" t="s">
        <v>1804</v>
      </c>
      <c r="C22" s="157" t="s">
        <v>1156</v>
      </c>
      <c r="D22" s="162" t="s">
        <v>1806</v>
      </c>
      <c r="E22" s="1398" t="s">
        <v>1583</v>
      </c>
    </row>
    <row r="23" spans="1:5">
      <c r="A23" s="163"/>
      <c r="B23" s="157" t="s">
        <v>1805</v>
      </c>
      <c r="D23" s="162" t="s">
        <v>630</v>
      </c>
      <c r="E23" s="1398" t="s">
        <v>950</v>
      </c>
    </row>
    <row r="24" spans="1:5">
      <c r="A24" s="163" t="s">
        <v>1581</v>
      </c>
      <c r="C24" s="157" t="s">
        <v>1156</v>
      </c>
      <c r="D24" s="162" t="s">
        <v>1372</v>
      </c>
      <c r="E24" s="165" t="s">
        <v>951</v>
      </c>
    </row>
    <row r="25" spans="1:5">
      <c r="A25" s="163" t="s">
        <v>1817</v>
      </c>
      <c r="C25" s="157" t="s">
        <v>1156</v>
      </c>
      <c r="D25" s="164" t="s">
        <v>2041</v>
      </c>
      <c r="E25" s="1398" t="s">
        <v>2038</v>
      </c>
    </row>
    <row r="26" spans="1:5">
      <c r="A26" s="163" t="s">
        <v>1818</v>
      </c>
      <c r="C26" s="157" t="s">
        <v>1156</v>
      </c>
      <c r="D26" s="164" t="s">
        <v>557</v>
      </c>
      <c r="E26" s="1398">
        <v>34</v>
      </c>
    </row>
    <row r="27" spans="1:5">
      <c r="A27" s="163" t="s">
        <v>1819</v>
      </c>
      <c r="C27" s="157" t="s">
        <v>1156</v>
      </c>
      <c r="D27" s="164" t="s">
        <v>551</v>
      </c>
      <c r="E27" s="1398">
        <v>35</v>
      </c>
    </row>
    <row r="28" spans="1:5">
      <c r="A28" s="163" t="s">
        <v>1821</v>
      </c>
      <c r="D28" s="164" t="s">
        <v>676</v>
      </c>
      <c r="E28" s="1398">
        <v>36</v>
      </c>
    </row>
    <row r="29" spans="1:5">
      <c r="A29" s="163" t="s">
        <v>1822</v>
      </c>
      <c r="D29" s="164" t="s">
        <v>1373</v>
      </c>
      <c r="E29" s="1398">
        <v>37</v>
      </c>
    </row>
    <row r="30" spans="1:5">
      <c r="A30" s="168" t="s">
        <v>1823</v>
      </c>
      <c r="C30" s="157" t="s">
        <v>1156</v>
      </c>
      <c r="D30" s="164" t="s">
        <v>39</v>
      </c>
      <c r="E30" s="165" t="s">
        <v>972</v>
      </c>
    </row>
    <row r="31" spans="1:5">
      <c r="A31" s="163" t="s">
        <v>1498</v>
      </c>
      <c r="C31" s="157" t="s">
        <v>1156</v>
      </c>
      <c r="D31" s="162"/>
      <c r="E31" s="166"/>
    </row>
    <row r="32" spans="1:5">
      <c r="B32" s="162" t="s">
        <v>1824</v>
      </c>
      <c r="C32" s="157" t="s">
        <v>1156</v>
      </c>
      <c r="D32" s="164" t="s">
        <v>1499</v>
      </c>
      <c r="E32" s="1398" t="s">
        <v>2039</v>
      </c>
    </row>
    <row r="33" spans="1:5">
      <c r="A33" s="167"/>
      <c r="D33" s="164"/>
      <c r="E33" s="166"/>
    </row>
    <row r="34" spans="1:5">
      <c r="A34" s="167"/>
      <c r="D34" s="164"/>
      <c r="E34" s="166"/>
    </row>
    <row r="35" spans="1:5" ht="15.75" customHeight="1" thickBot="1">
      <c r="A35" s="2191" t="s">
        <v>1053</v>
      </c>
      <c r="B35" s="2191"/>
      <c r="C35" s="2191"/>
      <c r="D35" s="2191"/>
      <c r="E35" s="2191"/>
    </row>
    <row r="36" spans="1:5" ht="12.75" thickTop="1">
      <c r="B36" s="168"/>
      <c r="C36" s="169"/>
      <c r="D36" s="169"/>
      <c r="E36" s="170"/>
    </row>
    <row r="37" spans="1:5" ht="1.5" customHeight="1">
      <c r="B37" s="168"/>
      <c r="C37" s="169"/>
      <c r="D37" s="169"/>
      <c r="E37" s="170"/>
    </row>
    <row r="38" spans="1:5" hidden="1">
      <c r="B38" s="168"/>
      <c r="C38" s="169"/>
      <c r="D38" s="169"/>
      <c r="E38" s="170"/>
    </row>
    <row r="39" spans="1:5" hidden="1">
      <c r="B39" s="168"/>
      <c r="C39" s="169"/>
      <c r="D39" s="169"/>
      <c r="E39" s="170"/>
    </row>
    <row r="40" spans="1:5">
      <c r="A40" s="2188" t="s">
        <v>683</v>
      </c>
      <c r="B40" s="2188"/>
      <c r="C40" s="2188"/>
      <c r="D40" s="2188"/>
      <c r="E40" s="2188"/>
    </row>
    <row r="41" spans="1:5">
      <c r="A41" s="2189" t="s">
        <v>1580</v>
      </c>
      <c r="B41" s="2189"/>
      <c r="C41" s="2189"/>
      <c r="D41" s="2189"/>
      <c r="E41" s="2189"/>
    </row>
    <row r="42" spans="1:5" ht="12.75" customHeight="1">
      <c r="A42" s="2190" t="s">
        <v>1012</v>
      </c>
      <c r="B42" s="2190"/>
      <c r="C42" s="2190"/>
      <c r="D42" s="2190"/>
      <c r="E42" s="2190"/>
    </row>
    <row r="43" spans="1:5" ht="6.75" customHeight="1">
      <c r="A43" s="162"/>
      <c r="B43" s="171"/>
    </row>
    <row r="44" spans="1:5">
      <c r="A44" s="180" t="s">
        <v>973</v>
      </c>
      <c r="B44" s="181" t="s">
        <v>1847</v>
      </c>
    </row>
    <row r="45" spans="1:5" ht="6.75" customHeight="1">
      <c r="A45" s="182"/>
      <c r="B45" s="181"/>
    </row>
    <row r="46" spans="1:5">
      <c r="A46" s="180" t="s">
        <v>974</v>
      </c>
      <c r="B46" s="164" t="s">
        <v>1585</v>
      </c>
    </row>
    <row r="47" spans="1:5" ht="9.75" customHeight="1">
      <c r="A47" s="184"/>
      <c r="B47" s="183"/>
    </row>
    <row r="48" spans="1:5">
      <c r="A48" s="164" t="s">
        <v>1584</v>
      </c>
      <c r="B48" s="164" t="s">
        <v>1589</v>
      </c>
      <c r="C48" s="172"/>
    </row>
    <row r="49" spans="1:3" ht="9.75" customHeight="1">
      <c r="A49" s="183"/>
      <c r="B49" s="183"/>
      <c r="C49" s="172"/>
    </row>
    <row r="50" spans="1:3">
      <c r="A50" s="195" t="s">
        <v>1586</v>
      </c>
      <c r="B50" s="193" t="s">
        <v>1590</v>
      </c>
    </row>
    <row r="51" spans="1:3">
      <c r="B51" s="164" t="s">
        <v>1726</v>
      </c>
    </row>
    <row r="52" spans="1:3">
      <c r="A52" s="185"/>
      <c r="B52" s="183" t="s">
        <v>1746</v>
      </c>
    </row>
    <row r="53" spans="1:3" ht="4.5" customHeight="1">
      <c r="A53" s="185"/>
      <c r="B53" s="185"/>
    </row>
    <row r="54" spans="1:3">
      <c r="A54" s="185"/>
      <c r="B54" s="196" t="s">
        <v>1587</v>
      </c>
    </row>
    <row r="55" spans="1:3" ht="8.25" customHeight="1">
      <c r="A55" s="185"/>
      <c r="B55" s="186"/>
    </row>
    <row r="56" spans="1:3">
      <c r="A56" s="187"/>
      <c r="B56" s="164" t="s">
        <v>1727</v>
      </c>
    </row>
    <row r="57" spans="1:3">
      <c r="A57" s="188"/>
      <c r="B57" s="185" t="s">
        <v>1729</v>
      </c>
    </row>
    <row r="58" spans="1:3">
      <c r="A58" s="189"/>
      <c r="B58" s="185" t="s">
        <v>1730</v>
      </c>
    </row>
    <row r="59" spans="1:3">
      <c r="A59" s="190"/>
      <c r="B59" s="1187" t="s">
        <v>1731</v>
      </c>
    </row>
    <row r="60" spans="1:3">
      <c r="A60" s="191"/>
      <c r="B60" s="1187" t="s">
        <v>1732</v>
      </c>
    </row>
    <row r="61" spans="1:3" ht="6" customHeight="1">
      <c r="A61" s="192"/>
      <c r="B61" s="184"/>
    </row>
    <row r="62" spans="1:3">
      <c r="A62" s="164" t="s">
        <v>1588</v>
      </c>
      <c r="B62" s="193" t="s">
        <v>1728</v>
      </c>
    </row>
    <row r="63" spans="1:3">
      <c r="A63" s="183"/>
      <c r="B63" s="164" t="s">
        <v>1743</v>
      </c>
    </row>
    <row r="64" spans="1:3">
      <c r="A64" s="190"/>
      <c r="B64" s="1189" t="s">
        <v>1733</v>
      </c>
    </row>
    <row r="65" spans="1:9">
      <c r="A65" s="183"/>
      <c r="B65" s="164" t="s">
        <v>1744</v>
      </c>
    </row>
    <row r="66" spans="1:9">
      <c r="A66" s="185"/>
      <c r="B66" s="185" t="s">
        <v>1734</v>
      </c>
    </row>
    <row r="67" spans="1:9" ht="12" customHeight="1">
      <c r="A67" s="183"/>
      <c r="B67" s="164" t="s">
        <v>1745</v>
      </c>
    </row>
    <row r="68" spans="1:9">
      <c r="A68" s="184"/>
      <c r="B68" s="185" t="s">
        <v>1735</v>
      </c>
    </row>
    <row r="69" spans="1:9">
      <c r="A69" s="185"/>
      <c r="B69" s="183" t="s">
        <v>1736</v>
      </c>
    </row>
    <row r="70" spans="1:9" ht="13.5" customHeight="1">
      <c r="A70" s="185"/>
      <c r="B70" s="183" t="s">
        <v>1737</v>
      </c>
    </row>
    <row r="71" spans="1:9" ht="12" customHeight="1">
      <c r="A71" s="187"/>
      <c r="B71" s="1188" t="s">
        <v>1591</v>
      </c>
    </row>
    <row r="72" spans="1:9" ht="9" customHeight="1">
      <c r="A72" s="187"/>
      <c r="B72" s="194"/>
    </row>
    <row r="73" spans="1:9">
      <c r="A73" s="184" t="s">
        <v>1592</v>
      </c>
      <c r="B73" s="164" t="s">
        <v>1739</v>
      </c>
    </row>
    <row r="74" spans="1:9">
      <c r="A74" s="184"/>
      <c r="B74" s="164" t="s">
        <v>1738</v>
      </c>
    </row>
    <row r="75" spans="1:9" ht="8.25" customHeight="1">
      <c r="A75" s="184"/>
      <c r="B75" s="184"/>
    </row>
    <row r="76" spans="1:9" ht="12.2" customHeight="1">
      <c r="A76" s="184" t="s">
        <v>1593</v>
      </c>
      <c r="B76" s="193" t="s">
        <v>1740</v>
      </c>
    </row>
    <row r="77" spans="1:9" ht="12.2" customHeight="1">
      <c r="A77" s="185"/>
      <c r="B77" s="164" t="s">
        <v>1594</v>
      </c>
      <c r="C77" s="174"/>
      <c r="D77" s="175"/>
      <c r="E77" s="176"/>
      <c r="F77" s="176"/>
      <c r="G77" s="176"/>
      <c r="H77" s="176"/>
      <c r="I77" s="176"/>
    </row>
    <row r="78" spans="1:9" ht="11.25" customHeight="1">
      <c r="A78" s="185"/>
      <c r="B78" s="185" t="s">
        <v>1742</v>
      </c>
      <c r="C78" s="174"/>
      <c r="D78" s="177"/>
      <c r="E78" s="177"/>
      <c r="F78" s="177"/>
      <c r="G78" s="177"/>
      <c r="H78" s="177"/>
      <c r="I78" s="176"/>
    </row>
    <row r="79" spans="1:9" ht="12.2" customHeight="1">
      <c r="A79" s="185"/>
      <c r="B79" s="164" t="s">
        <v>1595</v>
      </c>
      <c r="C79" s="174"/>
      <c r="D79" s="177"/>
      <c r="E79" s="177"/>
      <c r="F79" s="177"/>
      <c r="G79" s="177"/>
      <c r="H79" s="177"/>
      <c r="I79" s="176"/>
    </row>
    <row r="80" spans="1:9" ht="11.25" customHeight="1">
      <c r="A80" s="184"/>
      <c r="B80" s="185" t="s">
        <v>1741</v>
      </c>
      <c r="C80" s="174"/>
      <c r="D80" s="177"/>
      <c r="E80" s="177"/>
      <c r="F80" s="177"/>
      <c r="G80" s="177"/>
      <c r="H80" s="177"/>
      <c r="I80" s="176"/>
    </row>
    <row r="81" spans="1:2" ht="12.2" customHeight="1">
      <c r="A81" s="167"/>
    </row>
    <row r="82" spans="1:2" ht="12.2" customHeight="1">
      <c r="A82" s="167"/>
    </row>
    <row r="83" spans="1:2" ht="3.75" customHeight="1">
      <c r="A83" s="167"/>
    </row>
    <row r="84" spans="1:2" ht="12.2" customHeight="1">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A33" sqref="A33"/>
    </sheetView>
  </sheetViews>
  <sheetFormatPr defaultColWidth="8" defaultRowHeight="12.75"/>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c r="A1" s="2630" t="str">
        <f>'Single Audit Cover'!A7</f>
        <v>Rockford SD 205</v>
      </c>
      <c r="B1" s="2630"/>
      <c r="C1" s="2630"/>
      <c r="D1" s="2630"/>
      <c r="E1" s="2630"/>
      <c r="F1" s="2630"/>
    </row>
    <row r="2" spans="1:7" ht="13.5" customHeight="1">
      <c r="A2" s="2631">
        <f>'Single Audit Cover'!E7</f>
        <v>4101205025</v>
      </c>
      <c r="B2" s="2631"/>
      <c r="C2" s="2631"/>
      <c r="D2" s="2631"/>
      <c r="E2" s="2631"/>
      <c r="F2" s="2631"/>
      <c r="G2" s="1043"/>
    </row>
    <row r="3" spans="1:7" ht="15.75" customHeight="1">
      <c r="A3" s="2632" t="s">
        <v>1257</v>
      </c>
      <c r="B3" s="2632"/>
      <c r="C3" s="2632"/>
      <c r="D3" s="2632"/>
      <c r="E3" s="2632"/>
      <c r="F3" s="2632"/>
    </row>
    <row r="4" spans="1:7" ht="13.5" customHeight="1">
      <c r="A4" s="2633" t="str">
        <f>'Single Audit Cover'!A4</f>
        <v>Year Ending June 30, 2020</v>
      </c>
      <c r="B4" s="2633"/>
      <c r="C4" s="2633"/>
      <c r="D4" s="2633"/>
      <c r="E4" s="2633"/>
      <c r="F4" s="2633"/>
    </row>
    <row r="5" spans="1:7" ht="8.25" customHeight="1">
      <c r="C5" s="295"/>
      <c r="D5" s="295"/>
    </row>
    <row r="6" spans="1:7" ht="13.5" customHeight="1">
      <c r="A6" s="1044" t="s">
        <v>1694</v>
      </c>
      <c r="C6" s="295"/>
      <c r="D6" s="295"/>
    </row>
    <row r="7" spans="1:7" ht="60.95" customHeight="1">
      <c r="A7" s="2629" t="s">
        <v>2192</v>
      </c>
      <c r="B7" s="2629"/>
      <c r="C7" s="2629"/>
      <c r="D7" s="2629"/>
      <c r="E7" s="2629"/>
      <c r="F7" s="2629"/>
    </row>
    <row r="8" spans="1:7" ht="12" customHeight="1">
      <c r="A8" s="1044"/>
      <c r="B8" s="1050"/>
      <c r="C8" s="1050"/>
      <c r="D8" s="1050"/>
    </row>
    <row r="9" spans="1:7" ht="15" customHeight="1">
      <c r="A9" s="1045" t="s">
        <v>1695</v>
      </c>
      <c r="B9" s="1048"/>
      <c r="C9" s="1048"/>
      <c r="D9" s="1048"/>
      <c r="E9" s="1046"/>
      <c r="F9" s="1046"/>
      <c r="G9" s="1046"/>
    </row>
    <row r="10" spans="1:7" ht="15" customHeight="1">
      <c r="A10" s="1047" t="s">
        <v>1524</v>
      </c>
      <c r="B10" s="1048"/>
      <c r="C10" s="1049"/>
      <c r="D10" s="1048" t="s">
        <v>1525</v>
      </c>
      <c r="E10" s="1049" t="s">
        <v>2042</v>
      </c>
      <c r="F10" s="1048" t="s">
        <v>98</v>
      </c>
      <c r="G10" s="1046"/>
    </row>
    <row r="11" spans="1:7" ht="12" customHeight="1">
      <c r="A11" s="1047"/>
      <c r="B11" s="1048"/>
      <c r="C11" s="1453"/>
      <c r="D11" s="1048"/>
      <c r="E11" s="1453"/>
      <c r="F11" s="1048"/>
      <c r="G11" s="1046"/>
    </row>
    <row r="12" spans="1:7">
      <c r="A12" s="1044" t="s">
        <v>1559</v>
      </c>
      <c r="C12" s="1028"/>
      <c r="D12" s="1028"/>
    </row>
    <row r="13" spans="1:7" ht="21.75" customHeight="1">
      <c r="A13" s="2629" t="s">
        <v>2193</v>
      </c>
      <c r="B13" s="2629"/>
      <c r="C13" s="2629"/>
      <c r="D13" s="2629"/>
      <c r="E13" s="2629"/>
      <c r="F13" s="2629"/>
    </row>
    <row r="14" spans="1:7" ht="9.75" customHeight="1">
      <c r="C14" s="1028"/>
      <c r="D14" s="1028"/>
    </row>
    <row r="15" spans="1:7" ht="13.5" customHeight="1">
      <c r="C15" s="1404" t="s">
        <v>1256</v>
      </c>
      <c r="D15" s="2627" t="s">
        <v>1255</v>
      </c>
      <c r="E15" s="2627"/>
      <c r="F15" s="2627"/>
    </row>
    <row r="16" spans="1:7" ht="13.5" customHeight="1">
      <c r="A16" s="1050"/>
      <c r="B16" s="1044" t="s">
        <v>1254</v>
      </c>
      <c r="C16" s="1404" t="s">
        <v>1253</v>
      </c>
      <c r="D16" s="2628" t="s">
        <v>1560</v>
      </c>
      <c r="E16" s="2628"/>
      <c r="F16" s="2628"/>
    </row>
    <row r="17" spans="1:6" ht="20.45" customHeight="1">
      <c r="A17" s="1051"/>
      <c r="B17" s="1052" t="s">
        <v>2194</v>
      </c>
      <c r="C17" s="1053"/>
      <c r="D17" s="2622"/>
      <c r="E17" s="2622"/>
      <c r="F17" s="2622"/>
    </row>
    <row r="18" spans="1:6" ht="20.65" customHeight="1">
      <c r="A18" s="1051"/>
      <c r="B18" s="1052"/>
      <c r="C18" s="1053"/>
      <c r="D18" s="2622"/>
      <c r="E18" s="2622"/>
      <c r="F18" s="2622"/>
    </row>
    <row r="19" spans="1:6" ht="20.65" customHeight="1">
      <c r="A19" s="1051"/>
      <c r="B19" s="1052"/>
      <c r="C19" s="1053"/>
      <c r="D19" s="2622"/>
      <c r="E19" s="2622"/>
      <c r="F19" s="2622"/>
    </row>
    <row r="20" spans="1:6" ht="20.65" customHeight="1">
      <c r="A20" s="1051"/>
      <c r="B20" s="1052"/>
      <c r="C20" s="1053"/>
      <c r="D20" s="2622"/>
      <c r="E20" s="2622"/>
      <c r="F20" s="2622"/>
    </row>
    <row r="21" spans="1:6" ht="20.65" customHeight="1">
      <c r="A21" s="1051"/>
      <c r="B21" s="1052"/>
      <c r="C21" s="1053"/>
      <c r="D21" s="2622"/>
      <c r="E21" s="2622"/>
      <c r="F21" s="2622"/>
    </row>
    <row r="22" spans="1:6" ht="20.65" customHeight="1">
      <c r="A22" s="1051"/>
      <c r="B22" s="1052"/>
      <c r="C22" s="1053"/>
      <c r="D22" s="2622"/>
      <c r="E22" s="2622"/>
      <c r="F22" s="2622"/>
    </row>
    <row r="23" spans="1:6" ht="20.65" customHeight="1">
      <c r="A23" s="1051"/>
      <c r="B23" s="1052"/>
      <c r="C23" s="1053"/>
      <c r="D23" s="2622"/>
      <c r="E23" s="2622"/>
      <c r="F23" s="2622"/>
    </row>
    <row r="24" spans="1:6" ht="20.65" customHeight="1">
      <c r="A24" s="1051"/>
      <c r="B24" s="1052"/>
      <c r="C24" s="1053"/>
      <c r="D24" s="2622"/>
      <c r="E24" s="2622"/>
      <c r="F24" s="2622"/>
    </row>
    <row r="25" spans="1:6" ht="20.65" customHeight="1">
      <c r="A25" s="1051"/>
      <c r="B25" s="1052"/>
      <c r="C25" s="1053"/>
      <c r="D25" s="2622"/>
      <c r="E25" s="2622"/>
      <c r="F25" s="2622"/>
    </row>
    <row r="26" spans="1:6" ht="20.65" customHeight="1">
      <c r="A26" s="1051"/>
      <c r="B26" s="1052"/>
      <c r="C26" s="1053"/>
      <c r="D26" s="2622"/>
      <c r="E26" s="2622"/>
      <c r="F26" s="2622"/>
    </row>
    <row r="27" spans="1:6" ht="20.65" customHeight="1">
      <c r="A27" s="1051"/>
      <c r="B27" s="1052"/>
      <c r="C27" s="1053"/>
      <c r="D27" s="2622"/>
      <c r="E27" s="2622"/>
      <c r="F27" s="2622"/>
    </row>
    <row r="28" spans="1:6" ht="20.65" customHeight="1">
      <c r="A28" s="1051"/>
      <c r="B28" s="1052"/>
      <c r="C28" s="1053"/>
      <c r="D28" s="2622"/>
      <c r="E28" s="2622"/>
      <c r="F28" s="2622"/>
    </row>
    <row r="29" spans="1:6" ht="20.65" customHeight="1">
      <c r="A29" s="1051"/>
      <c r="B29" s="1052"/>
      <c r="C29" s="1053"/>
      <c r="D29" s="2622"/>
      <c r="E29" s="2622"/>
      <c r="F29" s="2622"/>
    </row>
    <row r="30" spans="1:6" ht="12" customHeight="1">
      <c r="A30" s="306"/>
      <c r="B30" s="306"/>
      <c r="C30" s="1164"/>
      <c r="D30" s="1454"/>
      <c r="E30" s="1054"/>
    </row>
    <row r="31" spans="1:6" ht="12" customHeight="1">
      <c r="A31" s="1055" t="s">
        <v>1526</v>
      </c>
      <c r="B31" s="306"/>
      <c r="C31" s="1164"/>
      <c r="D31" s="1454"/>
      <c r="E31" s="1054"/>
    </row>
    <row r="32" spans="1:6" ht="30" customHeight="1">
      <c r="A32" s="2623" t="s">
        <v>2396</v>
      </c>
      <c r="B32" s="2623"/>
      <c r="C32" s="2623"/>
      <c r="D32" s="2623"/>
      <c r="E32" s="2623"/>
      <c r="F32" s="2623"/>
    </row>
    <row r="33" spans="1:6" ht="13.5" customHeight="1">
      <c r="A33" s="306" t="s">
        <v>1411</v>
      </c>
      <c r="B33" s="306"/>
      <c r="C33" s="1056">
        <v>578432</v>
      </c>
      <c r="D33" s="1454"/>
      <c r="E33" s="1054"/>
    </row>
    <row r="34" spans="1:6" ht="13.5" customHeight="1">
      <c r="A34" s="306" t="s">
        <v>1789</v>
      </c>
      <c r="B34" s="306"/>
      <c r="C34" s="1057">
        <v>242734</v>
      </c>
      <c r="D34" s="1454" t="s">
        <v>1561</v>
      </c>
      <c r="E34" s="2624">
        <f>+C33+C34</f>
        <v>821166</v>
      </c>
      <c r="F34" s="2625"/>
    </row>
    <row r="35" spans="1:6" ht="12" customHeight="1">
      <c r="A35" s="306"/>
      <c r="B35" s="306"/>
      <c r="C35" s="1455"/>
      <c r="D35" s="1454"/>
      <c r="E35" s="1058"/>
      <c r="F35" s="1059"/>
    </row>
    <row r="36" spans="1:6" ht="13.5" customHeight="1">
      <c r="A36" s="1055" t="s">
        <v>1527</v>
      </c>
      <c r="B36" s="306"/>
      <c r="C36" s="1164"/>
      <c r="D36" s="1454"/>
      <c r="E36" s="1054"/>
    </row>
    <row r="37" spans="1:6" ht="14.25" customHeight="1">
      <c r="A37" s="306" t="s">
        <v>1461</v>
      </c>
      <c r="B37" s="306"/>
      <c r="C37" s="1456"/>
      <c r="D37" s="1454"/>
      <c r="E37" s="1054"/>
    </row>
    <row r="38" spans="1:6" ht="14.25" customHeight="1">
      <c r="A38" s="306"/>
      <c r="B38" s="306" t="s">
        <v>1412</v>
      </c>
      <c r="C38" s="1060" t="s">
        <v>378</v>
      </c>
      <c r="D38" s="1454"/>
      <c r="E38" s="1054"/>
    </row>
    <row r="39" spans="1:6" ht="14.25" customHeight="1">
      <c r="A39" s="306"/>
      <c r="B39" s="306" t="s">
        <v>1413</v>
      </c>
      <c r="C39" s="1060" t="s">
        <v>378</v>
      </c>
      <c r="D39" s="1454"/>
      <c r="E39" s="1054"/>
    </row>
    <row r="40" spans="1:6" ht="14.25" customHeight="1">
      <c r="A40" s="306"/>
      <c r="B40" s="306" t="s">
        <v>1414</v>
      </c>
      <c r="C40" s="1060" t="s">
        <v>378</v>
      </c>
      <c r="D40" s="1454"/>
      <c r="E40" s="1054"/>
    </row>
    <row r="41" spans="1:6" ht="14.25" customHeight="1">
      <c r="A41" s="306"/>
      <c r="B41" s="306" t="s">
        <v>1415</v>
      </c>
      <c r="C41" s="1060" t="s">
        <v>378</v>
      </c>
      <c r="D41" s="1454"/>
      <c r="E41" s="1054"/>
    </row>
    <row r="42" spans="1:6" ht="14.25" customHeight="1">
      <c r="A42" s="306" t="s">
        <v>1416</v>
      </c>
      <c r="B42" s="306"/>
      <c r="C42" s="1452">
        <v>0</v>
      </c>
      <c r="D42" s="1454"/>
      <c r="E42" s="1054"/>
    </row>
    <row r="43" spans="1:6" ht="14.25" customHeight="1">
      <c r="A43" s="306" t="s">
        <v>1417</v>
      </c>
      <c r="B43" s="306"/>
      <c r="C43" s="1061" t="s">
        <v>566</v>
      </c>
      <c r="D43" s="1454"/>
      <c r="E43" s="1054"/>
    </row>
    <row r="44" spans="1:6" ht="14.25" customHeight="1">
      <c r="A44" s="306"/>
      <c r="B44" s="306"/>
      <c r="C44" s="1456" t="s">
        <v>1418</v>
      </c>
      <c r="D44" s="1454"/>
      <c r="E44" s="1054"/>
    </row>
    <row r="45" spans="1:6" ht="13.5" customHeight="1">
      <c r="B45" s="300"/>
      <c r="C45" s="1062"/>
      <c r="D45" s="1062"/>
    </row>
    <row r="46" spans="1:6">
      <c r="A46" s="1063" t="s">
        <v>1696</v>
      </c>
      <c r="C46" s="295"/>
      <c r="D46" s="295"/>
    </row>
    <row r="47" spans="1:6" s="300" customFormat="1" ht="11.25" customHeight="1">
      <c r="A47" s="1064"/>
      <c r="B47" s="1065"/>
      <c r="C47" s="1065"/>
      <c r="D47" s="1065"/>
      <c r="E47" s="1065"/>
      <c r="F47" s="1065"/>
    </row>
    <row r="48" spans="1:6" s="300" customFormat="1" ht="6" customHeight="1">
      <c r="A48" s="1066"/>
    </row>
    <row r="49" spans="1:5" s="1068" customFormat="1" ht="23.25" customHeight="1">
      <c r="A49" s="1067">
        <v>5</v>
      </c>
      <c r="B49" s="2626" t="s">
        <v>1562</v>
      </c>
      <c r="C49" s="2626"/>
      <c r="D49" s="2626"/>
      <c r="E49" s="1099"/>
    </row>
    <row r="50" spans="1:5" s="1068" customFormat="1" ht="3.75" customHeight="1">
      <c r="A50" s="1067"/>
      <c r="B50" s="1403"/>
      <c r="C50" s="1403"/>
      <c r="D50" s="1403"/>
      <c r="E50" s="1099"/>
    </row>
    <row r="51" spans="1:5" s="1068" customFormat="1" ht="20.25" customHeight="1">
      <c r="A51" s="1069">
        <v>6</v>
      </c>
      <c r="B51" s="2621" t="s">
        <v>1528</v>
      </c>
      <c r="C51" s="2621"/>
      <c r="D51" s="2621"/>
    </row>
    <row r="52" spans="1:5" ht="14.25" customHeight="1">
      <c r="A52" s="1069"/>
      <c r="B52" s="2621"/>
      <c r="C52" s="2621"/>
      <c r="D52" s="2621"/>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M43" sqref="M43"/>
    </sheetView>
  </sheetViews>
  <sheetFormatPr defaultColWidth="9.140625" defaultRowHeight="12.75"/>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c r="B1" s="2645" t="str">
        <f>'Single Audit Cover'!A7</f>
        <v>Rockford SD 205</v>
      </c>
      <c r="C1" s="2646"/>
      <c r="D1" s="2646"/>
      <c r="E1" s="2646"/>
      <c r="F1" s="2646"/>
      <c r="G1" s="2646"/>
      <c r="H1" s="2646"/>
      <c r="I1" s="2646"/>
      <c r="J1" s="1109"/>
    </row>
    <row r="2" spans="2:10" s="295" customFormat="1" ht="12.75" customHeight="1">
      <c r="B2" s="2647">
        <f>'Single Audit Cover'!E7</f>
        <v>4101205025</v>
      </c>
      <c r="C2" s="2648"/>
      <c r="D2" s="2648"/>
      <c r="E2" s="2648"/>
      <c r="F2" s="2648"/>
      <c r="G2" s="2648"/>
      <c r="H2" s="2648"/>
      <c r="I2" s="2648"/>
      <c r="J2" s="1109"/>
    </row>
    <row r="3" spans="2:10" s="295" customFormat="1" ht="12.75" customHeight="1">
      <c r="B3" s="2649" t="s">
        <v>1271</v>
      </c>
      <c r="C3" s="2650"/>
      <c r="D3" s="2650"/>
      <c r="E3" s="2650"/>
      <c r="F3" s="2650"/>
      <c r="G3" s="2650"/>
      <c r="H3" s="2650"/>
      <c r="I3" s="2650"/>
      <c r="J3" s="1110"/>
    </row>
    <row r="4" spans="2:10" s="295" customFormat="1" ht="12.75" customHeight="1">
      <c r="B4" s="2649" t="str">
        <f>'Single Audit Cover'!A4</f>
        <v>Year Ending June 30, 2020</v>
      </c>
      <c r="C4" s="2650"/>
      <c r="D4" s="2650"/>
      <c r="E4" s="2650"/>
      <c r="F4" s="2650"/>
      <c r="G4" s="2650"/>
      <c r="H4" s="2650"/>
      <c r="I4" s="2650"/>
    </row>
    <row r="5" spans="2:10" s="295" customFormat="1" ht="6.2" customHeight="1">
      <c r="B5" s="1111" t="s">
        <v>1156</v>
      </c>
      <c r="C5" s="1062"/>
      <c r="D5" s="1062"/>
      <c r="E5" s="1084"/>
      <c r="F5" s="300"/>
      <c r="G5" s="300"/>
      <c r="H5" s="300"/>
      <c r="I5" s="300"/>
    </row>
    <row r="6" spans="2:10" s="295" customFormat="1" ht="6.2" customHeight="1">
      <c r="B6" s="1112"/>
      <c r="C6" s="1080"/>
      <c r="D6" s="1080"/>
      <c r="E6" s="1081"/>
      <c r="F6" s="1080"/>
      <c r="G6" s="1080"/>
      <c r="H6" s="1080"/>
      <c r="I6" s="1080"/>
    </row>
    <row r="7" spans="2:10" s="295" customFormat="1" ht="13.5" customHeight="1">
      <c r="B7" s="2649" t="s">
        <v>1270</v>
      </c>
      <c r="C7" s="2650"/>
      <c r="D7" s="2650"/>
      <c r="E7" s="2650"/>
      <c r="F7" s="2650"/>
      <c r="G7" s="2650"/>
      <c r="H7" s="2650"/>
      <c r="I7" s="2650"/>
    </row>
    <row r="8" spans="2:10" s="295" customFormat="1" ht="6.2" customHeight="1">
      <c r="B8" s="1113" t="s">
        <v>1156</v>
      </c>
      <c r="C8" s="1114"/>
      <c r="D8" s="1114"/>
      <c r="E8" s="1115"/>
      <c r="F8" s="1114"/>
      <c r="G8" s="1114"/>
      <c r="H8" s="1114"/>
      <c r="I8" s="1114"/>
    </row>
    <row r="9" spans="2:10" s="295" customFormat="1" ht="9" customHeight="1">
      <c r="B9" s="1116"/>
      <c r="C9" s="300"/>
      <c r="D9" s="300"/>
      <c r="E9" s="1084"/>
      <c r="F9" s="300"/>
      <c r="G9" s="300"/>
      <c r="H9" s="300"/>
      <c r="I9" s="300"/>
    </row>
    <row r="10" spans="2:10" s="295" customFormat="1" ht="12.75" customHeight="1">
      <c r="B10" s="1117" t="s">
        <v>1269</v>
      </c>
      <c r="C10" s="1118"/>
      <c r="D10" s="1118"/>
      <c r="E10" s="1026"/>
    </row>
    <row r="11" spans="2:10" s="295" customFormat="1" ht="13.5" customHeight="1">
      <c r="B11" s="1070" t="s">
        <v>1268</v>
      </c>
      <c r="C11" s="2651" t="s">
        <v>2195</v>
      </c>
      <c r="D11" s="2651"/>
      <c r="E11" s="1119"/>
      <c r="F11" s="1119"/>
      <c r="G11" s="1119"/>
    </row>
    <row r="12" spans="2:10" s="295" customFormat="1" ht="11.45" customHeight="1">
      <c r="B12" s="1071"/>
      <c r="C12" s="1120" t="s">
        <v>1419</v>
      </c>
      <c r="D12" s="1121"/>
      <c r="E12" s="1026"/>
    </row>
    <row r="13" spans="2:10" s="295" customFormat="1" ht="12.75" customHeight="1">
      <c r="B13" s="1122"/>
      <c r="C13" s="1087"/>
      <c r="D13" s="1087"/>
      <c r="E13" s="1026"/>
    </row>
    <row r="14" spans="2:10" s="295" customFormat="1" ht="12.75" customHeight="1">
      <c r="B14" s="1073" t="s">
        <v>1267</v>
      </c>
      <c r="C14" s="1050"/>
      <c r="E14" s="1026"/>
    </row>
    <row r="15" spans="2:10" s="295" customFormat="1" ht="13.5" customHeight="1">
      <c r="B15" s="1123" t="s">
        <v>1264</v>
      </c>
      <c r="C15" s="1124"/>
      <c r="D15" s="1098"/>
      <c r="E15" s="1125"/>
      <c r="F15" s="1068" t="s">
        <v>876</v>
      </c>
      <c r="G15" s="1125" t="s">
        <v>2042</v>
      </c>
      <c r="H15" s="1068" t="s">
        <v>1262</v>
      </c>
      <c r="I15" s="1068"/>
    </row>
    <row r="16" spans="2:10" s="295" customFormat="1" ht="8.4499999999999993" customHeight="1">
      <c r="B16" s="1073"/>
      <c r="C16" s="1050"/>
      <c r="E16" s="1084"/>
      <c r="F16" s="1068"/>
      <c r="G16" s="300"/>
      <c r="H16" s="1068"/>
      <c r="I16" s="1068"/>
    </row>
    <row r="17" spans="2:9" s="295" customFormat="1" ht="13.5" customHeight="1">
      <c r="B17" s="1123" t="s">
        <v>1263</v>
      </c>
      <c r="C17" s="1124"/>
      <c r="D17" s="1098"/>
      <c r="E17" s="1126"/>
      <c r="F17" s="1025"/>
      <c r="G17" s="1126"/>
      <c r="H17" s="1068"/>
      <c r="I17" s="1068"/>
    </row>
    <row r="18" spans="2:9" s="295" customFormat="1" ht="12.75" customHeight="1">
      <c r="B18" s="1123" t="s">
        <v>1420</v>
      </c>
      <c r="C18" s="1124"/>
      <c r="D18" s="1098"/>
      <c r="E18" s="1125"/>
      <c r="F18" s="1068" t="s">
        <v>876</v>
      </c>
      <c r="G18" s="1125" t="s">
        <v>2042</v>
      </c>
      <c r="H18" s="1068" t="s">
        <v>1262</v>
      </c>
      <c r="I18" s="1068"/>
    </row>
    <row r="19" spans="2:9" s="295" customFormat="1" ht="8.4499999999999993" customHeight="1">
      <c r="B19" s="1073"/>
      <c r="C19" s="1050"/>
      <c r="E19" s="1084"/>
      <c r="F19" s="1068"/>
      <c r="G19" s="300"/>
      <c r="H19" s="1068"/>
      <c r="I19" s="1068"/>
    </row>
    <row r="20" spans="2:9" s="295" customFormat="1" ht="13.5" customHeight="1">
      <c r="B20" s="1123" t="s">
        <v>1563</v>
      </c>
      <c r="C20" s="1124"/>
      <c r="D20" s="1098"/>
      <c r="E20" s="1125"/>
      <c r="F20" s="1068" t="s">
        <v>876</v>
      </c>
      <c r="G20" s="1125" t="s">
        <v>2042</v>
      </c>
      <c r="H20" s="1068" t="s">
        <v>98</v>
      </c>
      <c r="I20" s="1068"/>
    </row>
    <row r="21" spans="2:9" s="295" customFormat="1" ht="12.75" customHeight="1">
      <c r="B21" s="1073"/>
      <c r="C21" s="1050"/>
      <c r="E21" s="1084"/>
      <c r="F21" s="1068"/>
      <c r="G21" s="300"/>
      <c r="H21" s="1068"/>
      <c r="I21" s="1068"/>
    </row>
    <row r="22" spans="2:9" s="295" customFormat="1" ht="12.75" customHeight="1">
      <c r="B22" s="1117" t="s">
        <v>1266</v>
      </c>
      <c r="C22" s="1127"/>
      <c r="D22" s="1118"/>
      <c r="E22" s="1084"/>
      <c r="F22" s="1068"/>
      <c r="G22" s="300"/>
      <c r="H22" s="1068"/>
      <c r="I22" s="1068"/>
    </row>
    <row r="23" spans="2:9" s="295" customFormat="1" ht="12.75" customHeight="1">
      <c r="B23" s="1073" t="s">
        <v>1265</v>
      </c>
      <c r="C23" s="1050"/>
      <c r="E23" s="1084"/>
      <c r="F23" s="1068"/>
      <c r="G23" s="300"/>
      <c r="H23" s="1068"/>
      <c r="I23" s="1068"/>
    </row>
    <row r="24" spans="2:9" s="295" customFormat="1" ht="13.5" customHeight="1">
      <c r="B24" s="1123" t="s">
        <v>1264</v>
      </c>
      <c r="C24" s="1124"/>
      <c r="D24" s="1098"/>
      <c r="E24" s="1125"/>
      <c r="F24" s="1068" t="s">
        <v>876</v>
      </c>
      <c r="G24" s="1125" t="s">
        <v>2042</v>
      </c>
      <c r="H24" s="1068" t="s">
        <v>1262</v>
      </c>
      <c r="I24" s="1068"/>
    </row>
    <row r="25" spans="2:9" s="295" customFormat="1" ht="8.4499999999999993" customHeight="1">
      <c r="B25" s="1073"/>
      <c r="C25" s="1050"/>
      <c r="E25" s="1084"/>
      <c r="F25" s="1068"/>
      <c r="G25" s="300"/>
      <c r="H25" s="1068"/>
      <c r="I25" s="1068"/>
    </row>
    <row r="26" spans="2:9" s="295" customFormat="1" ht="13.5" customHeight="1">
      <c r="B26" s="1123" t="s">
        <v>1263</v>
      </c>
      <c r="C26" s="1124"/>
      <c r="D26" s="1098"/>
      <c r="E26" s="1126"/>
      <c r="F26" s="1025"/>
      <c r="G26" s="1126"/>
      <c r="H26" s="1068"/>
      <c r="I26" s="1068"/>
    </row>
    <row r="27" spans="2:9" s="295" customFormat="1" ht="12.75" customHeight="1">
      <c r="B27" s="1123" t="s">
        <v>1420</v>
      </c>
      <c r="C27" s="1124"/>
      <c r="D27" s="1098"/>
      <c r="E27" s="1125"/>
      <c r="F27" s="1068" t="s">
        <v>876</v>
      </c>
      <c r="G27" s="1125" t="s">
        <v>2042</v>
      </c>
      <c r="H27" s="1068" t="s">
        <v>1262</v>
      </c>
      <c r="I27" s="1068"/>
    </row>
    <row r="28" spans="2:9" s="295" customFormat="1" ht="12.75" customHeight="1">
      <c r="B28" s="1073"/>
      <c r="C28" s="1050"/>
      <c r="E28" s="1026"/>
    </row>
    <row r="29" spans="2:9" s="295" customFormat="1" ht="12.75" customHeight="1">
      <c r="B29" s="1073" t="s">
        <v>1261</v>
      </c>
      <c r="C29" s="1050"/>
      <c r="D29" s="2652" t="s">
        <v>2195</v>
      </c>
      <c r="E29" s="2652"/>
      <c r="F29" s="2652"/>
      <c r="G29" s="2652"/>
      <c r="H29" s="2652"/>
      <c r="I29" s="2652"/>
    </row>
    <row r="30" spans="2:9" s="295" customFormat="1">
      <c r="B30" s="1073"/>
      <c r="C30" s="300"/>
      <c r="D30" s="1120" t="s">
        <v>1703</v>
      </c>
      <c r="E30" s="1121"/>
      <c r="F30" s="1121"/>
      <c r="G30" s="1121"/>
      <c r="H30" s="1121"/>
      <c r="I30" s="1121"/>
    </row>
    <row r="31" spans="2:9" s="295" customFormat="1" ht="9.9499999999999993" customHeight="1">
      <c r="B31" s="1073"/>
      <c r="E31" s="1026"/>
    </row>
    <row r="32" spans="2:9" s="295" customFormat="1">
      <c r="B32" s="1073" t="s">
        <v>1260</v>
      </c>
      <c r="C32" s="1050"/>
      <c r="E32" s="1026"/>
    </row>
    <row r="33" spans="2:9" ht="13.5" customHeight="1">
      <c r="B33" s="1073" t="s">
        <v>1529</v>
      </c>
      <c r="C33" s="1050"/>
      <c r="E33" s="1125"/>
      <c r="F33" s="1068" t="s">
        <v>876</v>
      </c>
      <c r="G33" s="1125" t="s">
        <v>2042</v>
      </c>
      <c r="H33" s="1068" t="s">
        <v>98</v>
      </c>
    </row>
    <row r="35" spans="2:9">
      <c r="B35" s="1128" t="s">
        <v>1704</v>
      </c>
      <c r="C35" s="1129"/>
      <c r="D35" s="1035"/>
    </row>
    <row r="36" spans="2:9" ht="6" customHeight="1">
      <c r="B36" s="1128"/>
      <c r="C36" s="1129"/>
      <c r="D36" s="1035"/>
    </row>
    <row r="37" spans="2:9" ht="17.25" customHeight="1">
      <c r="B37" s="1130" t="s">
        <v>1705</v>
      </c>
      <c r="C37" s="2653" t="s">
        <v>1706</v>
      </c>
      <c r="D37" s="2654"/>
      <c r="E37" s="2654"/>
      <c r="F37" s="2655"/>
      <c r="G37" s="2653" t="s">
        <v>1564</v>
      </c>
      <c r="H37" s="2654"/>
      <c r="I37" s="2655"/>
    </row>
    <row r="38" spans="2:9" ht="16.5" customHeight="1">
      <c r="B38" s="1131" t="s">
        <v>2198</v>
      </c>
      <c r="C38" s="2641" t="s">
        <v>2274</v>
      </c>
      <c r="D38" s="2642"/>
      <c r="E38" s="2642"/>
      <c r="F38" s="2643"/>
      <c r="G38" s="2656">
        <v>17995780</v>
      </c>
      <c r="H38" s="2657"/>
      <c r="I38" s="2658"/>
    </row>
    <row r="39" spans="2:9" ht="16.5" customHeight="1">
      <c r="B39" s="1131" t="s">
        <v>2199</v>
      </c>
      <c r="C39" s="2641" t="s">
        <v>2200</v>
      </c>
      <c r="D39" s="2642"/>
      <c r="E39" s="2642"/>
      <c r="F39" s="2643"/>
      <c r="G39" s="2644">
        <v>7888887</v>
      </c>
      <c r="H39" s="2644"/>
      <c r="I39" s="2644"/>
    </row>
    <row r="40" spans="2:9" ht="16.5" customHeight="1">
      <c r="B40" s="1131"/>
      <c r="C40" s="2641"/>
      <c r="D40" s="2642"/>
      <c r="E40" s="2642"/>
      <c r="F40" s="2643"/>
      <c r="G40" s="2644"/>
      <c r="H40" s="2644"/>
      <c r="I40" s="2644"/>
    </row>
    <row r="41" spans="2:9" ht="16.5" customHeight="1">
      <c r="B41" s="1131"/>
      <c r="C41" s="2641"/>
      <c r="D41" s="2642"/>
      <c r="E41" s="2642"/>
      <c r="F41" s="2643"/>
      <c r="G41" s="2644"/>
      <c r="H41" s="2644"/>
      <c r="I41" s="2644"/>
    </row>
    <row r="42" spans="2:9" ht="16.5" customHeight="1">
      <c r="B42" s="1131"/>
      <c r="C42" s="2641"/>
      <c r="D42" s="2642"/>
      <c r="E42" s="2642"/>
      <c r="F42" s="2643"/>
      <c r="G42" s="2644"/>
      <c r="H42" s="2644"/>
      <c r="I42" s="2644"/>
    </row>
    <row r="43" spans="2:9" ht="16.5" customHeight="1">
      <c r="B43" s="1131"/>
      <c r="C43" s="2634" t="s">
        <v>1565</v>
      </c>
      <c r="D43" s="2635"/>
      <c r="E43" s="2635"/>
      <c r="F43" s="2636"/>
      <c r="G43" s="2637">
        <f>SUM(G38:I42)</f>
        <v>25884667</v>
      </c>
      <c r="H43" s="2637"/>
      <c r="I43" s="2637"/>
    </row>
    <row r="44" spans="2:9" ht="8.25" customHeight="1"/>
    <row r="45" spans="2:9" ht="12.75" customHeight="1">
      <c r="B45" s="1805" t="str">
        <f>"Total Federal Expenditures for 7/1/"&amp;MID('AFR20'!E2,3,2)-1&amp;"-6/30/"&amp;MID('AFR20'!E2,3,2)</f>
        <v>Total Federal Expenditures for 7/1/19-6/30/20</v>
      </c>
      <c r="C45" s="1806"/>
      <c r="D45" s="2638">
        <v>52470413</v>
      </c>
      <c r="E45" s="2639"/>
    </row>
    <row r="46" spans="2:9" ht="5.25" customHeight="1">
      <c r="B46" s="1132"/>
      <c r="D46" s="1133"/>
      <c r="E46" s="1134"/>
    </row>
    <row r="47" spans="2:9" ht="12.75" customHeight="1">
      <c r="B47" s="1068" t="s">
        <v>1566</v>
      </c>
      <c r="C47" s="1068"/>
      <c r="D47" s="1135">
        <f>+G43/D45</f>
        <v>0.49331929215041626</v>
      </c>
      <c r="E47" s="1136"/>
      <c r="F47" s="1137"/>
      <c r="I47" s="1138"/>
    </row>
    <row r="48" spans="2:9" ht="9.9499999999999993" customHeight="1"/>
    <row r="49" spans="1:9">
      <c r="B49" s="1073" t="s">
        <v>1259</v>
      </c>
      <c r="C49" s="1050"/>
      <c r="D49" s="1050"/>
      <c r="E49" s="2640">
        <v>1574112</v>
      </c>
      <c r="F49" s="2640"/>
      <c r="G49" s="2640"/>
      <c r="H49" s="300"/>
    </row>
    <row r="51" spans="1:9" ht="13.5" customHeight="1">
      <c r="B51" s="1073" t="s">
        <v>1258</v>
      </c>
      <c r="C51" s="1050"/>
      <c r="E51" s="1125" t="s">
        <v>2042</v>
      </c>
      <c r="F51" s="1068" t="s">
        <v>876</v>
      </c>
      <c r="G51" s="1125"/>
      <c r="H51" s="1068" t="s">
        <v>98</v>
      </c>
    </row>
    <row r="52" spans="1:9">
      <c r="B52" s="1072"/>
      <c r="C52" s="1065"/>
      <c r="D52" s="1139"/>
      <c r="E52" s="1140"/>
      <c r="F52" s="1141"/>
      <c r="G52" s="1141"/>
      <c r="H52" s="1141"/>
      <c r="I52" s="1141"/>
    </row>
    <row r="53" spans="1:9" ht="6" customHeight="1">
      <c r="B53" s="1116"/>
      <c r="C53" s="300"/>
      <c r="D53" s="1142"/>
      <c r="E53" s="1143"/>
      <c r="F53" s="1144"/>
      <c r="G53" s="1144"/>
      <c r="H53" s="1144"/>
      <c r="I53" s="1144"/>
    </row>
    <row r="54" spans="1:9" s="1148" customFormat="1" ht="14.25">
      <c r="A54" s="1145"/>
      <c r="B54" s="1146" t="s">
        <v>1707</v>
      </c>
      <c r="C54" s="1147"/>
      <c r="D54" s="1147"/>
    </row>
    <row r="55" spans="1:9" s="1148" customFormat="1" ht="12.75" customHeight="1">
      <c r="A55" s="1145"/>
      <c r="B55" s="1149" t="s">
        <v>1567</v>
      </c>
      <c r="C55" s="1145"/>
      <c r="D55" s="1145"/>
    </row>
    <row r="56" spans="1:9" s="1148" customFormat="1" ht="12.75" customHeight="1">
      <c r="A56" s="1145"/>
      <c r="B56" s="1149" t="s">
        <v>1568</v>
      </c>
      <c r="C56" s="1145"/>
      <c r="D56" s="1145"/>
    </row>
    <row r="57" spans="1:9" s="1148" customFormat="1" ht="3.95" customHeight="1">
      <c r="A57" s="1145"/>
      <c r="B57" s="1149"/>
      <c r="C57" s="1145"/>
      <c r="D57" s="1145"/>
    </row>
    <row r="58" spans="1:9" s="1148" customFormat="1" ht="13.5" customHeight="1">
      <c r="A58" s="1145"/>
      <c r="B58" s="1150" t="s">
        <v>1708</v>
      </c>
      <c r="C58" s="1151"/>
      <c r="D58" s="1151"/>
    </row>
    <row r="59" spans="1:9" s="1148" customFormat="1" ht="3.95" customHeight="1">
      <c r="A59" s="1145"/>
      <c r="B59" s="1150"/>
      <c r="C59" s="1151"/>
      <c r="D59" s="1151"/>
    </row>
    <row r="60" spans="1:9" s="1148" customFormat="1" ht="13.5" customHeight="1">
      <c r="A60" s="1145"/>
      <c r="B60" s="1150" t="s">
        <v>1709</v>
      </c>
      <c r="C60" s="1151"/>
      <c r="D60" s="1151"/>
    </row>
    <row r="61" spans="1:9" s="1148" customFormat="1" ht="3.95" customHeight="1">
      <c r="A61" s="1145"/>
      <c r="B61" s="1150"/>
      <c r="C61" s="1151"/>
      <c r="D61" s="1151"/>
    </row>
    <row r="62" spans="1:9" s="1148" customFormat="1" ht="12.75" customHeight="1">
      <c r="A62" s="1145"/>
      <c r="B62" s="1150" t="s">
        <v>1710</v>
      </c>
      <c r="C62" s="1151"/>
      <c r="D62" s="1151"/>
    </row>
    <row r="63" spans="1:9" s="1148" customFormat="1" ht="13.5" customHeight="1">
      <c r="A63" s="1145"/>
      <c r="B63" s="1149" t="s">
        <v>1569</v>
      </c>
      <c r="C63" s="1145"/>
      <c r="D63" s="114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c r="B1" s="2645" t="str">
        <f>'Single Audit Cover'!A7</f>
        <v>Rockford SD 205</v>
      </c>
      <c r="C1" s="2645"/>
      <c r="D1" s="2645"/>
      <c r="E1" s="2645"/>
      <c r="F1" s="2645"/>
      <c r="G1" s="2645"/>
      <c r="H1" s="2645"/>
      <c r="I1" s="2645"/>
      <c r="J1" s="2645"/>
      <c r="K1" s="2645"/>
      <c r="L1" s="1075"/>
      <c r="M1" s="1075"/>
    </row>
    <row r="2" spans="1:13" ht="12" customHeight="1">
      <c r="B2" s="2647">
        <f>'Single Audit Cover'!E7</f>
        <v>4101205025</v>
      </c>
      <c r="C2" s="2647"/>
      <c r="D2" s="2647"/>
      <c r="E2" s="2647"/>
      <c r="F2" s="2647"/>
      <c r="G2" s="2647"/>
      <c r="H2" s="2647"/>
      <c r="I2" s="2647"/>
      <c r="J2" s="2647"/>
      <c r="K2" s="2647"/>
      <c r="L2" s="1076"/>
      <c r="M2" s="1077"/>
    </row>
    <row r="3" spans="1:13" ht="10.35" customHeight="1">
      <c r="B3" s="2661" t="s">
        <v>1271</v>
      </c>
      <c r="C3" s="2661"/>
      <c r="D3" s="2661"/>
      <c r="E3" s="2661"/>
      <c r="F3" s="2661"/>
      <c r="G3" s="2661"/>
      <c r="H3" s="2661"/>
      <c r="I3" s="2661"/>
      <c r="J3" s="2661"/>
      <c r="K3" s="2661"/>
      <c r="L3" s="1078"/>
      <c r="M3" s="1078"/>
    </row>
    <row r="4" spans="1:13" ht="14.25" customHeight="1">
      <c r="B4" s="2662" t="str">
        <f>'Single Audit Cover'!A4</f>
        <v>Year Ending June 30, 2020</v>
      </c>
      <c r="C4" s="2662"/>
      <c r="D4" s="2662"/>
      <c r="E4" s="2662"/>
      <c r="F4" s="2662"/>
      <c r="G4" s="2662"/>
      <c r="H4" s="2662"/>
      <c r="I4" s="2662"/>
      <c r="J4" s="2662"/>
      <c r="K4" s="2662"/>
      <c r="L4" s="291"/>
      <c r="M4" s="291"/>
    </row>
    <row r="5" spans="1:13" ht="7.5" customHeight="1">
      <c r="B5" s="1028" t="s">
        <v>1156</v>
      </c>
      <c r="C5" s="1028"/>
    </row>
    <row r="6" spans="1:13" ht="7.5" customHeight="1">
      <c r="B6" s="1079"/>
      <c r="C6" s="1079"/>
      <c r="D6" s="1080"/>
      <c r="E6" s="1080"/>
      <c r="F6" s="1080"/>
      <c r="G6" s="1081"/>
      <c r="H6" s="1080"/>
      <c r="I6" s="1081"/>
      <c r="J6" s="1080"/>
      <c r="K6" s="1080"/>
      <c r="L6" s="1082"/>
    </row>
    <row r="7" spans="1:13" ht="12.75" customHeight="1">
      <c r="A7" s="1050"/>
      <c r="B7" s="2662" t="s">
        <v>1282</v>
      </c>
      <c r="C7" s="2662"/>
      <c r="D7" s="2663"/>
      <c r="E7" s="2663"/>
      <c r="F7" s="2663"/>
      <c r="G7" s="2663"/>
      <c r="H7" s="2663"/>
      <c r="I7" s="2663"/>
      <c r="J7" s="2663"/>
      <c r="K7" s="2663"/>
      <c r="L7" s="1083"/>
    </row>
    <row r="8" spans="1:13" ht="7.5" customHeight="1">
      <c r="B8" s="300"/>
      <c r="C8" s="300"/>
      <c r="D8" s="300"/>
      <c r="E8" s="300"/>
      <c r="F8" s="300"/>
      <c r="G8" s="1084"/>
      <c r="H8" s="300"/>
      <c r="I8" s="1084"/>
      <c r="J8" s="300"/>
      <c r="K8" s="300"/>
      <c r="L8" s="1082"/>
    </row>
    <row r="9" spans="1:13" ht="9.6" customHeight="1">
      <c r="B9" s="1080"/>
      <c r="C9" s="1080"/>
      <c r="D9" s="1080"/>
      <c r="E9" s="1080"/>
      <c r="F9" s="1080"/>
      <c r="G9" s="1081"/>
      <c r="H9" s="1080"/>
      <c r="I9" s="1081"/>
      <c r="J9" s="1080"/>
      <c r="K9" s="1080"/>
      <c r="L9" s="1082"/>
    </row>
    <row r="10" spans="1:13" ht="16.5" customHeight="1">
      <c r="B10" s="1085" t="s">
        <v>1697</v>
      </c>
      <c r="C10" s="1807" t="str">
        <f>'AFR20'!$E$2&amp;"-"</f>
        <v>2020-</v>
      </c>
      <c r="D10" s="1086" t="s">
        <v>2197</v>
      </c>
      <c r="E10" s="300"/>
      <c r="F10" s="1087" t="s">
        <v>1281</v>
      </c>
      <c r="G10" s="1088"/>
      <c r="H10" s="1089" t="s">
        <v>1280</v>
      </c>
      <c r="I10" s="1088"/>
      <c r="J10" s="1090" t="s">
        <v>1279</v>
      </c>
      <c r="K10" s="300"/>
      <c r="L10" s="1082"/>
    </row>
    <row r="11" spans="1:13" ht="13.5" customHeight="1">
      <c r="B11" s="300"/>
      <c r="C11" s="300"/>
      <c r="D11" s="300"/>
      <c r="E11" s="300"/>
      <c r="F11" s="300"/>
      <c r="G11" s="1084"/>
      <c r="H11" s="300"/>
      <c r="I11" s="1091" t="s">
        <v>1278</v>
      </c>
      <c r="J11" s="300"/>
      <c r="K11" s="1092"/>
      <c r="L11" s="1082"/>
    </row>
    <row r="12" spans="1:13" ht="13.5" customHeight="1">
      <c r="B12" s="1062"/>
      <c r="C12" s="1062"/>
      <c r="D12" s="300"/>
      <c r="E12" s="300"/>
      <c r="F12" s="300"/>
      <c r="G12" s="1084"/>
      <c r="H12" s="300"/>
      <c r="I12" s="1084"/>
      <c r="J12" s="300"/>
      <c r="L12" s="1082"/>
    </row>
    <row r="13" spans="1:13" s="1050" customFormat="1" ht="13.5" customHeight="1">
      <c r="B13" s="1093" t="s">
        <v>1277</v>
      </c>
      <c r="C13" s="1093"/>
      <c r="D13" s="1094"/>
      <c r="E13" s="1094"/>
      <c r="F13" s="1094"/>
      <c r="G13" s="1095"/>
      <c r="H13" s="1094"/>
      <c r="I13" s="1095"/>
      <c r="J13" s="1094"/>
      <c r="K13" s="1094"/>
      <c r="L13" s="1096"/>
    </row>
    <row r="14" spans="1:13" ht="45.75" customHeight="1">
      <c r="B14" s="2660"/>
      <c r="C14" s="2660"/>
      <c r="D14" s="2660"/>
      <c r="E14" s="2660"/>
      <c r="F14" s="2660"/>
      <c r="G14" s="2660"/>
      <c r="H14" s="2660"/>
      <c r="I14" s="2660"/>
      <c r="J14" s="2660"/>
      <c r="K14" s="2660"/>
      <c r="L14" s="1097"/>
    </row>
    <row r="15" spans="1:13" ht="4.5" customHeight="1">
      <c r="B15" s="1098"/>
      <c r="C15" s="1098"/>
      <c r="D15" s="1099"/>
      <c r="E15" s="1099"/>
      <c r="F15" s="1099"/>
      <c r="H15" s="1099"/>
      <c r="J15" s="1099"/>
      <c r="K15" s="1099"/>
      <c r="L15" s="1097"/>
    </row>
    <row r="16" spans="1:13" s="1050" customFormat="1" ht="13.5" customHeight="1">
      <c r="B16" s="1093" t="s">
        <v>1276</v>
      </c>
      <c r="C16" s="1093"/>
      <c r="D16" s="1094"/>
      <c r="E16" s="1094"/>
      <c r="F16" s="1094"/>
      <c r="G16" s="1095"/>
      <c r="H16" s="1094"/>
      <c r="I16" s="1095"/>
      <c r="J16" s="1094"/>
      <c r="K16" s="1094"/>
      <c r="L16" s="1096"/>
    </row>
    <row r="17" spans="2:12" ht="45.75" customHeight="1">
      <c r="B17" s="2660"/>
      <c r="C17" s="2660"/>
      <c r="D17" s="2660"/>
      <c r="E17" s="2660"/>
      <c r="F17" s="2660"/>
      <c r="G17" s="2660"/>
      <c r="H17" s="2660"/>
      <c r="I17" s="2660"/>
      <c r="J17" s="2660"/>
      <c r="K17" s="2660"/>
      <c r="L17" s="1082"/>
    </row>
    <row r="18" spans="2:12" ht="4.5" customHeight="1">
      <c r="B18" s="1098"/>
      <c r="C18" s="1098"/>
      <c r="L18" s="1082"/>
    </row>
    <row r="19" spans="2:12" s="1050" customFormat="1" ht="13.5" customHeight="1">
      <c r="B19" s="1093" t="s">
        <v>1698</v>
      </c>
      <c r="C19" s="1093"/>
      <c r="D19" s="1094"/>
      <c r="E19" s="1094"/>
      <c r="F19" s="1094"/>
      <c r="G19" s="1095"/>
      <c r="H19" s="1094"/>
      <c r="I19" s="1095"/>
      <c r="J19" s="1094"/>
      <c r="K19" s="1094"/>
      <c r="L19" s="1096"/>
    </row>
    <row r="20" spans="2:12" ht="45.75" customHeight="1">
      <c r="B20" s="2664"/>
      <c r="C20" s="2664"/>
      <c r="D20" s="2660"/>
      <c r="E20" s="2660"/>
      <c r="F20" s="2660"/>
      <c r="G20" s="2660"/>
      <c r="H20" s="2660"/>
      <c r="I20" s="2660"/>
      <c r="J20" s="2660"/>
      <c r="K20" s="2660"/>
      <c r="L20" s="1082"/>
    </row>
    <row r="21" spans="2:12" ht="4.5" customHeight="1">
      <c r="B21" s="1100"/>
      <c r="C21" s="1100"/>
      <c r="L21" s="1082"/>
    </row>
    <row r="22" spans="2:12" ht="13.5" customHeight="1">
      <c r="B22" s="1093" t="s">
        <v>1275</v>
      </c>
      <c r="C22" s="1093"/>
      <c r="D22" s="1080"/>
      <c r="E22" s="1080"/>
      <c r="F22" s="1080"/>
      <c r="G22" s="1081"/>
      <c r="H22" s="1080"/>
      <c r="I22" s="1081"/>
      <c r="J22" s="1080"/>
      <c r="K22" s="1080"/>
      <c r="L22" s="1082"/>
    </row>
    <row r="23" spans="2:12" ht="45" customHeight="1">
      <c r="B23" s="2660"/>
      <c r="C23" s="2660"/>
      <c r="D23" s="2660"/>
      <c r="E23" s="2660"/>
      <c r="F23" s="2660"/>
      <c r="G23" s="2660"/>
      <c r="H23" s="2660"/>
      <c r="I23" s="2660"/>
      <c r="J23" s="2660"/>
      <c r="K23" s="2660"/>
      <c r="L23" s="1082"/>
    </row>
    <row r="24" spans="2:12" ht="4.5" customHeight="1">
      <c r="B24" s="1098"/>
      <c r="C24" s="1098"/>
      <c r="L24" s="1082"/>
    </row>
    <row r="25" spans="2:12" ht="13.5" customHeight="1">
      <c r="B25" s="1093" t="s">
        <v>1274</v>
      </c>
      <c r="C25" s="1093"/>
      <c r="D25" s="1080"/>
      <c r="E25" s="1080"/>
      <c r="F25" s="1080"/>
      <c r="G25" s="1081"/>
      <c r="H25" s="1080"/>
      <c r="I25" s="1081"/>
      <c r="J25" s="1080"/>
      <c r="K25" s="1080"/>
      <c r="L25" s="1082"/>
    </row>
    <row r="26" spans="2:12" ht="45.75" customHeight="1">
      <c r="B26" s="2660"/>
      <c r="C26" s="2660"/>
      <c r="D26" s="2660"/>
      <c r="E26" s="2660"/>
      <c r="F26" s="2660"/>
      <c r="G26" s="2660"/>
      <c r="H26" s="2660"/>
      <c r="I26" s="2660"/>
      <c r="J26" s="2660"/>
      <c r="K26" s="2660"/>
      <c r="L26" s="1082"/>
    </row>
    <row r="27" spans="2:12" ht="4.5" customHeight="1">
      <c r="B27" s="1098"/>
      <c r="C27" s="1098"/>
      <c r="L27" s="1082"/>
    </row>
    <row r="28" spans="2:12" ht="13.5" customHeight="1">
      <c r="B28" s="1101" t="s">
        <v>1273</v>
      </c>
      <c r="C28" s="1101"/>
      <c r="D28" s="1080"/>
      <c r="E28" s="1080"/>
      <c r="F28" s="1080"/>
      <c r="G28" s="1081"/>
      <c r="H28" s="1080"/>
      <c r="I28" s="1081"/>
      <c r="J28" s="1080"/>
      <c r="K28" s="1080"/>
      <c r="L28" s="1082"/>
    </row>
    <row r="29" spans="2:12" ht="45.75" customHeight="1">
      <c r="B29" s="2659"/>
      <c r="C29" s="2659"/>
      <c r="D29" s="2660"/>
      <c r="E29" s="2660"/>
      <c r="F29" s="2660"/>
      <c r="G29" s="2660"/>
      <c r="H29" s="2660"/>
      <c r="I29" s="2660"/>
      <c r="J29" s="2660"/>
      <c r="K29" s="2660"/>
      <c r="L29" s="1082"/>
    </row>
    <row r="30" spans="2:12" ht="4.5" customHeight="1">
      <c r="B30" s="1102"/>
      <c r="C30" s="1102"/>
      <c r="D30" s="300"/>
      <c r="E30" s="300"/>
      <c r="F30" s="300"/>
      <c r="G30" s="1084"/>
      <c r="H30" s="300"/>
      <c r="I30" s="1084"/>
      <c r="J30" s="300"/>
      <c r="K30" s="300"/>
      <c r="L30" s="1082"/>
    </row>
    <row r="31" spans="2:12" s="300" customFormat="1" ht="13.5" customHeight="1">
      <c r="B31" s="1103" t="s">
        <v>1699</v>
      </c>
      <c r="C31" s="1103"/>
      <c r="D31" s="1079"/>
      <c r="E31" s="1080"/>
      <c r="F31" s="1080"/>
      <c r="G31" s="1081"/>
      <c r="H31" s="1080"/>
      <c r="I31" s="1081"/>
      <c r="J31" s="1080"/>
      <c r="K31" s="1080"/>
      <c r="L31" s="1082"/>
    </row>
    <row r="32" spans="2:12" s="300" customFormat="1" ht="44.25" customHeight="1">
      <c r="B32" s="2659"/>
      <c r="C32" s="2659"/>
      <c r="D32" s="2660"/>
      <c r="E32" s="2660"/>
      <c r="F32" s="2660"/>
      <c r="G32" s="2660"/>
      <c r="H32" s="2660"/>
      <c r="I32" s="2660"/>
      <c r="J32" s="2660"/>
      <c r="K32" s="2660"/>
      <c r="L32" s="1082"/>
    </row>
    <row r="33" spans="1:13" s="300" customFormat="1" ht="4.5" customHeight="1">
      <c r="B33" s="1102"/>
      <c r="C33" s="1102"/>
      <c r="G33" s="1084"/>
      <c r="I33" s="1084"/>
      <c r="L33" s="1082"/>
    </row>
    <row r="34" spans="1:13" s="300" customFormat="1">
      <c r="A34" s="1065"/>
      <c r="B34" s="1104"/>
      <c r="C34" s="1104"/>
      <c r="D34" s="1104"/>
      <c r="E34" s="1104"/>
      <c r="F34" s="1104"/>
      <c r="G34" s="1105"/>
      <c r="H34" s="1104"/>
      <c r="I34" s="1105"/>
      <c r="J34" s="1104"/>
      <c r="K34" s="1104"/>
      <c r="L34" s="1082"/>
    </row>
    <row r="35" spans="1:13" ht="11.85" customHeight="1">
      <c r="B35" s="1106" t="s">
        <v>1700</v>
      </c>
      <c r="C35" s="1106"/>
      <c r="D35" s="300"/>
      <c r="E35" s="300"/>
      <c r="F35" s="300"/>
      <c r="L35" s="1082"/>
    </row>
    <row r="36" spans="1:13" ht="9.6" customHeight="1">
      <c r="B36" s="1068" t="s">
        <v>1790</v>
      </c>
      <c r="C36" s="1068"/>
      <c r="L36" s="1082"/>
    </row>
    <row r="37" spans="1:13" ht="9.6" customHeight="1">
      <c r="B37" s="1068" t="s">
        <v>1791</v>
      </c>
      <c r="C37" s="1068"/>
    </row>
    <row r="38" spans="1:13" ht="11.85" customHeight="1">
      <c r="B38" s="1107" t="s">
        <v>1701</v>
      </c>
      <c r="C38" s="1107"/>
    </row>
    <row r="39" spans="1:13" ht="9.6" customHeight="1">
      <c r="B39" s="1068" t="s">
        <v>1272</v>
      </c>
      <c r="C39" s="1068"/>
      <c r="M39" s="1108"/>
    </row>
    <row r="40" spans="1:13" ht="12.6" customHeight="1">
      <c r="B40" s="1107" t="s">
        <v>1702</v>
      </c>
      <c r="C40" s="1107"/>
      <c r="M40" s="1108"/>
    </row>
    <row r="41" spans="1:13" ht="9.6" customHeight="1">
      <c r="B41" s="1068"/>
      <c r="C41" s="1068"/>
      <c r="M41" s="1108"/>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c r="B1" s="2668" t="str">
        <f>'Single Audit Cover'!A7</f>
        <v>Rockford SD 205</v>
      </c>
      <c r="C1" s="2668"/>
      <c r="D1" s="2668"/>
      <c r="E1" s="2668"/>
      <c r="F1" s="2668"/>
      <c r="G1" s="2668"/>
      <c r="H1" s="2668"/>
      <c r="I1" s="2668"/>
      <c r="J1" s="2668"/>
      <c r="K1" s="2668"/>
      <c r="L1" s="1152"/>
    </row>
    <row r="2" spans="1:12" ht="12.75" customHeight="1">
      <c r="B2" s="2669">
        <f>'Single Audit Cover'!E7</f>
        <v>4101205025</v>
      </c>
      <c r="C2" s="2669"/>
      <c r="D2" s="2669"/>
      <c r="E2" s="2669"/>
      <c r="F2" s="2669"/>
      <c r="G2" s="2669"/>
      <c r="H2" s="2669"/>
      <c r="I2" s="2669"/>
      <c r="J2" s="2669"/>
      <c r="K2" s="2669"/>
      <c r="L2" s="1153"/>
    </row>
    <row r="3" spans="1:12" ht="12.75" customHeight="1">
      <c r="B3" s="2661" t="s">
        <v>1271</v>
      </c>
      <c r="C3" s="2661"/>
      <c r="D3" s="2661"/>
      <c r="E3" s="2661"/>
      <c r="F3" s="2661"/>
      <c r="G3" s="2661"/>
      <c r="H3" s="2661"/>
      <c r="I3" s="2661"/>
      <c r="J3" s="2661"/>
      <c r="K3" s="2661"/>
      <c r="L3" s="1078"/>
    </row>
    <row r="4" spans="1:12" ht="12.75" customHeight="1">
      <c r="B4" s="2661" t="str">
        <f>'Single Audit Cover'!A4</f>
        <v>Year Ending June 30, 2020</v>
      </c>
      <c r="C4" s="2661"/>
      <c r="D4" s="2661"/>
      <c r="E4" s="2661"/>
      <c r="F4" s="2661"/>
      <c r="G4" s="2661"/>
      <c r="H4" s="2661"/>
      <c r="I4" s="2661"/>
      <c r="J4" s="2661"/>
      <c r="K4" s="2661"/>
      <c r="L4" s="1078"/>
    </row>
    <row r="5" spans="1:12" ht="5.25" customHeight="1">
      <c r="B5" s="1028" t="s">
        <v>1156</v>
      </c>
      <c r="C5" s="1028"/>
      <c r="L5" s="300"/>
    </row>
    <row r="6" spans="1:12" ht="30.75" customHeight="1">
      <c r="A6" s="300"/>
      <c r="B6" s="2670" t="s">
        <v>1294</v>
      </c>
      <c r="C6" s="2670"/>
      <c r="D6" s="2670"/>
      <c r="E6" s="2670"/>
      <c r="F6" s="2670"/>
      <c r="G6" s="2670"/>
      <c r="H6" s="2670"/>
      <c r="I6" s="2670"/>
      <c r="J6" s="2670"/>
      <c r="K6" s="2670"/>
      <c r="L6" s="300"/>
    </row>
    <row r="7" spans="1:12" ht="4.5" customHeight="1">
      <c r="B7" s="1080"/>
      <c r="C7" s="1080"/>
      <c r="D7" s="1080"/>
      <c r="E7" s="1080"/>
      <c r="F7" s="1080"/>
      <c r="G7" s="1081"/>
      <c r="H7" s="1080"/>
      <c r="I7" s="1081"/>
      <c r="J7" s="1080"/>
      <c r="K7" s="1080"/>
      <c r="L7" s="300"/>
    </row>
    <row r="8" spans="1:12" ht="13.5" customHeight="1">
      <c r="B8" s="1087" t="s">
        <v>1711</v>
      </c>
      <c r="C8" s="1807" t="str">
        <f>'AFR20'!$E$2&amp;"-"</f>
        <v>2020-</v>
      </c>
      <c r="D8" s="1154" t="s">
        <v>2197</v>
      </c>
      <c r="E8" s="300"/>
      <c r="F8" s="1085" t="s">
        <v>1281</v>
      </c>
      <c r="G8" s="1155"/>
      <c r="H8" s="1156" t="s">
        <v>1293</v>
      </c>
      <c r="I8" s="1155"/>
      <c r="J8" s="1157" t="s">
        <v>1292</v>
      </c>
      <c r="L8" s="300"/>
    </row>
    <row r="9" spans="1:12" ht="13.5" customHeight="1">
      <c r="D9" s="300"/>
      <c r="E9" s="300"/>
      <c r="F9" s="300"/>
      <c r="G9" s="1084"/>
      <c r="H9" s="300"/>
      <c r="I9" s="1158" t="s">
        <v>1278</v>
      </c>
      <c r="J9" s="300"/>
      <c r="K9" s="1159"/>
      <c r="L9" s="300"/>
    </row>
    <row r="10" spans="1:12" ht="4.5" customHeight="1">
      <c r="B10" s="1160"/>
      <c r="C10" s="1160"/>
      <c r="D10" s="1114"/>
      <c r="E10" s="1114"/>
      <c r="F10" s="1114"/>
      <c r="G10" s="1115"/>
      <c r="H10" s="1114"/>
      <c r="I10" s="1115"/>
      <c r="J10" s="1114"/>
      <c r="K10" s="1114"/>
      <c r="L10" s="300"/>
    </row>
    <row r="11" spans="1:12" ht="5.25" customHeight="1">
      <c r="B11" s="300"/>
      <c r="C11" s="300"/>
      <c r="D11" s="282"/>
      <c r="E11" s="300"/>
      <c r="F11" s="300"/>
      <c r="G11" s="1084"/>
      <c r="H11" s="300"/>
      <c r="I11" s="1084"/>
      <c r="J11" s="300"/>
      <c r="K11" s="1119"/>
      <c r="L11" s="300"/>
    </row>
    <row r="12" spans="1:12" ht="13.5" customHeight="1">
      <c r="B12" s="1085" t="s">
        <v>1291</v>
      </c>
      <c r="C12" s="1085"/>
      <c r="D12" s="282"/>
      <c r="E12" s="300"/>
      <c r="F12" s="2652"/>
      <c r="G12" s="2652"/>
      <c r="H12" s="2652"/>
      <c r="I12" s="2652"/>
      <c r="J12" s="2652"/>
      <c r="K12" s="2652"/>
      <c r="L12" s="300"/>
    </row>
    <row r="13" spans="1:12" ht="9.6" customHeight="1">
      <c r="B13" s="1025"/>
      <c r="C13" s="1025"/>
      <c r="D13" s="282"/>
      <c r="E13" s="300"/>
      <c r="F13" s="300"/>
      <c r="G13" s="1084"/>
      <c r="H13" s="300"/>
      <c r="I13" s="1084"/>
      <c r="J13" s="300"/>
      <c r="K13" s="1119"/>
      <c r="L13" s="300"/>
    </row>
    <row r="14" spans="1:12" ht="13.5" customHeight="1">
      <c r="B14" s="1087" t="s">
        <v>1290</v>
      </c>
      <c r="C14" s="1087"/>
      <c r="D14" s="2665"/>
      <c r="E14" s="2665"/>
      <c r="F14" s="2665"/>
      <c r="H14" s="1161" t="s">
        <v>1289</v>
      </c>
      <c r="I14" s="2666"/>
      <c r="J14" s="2666"/>
      <c r="K14" s="2666"/>
      <c r="L14" s="300"/>
    </row>
    <row r="15" spans="1:12" ht="9.4" customHeight="1">
      <c r="B15" s="1087"/>
      <c r="C15" s="1087"/>
      <c r="D15" s="1074"/>
      <c r="E15" s="1028"/>
      <c r="F15" s="1028"/>
      <c r="G15" s="1054"/>
      <c r="H15" s="1028"/>
      <c r="I15" s="1162"/>
      <c r="J15" s="1062"/>
      <c r="K15" s="1059"/>
      <c r="L15" s="300"/>
    </row>
    <row r="16" spans="1:12" ht="13.5" customHeight="1">
      <c r="B16" s="1087" t="s">
        <v>1288</v>
      </c>
      <c r="C16" s="1087"/>
      <c r="D16" s="2666"/>
      <c r="E16" s="2666"/>
      <c r="F16" s="2666"/>
      <c r="G16" s="2666"/>
      <c r="H16" s="2666"/>
      <c r="I16" s="2666"/>
      <c r="J16" s="2666"/>
      <c r="K16" s="2666"/>
      <c r="L16" s="300"/>
    </row>
    <row r="17" spans="2:12" ht="13.5" customHeight="1">
      <c r="B17" s="1087" t="s">
        <v>1287</v>
      </c>
      <c r="C17" s="1087"/>
      <c r="D17" s="2667"/>
      <c r="E17" s="2667"/>
      <c r="F17" s="2667"/>
      <c r="G17" s="2667"/>
      <c r="H17" s="2667"/>
      <c r="I17" s="2667"/>
      <c r="J17" s="2667"/>
      <c r="K17" s="2667"/>
      <c r="L17" s="300"/>
    </row>
    <row r="18" spans="2:12" ht="9.4" customHeight="1">
      <c r="B18" s="1114"/>
      <c r="C18" s="1114"/>
      <c r="D18" s="1114"/>
      <c r="E18" s="1114"/>
      <c r="F18" s="1114"/>
      <c r="G18" s="1115"/>
      <c r="H18" s="1114"/>
      <c r="I18" s="1115"/>
      <c r="J18" s="1114"/>
      <c r="K18" s="1114"/>
      <c r="L18" s="300"/>
    </row>
    <row r="19" spans="2:12" ht="13.5" customHeight="1">
      <c r="B19" s="1163" t="s">
        <v>1286</v>
      </c>
      <c r="C19" s="1163"/>
      <c r="D19" s="306"/>
      <c r="E19" s="306"/>
      <c r="F19" s="306"/>
      <c r="G19" s="1164"/>
      <c r="H19" s="306"/>
      <c r="I19" s="1164"/>
      <c r="J19" s="300"/>
      <c r="K19" s="300"/>
      <c r="L19" s="300"/>
    </row>
    <row r="20" spans="2:12" ht="35.25" customHeight="1">
      <c r="B20" s="2660"/>
      <c r="C20" s="2660"/>
      <c r="D20" s="2660"/>
      <c r="E20" s="2660"/>
      <c r="F20" s="2660"/>
      <c r="G20" s="2660"/>
      <c r="H20" s="2660"/>
      <c r="I20" s="2660"/>
      <c r="J20" s="2660"/>
      <c r="K20" s="2660"/>
      <c r="L20" s="1119"/>
    </row>
    <row r="21" spans="2:12" ht="4.5" customHeight="1">
      <c r="B21" s="1165"/>
      <c r="C21" s="1165"/>
      <c r="D21" s="1166"/>
      <c r="E21" s="1166"/>
      <c r="F21" s="1166"/>
      <c r="G21" s="1115"/>
      <c r="H21" s="1166"/>
      <c r="I21" s="1115"/>
      <c r="J21" s="1166"/>
      <c r="K21" s="1166"/>
      <c r="L21" s="1119"/>
    </row>
    <row r="22" spans="2:12" ht="13.35" customHeight="1">
      <c r="B22" s="1163" t="s">
        <v>1712</v>
      </c>
      <c r="C22" s="1163"/>
      <c r="D22" s="300"/>
      <c r="E22" s="300"/>
      <c r="F22" s="300"/>
      <c r="G22" s="1084"/>
      <c r="H22" s="300"/>
      <c r="I22" s="1084"/>
      <c r="J22" s="300"/>
      <c r="K22" s="300"/>
      <c r="L22" s="300"/>
    </row>
    <row r="23" spans="2:12" ht="37.5" customHeight="1">
      <c r="B23" s="2660"/>
      <c r="C23" s="2660"/>
      <c r="D23" s="2660"/>
      <c r="E23" s="2660"/>
      <c r="F23" s="2660"/>
      <c r="G23" s="2660"/>
      <c r="H23" s="2660"/>
      <c r="I23" s="2660"/>
      <c r="J23" s="2660"/>
      <c r="K23" s="2660"/>
      <c r="L23" s="300"/>
    </row>
    <row r="24" spans="2:12" ht="4.5" customHeight="1">
      <c r="B24" s="1165"/>
      <c r="C24" s="1165"/>
      <c r="D24" s="1114"/>
      <c r="E24" s="1114"/>
      <c r="F24" s="1114"/>
      <c r="G24" s="1115"/>
      <c r="H24" s="1114"/>
      <c r="I24" s="1115"/>
      <c r="J24" s="1114"/>
      <c r="K24" s="1114"/>
      <c r="L24" s="300"/>
    </row>
    <row r="25" spans="2:12" ht="13.5" customHeight="1">
      <c r="B25" s="1163" t="s">
        <v>1713</v>
      </c>
      <c r="C25" s="1163"/>
      <c r="D25" s="300"/>
      <c r="E25" s="300"/>
      <c r="F25" s="300"/>
      <c r="G25" s="1084"/>
      <c r="H25" s="300"/>
      <c r="I25" s="1084"/>
      <c r="J25" s="300"/>
      <c r="K25" s="300"/>
      <c r="L25" s="300"/>
    </row>
    <row r="26" spans="2:12" ht="37.5" customHeight="1">
      <c r="B26" s="2660"/>
      <c r="C26" s="2660"/>
      <c r="D26" s="2660"/>
      <c r="E26" s="2660"/>
      <c r="F26" s="2660"/>
      <c r="G26" s="2660"/>
      <c r="H26" s="2660"/>
      <c r="I26" s="2660"/>
      <c r="J26" s="2660"/>
      <c r="K26" s="2660"/>
      <c r="L26" s="300"/>
    </row>
    <row r="27" spans="2:12" ht="4.5" customHeight="1">
      <c r="B27" s="1167"/>
      <c r="C27" s="1167"/>
      <c r="D27" s="1167"/>
      <c r="E27" s="1114"/>
      <c r="F27" s="1114"/>
      <c r="G27" s="1115"/>
      <c r="H27" s="1114"/>
      <c r="I27" s="1115"/>
      <c r="J27" s="1114"/>
      <c r="K27" s="1114"/>
      <c r="L27" s="300"/>
    </row>
    <row r="28" spans="2:12" ht="13.5" customHeight="1">
      <c r="B28" s="1163" t="s">
        <v>1714</v>
      </c>
      <c r="C28" s="1163"/>
      <c r="D28" s="300"/>
      <c r="E28" s="300"/>
      <c r="F28" s="300"/>
      <c r="G28" s="1084"/>
      <c r="H28" s="300"/>
      <c r="I28" s="1084"/>
      <c r="J28" s="300"/>
      <c r="K28" s="300"/>
      <c r="L28" s="300"/>
    </row>
    <row r="29" spans="2:12" ht="37.5" customHeight="1">
      <c r="B29" s="2660"/>
      <c r="C29" s="2660"/>
      <c r="D29" s="2660"/>
      <c r="E29" s="2660"/>
      <c r="F29" s="2660"/>
      <c r="G29" s="2660"/>
      <c r="H29" s="2660"/>
      <c r="I29" s="2660"/>
      <c r="J29" s="2660"/>
      <c r="K29" s="2660"/>
      <c r="L29" s="300"/>
    </row>
    <row r="30" spans="2:12" ht="4.5" customHeight="1">
      <c r="B30" s="1165"/>
      <c r="C30" s="1165"/>
      <c r="D30" s="1114"/>
      <c r="E30" s="1114"/>
      <c r="F30" s="1114"/>
      <c r="G30" s="1115"/>
      <c r="H30" s="1114"/>
      <c r="I30" s="1115"/>
      <c r="J30" s="1114"/>
      <c r="K30" s="1114"/>
      <c r="L30" s="300"/>
    </row>
    <row r="31" spans="2:12" ht="13.5" customHeight="1">
      <c r="B31" s="1163" t="s">
        <v>1285</v>
      </c>
      <c r="C31" s="1163"/>
      <c r="D31" s="300"/>
      <c r="E31" s="300"/>
      <c r="F31" s="300"/>
      <c r="G31" s="1084"/>
      <c r="H31" s="300"/>
      <c r="I31" s="1084"/>
      <c r="J31" s="300"/>
      <c r="K31" s="300"/>
      <c r="L31" s="300"/>
    </row>
    <row r="32" spans="2:12" ht="37.5" customHeight="1">
      <c r="B32" s="2660"/>
      <c r="C32" s="2660"/>
      <c r="D32" s="2660"/>
      <c r="E32" s="2660"/>
      <c r="F32" s="2660"/>
      <c r="G32" s="2660"/>
      <c r="H32" s="2660"/>
      <c r="I32" s="2660"/>
      <c r="J32" s="2660"/>
      <c r="K32" s="2660"/>
      <c r="L32" s="300"/>
    </row>
    <row r="33" spans="2:12" ht="4.5" customHeight="1">
      <c r="B33" s="1165"/>
      <c r="C33" s="1165"/>
      <c r="D33" s="1114"/>
      <c r="E33" s="1114"/>
      <c r="F33" s="1114"/>
      <c r="G33" s="1115"/>
      <c r="H33" s="1114"/>
      <c r="I33" s="1115"/>
      <c r="J33" s="1114"/>
      <c r="K33" s="1114"/>
      <c r="L33" s="300"/>
    </row>
    <row r="34" spans="2:12" ht="13.5" customHeight="1">
      <c r="B34" s="1085" t="s">
        <v>1284</v>
      </c>
      <c r="C34" s="1085"/>
      <c r="D34" s="300"/>
      <c r="E34" s="300"/>
      <c r="F34" s="300"/>
      <c r="G34" s="1084"/>
      <c r="H34" s="300"/>
      <c r="I34" s="1084"/>
      <c r="J34" s="300"/>
      <c r="K34" s="300"/>
      <c r="L34" s="300"/>
    </row>
    <row r="35" spans="2:12" ht="37.5" customHeight="1">
      <c r="B35" s="2660"/>
      <c r="C35" s="2660"/>
      <c r="D35" s="2660"/>
      <c r="E35" s="2660"/>
      <c r="F35" s="2660"/>
      <c r="G35" s="2660"/>
      <c r="H35" s="2660"/>
      <c r="I35" s="2660"/>
      <c r="J35" s="2660"/>
      <c r="K35" s="2660"/>
      <c r="L35" s="300"/>
    </row>
    <row r="36" spans="2:12" ht="4.5" customHeight="1">
      <c r="B36" s="1165"/>
      <c r="C36" s="1165"/>
      <c r="D36" s="1114"/>
      <c r="E36" s="1114"/>
      <c r="F36" s="1114"/>
      <c r="G36" s="1115"/>
      <c r="H36" s="1114"/>
      <c r="I36" s="1115"/>
      <c r="J36" s="1114"/>
      <c r="K36" s="1114"/>
      <c r="L36" s="300"/>
    </row>
    <row r="37" spans="2:12" ht="13.5" customHeight="1">
      <c r="B37" s="1085" t="s">
        <v>1283</v>
      </c>
      <c r="C37" s="1085"/>
      <c r="D37" s="300"/>
      <c r="E37" s="300"/>
      <c r="F37" s="300"/>
      <c r="G37" s="1084"/>
      <c r="H37" s="300"/>
      <c r="I37" s="1084"/>
      <c r="J37" s="300"/>
      <c r="K37" s="300"/>
      <c r="L37" s="300"/>
    </row>
    <row r="38" spans="2:12" ht="35.25" customHeight="1">
      <c r="B38" s="2660"/>
      <c r="C38" s="2660"/>
      <c r="D38" s="2660"/>
      <c r="E38" s="2660"/>
      <c r="F38" s="2660"/>
      <c r="G38" s="2660"/>
      <c r="H38" s="2660"/>
      <c r="I38" s="2660"/>
      <c r="J38" s="2660"/>
      <c r="K38" s="2660"/>
      <c r="L38" s="300"/>
    </row>
    <row r="39" spans="2:12" ht="4.5" customHeight="1">
      <c r="B39" s="1102"/>
      <c r="C39" s="1102"/>
      <c r="D39" s="300"/>
      <c r="E39" s="300"/>
      <c r="F39" s="300"/>
      <c r="G39" s="1084"/>
      <c r="H39" s="300"/>
      <c r="I39" s="1084"/>
      <c r="J39" s="300"/>
      <c r="K39" s="300"/>
      <c r="L39" s="300"/>
    </row>
    <row r="40" spans="2:12" s="300" customFormat="1" ht="13.5" customHeight="1">
      <c r="B40" s="1103" t="s">
        <v>1715</v>
      </c>
      <c r="C40" s="1103"/>
      <c r="D40" s="1079"/>
      <c r="E40" s="1080"/>
      <c r="F40" s="1080"/>
      <c r="G40" s="1081"/>
      <c r="H40" s="1080"/>
      <c r="I40" s="1081"/>
      <c r="J40" s="1080"/>
      <c r="K40" s="1080"/>
    </row>
    <row r="41" spans="2:12" s="300" customFormat="1" ht="33.75" customHeight="1">
      <c r="B41" s="2660"/>
      <c r="C41" s="2660"/>
      <c r="D41" s="2660"/>
      <c r="E41" s="2660"/>
      <c r="F41" s="2660"/>
      <c r="G41" s="2660"/>
      <c r="H41" s="2660"/>
      <c r="I41" s="2660"/>
      <c r="J41" s="2660"/>
      <c r="K41" s="2660"/>
    </row>
    <row r="42" spans="2:12" s="300" customFormat="1" ht="4.5" customHeight="1">
      <c r="B42" s="1102"/>
      <c r="C42" s="1102"/>
      <c r="G42" s="1084"/>
      <c r="I42" s="1084"/>
    </row>
    <row r="43" spans="2:12" ht="7.5" customHeight="1">
      <c r="B43" s="1168"/>
      <c r="C43" s="1168"/>
      <c r="D43" s="1169"/>
      <c r="E43" s="1169"/>
      <c r="F43" s="1169"/>
      <c r="G43" s="1170"/>
      <c r="H43" s="1169"/>
      <c r="I43" s="1170"/>
      <c r="J43" s="1169"/>
      <c r="K43" s="1169"/>
    </row>
    <row r="44" spans="2:12" ht="13.5" customHeight="1">
      <c r="B44" s="1106" t="s">
        <v>1716</v>
      </c>
      <c r="C44" s="1106"/>
      <c r="D44" s="300"/>
      <c r="E44" s="300"/>
      <c r="F44" s="300"/>
    </row>
    <row r="45" spans="2:12" ht="10.5" customHeight="1">
      <c r="B45" s="1107" t="s">
        <v>1717</v>
      </c>
      <c r="C45" s="1107"/>
      <c r="G45" s="295"/>
      <c r="I45" s="295"/>
    </row>
    <row r="46" spans="2:12" ht="11.1" customHeight="1">
      <c r="B46" s="1107" t="s">
        <v>1718</v>
      </c>
      <c r="C46" s="1107"/>
      <c r="G46" s="295"/>
      <c r="I46" s="295"/>
    </row>
    <row r="47" spans="2:12" ht="11.1" customHeight="1">
      <c r="B47" s="1107" t="s">
        <v>1719</v>
      </c>
      <c r="C47" s="1107"/>
      <c r="G47" s="295"/>
      <c r="I47" s="295"/>
    </row>
    <row r="48" spans="2:12" ht="11.1" customHeight="1">
      <c r="B48" s="1107" t="s">
        <v>1720</v>
      </c>
      <c r="C48" s="1107"/>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c r="B1" s="2645" t="str">
        <f>'Single Audit Cover'!A7</f>
        <v>Rockford SD 205</v>
      </c>
      <c r="C1" s="2645"/>
      <c r="D1" s="2645"/>
      <c r="E1" s="1171"/>
    </row>
    <row r="2" spans="2:5" s="1050" customFormat="1" ht="12.75" customHeight="1">
      <c r="B2" s="2647">
        <f>'Single Audit Cover'!E7</f>
        <v>4101205025</v>
      </c>
      <c r="C2" s="2647"/>
      <c r="D2" s="2647"/>
      <c r="E2" s="1172"/>
    </row>
    <row r="3" spans="2:5" ht="12.75" customHeight="1">
      <c r="B3" s="2661" t="s">
        <v>1721</v>
      </c>
      <c r="C3" s="2661"/>
      <c r="D3" s="2661"/>
      <c r="E3" s="1042"/>
    </row>
    <row r="4" spans="2:5" s="1050" customFormat="1" ht="12.75" customHeight="1">
      <c r="B4" s="2671" t="str">
        <f>'Single Audit Cover'!A4</f>
        <v>Year Ending June 30, 2020</v>
      </c>
      <c r="C4" s="2671"/>
      <c r="D4" s="2671"/>
      <c r="E4" s="1173"/>
    </row>
    <row r="5" spans="2:5" s="1050" customFormat="1" ht="40.15" customHeight="1">
      <c r="B5" s="1174" t="s">
        <v>1722</v>
      </c>
      <c r="C5" s="306"/>
      <c r="D5" s="306"/>
      <c r="E5" s="306"/>
    </row>
    <row r="6" spans="2:5" s="1050" customFormat="1" ht="13.5" customHeight="1">
      <c r="B6" s="1175" t="s">
        <v>1301</v>
      </c>
      <c r="C6" s="1175" t="s">
        <v>1300</v>
      </c>
      <c r="D6" s="1175" t="s">
        <v>1723</v>
      </c>
    </row>
    <row r="7" spans="2:5" ht="13.5" customHeight="1">
      <c r="B7" s="1176"/>
      <c r="C7" s="302"/>
      <c r="D7" s="302"/>
      <c r="E7" s="302"/>
    </row>
    <row r="8" spans="2:5" ht="13.5" customHeight="1">
      <c r="B8" s="1176" t="s">
        <v>2196</v>
      </c>
      <c r="C8" s="302"/>
      <c r="D8" s="302"/>
      <c r="E8" s="302"/>
    </row>
    <row r="9" spans="2:5" ht="13.5" customHeight="1">
      <c r="B9" s="1177"/>
      <c r="C9" s="301"/>
      <c r="D9" s="301"/>
      <c r="E9" s="301"/>
    </row>
    <row r="10" spans="2:5" ht="13.5" customHeight="1">
      <c r="B10" s="1176"/>
      <c r="C10" s="301"/>
      <c r="D10" s="301"/>
      <c r="E10" s="301"/>
    </row>
    <row r="11" spans="2:5" ht="13.5" customHeight="1">
      <c r="B11" s="1176"/>
      <c r="C11" s="301"/>
      <c r="D11" s="301"/>
      <c r="E11" s="301"/>
    </row>
    <row r="12" spans="2:5" ht="13.5" customHeight="1">
      <c r="B12" s="1176"/>
      <c r="C12" s="301"/>
      <c r="D12" s="301"/>
      <c r="E12" s="301"/>
    </row>
    <row r="13" spans="2:5" ht="13.5" customHeight="1">
      <c r="B13" s="1176"/>
      <c r="C13" s="301"/>
      <c r="D13" s="301"/>
      <c r="E13" s="301"/>
    </row>
    <row r="14" spans="2:5" ht="13.5" customHeight="1">
      <c r="B14" s="1176"/>
      <c r="C14" s="301"/>
      <c r="D14" s="301"/>
      <c r="E14" s="301"/>
    </row>
    <row r="15" spans="2:5" ht="13.5" customHeight="1">
      <c r="B15" s="1176"/>
      <c r="C15" s="301"/>
      <c r="D15" s="301"/>
      <c r="E15" s="301"/>
    </row>
    <row r="16" spans="2:5" ht="13.5" customHeight="1">
      <c r="B16" s="1176"/>
      <c r="C16" s="301"/>
      <c r="D16" s="301"/>
      <c r="E16" s="301"/>
    </row>
    <row r="17" spans="2:5" ht="13.5" customHeight="1">
      <c r="B17" s="1176"/>
      <c r="C17" s="301"/>
      <c r="D17" s="301"/>
      <c r="E17" s="301"/>
    </row>
    <row r="18" spans="2:5" ht="13.5" customHeight="1">
      <c r="B18" s="1176"/>
      <c r="C18" s="301"/>
      <c r="D18" s="301"/>
      <c r="E18" s="301"/>
    </row>
    <row r="19" spans="2:5" ht="13.5" customHeight="1">
      <c r="B19" s="1176"/>
      <c r="C19" s="301"/>
      <c r="D19" s="301"/>
      <c r="E19" s="301"/>
    </row>
    <row r="20" spans="2:5" ht="13.5" customHeight="1">
      <c r="B20" s="1176"/>
      <c r="C20" s="301"/>
      <c r="D20" s="301"/>
      <c r="E20" s="301"/>
    </row>
    <row r="21" spans="2:5" ht="13.5" customHeight="1">
      <c r="B21" s="1176"/>
      <c r="C21" s="301"/>
      <c r="D21" s="301"/>
      <c r="E21" s="301"/>
    </row>
    <row r="22" spans="2:5" ht="13.5" customHeight="1">
      <c r="B22" s="1176"/>
      <c r="C22" s="301"/>
      <c r="D22" s="301"/>
      <c r="E22" s="301"/>
    </row>
    <row r="23" spans="2:5" ht="13.5" customHeight="1">
      <c r="B23" s="1176"/>
      <c r="C23" s="301"/>
      <c r="D23" s="301"/>
      <c r="E23" s="301"/>
    </row>
    <row r="24" spans="2:5" ht="13.5" customHeight="1">
      <c r="B24" s="1176"/>
      <c r="C24" s="301"/>
      <c r="D24" s="301"/>
      <c r="E24" s="301"/>
    </row>
    <row r="25" spans="2:5" ht="13.5" customHeight="1">
      <c r="B25" s="1176"/>
      <c r="C25" s="301"/>
      <c r="D25" s="301"/>
      <c r="E25" s="301"/>
    </row>
    <row r="26" spans="2:5" ht="13.5" customHeight="1">
      <c r="B26" s="1176"/>
      <c r="C26" s="301"/>
      <c r="D26" s="301"/>
      <c r="E26" s="301"/>
    </row>
    <row r="27" spans="2:5" ht="13.5" customHeight="1">
      <c r="B27" s="1176"/>
      <c r="C27" s="301"/>
      <c r="D27" s="301"/>
      <c r="E27" s="301"/>
    </row>
    <row r="28" spans="2:5" ht="13.5" customHeight="1">
      <c r="B28" s="1176"/>
      <c r="C28" s="301"/>
      <c r="D28" s="301"/>
      <c r="E28" s="301"/>
    </row>
    <row r="29" spans="2:5" ht="13.5" customHeight="1">
      <c r="B29" s="1176"/>
      <c r="C29" s="301"/>
      <c r="D29" s="301"/>
      <c r="E29" s="301"/>
    </row>
    <row r="30" spans="2:5" ht="13.5" customHeight="1">
      <c r="B30" s="1176"/>
      <c r="C30" s="301"/>
      <c r="D30" s="301"/>
      <c r="E30" s="301"/>
    </row>
    <row r="31" spans="2:5" ht="13.5" customHeight="1">
      <c r="B31" s="1176"/>
      <c r="C31" s="301"/>
      <c r="D31" s="301"/>
      <c r="E31" s="301"/>
    </row>
    <row r="32" spans="2:5" ht="13.5" customHeight="1">
      <c r="B32" s="1178"/>
      <c r="C32" s="301"/>
      <c r="D32" s="301"/>
      <c r="E32" s="301"/>
    </row>
    <row r="33" spans="2:5" ht="13.5" customHeight="1">
      <c r="B33" s="1179"/>
      <c r="C33" s="301"/>
      <c r="D33" s="301"/>
      <c r="E33" s="301"/>
    </row>
    <row r="34" spans="2:5" ht="13.5" customHeight="1">
      <c r="B34" s="1180"/>
      <c r="C34" s="301"/>
      <c r="D34" s="301"/>
      <c r="E34" s="301"/>
    </row>
    <row r="35" spans="2:5" ht="13.5" customHeight="1">
      <c r="B35" s="1179"/>
      <c r="C35" s="301"/>
      <c r="D35" s="301"/>
      <c r="E35" s="301"/>
    </row>
    <row r="36" spans="2:5" ht="13.5" customHeight="1">
      <c r="B36" s="1180"/>
      <c r="C36" s="301"/>
      <c r="D36" s="301"/>
      <c r="E36" s="301"/>
    </row>
    <row r="37" spans="2:5" ht="13.5" customHeight="1">
      <c r="B37" s="1180"/>
      <c r="C37" s="301"/>
      <c r="D37" s="301"/>
      <c r="E37" s="301"/>
    </row>
    <row r="38" spans="2:5" ht="13.5" customHeight="1">
      <c r="B38" s="1179"/>
      <c r="C38" s="301"/>
      <c r="D38" s="301"/>
      <c r="E38" s="301"/>
    </row>
    <row r="39" spans="2:5" ht="13.5" customHeight="1">
      <c r="B39" s="1180"/>
      <c r="C39" s="301"/>
      <c r="D39" s="301"/>
      <c r="E39" s="301"/>
    </row>
    <row r="40" spans="2:5" ht="13.5" customHeight="1">
      <c r="B40" s="1179"/>
      <c r="C40" s="301"/>
      <c r="D40" s="301"/>
      <c r="E40" s="301"/>
    </row>
    <row r="41" spans="2:5" ht="13.5" customHeight="1">
      <c r="B41" s="1181"/>
      <c r="C41" s="301"/>
      <c r="D41" s="301"/>
      <c r="E41" s="301"/>
    </row>
    <row r="42" spans="2:5" ht="13.5" customHeight="1">
      <c r="B42" s="1182"/>
      <c r="C42" s="301"/>
      <c r="D42" s="301"/>
      <c r="E42" s="301"/>
    </row>
    <row r="43" spans="2:5" ht="12.75" customHeight="1">
      <c r="B43" s="1183"/>
      <c r="C43" s="1184"/>
      <c r="D43" s="1184"/>
      <c r="E43" s="301"/>
    </row>
    <row r="44" spans="2:5" ht="12.2" customHeight="1">
      <c r="B44" s="1025" t="s">
        <v>1299</v>
      </c>
      <c r="C44" s="300"/>
    </row>
    <row r="45" spans="2:5" ht="12.2" customHeight="1">
      <c r="B45" s="1185" t="s">
        <v>1724</v>
      </c>
    </row>
    <row r="46" spans="2:5" ht="12.2" customHeight="1">
      <c r="B46" s="1185" t="s">
        <v>1725</v>
      </c>
    </row>
    <row r="47" spans="2:5" ht="12.2" customHeight="1">
      <c r="B47" s="1186" t="s">
        <v>1298</v>
      </c>
    </row>
    <row r="48" spans="2:5" ht="12.2" customHeight="1">
      <c r="B48" s="1186" t="s">
        <v>1297</v>
      </c>
    </row>
    <row r="49" spans="2:5" ht="12.2" customHeight="1">
      <c r="B49" s="1186" t="s">
        <v>1296</v>
      </c>
    </row>
    <row r="50" spans="2:5" ht="12.2" customHeight="1">
      <c r="B50" s="1186" t="s">
        <v>1295</v>
      </c>
    </row>
    <row r="53" spans="2:5" ht="12.75" customHeight="1"/>
    <row r="54" spans="2:5" ht="12.75" customHeight="1">
      <c r="B54" s="1035"/>
    </row>
    <row r="55" spans="2:5" ht="12.75" customHeight="1"/>
    <row r="56" spans="2:5" ht="12.75" customHeight="1">
      <c r="B56" s="300"/>
      <c r="C56" s="300"/>
      <c r="D56" s="300"/>
      <c r="E56" s="300"/>
    </row>
    <row r="57" spans="2:5" ht="12.75" customHeight="1">
      <c r="B57" s="300"/>
      <c r="C57" s="300"/>
      <c r="D57" s="300"/>
      <c r="E57" s="300"/>
    </row>
    <row r="58" spans="2:5" ht="12.75" customHeight="1">
      <c r="B58" s="300"/>
      <c r="C58" s="300"/>
      <c r="D58" s="300"/>
      <c r="E58" s="300"/>
    </row>
    <row r="59" spans="2:5" ht="12.75" customHeight="1">
      <c r="B59" s="300"/>
      <c r="C59" s="300"/>
      <c r="D59" s="300"/>
      <c r="E59" s="300"/>
    </row>
    <row r="60" spans="2:5" ht="12.75" customHeight="1">
      <c r="B60" s="300"/>
      <c r="C60" s="300"/>
      <c r="D60" s="300"/>
      <c r="E60" s="300"/>
    </row>
    <row r="61" spans="2:5" ht="12.75" customHeight="1">
      <c r="B61" s="300"/>
      <c r="C61" s="300"/>
      <c r="D61" s="300"/>
      <c r="E61" s="300"/>
    </row>
    <row r="62" spans="2:5" ht="12.75" customHeight="1">
      <c r="B62" s="300"/>
      <c r="C62" s="300"/>
      <c r="D62" s="300"/>
      <c r="E62" s="300"/>
    </row>
    <row r="63" spans="2:5" ht="12.75" customHeight="1">
      <c r="B63" s="300"/>
      <c r="C63" s="300"/>
      <c r="D63" s="300"/>
      <c r="E63" s="300"/>
    </row>
    <row r="67" spans="2:2">
      <c r="B67" s="1106"/>
    </row>
    <row r="68" spans="2:2">
      <c r="B68" s="1068"/>
    </row>
    <row r="69" spans="2:2">
      <c r="B69" s="1068"/>
    </row>
    <row r="70" spans="2:2">
      <c r="B70" s="1107"/>
    </row>
    <row r="71" spans="2:2">
      <c r="B71" s="1107"/>
    </row>
    <row r="72" spans="2:2">
      <c r="B72" s="1107"/>
    </row>
    <row r="73" spans="2:2">
      <c r="B73" s="1068"/>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23" colorId="8" zoomScaleNormal="100" workbookViewId="0">
      <selection activeCell="B1" sqref="B1"/>
    </sheetView>
  </sheetViews>
  <sheetFormatPr defaultColWidth="9.140625" defaultRowHeight="12.75"/>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c r="E1" s="200"/>
      <c r="F1" s="201"/>
    </row>
    <row r="2" spans="1:11" s="176" customFormat="1" ht="12.2" customHeight="1">
      <c r="A2" s="2192" t="s">
        <v>1155</v>
      </c>
      <c r="B2" s="2192"/>
      <c r="C2" s="2192"/>
      <c r="D2" s="2192"/>
      <c r="E2" s="2192"/>
      <c r="F2" s="2192"/>
      <c r="G2" s="2192"/>
      <c r="H2" s="2192"/>
      <c r="I2" s="2192"/>
      <c r="J2" s="2192"/>
    </row>
    <row r="3" spans="1:11" s="176" customFormat="1" ht="17.25" customHeight="1">
      <c r="A3" s="202"/>
      <c r="B3" s="202"/>
      <c r="C3" s="203"/>
      <c r="D3" s="204"/>
      <c r="E3" s="205"/>
    </row>
    <row r="4" spans="1:11">
      <c r="A4" s="322" t="s">
        <v>1609</v>
      </c>
      <c r="B4" s="322"/>
      <c r="C4" s="322"/>
      <c r="D4" s="322"/>
      <c r="E4" s="322"/>
      <c r="F4" s="322"/>
      <c r="G4" s="322"/>
      <c r="H4" s="322"/>
      <c r="I4" s="322"/>
      <c r="J4" s="322"/>
      <c r="K4" s="322"/>
    </row>
    <row r="5" spans="1:11">
      <c r="A5" s="232" t="s">
        <v>1610</v>
      </c>
      <c r="B5" s="322"/>
      <c r="C5" s="322"/>
      <c r="D5" s="322"/>
      <c r="E5" s="322"/>
      <c r="F5" s="322"/>
      <c r="G5" s="322"/>
      <c r="H5" s="322"/>
      <c r="I5" s="322"/>
      <c r="J5" s="322"/>
      <c r="K5" s="322"/>
    </row>
    <row r="6" spans="1:11" ht="16.5" customHeight="1">
      <c r="A6" s="206"/>
      <c r="B6" s="207"/>
      <c r="C6" s="208"/>
      <c r="D6" s="207"/>
    </row>
    <row r="7" spans="1:11" ht="15" customHeight="1">
      <c r="A7" s="209" t="s">
        <v>831</v>
      </c>
      <c r="B7" s="207"/>
      <c r="C7" s="208"/>
      <c r="D7" s="210"/>
    </row>
    <row r="8" spans="1:11">
      <c r="A8" s="211"/>
      <c r="B8" s="212"/>
      <c r="D8" s="213"/>
    </row>
    <row r="9" spans="1:11" s="176" customFormat="1">
      <c r="A9" s="214"/>
      <c r="B9" s="215"/>
      <c r="C9" s="174">
        <v>1</v>
      </c>
      <c r="D9" s="216" t="s">
        <v>1535</v>
      </c>
    </row>
    <row r="10" spans="1:11" s="176" customFormat="1">
      <c r="A10" s="217"/>
      <c r="B10" s="218"/>
      <c r="C10" s="219"/>
      <c r="D10" s="220" t="s">
        <v>1596</v>
      </c>
    </row>
    <row r="11" spans="1:11" s="176" customFormat="1">
      <c r="A11" s="214"/>
      <c r="B11" s="221"/>
      <c r="C11" s="222">
        <v>2</v>
      </c>
      <c r="D11" s="223" t="s">
        <v>1597</v>
      </c>
    </row>
    <row r="12" spans="1:11" s="176" customFormat="1" hidden="1">
      <c r="A12" s="214"/>
      <c r="B12" s="224"/>
      <c r="C12" s="222"/>
      <c r="D12" s="225"/>
    </row>
    <row r="13" spans="1:11" s="176" customFormat="1">
      <c r="A13" s="214"/>
      <c r="B13" s="221"/>
      <c r="C13" s="222">
        <v>3</v>
      </c>
      <c r="D13" s="223" t="s">
        <v>1598</v>
      </c>
    </row>
    <row r="14" spans="1:11" s="176" customFormat="1">
      <c r="A14" s="214"/>
      <c r="B14" s="221"/>
      <c r="C14" s="222">
        <v>4</v>
      </c>
      <c r="D14" s="223" t="s">
        <v>1599</v>
      </c>
    </row>
    <row r="15" spans="1:11" s="176" customFormat="1">
      <c r="A15" s="214"/>
      <c r="B15" s="221"/>
      <c r="C15" s="222">
        <v>5</v>
      </c>
      <c r="D15" s="226" t="s">
        <v>960</v>
      </c>
    </row>
    <row r="16" spans="1:11" s="176" customFormat="1">
      <c r="A16" s="214"/>
      <c r="B16" s="221"/>
      <c r="C16" s="222">
        <v>6</v>
      </c>
      <c r="D16" s="226" t="s">
        <v>1436</v>
      </c>
    </row>
    <row r="17" spans="1:10" s="176" customFormat="1" ht="6" hidden="1" customHeight="1">
      <c r="A17" s="214"/>
      <c r="B17" s="224"/>
      <c r="C17" s="222"/>
      <c r="D17" s="227"/>
    </row>
    <row r="18" spans="1:10" s="176" customFormat="1" ht="12" customHeight="1">
      <c r="A18" s="214"/>
      <c r="B18" s="221"/>
      <c r="C18" s="222">
        <v>7</v>
      </c>
      <c r="D18" s="226" t="s">
        <v>1435</v>
      </c>
    </row>
    <row r="19" spans="1:10" s="176" customFormat="1" hidden="1">
      <c r="A19" s="214"/>
      <c r="B19" s="224"/>
      <c r="C19" s="222"/>
      <c r="D19" s="227"/>
    </row>
    <row r="20" spans="1:10" s="176" customFormat="1">
      <c r="A20" s="214"/>
      <c r="B20" s="221"/>
      <c r="C20" s="222">
        <v>8</v>
      </c>
      <c r="D20" s="226" t="s">
        <v>1600</v>
      </c>
    </row>
    <row r="21" spans="1:10" s="176" customFormat="1">
      <c r="A21" s="214"/>
      <c r="B21" s="224"/>
      <c r="C21" s="222"/>
      <c r="D21" s="228" t="s">
        <v>1532</v>
      </c>
    </row>
    <row r="22" spans="1:10" s="176" customFormat="1">
      <c r="A22" s="214"/>
      <c r="B22" s="221"/>
      <c r="C22" s="222">
        <v>9</v>
      </c>
      <c r="D22" s="226" t="s">
        <v>1601</v>
      </c>
    </row>
    <row r="23" spans="1:10" s="176" customFormat="1">
      <c r="A23" s="214"/>
      <c r="B23" s="229"/>
      <c r="C23" s="222"/>
      <c r="D23" s="230" t="s">
        <v>1533</v>
      </c>
    </row>
    <row r="24" spans="1:10" s="176" customFormat="1">
      <c r="A24" s="214"/>
      <c r="B24" s="221"/>
      <c r="C24" s="222">
        <v>10</v>
      </c>
      <c r="D24" s="226" t="s">
        <v>1602</v>
      </c>
    </row>
    <row r="25" spans="1:10" s="176" customFormat="1">
      <c r="A25" s="214"/>
      <c r="B25" s="221"/>
      <c r="C25" s="222">
        <v>11</v>
      </c>
      <c r="D25" s="226" t="s">
        <v>1603</v>
      </c>
    </row>
    <row r="26" spans="1:10" s="176" customFormat="1">
      <c r="A26" s="214"/>
      <c r="B26" s="229"/>
      <c r="C26" s="222"/>
      <c r="D26" s="230" t="s">
        <v>1534</v>
      </c>
    </row>
    <row r="27" spans="1:10" s="176" customFormat="1">
      <c r="A27" s="214"/>
      <c r="B27" s="221"/>
      <c r="C27" s="222">
        <v>12</v>
      </c>
      <c r="D27" s="226" t="s">
        <v>1536</v>
      </c>
    </row>
    <row r="28" spans="1:10" s="176" customFormat="1">
      <c r="A28" s="214"/>
      <c r="B28" s="224"/>
      <c r="C28" s="222"/>
      <c r="D28" s="220"/>
    </row>
    <row r="29" spans="1:10" s="176" customFormat="1">
      <c r="A29" s="214"/>
      <c r="B29" s="221"/>
      <c r="C29" s="222">
        <v>13</v>
      </c>
      <c r="D29" s="226" t="s">
        <v>520</v>
      </c>
    </row>
    <row r="30" spans="1:10" s="176" customFormat="1">
      <c r="A30" s="214"/>
      <c r="B30" s="224"/>
      <c r="C30" s="222"/>
      <c r="D30" s="220" t="s">
        <v>1604</v>
      </c>
    </row>
    <row r="31" spans="1:10" s="176" customFormat="1">
      <c r="A31" s="214"/>
      <c r="B31" s="221"/>
      <c r="C31" s="222">
        <v>14</v>
      </c>
      <c r="D31" s="17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1"/>
      <c r="F31" s="1731"/>
      <c r="G31" s="1731"/>
      <c r="H31" s="1731"/>
      <c r="I31" s="1731"/>
      <c r="J31" s="1731"/>
    </row>
    <row r="32" spans="1:10" s="176" customFormat="1">
      <c r="A32" s="214"/>
      <c r="B32" s="231"/>
      <c r="C32" s="222"/>
      <c r="D32" s="232" t="s">
        <v>1748</v>
      </c>
    </row>
    <row r="33" spans="1:9" s="176" customFormat="1" ht="12" customHeight="1">
      <c r="A33" s="214"/>
      <c r="B33" s="231"/>
      <c r="C33" s="222"/>
      <c r="D33" s="233" t="s">
        <v>1156</v>
      </c>
    </row>
    <row r="34" spans="1:9" s="176" customFormat="1" ht="8.25" hidden="1" customHeight="1">
      <c r="A34" s="214"/>
      <c r="B34" s="224"/>
      <c r="C34" s="222"/>
      <c r="D34" s="234"/>
    </row>
    <row r="35" spans="1:9" s="176" customFormat="1">
      <c r="A35" s="2206" t="s">
        <v>1605</v>
      </c>
      <c r="B35" s="2207"/>
      <c r="C35" s="2207"/>
      <c r="D35" s="2207"/>
      <c r="E35" s="2208"/>
      <c r="F35" s="2208"/>
      <c r="G35" s="2208"/>
      <c r="H35" s="2208"/>
      <c r="I35" s="2208"/>
    </row>
    <row r="36" spans="1:9" s="176" customFormat="1">
      <c r="A36" s="214"/>
      <c r="B36" s="224"/>
      <c r="C36" s="222"/>
      <c r="D36" s="234"/>
    </row>
    <row r="37" spans="1:9" s="176" customFormat="1">
      <c r="A37" s="214"/>
      <c r="B37" s="221"/>
      <c r="C37" s="222">
        <v>15</v>
      </c>
      <c r="D37" s="226" t="s">
        <v>357</v>
      </c>
    </row>
    <row r="38" spans="1:9" s="176" customFormat="1">
      <c r="A38" s="214"/>
      <c r="B38" s="224"/>
      <c r="C38" s="222"/>
      <c r="D38" s="235" t="s">
        <v>1606</v>
      </c>
    </row>
    <row r="39" spans="1:9" s="176" customFormat="1" hidden="1">
      <c r="A39" s="214"/>
      <c r="B39" s="224"/>
      <c r="C39" s="222"/>
      <c r="D39" s="236"/>
    </row>
    <row r="40" spans="1:9" s="176" customFormat="1">
      <c r="A40" s="214"/>
      <c r="B40" s="221"/>
      <c r="C40" s="222">
        <v>16</v>
      </c>
      <c r="D40" s="237" t="s">
        <v>359</v>
      </c>
    </row>
    <row r="41" spans="1:9" s="176" customFormat="1">
      <c r="A41" s="214"/>
      <c r="B41" s="224"/>
      <c r="C41" s="222"/>
      <c r="D41" s="235" t="s">
        <v>603</v>
      </c>
    </row>
    <row r="42" spans="1:9" s="176" customFormat="1">
      <c r="A42" s="214"/>
      <c r="B42" s="221"/>
      <c r="C42" s="222">
        <v>17</v>
      </c>
      <c r="D42" s="237" t="s">
        <v>1607</v>
      </c>
    </row>
    <row r="43" spans="1:9" s="176" customFormat="1">
      <c r="A43" s="214"/>
      <c r="B43" s="224"/>
      <c r="C43" s="222"/>
      <c r="D43" s="235" t="s">
        <v>1608</v>
      </c>
    </row>
    <row r="44" spans="1:9" s="176" customFormat="1">
      <c r="A44" s="214"/>
      <c r="B44" s="221"/>
      <c r="C44" s="222">
        <v>18</v>
      </c>
      <c r="D44" s="237" t="s">
        <v>296</v>
      </c>
    </row>
    <row r="45" spans="1:9" s="176" customFormat="1">
      <c r="A45" s="214"/>
      <c r="B45" s="224"/>
      <c r="C45" s="222"/>
      <c r="D45" s="235" t="s">
        <v>186</v>
      </c>
    </row>
    <row r="46" spans="1:9" s="176" customFormat="1" ht="16.5" customHeight="1">
      <c r="A46" s="214"/>
      <c r="B46" s="224"/>
      <c r="C46" s="222"/>
      <c r="D46" s="234"/>
    </row>
    <row r="47" spans="1:9" s="176" customFormat="1">
      <c r="A47" s="2206" t="s">
        <v>308</v>
      </c>
      <c r="B47" s="2209"/>
      <c r="C47" s="2209"/>
      <c r="D47" s="2209"/>
      <c r="E47" s="2210"/>
      <c r="F47" s="2210"/>
      <c r="G47" s="2210"/>
      <c r="H47" s="2210"/>
      <c r="I47" s="2210"/>
    </row>
    <row r="48" spans="1:9" s="176" customFormat="1">
      <c r="A48" s="214"/>
      <c r="B48" s="224"/>
      <c r="C48" s="222"/>
      <c r="D48" s="234"/>
    </row>
    <row r="49" spans="1:10" s="176" customFormat="1">
      <c r="A49" s="214"/>
      <c r="B49" s="221"/>
      <c r="C49" s="222">
        <v>19</v>
      </c>
      <c r="D49" s="238" t="s">
        <v>358</v>
      </c>
    </row>
    <row r="50" spans="1:10" s="176" customFormat="1">
      <c r="A50" s="214"/>
      <c r="B50" s="221"/>
      <c r="C50" s="222">
        <v>20</v>
      </c>
      <c r="D50" s="238" t="s">
        <v>1611</v>
      </c>
    </row>
    <row r="51" spans="1:10">
      <c r="B51" s="239"/>
      <c r="C51" s="240">
        <v>21</v>
      </c>
      <c r="D51" s="213" t="s">
        <v>1037</v>
      </c>
    </row>
    <row r="52" spans="1:10">
      <c r="B52" s="241"/>
      <c r="C52" s="240"/>
      <c r="D52" s="235" t="s">
        <v>832</v>
      </c>
    </row>
    <row r="53" spans="1:10" s="176" customFormat="1" ht="15.75" customHeight="1">
      <c r="A53" s="214"/>
      <c r="B53" s="215" t="s">
        <v>2042</v>
      </c>
      <c r="C53" s="174">
        <v>22</v>
      </c>
      <c r="D53" s="242" t="s">
        <v>1439</v>
      </c>
      <c r="E53" s="243"/>
      <c r="F53" s="244"/>
      <c r="G53" s="244" t="s">
        <v>1438</v>
      </c>
      <c r="H53" s="245">
        <v>33512</v>
      </c>
      <c r="I53" s="232" t="s">
        <v>1460</v>
      </c>
    </row>
    <row r="54" spans="1:10" s="176" customFormat="1">
      <c r="A54" s="214"/>
      <c r="B54" s="215"/>
      <c r="C54" s="174">
        <v>23</v>
      </c>
      <c r="D54" s="238" t="s">
        <v>1343</v>
      </c>
      <c r="E54" s="243"/>
      <c r="F54" s="244"/>
    </row>
    <row r="55" spans="1:10" s="176" customFormat="1">
      <c r="A55" s="209"/>
      <c r="B55" s="246"/>
      <c r="C55" s="246"/>
      <c r="D55" s="226" t="s">
        <v>1747</v>
      </c>
      <c r="E55" s="247"/>
      <c r="F55" s="247"/>
      <c r="G55" s="247"/>
      <c r="H55" s="247"/>
      <c r="I55" s="247"/>
    </row>
    <row r="56" spans="1:10" s="176" customFormat="1">
      <c r="A56" s="209"/>
      <c r="B56" s="246"/>
      <c r="E56" s="247"/>
      <c r="F56" s="247"/>
      <c r="G56" s="247"/>
      <c r="H56" s="247"/>
      <c r="I56" s="247"/>
    </row>
    <row r="57" spans="1:10" s="176" customFormat="1" ht="12.75" customHeight="1">
      <c r="A57" s="248"/>
      <c r="B57" s="2213"/>
      <c r="C57" s="2214"/>
      <c r="D57" s="2214"/>
      <c r="E57" s="2214"/>
      <c r="F57" s="2214"/>
      <c r="G57" s="2214"/>
      <c r="H57" s="2214"/>
      <c r="I57" s="2214"/>
      <c r="J57" s="2215"/>
    </row>
    <row r="58" spans="1:10" s="176" customFormat="1">
      <c r="A58" s="248"/>
      <c r="B58" s="2216"/>
      <c r="C58" s="2217"/>
      <c r="D58" s="2217"/>
      <c r="E58" s="2217"/>
      <c r="F58" s="2217"/>
      <c r="G58" s="2217"/>
      <c r="H58" s="2217"/>
      <c r="I58" s="2217"/>
      <c r="J58" s="2218"/>
    </row>
    <row r="59" spans="1:10" s="176" customFormat="1">
      <c r="A59" s="248"/>
      <c r="B59" s="2216"/>
      <c r="C59" s="2217"/>
      <c r="D59" s="2217"/>
      <c r="E59" s="2217"/>
      <c r="F59" s="2217"/>
      <c r="G59" s="2217"/>
      <c r="H59" s="2217"/>
      <c r="I59" s="2217"/>
      <c r="J59" s="2218"/>
    </row>
    <row r="60" spans="1:10" s="176" customFormat="1">
      <c r="A60" s="248"/>
      <c r="B60" s="2216"/>
      <c r="C60" s="2217"/>
      <c r="D60" s="2217"/>
      <c r="E60" s="2217"/>
      <c r="F60" s="2217"/>
      <c r="G60" s="2217"/>
      <c r="H60" s="2217"/>
      <c r="I60" s="2217"/>
      <c r="J60" s="2218"/>
    </row>
    <row r="61" spans="1:10" s="176" customFormat="1">
      <c r="A61" s="248"/>
      <c r="B61" s="2216"/>
      <c r="C61" s="2217"/>
      <c r="D61" s="2217"/>
      <c r="E61" s="2217"/>
      <c r="F61" s="2217"/>
      <c r="G61" s="2217"/>
      <c r="H61" s="2217"/>
      <c r="I61" s="2217"/>
      <c r="J61" s="2218"/>
    </row>
    <row r="62" spans="1:10" s="176" customFormat="1">
      <c r="A62" s="248"/>
      <c r="B62" s="2216"/>
      <c r="C62" s="2217"/>
      <c r="D62" s="2217"/>
      <c r="E62" s="2217"/>
      <c r="F62" s="2217"/>
      <c r="G62" s="2217"/>
      <c r="H62" s="2217"/>
      <c r="I62" s="2217"/>
      <c r="J62" s="2218"/>
    </row>
    <row r="63" spans="1:10" s="176" customFormat="1">
      <c r="A63" s="248"/>
      <c r="B63" s="2216"/>
      <c r="C63" s="2217"/>
      <c r="D63" s="2217"/>
      <c r="E63" s="2217"/>
      <c r="F63" s="2217"/>
      <c r="G63" s="2217"/>
      <c r="H63" s="2217"/>
      <c r="I63" s="2217"/>
      <c r="J63" s="2218"/>
    </row>
    <row r="64" spans="1:10" s="176" customFormat="1">
      <c r="A64" s="248"/>
      <c r="B64" s="2216"/>
      <c r="C64" s="2217"/>
      <c r="D64" s="2217"/>
      <c r="E64" s="2217"/>
      <c r="F64" s="2217"/>
      <c r="G64" s="2217"/>
      <c r="H64" s="2217"/>
      <c r="I64" s="2217"/>
      <c r="J64" s="2218"/>
    </row>
    <row r="65" spans="1:11" s="176" customFormat="1">
      <c r="A65" s="248"/>
      <c r="B65" s="2216"/>
      <c r="C65" s="2217"/>
      <c r="D65" s="2217"/>
      <c r="E65" s="2217"/>
      <c r="F65" s="2217"/>
      <c r="G65" s="2217"/>
      <c r="H65" s="2217"/>
      <c r="I65" s="2217"/>
      <c r="J65" s="2218"/>
    </row>
    <row r="66" spans="1:11" s="176" customFormat="1">
      <c r="A66" s="248"/>
      <c r="B66" s="2216"/>
      <c r="C66" s="2217"/>
      <c r="D66" s="2217"/>
      <c r="E66" s="2217"/>
      <c r="F66" s="2217"/>
      <c r="G66" s="2217"/>
      <c r="H66" s="2217"/>
      <c r="I66" s="2217"/>
      <c r="J66" s="2218"/>
    </row>
    <row r="67" spans="1:11" s="176" customFormat="1" ht="9" customHeight="1">
      <c r="A67" s="249"/>
      <c r="B67" s="2219"/>
      <c r="C67" s="2220"/>
      <c r="D67" s="2220"/>
      <c r="E67" s="2220"/>
      <c r="F67" s="2220"/>
      <c r="G67" s="2220"/>
      <c r="H67" s="2220"/>
      <c r="I67" s="2220"/>
      <c r="J67" s="2221"/>
    </row>
    <row r="68" spans="1:11" s="176" customFormat="1" ht="9" customHeight="1">
      <c r="A68" s="214"/>
      <c r="B68" s="250"/>
      <c r="C68" s="251"/>
      <c r="D68" s="251"/>
      <c r="E68" s="251"/>
      <c r="F68" s="251"/>
      <c r="G68" s="251"/>
      <c r="H68" s="251"/>
    </row>
    <row r="69" spans="1:11" s="176" customFormat="1" ht="16.5" customHeight="1">
      <c r="A69" s="214"/>
      <c r="B69" s="250"/>
      <c r="C69" s="251"/>
      <c r="D69" s="251"/>
      <c r="E69" s="251"/>
      <c r="F69" s="251"/>
      <c r="G69" s="251"/>
      <c r="H69" s="251"/>
    </row>
    <row r="70" spans="1:11" s="176" customFormat="1">
      <c r="A70" s="2206" t="s">
        <v>1309</v>
      </c>
      <c r="B70" s="2209"/>
      <c r="C70" s="2209"/>
      <c r="D70" s="2209"/>
      <c r="E70" s="2210"/>
      <c r="F70" s="2210"/>
      <c r="G70" s="2210"/>
      <c r="H70" s="2210"/>
      <c r="I70" s="2210"/>
    </row>
    <row r="71" spans="1:11" s="176" customFormat="1">
      <c r="A71" s="214"/>
      <c r="C71" s="252"/>
      <c r="D71" s="253" t="s">
        <v>1308</v>
      </c>
      <c r="E71" s="251"/>
      <c r="F71" s="251"/>
      <c r="G71" s="251"/>
      <c r="H71" s="251"/>
    </row>
    <row r="72" spans="1:11" s="176" customFormat="1" ht="5.25" customHeight="1">
      <c r="B72" s="250"/>
      <c r="C72" s="251"/>
      <c r="D72" s="251"/>
      <c r="E72" s="251"/>
      <c r="F72" s="251"/>
      <c r="G72" s="251"/>
      <c r="H72" s="251"/>
    </row>
    <row r="73" spans="1:11" s="176" customFormat="1">
      <c r="A73" s="254" t="s">
        <v>1968</v>
      </c>
      <c r="B73" s="250"/>
      <c r="C73" s="251"/>
      <c r="D73" s="251"/>
      <c r="E73" s="251"/>
      <c r="F73" s="251"/>
      <c r="G73" s="251"/>
      <c r="H73" s="251"/>
    </row>
    <row r="74" spans="1:11" s="176" customFormat="1">
      <c r="A74" s="254" t="s">
        <v>1402</v>
      </c>
      <c r="B74" s="250"/>
      <c r="C74" s="251"/>
      <c r="D74" s="251"/>
      <c r="E74" s="251"/>
      <c r="F74" s="251"/>
      <c r="G74" s="251"/>
      <c r="H74" s="251"/>
    </row>
    <row r="75" spans="1:11" s="176" customFormat="1">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2"/>
      <c r="C75" s="1733"/>
      <c r="D75" s="1733"/>
      <c r="E75" s="1733"/>
      <c r="F75" s="1733"/>
      <c r="G75" s="1733"/>
      <c r="H75" s="1733"/>
      <c r="I75" s="1731"/>
      <c r="J75" s="1731"/>
      <c r="K75" s="1731"/>
    </row>
    <row r="76" spans="1:11" s="176" customFormat="1" ht="18.75" customHeight="1">
      <c r="A76" s="234" t="s">
        <v>1403</v>
      </c>
      <c r="B76" s="250"/>
      <c r="C76" s="251"/>
      <c r="D76" s="251"/>
      <c r="E76" s="251"/>
      <c r="F76" s="251"/>
      <c r="G76" s="251"/>
      <c r="H76" s="251"/>
    </row>
    <row r="77" spans="1:11" s="176" customFormat="1">
      <c r="C77" s="174">
        <v>24</v>
      </c>
      <c r="D77" s="242" t="s">
        <v>1617</v>
      </c>
      <c r="G77" s="275" t="s">
        <v>1849</v>
      </c>
      <c r="I77" s="1399"/>
      <c r="J77" s="256"/>
    </row>
    <row r="78" spans="1:11" s="176" customFormat="1" ht="6" customHeight="1">
      <c r="A78" s="214"/>
      <c r="B78" s="257"/>
      <c r="C78" s="174"/>
      <c r="D78" s="242"/>
      <c r="E78" s="243"/>
      <c r="F78" s="244"/>
    </row>
    <row r="79" spans="1:11" s="176" customFormat="1">
      <c r="A79" s="214"/>
      <c r="B79" s="257"/>
      <c r="C79" s="174">
        <v>25</v>
      </c>
      <c r="D79" s="242" t="s">
        <v>1967</v>
      </c>
      <c r="E79" s="243"/>
      <c r="F79" s="244"/>
    </row>
    <row r="80" spans="1:11" s="176" customFormat="1">
      <c r="A80" s="214"/>
      <c r="B80" s="257"/>
      <c r="C80" s="174"/>
      <c r="D80" s="242" t="s">
        <v>1616</v>
      </c>
      <c r="E80" s="243"/>
      <c r="F80" s="244"/>
    </row>
    <row r="81" spans="1:10" s="176" customFormat="1">
      <c r="A81" s="214"/>
      <c r="B81" s="257"/>
    </row>
    <row r="82" spans="1:10" s="176" customFormat="1" ht="12.75" customHeight="1">
      <c r="A82" s="214"/>
      <c r="B82" s="257"/>
      <c r="C82" s="242"/>
    </row>
    <row r="83" spans="1:10" s="176" customFormat="1" ht="12.75" customHeight="1" thickBot="1">
      <c r="A83" s="2211" t="s">
        <v>1306</v>
      </c>
      <c r="B83" s="2211"/>
      <c r="C83" s="2211"/>
      <c r="D83" s="2212"/>
      <c r="E83" s="258">
        <v>3100</v>
      </c>
      <c r="F83" s="258">
        <v>3120</v>
      </c>
      <c r="G83" s="258">
        <v>3500</v>
      </c>
      <c r="H83" s="258">
        <v>3510</v>
      </c>
      <c r="I83" s="259">
        <v>3950</v>
      </c>
      <c r="J83" s="259" t="s">
        <v>154</v>
      </c>
    </row>
    <row r="84" spans="1:10" s="176" customFormat="1" ht="13.5" customHeight="1" thickTop="1">
      <c r="A84" s="260" t="s">
        <v>1421</v>
      </c>
      <c r="B84" s="261"/>
      <c r="C84" s="262"/>
      <c r="D84" s="263"/>
      <c r="E84" s="264"/>
      <c r="F84" s="264"/>
      <c r="G84" s="264"/>
      <c r="H84" s="264"/>
      <c r="I84" s="265"/>
      <c r="J84" s="265"/>
    </row>
    <row r="85" spans="1:10" s="176" customFormat="1" ht="13.5" customHeight="1">
      <c r="A85" s="2222" t="s">
        <v>1966</v>
      </c>
      <c r="B85" s="2222"/>
      <c r="C85" s="2222"/>
      <c r="D85" s="2223"/>
      <c r="E85" s="1472"/>
      <c r="F85" s="1472">
        <v>851300</v>
      </c>
      <c r="G85" s="1472"/>
      <c r="H85" s="1472"/>
      <c r="I85" s="1795">
        <v>205437</v>
      </c>
      <c r="J85" s="1628">
        <f>SUM(E85:I85)</f>
        <v>1056737</v>
      </c>
    </row>
    <row r="86" spans="1:10" s="176" customFormat="1" ht="13.5" customHeight="1">
      <c r="A86" s="266"/>
      <c r="B86" s="267"/>
      <c r="C86" s="268"/>
      <c r="D86" s="269"/>
      <c r="E86" s="264"/>
      <c r="F86" s="264"/>
      <c r="G86" s="264"/>
      <c r="H86" s="264"/>
      <c r="I86" s="265"/>
      <c r="J86" s="1629"/>
    </row>
    <row r="87" spans="1:10" s="176" customFormat="1" ht="13.5" customHeight="1">
      <c r="A87" s="270" t="s">
        <v>1307</v>
      </c>
      <c r="B87" s="271"/>
      <c r="C87" s="272"/>
      <c r="D87" s="269"/>
      <c r="E87" s="264"/>
      <c r="F87" s="264"/>
      <c r="G87" s="264"/>
      <c r="H87" s="264"/>
      <c r="I87" s="265"/>
      <c r="J87" s="1629"/>
    </row>
    <row r="88" spans="1:10" s="176" customFormat="1" ht="13.5" customHeight="1">
      <c r="A88" s="2224" t="s">
        <v>1966</v>
      </c>
      <c r="B88" s="2225"/>
      <c r="C88" s="2225"/>
      <c r="D88" s="2226"/>
      <c r="E88" s="1472">
        <v>683011</v>
      </c>
      <c r="F88" s="1472"/>
      <c r="G88" s="1472">
        <v>3805929</v>
      </c>
      <c r="H88" s="1472">
        <v>449136</v>
      </c>
      <c r="I88" s="1795"/>
      <c r="J88" s="1628">
        <f>SUM(E88:I88)</f>
        <v>4938076</v>
      </c>
    </row>
    <row r="89" spans="1:10" s="176" customFormat="1" ht="13.5" customHeight="1">
      <c r="A89" s="266"/>
      <c r="B89" s="267"/>
      <c r="C89" s="268"/>
      <c r="D89" s="269"/>
      <c r="E89" s="264"/>
      <c r="F89" s="264"/>
      <c r="G89" s="264"/>
      <c r="H89" s="264"/>
      <c r="I89" s="265"/>
      <c r="J89" s="1629"/>
    </row>
    <row r="90" spans="1:10" s="176" customFormat="1" ht="13.5" customHeight="1">
      <c r="A90" s="270" t="s">
        <v>154</v>
      </c>
      <c r="B90" s="271"/>
      <c r="C90" s="272"/>
      <c r="D90" s="273"/>
      <c r="E90" s="1473"/>
      <c r="F90" s="1473"/>
      <c r="G90" s="1473"/>
      <c r="H90" s="1473"/>
      <c r="I90" s="1796"/>
      <c r="J90" s="1630">
        <f>SUM(J85:J89)</f>
        <v>5994813</v>
      </c>
    </row>
    <row r="91" spans="1:10" s="176" customFormat="1">
      <c r="A91" s="214"/>
      <c r="B91" s="257"/>
      <c r="C91" s="174"/>
      <c r="E91" s="255"/>
      <c r="F91" s="274"/>
      <c r="H91" s="275"/>
    </row>
    <row r="92" spans="1:10" s="176" customFormat="1">
      <c r="A92" s="214"/>
      <c r="B92" s="242" t="s">
        <v>1970</v>
      </c>
      <c r="C92" s="174"/>
      <c r="E92" s="255"/>
      <c r="F92" s="274"/>
      <c r="H92" s="275"/>
    </row>
    <row r="93" spans="1:10" s="176" customFormat="1" ht="16.5" customHeight="1">
      <c r="A93" s="214"/>
      <c r="B93" s="276"/>
      <c r="C93" s="242" t="s">
        <v>1969</v>
      </c>
      <c r="E93" s="255"/>
      <c r="F93" s="274"/>
      <c r="H93" s="275"/>
    </row>
    <row r="94" spans="1:10" s="176" customFormat="1">
      <c r="A94" s="277" t="s">
        <v>1317</v>
      </c>
      <c r="B94" s="278"/>
      <c r="C94" s="278"/>
      <c r="D94" s="279"/>
      <c r="E94" s="280"/>
      <c r="F94" s="281"/>
      <c r="G94" s="282"/>
      <c r="H94" s="283"/>
      <c r="I94" s="284"/>
    </row>
    <row r="95" spans="1:10" s="176" customFormat="1">
      <c r="A95" s="285"/>
      <c r="B95" s="286" t="s">
        <v>1612</v>
      </c>
      <c r="C95" s="287"/>
      <c r="D95" s="288"/>
      <c r="E95" s="282"/>
      <c r="F95" s="282"/>
      <c r="G95" s="282"/>
      <c r="H95" s="282"/>
      <c r="I95" s="282"/>
    </row>
    <row r="96" spans="1:10" s="176" customFormat="1">
      <c r="A96" s="285" t="s">
        <v>1156</v>
      </c>
      <c r="B96" s="323" t="s">
        <v>1614</v>
      </c>
      <c r="C96" s="287"/>
      <c r="D96" s="289"/>
      <c r="E96" s="289"/>
      <c r="F96" s="289"/>
      <c r="G96" s="289"/>
      <c r="H96" s="289"/>
      <c r="I96" s="282"/>
    </row>
    <row r="97" spans="1:9" s="176" customFormat="1">
      <c r="A97" s="285"/>
      <c r="B97" s="286" t="s">
        <v>1613</v>
      </c>
      <c r="C97" s="287"/>
      <c r="D97" s="289"/>
      <c r="E97" s="289"/>
      <c r="F97" s="289"/>
      <c r="G97" s="289"/>
      <c r="H97" s="289"/>
      <c r="I97" s="282"/>
    </row>
    <row r="98" spans="1:9" s="176" customFormat="1">
      <c r="A98" s="286"/>
      <c r="B98" s="290" t="s">
        <v>1615</v>
      </c>
      <c r="C98" s="287"/>
      <c r="D98" s="289"/>
      <c r="E98" s="289"/>
      <c r="F98" s="289"/>
      <c r="G98" s="289"/>
      <c r="H98" s="289"/>
      <c r="I98" s="282"/>
    </row>
    <row r="99" spans="1:9" s="176" customFormat="1">
      <c r="A99" s="291"/>
      <c r="B99" s="292"/>
      <c r="C99" s="287"/>
      <c r="D99" s="289"/>
      <c r="E99" s="289"/>
      <c r="F99" s="289"/>
      <c r="G99" s="289"/>
      <c r="H99" s="289"/>
      <c r="I99" s="282"/>
    </row>
    <row r="100" spans="1:9" s="176" customFormat="1" ht="3.75" customHeight="1">
      <c r="A100" s="288"/>
      <c r="B100" s="293"/>
      <c r="C100" s="288"/>
      <c r="D100" s="289"/>
      <c r="E100" s="289"/>
      <c r="F100" s="289"/>
      <c r="G100" s="289"/>
      <c r="H100" s="289"/>
      <c r="I100" s="282"/>
    </row>
    <row r="101" spans="1:9" s="176" customFormat="1">
      <c r="A101" s="288"/>
      <c r="B101" s="293" t="s">
        <v>1153</v>
      </c>
      <c r="C101" s="288"/>
      <c r="D101" s="288"/>
      <c r="E101" s="282"/>
      <c r="F101" s="282"/>
      <c r="G101" s="282"/>
      <c r="H101" s="282"/>
      <c r="I101" s="282"/>
    </row>
    <row r="102" spans="1:9" s="176" customFormat="1">
      <c r="A102" s="294"/>
      <c r="B102" s="2193"/>
      <c r="C102" s="2194"/>
      <c r="D102" s="2194"/>
      <c r="E102" s="2194"/>
      <c r="F102" s="2194"/>
      <c r="G102" s="2194"/>
      <c r="H102" s="2194"/>
      <c r="I102" s="2195"/>
    </row>
    <row r="103" spans="1:9" s="176" customFormat="1" ht="11.25" customHeight="1">
      <c r="A103" s="294"/>
      <c r="B103" s="2196"/>
      <c r="C103" s="2197"/>
      <c r="D103" s="2197"/>
      <c r="E103" s="2197"/>
      <c r="F103" s="2197"/>
      <c r="G103" s="2197"/>
      <c r="H103" s="2197"/>
      <c r="I103" s="2198"/>
    </row>
    <row r="104" spans="1:9" s="176" customFormat="1" ht="11.25" customHeight="1">
      <c r="A104" s="294"/>
      <c r="B104" s="2196"/>
      <c r="C104" s="2197"/>
      <c r="D104" s="2197"/>
      <c r="E104" s="2197"/>
      <c r="F104" s="2197"/>
      <c r="G104" s="2197"/>
      <c r="H104" s="2197"/>
      <c r="I104" s="2198"/>
    </row>
    <row r="105" spans="1:9" s="176" customFormat="1">
      <c r="A105" s="294"/>
      <c r="B105" s="2196"/>
      <c r="C105" s="2197"/>
      <c r="D105" s="2197"/>
      <c r="E105" s="2197"/>
      <c r="F105" s="2197"/>
      <c r="G105" s="2197"/>
      <c r="H105" s="2197"/>
      <c r="I105" s="2198"/>
    </row>
    <row r="106" spans="1:9" s="176" customFormat="1" ht="11.25" customHeight="1">
      <c r="A106" s="294"/>
      <c r="B106" s="2196"/>
      <c r="C106" s="2197"/>
      <c r="D106" s="2197"/>
      <c r="E106" s="2197"/>
      <c r="F106" s="2197"/>
      <c r="G106" s="2197"/>
      <c r="H106" s="2197"/>
      <c r="I106" s="2198"/>
    </row>
    <row r="107" spans="1:9" s="176" customFormat="1" ht="11.25" customHeight="1">
      <c r="A107" s="294"/>
      <c r="B107" s="2196"/>
      <c r="C107" s="2197"/>
      <c r="D107" s="2197"/>
      <c r="E107" s="2197"/>
      <c r="F107" s="2197"/>
      <c r="G107" s="2197"/>
      <c r="H107" s="2197"/>
      <c r="I107" s="2198"/>
    </row>
    <row r="108" spans="1:9" s="176" customFormat="1" ht="11.25" customHeight="1">
      <c r="A108" s="294"/>
      <c r="B108" s="2196"/>
      <c r="C108" s="2197"/>
      <c r="D108" s="2197"/>
      <c r="E108" s="2197"/>
      <c r="F108" s="2197"/>
      <c r="G108" s="2197"/>
      <c r="H108" s="2197"/>
      <c r="I108" s="2198"/>
    </row>
    <row r="109" spans="1:9" s="176" customFormat="1" ht="11.25" customHeight="1">
      <c r="A109" s="294"/>
      <c r="B109" s="2196"/>
      <c r="C109" s="2197"/>
      <c r="D109" s="2197"/>
      <c r="E109" s="2197"/>
      <c r="F109" s="2197"/>
      <c r="G109" s="2197"/>
      <c r="H109" s="2197"/>
      <c r="I109" s="2198"/>
    </row>
    <row r="110" spans="1:9" s="176" customFormat="1" ht="11.25" customHeight="1">
      <c r="A110" s="294"/>
      <c r="B110" s="2196"/>
      <c r="C110" s="2197"/>
      <c r="D110" s="2197"/>
      <c r="E110" s="2197"/>
      <c r="F110" s="2197"/>
      <c r="G110" s="2197"/>
      <c r="H110" s="2197"/>
      <c r="I110" s="2198"/>
    </row>
    <row r="111" spans="1:9" s="176" customFormat="1" ht="11.25" customHeight="1">
      <c r="A111" s="294"/>
      <c r="B111" s="2196"/>
      <c r="C111" s="2197"/>
      <c r="D111" s="2197"/>
      <c r="E111" s="2197"/>
      <c r="F111" s="2197"/>
      <c r="G111" s="2197"/>
      <c r="H111" s="2197"/>
      <c r="I111" s="2198"/>
    </row>
    <row r="112" spans="1:9" s="176" customFormat="1" ht="11.25" customHeight="1">
      <c r="A112" s="294"/>
      <c r="B112" s="2199"/>
      <c r="C112" s="2200"/>
      <c r="D112" s="2200"/>
      <c r="E112" s="2200"/>
      <c r="F112" s="2200"/>
      <c r="G112" s="2200"/>
      <c r="H112" s="2200"/>
      <c r="I112" s="2201"/>
    </row>
    <row r="113" spans="1:9" s="176" customFormat="1" ht="11.25" customHeight="1">
      <c r="A113" s="295"/>
      <c r="B113" s="289"/>
      <c r="C113" s="289"/>
      <c r="D113" s="289"/>
      <c r="E113" s="282"/>
      <c r="F113" s="282"/>
      <c r="G113" s="282"/>
      <c r="H113" s="282"/>
      <c r="I113" s="282"/>
    </row>
    <row r="114" spans="1:9" s="176" customFormat="1" ht="18" customHeight="1">
      <c r="A114" s="294"/>
      <c r="B114" s="295"/>
      <c r="C114" s="2202" t="s">
        <v>2157</v>
      </c>
      <c r="D114" s="2202"/>
      <c r="E114" s="282"/>
      <c r="F114" s="282"/>
      <c r="G114" s="282"/>
      <c r="H114" s="282"/>
      <c r="I114" s="282"/>
    </row>
    <row r="115" spans="1:9" s="176" customFormat="1" ht="11.25" customHeight="1">
      <c r="A115" s="294"/>
      <c r="B115" s="294"/>
      <c r="C115" s="296"/>
      <c r="D115" s="297" t="s">
        <v>1154</v>
      </c>
      <c r="E115" s="298"/>
      <c r="F115" s="282"/>
      <c r="G115" s="282"/>
      <c r="H115" s="282"/>
      <c r="I115" s="282"/>
    </row>
    <row r="116" spans="1:9" s="176" customFormat="1">
      <c r="A116" s="294"/>
      <c r="B116" s="294"/>
      <c r="C116" s="296"/>
      <c r="D116" s="299"/>
      <c r="E116" s="298"/>
      <c r="F116" s="282"/>
      <c r="G116" s="282"/>
      <c r="H116" s="282"/>
      <c r="I116" s="282"/>
    </row>
    <row r="117" spans="1:9" s="176" customFormat="1" ht="36" customHeight="1">
      <c r="A117" s="294"/>
      <c r="B117" s="300"/>
      <c r="C117" s="2203" t="s">
        <v>1316</v>
      </c>
      <c r="D117" s="2204"/>
      <c r="E117" s="2205"/>
      <c r="F117" s="2205"/>
      <c r="G117" s="2205"/>
      <c r="H117" s="2205"/>
      <c r="I117" s="282"/>
    </row>
    <row r="118" spans="1:9" s="176" customFormat="1" ht="24" customHeight="1">
      <c r="A118" s="294"/>
      <c r="B118" s="294"/>
      <c r="C118" s="294"/>
      <c r="D118" s="301"/>
      <c r="E118" s="300"/>
      <c r="F118" s="302"/>
      <c r="G118" s="1401"/>
      <c r="H118" s="300"/>
      <c r="I118" s="282"/>
    </row>
    <row r="119" spans="1:9" s="176" customFormat="1" ht="11.25" customHeight="1">
      <c r="A119" s="303"/>
      <c r="B119" s="303"/>
      <c r="C119" s="304"/>
      <c r="D119" s="305" t="s">
        <v>356</v>
      </c>
      <c r="E119" s="288"/>
      <c r="F119" s="1400" t="s">
        <v>1850</v>
      </c>
      <c r="G119" s="306"/>
      <c r="H119" s="306"/>
      <c r="I119" s="282"/>
    </row>
    <row r="120" spans="1:9">
      <c r="A120" s="307"/>
      <c r="B120" s="175"/>
      <c r="C120" s="308"/>
      <c r="D120" s="251"/>
      <c r="E120" s="251"/>
      <c r="F120" s="251"/>
      <c r="G120" s="251"/>
      <c r="H120" s="251"/>
      <c r="I120" s="282"/>
    </row>
    <row r="121" spans="1:9">
      <c r="A121" s="307"/>
      <c r="B121" s="1190" t="s">
        <v>1573</v>
      </c>
      <c r="C121" s="309"/>
      <c r="D121" s="251"/>
      <c r="E121" s="251"/>
      <c r="F121" s="251"/>
      <c r="G121" s="251"/>
      <c r="H121" s="251"/>
      <c r="I121" s="282"/>
    </row>
    <row r="122" spans="1:9" s="211" customFormat="1">
      <c r="A122" s="307"/>
      <c r="B122" s="307"/>
      <c r="C122" s="307"/>
      <c r="D122" s="310"/>
      <c r="E122" s="251"/>
      <c r="F122" s="311"/>
      <c r="G122" s="251"/>
      <c r="H122" s="251"/>
      <c r="I122" s="282"/>
    </row>
    <row r="123" spans="1:9">
      <c r="A123" s="312"/>
      <c r="B123" s="312"/>
      <c r="C123" s="313"/>
      <c r="D123" s="314"/>
      <c r="E123" s="176"/>
      <c r="F123" s="176"/>
      <c r="G123" s="176"/>
      <c r="H123" s="176"/>
      <c r="I123" s="282"/>
    </row>
    <row r="124" spans="1:9">
      <c r="A124" s="204"/>
      <c r="B124" s="204"/>
      <c r="C124" s="313"/>
      <c r="D124" s="315"/>
      <c r="E124" s="316"/>
      <c r="F124" s="176"/>
      <c r="G124" s="176"/>
      <c r="H124" s="176"/>
      <c r="I124" s="282"/>
    </row>
    <row r="125" spans="1:9">
      <c r="A125" s="204"/>
      <c r="B125" s="204"/>
      <c r="C125" s="317"/>
      <c r="D125" s="310"/>
      <c r="E125" s="316"/>
      <c r="F125" s="176"/>
      <c r="G125" s="176"/>
      <c r="H125" s="176"/>
      <c r="I125" s="282"/>
    </row>
    <row r="126" spans="1:9">
      <c r="A126" s="204"/>
      <c r="B126" s="204"/>
      <c r="C126" s="317"/>
      <c r="D126" s="318"/>
      <c r="E126" s="318"/>
      <c r="F126" s="318"/>
      <c r="G126" s="318"/>
      <c r="H126" s="318"/>
      <c r="I126" s="282"/>
    </row>
    <row r="127" spans="1:9">
      <c r="A127" s="204"/>
      <c r="B127" s="204"/>
      <c r="C127" s="317"/>
      <c r="I127" s="176"/>
    </row>
    <row r="128" spans="1:9">
      <c r="A128" s="204"/>
      <c r="B128" s="204"/>
      <c r="C128" s="317"/>
      <c r="D128" s="310"/>
      <c r="E128" s="175"/>
      <c r="F128" s="311"/>
      <c r="G128" s="211"/>
      <c r="H128" s="211"/>
    </row>
    <row r="129" spans="1:9" s="211" customFormat="1">
      <c r="A129" s="243"/>
      <c r="B129" s="243"/>
      <c r="C129" s="317"/>
      <c r="D129" s="197"/>
      <c r="E129" s="197"/>
      <c r="F129" s="197"/>
      <c r="G129" s="197"/>
      <c r="H129" s="197"/>
      <c r="I129" s="197"/>
    </row>
    <row r="130" spans="1:9">
      <c r="A130" s="243"/>
      <c r="B130" s="243"/>
      <c r="C130" s="317"/>
      <c r="I130" s="211"/>
    </row>
    <row r="131" spans="1:9">
      <c r="A131" s="243"/>
      <c r="B131" s="243"/>
      <c r="C131" s="317"/>
    </row>
    <row r="132" spans="1:9">
      <c r="A132" s="243"/>
      <c r="B132" s="243"/>
      <c r="C132" s="317"/>
    </row>
    <row r="133" spans="1:9">
      <c r="A133" s="243"/>
      <c r="B133" s="243"/>
      <c r="C133" s="317"/>
      <c r="G133" s="211"/>
      <c r="H133" s="211"/>
    </row>
    <row r="134" spans="1:9">
      <c r="A134" s="243"/>
      <c r="B134" s="243"/>
      <c r="C134" s="317"/>
    </row>
    <row r="135" spans="1:9">
      <c r="A135" s="243"/>
      <c r="B135" s="243"/>
      <c r="C135" s="317"/>
    </row>
    <row r="136" spans="1:9">
      <c r="A136" s="243"/>
      <c r="B136" s="243"/>
      <c r="C136" s="317"/>
    </row>
    <row r="137" spans="1:9">
      <c r="A137" s="243"/>
      <c r="B137" s="243"/>
      <c r="C137" s="317"/>
      <c r="I137" s="211"/>
    </row>
    <row r="138" spans="1:9">
      <c r="A138" s="204"/>
      <c r="B138" s="204"/>
      <c r="C138" s="317"/>
    </row>
    <row r="139" spans="1:9" ht="5.25" customHeight="1">
      <c r="A139" s="211"/>
      <c r="B139" s="212"/>
    </row>
    <row r="140" spans="1:9" ht="9.6" customHeight="1">
      <c r="A140" s="319"/>
      <c r="B140" s="319"/>
      <c r="C140" s="320"/>
    </row>
    <row r="143" spans="1:9">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9"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c r="A1" s="2227" t="s">
        <v>381</v>
      </c>
      <c r="B1" s="2227"/>
      <c r="C1" s="2227"/>
      <c r="D1" s="2227"/>
      <c r="E1" s="2227"/>
      <c r="F1" s="2227"/>
      <c r="G1" s="2227"/>
      <c r="H1" s="2227"/>
      <c r="I1" s="2227"/>
      <c r="J1" s="2227"/>
      <c r="K1" s="2227"/>
      <c r="L1" s="2227"/>
      <c r="M1" s="2227"/>
      <c r="N1" s="324"/>
    </row>
    <row r="2" spans="1:14" ht="10.9" customHeight="1">
      <c r="A2" s="324"/>
      <c r="B2" s="324"/>
      <c r="C2" s="324"/>
      <c r="D2" s="324"/>
      <c r="E2" s="324"/>
      <c r="F2" s="324"/>
      <c r="G2" s="324"/>
      <c r="H2" s="324"/>
      <c r="I2" s="324"/>
      <c r="J2" s="324"/>
      <c r="K2" s="324"/>
      <c r="L2" s="324"/>
      <c r="M2" s="324"/>
      <c r="N2" s="324"/>
    </row>
    <row r="3" spans="1:14">
      <c r="A3" s="326" t="s">
        <v>838</v>
      </c>
      <c r="B3" s="324"/>
      <c r="C3" s="324"/>
      <c r="D3" s="324"/>
      <c r="E3" s="324"/>
      <c r="F3" s="324"/>
      <c r="G3" s="324"/>
      <c r="H3" s="324"/>
      <c r="I3" s="324"/>
      <c r="J3" s="324"/>
      <c r="K3" s="324"/>
      <c r="L3" s="324"/>
      <c r="M3" s="324"/>
      <c r="N3" s="324"/>
    </row>
    <row r="4" spans="1:14" ht="10.5" customHeight="1">
      <c r="B4" s="217"/>
      <c r="C4" s="217"/>
      <c r="D4" s="217"/>
      <c r="E4" s="217"/>
      <c r="F4" s="217"/>
      <c r="G4" s="217"/>
      <c r="H4" s="217"/>
      <c r="I4" s="217"/>
      <c r="J4" s="217"/>
      <c r="K4" s="217"/>
      <c r="L4" s="217"/>
      <c r="M4" s="217"/>
    </row>
    <row r="5" spans="1:14" ht="14.25" customHeight="1">
      <c r="A5" s="327" t="s">
        <v>453</v>
      </c>
      <c r="B5" s="327" t="s">
        <v>1618</v>
      </c>
      <c r="C5" s="217"/>
      <c r="D5" s="217"/>
      <c r="E5" s="217"/>
      <c r="F5" s="217"/>
      <c r="G5" s="217"/>
      <c r="H5" s="217"/>
      <c r="I5" s="217"/>
      <c r="J5" s="217"/>
      <c r="K5" s="328"/>
      <c r="L5" s="217"/>
      <c r="M5" s="217"/>
    </row>
    <row r="6" spans="1:14" ht="10.9" customHeight="1">
      <c r="C6" s="217"/>
      <c r="D6" s="217"/>
      <c r="E6" s="217"/>
      <c r="F6" s="217"/>
      <c r="G6" s="217"/>
      <c r="H6" s="217"/>
      <c r="I6" s="217"/>
      <c r="J6" s="217"/>
      <c r="K6" s="217"/>
      <c r="L6" s="217"/>
      <c r="M6" s="217"/>
    </row>
    <row r="7" spans="1:14" ht="13.35" customHeight="1">
      <c r="B7" s="217"/>
      <c r="C7" s="217"/>
      <c r="D7" s="1734" t="str">
        <f>"Tax Year "&amp;'AFR20'!E2-1</f>
        <v>Tax Year 2019</v>
      </c>
      <c r="E7" s="217"/>
      <c r="F7" s="329" t="s">
        <v>268</v>
      </c>
      <c r="G7" s="217"/>
      <c r="H7" s="217"/>
      <c r="I7" s="217"/>
      <c r="J7" s="1478">
        <v>2247891213</v>
      </c>
      <c r="K7" s="217"/>
      <c r="L7" s="217"/>
      <c r="M7" s="217"/>
    </row>
    <row r="8" spans="1:14" ht="10.9" customHeight="1">
      <c r="C8" s="217"/>
      <c r="D8" s="217"/>
      <c r="E8" s="217"/>
      <c r="F8" s="217"/>
      <c r="G8" s="217"/>
      <c r="H8" s="217"/>
      <c r="I8" s="217"/>
      <c r="J8" s="217"/>
      <c r="K8" s="217"/>
      <c r="L8" s="217"/>
      <c r="M8" s="217"/>
    </row>
    <row r="9" spans="1:14" ht="22.5">
      <c r="B9" s="217"/>
      <c r="C9" s="217"/>
      <c r="D9" s="330" t="s">
        <v>1142</v>
      </c>
      <c r="E9" s="327"/>
      <c r="F9" s="331" t="s">
        <v>862</v>
      </c>
      <c r="G9" s="327"/>
      <c r="H9" s="330" t="s">
        <v>153</v>
      </c>
      <c r="I9" s="327"/>
      <c r="J9" s="331" t="s">
        <v>992</v>
      </c>
      <c r="K9" s="327"/>
      <c r="L9" s="330" t="s">
        <v>402</v>
      </c>
      <c r="M9" s="217"/>
    </row>
    <row r="10" spans="1:14" ht="13.35" customHeight="1">
      <c r="A10" s="322" t="s">
        <v>920</v>
      </c>
      <c r="C10" s="217"/>
      <c r="D10" s="332">
        <v>3.6679000000000003E-2</v>
      </c>
      <c r="E10" s="333" t="s">
        <v>995</v>
      </c>
      <c r="F10" s="332">
        <v>7.4999999999999997E-3</v>
      </c>
      <c r="G10" s="333" t="s">
        <v>995</v>
      </c>
      <c r="H10" s="332">
        <v>4.9839999999999997E-3</v>
      </c>
      <c r="I10" s="333" t="s">
        <v>996</v>
      </c>
      <c r="J10" s="1352">
        <f>ROUND(D10+F10+H10,5)</f>
        <v>4.9160000000000002E-2</v>
      </c>
      <c r="K10" s="217"/>
      <c r="L10" s="332">
        <v>4.37E-4</v>
      </c>
      <c r="M10" s="217"/>
    </row>
    <row r="11" spans="1:14" ht="7.5" customHeight="1">
      <c r="B11" s="217"/>
      <c r="C11" s="217"/>
      <c r="D11" s="2237" t="str">
        <f>IF(SUM(J10)&lt;=0.0999999,"","Enter the Tax Rates by moving the decimal two places to the left.")</f>
        <v/>
      </c>
      <c r="E11" s="2238"/>
      <c r="F11" s="2238"/>
      <c r="G11" s="2238"/>
      <c r="H11" s="2238"/>
      <c r="I11" s="2238"/>
      <c r="J11" s="2238"/>
      <c r="K11" s="217"/>
      <c r="L11" s="334"/>
      <c r="M11" s="217"/>
    </row>
    <row r="12" spans="1:14" ht="10.5" hidden="1" customHeight="1">
      <c r="B12" s="217"/>
      <c r="C12" s="217"/>
      <c r="D12" s="335"/>
      <c r="E12" s="336"/>
      <c r="F12" s="336"/>
      <c r="G12" s="336"/>
      <c r="H12" s="336"/>
      <c r="I12" s="336"/>
      <c r="J12" s="336"/>
      <c r="K12" s="217"/>
      <c r="L12" s="334"/>
      <c r="M12" s="217"/>
    </row>
    <row r="13" spans="1:14" ht="14.25" customHeight="1">
      <c r="A13" s="327" t="s">
        <v>96</v>
      </c>
      <c r="B13" s="327" t="s">
        <v>1619</v>
      </c>
      <c r="C13" s="217"/>
      <c r="D13" s="217"/>
      <c r="E13" s="217"/>
      <c r="F13" s="217"/>
      <c r="G13" s="217"/>
      <c r="H13" s="217"/>
      <c r="I13" s="217"/>
      <c r="J13" s="217"/>
      <c r="K13" s="217"/>
      <c r="L13" s="217"/>
      <c r="M13" s="217"/>
    </row>
    <row r="14" spans="1:14" ht="10.9" customHeight="1">
      <c r="A14" s="327"/>
      <c r="B14" s="217"/>
      <c r="C14" s="217"/>
      <c r="D14" s="217"/>
      <c r="E14" s="217"/>
      <c r="F14" s="217"/>
      <c r="G14" s="217"/>
      <c r="H14" s="217"/>
      <c r="I14" s="217"/>
      <c r="J14" s="217"/>
      <c r="K14" s="217"/>
      <c r="L14" s="217"/>
      <c r="M14" s="217"/>
    </row>
    <row r="15" spans="1:14" ht="22.5">
      <c r="A15" s="327"/>
      <c r="B15" s="217"/>
      <c r="C15" s="217"/>
      <c r="D15" s="330" t="s">
        <v>522</v>
      </c>
      <c r="E15" s="217"/>
      <c r="F15" s="331" t="s">
        <v>993</v>
      </c>
      <c r="G15" s="217"/>
      <c r="H15" s="331" t="s">
        <v>994</v>
      </c>
      <c r="I15" s="217"/>
      <c r="J15" s="330" t="s">
        <v>387</v>
      </c>
      <c r="K15" s="217"/>
      <c r="L15" s="217"/>
      <c r="M15" s="217"/>
    </row>
    <row r="16" spans="1:14" ht="13.35" customHeight="1">
      <c r="A16" s="327"/>
      <c r="B16" s="217"/>
      <c r="C16" s="217"/>
      <c r="D16" s="1474">
        <f>SUM('Acct Summary 7-8'!C8,'Acct Summary 7-8'!D8,'Acct Summary 7-8'!F8,'Acct Summary 7-8'!I8)</f>
        <v>378974743</v>
      </c>
      <c r="E16" s="1475"/>
      <c r="F16" s="1474">
        <f>SUM('Acct Summary 7-8'!C17,'Acct Summary 7-8'!D17,'Acct Summary 7-8'!F17)</f>
        <v>361805838</v>
      </c>
      <c r="G16" s="1475"/>
      <c r="H16" s="1474">
        <f>SUM(D16-F16)</f>
        <v>17168905</v>
      </c>
      <c r="I16" s="1476"/>
      <c r="J16" s="1474">
        <f>SUM('Acct Summary 7-8'!C81,'Acct Summary 7-8'!D81,'Acct Summary 7-8'!F81,'Acct Summary 7-8'!I81)</f>
        <v>177100622</v>
      </c>
      <c r="K16" s="217"/>
      <c r="L16" s="217"/>
      <c r="M16" s="217"/>
    </row>
    <row r="17" spans="1:13" ht="12.2" customHeight="1">
      <c r="A17" s="327"/>
      <c r="B17" s="255" t="s">
        <v>8</v>
      </c>
      <c r="C17" s="232" t="s">
        <v>1374</v>
      </c>
      <c r="D17" s="217"/>
      <c r="E17" s="217"/>
      <c r="F17" s="217"/>
      <c r="G17" s="217"/>
      <c r="H17" s="217"/>
      <c r="I17" s="217"/>
      <c r="J17" s="217"/>
      <c r="K17" s="217"/>
      <c r="L17" s="217"/>
      <c r="M17" s="217"/>
    </row>
    <row r="18" spans="1:13" ht="12.2" customHeight="1">
      <c r="A18" s="327"/>
      <c r="B18" s="217"/>
      <c r="C18" s="232" t="s">
        <v>501</v>
      </c>
      <c r="D18" s="217"/>
      <c r="E18" s="217"/>
      <c r="F18" s="217"/>
      <c r="G18" s="217"/>
      <c r="H18" s="217"/>
      <c r="I18" s="217"/>
      <c r="J18" s="217"/>
      <c r="K18" s="217"/>
      <c r="L18" s="217"/>
      <c r="M18" s="217"/>
    </row>
    <row r="19" spans="1:13" s="307" customFormat="1" ht="10.5" customHeight="1"/>
    <row r="20" spans="1:13" ht="12.75" customHeight="1">
      <c r="A20" s="327" t="s">
        <v>804</v>
      </c>
      <c r="B20" s="327" t="s">
        <v>1620</v>
      </c>
      <c r="C20" s="217"/>
      <c r="D20" s="217"/>
      <c r="E20" s="217"/>
      <c r="F20" s="217"/>
      <c r="G20" s="217"/>
      <c r="H20" s="217"/>
      <c r="I20" s="217"/>
      <c r="J20" s="217"/>
      <c r="K20" s="217"/>
      <c r="L20" s="217"/>
      <c r="M20" s="217"/>
    </row>
    <row r="21" spans="1:13">
      <c r="A21" s="327"/>
      <c r="B21" s="217"/>
      <c r="C21" s="217"/>
      <c r="D21" s="337" t="s">
        <v>389</v>
      </c>
      <c r="E21" s="338"/>
      <c r="F21" s="337" t="s">
        <v>388</v>
      </c>
      <c r="G21" s="338"/>
      <c r="H21" s="337" t="s">
        <v>390</v>
      </c>
      <c r="I21" s="338"/>
      <c r="J21" s="337" t="s">
        <v>40</v>
      </c>
      <c r="K21" s="338"/>
      <c r="L21" s="339" t="s">
        <v>1982</v>
      </c>
      <c r="M21" s="217"/>
    </row>
    <row r="22" spans="1:13" ht="13.35" customHeight="1">
      <c r="A22" s="327"/>
      <c r="B22" s="217"/>
      <c r="C22" s="217"/>
      <c r="D22" s="1474">
        <f>'Short-Term Long-Term Debt 24'!F4</f>
        <v>0</v>
      </c>
      <c r="E22" s="1475" t="s">
        <v>995</v>
      </c>
      <c r="F22" s="1474">
        <f>'Short-Term Long-Term Debt 24'!F15</f>
        <v>0</v>
      </c>
      <c r="G22" s="1475" t="s">
        <v>995</v>
      </c>
      <c r="H22" s="1474">
        <f>'Short-Term Long-Term Debt 24'!F21</f>
        <v>0</v>
      </c>
      <c r="I22" s="1475" t="s">
        <v>995</v>
      </c>
      <c r="J22" s="1474">
        <f>'Short-Term Long-Term Debt 24'!F23</f>
        <v>0</v>
      </c>
      <c r="K22" s="1475" t="s">
        <v>995</v>
      </c>
      <c r="L22" s="1474">
        <f>'Short-Term Long-Term Debt 24'!F25</f>
        <v>0</v>
      </c>
      <c r="M22" s="333" t="s">
        <v>995</v>
      </c>
    </row>
    <row r="23" spans="1:13" ht="15" customHeight="1">
      <c r="A23" s="327"/>
      <c r="B23" s="217"/>
      <c r="C23" s="217"/>
      <c r="D23" s="337" t="s">
        <v>1051</v>
      </c>
      <c r="E23" s="338"/>
      <c r="F23" s="337" t="s">
        <v>154</v>
      </c>
      <c r="G23" s="217"/>
      <c r="H23" s="217"/>
      <c r="I23" s="217"/>
      <c r="J23" s="217"/>
      <c r="K23" s="217"/>
      <c r="L23" s="217"/>
      <c r="M23" s="217"/>
    </row>
    <row r="24" spans="1:13" ht="13.35" customHeight="1">
      <c r="A24" s="327"/>
      <c r="B24" s="217"/>
      <c r="C24" s="333"/>
      <c r="D24" s="1474">
        <f>'Short-Term Long-Term Debt 24'!F27</f>
        <v>0</v>
      </c>
      <c r="E24" s="1475" t="s">
        <v>996</v>
      </c>
      <c r="F24" s="1477">
        <f>SUM(D22,F22,H22,J22,L22, D24)</f>
        <v>0</v>
      </c>
      <c r="G24" s="217"/>
      <c r="H24" s="217"/>
      <c r="I24" s="217"/>
      <c r="J24" s="217"/>
      <c r="K24" s="217"/>
      <c r="L24" s="217"/>
      <c r="M24" s="217"/>
    </row>
    <row r="25" spans="1:13" ht="11.25" customHeight="1">
      <c r="A25" s="327"/>
      <c r="B25" s="176" t="s">
        <v>9</v>
      </c>
      <c r="C25" s="232" t="s">
        <v>1942</v>
      </c>
      <c r="D25" s="217"/>
      <c r="E25" s="217"/>
      <c r="F25" s="217"/>
      <c r="G25" s="217"/>
      <c r="H25" s="217"/>
      <c r="I25" s="217"/>
      <c r="J25" s="217"/>
      <c r="K25" s="217"/>
      <c r="L25" s="217"/>
      <c r="M25" s="217"/>
    </row>
    <row r="26" spans="1:13" ht="9" hidden="1" customHeight="1">
      <c r="A26" s="327"/>
      <c r="B26" s="176"/>
      <c r="C26" s="232"/>
      <c r="D26" s="217"/>
      <c r="E26" s="217"/>
      <c r="F26" s="217"/>
      <c r="G26" s="217"/>
      <c r="H26" s="217"/>
      <c r="I26" s="217"/>
      <c r="J26" s="217"/>
      <c r="K26" s="217"/>
      <c r="L26" s="217"/>
      <c r="M26" s="217"/>
    </row>
    <row r="27" spans="1:13" ht="6.75" customHeight="1">
      <c r="A27" s="327"/>
      <c r="B27" s="340"/>
      <c r="C27" s="341"/>
      <c r="D27" s="217"/>
      <c r="E27" s="217"/>
      <c r="F27" s="217"/>
      <c r="G27" s="217"/>
      <c r="H27" s="217"/>
      <c r="I27" s="217"/>
      <c r="J27" s="217"/>
      <c r="K27" s="217"/>
      <c r="L27" s="217"/>
      <c r="M27" s="217"/>
    </row>
    <row r="28" spans="1:13" ht="12.75" customHeight="1">
      <c r="A28" s="327" t="s">
        <v>97</v>
      </c>
      <c r="B28" s="327" t="s">
        <v>139</v>
      </c>
      <c r="C28" s="217"/>
      <c r="D28" s="217"/>
      <c r="E28" s="217"/>
      <c r="F28" s="217"/>
      <c r="G28" s="217"/>
      <c r="H28" s="217"/>
      <c r="I28" s="217"/>
      <c r="J28" s="217"/>
      <c r="K28" s="217"/>
      <c r="L28" s="217"/>
      <c r="M28" s="217"/>
    </row>
    <row r="29" spans="1:13" ht="12.2" customHeight="1">
      <c r="A29" s="327"/>
      <c r="B29" s="232" t="s">
        <v>380</v>
      </c>
      <c r="C29" s="217"/>
      <c r="D29" s="217"/>
      <c r="E29" s="217"/>
      <c r="F29" s="217"/>
      <c r="G29" s="217"/>
      <c r="H29" s="217"/>
      <c r="I29" s="217"/>
      <c r="J29" s="217"/>
      <c r="K29" s="217"/>
      <c r="L29" s="217"/>
      <c r="M29" s="217"/>
    </row>
    <row r="30" spans="1:13" ht="10.9" customHeight="1">
      <c r="A30" s="327"/>
      <c r="B30" s="342"/>
      <c r="C30" s="217"/>
      <c r="D30" s="217"/>
      <c r="E30" s="217"/>
      <c r="F30" s="217"/>
      <c r="G30" s="217"/>
      <c r="H30" s="217"/>
      <c r="I30" s="217"/>
      <c r="J30" s="217"/>
      <c r="K30" s="217"/>
      <c r="L30" s="217"/>
      <c r="M30" s="217"/>
    </row>
    <row r="31" spans="1:13" ht="13.35" customHeight="1">
      <c r="B31" s="343"/>
      <c r="C31" s="344" t="s">
        <v>580</v>
      </c>
      <c r="D31" s="232" t="s">
        <v>1060</v>
      </c>
      <c r="E31" s="217"/>
      <c r="F31" s="217"/>
      <c r="G31" s="340"/>
      <c r="H31" s="1353">
        <f>IF(B31="X",(J7*0.069),IF(B32="X",(J7*0.138),"Enter x in a.or b."))</f>
        <v>310208987.39400005</v>
      </c>
      <c r="I31" s="345"/>
      <c r="J31" s="217"/>
      <c r="K31" s="217"/>
      <c r="L31" s="217"/>
      <c r="M31" s="217"/>
    </row>
    <row r="32" spans="1:13" ht="13.35" customHeight="1">
      <c r="B32" s="346" t="s">
        <v>2042</v>
      </c>
      <c r="C32" s="347" t="s">
        <v>581</v>
      </c>
      <c r="D32" s="232" t="s">
        <v>418</v>
      </c>
      <c r="E32" s="217"/>
      <c r="F32" s="217"/>
      <c r="G32" s="217"/>
      <c r="H32" s="217"/>
      <c r="I32" s="217"/>
      <c r="J32" s="217"/>
      <c r="K32" s="217"/>
      <c r="L32" s="217"/>
      <c r="M32" s="217"/>
    </row>
    <row r="33" spans="1:13" ht="8.25" customHeight="1">
      <c r="B33" s="217"/>
      <c r="C33" s="348"/>
      <c r="D33" s="232"/>
      <c r="E33" s="217"/>
      <c r="F33" s="217"/>
      <c r="G33" s="217"/>
      <c r="H33" s="217"/>
      <c r="I33" s="217"/>
      <c r="J33" s="217"/>
      <c r="K33" s="217"/>
      <c r="L33" s="217"/>
      <c r="M33" s="217"/>
    </row>
    <row r="34" spans="1:13" ht="12.2" customHeight="1">
      <c r="B34" s="217" t="s">
        <v>384</v>
      </c>
      <c r="C34" s="349"/>
      <c r="D34" s="217"/>
      <c r="E34" s="217"/>
      <c r="F34" s="217"/>
      <c r="G34" s="217"/>
      <c r="H34" s="217"/>
      <c r="I34" s="217"/>
      <c r="J34" s="217"/>
      <c r="K34" s="217"/>
      <c r="L34" s="217"/>
      <c r="M34" s="217"/>
    </row>
    <row r="35" spans="1:13" ht="8.25" customHeight="1">
      <c r="B35" s="217"/>
      <c r="C35" s="349"/>
      <c r="D35" s="217"/>
      <c r="E35" s="217"/>
      <c r="F35" s="217"/>
      <c r="H35" s="350"/>
      <c r="I35" s="217"/>
      <c r="J35" s="217"/>
      <c r="K35" s="217"/>
      <c r="L35" s="217"/>
      <c r="M35" s="217"/>
    </row>
    <row r="36" spans="1:13" ht="13.5" customHeight="1">
      <c r="B36" s="217"/>
      <c r="C36" s="351" t="s">
        <v>582</v>
      </c>
      <c r="D36" s="242" t="s">
        <v>0</v>
      </c>
      <c r="E36" s="217"/>
      <c r="F36" s="217"/>
      <c r="G36" s="352" t="s">
        <v>385</v>
      </c>
      <c r="H36" s="353"/>
      <c r="I36" s="217"/>
      <c r="J36" s="217"/>
      <c r="K36" s="217"/>
      <c r="L36" s="217"/>
      <c r="M36" s="217"/>
    </row>
    <row r="37" spans="1:13" ht="13.5" customHeight="1">
      <c r="B37" s="217"/>
      <c r="C37" s="351"/>
      <c r="D37" s="242" t="s">
        <v>1122</v>
      </c>
      <c r="E37" s="217"/>
      <c r="F37" s="217"/>
      <c r="G37" s="354">
        <v>511</v>
      </c>
      <c r="H37" s="1477">
        <f>'Assets-Liab 5-6'!N36</f>
        <v>194172888</v>
      </c>
      <c r="I37" s="217"/>
      <c r="J37" s="207"/>
      <c r="K37" s="207"/>
      <c r="L37" s="207"/>
      <c r="M37" s="217"/>
    </row>
    <row r="38" spans="1:13" ht="7.5" customHeight="1">
      <c r="B38" s="217"/>
      <c r="C38" s="307"/>
      <c r="D38" s="307"/>
      <c r="E38" s="307"/>
      <c r="F38" s="307"/>
      <c r="G38" s="307"/>
      <c r="H38" s="307"/>
      <c r="I38" s="217"/>
      <c r="J38" s="207"/>
      <c r="K38" s="207"/>
      <c r="L38" s="207"/>
      <c r="M38" s="217"/>
    </row>
    <row r="39" spans="1:13" ht="10.5" hidden="1" customHeight="1">
      <c r="B39" s="217"/>
      <c r="C39" s="217"/>
      <c r="D39" s="217"/>
      <c r="E39" s="217"/>
      <c r="F39" s="217"/>
      <c r="G39" s="217"/>
      <c r="H39" s="217"/>
      <c r="I39" s="217"/>
      <c r="J39" s="217"/>
      <c r="K39" s="217"/>
      <c r="L39" s="217"/>
      <c r="M39" s="217"/>
    </row>
    <row r="40" spans="1:13" ht="12.75" customHeight="1">
      <c r="A40" s="327" t="s">
        <v>540</v>
      </c>
      <c r="B40" s="327" t="s">
        <v>192</v>
      </c>
      <c r="C40" s="327"/>
      <c r="D40" s="327"/>
      <c r="E40" s="327"/>
      <c r="F40" s="327"/>
      <c r="G40" s="217"/>
      <c r="H40" s="217"/>
      <c r="I40" s="217"/>
      <c r="J40" s="217"/>
      <c r="K40" s="217"/>
      <c r="L40" s="217"/>
      <c r="M40" s="217"/>
    </row>
    <row r="41" spans="1:13" ht="12.2" customHeight="1">
      <c r="B41" s="232" t="s">
        <v>1141</v>
      </c>
      <c r="C41" s="217"/>
      <c r="D41" s="217"/>
      <c r="E41" s="217"/>
      <c r="F41" s="217"/>
      <c r="G41" s="217"/>
      <c r="H41" s="217"/>
      <c r="I41" s="217"/>
      <c r="J41" s="217"/>
      <c r="K41" s="217"/>
      <c r="L41" s="217"/>
      <c r="M41" s="217"/>
    </row>
    <row r="42" spans="1:13">
      <c r="B42" s="232" t="s">
        <v>397</v>
      </c>
      <c r="C42" s="217"/>
      <c r="D42" s="217"/>
      <c r="E42" s="217"/>
      <c r="F42" s="217"/>
      <c r="G42" s="217"/>
      <c r="H42" s="217"/>
      <c r="I42" s="217"/>
      <c r="J42" s="217"/>
      <c r="K42" s="217"/>
      <c r="L42" s="217"/>
      <c r="M42" s="217"/>
    </row>
    <row r="43" spans="1:13" ht="4.5" customHeight="1">
      <c r="B43" s="232"/>
      <c r="C43" s="217"/>
      <c r="D43" s="217"/>
      <c r="E43" s="217"/>
      <c r="F43" s="217"/>
      <c r="G43" s="217"/>
      <c r="H43" s="217"/>
      <c r="I43" s="217"/>
      <c r="J43" s="217"/>
      <c r="K43" s="217"/>
      <c r="L43" s="217"/>
      <c r="M43" s="217"/>
    </row>
    <row r="44" spans="1:13" ht="12.75">
      <c r="B44" s="355"/>
      <c r="C44" s="220" t="s">
        <v>297</v>
      </c>
      <c r="E44" s="217"/>
      <c r="F44" s="217"/>
      <c r="G44" s="217"/>
      <c r="H44" s="217"/>
      <c r="I44" s="217"/>
      <c r="J44" s="217"/>
      <c r="K44" s="217"/>
      <c r="L44" s="217"/>
      <c r="M44" s="217"/>
    </row>
    <row r="45" spans="1:13" ht="13.5" customHeight="1">
      <c r="B45" s="355"/>
      <c r="C45" s="220" t="s">
        <v>376</v>
      </c>
      <c r="E45" s="217"/>
      <c r="F45" s="217"/>
      <c r="G45" s="217"/>
      <c r="H45" s="217"/>
      <c r="I45" s="217"/>
      <c r="J45" s="217"/>
      <c r="K45" s="217"/>
      <c r="L45" s="217"/>
      <c r="M45" s="217"/>
    </row>
    <row r="46" spans="1:13" ht="13.5" customHeight="1">
      <c r="B46" s="355"/>
      <c r="C46" s="220" t="s">
        <v>855</v>
      </c>
      <c r="E46" s="217"/>
      <c r="F46" s="217"/>
      <c r="G46" s="217"/>
      <c r="H46" s="217"/>
      <c r="I46" s="217"/>
      <c r="J46" s="217"/>
      <c r="K46" s="217"/>
      <c r="L46" s="217"/>
      <c r="M46" s="217"/>
    </row>
    <row r="47" spans="1:13" ht="13.5" customHeight="1">
      <c r="B47" s="355"/>
      <c r="C47" s="220" t="s">
        <v>54</v>
      </c>
      <c r="E47" s="217"/>
      <c r="F47" s="217"/>
      <c r="G47" s="217"/>
      <c r="H47" s="217"/>
      <c r="I47" s="217"/>
      <c r="J47" s="217"/>
      <c r="K47" s="217"/>
      <c r="L47" s="217"/>
      <c r="M47" s="217"/>
    </row>
    <row r="48" spans="1:13" ht="13.5" customHeight="1">
      <c r="B48" s="355"/>
      <c r="C48" s="220" t="s">
        <v>55</v>
      </c>
      <c r="E48" s="217"/>
      <c r="F48" s="217"/>
      <c r="G48" s="217"/>
      <c r="H48" s="217"/>
      <c r="I48" s="217"/>
      <c r="J48" s="217"/>
      <c r="K48" s="217"/>
      <c r="L48" s="217"/>
      <c r="M48" s="217"/>
    </row>
    <row r="49" spans="1:13" ht="13.5" customHeight="1">
      <c r="B49" s="355"/>
      <c r="C49" s="220" t="s">
        <v>334</v>
      </c>
      <c r="E49" s="217"/>
      <c r="F49" s="217"/>
      <c r="G49" s="217"/>
      <c r="H49" s="217"/>
      <c r="I49" s="217"/>
      <c r="J49" s="217"/>
      <c r="K49" s="217"/>
      <c r="L49" s="217"/>
      <c r="M49" s="217"/>
    </row>
    <row r="50" spans="1:13" ht="13.5" customHeight="1">
      <c r="B50" s="355"/>
      <c r="C50" s="220" t="s">
        <v>335</v>
      </c>
      <c r="E50" s="217"/>
      <c r="F50" s="217"/>
      <c r="G50" s="217"/>
      <c r="H50" s="217"/>
      <c r="I50" s="217"/>
      <c r="J50" s="217"/>
      <c r="K50" s="217"/>
      <c r="L50" s="217"/>
      <c r="M50" s="217"/>
    </row>
    <row r="51" spans="1:13" ht="13.5" customHeight="1">
      <c r="B51" s="355"/>
      <c r="C51" s="220" t="s">
        <v>539</v>
      </c>
      <c r="E51" s="217"/>
      <c r="F51" s="217"/>
      <c r="G51" s="217"/>
      <c r="H51" s="217"/>
      <c r="I51" s="217"/>
      <c r="J51" s="217"/>
      <c r="K51" s="217"/>
      <c r="L51" s="217"/>
      <c r="M51" s="217"/>
    </row>
    <row r="52" spans="1:13" ht="6" customHeight="1">
      <c r="B52" s="217"/>
      <c r="C52" s="356"/>
      <c r="D52" s="232"/>
      <c r="E52" s="217"/>
      <c r="F52" s="217"/>
      <c r="G52" s="217"/>
      <c r="H52" s="217"/>
      <c r="I52" s="217"/>
      <c r="J52" s="217"/>
      <c r="K52" s="217"/>
      <c r="L52" s="217"/>
      <c r="M52" s="217"/>
    </row>
    <row r="53" spans="1:13" ht="15" customHeight="1">
      <c r="B53" s="342" t="s">
        <v>382</v>
      </c>
      <c r="C53" s="217"/>
      <c r="D53" s="217"/>
      <c r="E53" s="217"/>
      <c r="F53" s="217"/>
      <c r="G53" s="217"/>
      <c r="H53" s="217"/>
      <c r="I53" s="217"/>
      <c r="J53" s="217"/>
      <c r="K53" s="217"/>
      <c r="L53" s="217"/>
      <c r="M53" s="217"/>
    </row>
    <row r="54" spans="1:13" ht="12.75">
      <c r="B54" s="2228"/>
      <c r="C54" s="2229"/>
      <c r="D54" s="2229"/>
      <c r="E54" s="2229"/>
      <c r="F54" s="2229"/>
      <c r="G54" s="2229"/>
      <c r="H54" s="2229"/>
      <c r="I54" s="2229"/>
      <c r="J54" s="2229"/>
      <c r="K54" s="2229"/>
      <c r="L54" s="2230"/>
      <c r="M54" s="357"/>
    </row>
    <row r="55" spans="1:13" ht="12.75" customHeight="1">
      <c r="B55" s="2231"/>
      <c r="C55" s="2232"/>
      <c r="D55" s="2232"/>
      <c r="E55" s="2232"/>
      <c r="F55" s="2232"/>
      <c r="G55" s="2232"/>
      <c r="H55" s="2232"/>
      <c r="I55" s="2232"/>
      <c r="J55" s="2232"/>
      <c r="K55" s="2232"/>
      <c r="L55" s="2233"/>
      <c r="M55" s="357"/>
    </row>
    <row r="56" spans="1:13" ht="12.75" customHeight="1">
      <c r="B56" s="2231"/>
      <c r="C56" s="2232"/>
      <c r="D56" s="2232"/>
      <c r="E56" s="2232"/>
      <c r="F56" s="2232"/>
      <c r="G56" s="2232"/>
      <c r="H56" s="2232"/>
      <c r="I56" s="2232"/>
      <c r="J56" s="2232"/>
      <c r="K56" s="2232"/>
      <c r="L56" s="2233"/>
      <c r="M56" s="217"/>
    </row>
    <row r="57" spans="1:13" ht="12.75" customHeight="1">
      <c r="B57" s="2231"/>
      <c r="C57" s="2232"/>
      <c r="D57" s="2232"/>
      <c r="E57" s="2232"/>
      <c r="F57" s="2232"/>
      <c r="G57" s="2232"/>
      <c r="H57" s="2232"/>
      <c r="I57" s="2232"/>
      <c r="J57" s="2232"/>
      <c r="K57" s="2232"/>
      <c r="L57" s="2233"/>
      <c r="M57" s="217"/>
    </row>
    <row r="58" spans="1:13">
      <c r="B58" s="2234"/>
      <c r="C58" s="2235"/>
      <c r="D58" s="2235"/>
      <c r="E58" s="2235"/>
      <c r="F58" s="2235"/>
      <c r="G58" s="2235"/>
      <c r="H58" s="2235"/>
      <c r="I58" s="2235"/>
      <c r="J58" s="2235"/>
      <c r="K58" s="2235"/>
      <c r="L58" s="2236"/>
      <c r="M58" s="217"/>
    </row>
    <row r="59" spans="1:13" ht="6" customHeight="1">
      <c r="B59" s="201"/>
      <c r="C59" s="201"/>
      <c r="D59" s="201"/>
      <c r="E59" s="201"/>
      <c r="F59" s="201"/>
      <c r="G59" s="201"/>
      <c r="H59" s="201"/>
      <c r="I59" s="201"/>
      <c r="J59" s="201"/>
      <c r="K59" s="201"/>
      <c r="L59" s="201"/>
      <c r="M59" s="217"/>
    </row>
    <row r="60" spans="1:13" ht="12.2" customHeight="1">
      <c r="B60" s="201"/>
      <c r="C60" s="201"/>
      <c r="D60" s="201"/>
      <c r="E60" s="201"/>
      <c r="F60" s="201"/>
      <c r="G60" s="201"/>
      <c r="H60" s="201"/>
      <c r="I60" s="201"/>
      <c r="J60" s="201"/>
      <c r="K60" s="201"/>
      <c r="L60" s="201"/>
      <c r="M60" s="217"/>
    </row>
    <row r="61" spans="1:13" ht="12.75" customHeight="1">
      <c r="A61" s="242"/>
      <c r="B61" s="358"/>
      <c r="C61" s="2239"/>
      <c r="D61" s="2240"/>
      <c r="E61" s="359"/>
      <c r="F61" s="359"/>
      <c r="G61" s="359"/>
      <c r="H61" s="359"/>
      <c r="I61" s="359"/>
      <c r="J61" s="359"/>
      <c r="K61" s="359"/>
      <c r="L61" s="359"/>
      <c r="M61" s="217"/>
    </row>
    <row r="62" spans="1:13">
      <c r="A62" s="242"/>
      <c r="B62" s="358"/>
      <c r="C62" s="242"/>
      <c r="E62" s="359"/>
      <c r="F62" s="359"/>
      <c r="G62" s="359"/>
      <c r="H62" s="359"/>
      <c r="I62" s="359"/>
      <c r="J62" s="359"/>
      <c r="K62" s="359"/>
      <c r="L62" s="359"/>
      <c r="M62" s="217"/>
    </row>
    <row r="63" spans="1:13" ht="12.2" customHeight="1">
      <c r="A63" s="360"/>
      <c r="B63" s="359"/>
      <c r="C63" s="359"/>
      <c r="D63" s="359"/>
      <c r="E63" s="359"/>
      <c r="F63" s="359"/>
      <c r="G63" s="359"/>
      <c r="H63" s="359"/>
      <c r="I63" s="359"/>
      <c r="J63" s="359"/>
      <c r="K63" s="359"/>
      <c r="L63" s="359"/>
      <c r="M63" s="217"/>
    </row>
    <row r="64" spans="1:13" ht="12.2" customHeight="1">
      <c r="A64" s="360"/>
      <c r="B64" s="359"/>
      <c r="C64" s="359"/>
      <c r="D64" s="359"/>
      <c r="E64" s="359"/>
      <c r="F64" s="359"/>
      <c r="G64" s="359"/>
      <c r="H64" s="359"/>
      <c r="I64" s="359"/>
      <c r="J64" s="359"/>
      <c r="K64" s="359"/>
      <c r="L64" s="359"/>
      <c r="M64" s="217"/>
    </row>
    <row r="65" spans="1:13" ht="9.6" customHeight="1">
      <c r="A65" s="360"/>
      <c r="B65" s="359"/>
      <c r="C65" s="359"/>
      <c r="D65" s="359"/>
      <c r="E65" s="359"/>
      <c r="F65" s="359"/>
      <c r="G65" s="359"/>
      <c r="H65" s="359"/>
      <c r="I65" s="359"/>
      <c r="J65" s="359"/>
      <c r="K65" s="359"/>
      <c r="L65" s="359"/>
      <c r="M65" s="217"/>
    </row>
    <row r="66" spans="1:13" ht="12.2" customHeight="1">
      <c r="A66" s="360"/>
      <c r="B66" s="341"/>
      <c r="C66" s="341"/>
      <c r="D66" s="341"/>
      <c r="E66" s="341"/>
      <c r="F66" s="341"/>
      <c r="G66" s="341"/>
      <c r="H66" s="341"/>
      <c r="I66" s="341"/>
      <c r="J66" s="341"/>
      <c r="K66" s="341"/>
      <c r="L66" s="341"/>
      <c r="M66" s="217"/>
    </row>
    <row r="67" spans="1:13" ht="12.2" customHeight="1">
      <c r="A67" s="360"/>
      <c r="B67" s="217"/>
      <c r="C67" s="217"/>
      <c r="D67" s="217"/>
      <c r="E67" s="217"/>
      <c r="F67" s="217"/>
      <c r="G67" s="217"/>
      <c r="H67" s="217"/>
      <c r="I67" s="217"/>
      <c r="J67" s="217"/>
      <c r="K67" s="217"/>
      <c r="L67" s="217"/>
      <c r="M67" s="217"/>
    </row>
    <row r="68" spans="1:13" ht="12.2" customHeight="1">
      <c r="B68" s="217"/>
      <c r="C68" s="217"/>
      <c r="D68" s="217"/>
      <c r="E68" s="217"/>
      <c r="F68" s="217"/>
      <c r="G68" s="217"/>
      <c r="H68" s="217"/>
      <c r="I68" s="217"/>
      <c r="J68" s="217"/>
      <c r="K68" s="217"/>
      <c r="L68" s="217"/>
      <c r="M68" s="217"/>
    </row>
    <row r="69" spans="1:13" ht="12.2" customHeight="1">
      <c r="B69" s="217"/>
      <c r="C69" s="217"/>
      <c r="D69" s="217"/>
      <c r="E69" s="217"/>
      <c r="F69" s="217"/>
      <c r="G69" s="217"/>
      <c r="H69" s="217"/>
      <c r="I69" s="217"/>
      <c r="J69" s="217"/>
      <c r="K69" s="217"/>
      <c r="L69" s="217"/>
      <c r="M69" s="217"/>
    </row>
    <row r="70" spans="1:13" ht="12.2" customHeight="1">
      <c r="B70" s="217"/>
      <c r="C70" s="217"/>
      <c r="D70" s="217"/>
      <c r="E70" s="217"/>
      <c r="F70" s="217"/>
      <c r="G70" s="217"/>
      <c r="H70" s="217"/>
      <c r="I70" s="217"/>
      <c r="J70" s="217"/>
      <c r="K70" s="217"/>
      <c r="L70" s="217"/>
      <c r="M70" s="217"/>
    </row>
    <row r="71" spans="1:13" ht="6" customHeight="1">
      <c r="B71" s="217"/>
      <c r="C71" s="217"/>
      <c r="D71" s="217"/>
      <c r="E71" s="217"/>
      <c r="F71" s="217"/>
      <c r="G71" s="217"/>
      <c r="H71" s="217"/>
      <c r="I71" s="217"/>
      <c r="J71" s="217"/>
      <c r="K71" s="217"/>
      <c r="L71" s="217"/>
      <c r="M71" s="217"/>
    </row>
    <row r="72" spans="1:13" ht="12.2" customHeight="1">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9"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topLeftCell="A4" zoomScale="110" zoomScaleNormal="110" workbookViewId="0">
      <selection activeCell="O37" sqref="O37"/>
    </sheetView>
  </sheetViews>
  <sheetFormatPr defaultColWidth="9.140625" defaultRowHeight="1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c r="A1" s="2242"/>
      <c r="B1" s="2243"/>
      <c r="C1" s="2243"/>
      <c r="D1" s="361"/>
      <c r="E1" s="361"/>
      <c r="F1" s="361"/>
      <c r="G1" s="361"/>
      <c r="H1" s="361"/>
      <c r="I1" s="361"/>
      <c r="J1" s="361"/>
      <c r="K1" s="361"/>
      <c r="L1" s="361"/>
      <c r="M1" s="361"/>
      <c r="N1" s="361"/>
      <c r="O1" s="2242"/>
      <c r="P1" s="2243"/>
      <c r="Q1" s="2243"/>
    </row>
    <row r="2" spans="1:18" ht="15">
      <c r="A2" s="2246" t="s">
        <v>550</v>
      </c>
      <c r="B2" s="2246"/>
      <c r="C2" s="2246"/>
      <c r="D2" s="2246"/>
      <c r="E2" s="2246"/>
      <c r="F2" s="2246"/>
      <c r="G2" s="2246"/>
      <c r="H2" s="2246"/>
      <c r="I2" s="2246"/>
      <c r="J2" s="2246"/>
      <c r="K2" s="2246"/>
      <c r="L2" s="2246"/>
      <c r="M2" s="2246"/>
      <c r="N2" s="2246"/>
      <c r="O2" s="2246"/>
      <c r="P2" s="2246"/>
      <c r="Q2" s="2246"/>
      <c r="R2" s="2246"/>
    </row>
    <row r="3" spans="1:18" ht="12.75">
      <c r="A3" s="2247" t="s">
        <v>1391</v>
      </c>
      <c r="B3" s="2247"/>
      <c r="C3" s="2247"/>
      <c r="D3" s="2247"/>
      <c r="E3" s="2247"/>
      <c r="F3" s="2247"/>
      <c r="G3" s="2247"/>
      <c r="H3" s="2247"/>
      <c r="I3" s="2247"/>
      <c r="J3" s="2247"/>
      <c r="K3" s="2247"/>
      <c r="L3" s="2247"/>
      <c r="M3" s="2247"/>
      <c r="N3" s="2247"/>
      <c r="O3" s="2247"/>
      <c r="P3" s="2247"/>
      <c r="Q3" s="2247"/>
      <c r="R3" s="2247"/>
    </row>
    <row r="4" spans="1:18">
      <c r="A4" s="2248" t="s">
        <v>1531</v>
      </c>
      <c r="B4" s="2248"/>
      <c r="C4" s="2248"/>
      <c r="D4" s="2248"/>
      <c r="E4" s="2248"/>
      <c r="F4" s="2248"/>
      <c r="G4" s="2248"/>
      <c r="H4" s="2248"/>
      <c r="I4" s="2248"/>
      <c r="J4" s="2248"/>
      <c r="K4" s="2248"/>
      <c r="L4" s="2248"/>
      <c r="M4" s="2248"/>
      <c r="N4" s="2248"/>
      <c r="O4" s="2248"/>
      <c r="P4" s="2248"/>
      <c r="Q4" s="2248"/>
      <c r="R4" s="2248"/>
    </row>
    <row r="5" spans="1:18" ht="12.75">
      <c r="A5" s="363"/>
      <c r="B5" s="364"/>
      <c r="C5" s="364"/>
      <c r="D5" s="364"/>
      <c r="E5" s="364"/>
      <c r="F5" s="364"/>
      <c r="G5" s="364"/>
      <c r="H5" s="364"/>
      <c r="I5" s="364"/>
      <c r="J5" s="364"/>
      <c r="K5" s="364"/>
      <c r="L5" s="364"/>
      <c r="M5" s="364"/>
      <c r="N5" s="364"/>
      <c r="O5" s="364"/>
      <c r="P5" s="364"/>
      <c r="Q5" s="365"/>
    </row>
    <row r="6" spans="1:18" ht="12.75">
      <c r="A6" s="363"/>
      <c r="B6" s="364"/>
      <c r="C6" s="364"/>
      <c r="D6" s="364"/>
      <c r="E6" s="364"/>
      <c r="F6" s="364"/>
      <c r="G6" s="364"/>
      <c r="H6" s="364"/>
      <c r="I6" s="364"/>
      <c r="J6" s="364"/>
      <c r="K6" s="364"/>
      <c r="L6" s="364"/>
      <c r="M6" s="364"/>
      <c r="N6" s="364"/>
      <c r="O6" s="364"/>
      <c r="P6" s="364"/>
      <c r="Q6" s="365"/>
    </row>
    <row r="7" spans="1:18" ht="12.75">
      <c r="A7" s="307"/>
      <c r="B7" s="307"/>
      <c r="C7" s="366" t="s">
        <v>1113</v>
      </c>
      <c r="D7" s="367" t="str">
        <f>COVER!A17</f>
        <v>Rockford SD 205</v>
      </c>
      <c r="E7" s="368"/>
      <c r="G7" s="247"/>
      <c r="H7" s="364"/>
      <c r="I7" s="364"/>
      <c r="J7" s="364"/>
      <c r="K7" s="364"/>
      <c r="L7" s="307"/>
      <c r="M7" s="307"/>
      <c r="N7" s="307"/>
      <c r="O7" s="307"/>
      <c r="P7" s="307"/>
    </row>
    <row r="8" spans="1:18" ht="12.75">
      <c r="A8" s="307"/>
      <c r="B8" s="307"/>
      <c r="C8" s="366" t="s">
        <v>1112</v>
      </c>
      <c r="D8" s="369">
        <f>COVER!A13</f>
        <v>4101205025</v>
      </c>
      <c r="E8" s="370"/>
      <c r="G8" s="307"/>
      <c r="H8" s="307"/>
      <c r="I8" s="307"/>
      <c r="J8" s="307"/>
      <c r="K8" s="307"/>
      <c r="L8" s="307"/>
      <c r="M8" s="307"/>
      <c r="N8" s="307"/>
      <c r="O8" s="307"/>
      <c r="P8" s="307"/>
    </row>
    <row r="9" spans="1:18" ht="12.75">
      <c r="A9" s="307"/>
      <c r="B9" s="307"/>
      <c r="C9" s="366" t="s">
        <v>705</v>
      </c>
      <c r="D9" s="371" t="str">
        <f>COVER!A15</f>
        <v>Winnebago</v>
      </c>
      <c r="E9" s="211"/>
      <c r="G9" s="211"/>
      <c r="H9" s="372"/>
      <c r="I9" s="211"/>
      <c r="J9" s="211"/>
      <c r="K9" s="372"/>
      <c r="L9" s="211"/>
      <c r="M9" s="211"/>
      <c r="N9" s="211"/>
      <c r="O9" s="211"/>
      <c r="P9" s="211"/>
    </row>
    <row r="10" spans="1:18">
      <c r="A10" s="211"/>
      <c r="B10" s="373"/>
      <c r="C10" s="211"/>
      <c r="D10" s="211"/>
      <c r="E10" s="211"/>
      <c r="F10" s="211"/>
      <c r="G10" s="211"/>
      <c r="H10" s="372"/>
      <c r="I10" s="211"/>
      <c r="J10" s="211"/>
      <c r="K10" s="372"/>
      <c r="L10" s="211"/>
      <c r="M10" s="211"/>
      <c r="N10" s="211"/>
      <c r="O10" s="211"/>
      <c r="P10" s="211"/>
    </row>
    <row r="11" spans="1:18" ht="12.75">
      <c r="A11" s="211"/>
      <c r="B11" s="374" t="s">
        <v>973</v>
      </c>
      <c r="C11" s="375" t="s">
        <v>1128</v>
      </c>
      <c r="D11" s="211"/>
      <c r="E11" s="211"/>
      <c r="F11" s="211"/>
      <c r="G11" s="211"/>
      <c r="H11" s="314" t="s">
        <v>154</v>
      </c>
      <c r="I11" s="314"/>
      <c r="J11" s="314"/>
      <c r="K11" s="376" t="s">
        <v>1129</v>
      </c>
      <c r="L11" s="314"/>
      <c r="M11" s="314" t="s">
        <v>1130</v>
      </c>
      <c r="N11" s="314"/>
      <c r="O11" s="1489" t="str">
        <f>IF(K12&gt;0.24999,"4",IF(K12&gt;0.09999,"3",IF(K12&gt;=0,"2",1)))</f>
        <v>4</v>
      </c>
      <c r="P11" s="211"/>
      <c r="Q11" s="211"/>
    </row>
    <row r="12" spans="1:18" s="382" customFormat="1" ht="11.25">
      <c r="A12" s="213"/>
      <c r="B12" s="377"/>
      <c r="C12" s="213" t="s">
        <v>1346</v>
      </c>
      <c r="D12" s="213"/>
      <c r="E12" s="213"/>
      <c r="F12" s="213" t="s">
        <v>1079</v>
      </c>
      <c r="G12" s="378"/>
      <c r="H12" s="1479">
        <f>SUM('Acct Summary 7-8'!C81+'Acct Summary 7-8'!D81+'Acct Summary 7-8'!F81+'Acct Summary 7-8'!I81+IF('Acct Summary 7-8'!G81&lt;0,'Acct Summary 7-8'!G81,"0")+IF('Acct Summary 7-8'!J81&lt;0,'Acct Summary 7-8'!J81,"0"))</f>
        <v>177100622</v>
      </c>
      <c r="I12" s="380"/>
      <c r="J12" s="380"/>
      <c r="K12" s="1487">
        <f>TRUNC((H12/H13*100000),5)/100000</f>
        <v>0.46731510540000004</v>
      </c>
      <c r="L12" s="381"/>
      <c r="M12" s="337" t="s">
        <v>1131</v>
      </c>
      <c r="N12" s="337"/>
      <c r="O12" s="1490">
        <v>0.35</v>
      </c>
      <c r="P12" s="213"/>
      <c r="Q12" s="213"/>
    </row>
    <row r="13" spans="1:18" s="382" customFormat="1" ht="12.75">
      <c r="A13" s="213"/>
      <c r="B13" s="377"/>
      <c r="C13" s="2244" t="s">
        <v>1310</v>
      </c>
      <c r="D13" s="2245"/>
      <c r="E13" s="213"/>
      <c r="F13" s="383" t="s">
        <v>785</v>
      </c>
      <c r="G13" s="378"/>
      <c r="H13" s="1479">
        <f>SUM('Acct Summary 7-8'!C8+'Acct Summary 7-8'!D8+'Acct Summary 7-8'!F8+'Acct Summary 7-8'!I8)+H14</f>
        <v>378974743</v>
      </c>
      <c r="I13" s="380"/>
      <c r="J13" s="380"/>
      <c r="K13" s="1486"/>
      <c r="L13" s="213"/>
      <c r="M13" s="337" t="s">
        <v>1132</v>
      </c>
      <c r="N13" s="337"/>
      <c r="O13" s="1491">
        <f>(O11*O12)</f>
        <v>1.4</v>
      </c>
      <c r="P13" s="213"/>
      <c r="Q13" s="213"/>
      <c r="R13" s="385"/>
    </row>
    <row r="14" spans="1:18" s="382" customFormat="1" ht="12.75">
      <c r="A14" s="213"/>
      <c r="B14" s="377"/>
      <c r="C14" s="235" t="s">
        <v>1375</v>
      </c>
      <c r="D14" s="386"/>
      <c r="E14" s="213"/>
      <c r="F14" s="383" t="s">
        <v>787</v>
      </c>
      <c r="G14" s="378"/>
      <c r="H14" s="1479">
        <f>-SUM('Acct Summary 7-8'!C54:D56,'Acct Summary 7-8'!C58:D60,'Acct Summary 7-8'!C62:D64,'Acct Summary 7-8'!C66:D68,'Acct Summary 7-8'!C70:D72,'Acct Summary 7-8'!C74:D74)</f>
        <v>0</v>
      </c>
      <c r="I14" s="380"/>
      <c r="J14" s="380"/>
      <c r="K14" s="1486"/>
      <c r="L14" s="213"/>
      <c r="M14" s="337"/>
      <c r="N14" s="337"/>
      <c r="O14" s="1491"/>
      <c r="P14" s="213"/>
      <c r="Q14" s="213"/>
      <c r="R14" s="385"/>
    </row>
    <row r="15" spans="1:18" ht="11.45" customHeight="1">
      <c r="A15" s="211"/>
      <c r="B15" s="373"/>
      <c r="C15" s="213" t="s">
        <v>1389</v>
      </c>
      <c r="D15" s="211"/>
      <c r="E15" s="211"/>
      <c r="F15" s="213"/>
      <c r="G15" s="387"/>
      <c r="H15" s="1480"/>
      <c r="I15" s="211"/>
      <c r="J15" s="211"/>
      <c r="K15" s="1480"/>
      <c r="L15" s="211"/>
      <c r="M15" s="388"/>
      <c r="N15" s="388"/>
      <c r="O15" s="1492"/>
      <c r="P15" s="211"/>
      <c r="Q15" s="211"/>
      <c r="R15" s="361"/>
    </row>
    <row r="16" spans="1:18" ht="12.75">
      <c r="A16" s="211"/>
      <c r="B16" s="374" t="s">
        <v>974</v>
      </c>
      <c r="C16" s="375" t="s">
        <v>1133</v>
      </c>
      <c r="D16" s="211"/>
      <c r="E16" s="211"/>
      <c r="F16" s="211"/>
      <c r="G16" s="211"/>
      <c r="H16" s="1481" t="s">
        <v>154</v>
      </c>
      <c r="I16" s="314"/>
      <c r="J16" s="314"/>
      <c r="K16" s="1488" t="s">
        <v>1129</v>
      </c>
      <c r="L16" s="314"/>
      <c r="M16" s="314" t="s">
        <v>1130</v>
      </c>
      <c r="N16" s="314"/>
      <c r="O16" s="1489">
        <f>IF(K17&gt;1.2,"1",IF(K17&gt;1.1,"2",IF(K17&gt;1,"3",4)))</f>
        <v>4</v>
      </c>
      <c r="P16" s="211"/>
      <c r="R16" s="361"/>
    </row>
    <row r="17" spans="1:18" s="382" customFormat="1" ht="11.25">
      <c r="A17" s="213"/>
      <c r="B17" s="377"/>
      <c r="C17" s="213" t="s">
        <v>789</v>
      </c>
      <c r="D17" s="213"/>
      <c r="E17" s="213"/>
      <c r="F17" s="213" t="s">
        <v>439</v>
      </c>
      <c r="G17" s="378"/>
      <c r="H17" s="1479">
        <f>SUM('Acct Summary 7-8'!C17+'Acct Summary 7-8'!D17+'Acct Summary 7-8'!F17)</f>
        <v>361805838</v>
      </c>
      <c r="I17" s="380"/>
      <c r="J17" s="389"/>
      <c r="K17" s="1487">
        <f>TRUNC((H17/H18*100000),5)/100000</f>
        <v>0.95469643999999998</v>
      </c>
      <c r="L17" s="381"/>
      <c r="M17" s="390" t="s">
        <v>1158</v>
      </c>
      <c r="O17" s="1493" t="str">
        <f>IF(AND(O16="2", J20 &gt; 2),"1",IF(AND(O16 = "1", J20 &gt; 2),"2",IF(AND(O16="1", J20 &gt;1),"1","0")))</f>
        <v>0</v>
      </c>
      <c r="P17" s="213"/>
    </row>
    <row r="18" spans="1:18" s="382" customFormat="1" ht="11.25">
      <c r="A18" s="213"/>
      <c r="B18" s="377"/>
      <c r="C18" s="2244" t="s">
        <v>1303</v>
      </c>
      <c r="D18" s="2245"/>
      <c r="E18" s="213"/>
      <c r="F18" s="391" t="s">
        <v>786</v>
      </c>
      <c r="G18" s="378"/>
      <c r="H18" s="1479">
        <f>SUM('Acct Summary 7-8'!C8+'Acct Summary 7-8'!D8+'Acct Summary 7-8'!F8+'Acct Summary 7-8'!I8)+H19</f>
        <v>378974743</v>
      </c>
      <c r="I18" s="380"/>
      <c r="J18" s="380"/>
      <c r="K18" s="1486"/>
      <c r="L18" s="213"/>
      <c r="M18" s="337" t="s">
        <v>1131</v>
      </c>
      <c r="N18" s="337"/>
      <c r="O18" s="1486">
        <v>0.35</v>
      </c>
      <c r="P18" s="213"/>
    </row>
    <row r="19" spans="1:18" s="382" customFormat="1" ht="11.25">
      <c r="A19" s="213"/>
      <c r="B19" s="377"/>
      <c r="C19" s="235" t="s">
        <v>1375</v>
      </c>
      <c r="D19" s="386"/>
      <c r="E19" s="213"/>
      <c r="F19" s="391" t="s">
        <v>787</v>
      </c>
      <c r="G19" s="378"/>
      <c r="H19" s="1479">
        <f>-SUM('Acct Summary 7-8'!C54:D56,'Acct Summary 7-8'!C58:D60,'Acct Summary 7-8'!C62:D64,'Acct Summary 7-8'!C66:D68,'Acct Summary 7-8'!C70:D72,'Acct Summary 7-8'!C74:D74)</f>
        <v>0</v>
      </c>
      <c r="I19" s="380"/>
      <c r="J19" s="380"/>
      <c r="K19" s="1486"/>
      <c r="L19" s="213"/>
      <c r="M19" s="337"/>
      <c r="N19" s="337"/>
      <c r="O19" s="1486"/>
      <c r="P19" s="213"/>
    </row>
    <row r="20" spans="1:18" s="382" customFormat="1" ht="12.75">
      <c r="A20" s="213"/>
      <c r="B20" s="377"/>
      <c r="C20" s="213" t="s">
        <v>1389</v>
      </c>
      <c r="D20" s="213"/>
      <c r="E20" s="213"/>
      <c r="F20" s="213"/>
      <c r="G20" s="378"/>
      <c r="H20" s="1482"/>
      <c r="I20" s="380"/>
      <c r="J20" s="393" t="str">
        <f>IF(K17&lt;=1,"0",TRUNC(((K12-0.1)/(K17-1)*100),5)/100)</f>
        <v>0</v>
      </c>
      <c r="K20" s="1487" t="str">
        <f>IF(K17&lt;=1,"0",IF(AND(O16="2", J20 &gt; 2),TRUNC(((K12-0.1)/(K17-1)*100),5)/100,IF(AND(O16 = "1", J20 &gt; 2),TRUNC(((K12-0.1)/(K17-1)*100),5)/100,IF(AND(O16="1", J20 &gt;1),TRUNC(((K12-0.1)/(K17-1)*100),5)/100,""))))</f>
        <v>0</v>
      </c>
      <c r="L20" s="213"/>
      <c r="M20" s="337" t="s">
        <v>1132</v>
      </c>
      <c r="N20" s="337"/>
      <c r="O20" s="1491">
        <f>(O16+O17)*O18</f>
        <v>1.4</v>
      </c>
      <c r="P20" s="213"/>
      <c r="R20" s="385"/>
    </row>
    <row r="21" spans="1:18" ht="11.45" customHeight="1">
      <c r="A21" s="211"/>
      <c r="B21" s="373"/>
      <c r="C21" s="213" t="s">
        <v>470</v>
      </c>
      <c r="D21" s="211"/>
      <c r="E21" s="211"/>
      <c r="F21" s="211"/>
      <c r="G21" s="387"/>
      <c r="H21" s="1480"/>
      <c r="I21" s="211"/>
      <c r="J21" s="211"/>
      <c r="K21" s="1480"/>
      <c r="L21" s="211"/>
      <c r="M21" s="388"/>
      <c r="N21" s="388"/>
      <c r="O21" s="1492"/>
      <c r="P21" s="211"/>
      <c r="R21" s="361"/>
    </row>
    <row r="22" spans="1:18" ht="11.45" customHeight="1">
      <c r="A22" s="211"/>
      <c r="B22" s="373"/>
      <c r="C22" s="213"/>
      <c r="D22" s="211"/>
      <c r="E22" s="211"/>
      <c r="F22" s="211"/>
      <c r="G22" s="387"/>
      <c r="H22" s="1480"/>
      <c r="I22" s="211"/>
      <c r="J22" s="211"/>
      <c r="K22" s="1480"/>
      <c r="L22" s="211"/>
      <c r="M22" s="388"/>
      <c r="N22" s="388"/>
      <c r="O22" s="1492"/>
      <c r="P22" s="211"/>
      <c r="R22" s="361"/>
    </row>
    <row r="23" spans="1:18" ht="12.75">
      <c r="A23" s="211"/>
      <c r="B23" s="374" t="s">
        <v>600</v>
      </c>
      <c r="C23" s="375" t="s">
        <v>1134</v>
      </c>
      <c r="D23" s="211"/>
      <c r="E23" s="211"/>
      <c r="F23" s="211"/>
      <c r="G23" s="211"/>
      <c r="H23" s="1481" t="s">
        <v>154</v>
      </c>
      <c r="I23" s="314"/>
      <c r="J23" s="314"/>
      <c r="K23" s="1488" t="s">
        <v>1135</v>
      </c>
      <c r="L23" s="314"/>
      <c r="M23" s="314" t="s">
        <v>1130</v>
      </c>
      <c r="N23" s="314"/>
      <c r="O23" s="1489" t="str">
        <f>IF(K24&gt;=180,"4",IF(K24&gt;=90,"3",IF(K24&gt;=30,"2",1)))</f>
        <v>3</v>
      </c>
      <c r="P23" s="211"/>
      <c r="R23" s="361"/>
    </row>
    <row r="24" spans="1:18" s="382" customFormat="1" ht="11.25">
      <c r="A24" s="213"/>
      <c r="B24" s="377"/>
      <c r="C24" s="2241" t="s">
        <v>1390</v>
      </c>
      <c r="D24" s="2241"/>
      <c r="E24" s="213"/>
      <c r="F24" s="213" t="s">
        <v>440</v>
      </c>
      <c r="G24" s="378"/>
      <c r="H24" s="1479">
        <f>SUM('Assets-Liab 5-6'!C4+'Assets-Liab 5-6'!D4+'Assets-Liab 5-6'!F4+'Assets-Liab 5-6'!I4+'Assets-Liab 5-6'!C5+'Assets-Liab 5-6'!D5+'Assets-Liab 5-6'!F5+'Assets-Liab 5-6'!I5)</f>
        <v>180011586</v>
      </c>
      <c r="I24" s="394"/>
      <c r="J24" s="394"/>
      <c r="K24" s="1483">
        <f>TRUNC(((H24/H25*100000)/100000),2)</f>
        <v>179.11</v>
      </c>
      <c r="L24" s="395"/>
      <c r="M24" s="337" t="s">
        <v>1131</v>
      </c>
      <c r="N24" s="337"/>
      <c r="O24" s="1491">
        <v>0.1</v>
      </c>
      <c r="P24" s="213"/>
    </row>
    <row r="25" spans="1:18" s="382" customFormat="1" ht="12.75">
      <c r="A25" s="213"/>
      <c r="B25" s="377"/>
      <c r="C25" s="213" t="s">
        <v>790</v>
      </c>
      <c r="D25" s="213"/>
      <c r="E25" s="213"/>
      <c r="F25" s="213" t="s">
        <v>441</v>
      </c>
      <c r="G25" s="378"/>
      <c r="H25" s="1483">
        <f>ROUND((H17/360),5)</f>
        <v>1005016.21667</v>
      </c>
      <c r="I25" s="396"/>
      <c r="J25" s="396"/>
      <c r="K25" s="1486"/>
      <c r="L25" s="213"/>
      <c r="M25" s="337" t="s">
        <v>1132</v>
      </c>
      <c r="N25" s="337"/>
      <c r="O25" s="1491">
        <f>O23*O24</f>
        <v>0.30000000000000004</v>
      </c>
      <c r="P25" s="213"/>
      <c r="R25" s="385"/>
    </row>
    <row r="26" spans="1:18" ht="12.2" customHeight="1">
      <c r="A26" s="211"/>
      <c r="B26" s="373"/>
      <c r="C26" s="211"/>
      <c r="D26" s="211"/>
      <c r="E26" s="211"/>
      <c r="F26" s="211"/>
      <c r="G26" s="211"/>
      <c r="H26" s="1480"/>
      <c r="I26" s="211"/>
      <c r="J26" s="211"/>
      <c r="K26" s="1480"/>
      <c r="L26" s="211"/>
      <c r="M26" s="388"/>
      <c r="N26" s="388"/>
      <c r="O26" s="1492"/>
      <c r="P26" s="211"/>
    </row>
    <row r="27" spans="1:18" ht="12.75">
      <c r="A27" s="211"/>
      <c r="B27" s="374" t="s">
        <v>485</v>
      </c>
      <c r="C27" s="375"/>
      <c r="D27" s="211"/>
      <c r="E27" s="211"/>
      <c r="F27" s="211"/>
      <c r="G27" s="211"/>
      <c r="H27" s="1481" t="s">
        <v>154</v>
      </c>
      <c r="I27" s="314"/>
      <c r="J27" s="314"/>
      <c r="K27" s="1488" t="s">
        <v>486</v>
      </c>
      <c r="L27" s="314"/>
      <c r="M27" s="314" t="s">
        <v>1130</v>
      </c>
      <c r="N27" s="314"/>
      <c r="O27" s="1494" t="str">
        <f>IF(K28&gt;=75,"4",IF(K28&gt;=50,"3",IF(K28&gt;=25,"2",1)))</f>
        <v>4</v>
      </c>
      <c r="P27" s="211"/>
    </row>
    <row r="28" spans="1:18" s="382" customFormat="1" ht="11.25">
      <c r="A28" s="213"/>
      <c r="B28" s="377"/>
      <c r="C28" s="213" t="s">
        <v>1870</v>
      </c>
      <c r="D28" s="213"/>
      <c r="E28" s="213"/>
      <c r="F28" s="213" t="s">
        <v>439</v>
      </c>
      <c r="G28" s="378"/>
      <c r="H28" s="1484">
        <f>SUM('Short-Term Long-Term Debt 24'!F6,'Short-Term Long-Term Debt 24'!F7,'Short-Term Long-Term Debt 24'!F11)</f>
        <v>0</v>
      </c>
      <c r="I28" s="397"/>
      <c r="J28" s="397"/>
      <c r="K28" s="1483">
        <f>TRUNC(100-((((H28/H29*100))*100)/100),2)</f>
        <v>100</v>
      </c>
      <c r="L28" s="398"/>
      <c r="M28" s="337" t="s">
        <v>1131</v>
      </c>
      <c r="N28" s="337"/>
      <c r="O28" s="1495">
        <v>0.1</v>
      </c>
      <c r="P28" s="213"/>
    </row>
    <row r="29" spans="1:18" s="382" customFormat="1" ht="11.25">
      <c r="A29" s="213"/>
      <c r="B29" s="377"/>
      <c r="C29" s="213" t="s">
        <v>788</v>
      </c>
      <c r="D29" s="213"/>
      <c r="E29" s="213"/>
      <c r="F29" s="213" t="s">
        <v>792</v>
      </c>
      <c r="G29" s="378"/>
      <c r="H29" s="1485">
        <f>ROUND((0.85*'FP Info 3'!J7*'FP Info 3'!J10),5)</f>
        <v>93930382.22642</v>
      </c>
      <c r="I29" s="397"/>
      <c r="J29" s="397"/>
      <c r="K29" s="1486"/>
      <c r="L29" s="213"/>
      <c r="M29" s="337" t="s">
        <v>1132</v>
      </c>
      <c r="N29" s="337"/>
      <c r="O29" s="1491">
        <f>O27*O28</f>
        <v>0.4</v>
      </c>
      <c r="P29" s="213"/>
    </row>
    <row r="30" spans="1:18" s="382" customFormat="1" ht="11.25">
      <c r="A30" s="213"/>
      <c r="B30" s="377"/>
      <c r="C30" s="213"/>
      <c r="D30" s="213"/>
      <c r="E30" s="213"/>
      <c r="F30" s="399"/>
      <c r="G30" s="378"/>
      <c r="H30" s="1486"/>
      <c r="I30" s="384"/>
      <c r="J30" s="384"/>
      <c r="K30" s="1486"/>
      <c r="L30" s="213"/>
      <c r="M30" s="400"/>
      <c r="N30" s="400"/>
      <c r="O30" s="1486"/>
      <c r="P30" s="213"/>
    </row>
    <row r="31" spans="1:18" ht="12.75">
      <c r="A31" s="211"/>
      <c r="B31" s="374" t="s">
        <v>556</v>
      </c>
      <c r="C31" s="375"/>
      <c r="D31" s="211"/>
      <c r="E31" s="211"/>
      <c r="F31" s="211"/>
      <c r="G31" s="387"/>
      <c r="H31" s="1481" t="s">
        <v>154</v>
      </c>
      <c r="I31" s="314"/>
      <c r="J31" s="314"/>
      <c r="K31" s="1488" t="s">
        <v>486</v>
      </c>
      <c r="L31" s="314"/>
      <c r="M31" s="314" t="s">
        <v>1130</v>
      </c>
      <c r="N31" s="314"/>
      <c r="O31" s="1489" t="str">
        <f>IF(K32&gt;=75,"4",IF(K32&gt;=50,"3",IF(K32&gt;=25,"2",1)))</f>
        <v>2</v>
      </c>
      <c r="P31" s="211"/>
    </row>
    <row r="32" spans="1:18" s="382" customFormat="1" ht="11.25">
      <c r="A32" s="213"/>
      <c r="B32" s="377"/>
      <c r="C32" s="213" t="s">
        <v>839</v>
      </c>
      <c r="D32" s="213"/>
      <c r="E32" s="213"/>
      <c r="F32" s="213"/>
      <c r="G32" s="378"/>
      <c r="H32" s="1479">
        <f>'FP Info 3'!H37</f>
        <v>194172888</v>
      </c>
      <c r="I32" s="392"/>
      <c r="J32" s="392"/>
      <c r="K32" s="1483">
        <f>TRUNC(100-((((H32/H33*100))*100)/100),2)</f>
        <v>37.4</v>
      </c>
      <c r="L32" s="381"/>
      <c r="M32" s="337" t="s">
        <v>1131</v>
      </c>
      <c r="N32" s="337"/>
      <c r="O32" s="1496">
        <v>0.1</v>
      </c>
    </row>
    <row r="33" spans="1:17" s="382" customFormat="1" ht="11.25">
      <c r="A33" s="213"/>
      <c r="B33" s="377"/>
      <c r="C33" s="213" t="s">
        <v>791</v>
      </c>
      <c r="D33" s="213"/>
      <c r="E33" s="213"/>
      <c r="F33" s="213"/>
      <c r="G33" s="378"/>
      <c r="H33" s="379">
        <f>IF('FP Info 3'!H31="Enter X in a or b"," ",'FP Info 3'!H31)</f>
        <v>310208987.39400005</v>
      </c>
      <c r="I33" s="392"/>
      <c r="J33" s="392"/>
      <c r="K33" s="379"/>
      <c r="L33" s="213"/>
      <c r="M33" s="401" t="s">
        <v>1132</v>
      </c>
      <c r="N33" s="401"/>
      <c r="O33" s="1496">
        <f>(O31*O32)</f>
        <v>0.2</v>
      </c>
    </row>
    <row r="34" spans="1:17" ht="12.2" customHeight="1">
      <c r="A34" s="211"/>
      <c r="B34" s="373"/>
      <c r="C34" s="211"/>
      <c r="D34" s="211"/>
      <c r="E34" s="211"/>
      <c r="F34" s="211"/>
      <c r="G34" s="211"/>
      <c r="H34" s="372"/>
      <c r="I34" s="211"/>
      <c r="J34" s="211"/>
      <c r="K34" s="372"/>
      <c r="L34" s="211"/>
      <c r="M34" s="388"/>
      <c r="N34" s="388"/>
      <c r="O34" s="1480"/>
    </row>
    <row r="35" spans="1:17" ht="14.25" customHeight="1">
      <c r="A35" s="211"/>
      <c r="B35" s="373"/>
      <c r="C35" s="211"/>
      <c r="D35" s="211"/>
      <c r="E35" s="211"/>
      <c r="F35" s="211"/>
      <c r="G35" s="211"/>
      <c r="H35" s="402"/>
      <c r="I35" s="387"/>
      <c r="J35" s="387"/>
      <c r="K35" s="211"/>
      <c r="L35" s="403"/>
      <c r="M35" s="404" t="s">
        <v>290</v>
      </c>
      <c r="N35" s="387"/>
      <c r="O35" s="1497">
        <f>(O13+O20+O25+O29+O33)</f>
        <v>3.6999999999999997</v>
      </c>
      <c r="P35" s="405" t="s">
        <v>193</v>
      </c>
    </row>
    <row r="36" spans="1:17">
      <c r="A36" s="211"/>
      <c r="B36" s="373"/>
      <c r="C36" s="211"/>
      <c r="D36" s="211"/>
      <c r="E36" s="211"/>
      <c r="F36" s="211"/>
      <c r="G36" s="211"/>
      <c r="H36" s="402"/>
      <c r="I36" s="387"/>
      <c r="J36" s="387"/>
      <c r="K36" s="402"/>
      <c r="L36" s="387"/>
      <c r="M36" s="406"/>
      <c r="N36" s="406"/>
      <c r="O36" s="1498"/>
    </row>
    <row r="37" spans="1:17" ht="12.75">
      <c r="A37" s="211"/>
      <c r="B37" s="373"/>
      <c r="C37" s="211"/>
      <c r="D37" s="211"/>
      <c r="E37" s="211"/>
      <c r="F37" s="387"/>
      <c r="G37" s="387"/>
      <c r="H37" s="387"/>
      <c r="I37" s="387"/>
      <c r="J37" s="387"/>
      <c r="K37" s="402"/>
      <c r="L37" s="387"/>
      <c r="M37" s="1735" t="str">
        <f>"Estimated "&amp;'AFR20'!E2+1&amp;" Financial Profile Designation:"</f>
        <v>Estimated 2021 Financial Profile Designation:</v>
      </c>
      <c r="N37" s="387"/>
      <c r="O37" s="1499" t="str">
        <f>IF(O35&gt;3.53,"RECOGNITION",IF(O35&gt;3.07,"REVIEW ",IF(O35&gt;2.61,"WARNING","WATCH")))</f>
        <v>RECOGNITION</v>
      </c>
    </row>
    <row r="38" spans="1:17" ht="16.5" customHeight="1">
      <c r="A38" s="211"/>
      <c r="B38" s="373"/>
      <c r="C38" s="211"/>
      <c r="D38" s="211"/>
      <c r="E38" s="211"/>
      <c r="F38" s="211"/>
      <c r="G38" s="211"/>
      <c r="H38" s="372"/>
      <c r="I38" s="211"/>
      <c r="J38" s="211"/>
      <c r="K38" s="372"/>
      <c r="L38" s="211"/>
      <c r="M38" s="211"/>
      <c r="N38" s="211"/>
      <c r="O38" s="211"/>
      <c r="P38" s="211"/>
    </row>
    <row r="39" spans="1:17" ht="15.75">
      <c r="A39" s="211"/>
      <c r="B39" s="373"/>
      <c r="C39" s="211"/>
      <c r="D39" s="211"/>
      <c r="E39" s="211"/>
      <c r="F39" s="407" t="s">
        <v>193</v>
      </c>
      <c r="H39" s="408" t="s">
        <v>1038</v>
      </c>
      <c r="I39" s="382"/>
      <c r="J39" s="382"/>
      <c r="K39" s="384"/>
      <c r="L39" s="382"/>
      <c r="M39" s="382"/>
      <c r="N39" s="382"/>
      <c r="O39" s="213"/>
      <c r="P39" s="211"/>
      <c r="Q39" s="211"/>
    </row>
    <row r="40" spans="1:17">
      <c r="A40" s="211"/>
      <c r="B40" s="373"/>
      <c r="C40" s="211"/>
      <c r="D40" s="211"/>
      <c r="E40" s="211"/>
      <c r="F40" s="211"/>
      <c r="G40" s="409"/>
      <c r="H40" s="410" t="s">
        <v>1483</v>
      </c>
      <c r="I40" s="382"/>
      <c r="J40" s="382"/>
      <c r="K40" s="384"/>
      <c r="L40" s="382"/>
      <c r="M40" s="382"/>
      <c r="N40" s="382"/>
      <c r="O40" s="213"/>
      <c r="P40" s="211"/>
      <c r="Q40" s="211"/>
    </row>
    <row r="41" spans="1:17">
      <c r="G41" s="412"/>
      <c r="H41" s="213" t="s">
        <v>1484</v>
      </c>
      <c r="M41" s="211"/>
      <c r="O41" s="211"/>
      <c r="P41" s="211"/>
      <c r="Q41" s="211"/>
    </row>
    <row r="42" spans="1:17">
      <c r="A42" s="362" t="s">
        <v>1485</v>
      </c>
      <c r="G42" s="412"/>
      <c r="H42" s="213"/>
      <c r="M42" s="211"/>
      <c r="O42" s="211"/>
      <c r="P42" s="211"/>
      <c r="Q42" s="211"/>
    </row>
    <row r="43" spans="1:17">
      <c r="G43" s="412"/>
      <c r="H43" s="414"/>
      <c r="L43" s="211"/>
      <c r="M43" s="382"/>
    </row>
    <row r="44" spans="1:17" ht="15.75">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9"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selection activeCell="C18" sqref="C18"/>
    </sheetView>
  </sheetViews>
  <sheetFormatPr defaultColWidth="9.140625" defaultRowHeight="12.75"/>
  <cols>
    <col min="1" max="1" width="47.28515625" style="441" customWidth="1"/>
    <col min="2" max="2" width="4.5703125" style="442" customWidth="1"/>
    <col min="3" max="14" width="13.7109375" style="421" customWidth="1"/>
    <col min="15" max="16384" width="9.140625" style="421"/>
  </cols>
  <sheetData>
    <row r="1" spans="1:14">
      <c r="A1" s="2249"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c r="A2" s="2250"/>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c r="A3" s="2251" t="s">
        <v>964</v>
      </c>
      <c r="B3" s="2252"/>
      <c r="C3" s="1237"/>
      <c r="D3" s="1238"/>
      <c r="E3" s="1238"/>
      <c r="F3" s="1238"/>
      <c r="G3" s="1238"/>
      <c r="H3" s="1238"/>
      <c r="I3" s="1238"/>
      <c r="J3" s="1238"/>
      <c r="K3" s="1238"/>
      <c r="L3" s="1238"/>
      <c r="M3" s="1239"/>
      <c r="N3" s="1240"/>
    </row>
    <row r="4" spans="1:14" ht="13.5" customHeight="1">
      <c r="A4" s="427" t="s">
        <v>1621</v>
      </c>
      <c r="B4" s="428"/>
      <c r="C4" s="1808">
        <v>139118489</v>
      </c>
      <c r="D4" s="1812">
        <v>3003376</v>
      </c>
      <c r="E4" s="1812">
        <v>16495535</v>
      </c>
      <c r="F4" s="1812">
        <v>1317644</v>
      </c>
      <c r="G4" s="1812">
        <v>2654088</v>
      </c>
      <c r="H4" s="1812">
        <v>22869796</v>
      </c>
      <c r="I4" s="1812">
        <v>36572077</v>
      </c>
      <c r="J4" s="1813">
        <v>5028020</v>
      </c>
      <c r="K4" s="1812">
        <v>2434469</v>
      </c>
      <c r="L4" s="1500">
        <v>2058867</v>
      </c>
      <c r="M4" s="1502"/>
      <c r="N4" s="1503"/>
    </row>
    <row r="5" spans="1:14">
      <c r="A5" s="427" t="s">
        <v>982</v>
      </c>
      <c r="B5" s="429">
        <v>120</v>
      </c>
      <c r="C5" s="1808"/>
      <c r="D5" s="1812"/>
      <c r="E5" s="1812"/>
      <c r="F5" s="1812"/>
      <c r="G5" s="1812"/>
      <c r="H5" s="1812"/>
      <c r="I5" s="1812"/>
      <c r="J5" s="1813"/>
      <c r="K5" s="1817"/>
      <c r="L5" s="1504"/>
      <c r="M5" s="1502"/>
      <c r="N5" s="1503"/>
    </row>
    <row r="6" spans="1:14" ht="13.5" customHeight="1">
      <c r="A6" s="430" t="s">
        <v>412</v>
      </c>
      <c r="B6" s="429">
        <v>130</v>
      </c>
      <c r="C6" s="1808">
        <v>54697236</v>
      </c>
      <c r="D6" s="1812">
        <v>9404798</v>
      </c>
      <c r="E6" s="1812">
        <v>7582698</v>
      </c>
      <c r="F6" s="1812">
        <v>6249838</v>
      </c>
      <c r="G6" s="1817">
        <v>4926853</v>
      </c>
      <c r="H6" s="1817">
        <v>0</v>
      </c>
      <c r="I6" s="1812">
        <v>547978</v>
      </c>
      <c r="J6" s="1818">
        <v>2214493</v>
      </c>
      <c r="K6" s="1817">
        <v>811355</v>
      </c>
      <c r="L6" s="1506"/>
      <c r="M6" s="1502"/>
      <c r="N6" s="1503"/>
    </row>
    <row r="7" spans="1:14" ht="13.5" customHeight="1">
      <c r="A7" s="430" t="s">
        <v>413</v>
      </c>
      <c r="B7" s="429">
        <v>140</v>
      </c>
      <c r="C7" s="1809">
        <v>0</v>
      </c>
      <c r="D7" s="1809">
        <v>0</v>
      </c>
      <c r="E7" s="1809">
        <v>0</v>
      </c>
      <c r="F7" s="1809">
        <v>0</v>
      </c>
      <c r="G7" s="1809">
        <v>0</v>
      </c>
      <c r="H7" s="1809">
        <v>0</v>
      </c>
      <c r="I7" s="1809">
        <v>0</v>
      </c>
      <c r="J7" s="1809">
        <v>0</v>
      </c>
      <c r="K7" s="1809">
        <v>0</v>
      </c>
      <c r="L7" s="1507"/>
      <c r="M7" s="1502"/>
      <c r="N7" s="1503"/>
    </row>
    <row r="8" spans="1:14" ht="13.5" customHeight="1">
      <c r="A8" s="430" t="s">
        <v>265</v>
      </c>
      <c r="B8" s="429">
        <v>150</v>
      </c>
      <c r="C8" s="1809">
        <v>23305857</v>
      </c>
      <c r="D8" s="1813">
        <v>0</v>
      </c>
      <c r="E8" s="1813">
        <v>0</v>
      </c>
      <c r="F8" s="1813">
        <v>4255065</v>
      </c>
      <c r="G8" s="1819">
        <v>0</v>
      </c>
      <c r="H8" s="1813">
        <v>0</v>
      </c>
      <c r="I8" s="1818">
        <v>0</v>
      </c>
      <c r="J8" s="1818">
        <v>0</v>
      </c>
      <c r="K8" s="1811">
        <v>0</v>
      </c>
      <c r="L8" s="1509"/>
      <c r="M8" s="1502"/>
      <c r="N8" s="1503"/>
    </row>
    <row r="9" spans="1:14" ht="13.5" customHeight="1">
      <c r="A9" s="430" t="s">
        <v>266</v>
      </c>
      <c r="B9" s="429">
        <v>160</v>
      </c>
      <c r="C9" s="1809">
        <v>441677</v>
      </c>
      <c r="D9" s="1809">
        <v>371143</v>
      </c>
      <c r="E9" s="1809">
        <v>29030</v>
      </c>
      <c r="F9" s="1809">
        <v>160</v>
      </c>
      <c r="G9" s="1809">
        <v>0</v>
      </c>
      <c r="H9" s="1809">
        <v>18343</v>
      </c>
      <c r="I9" s="1809">
        <v>277443</v>
      </c>
      <c r="J9" s="1809">
        <v>0</v>
      </c>
      <c r="K9" s="1809">
        <v>0</v>
      </c>
      <c r="L9" s="1501"/>
      <c r="M9" s="1502"/>
      <c r="N9" s="1503"/>
    </row>
    <row r="10" spans="1:14" ht="13.5" customHeight="1">
      <c r="A10" s="430" t="s">
        <v>981</v>
      </c>
      <c r="B10" s="429">
        <v>170</v>
      </c>
      <c r="C10" s="1808">
        <v>0</v>
      </c>
      <c r="D10" s="1812">
        <v>0</v>
      </c>
      <c r="E10" s="1813">
        <v>0</v>
      </c>
      <c r="F10" s="1812">
        <v>0</v>
      </c>
      <c r="G10" s="1819">
        <v>0</v>
      </c>
      <c r="H10" s="1814">
        <v>0</v>
      </c>
      <c r="I10" s="1813">
        <v>0</v>
      </c>
      <c r="J10" s="1813">
        <v>0</v>
      </c>
      <c r="K10" s="1814">
        <v>0</v>
      </c>
      <c r="L10" s="1510"/>
      <c r="M10" s="1503"/>
      <c r="N10" s="1503"/>
    </row>
    <row r="11" spans="1:14" ht="13.5" customHeight="1">
      <c r="A11" s="430" t="s">
        <v>267</v>
      </c>
      <c r="B11" s="429">
        <v>180</v>
      </c>
      <c r="C11" s="1809">
        <v>378905</v>
      </c>
      <c r="D11" s="1813">
        <v>22773</v>
      </c>
      <c r="E11" s="1813">
        <v>0</v>
      </c>
      <c r="F11" s="1813">
        <v>0</v>
      </c>
      <c r="G11" s="1813">
        <v>0</v>
      </c>
      <c r="H11" s="1813">
        <v>18154</v>
      </c>
      <c r="I11" s="1819">
        <v>0</v>
      </c>
      <c r="J11" s="1819">
        <v>50000</v>
      </c>
      <c r="K11" s="1813">
        <v>0</v>
      </c>
      <c r="L11" s="1501"/>
      <c r="M11" s="1503"/>
      <c r="N11" s="1503"/>
    </row>
    <row r="12" spans="1:14" ht="13.5" customHeight="1">
      <c r="A12" s="430" t="s">
        <v>414</v>
      </c>
      <c r="B12" s="429">
        <v>190</v>
      </c>
      <c r="C12" s="1808">
        <v>0</v>
      </c>
      <c r="D12" s="1812">
        <v>0</v>
      </c>
      <c r="E12" s="1812">
        <v>0</v>
      </c>
      <c r="F12" s="1812">
        <v>0</v>
      </c>
      <c r="G12" s="1812">
        <v>0</v>
      </c>
      <c r="H12" s="1812">
        <v>0</v>
      </c>
      <c r="I12" s="1812">
        <v>0</v>
      </c>
      <c r="J12" s="1813">
        <v>0</v>
      </c>
      <c r="K12" s="1812">
        <v>0</v>
      </c>
      <c r="L12" s="1500"/>
      <c r="M12" s="1503"/>
      <c r="N12" s="1503"/>
    </row>
    <row r="13" spans="1:14" ht="13.5" customHeight="1" thickBot="1">
      <c r="A13" s="1354" t="s">
        <v>637</v>
      </c>
      <c r="B13" s="1335"/>
      <c r="C13" s="1511">
        <f>SUM(C4:C12)</f>
        <v>217942164</v>
      </c>
      <c r="D13" s="1511">
        <f t="shared" ref="D13:L13" si="0">SUM(D4:D12)</f>
        <v>12802090</v>
      </c>
      <c r="E13" s="1511">
        <f t="shared" si="0"/>
        <v>24107263</v>
      </c>
      <c r="F13" s="1511">
        <f t="shared" si="0"/>
        <v>11822707</v>
      </c>
      <c r="G13" s="1511">
        <f t="shared" si="0"/>
        <v>7580941</v>
      </c>
      <c r="H13" s="1511">
        <f t="shared" si="0"/>
        <v>22906293</v>
      </c>
      <c r="I13" s="1511">
        <f t="shared" si="0"/>
        <v>37397498</v>
      </c>
      <c r="J13" s="1511">
        <f t="shared" si="0"/>
        <v>7292513</v>
      </c>
      <c r="K13" s="1511">
        <f t="shared" si="0"/>
        <v>3245824</v>
      </c>
      <c r="L13" s="1511">
        <f t="shared" si="0"/>
        <v>2058867</v>
      </c>
      <c r="M13" s="1502"/>
      <c r="N13" s="1503"/>
    </row>
    <row r="14" spans="1:14" ht="18" customHeight="1" thickTop="1">
      <c r="A14" s="2253" t="s">
        <v>145</v>
      </c>
      <c r="B14" s="2254"/>
      <c r="C14" s="1512"/>
      <c r="D14" s="1513"/>
      <c r="E14" s="1513"/>
      <c r="F14" s="1513"/>
      <c r="G14" s="1513"/>
      <c r="H14" s="1513"/>
      <c r="I14" s="1513"/>
      <c r="J14" s="1513"/>
      <c r="K14" s="1513"/>
      <c r="L14" s="1513"/>
      <c r="M14" s="1514"/>
      <c r="N14" s="1515"/>
    </row>
    <row r="15" spans="1:14" s="433" customFormat="1" ht="12.75" customHeight="1">
      <c r="A15" s="431" t="s">
        <v>1379</v>
      </c>
      <c r="B15" s="432">
        <v>210</v>
      </c>
      <c r="C15" s="1507"/>
      <c r="D15" s="1507"/>
      <c r="E15" s="1507"/>
      <c r="F15" s="1507"/>
      <c r="G15" s="1507"/>
      <c r="H15" s="1507"/>
      <c r="I15" s="1507"/>
      <c r="J15" s="1507"/>
      <c r="K15" s="1507"/>
      <c r="L15" s="1507"/>
      <c r="M15" s="1508">
        <f>'Cap Outlay Deprec 26'!F3</f>
        <v>0</v>
      </c>
      <c r="N15" s="1516"/>
    </row>
    <row r="16" spans="1:14" s="433" customFormat="1" ht="12.75" customHeight="1">
      <c r="A16" s="431" t="s">
        <v>1380</v>
      </c>
      <c r="B16" s="432">
        <v>220</v>
      </c>
      <c r="C16" s="1507"/>
      <c r="D16" s="1507"/>
      <c r="E16" s="1507"/>
      <c r="F16" s="1507"/>
      <c r="G16" s="1507"/>
      <c r="H16" s="1507"/>
      <c r="I16" s="1507"/>
      <c r="J16" s="1507"/>
      <c r="K16" s="1507"/>
      <c r="L16" s="1507"/>
      <c r="M16" s="1501">
        <f>'Cap Outlay Deprec 26'!F5+'Cap Outlay Deprec 26'!F6</f>
        <v>10008491</v>
      </c>
      <c r="N16" s="1516"/>
    </row>
    <row r="17" spans="1:14" s="433" customFormat="1" ht="12.75" customHeight="1">
      <c r="A17" s="431" t="s">
        <v>1381</v>
      </c>
      <c r="B17" s="432">
        <v>230</v>
      </c>
      <c r="C17" s="1507"/>
      <c r="D17" s="1507"/>
      <c r="E17" s="1507"/>
      <c r="F17" s="1507"/>
      <c r="G17" s="1507"/>
      <c r="H17" s="1507"/>
      <c r="I17" s="1507"/>
      <c r="J17" s="1507"/>
      <c r="K17" s="1507"/>
      <c r="L17" s="1507"/>
      <c r="M17" s="1501">
        <f>'Cap Outlay Deprec 26'!F8+'Cap Outlay Deprec 26'!F9</f>
        <v>430488784</v>
      </c>
      <c r="N17" s="1516"/>
    </row>
    <row r="18" spans="1:14" s="433" customFormat="1" ht="12.75" customHeight="1">
      <c r="A18" s="431" t="s">
        <v>1382</v>
      </c>
      <c r="B18" s="432">
        <v>240</v>
      </c>
      <c r="C18" s="1507"/>
      <c r="D18" s="1507"/>
      <c r="E18" s="1507"/>
      <c r="F18" s="1507"/>
      <c r="G18" s="1507"/>
      <c r="H18" s="1507"/>
      <c r="I18" s="1507"/>
      <c r="J18" s="1507"/>
      <c r="K18" s="1507"/>
      <c r="L18" s="1507"/>
      <c r="M18" s="1501">
        <f>'Cap Outlay Deprec 26'!F10</f>
        <v>16128312</v>
      </c>
      <c r="N18" s="1516"/>
    </row>
    <row r="19" spans="1:14" s="433" customFormat="1" ht="12.75" customHeight="1">
      <c r="A19" s="431" t="s">
        <v>1383</v>
      </c>
      <c r="B19" s="432">
        <v>250</v>
      </c>
      <c r="C19" s="1507"/>
      <c r="D19" s="1507"/>
      <c r="E19" s="1507"/>
      <c r="F19" s="1507"/>
      <c r="G19" s="1507"/>
      <c r="H19" s="1507"/>
      <c r="I19" s="1507"/>
      <c r="J19" s="1507"/>
      <c r="K19" s="1507"/>
      <c r="L19" s="1507"/>
      <c r="M19" s="1501">
        <f>'Cap Outlay Deprec 26'!F12+'Cap Outlay Deprec 26'!F13+'Cap Outlay Deprec 26'!F14</f>
        <v>34281162</v>
      </c>
      <c r="N19" s="1516"/>
    </row>
    <row r="20" spans="1:14" s="433" customFormat="1" ht="12.75" customHeight="1">
      <c r="A20" s="431" t="s">
        <v>1384</v>
      </c>
      <c r="B20" s="432">
        <v>260</v>
      </c>
      <c r="C20" s="1507"/>
      <c r="D20" s="1507"/>
      <c r="E20" s="1507"/>
      <c r="F20" s="1507"/>
      <c r="G20" s="1507"/>
      <c r="H20" s="1507"/>
      <c r="I20" s="1507"/>
      <c r="J20" s="1507"/>
      <c r="K20" s="1507"/>
      <c r="L20" s="1507"/>
      <c r="M20" s="1501">
        <f>'Cap Outlay Deprec 26'!F15</f>
        <v>5879481</v>
      </c>
      <c r="N20" s="1516"/>
    </row>
    <row r="21" spans="1:14" s="433" customFormat="1" ht="12.75" customHeight="1">
      <c r="A21" s="431" t="s">
        <v>1385</v>
      </c>
      <c r="B21" s="432">
        <v>340</v>
      </c>
      <c r="C21" s="1507"/>
      <c r="D21" s="1507"/>
      <c r="E21" s="1507"/>
      <c r="F21" s="1507"/>
      <c r="G21" s="1507"/>
      <c r="H21" s="1507"/>
      <c r="I21" s="1507"/>
      <c r="J21" s="1507"/>
      <c r="K21" s="1507"/>
      <c r="L21" s="1507"/>
      <c r="M21" s="1517"/>
      <c r="N21" s="1813">
        <f>SUM(E38:E39)</f>
        <v>10650195</v>
      </c>
    </row>
    <row r="22" spans="1:14" s="433" customFormat="1" ht="12.75" customHeight="1">
      <c r="A22" s="431" t="s">
        <v>1386</v>
      </c>
      <c r="B22" s="432">
        <v>350</v>
      </c>
      <c r="C22" s="1507"/>
      <c r="D22" s="1507"/>
      <c r="E22" s="1507"/>
      <c r="F22" s="1507"/>
      <c r="G22" s="1507"/>
      <c r="H22" s="1507"/>
      <c r="I22" s="1507"/>
      <c r="J22" s="1507"/>
      <c r="K22" s="1507"/>
      <c r="L22" s="1507"/>
      <c r="M22" s="1517"/>
      <c r="N22" s="1528">
        <f>'Short-Term Long-Term Debt 24'!J49</f>
        <v>183522693</v>
      </c>
    </row>
    <row r="23" spans="1:14" ht="13.5" customHeight="1" thickBot="1">
      <c r="A23" s="1354" t="s">
        <v>636</v>
      </c>
      <c r="B23" s="1357"/>
      <c r="C23" s="1502"/>
      <c r="D23" s="1502"/>
      <c r="E23" s="1502"/>
      <c r="F23" s="1502"/>
      <c r="G23" s="1502"/>
      <c r="H23" s="1502"/>
      <c r="I23" s="1502"/>
      <c r="J23" s="1502"/>
      <c r="K23" s="1502"/>
      <c r="L23" s="1502"/>
      <c r="M23" s="1518">
        <f>SUM(M15:M22)</f>
        <v>496786230</v>
      </c>
      <c r="N23" s="1518">
        <f>SUM(N21:N22)</f>
        <v>194172888</v>
      </c>
    </row>
    <row r="24" spans="1:14" ht="18" customHeight="1" thickTop="1">
      <c r="A24" s="2255" t="s">
        <v>592</v>
      </c>
      <c r="B24" s="2256"/>
      <c r="C24" s="1519"/>
      <c r="D24" s="1514"/>
      <c r="E24" s="1514"/>
      <c r="F24" s="1514"/>
      <c r="G24" s="1514"/>
      <c r="H24" s="1514"/>
      <c r="I24" s="1514"/>
      <c r="J24" s="1514"/>
      <c r="K24" s="1514"/>
      <c r="L24" s="1514"/>
      <c r="M24" s="1513"/>
      <c r="N24" s="1520"/>
    </row>
    <row r="25" spans="1:14">
      <c r="A25" s="430" t="s">
        <v>638</v>
      </c>
      <c r="B25" s="429">
        <v>410</v>
      </c>
      <c r="C25" s="1819">
        <v>0</v>
      </c>
      <c r="D25" s="1819">
        <v>0</v>
      </c>
      <c r="E25" s="1819">
        <v>0</v>
      </c>
      <c r="F25" s="1819">
        <v>0</v>
      </c>
      <c r="G25" s="1819">
        <v>0</v>
      </c>
      <c r="H25" s="1811">
        <v>0</v>
      </c>
      <c r="I25" s="1502"/>
      <c r="J25" s="1819">
        <v>0</v>
      </c>
      <c r="K25" s="1819">
        <v>0</v>
      </c>
      <c r="L25" s="1502"/>
      <c r="M25" s="1502"/>
      <c r="N25" s="1502"/>
    </row>
    <row r="26" spans="1:14">
      <c r="A26" s="430" t="s">
        <v>639</v>
      </c>
      <c r="B26" s="429">
        <v>420</v>
      </c>
      <c r="C26" s="1813"/>
      <c r="D26" s="1813"/>
      <c r="E26" s="1813"/>
      <c r="F26" s="1813"/>
      <c r="G26" s="1813"/>
      <c r="H26" s="1813"/>
      <c r="I26" s="1501"/>
      <c r="J26" s="1505"/>
      <c r="K26" s="1501"/>
      <c r="L26" s="1502"/>
      <c r="M26" s="1502"/>
      <c r="N26" s="1502"/>
    </row>
    <row r="27" spans="1:14" ht="13.5" customHeight="1">
      <c r="A27" s="430" t="s">
        <v>640</v>
      </c>
      <c r="B27" s="429">
        <v>430</v>
      </c>
      <c r="C27" s="1813">
        <v>15211456</v>
      </c>
      <c r="D27" s="1813">
        <v>2088168</v>
      </c>
      <c r="E27" s="1812">
        <v>0</v>
      </c>
      <c r="F27" s="1813">
        <v>482445</v>
      </c>
      <c r="G27" s="1813">
        <v>0</v>
      </c>
      <c r="H27" s="1813">
        <v>3121491</v>
      </c>
      <c r="I27" s="1813">
        <v>0</v>
      </c>
      <c r="J27" s="1813">
        <v>126603</v>
      </c>
      <c r="K27" s="1813">
        <v>210269</v>
      </c>
      <c r="L27" s="1502"/>
      <c r="M27" s="1502"/>
      <c r="N27" s="1502"/>
    </row>
    <row r="28" spans="1:14" ht="13.5" customHeight="1">
      <c r="A28" s="430" t="s">
        <v>641</v>
      </c>
      <c r="B28" s="429">
        <v>440</v>
      </c>
      <c r="C28" s="1813">
        <v>0</v>
      </c>
      <c r="D28" s="1813">
        <v>0</v>
      </c>
      <c r="E28" s="1818">
        <v>0</v>
      </c>
      <c r="F28" s="1813">
        <v>0</v>
      </c>
      <c r="G28" s="1818">
        <v>0</v>
      </c>
      <c r="H28" s="1818">
        <v>0</v>
      </c>
      <c r="I28" s="1813">
        <v>0</v>
      </c>
      <c r="J28" s="1813">
        <v>0</v>
      </c>
      <c r="K28" s="1811">
        <v>0</v>
      </c>
      <c r="L28" s="1502"/>
      <c r="M28" s="1502"/>
      <c r="N28" s="1502"/>
    </row>
    <row r="29" spans="1:14" ht="13.5" customHeight="1">
      <c r="A29" s="430" t="s">
        <v>642</v>
      </c>
      <c r="B29" s="429">
        <v>460</v>
      </c>
      <c r="C29" s="1810">
        <v>0</v>
      </c>
      <c r="D29" s="1820">
        <v>0</v>
      </c>
      <c r="E29" s="1818">
        <v>0</v>
      </c>
      <c r="F29" s="1813">
        <v>0</v>
      </c>
      <c r="G29" s="1818">
        <v>0</v>
      </c>
      <c r="H29" s="1818">
        <v>0</v>
      </c>
      <c r="I29" s="1818">
        <v>0</v>
      </c>
      <c r="J29" s="1818">
        <v>0</v>
      </c>
      <c r="K29" s="1813">
        <v>0</v>
      </c>
      <c r="L29" s="1502"/>
      <c r="M29" s="1502"/>
      <c r="N29" s="1502"/>
    </row>
    <row r="30" spans="1:14" ht="13.5" customHeight="1">
      <c r="A30" s="430" t="s">
        <v>643</v>
      </c>
      <c r="B30" s="429">
        <v>470</v>
      </c>
      <c r="C30" s="1813">
        <v>20069920</v>
      </c>
      <c r="D30" s="1818">
        <v>205919</v>
      </c>
      <c r="E30" s="1813">
        <v>0</v>
      </c>
      <c r="F30" s="1813">
        <v>224372</v>
      </c>
      <c r="G30" s="1813">
        <v>82500</v>
      </c>
      <c r="H30" s="1813">
        <v>0</v>
      </c>
      <c r="I30" s="1813">
        <v>0</v>
      </c>
      <c r="J30" s="1813">
        <v>70778</v>
      </c>
      <c r="K30" s="1819">
        <v>24811</v>
      </c>
      <c r="L30" s="1502"/>
      <c r="M30" s="1502"/>
      <c r="N30" s="1502"/>
    </row>
    <row r="31" spans="1:14" ht="13.5" customHeight="1">
      <c r="A31" s="430" t="s">
        <v>644</v>
      </c>
      <c r="B31" s="429">
        <v>480</v>
      </c>
      <c r="C31" s="1812">
        <v>0</v>
      </c>
      <c r="D31" s="1813">
        <v>0</v>
      </c>
      <c r="E31" s="1813">
        <v>0</v>
      </c>
      <c r="F31" s="1812">
        <v>0</v>
      </c>
      <c r="G31" s="1813">
        <v>0</v>
      </c>
      <c r="H31" s="1813">
        <v>0</v>
      </c>
      <c r="I31" s="1813">
        <v>0</v>
      </c>
      <c r="J31" s="1813">
        <v>0</v>
      </c>
      <c r="K31" s="1813">
        <v>0</v>
      </c>
      <c r="L31" s="1502"/>
      <c r="M31" s="1502"/>
      <c r="N31" s="1502"/>
    </row>
    <row r="32" spans="1:14" ht="13.5" customHeight="1">
      <c r="A32" s="434" t="s">
        <v>645</v>
      </c>
      <c r="B32" s="435">
        <v>490</v>
      </c>
      <c r="C32" s="1821">
        <v>50204281</v>
      </c>
      <c r="D32" s="1821">
        <v>8345296</v>
      </c>
      <c r="E32" s="1818">
        <v>13457068</v>
      </c>
      <c r="F32" s="1818">
        <v>5545727</v>
      </c>
      <c r="G32" s="1818">
        <v>4371822</v>
      </c>
      <c r="H32" s="1818">
        <v>0</v>
      </c>
      <c r="I32" s="1818">
        <v>486253</v>
      </c>
      <c r="J32" s="1818">
        <v>1965039</v>
      </c>
      <c r="K32" s="1811">
        <v>719921</v>
      </c>
      <c r="L32" s="1502"/>
      <c r="M32" s="1502"/>
      <c r="N32" s="1502"/>
    </row>
    <row r="33" spans="1:14" ht="13.5" customHeight="1">
      <c r="A33" s="436" t="s">
        <v>298</v>
      </c>
      <c r="B33" s="435">
        <v>493</v>
      </c>
      <c r="C33" s="1501"/>
      <c r="D33" s="1501"/>
      <c r="E33" s="1501"/>
      <c r="F33" s="1501"/>
      <c r="G33" s="1501"/>
      <c r="H33" s="1501"/>
      <c r="I33" s="1501"/>
      <c r="J33" s="1501"/>
      <c r="K33" s="1501"/>
      <c r="L33" s="1501">
        <f>L13</f>
        <v>2058867</v>
      </c>
      <c r="M33" s="1502"/>
      <c r="N33" s="1503"/>
    </row>
    <row r="34" spans="1:14" ht="13.5" customHeight="1" thickBot="1">
      <c r="A34" s="1355" t="s">
        <v>647</v>
      </c>
      <c r="B34" s="1356"/>
      <c r="C34" s="1521">
        <f>SUM(C25:C33)</f>
        <v>85485657</v>
      </c>
      <c r="D34" s="1521">
        <f t="shared" ref="D34:K34" si="1">SUM(D25:D33)</f>
        <v>10639383</v>
      </c>
      <c r="E34" s="1521">
        <f t="shared" si="1"/>
        <v>13457068</v>
      </c>
      <c r="F34" s="1521">
        <f t="shared" si="1"/>
        <v>6252544</v>
      </c>
      <c r="G34" s="1521">
        <f t="shared" si="1"/>
        <v>4454322</v>
      </c>
      <c r="H34" s="1521">
        <f t="shared" si="1"/>
        <v>3121491</v>
      </c>
      <c r="I34" s="1521">
        <f t="shared" si="1"/>
        <v>486253</v>
      </c>
      <c r="J34" s="1521">
        <f t="shared" si="1"/>
        <v>2162420</v>
      </c>
      <c r="K34" s="1521">
        <f t="shared" si="1"/>
        <v>955001</v>
      </c>
      <c r="L34" s="1522">
        <f>SUM(L33)</f>
        <v>2058867</v>
      </c>
      <c r="M34" s="1502"/>
      <c r="N34" s="1509"/>
    </row>
    <row r="35" spans="1:14" ht="18" customHeight="1" thickTop="1">
      <c r="A35" s="2257" t="s">
        <v>524</v>
      </c>
      <c r="B35" s="2258"/>
      <c r="C35" s="1523"/>
      <c r="D35" s="1524"/>
      <c r="E35" s="1524"/>
      <c r="F35" s="1524"/>
      <c r="G35" s="1524"/>
      <c r="H35" s="1524"/>
      <c r="I35" s="1524"/>
      <c r="J35" s="1524"/>
      <c r="K35" s="1524"/>
      <c r="L35" s="1524"/>
      <c r="M35" s="1514"/>
      <c r="N35" s="1520"/>
    </row>
    <row r="36" spans="1:14">
      <c r="A36" s="437" t="s">
        <v>1</v>
      </c>
      <c r="B36" s="429">
        <v>511</v>
      </c>
      <c r="C36" s="1507"/>
      <c r="D36" s="1507"/>
      <c r="E36" s="1507"/>
      <c r="F36" s="1507"/>
      <c r="G36" s="1507"/>
      <c r="H36" s="1507"/>
      <c r="I36" s="1507"/>
      <c r="J36" s="1507"/>
      <c r="K36" s="1507"/>
      <c r="L36" s="1502"/>
      <c r="M36" s="1502"/>
      <c r="N36" s="1527">
        <f>'Short-Term Long-Term Debt 24'!I49</f>
        <v>194172888</v>
      </c>
    </row>
    <row r="37" spans="1:14" ht="13.5" thickBot="1">
      <c r="A37" s="1354" t="s">
        <v>646</v>
      </c>
      <c r="B37" s="1357"/>
      <c r="C37" s="1507"/>
      <c r="D37" s="1507"/>
      <c r="E37" s="1507"/>
      <c r="F37" s="1507"/>
      <c r="G37" s="1507"/>
      <c r="H37" s="1507"/>
      <c r="I37" s="1507"/>
      <c r="J37" s="1507"/>
      <c r="K37" s="1507"/>
      <c r="L37" s="1509"/>
      <c r="M37" s="1502"/>
      <c r="N37" s="1518">
        <f>SUM(N36:N36)</f>
        <v>194172888</v>
      </c>
    </row>
    <row r="38" spans="1:14" s="307" customFormat="1" ht="13.5" customHeight="1" thickTop="1">
      <c r="A38" s="438" t="s">
        <v>415</v>
      </c>
      <c r="B38" s="432">
        <v>714</v>
      </c>
      <c r="C38" s="1812">
        <v>20100754</v>
      </c>
      <c r="D38" s="1812">
        <v>2162707</v>
      </c>
      <c r="E38" s="1812">
        <v>10650195</v>
      </c>
      <c r="F38" s="1812">
        <v>5570163</v>
      </c>
      <c r="G38" s="1812">
        <v>3126619</v>
      </c>
      <c r="H38" s="1812">
        <v>19784802</v>
      </c>
      <c r="I38" s="1812">
        <v>0</v>
      </c>
      <c r="J38" s="1812">
        <v>5130093</v>
      </c>
      <c r="K38" s="1812">
        <v>2290823</v>
      </c>
      <c r="L38" s="1510"/>
      <c r="M38" s="1525"/>
      <c r="N38" s="1525"/>
    </row>
    <row r="39" spans="1:14" s="307" customFormat="1" ht="13.5" customHeight="1">
      <c r="A39" s="438" t="s">
        <v>337</v>
      </c>
      <c r="B39" s="432">
        <v>730</v>
      </c>
      <c r="C39" s="1812">
        <v>112355753</v>
      </c>
      <c r="D39" s="1812">
        <v>0</v>
      </c>
      <c r="E39" s="1812">
        <v>0</v>
      </c>
      <c r="F39" s="1812">
        <v>0</v>
      </c>
      <c r="G39" s="1812">
        <v>0</v>
      </c>
      <c r="H39" s="1812">
        <v>0</v>
      </c>
      <c r="I39" s="1812">
        <v>36911245</v>
      </c>
      <c r="J39" s="1812">
        <v>0</v>
      </c>
      <c r="K39" s="1812">
        <v>0</v>
      </c>
      <c r="L39" s="1500"/>
      <c r="M39" s="1525"/>
      <c r="N39" s="1525"/>
    </row>
    <row r="40" spans="1:14" s="307" customFormat="1" ht="13.5" customHeight="1">
      <c r="A40" s="439" t="s">
        <v>146</v>
      </c>
      <c r="B40" s="440"/>
      <c r="C40" s="1526"/>
      <c r="D40" s="1526"/>
      <c r="E40" s="1526"/>
      <c r="F40" s="1526"/>
      <c r="G40" s="1526"/>
      <c r="H40" s="1526"/>
      <c r="I40" s="1526"/>
      <c r="J40" s="1526"/>
      <c r="K40" s="1526"/>
      <c r="L40" s="1526"/>
      <c r="M40" s="1813">
        <f>M23</f>
        <v>496786230</v>
      </c>
      <c r="N40" s="1525"/>
    </row>
    <row r="41" spans="1:14" ht="13.5" customHeight="1" thickBot="1">
      <c r="A41" s="1354" t="s">
        <v>648</v>
      </c>
      <c r="B41" s="1333"/>
      <c r="C41" s="1518">
        <f>(SUM(C34,C37,C38,C39))</f>
        <v>217942164</v>
      </c>
      <c r="D41" s="1518">
        <f t="shared" ref="D41:L41" si="2">SUM(D34,D37,D38:D39)</f>
        <v>12802090</v>
      </c>
      <c r="E41" s="1518">
        <f t="shared" si="2"/>
        <v>24107263</v>
      </c>
      <c r="F41" s="1518">
        <f t="shared" si="2"/>
        <v>11822707</v>
      </c>
      <c r="G41" s="1518">
        <f t="shared" si="2"/>
        <v>7580941</v>
      </c>
      <c r="H41" s="1518">
        <f t="shared" si="2"/>
        <v>22906293</v>
      </c>
      <c r="I41" s="1518">
        <f t="shared" si="2"/>
        <v>37397498</v>
      </c>
      <c r="J41" s="1518">
        <f t="shared" si="2"/>
        <v>7292513</v>
      </c>
      <c r="K41" s="1518">
        <f t="shared" si="2"/>
        <v>3245824</v>
      </c>
      <c r="L41" s="1518">
        <f t="shared" si="2"/>
        <v>2058867</v>
      </c>
      <c r="M41" s="1518">
        <f>SUM(M40)</f>
        <v>496786230</v>
      </c>
      <c r="N41" s="1518">
        <f>SUM(N37)</f>
        <v>194172888</v>
      </c>
    </row>
    <row r="42" spans="1:14" ht="13.5" thickTop="1"/>
    <row r="43" spans="1:14">
      <c r="A43" s="242"/>
      <c r="C43" s="443"/>
    </row>
    <row r="44" spans="1:14">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9"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selection activeCell="D26" sqref="D26"/>
    </sheetView>
  </sheetViews>
  <sheetFormatPr defaultColWidth="9.140625" defaultRowHeight="12.75"/>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c r="A1" s="2267" t="s">
        <v>1622</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c r="A2" s="2268"/>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c r="A3" s="2279" t="s">
        <v>1162</v>
      </c>
      <c r="B3" s="2280"/>
      <c r="C3" s="1242"/>
      <c r="D3" s="1243"/>
      <c r="E3" s="1243"/>
      <c r="F3" s="1243"/>
      <c r="G3" s="1243"/>
      <c r="H3" s="1243"/>
      <c r="I3" s="1243"/>
      <c r="J3" s="1243"/>
      <c r="K3" s="1244"/>
      <c r="L3" s="446"/>
    </row>
    <row r="4" spans="1:13" ht="15.75" customHeight="1">
      <c r="A4" s="1465" t="s">
        <v>1476</v>
      </c>
      <c r="B4" s="1466">
        <v>1000</v>
      </c>
      <c r="C4" s="1527">
        <f>'Revenues 9-14'!C109</f>
        <v>101945642</v>
      </c>
      <c r="D4" s="1527">
        <f>'Revenues 9-14'!D109</f>
        <v>17369398</v>
      </c>
      <c r="E4" s="1527">
        <f>'Revenues 9-14'!E109</f>
        <v>17433777</v>
      </c>
      <c r="F4" s="1527">
        <f>'Revenues 9-14'!F109</f>
        <v>15223206</v>
      </c>
      <c r="G4" s="1527">
        <f>'Revenues 9-14'!G109</f>
        <v>9365438</v>
      </c>
      <c r="H4" s="1527">
        <f>'Revenues 9-14'!H109</f>
        <v>12555804</v>
      </c>
      <c r="I4" s="1527">
        <f>'Revenues 9-14'!I109</f>
        <v>1682219</v>
      </c>
      <c r="J4" s="1527">
        <f>'Revenues 9-14'!J109</f>
        <v>5118326</v>
      </c>
      <c r="K4" s="1527">
        <f>'Revenues 9-14'!K109</f>
        <v>7187060</v>
      </c>
      <c r="L4" s="325"/>
    </row>
    <row r="5" spans="1:13" ht="15.75" customHeight="1">
      <c r="A5" s="1245" t="s">
        <v>1477</v>
      </c>
      <c r="B5" s="1246">
        <v>2000</v>
      </c>
      <c r="C5" s="1528">
        <f>'Revenues 9-14'!C114</f>
        <v>18429</v>
      </c>
      <c r="D5" s="1528">
        <f>'Revenues 9-14'!D114</f>
        <v>0</v>
      </c>
      <c r="E5" s="1529"/>
      <c r="F5" s="1528">
        <f>'Revenues 9-14'!F114</f>
        <v>0</v>
      </c>
      <c r="G5" s="1528">
        <f>'Revenues 9-14'!G114</f>
        <v>0</v>
      </c>
      <c r="H5" s="1530" t="s">
        <v>1156</v>
      </c>
      <c r="I5" s="1531" t="s">
        <v>1156</v>
      </c>
      <c r="J5" s="1532" t="s">
        <v>1156</v>
      </c>
      <c r="K5" s="1533" t="s">
        <v>1156</v>
      </c>
      <c r="L5" s="325"/>
    </row>
    <row r="6" spans="1:13" ht="15.75" customHeight="1">
      <c r="A6" s="1245" t="s">
        <v>1478</v>
      </c>
      <c r="B6" s="1247">
        <v>3000</v>
      </c>
      <c r="C6" s="1528">
        <f>'Revenues 9-14'!C170</f>
        <v>170768560</v>
      </c>
      <c r="D6" s="1528">
        <f>'Revenues 9-14'!D170</f>
        <v>0</v>
      </c>
      <c r="E6" s="1528">
        <f>'Revenues 9-14'!E170</f>
        <v>0</v>
      </c>
      <c r="F6" s="1528">
        <f>'Revenues 9-14'!F170</f>
        <v>16962923</v>
      </c>
      <c r="G6" s="1528">
        <f>'Revenues 9-14'!G170</f>
        <v>0</v>
      </c>
      <c r="H6" s="1528">
        <f>'Revenues 9-14'!H170</f>
        <v>2500000</v>
      </c>
      <c r="I6" s="1528">
        <f>'Revenues 9-14'!I170</f>
        <v>0</v>
      </c>
      <c r="J6" s="1528">
        <f>'Revenues 9-14'!J170</f>
        <v>0</v>
      </c>
      <c r="K6" s="1528">
        <f>'Revenues 9-14'!K170</f>
        <v>0</v>
      </c>
      <c r="L6" s="325"/>
      <c r="M6" s="448"/>
    </row>
    <row r="7" spans="1:13" ht="15.75" customHeight="1">
      <c r="A7" s="1245" t="s">
        <v>1479</v>
      </c>
      <c r="B7" s="1247">
        <v>4000</v>
      </c>
      <c r="C7" s="1528">
        <f>'Revenues 9-14'!C267</f>
        <v>55004366</v>
      </c>
      <c r="D7" s="1528">
        <f>'Revenues 9-14'!D267</f>
        <v>0</v>
      </c>
      <c r="E7" s="1528">
        <f>'Revenues 9-14'!E267</f>
        <v>1061993</v>
      </c>
      <c r="F7" s="1528">
        <f>'Revenues 9-14'!F267</f>
        <v>0</v>
      </c>
      <c r="G7" s="1528">
        <f>'Revenues 9-14'!G267</f>
        <v>0</v>
      </c>
      <c r="H7" s="1528">
        <f>'Revenues 9-14'!H267</f>
        <v>0</v>
      </c>
      <c r="I7" s="1528">
        <f>'Revenues 9-14'!I267</f>
        <v>0</v>
      </c>
      <c r="J7" s="1528">
        <f>'Revenues 9-14'!J267</f>
        <v>0</v>
      </c>
      <c r="K7" s="1528">
        <f>'Revenues 9-14'!K267</f>
        <v>0</v>
      </c>
      <c r="L7" s="325"/>
      <c r="M7" s="448"/>
    </row>
    <row r="8" spans="1:13" ht="13.5" thickBot="1">
      <c r="A8" s="1354" t="s">
        <v>1159</v>
      </c>
      <c r="B8" s="1335"/>
      <c r="C8" s="1518">
        <f>SUM(C4:C7)</f>
        <v>327736997</v>
      </c>
      <c r="D8" s="1518">
        <f t="shared" ref="D8:K8" si="0">SUM(D4:D7)</f>
        <v>17369398</v>
      </c>
      <c r="E8" s="1518">
        <f t="shared" si="0"/>
        <v>18495770</v>
      </c>
      <c r="F8" s="1518">
        <f t="shared" si="0"/>
        <v>32186129</v>
      </c>
      <c r="G8" s="1518">
        <f t="shared" si="0"/>
        <v>9365438</v>
      </c>
      <c r="H8" s="1518">
        <f t="shared" si="0"/>
        <v>15055804</v>
      </c>
      <c r="I8" s="1518">
        <f t="shared" si="0"/>
        <v>1682219</v>
      </c>
      <c r="J8" s="1518">
        <f t="shared" si="0"/>
        <v>5118326</v>
      </c>
      <c r="K8" s="1518">
        <f t="shared" si="0"/>
        <v>7187060</v>
      </c>
      <c r="L8" s="325"/>
    </row>
    <row r="9" spans="1:13" ht="15.75" thickTop="1">
      <c r="A9" s="449" t="s">
        <v>1623</v>
      </c>
      <c r="B9" s="450">
        <v>3998</v>
      </c>
      <c r="C9" s="1814">
        <v>75883103</v>
      </c>
      <c r="D9" s="1534"/>
      <c r="E9" s="1510"/>
      <c r="F9" s="1510"/>
      <c r="G9" s="1535"/>
      <c r="H9" s="1510"/>
      <c r="I9" s="1530" t="s">
        <v>1156</v>
      </c>
      <c r="J9" s="1508"/>
      <c r="K9" s="1510"/>
      <c r="L9" s="325"/>
    </row>
    <row r="10" spans="1:13" s="452" customFormat="1" ht="13.5" thickBot="1">
      <c r="A10" s="1354" t="s">
        <v>1160</v>
      </c>
      <c r="B10" s="1335"/>
      <c r="C10" s="1518">
        <f>SUM(C8:C9)</f>
        <v>403620100</v>
      </c>
      <c r="D10" s="1518">
        <f t="shared" ref="D10:K10" si="1">SUM(D8:D9)</f>
        <v>17369398</v>
      </c>
      <c r="E10" s="1518">
        <f t="shared" si="1"/>
        <v>18495770</v>
      </c>
      <c r="F10" s="1518">
        <f t="shared" si="1"/>
        <v>32186129</v>
      </c>
      <c r="G10" s="1518">
        <f t="shared" si="1"/>
        <v>9365438</v>
      </c>
      <c r="H10" s="1518">
        <f t="shared" si="1"/>
        <v>15055804</v>
      </c>
      <c r="I10" s="1518">
        <f t="shared" si="1"/>
        <v>1682219</v>
      </c>
      <c r="J10" s="1518">
        <f t="shared" si="1"/>
        <v>5118326</v>
      </c>
      <c r="K10" s="1518">
        <f t="shared" si="1"/>
        <v>7187060</v>
      </c>
      <c r="L10" s="451"/>
    </row>
    <row r="11" spans="1:13" s="452" customFormat="1" ht="16.7" customHeight="1" thickTop="1">
      <c r="A11" s="2253" t="s">
        <v>1163</v>
      </c>
      <c r="B11" s="2254"/>
      <c r="C11" s="1523"/>
      <c r="D11" s="1524"/>
      <c r="E11" s="1524"/>
      <c r="F11" s="1524"/>
      <c r="G11" s="1524"/>
      <c r="H11" s="1524"/>
      <c r="I11" s="1524"/>
      <c r="J11" s="1524"/>
      <c r="K11" s="1536"/>
      <c r="L11" s="451"/>
    </row>
    <row r="12" spans="1:13" ht="15.75" customHeight="1">
      <c r="A12" s="1245" t="s">
        <v>451</v>
      </c>
      <c r="B12" s="1247">
        <v>1000</v>
      </c>
      <c r="C12" s="1527">
        <f>'Expenditures 15-22'!K33</f>
        <v>212376116</v>
      </c>
      <c r="D12" s="1537" t="s">
        <v>1156</v>
      </c>
      <c r="E12" s="1502" t="s">
        <v>1156</v>
      </c>
      <c r="F12" s="1502" t="s">
        <v>1156</v>
      </c>
      <c r="G12" s="1527">
        <f>'Expenditures 15-22'!K229</f>
        <v>2508880</v>
      </c>
      <c r="H12" s="1538"/>
      <c r="I12" s="1502" t="s">
        <v>1156</v>
      </c>
      <c r="J12" s="1502" t="s">
        <v>1156</v>
      </c>
      <c r="K12" s="1538" t="s">
        <v>1156</v>
      </c>
      <c r="L12" s="325"/>
    </row>
    <row r="13" spans="1:13" ht="15.75" customHeight="1">
      <c r="A13" s="1245" t="s">
        <v>452</v>
      </c>
      <c r="B13" s="1247">
        <v>2000</v>
      </c>
      <c r="C13" s="1528">
        <f>'Expenditures 15-22'!K74</f>
        <v>92550476</v>
      </c>
      <c r="D13" s="1528">
        <f>'Expenditures 15-22'!K129</f>
        <v>25679201</v>
      </c>
      <c r="E13" s="1503" t="s">
        <v>1156</v>
      </c>
      <c r="F13" s="1528">
        <f>'Expenditures 15-22'!K184</f>
        <v>21133515</v>
      </c>
      <c r="G13" s="1528">
        <f>'Expenditures 15-22'!K279</f>
        <v>5082946</v>
      </c>
      <c r="H13" s="1528">
        <f>'Expenditures 15-22'!K303</f>
        <v>9472574</v>
      </c>
      <c r="I13" s="1502" t="s">
        <v>1156</v>
      </c>
      <c r="J13" s="1528">
        <f>'Expenditures 15-22'!K330</f>
        <v>5644700</v>
      </c>
      <c r="K13" s="1539">
        <f>'Expenditures 15-22'!K352</f>
        <v>2870985</v>
      </c>
      <c r="L13" s="325"/>
    </row>
    <row r="14" spans="1:13" ht="15.75" customHeight="1">
      <c r="A14" s="1245" t="s">
        <v>444</v>
      </c>
      <c r="B14" s="1247">
        <v>3000</v>
      </c>
      <c r="C14" s="1528">
        <f>'Expenditures 15-22'!K75</f>
        <v>5985390</v>
      </c>
      <c r="D14" s="1528">
        <f>'Expenditures 15-22'!K130</f>
        <v>0</v>
      </c>
      <c r="E14" s="1537" t="s">
        <v>1156</v>
      </c>
      <c r="F14" s="1528">
        <f>'Expenditures 15-22'!K185</f>
        <v>0</v>
      </c>
      <c r="G14" s="1528">
        <f>'Expenditures 15-22'!K280</f>
        <v>61160</v>
      </c>
      <c r="H14" s="1533"/>
      <c r="I14" s="1502" t="s">
        <v>1156</v>
      </c>
      <c r="J14" s="1502" t="s">
        <v>1156</v>
      </c>
      <c r="K14" s="1533" t="s">
        <v>1156</v>
      </c>
      <c r="L14" s="325"/>
    </row>
    <row r="15" spans="1:13" ht="15.75" customHeight="1">
      <c r="A15" s="1245" t="s">
        <v>106</v>
      </c>
      <c r="B15" s="1247">
        <v>4000</v>
      </c>
      <c r="C15" s="1528">
        <f>'Expenditures 15-22'!K102</f>
        <v>4081140</v>
      </c>
      <c r="D15" s="1528">
        <f>'Expenditures 15-22'!K139</f>
        <v>0</v>
      </c>
      <c r="E15" s="1528">
        <f>'Expenditures 15-22'!K160</f>
        <v>0</v>
      </c>
      <c r="F15" s="1528">
        <f>'Expenditures 15-22'!K196</f>
        <v>0</v>
      </c>
      <c r="G15" s="1528">
        <f>'Expenditures 15-22'!K285</f>
        <v>0</v>
      </c>
      <c r="H15" s="1528">
        <f>'Expenditures 15-22'!K310</f>
        <v>0</v>
      </c>
      <c r="I15" s="1502" t="s">
        <v>1156</v>
      </c>
      <c r="J15" s="1540">
        <f>'Expenditures 15-22'!K334</f>
        <v>0</v>
      </c>
      <c r="K15" s="1528">
        <f>'Expenditures 15-22'!K357</f>
        <v>0</v>
      </c>
      <c r="L15" s="325"/>
    </row>
    <row r="16" spans="1:13" ht="15.75" customHeight="1">
      <c r="A16" s="1245" t="s">
        <v>445</v>
      </c>
      <c r="B16" s="1247">
        <v>5000</v>
      </c>
      <c r="C16" s="1528">
        <f>'Expenditures 15-22'!K112</f>
        <v>0</v>
      </c>
      <c r="D16" s="1528">
        <f>'Expenditures 15-22'!K149</f>
        <v>0</v>
      </c>
      <c r="E16" s="1528">
        <f>'Expenditures 15-22'!K172</f>
        <v>14580483</v>
      </c>
      <c r="F16" s="1528">
        <f>'Expenditures 15-22'!K208</f>
        <v>0</v>
      </c>
      <c r="G16" s="1528">
        <f>'Expenditures 15-22'!K293</f>
        <v>0</v>
      </c>
      <c r="H16" s="1541"/>
      <c r="I16" s="1502" t="s">
        <v>1156</v>
      </c>
      <c r="J16" s="1542">
        <f>'Expenditures 15-22'!K340</f>
        <v>0</v>
      </c>
      <c r="K16" s="1528">
        <f>'Expenditures 15-22'!K365</f>
        <v>0</v>
      </c>
      <c r="L16" s="325"/>
    </row>
    <row r="17" spans="1:12" ht="13.5" thickBot="1">
      <c r="A17" s="1334" t="s">
        <v>47</v>
      </c>
      <c r="B17" s="1335"/>
      <c r="C17" s="1518">
        <f t="shared" ref="C17:H17" si="2">SUM(C12:C16)</f>
        <v>314993122</v>
      </c>
      <c r="D17" s="1518">
        <f t="shared" si="2"/>
        <v>25679201</v>
      </c>
      <c r="E17" s="1518">
        <f t="shared" si="2"/>
        <v>14580483</v>
      </c>
      <c r="F17" s="1518">
        <f t="shared" si="2"/>
        <v>21133515</v>
      </c>
      <c r="G17" s="1518">
        <f t="shared" si="2"/>
        <v>7652986</v>
      </c>
      <c r="H17" s="1518">
        <f t="shared" si="2"/>
        <v>9472574</v>
      </c>
      <c r="I17" s="1502"/>
      <c r="J17" s="1518">
        <f>SUM(J12:J16)</f>
        <v>5644700</v>
      </c>
      <c r="K17" s="1518">
        <f>SUM(K12:K16)</f>
        <v>2870985</v>
      </c>
      <c r="L17" s="325"/>
    </row>
    <row r="18" spans="1:12" ht="15" customHeight="1" thickTop="1">
      <c r="A18" s="1358" t="s">
        <v>1624</v>
      </c>
      <c r="B18" s="1359">
        <v>4180</v>
      </c>
      <c r="C18" s="1527">
        <f t="shared" ref="C18:H18" si="3">C9</f>
        <v>75883103</v>
      </c>
      <c r="D18" s="1527">
        <f t="shared" si="3"/>
        <v>0</v>
      </c>
      <c r="E18" s="1527">
        <f t="shared" si="3"/>
        <v>0</v>
      </c>
      <c r="F18" s="1527">
        <f t="shared" si="3"/>
        <v>0</v>
      </c>
      <c r="G18" s="1527">
        <f t="shared" si="3"/>
        <v>0</v>
      </c>
      <c r="H18" s="1527">
        <f t="shared" si="3"/>
        <v>0</v>
      </c>
      <c r="I18" s="1502"/>
      <c r="J18" s="1527">
        <f>J9</f>
        <v>0</v>
      </c>
      <c r="K18" s="1527">
        <f>K9</f>
        <v>0</v>
      </c>
      <c r="L18" s="325"/>
    </row>
    <row r="19" spans="1:12" ht="13.5" thickBot="1">
      <c r="A19" s="1334" t="s">
        <v>500</v>
      </c>
      <c r="B19" s="1335"/>
      <c r="C19" s="1518">
        <f t="shared" ref="C19:H19" si="4">SUM(C17:C18)</f>
        <v>390876225</v>
      </c>
      <c r="D19" s="1518">
        <f t="shared" si="4"/>
        <v>25679201</v>
      </c>
      <c r="E19" s="1518">
        <f t="shared" si="4"/>
        <v>14580483</v>
      </c>
      <c r="F19" s="1518">
        <f t="shared" si="4"/>
        <v>21133515</v>
      </c>
      <c r="G19" s="1518">
        <f t="shared" si="4"/>
        <v>7652986</v>
      </c>
      <c r="H19" s="1518">
        <f t="shared" si="4"/>
        <v>9472574</v>
      </c>
      <c r="I19" s="1502"/>
      <c r="J19" s="1518">
        <f>SUM(J17:J18)</f>
        <v>5644700</v>
      </c>
      <c r="K19" s="1518">
        <f>SUM(K17:K18)</f>
        <v>2870985</v>
      </c>
      <c r="L19" s="325"/>
    </row>
    <row r="20" spans="1:12" ht="16.5" thickTop="1" thickBot="1">
      <c r="A20" s="2269" t="s">
        <v>1625</v>
      </c>
      <c r="B20" s="2270"/>
      <c r="C20" s="1543">
        <f>C8-C17</f>
        <v>12743875</v>
      </c>
      <c r="D20" s="1543">
        <f t="shared" ref="D20:K20" si="5">D8-D17</f>
        <v>-8309803</v>
      </c>
      <c r="E20" s="1543">
        <f t="shared" si="5"/>
        <v>3915287</v>
      </c>
      <c r="F20" s="1543">
        <f t="shared" si="5"/>
        <v>11052614</v>
      </c>
      <c r="G20" s="1543">
        <f t="shared" si="5"/>
        <v>1712452</v>
      </c>
      <c r="H20" s="1543">
        <f t="shared" si="5"/>
        <v>5583230</v>
      </c>
      <c r="I20" s="1543">
        <f t="shared" si="5"/>
        <v>1682219</v>
      </c>
      <c r="J20" s="1543">
        <f t="shared" si="5"/>
        <v>-526374</v>
      </c>
      <c r="K20" s="1543">
        <f t="shared" si="5"/>
        <v>4316075</v>
      </c>
      <c r="L20" s="325"/>
    </row>
    <row r="21" spans="1:12" ht="16.7" customHeight="1" thickTop="1">
      <c r="A21" s="2281" t="s">
        <v>589</v>
      </c>
      <c r="B21" s="2282"/>
      <c r="C21" s="1523"/>
      <c r="D21" s="1524"/>
      <c r="E21" s="1524"/>
      <c r="F21" s="1524"/>
      <c r="G21" s="1524"/>
      <c r="H21" s="1524"/>
      <c r="I21" s="1524"/>
      <c r="J21" s="1524"/>
      <c r="K21" s="1536"/>
      <c r="L21" s="453"/>
    </row>
    <row r="22" spans="1:12" ht="15.75" customHeight="1" collapsed="1">
      <c r="A22" s="2277" t="s">
        <v>590</v>
      </c>
      <c r="B22" s="2278"/>
      <c r="C22" s="1507"/>
      <c r="D22" s="1507"/>
      <c r="E22" s="1507"/>
      <c r="F22" s="1507"/>
      <c r="G22" s="1507"/>
      <c r="H22" s="1507"/>
      <c r="I22" s="1507"/>
      <c r="J22" s="1507"/>
      <c r="K22" s="1507"/>
      <c r="L22" s="325"/>
    </row>
    <row r="23" spans="1:12" s="433" customFormat="1" ht="15.75" customHeight="1">
      <c r="A23" s="2273" t="s">
        <v>288</v>
      </c>
      <c r="B23" s="2274"/>
      <c r="C23" s="1509"/>
      <c r="D23" s="1507"/>
      <c r="E23" s="1507"/>
      <c r="F23" s="1507"/>
      <c r="G23" s="1507"/>
      <c r="H23" s="1507"/>
      <c r="I23" s="1507"/>
      <c r="J23" s="1507"/>
      <c r="K23" s="1507"/>
      <c r="L23" s="453"/>
    </row>
    <row r="24" spans="1:12" s="433" customFormat="1" ht="13.5" customHeight="1">
      <c r="A24" s="1191" t="s">
        <v>1626</v>
      </c>
      <c r="B24" s="454">
        <v>7110</v>
      </c>
      <c r="C24" s="1501"/>
      <c r="D24" s="1507"/>
      <c r="E24" s="1507"/>
      <c r="F24" s="1507"/>
      <c r="G24" s="1507"/>
      <c r="H24" s="1507"/>
      <c r="I24" s="1507"/>
      <c r="J24" s="1507"/>
      <c r="K24" s="1507"/>
      <c r="L24" s="453"/>
    </row>
    <row r="25" spans="1:12" s="433" customFormat="1" ht="13.5" customHeight="1">
      <c r="A25" s="1191" t="s">
        <v>1627</v>
      </c>
      <c r="B25" s="454">
        <v>7110</v>
      </c>
      <c r="C25" s="1813">
        <v>0</v>
      </c>
      <c r="D25" s="1813">
        <v>0</v>
      </c>
      <c r="E25" s="1813">
        <v>0</v>
      </c>
      <c r="F25" s="1813">
        <v>0</v>
      </c>
      <c r="G25" s="1813">
        <v>0</v>
      </c>
      <c r="H25" s="1813">
        <v>0</v>
      </c>
      <c r="I25" s="1507"/>
      <c r="J25" s="1813">
        <v>0</v>
      </c>
      <c r="K25" s="1813">
        <v>0</v>
      </c>
      <c r="L25" s="453"/>
    </row>
    <row r="26" spans="1:12" s="433" customFormat="1" ht="13.5" customHeight="1">
      <c r="A26" s="1191" t="s">
        <v>182</v>
      </c>
      <c r="B26" s="432">
        <v>7120</v>
      </c>
      <c r="C26" s="1813">
        <v>0</v>
      </c>
      <c r="D26" s="1813">
        <v>0</v>
      </c>
      <c r="E26" s="1813">
        <v>0</v>
      </c>
      <c r="F26" s="1813">
        <v>27000</v>
      </c>
      <c r="G26" s="1813">
        <v>0</v>
      </c>
      <c r="H26" s="1813">
        <v>600000</v>
      </c>
      <c r="I26" s="1507"/>
      <c r="J26" s="1813">
        <v>0</v>
      </c>
      <c r="K26" s="1813">
        <v>0</v>
      </c>
      <c r="L26" s="453"/>
    </row>
    <row r="27" spans="1:12" s="433" customFormat="1" ht="13.5" customHeight="1">
      <c r="A27" s="1191" t="s">
        <v>183</v>
      </c>
      <c r="B27" s="432">
        <v>7130</v>
      </c>
      <c r="C27" s="1813">
        <v>32000000</v>
      </c>
      <c r="D27" s="1813">
        <v>0</v>
      </c>
      <c r="E27" s="1544"/>
      <c r="F27" s="1813">
        <v>0</v>
      </c>
      <c r="G27" s="1509"/>
      <c r="H27" s="1509"/>
      <c r="I27" s="1509"/>
      <c r="J27" s="1509"/>
      <c r="K27" s="1509"/>
      <c r="L27" s="453"/>
    </row>
    <row r="28" spans="1:12" s="433" customFormat="1" ht="13.5" customHeight="1">
      <c r="A28" s="1191" t="s">
        <v>1376</v>
      </c>
      <c r="B28" s="432">
        <v>7140</v>
      </c>
      <c r="C28" s="1813">
        <v>0</v>
      </c>
      <c r="D28" s="1813">
        <v>0</v>
      </c>
      <c r="E28" s="1813">
        <v>0</v>
      </c>
      <c r="F28" s="1813">
        <v>0</v>
      </c>
      <c r="G28" s="1813">
        <v>0</v>
      </c>
      <c r="H28" s="1813">
        <v>1700000</v>
      </c>
      <c r="I28" s="1813">
        <v>0</v>
      </c>
      <c r="J28" s="1813">
        <v>0</v>
      </c>
      <c r="K28" s="1813">
        <v>0</v>
      </c>
      <c r="L28" s="453"/>
    </row>
    <row r="29" spans="1:12" s="433" customFormat="1" ht="13.5" customHeight="1">
      <c r="A29" s="1191" t="s">
        <v>289</v>
      </c>
      <c r="B29" s="432">
        <v>7150</v>
      </c>
      <c r="C29" s="1506"/>
      <c r="D29" s="1813">
        <v>0</v>
      </c>
      <c r="E29" s="1506"/>
      <c r="F29" s="1506"/>
      <c r="G29" s="1506"/>
      <c r="H29" s="1506"/>
      <c r="I29" s="1506"/>
      <c r="J29" s="1506"/>
      <c r="K29" s="1506"/>
      <c r="L29" s="453"/>
    </row>
    <row r="30" spans="1:12" s="433" customFormat="1" ht="26.25">
      <c r="A30" s="1191" t="s">
        <v>1749</v>
      </c>
      <c r="B30" s="455">
        <v>7160</v>
      </c>
      <c r="C30" s="1507"/>
      <c r="D30" s="1813">
        <v>0</v>
      </c>
      <c r="E30" s="1507"/>
      <c r="F30" s="1507"/>
      <c r="G30" s="1507"/>
      <c r="H30" s="1507"/>
      <c r="I30" s="1507"/>
      <c r="J30" s="1507"/>
      <c r="K30" s="1507"/>
      <c r="L30" s="453"/>
    </row>
    <row r="31" spans="1:12" s="433" customFormat="1" ht="26.25">
      <c r="A31" s="1191" t="s">
        <v>1753</v>
      </c>
      <c r="B31" s="455">
        <v>7170</v>
      </c>
      <c r="C31" s="1507"/>
      <c r="D31" s="1507"/>
      <c r="E31" s="1818">
        <v>0</v>
      </c>
      <c r="F31" s="1507"/>
      <c r="G31" s="1507"/>
      <c r="H31" s="1507"/>
      <c r="I31" s="1507"/>
      <c r="J31" s="1507"/>
      <c r="K31" s="1507"/>
      <c r="L31" s="453"/>
    </row>
    <row r="32" spans="1:12" s="433" customFormat="1" ht="15.75" customHeight="1">
      <c r="A32" s="2275" t="s">
        <v>971</v>
      </c>
      <c r="B32" s="2276"/>
      <c r="C32" s="1507"/>
      <c r="D32" s="1507"/>
      <c r="E32" s="1506"/>
      <c r="F32" s="1507"/>
      <c r="G32" s="1507"/>
      <c r="H32" s="1507"/>
      <c r="I32" s="1507"/>
      <c r="J32" s="1507"/>
      <c r="K32" s="1507"/>
      <c r="L32" s="453"/>
    </row>
    <row r="33" spans="1:12" s="433" customFormat="1">
      <c r="A33" s="1191" t="s">
        <v>407</v>
      </c>
      <c r="B33" s="454">
        <v>7210</v>
      </c>
      <c r="C33" s="1813">
        <v>0</v>
      </c>
      <c r="D33" s="1813">
        <v>0</v>
      </c>
      <c r="E33" s="1813">
        <v>0</v>
      </c>
      <c r="F33" s="1813">
        <v>0</v>
      </c>
      <c r="G33" s="1507"/>
      <c r="H33" s="1813">
        <v>0</v>
      </c>
      <c r="I33" s="1813">
        <v>0</v>
      </c>
      <c r="J33" s="1813">
        <v>0</v>
      </c>
      <c r="K33" s="1813">
        <v>0</v>
      </c>
      <c r="L33" s="453"/>
    </row>
    <row r="34" spans="1:12" s="433" customFormat="1">
      <c r="A34" s="1191" t="s">
        <v>991</v>
      </c>
      <c r="B34" s="454">
        <v>7220</v>
      </c>
      <c r="C34" s="1813">
        <v>0</v>
      </c>
      <c r="D34" s="1813">
        <v>0</v>
      </c>
      <c r="E34" s="1813">
        <v>0</v>
      </c>
      <c r="F34" s="1813">
        <v>0</v>
      </c>
      <c r="G34" s="1507"/>
      <c r="H34" s="1819">
        <v>0</v>
      </c>
      <c r="I34" s="1819">
        <v>0</v>
      </c>
      <c r="J34" s="1819">
        <v>0</v>
      </c>
      <c r="K34" s="1819">
        <v>0</v>
      </c>
      <c r="L34" s="453"/>
    </row>
    <row r="35" spans="1:12" s="433" customFormat="1">
      <c r="A35" s="1191" t="s">
        <v>980</v>
      </c>
      <c r="B35" s="454">
        <v>7230</v>
      </c>
      <c r="C35" s="1813">
        <v>0</v>
      </c>
      <c r="D35" s="1813">
        <v>0</v>
      </c>
      <c r="E35" s="1813">
        <v>0</v>
      </c>
      <c r="F35" s="1813">
        <v>0</v>
      </c>
      <c r="G35" s="1509"/>
      <c r="H35" s="1813">
        <v>0</v>
      </c>
      <c r="I35" s="1813">
        <v>0</v>
      </c>
      <c r="J35" s="1813">
        <v>0</v>
      </c>
      <c r="K35" s="1813">
        <v>0</v>
      </c>
      <c r="L35" s="453"/>
    </row>
    <row r="36" spans="1:12" s="433" customFormat="1" ht="15">
      <c r="A36" s="1191" t="s">
        <v>1628</v>
      </c>
      <c r="B36" s="454">
        <v>7300</v>
      </c>
      <c r="C36" s="1813">
        <v>0</v>
      </c>
      <c r="D36" s="1813">
        <v>0</v>
      </c>
      <c r="E36" s="1813">
        <v>0</v>
      </c>
      <c r="F36" s="1813">
        <v>0</v>
      </c>
      <c r="G36" s="1813">
        <v>0</v>
      </c>
      <c r="H36" s="1813">
        <v>11943</v>
      </c>
      <c r="I36" s="1506"/>
      <c r="J36" s="1813">
        <v>0</v>
      </c>
      <c r="K36" s="1813">
        <v>0</v>
      </c>
      <c r="L36" s="453"/>
    </row>
    <row r="37" spans="1:12" s="433" customFormat="1">
      <c r="A37" s="1191" t="s">
        <v>436</v>
      </c>
      <c r="B37" s="454">
        <v>7400</v>
      </c>
      <c r="C37" s="1506"/>
      <c r="D37" s="1506"/>
      <c r="E37" s="1528">
        <f>SUM(C54:D57,H54:H57)</f>
        <v>0</v>
      </c>
      <c r="F37" s="1506"/>
      <c r="G37" s="1506"/>
      <c r="H37" s="1506"/>
      <c r="I37" s="1507"/>
      <c r="J37" s="1506"/>
      <c r="K37" s="1506"/>
      <c r="L37" s="453"/>
    </row>
    <row r="38" spans="1:12" s="433" customFormat="1">
      <c r="A38" s="1191" t="s">
        <v>437</v>
      </c>
      <c r="B38" s="454">
        <v>7500</v>
      </c>
      <c r="C38" s="1507"/>
      <c r="D38" s="1507"/>
      <c r="E38" s="1528">
        <f>SUM(C58:D61,H58:H61)</f>
        <v>0</v>
      </c>
      <c r="F38" s="1507"/>
      <c r="G38" s="1507"/>
      <c r="H38" s="1507"/>
      <c r="I38" s="1507"/>
      <c r="J38" s="1507"/>
      <c r="K38" s="1507"/>
      <c r="L38" s="453"/>
    </row>
    <row r="39" spans="1:12" s="433" customFormat="1">
      <c r="A39" s="1191" t="s">
        <v>438</v>
      </c>
      <c r="B39" s="454">
        <v>7600</v>
      </c>
      <c r="C39" s="1507"/>
      <c r="D39" s="1507"/>
      <c r="E39" s="1528">
        <f>SUM(C62:D65)</f>
        <v>0</v>
      </c>
      <c r="F39" s="1507"/>
      <c r="G39" s="1507"/>
      <c r="H39" s="1507"/>
      <c r="I39" s="1507"/>
      <c r="J39" s="1507"/>
      <c r="K39" s="1507"/>
      <c r="L39" s="453"/>
    </row>
    <row r="40" spans="1:12" s="433" customFormat="1" ht="13.5" customHeight="1">
      <c r="A40" s="1191" t="s">
        <v>635</v>
      </c>
      <c r="B40" s="432">
        <v>7700</v>
      </c>
      <c r="C40" s="1507"/>
      <c r="D40" s="1507"/>
      <c r="E40" s="1528">
        <f>SUM(C66:D69)</f>
        <v>0</v>
      </c>
      <c r="F40" s="1507"/>
      <c r="G40" s="1507"/>
      <c r="H40" s="1509"/>
      <c r="I40" s="1507"/>
      <c r="J40" s="1507"/>
      <c r="K40" s="1507"/>
      <c r="L40" s="453"/>
    </row>
    <row r="41" spans="1:12" s="433" customFormat="1" ht="13.5" customHeight="1">
      <c r="A41" s="1191" t="s">
        <v>633</v>
      </c>
      <c r="B41" s="432">
        <v>7800</v>
      </c>
      <c r="C41" s="1509"/>
      <c r="D41" s="1509"/>
      <c r="E41" s="1544"/>
      <c r="F41" s="1509"/>
      <c r="G41" s="1509"/>
      <c r="H41" s="1528">
        <f>SUM(C70:D73)</f>
        <v>0</v>
      </c>
      <c r="I41" s="1507"/>
      <c r="J41" s="1507"/>
      <c r="K41" s="1509"/>
      <c r="L41" s="453"/>
    </row>
    <row r="42" spans="1:12" s="433" customFormat="1" ht="13.5" customHeight="1">
      <c r="A42" s="1191" t="s">
        <v>634</v>
      </c>
      <c r="B42" s="432">
        <v>7900</v>
      </c>
      <c r="C42" s="1813">
        <v>0</v>
      </c>
      <c r="D42" s="1813">
        <v>0</v>
      </c>
      <c r="E42" s="1813">
        <v>0</v>
      </c>
      <c r="F42" s="1813">
        <v>0</v>
      </c>
      <c r="G42" s="1813">
        <v>0</v>
      </c>
      <c r="H42" s="1813">
        <v>0</v>
      </c>
      <c r="I42" s="1509"/>
      <c r="J42" s="1509"/>
      <c r="K42" s="1813">
        <v>0</v>
      </c>
      <c r="L42" s="453"/>
    </row>
    <row r="43" spans="1:12" s="433" customFormat="1" ht="13.5" customHeight="1">
      <c r="A43" s="1191" t="s">
        <v>368</v>
      </c>
      <c r="B43" s="432">
        <v>7990</v>
      </c>
      <c r="C43" s="1813">
        <v>0</v>
      </c>
      <c r="D43" s="1813">
        <v>5000000</v>
      </c>
      <c r="E43" s="1813">
        <v>0</v>
      </c>
      <c r="F43" s="1813">
        <v>0</v>
      </c>
      <c r="G43" s="1813">
        <v>0</v>
      </c>
      <c r="H43" s="1813">
        <v>0</v>
      </c>
      <c r="I43" s="1813">
        <v>0</v>
      </c>
      <c r="J43" s="1813">
        <v>0</v>
      </c>
      <c r="K43" s="1813">
        <v>0</v>
      </c>
      <c r="L43" s="453"/>
    </row>
    <row r="44" spans="1:12" s="433" customFormat="1" ht="13.5" customHeight="1" thickBot="1">
      <c r="A44" s="2283" t="s">
        <v>369</v>
      </c>
      <c r="B44" s="2284"/>
      <c r="C44" s="1545">
        <f>SUM(C24:C43)</f>
        <v>32000000</v>
      </c>
      <c r="D44" s="1545">
        <f t="shared" ref="D44:K44" si="6">SUM(D24:D43)</f>
        <v>5000000</v>
      </c>
      <c r="E44" s="1545">
        <f t="shared" si="6"/>
        <v>0</v>
      </c>
      <c r="F44" s="1545">
        <f t="shared" si="6"/>
        <v>27000</v>
      </c>
      <c r="G44" s="1545">
        <f t="shared" si="6"/>
        <v>0</v>
      </c>
      <c r="H44" s="1545">
        <f t="shared" si="6"/>
        <v>2311943</v>
      </c>
      <c r="I44" s="1545">
        <f t="shared" si="6"/>
        <v>0</v>
      </c>
      <c r="J44" s="1545">
        <f t="shared" si="6"/>
        <v>0</v>
      </c>
      <c r="K44" s="1545">
        <f t="shared" si="6"/>
        <v>0</v>
      </c>
      <c r="L44" s="453"/>
    </row>
    <row r="45" spans="1:12" ht="15.75" customHeight="1" thickTop="1">
      <c r="A45" s="2277" t="s">
        <v>107</v>
      </c>
      <c r="B45" s="2278"/>
      <c r="C45" s="1546"/>
      <c r="D45" s="1546"/>
      <c r="E45" s="1546"/>
      <c r="F45" s="1546"/>
      <c r="G45" s="1546"/>
      <c r="H45" s="1546"/>
      <c r="I45" s="1546"/>
      <c r="J45" s="1546"/>
      <c r="K45" s="1546"/>
      <c r="L45" s="325"/>
    </row>
    <row r="46" spans="1:12" s="433" customFormat="1" ht="15.75" customHeight="1">
      <c r="A46" s="2285" t="s">
        <v>108</v>
      </c>
      <c r="B46" s="2286"/>
      <c r="C46" s="1507"/>
      <c r="D46" s="1507"/>
      <c r="E46" s="1507"/>
      <c r="F46" s="1507"/>
      <c r="G46" s="1507"/>
      <c r="H46" s="1507"/>
      <c r="I46" s="1509"/>
      <c r="J46" s="1507"/>
      <c r="K46" s="1507"/>
      <c r="L46" s="456"/>
    </row>
    <row r="47" spans="1:12" s="433" customFormat="1" ht="15">
      <c r="A47" s="1192" t="s">
        <v>1629</v>
      </c>
      <c r="B47" s="432">
        <v>8110</v>
      </c>
      <c r="C47" s="1507"/>
      <c r="D47" s="1507"/>
      <c r="E47" s="1507"/>
      <c r="F47" s="1507"/>
      <c r="G47" s="1507"/>
      <c r="H47" s="1507"/>
      <c r="I47" s="1528">
        <f>SUM(C24,C25:H25,J25:K25)</f>
        <v>0</v>
      </c>
      <c r="J47" s="1507"/>
      <c r="K47" s="1507"/>
      <c r="L47" s="456"/>
    </row>
    <row r="48" spans="1:12" s="433" customFormat="1" ht="15">
      <c r="A48" s="1192" t="s">
        <v>1630</v>
      </c>
      <c r="B48" s="432">
        <v>8120</v>
      </c>
      <c r="C48" s="1509"/>
      <c r="D48" s="1509"/>
      <c r="E48" s="1507"/>
      <c r="F48" s="1509"/>
      <c r="G48" s="1507"/>
      <c r="H48" s="1507"/>
      <c r="I48" s="1528">
        <f>SUM(C26:H26,J26,K26)</f>
        <v>627000</v>
      </c>
      <c r="J48" s="1507"/>
      <c r="K48" s="1507"/>
      <c r="L48" s="456"/>
    </row>
    <row r="49" spans="1:12" s="433" customFormat="1">
      <c r="A49" s="1192" t="s">
        <v>183</v>
      </c>
      <c r="B49" s="432">
        <v>8130</v>
      </c>
      <c r="C49" s="1812">
        <v>0</v>
      </c>
      <c r="D49" s="1812">
        <v>0</v>
      </c>
      <c r="E49" s="1509"/>
      <c r="F49" s="1812">
        <v>32000000</v>
      </c>
      <c r="G49" s="1509"/>
      <c r="H49" s="1509"/>
      <c r="I49" s="1507"/>
      <c r="J49" s="1509"/>
      <c r="K49" s="1507"/>
      <c r="L49" s="453"/>
    </row>
    <row r="50" spans="1:12" s="433" customFormat="1">
      <c r="A50" s="1192" t="s">
        <v>1376</v>
      </c>
      <c r="B50" s="432">
        <v>8140</v>
      </c>
      <c r="C50" s="1812">
        <v>1350000</v>
      </c>
      <c r="D50" s="1812">
        <v>0</v>
      </c>
      <c r="E50" s="1812">
        <v>0</v>
      </c>
      <c r="F50" s="1812">
        <v>350000</v>
      </c>
      <c r="G50" s="1812">
        <v>0</v>
      </c>
      <c r="H50" s="1812">
        <v>0</v>
      </c>
      <c r="I50" s="1507"/>
      <c r="J50" s="1812">
        <v>0</v>
      </c>
      <c r="K50" s="1507"/>
      <c r="L50" s="453"/>
    </row>
    <row r="51" spans="1:12" s="433" customFormat="1">
      <c r="A51" s="1192" t="s">
        <v>289</v>
      </c>
      <c r="B51" s="432">
        <v>8150</v>
      </c>
      <c r="C51" s="1506"/>
      <c r="D51" s="1506"/>
      <c r="E51" s="1506"/>
      <c r="F51" s="1506"/>
      <c r="G51" s="1506"/>
      <c r="H51" s="1528">
        <f>SUM(D29)</f>
        <v>0</v>
      </c>
      <c r="I51" s="1507"/>
      <c r="J51" s="1506"/>
      <c r="K51" s="1509"/>
      <c r="L51" s="453"/>
    </row>
    <row r="52" spans="1:12" s="433" customFormat="1" ht="26.25">
      <c r="A52" s="1192" t="s">
        <v>1752</v>
      </c>
      <c r="B52" s="432">
        <v>8160</v>
      </c>
      <c r="C52" s="1507"/>
      <c r="D52" s="1507"/>
      <c r="E52" s="1507"/>
      <c r="F52" s="1507"/>
      <c r="G52" s="1507"/>
      <c r="H52" s="1507"/>
      <c r="I52" s="1507"/>
      <c r="J52" s="1507"/>
      <c r="K52" s="1528">
        <f>D30</f>
        <v>0</v>
      </c>
      <c r="L52" s="453"/>
    </row>
    <row r="53" spans="1:12" s="433" customFormat="1" ht="26.25">
      <c r="A53" s="1192" t="s">
        <v>1751</v>
      </c>
      <c r="B53" s="432">
        <v>8170</v>
      </c>
      <c r="C53" s="1509"/>
      <c r="D53" s="1509"/>
      <c r="E53" s="1507"/>
      <c r="F53" s="1507"/>
      <c r="G53" s="1507"/>
      <c r="H53" s="1509"/>
      <c r="I53" s="1507"/>
      <c r="J53" s="1507"/>
      <c r="K53" s="1528">
        <f>E31</f>
        <v>0</v>
      </c>
      <c r="L53" s="453"/>
    </row>
    <row r="54" spans="1:12" s="433" customFormat="1" ht="13.5" thickBot="1">
      <c r="A54" s="1192" t="s">
        <v>684</v>
      </c>
      <c r="B54" s="432">
        <v>8410</v>
      </c>
      <c r="C54" s="1547"/>
      <c r="D54" s="1547"/>
      <c r="E54" s="1507"/>
      <c r="F54" s="1507"/>
      <c r="G54" s="1507"/>
      <c r="H54" s="1547"/>
      <c r="I54" s="1507"/>
      <c r="J54" s="1507"/>
      <c r="K54" s="1506"/>
      <c r="L54" s="453"/>
    </row>
    <row r="55" spans="1:12" s="433" customFormat="1" ht="14.25" thickTop="1" thickBot="1">
      <c r="A55" s="1193" t="s">
        <v>685</v>
      </c>
      <c r="B55" s="432">
        <v>8420</v>
      </c>
      <c r="C55" s="1548"/>
      <c r="D55" s="1548"/>
      <c r="E55" s="1507"/>
      <c r="F55" s="1507"/>
      <c r="G55" s="1507"/>
      <c r="H55" s="1547"/>
      <c r="I55" s="1507"/>
      <c r="J55" s="1507"/>
      <c r="K55" s="1507"/>
      <c r="L55" s="453"/>
    </row>
    <row r="56" spans="1:12" s="433" customFormat="1" ht="14.25" thickTop="1" thickBot="1">
      <c r="A56" s="1192" t="s">
        <v>575</v>
      </c>
      <c r="B56" s="432">
        <v>8430</v>
      </c>
      <c r="C56" s="1548"/>
      <c r="D56" s="1548"/>
      <c r="E56" s="1507"/>
      <c r="F56" s="1507"/>
      <c r="G56" s="1507"/>
      <c r="H56" s="1547"/>
      <c r="I56" s="1507"/>
      <c r="J56" s="1507"/>
      <c r="K56" s="1507"/>
      <c r="L56" s="453"/>
    </row>
    <row r="57" spans="1:12" s="433" customFormat="1" ht="14.25" thickTop="1" thickBot="1">
      <c r="A57" s="1193" t="s">
        <v>572</v>
      </c>
      <c r="B57" s="432">
        <v>8440</v>
      </c>
      <c r="C57" s="1825">
        <v>0</v>
      </c>
      <c r="D57" s="1825">
        <v>0</v>
      </c>
      <c r="E57" s="1507"/>
      <c r="F57" s="1507"/>
      <c r="G57" s="1507"/>
      <c r="H57" s="1826">
        <v>0</v>
      </c>
      <c r="I57" s="1507"/>
      <c r="J57" s="1507"/>
      <c r="K57" s="1507"/>
      <c r="L57" s="453"/>
    </row>
    <row r="58" spans="1:12" s="433" customFormat="1" ht="14.25" thickTop="1" thickBot="1">
      <c r="A58" s="1192" t="s">
        <v>573</v>
      </c>
      <c r="B58" s="432">
        <v>8510</v>
      </c>
      <c r="C58" s="1548"/>
      <c r="D58" s="1548"/>
      <c r="E58" s="1507"/>
      <c r="F58" s="1507"/>
      <c r="G58" s="1507"/>
      <c r="H58" s="1547"/>
      <c r="I58" s="1507"/>
      <c r="J58" s="1507"/>
      <c r="K58" s="1507"/>
      <c r="L58" s="453"/>
    </row>
    <row r="59" spans="1:12" s="433" customFormat="1" ht="14.25" thickTop="1" thickBot="1">
      <c r="A59" s="1194" t="s">
        <v>686</v>
      </c>
      <c r="B59" s="432">
        <v>8520</v>
      </c>
      <c r="C59" s="1548"/>
      <c r="D59" s="1548"/>
      <c r="E59" s="1507"/>
      <c r="F59" s="1507"/>
      <c r="G59" s="1507"/>
      <c r="H59" s="1547"/>
      <c r="I59" s="1507"/>
      <c r="J59" s="1507"/>
      <c r="K59" s="1507"/>
      <c r="L59" s="453"/>
    </row>
    <row r="60" spans="1:12" s="433" customFormat="1" ht="14.25" thickTop="1" thickBot="1">
      <c r="A60" s="1192" t="s">
        <v>574</v>
      </c>
      <c r="B60" s="432">
        <v>8530</v>
      </c>
      <c r="C60" s="1548"/>
      <c r="D60" s="1548"/>
      <c r="E60" s="1507"/>
      <c r="F60" s="1507"/>
      <c r="G60" s="1507"/>
      <c r="H60" s="1547"/>
      <c r="I60" s="1507"/>
      <c r="J60" s="1507"/>
      <c r="K60" s="1507"/>
      <c r="L60" s="453"/>
    </row>
    <row r="61" spans="1:12" s="433" customFormat="1" ht="14.25" thickTop="1" thickBot="1">
      <c r="A61" s="1193" t="s">
        <v>735</v>
      </c>
      <c r="B61" s="432">
        <v>8540</v>
      </c>
      <c r="C61" s="1825">
        <v>0</v>
      </c>
      <c r="D61" s="1825">
        <v>0</v>
      </c>
      <c r="E61" s="1507"/>
      <c r="F61" s="1507"/>
      <c r="G61" s="1507"/>
      <c r="H61" s="1826">
        <v>0</v>
      </c>
      <c r="I61" s="1507"/>
      <c r="J61" s="1507"/>
      <c r="K61" s="1507"/>
      <c r="L61" s="453"/>
    </row>
    <row r="62" spans="1:12" s="433" customFormat="1" ht="13.5" customHeight="1" thickTop="1" thickBot="1">
      <c r="A62" s="1192" t="s">
        <v>736</v>
      </c>
      <c r="B62" s="432">
        <v>8610</v>
      </c>
      <c r="C62" s="1548"/>
      <c r="D62" s="1548"/>
      <c r="E62" s="1507"/>
      <c r="F62" s="1507"/>
      <c r="G62" s="1507"/>
      <c r="H62" s="1507"/>
      <c r="I62" s="1507"/>
      <c r="J62" s="1507"/>
      <c r="K62" s="1507"/>
      <c r="L62" s="453"/>
    </row>
    <row r="63" spans="1:12" s="433" customFormat="1" ht="14.25" thickTop="1" thickBot="1">
      <c r="A63" s="1193" t="s">
        <v>687</v>
      </c>
      <c r="B63" s="432">
        <v>8620</v>
      </c>
      <c r="C63" s="1548"/>
      <c r="D63" s="1548"/>
      <c r="E63" s="1507"/>
      <c r="F63" s="1507"/>
      <c r="G63" s="1507"/>
      <c r="H63" s="1507"/>
      <c r="I63" s="1507"/>
      <c r="J63" s="1507"/>
      <c r="K63" s="1507"/>
      <c r="L63" s="453"/>
    </row>
    <row r="64" spans="1:12" s="433" customFormat="1" ht="13.5" customHeight="1" thickTop="1" thickBot="1">
      <c r="A64" s="1192" t="s">
        <v>737</v>
      </c>
      <c r="B64" s="432">
        <v>8630</v>
      </c>
      <c r="C64" s="1548"/>
      <c r="D64" s="1548"/>
      <c r="E64" s="1507"/>
      <c r="F64" s="1507"/>
      <c r="G64" s="1507"/>
      <c r="H64" s="1507"/>
      <c r="I64" s="1507"/>
      <c r="J64" s="1507"/>
      <c r="K64" s="1507"/>
      <c r="L64" s="453"/>
    </row>
    <row r="65" spans="1:12" s="433" customFormat="1" ht="14.25" thickTop="1" thickBot="1">
      <c r="A65" s="1193" t="s">
        <v>738</v>
      </c>
      <c r="B65" s="432">
        <v>8640</v>
      </c>
      <c r="C65" s="1825">
        <v>0</v>
      </c>
      <c r="D65" s="1825">
        <v>0</v>
      </c>
      <c r="E65" s="1507"/>
      <c r="F65" s="1507"/>
      <c r="G65" s="1507"/>
      <c r="H65" s="1507"/>
      <c r="I65" s="1507"/>
      <c r="J65" s="1507"/>
      <c r="K65" s="1507"/>
      <c r="L65" s="453"/>
    </row>
    <row r="66" spans="1:12" s="433" customFormat="1" ht="14.25" thickTop="1" thickBot="1">
      <c r="A66" s="1192" t="s">
        <v>739</v>
      </c>
      <c r="B66" s="432">
        <v>8710</v>
      </c>
      <c r="C66" s="1548"/>
      <c r="D66" s="1548"/>
      <c r="E66" s="1507"/>
      <c r="F66" s="1507"/>
      <c r="G66" s="1507"/>
      <c r="H66" s="1507"/>
      <c r="I66" s="1507"/>
      <c r="J66" s="1507"/>
      <c r="K66" s="1507"/>
      <c r="L66" s="453"/>
    </row>
    <row r="67" spans="1:12" s="433" customFormat="1" ht="14.25" thickTop="1" thickBot="1">
      <c r="A67" s="1193" t="s">
        <v>688</v>
      </c>
      <c r="B67" s="432">
        <v>8720</v>
      </c>
      <c r="C67" s="1548"/>
      <c r="D67" s="1548"/>
      <c r="E67" s="1507"/>
      <c r="F67" s="1507"/>
      <c r="G67" s="1507"/>
      <c r="H67" s="1507"/>
      <c r="I67" s="1507"/>
      <c r="J67" s="1507"/>
      <c r="K67" s="1507"/>
      <c r="L67" s="453"/>
    </row>
    <row r="68" spans="1:12" s="433" customFormat="1" ht="14.25" thickTop="1" thickBot="1">
      <c r="A68" s="1194" t="s">
        <v>740</v>
      </c>
      <c r="B68" s="432">
        <v>8730</v>
      </c>
      <c r="C68" s="1548"/>
      <c r="D68" s="1548"/>
      <c r="E68" s="1507"/>
      <c r="F68" s="1507"/>
      <c r="G68" s="1507"/>
      <c r="H68" s="1507"/>
      <c r="I68" s="1507"/>
      <c r="J68" s="1507"/>
      <c r="K68" s="1507"/>
      <c r="L68" s="453"/>
    </row>
    <row r="69" spans="1:12" s="433" customFormat="1" ht="14.25" thickTop="1" thickBot="1">
      <c r="A69" s="1193" t="s">
        <v>741</v>
      </c>
      <c r="B69" s="432">
        <v>8740</v>
      </c>
      <c r="C69" s="1825">
        <v>0</v>
      </c>
      <c r="D69" s="1825">
        <v>0</v>
      </c>
      <c r="E69" s="1507"/>
      <c r="F69" s="1507"/>
      <c r="G69" s="1507"/>
      <c r="H69" s="1507"/>
      <c r="I69" s="1507"/>
      <c r="J69" s="1507"/>
      <c r="K69" s="1507"/>
      <c r="L69" s="453"/>
    </row>
    <row r="70" spans="1:12" s="433" customFormat="1" ht="14.25" thickTop="1" thickBot="1">
      <c r="A70" s="1192" t="s">
        <v>742</v>
      </c>
      <c r="B70" s="432">
        <v>8810</v>
      </c>
      <c r="C70" s="1548"/>
      <c r="D70" s="1548"/>
      <c r="E70" s="1507"/>
      <c r="F70" s="1507"/>
      <c r="G70" s="1507"/>
      <c r="H70" s="1507"/>
      <c r="I70" s="1507"/>
      <c r="J70" s="1507"/>
      <c r="K70" s="1507"/>
      <c r="L70" s="453"/>
    </row>
    <row r="71" spans="1:12" s="433" customFormat="1" ht="14.25" thickTop="1" thickBot="1">
      <c r="A71" s="1192" t="s">
        <v>746</v>
      </c>
      <c r="B71" s="432">
        <v>8820</v>
      </c>
      <c r="C71" s="1548"/>
      <c r="D71" s="1548"/>
      <c r="E71" s="1507"/>
      <c r="F71" s="1507"/>
      <c r="G71" s="1507"/>
      <c r="H71" s="1507"/>
      <c r="I71" s="1507"/>
      <c r="J71" s="1507"/>
      <c r="K71" s="1507"/>
      <c r="L71" s="453"/>
    </row>
    <row r="72" spans="1:12" s="433" customFormat="1" ht="14.25" thickTop="1" thickBot="1">
      <c r="A72" s="1192" t="s">
        <v>743</v>
      </c>
      <c r="B72" s="432">
        <v>8830</v>
      </c>
      <c r="C72" s="1548"/>
      <c r="D72" s="1548"/>
      <c r="E72" s="1507"/>
      <c r="F72" s="1507"/>
      <c r="G72" s="1507"/>
      <c r="H72" s="1507"/>
      <c r="I72" s="1507"/>
      <c r="J72" s="1507"/>
      <c r="K72" s="1507"/>
      <c r="L72" s="453"/>
    </row>
    <row r="73" spans="1:12" s="433" customFormat="1" ht="14.25" thickTop="1" thickBot="1">
      <c r="A73" s="1192" t="s">
        <v>744</v>
      </c>
      <c r="B73" s="432">
        <v>8840</v>
      </c>
      <c r="C73" s="1825">
        <v>0</v>
      </c>
      <c r="D73" s="1825">
        <v>0</v>
      </c>
      <c r="E73" s="1507"/>
      <c r="F73" s="1507"/>
      <c r="G73" s="1507"/>
      <c r="H73" s="1507"/>
      <c r="I73" s="1507"/>
      <c r="J73" s="1507"/>
      <c r="K73" s="1509"/>
      <c r="L73" s="453"/>
    </row>
    <row r="74" spans="1:12" s="433" customFormat="1" ht="14.25" thickTop="1" thickBot="1">
      <c r="A74" s="1192" t="s">
        <v>370</v>
      </c>
      <c r="B74" s="432">
        <v>8910</v>
      </c>
      <c r="C74" s="1825">
        <v>0</v>
      </c>
      <c r="D74" s="1825">
        <v>0</v>
      </c>
      <c r="E74" s="1509"/>
      <c r="F74" s="1826">
        <v>0</v>
      </c>
      <c r="G74" s="1826">
        <v>0</v>
      </c>
      <c r="H74" s="1826">
        <v>0</v>
      </c>
      <c r="I74" s="1509"/>
      <c r="J74" s="1509"/>
      <c r="K74" s="1826">
        <v>0</v>
      </c>
      <c r="L74" s="453"/>
    </row>
    <row r="75" spans="1:12" s="433" customFormat="1" ht="14.25" thickTop="1" thickBot="1">
      <c r="A75" s="1195" t="s">
        <v>434</v>
      </c>
      <c r="B75" s="432">
        <v>8990</v>
      </c>
      <c r="C75" s="1825">
        <v>0</v>
      </c>
      <c r="D75" s="1825">
        <v>0</v>
      </c>
      <c r="E75" s="1826">
        <v>0</v>
      </c>
      <c r="F75" s="1827">
        <v>0</v>
      </c>
      <c r="G75" s="1827">
        <v>0</v>
      </c>
      <c r="H75" s="1827">
        <v>0</v>
      </c>
      <c r="I75" s="1826">
        <v>0</v>
      </c>
      <c r="J75" s="1826">
        <v>5000000</v>
      </c>
      <c r="K75" s="1827">
        <v>0</v>
      </c>
      <c r="L75" s="453"/>
    </row>
    <row r="76" spans="1:12" s="433" customFormat="1" ht="14.25" thickTop="1" thickBot="1">
      <c r="A76" s="2259" t="s">
        <v>435</v>
      </c>
      <c r="B76" s="2260"/>
      <c r="C76" s="1545">
        <f t="shared" ref="C76:K76" si="7">SUM(C47:C75)</f>
        <v>1350000</v>
      </c>
      <c r="D76" s="1545">
        <f t="shared" si="7"/>
        <v>0</v>
      </c>
      <c r="E76" s="1545">
        <f t="shared" si="7"/>
        <v>0</v>
      </c>
      <c r="F76" s="1545">
        <f t="shared" si="7"/>
        <v>32350000</v>
      </c>
      <c r="G76" s="1545">
        <f t="shared" si="7"/>
        <v>0</v>
      </c>
      <c r="H76" s="1545">
        <f t="shared" si="7"/>
        <v>0</v>
      </c>
      <c r="I76" s="1545">
        <f t="shared" si="7"/>
        <v>627000</v>
      </c>
      <c r="J76" s="1545">
        <f t="shared" si="7"/>
        <v>5000000</v>
      </c>
      <c r="K76" s="1545">
        <f t="shared" si="7"/>
        <v>0</v>
      </c>
      <c r="L76" s="453"/>
    </row>
    <row r="77" spans="1:12" ht="14.25" thickTop="1" thickBot="1">
      <c r="A77" s="2261" t="s">
        <v>1164</v>
      </c>
      <c r="B77" s="2262"/>
      <c r="C77" s="1545">
        <f t="shared" ref="C77:K77" si="8">C44-C76</f>
        <v>30650000</v>
      </c>
      <c r="D77" s="1545">
        <f t="shared" si="8"/>
        <v>5000000</v>
      </c>
      <c r="E77" s="1545">
        <f t="shared" si="8"/>
        <v>0</v>
      </c>
      <c r="F77" s="1545">
        <f t="shared" si="8"/>
        <v>-32323000</v>
      </c>
      <c r="G77" s="1545">
        <f t="shared" si="8"/>
        <v>0</v>
      </c>
      <c r="H77" s="1545">
        <f t="shared" si="8"/>
        <v>2311943</v>
      </c>
      <c r="I77" s="1545">
        <f t="shared" si="8"/>
        <v>-627000</v>
      </c>
      <c r="J77" s="1545">
        <f t="shared" si="8"/>
        <v>-5000000</v>
      </c>
      <c r="K77" s="1545">
        <f t="shared" si="8"/>
        <v>0</v>
      </c>
      <c r="L77" s="325"/>
    </row>
    <row r="78" spans="1:12" ht="21.75" customHeight="1" thickTop="1" thickBot="1">
      <c r="A78" s="2265" t="s">
        <v>591</v>
      </c>
      <c r="B78" s="2266"/>
      <c r="C78" s="1550">
        <f t="shared" ref="C78:K78" si="9">C20+C77</f>
        <v>43393875</v>
      </c>
      <c r="D78" s="1550">
        <f t="shared" si="9"/>
        <v>-3309803</v>
      </c>
      <c r="E78" s="1550">
        <f t="shared" si="9"/>
        <v>3915287</v>
      </c>
      <c r="F78" s="1550">
        <f t="shared" si="9"/>
        <v>-21270386</v>
      </c>
      <c r="G78" s="1550">
        <f t="shared" si="9"/>
        <v>1712452</v>
      </c>
      <c r="H78" s="1550">
        <f t="shared" si="9"/>
        <v>7895173</v>
      </c>
      <c r="I78" s="1550">
        <f t="shared" si="9"/>
        <v>1055219</v>
      </c>
      <c r="J78" s="1550">
        <f t="shared" si="9"/>
        <v>-5526374</v>
      </c>
      <c r="K78" s="1550">
        <f t="shared" si="9"/>
        <v>4316075</v>
      </c>
      <c r="L78" s="457"/>
    </row>
    <row r="79" spans="1:12" ht="13.5" thickTop="1">
      <c r="A79" s="1737" t="str">
        <f>"Fund Balances - July 1, "&amp;'AFR20'!E2-1</f>
        <v>Fund Balances - July 1, 2019</v>
      </c>
      <c r="B79" s="458"/>
      <c r="C79" s="1814">
        <v>81291760</v>
      </c>
      <c r="D79" s="1814">
        <v>5299824</v>
      </c>
      <c r="E79" s="1814">
        <v>6734908</v>
      </c>
      <c r="F79" s="1814">
        <v>26149805</v>
      </c>
      <c r="G79" s="1814">
        <v>1414167</v>
      </c>
      <c r="H79" s="1814">
        <v>11889629</v>
      </c>
      <c r="I79" s="1814">
        <v>35856026</v>
      </c>
      <c r="J79" s="1814">
        <v>10656467</v>
      </c>
      <c r="K79" s="1814">
        <v>-2025252</v>
      </c>
      <c r="L79" s="325"/>
    </row>
    <row r="80" spans="1:12">
      <c r="A80" s="2271" t="s">
        <v>1750</v>
      </c>
      <c r="B80" s="2272"/>
      <c r="C80" s="1501">
        <v>7770872</v>
      </c>
      <c r="D80" s="1501">
        <v>172686</v>
      </c>
      <c r="E80" s="1501"/>
      <c r="F80" s="1501">
        <v>690744</v>
      </c>
      <c r="G80" s="1501"/>
      <c r="H80" s="1501"/>
      <c r="I80" s="1501"/>
      <c r="J80" s="1501"/>
      <c r="K80" s="1501"/>
      <c r="L80" s="325"/>
    </row>
    <row r="81" spans="1:12" ht="13.5" thickBot="1">
      <c r="A81" s="2263" t="str">
        <f>"Fund Balances - June 30, "&amp;'AFR20'!E2</f>
        <v>Fund Balances - June 30, 2020</v>
      </c>
      <c r="B81" s="2264"/>
      <c r="C81" s="1518">
        <f>(SUM(C78:C80))</f>
        <v>132456507</v>
      </c>
      <c r="D81" s="1518">
        <f>SUM(D78:D80)</f>
        <v>2162707</v>
      </c>
      <c r="E81" s="1518">
        <f t="shared" ref="E81:K81" si="10">SUM(E78:E80)</f>
        <v>10650195</v>
      </c>
      <c r="F81" s="1518">
        <f t="shared" si="10"/>
        <v>5570163</v>
      </c>
      <c r="G81" s="1518">
        <f t="shared" si="10"/>
        <v>3126619</v>
      </c>
      <c r="H81" s="1518">
        <f t="shared" si="10"/>
        <v>19784802</v>
      </c>
      <c r="I81" s="1518">
        <f t="shared" si="10"/>
        <v>36911245</v>
      </c>
      <c r="J81" s="1518">
        <f t="shared" si="10"/>
        <v>5130093</v>
      </c>
      <c r="K81" s="1518">
        <f t="shared" si="10"/>
        <v>2290823</v>
      </c>
      <c r="L81" s="325"/>
    </row>
    <row r="82" spans="1:12" ht="0.75" customHeight="1" thickTop="1" thickBot="1">
      <c r="A82" s="459" t="s">
        <v>338</v>
      </c>
      <c r="B82" s="460"/>
      <c r="C82" s="461">
        <f>(C81-C79)</f>
        <v>51164747</v>
      </c>
      <c r="D82" s="461">
        <f t="shared" ref="D82:K82" si="11">(D81-D79)</f>
        <v>-3137117</v>
      </c>
      <c r="E82" s="461">
        <f t="shared" si="11"/>
        <v>3915287</v>
      </c>
      <c r="F82" s="461">
        <f t="shared" si="11"/>
        <v>-20579642</v>
      </c>
      <c r="G82" s="461">
        <f t="shared" si="11"/>
        <v>1712452</v>
      </c>
      <c r="H82" s="461">
        <f t="shared" si="11"/>
        <v>7895173</v>
      </c>
      <c r="I82" s="461">
        <f t="shared" si="11"/>
        <v>1055219</v>
      </c>
      <c r="J82" s="461">
        <f t="shared" si="11"/>
        <v>-5526374</v>
      </c>
      <c r="K82" s="461">
        <f t="shared" si="11"/>
        <v>4316075</v>
      </c>
    </row>
    <row r="83" spans="1:12" ht="14.25" hidden="1" thickTop="1" thickBot="1">
      <c r="A83" s="462" t="s">
        <v>339</v>
      </c>
      <c r="B83" s="428"/>
      <c r="C83" s="463">
        <f>C82/C81</f>
        <v>0.3862758286386036</v>
      </c>
      <c r="D83" s="463">
        <f t="shared" ref="D83:K83" si="12">D82/D81</f>
        <v>-1.4505510917567659</v>
      </c>
      <c r="E83" s="463">
        <f t="shared" si="12"/>
        <v>0.36762585098207123</v>
      </c>
      <c r="F83" s="463">
        <f t="shared" si="12"/>
        <v>-3.6946211448390289</v>
      </c>
      <c r="G83" s="463">
        <f t="shared" si="12"/>
        <v>0.54770088712439857</v>
      </c>
      <c r="H83" s="463">
        <f t="shared" si="12"/>
        <v>0.39905241407015346</v>
      </c>
      <c r="I83" s="463">
        <f t="shared" si="12"/>
        <v>2.8588008884555371E-2</v>
      </c>
      <c r="J83" s="463">
        <f t="shared" si="12"/>
        <v>-1.0772463579120302</v>
      </c>
      <c r="K83" s="463">
        <f t="shared" si="12"/>
        <v>1.8840717942852852</v>
      </c>
    </row>
    <row r="84" spans="1:12" ht="13.5" thickTop="1">
      <c r="A84" s="1736"/>
    </row>
    <row r="86" spans="1:12">
      <c r="C86" s="443"/>
      <c r="D86" s="443"/>
      <c r="E86" s="443"/>
      <c r="F86" s="443"/>
      <c r="G86" s="443"/>
      <c r="H86" s="443"/>
      <c r="I86" s="443"/>
      <c r="J86" s="443"/>
    </row>
    <row r="87" spans="1:1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9"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topLeftCell="A109" colorId="8" zoomScaleNormal="100" zoomScaleSheetLayoutView="75" workbookViewId="0">
      <selection activeCell="C128" sqref="C128"/>
    </sheetView>
  </sheetViews>
  <sheetFormatPr defaultColWidth="9.140625" defaultRowHeight="12.75"/>
  <cols>
    <col min="1" max="1" width="54.140625" style="490" customWidth="1"/>
    <col min="2" max="2" width="4.7109375" style="491" customWidth="1"/>
    <col min="3" max="11" width="13.7109375" style="361" customWidth="1"/>
    <col min="12" max="16384" width="9.140625" style="361"/>
  </cols>
  <sheetData>
    <row r="1" spans="1:12">
      <c r="A1" s="2267" t="s">
        <v>1757</v>
      </c>
      <c r="B1" s="416"/>
      <c r="C1" s="417" t="s">
        <v>420</v>
      </c>
      <c r="D1" s="417" t="s">
        <v>421</v>
      </c>
      <c r="E1" s="417" t="s">
        <v>422</v>
      </c>
      <c r="F1" s="417" t="s">
        <v>423</v>
      </c>
      <c r="G1" s="417" t="s">
        <v>424</v>
      </c>
      <c r="H1" s="417" t="s">
        <v>425</v>
      </c>
      <c r="I1" s="417" t="s">
        <v>426</v>
      </c>
      <c r="J1" s="417" t="s">
        <v>427</v>
      </c>
      <c r="K1" s="417" t="s">
        <v>748</v>
      </c>
    </row>
    <row r="2" spans="1:12" ht="36">
      <c r="A2" s="2268"/>
      <c r="B2" s="464" t="s">
        <v>373</v>
      </c>
      <c r="C2" s="465" t="s">
        <v>1142</v>
      </c>
      <c r="D2" s="465" t="s">
        <v>862</v>
      </c>
      <c r="E2" s="465" t="s">
        <v>433</v>
      </c>
      <c r="F2" s="465" t="s">
        <v>153</v>
      </c>
      <c r="G2" s="465" t="s">
        <v>979</v>
      </c>
      <c r="H2" s="465" t="s">
        <v>432</v>
      </c>
      <c r="I2" s="465" t="s">
        <v>402</v>
      </c>
      <c r="J2" s="465" t="s">
        <v>431</v>
      </c>
      <c r="K2" s="465" t="s">
        <v>155</v>
      </c>
    </row>
    <row r="3" spans="1:12" ht="16.7" customHeight="1">
      <c r="A3" s="1248" t="s">
        <v>112</v>
      </c>
      <c r="B3" s="1249"/>
      <c r="C3" s="1250"/>
      <c r="D3" s="1250"/>
      <c r="E3" s="1250"/>
      <c r="F3" s="1251"/>
      <c r="G3" s="1252"/>
      <c r="H3" s="1251"/>
      <c r="I3" s="1251"/>
      <c r="J3" s="1251"/>
      <c r="K3" s="1253"/>
    </row>
    <row r="4" spans="1:12" ht="15.75" customHeight="1">
      <c r="A4" s="1259" t="s">
        <v>374</v>
      </c>
      <c r="B4" s="1260">
        <v>1100</v>
      </c>
      <c r="C4" s="466"/>
      <c r="D4" s="466"/>
      <c r="E4" s="466"/>
      <c r="F4" s="467"/>
      <c r="G4" s="468"/>
      <c r="H4" s="469"/>
      <c r="I4" s="469"/>
      <c r="J4" s="469"/>
      <c r="K4" s="469"/>
    </row>
    <row r="5" spans="1:12" ht="15">
      <c r="A5" s="436" t="s">
        <v>1631</v>
      </c>
      <c r="B5" s="470"/>
      <c r="C5" s="1814">
        <v>80412443</v>
      </c>
      <c r="D5" s="1814">
        <v>15655103</v>
      </c>
      <c r="E5" s="1812">
        <v>13353027</v>
      </c>
      <c r="F5" s="1829">
        <v>13832556</v>
      </c>
      <c r="G5" s="1812">
        <v>3852896</v>
      </c>
      <c r="H5" s="1812">
        <v>0</v>
      </c>
      <c r="I5" s="1812">
        <v>973969</v>
      </c>
      <c r="J5" s="1812">
        <v>4932444</v>
      </c>
      <c r="K5" s="1812">
        <v>1690611</v>
      </c>
    </row>
    <row r="6" spans="1:12" ht="15">
      <c r="A6" s="427" t="s">
        <v>1632</v>
      </c>
      <c r="B6" s="429">
        <v>1130</v>
      </c>
      <c r="C6" s="1812">
        <v>0</v>
      </c>
      <c r="D6" s="1812">
        <v>0</v>
      </c>
      <c r="E6" s="1506"/>
      <c r="F6" s="1506"/>
      <c r="G6" s="1502"/>
      <c r="H6" s="1502"/>
      <c r="I6" s="1502"/>
      <c r="J6" s="1502"/>
      <c r="K6" s="1502"/>
    </row>
    <row r="7" spans="1:12">
      <c r="A7" s="427" t="s">
        <v>109</v>
      </c>
      <c r="B7" s="471">
        <v>1140</v>
      </c>
      <c r="C7" s="1812">
        <v>15478461</v>
      </c>
      <c r="D7" s="1812">
        <v>0</v>
      </c>
      <c r="E7" s="1502"/>
      <c r="F7" s="1812">
        <v>0</v>
      </c>
      <c r="G7" s="1812">
        <v>0</v>
      </c>
      <c r="H7" s="1812">
        <v>0</v>
      </c>
      <c r="I7" s="1502"/>
      <c r="J7" s="1502"/>
      <c r="K7" s="1502"/>
    </row>
    <row r="8" spans="1:12">
      <c r="A8" s="427" t="s">
        <v>408</v>
      </c>
      <c r="B8" s="429">
        <v>1150</v>
      </c>
      <c r="C8" s="1506"/>
      <c r="D8" s="1506"/>
      <c r="E8" s="1507"/>
      <c r="F8" s="1507"/>
      <c r="G8" s="1814">
        <v>3434226</v>
      </c>
      <c r="H8" s="1502"/>
      <c r="I8" s="1502"/>
      <c r="J8" s="1502"/>
      <c r="K8" s="1502"/>
    </row>
    <row r="9" spans="1:12">
      <c r="A9" s="430" t="s">
        <v>110</v>
      </c>
      <c r="B9" s="429">
        <v>1160</v>
      </c>
      <c r="C9" s="1502"/>
      <c r="D9" s="1812">
        <v>0</v>
      </c>
      <c r="E9" s="1812">
        <v>0</v>
      </c>
      <c r="F9" s="1503"/>
      <c r="G9" s="1506"/>
      <c r="H9" s="1812">
        <v>0</v>
      </c>
      <c r="I9" s="1502"/>
      <c r="J9" s="1502"/>
      <c r="K9" s="1502"/>
    </row>
    <row r="10" spans="1:12">
      <c r="A10" s="430" t="s">
        <v>111</v>
      </c>
      <c r="B10" s="429">
        <v>1170</v>
      </c>
      <c r="C10" s="1813">
        <v>0</v>
      </c>
      <c r="D10" s="1544"/>
      <c r="E10" s="1544"/>
      <c r="F10" s="1503"/>
      <c r="G10" s="1502"/>
      <c r="H10" s="1502"/>
      <c r="I10" s="1502"/>
      <c r="J10" s="1502"/>
      <c r="K10" s="1502"/>
    </row>
    <row r="11" spans="1:12">
      <c r="A11" s="430" t="s">
        <v>409</v>
      </c>
      <c r="B11" s="472">
        <v>1190</v>
      </c>
      <c r="C11" s="1830">
        <v>0</v>
      </c>
      <c r="D11" s="1812">
        <v>0</v>
      </c>
      <c r="E11" s="1812">
        <v>0</v>
      </c>
      <c r="F11" s="1812">
        <v>0</v>
      </c>
      <c r="G11" s="1812">
        <v>0</v>
      </c>
      <c r="H11" s="1812">
        <v>0</v>
      </c>
      <c r="I11" s="1812">
        <v>0</v>
      </c>
      <c r="J11" s="1812">
        <v>0</v>
      </c>
      <c r="K11" s="1812">
        <v>0</v>
      </c>
      <c r="L11" s="473"/>
    </row>
    <row r="12" spans="1:12" ht="12.75" customHeight="1" thickBot="1">
      <c r="A12" s="1332" t="s">
        <v>28</v>
      </c>
      <c r="B12" s="1333"/>
      <c r="C12" s="1551">
        <f t="shared" ref="C12:K12" si="0">SUM(C5:C11)</f>
        <v>95890904</v>
      </c>
      <c r="D12" s="1551">
        <f t="shared" si="0"/>
        <v>15655103</v>
      </c>
      <c r="E12" s="1551">
        <f t="shared" si="0"/>
        <v>13353027</v>
      </c>
      <c r="F12" s="1551">
        <f t="shared" si="0"/>
        <v>13832556</v>
      </c>
      <c r="G12" s="1551">
        <f t="shared" si="0"/>
        <v>7287122</v>
      </c>
      <c r="H12" s="1551">
        <f t="shared" si="0"/>
        <v>0</v>
      </c>
      <c r="I12" s="1551">
        <f t="shared" si="0"/>
        <v>973969</v>
      </c>
      <c r="J12" s="1551">
        <f t="shared" si="0"/>
        <v>4932444</v>
      </c>
      <c r="K12" s="1518">
        <f t="shared" si="0"/>
        <v>1690611</v>
      </c>
    </row>
    <row r="13" spans="1:12" ht="15.75" customHeight="1" thickTop="1">
      <c r="A13" s="1261" t="s">
        <v>446</v>
      </c>
      <c r="B13" s="1262">
        <v>1200</v>
      </c>
      <c r="C13" s="1552"/>
      <c r="D13" s="1552"/>
      <c r="E13" s="1552"/>
      <c r="F13" s="1552"/>
      <c r="G13" s="1552"/>
      <c r="H13" s="1552"/>
      <c r="I13" s="1552"/>
      <c r="J13" s="1552"/>
      <c r="K13" s="1502"/>
    </row>
    <row r="14" spans="1:12">
      <c r="A14" s="427" t="s">
        <v>3</v>
      </c>
      <c r="B14" s="429">
        <v>1210</v>
      </c>
      <c r="C14" s="1830">
        <v>0</v>
      </c>
      <c r="D14" s="1812">
        <v>0</v>
      </c>
      <c r="E14" s="1812">
        <v>0</v>
      </c>
      <c r="F14" s="1812">
        <v>0</v>
      </c>
      <c r="G14" s="1812">
        <v>0</v>
      </c>
      <c r="H14" s="1812">
        <v>0</v>
      </c>
      <c r="I14" s="1812">
        <v>0</v>
      </c>
      <c r="J14" s="1812">
        <v>0</v>
      </c>
      <c r="K14" s="1812">
        <v>0</v>
      </c>
    </row>
    <row r="15" spans="1:12" ht="12.75" customHeight="1">
      <c r="A15" s="427" t="s">
        <v>94</v>
      </c>
      <c r="B15" s="429">
        <v>1220</v>
      </c>
      <c r="C15" s="1830">
        <v>0</v>
      </c>
      <c r="D15" s="1812">
        <v>0</v>
      </c>
      <c r="E15" s="1812">
        <v>0</v>
      </c>
      <c r="F15" s="1812">
        <v>0</v>
      </c>
      <c r="G15" s="1812">
        <v>0</v>
      </c>
      <c r="H15" s="1812">
        <v>0</v>
      </c>
      <c r="I15" s="1812">
        <v>0</v>
      </c>
      <c r="J15" s="1812">
        <v>0</v>
      </c>
      <c r="K15" s="1812">
        <v>0</v>
      </c>
    </row>
    <row r="16" spans="1:12" ht="15" customHeight="1">
      <c r="A16" s="427" t="s">
        <v>1633</v>
      </c>
      <c r="B16" s="471">
        <v>1230</v>
      </c>
      <c r="C16" s="1830">
        <v>1189037</v>
      </c>
      <c r="D16" s="1812">
        <v>0</v>
      </c>
      <c r="E16" s="1812">
        <v>3810962</v>
      </c>
      <c r="F16" s="1812">
        <v>123000</v>
      </c>
      <c r="G16" s="1812">
        <v>1988392</v>
      </c>
      <c r="H16" s="1812">
        <v>11560590</v>
      </c>
      <c r="I16" s="1812">
        <v>0</v>
      </c>
      <c r="J16" s="1812">
        <v>0</v>
      </c>
      <c r="K16" s="1812">
        <v>5470270</v>
      </c>
    </row>
    <row r="17" spans="1:11" ht="12.75" customHeight="1">
      <c r="A17" s="427" t="s">
        <v>799</v>
      </c>
      <c r="B17" s="429">
        <v>1290</v>
      </c>
      <c r="C17" s="1830">
        <v>0</v>
      </c>
      <c r="D17" s="1812">
        <v>0</v>
      </c>
      <c r="E17" s="1812">
        <v>0</v>
      </c>
      <c r="F17" s="1812">
        <v>0</v>
      </c>
      <c r="G17" s="1812">
        <v>0</v>
      </c>
      <c r="H17" s="1812">
        <v>0</v>
      </c>
      <c r="I17" s="1812">
        <v>0</v>
      </c>
      <c r="J17" s="1812">
        <v>0</v>
      </c>
      <c r="K17" s="1812">
        <v>0</v>
      </c>
    </row>
    <row r="18" spans="1:11" ht="12.75" customHeight="1" thickBot="1">
      <c r="A18" s="1334" t="s">
        <v>532</v>
      </c>
      <c r="B18" s="1335"/>
      <c r="C18" s="1553">
        <f>SUM(C14:C17)</f>
        <v>1189037</v>
      </c>
      <c r="D18" s="1553">
        <f t="shared" ref="D18:K18" si="1">SUM(D14:D17)</f>
        <v>0</v>
      </c>
      <c r="E18" s="1553">
        <f t="shared" si="1"/>
        <v>3810962</v>
      </c>
      <c r="F18" s="1553">
        <f t="shared" si="1"/>
        <v>123000</v>
      </c>
      <c r="G18" s="1553">
        <f t="shared" si="1"/>
        <v>1988392</v>
      </c>
      <c r="H18" s="1553">
        <f t="shared" si="1"/>
        <v>11560590</v>
      </c>
      <c r="I18" s="1553">
        <f t="shared" si="1"/>
        <v>0</v>
      </c>
      <c r="J18" s="1553">
        <f t="shared" si="1"/>
        <v>0</v>
      </c>
      <c r="K18" s="1554">
        <f t="shared" si="1"/>
        <v>5470270</v>
      </c>
    </row>
    <row r="19" spans="1:11" ht="15.75" customHeight="1" thickTop="1">
      <c r="A19" s="1261" t="s">
        <v>447</v>
      </c>
      <c r="B19" s="1262">
        <v>1300</v>
      </c>
      <c r="C19" s="1555"/>
      <c r="D19" s="1555"/>
      <c r="E19" s="1555"/>
      <c r="F19" s="1555"/>
      <c r="G19" s="1552"/>
      <c r="H19" s="1555"/>
      <c r="I19" s="1555"/>
      <c r="J19" s="1555"/>
      <c r="K19" s="1556"/>
    </row>
    <row r="20" spans="1:11">
      <c r="A20" s="427" t="s">
        <v>1061</v>
      </c>
      <c r="B20" s="429">
        <v>1311</v>
      </c>
      <c r="C20" s="1812">
        <v>653624</v>
      </c>
      <c r="D20" s="1502"/>
      <c r="E20" s="1502"/>
      <c r="F20" s="1502"/>
      <c r="G20" s="1502"/>
      <c r="H20" s="1502"/>
      <c r="I20" s="1502"/>
      <c r="J20" s="1502"/>
      <c r="K20" s="1502"/>
    </row>
    <row r="21" spans="1:11" ht="12.75" customHeight="1">
      <c r="A21" s="427" t="s">
        <v>824</v>
      </c>
      <c r="B21" s="429">
        <v>1312</v>
      </c>
      <c r="C21" s="1830">
        <v>-16388</v>
      </c>
      <c r="D21" s="1502"/>
      <c r="E21" s="1502"/>
      <c r="F21" s="1502"/>
      <c r="G21" s="1502"/>
      <c r="H21" s="1502"/>
      <c r="I21" s="1502"/>
      <c r="J21" s="1502"/>
      <c r="K21" s="1502"/>
    </row>
    <row r="22" spans="1:11" ht="12.75" customHeight="1">
      <c r="A22" s="427" t="s">
        <v>1062</v>
      </c>
      <c r="B22" s="429">
        <v>1313</v>
      </c>
      <c r="C22" s="1830">
        <v>0</v>
      </c>
      <c r="D22" s="1502"/>
      <c r="E22" s="1502"/>
      <c r="F22" s="1502"/>
      <c r="G22" s="1502"/>
      <c r="H22" s="1502"/>
      <c r="I22" s="1502"/>
      <c r="J22" s="1502"/>
      <c r="K22" s="1502"/>
    </row>
    <row r="23" spans="1:11" ht="12.75" customHeight="1">
      <c r="A23" s="427" t="s">
        <v>1063</v>
      </c>
      <c r="B23" s="429">
        <v>1314</v>
      </c>
      <c r="C23" s="1830">
        <v>0</v>
      </c>
      <c r="D23" s="1502"/>
      <c r="E23" s="1502"/>
      <c r="F23" s="1502"/>
      <c r="G23" s="1502"/>
      <c r="H23" s="1502"/>
      <c r="I23" s="1502"/>
      <c r="J23" s="1502"/>
      <c r="K23" s="1502"/>
    </row>
    <row r="24" spans="1:11" ht="12.75" customHeight="1">
      <c r="A24" s="427" t="s">
        <v>1017</v>
      </c>
      <c r="B24" s="429">
        <v>1321</v>
      </c>
      <c r="C24" s="1830">
        <v>447775</v>
      </c>
      <c r="D24" s="1502"/>
      <c r="E24" s="1502"/>
      <c r="F24" s="1502"/>
      <c r="G24" s="1502"/>
      <c r="H24" s="1502"/>
      <c r="I24" s="1502"/>
      <c r="J24" s="1502"/>
      <c r="K24" s="1502"/>
    </row>
    <row r="25" spans="1:11" ht="12.75" customHeight="1">
      <c r="A25" s="427" t="s">
        <v>825</v>
      </c>
      <c r="B25" s="429">
        <v>1322</v>
      </c>
      <c r="C25" s="1830">
        <v>0</v>
      </c>
      <c r="D25" s="1502"/>
      <c r="E25" s="1502"/>
      <c r="F25" s="1502"/>
      <c r="G25" s="1502"/>
      <c r="H25" s="1502"/>
      <c r="I25" s="1502"/>
      <c r="J25" s="1502"/>
      <c r="K25" s="1502"/>
    </row>
    <row r="26" spans="1:11" ht="12.75" customHeight="1">
      <c r="A26" s="427" t="s">
        <v>1089</v>
      </c>
      <c r="B26" s="429">
        <v>1323</v>
      </c>
      <c r="C26" s="1830">
        <v>0</v>
      </c>
      <c r="D26" s="1502"/>
      <c r="E26" s="1502"/>
      <c r="F26" s="1502"/>
      <c r="G26" s="1502"/>
      <c r="H26" s="1502"/>
      <c r="I26" s="1502"/>
      <c r="J26" s="1502"/>
      <c r="K26" s="1502"/>
    </row>
    <row r="27" spans="1:11" ht="12.75" customHeight="1">
      <c r="A27" s="427" t="s">
        <v>1013</v>
      </c>
      <c r="B27" s="429">
        <v>1324</v>
      </c>
      <c r="C27" s="1830">
        <v>0</v>
      </c>
      <c r="D27" s="1502"/>
      <c r="E27" s="1502"/>
      <c r="F27" s="1502"/>
      <c r="G27" s="1502"/>
      <c r="H27" s="1502"/>
      <c r="I27" s="1502"/>
      <c r="J27" s="1502"/>
      <c r="K27" s="1502"/>
    </row>
    <row r="28" spans="1:11" ht="12.75" customHeight="1">
      <c r="A28" s="427" t="s">
        <v>1014</v>
      </c>
      <c r="B28" s="429">
        <v>1331</v>
      </c>
      <c r="C28" s="1830">
        <v>0</v>
      </c>
      <c r="D28" s="1502"/>
      <c r="E28" s="1502"/>
      <c r="F28" s="1502"/>
      <c r="G28" s="1502"/>
      <c r="H28" s="1502"/>
      <c r="I28" s="1502"/>
      <c r="J28" s="1502"/>
      <c r="K28" s="1502"/>
    </row>
    <row r="29" spans="1:11" ht="12.75" customHeight="1">
      <c r="A29" s="427" t="s">
        <v>826</v>
      </c>
      <c r="B29" s="429">
        <v>1332</v>
      </c>
      <c r="C29" s="1830">
        <v>0</v>
      </c>
      <c r="D29" s="1502"/>
      <c r="E29" s="1502"/>
      <c r="F29" s="1502"/>
      <c r="G29" s="1502"/>
      <c r="H29" s="1502"/>
      <c r="I29" s="1502"/>
      <c r="J29" s="1502"/>
      <c r="K29" s="1502"/>
    </row>
    <row r="30" spans="1:11" ht="12.75" customHeight="1">
      <c r="A30" s="427" t="s">
        <v>1016</v>
      </c>
      <c r="B30" s="429">
        <v>1333</v>
      </c>
      <c r="C30" s="1830">
        <v>13301</v>
      </c>
      <c r="D30" s="1502"/>
      <c r="E30" s="1502"/>
      <c r="F30" s="1502"/>
      <c r="G30" s="1502"/>
      <c r="H30" s="1502"/>
      <c r="I30" s="1502"/>
      <c r="J30" s="1502"/>
      <c r="K30" s="1502"/>
    </row>
    <row r="31" spans="1:11" ht="12.75" customHeight="1">
      <c r="A31" s="427" t="s">
        <v>1015</v>
      </c>
      <c r="B31" s="429">
        <v>1334</v>
      </c>
      <c r="C31" s="1830">
        <v>0</v>
      </c>
      <c r="D31" s="1502"/>
      <c r="E31" s="1502"/>
      <c r="F31" s="1502"/>
      <c r="G31" s="1502"/>
      <c r="H31" s="1502"/>
      <c r="I31" s="1502"/>
      <c r="J31" s="1502"/>
      <c r="K31" s="1502"/>
    </row>
    <row r="32" spans="1:11" ht="12.75" customHeight="1">
      <c r="A32" s="427" t="s">
        <v>489</v>
      </c>
      <c r="B32" s="429">
        <v>1341</v>
      </c>
      <c r="C32" s="1830">
        <v>0</v>
      </c>
      <c r="D32" s="1502"/>
      <c r="E32" s="1502"/>
      <c r="F32" s="1502"/>
      <c r="G32" s="1502"/>
      <c r="H32" s="1502"/>
      <c r="I32" s="1502"/>
      <c r="J32" s="1502"/>
      <c r="K32" s="1502"/>
    </row>
    <row r="33" spans="1:11" ht="12.75" customHeight="1">
      <c r="A33" s="427" t="s">
        <v>827</v>
      </c>
      <c r="B33" s="429">
        <v>1342</v>
      </c>
      <c r="C33" s="1830">
        <v>691540</v>
      </c>
      <c r="D33" s="1502"/>
      <c r="E33" s="1502"/>
      <c r="F33" s="1502"/>
      <c r="G33" s="1502"/>
      <c r="H33" s="1502"/>
      <c r="I33" s="1502"/>
      <c r="J33" s="1502"/>
      <c r="K33" s="1502"/>
    </row>
    <row r="34" spans="1:11" ht="12.75" customHeight="1">
      <c r="A34" s="427" t="s">
        <v>490</v>
      </c>
      <c r="B34" s="429">
        <v>1343</v>
      </c>
      <c r="C34" s="1830">
        <v>0</v>
      </c>
      <c r="D34" s="1502"/>
      <c r="E34" s="1502"/>
      <c r="F34" s="1502"/>
      <c r="G34" s="1502"/>
      <c r="H34" s="1502"/>
      <c r="I34" s="1502"/>
      <c r="J34" s="1502"/>
      <c r="K34" s="1502"/>
    </row>
    <row r="35" spans="1:11" ht="12.75" customHeight="1">
      <c r="A35" s="427" t="s">
        <v>488</v>
      </c>
      <c r="B35" s="429">
        <v>1344</v>
      </c>
      <c r="C35" s="1830">
        <v>0</v>
      </c>
      <c r="D35" s="1502"/>
      <c r="E35" s="1502"/>
      <c r="F35" s="1502"/>
      <c r="G35" s="1502"/>
      <c r="H35" s="1502"/>
      <c r="I35" s="1502"/>
      <c r="J35" s="1502"/>
      <c r="K35" s="1502"/>
    </row>
    <row r="36" spans="1:11" ht="12.75" customHeight="1">
      <c r="A36" s="427" t="s">
        <v>823</v>
      </c>
      <c r="B36" s="429">
        <v>1351</v>
      </c>
      <c r="C36" s="1830">
        <v>48440</v>
      </c>
      <c r="D36" s="1502"/>
      <c r="E36" s="1502"/>
      <c r="F36" s="1502"/>
      <c r="G36" s="1502"/>
      <c r="H36" s="1502"/>
      <c r="I36" s="1502"/>
      <c r="J36" s="1502"/>
      <c r="K36" s="1502"/>
    </row>
    <row r="37" spans="1:11" ht="12.75" customHeight="1">
      <c r="A37" s="427" t="s">
        <v>828</v>
      </c>
      <c r="B37" s="429">
        <v>1352</v>
      </c>
      <c r="C37" s="1830">
        <v>0</v>
      </c>
      <c r="D37" s="1502"/>
      <c r="E37" s="1502"/>
      <c r="F37" s="1502"/>
      <c r="G37" s="1502"/>
      <c r="H37" s="1502"/>
      <c r="I37" s="1502"/>
      <c r="J37" s="1502"/>
      <c r="K37" s="1502"/>
    </row>
    <row r="38" spans="1:11" ht="12.75" customHeight="1">
      <c r="A38" s="427" t="s">
        <v>587</v>
      </c>
      <c r="B38" s="429">
        <v>1353</v>
      </c>
      <c r="C38" s="1830">
        <v>0</v>
      </c>
      <c r="D38" s="1502"/>
      <c r="E38" s="1502"/>
      <c r="F38" s="1502"/>
      <c r="G38" s="1502"/>
      <c r="H38" s="1502"/>
      <c r="I38" s="1502"/>
      <c r="J38" s="1502"/>
      <c r="K38" s="1502"/>
    </row>
    <row r="39" spans="1:11" ht="12.75" customHeight="1">
      <c r="A39" s="1196" t="s">
        <v>588</v>
      </c>
      <c r="B39" s="474">
        <v>1354</v>
      </c>
      <c r="C39" s="1830">
        <v>0</v>
      </c>
      <c r="D39" s="1502"/>
      <c r="E39" s="1502"/>
      <c r="F39" s="1502"/>
      <c r="G39" s="1502"/>
      <c r="H39" s="1502"/>
      <c r="I39" s="1502"/>
      <c r="J39" s="1502"/>
      <c r="K39" s="1502"/>
    </row>
    <row r="40" spans="1:11" ht="12.75" customHeight="1" thickBot="1">
      <c r="A40" s="1334" t="s">
        <v>533</v>
      </c>
      <c r="B40" s="1335"/>
      <c r="C40" s="1518">
        <f>SUM(C20:C39)</f>
        <v>1838292</v>
      </c>
      <c r="D40" s="1502"/>
      <c r="E40" s="1502"/>
      <c r="F40" s="1502"/>
      <c r="G40" s="1502"/>
      <c r="H40" s="1502"/>
      <c r="I40" s="1502"/>
      <c r="J40" s="1502"/>
      <c r="K40" s="1502"/>
    </row>
    <row r="41" spans="1:11" ht="15.75" customHeight="1" thickTop="1">
      <c r="A41" s="1261" t="s">
        <v>270</v>
      </c>
      <c r="B41" s="1262">
        <v>1400</v>
      </c>
      <c r="C41" s="1502"/>
      <c r="D41" s="1502"/>
      <c r="E41" s="1502"/>
      <c r="F41" s="1538"/>
      <c r="G41" s="1502"/>
      <c r="H41" s="1502"/>
      <c r="I41" s="1502"/>
      <c r="J41" s="1502"/>
      <c r="K41" s="1502"/>
    </row>
    <row r="42" spans="1:11" ht="12.75" customHeight="1">
      <c r="A42" s="427" t="s">
        <v>1064</v>
      </c>
      <c r="B42" s="429">
        <v>1411</v>
      </c>
      <c r="C42" s="1502"/>
      <c r="D42" s="1502"/>
      <c r="E42" s="1502"/>
      <c r="F42" s="1814">
        <v>519212</v>
      </c>
      <c r="G42" s="1502"/>
      <c r="H42" s="1502"/>
      <c r="I42" s="1502"/>
      <c r="J42" s="1502"/>
      <c r="K42" s="1502"/>
    </row>
    <row r="43" spans="1:11" ht="12.75" customHeight="1">
      <c r="A43" s="427" t="s">
        <v>829</v>
      </c>
      <c r="B43" s="429">
        <v>1412</v>
      </c>
      <c r="C43" s="1502"/>
      <c r="D43" s="1502"/>
      <c r="E43" s="1502"/>
      <c r="F43" s="1812">
        <v>0</v>
      </c>
      <c r="G43" s="1502"/>
      <c r="H43" s="1502"/>
      <c r="I43" s="1502"/>
      <c r="J43" s="1502"/>
      <c r="K43" s="1502"/>
    </row>
    <row r="44" spans="1:11" ht="12.75" customHeight="1">
      <c r="A44" s="427" t="s">
        <v>379</v>
      </c>
      <c r="B44" s="429">
        <v>1413</v>
      </c>
      <c r="C44" s="1502"/>
      <c r="D44" s="1502"/>
      <c r="E44" s="1502"/>
      <c r="F44" s="1812">
        <v>174408</v>
      </c>
      <c r="G44" s="1502"/>
      <c r="H44" s="1502"/>
      <c r="I44" s="1502"/>
      <c r="J44" s="1502"/>
      <c r="K44" s="1502"/>
    </row>
    <row r="45" spans="1:11" ht="12.75" customHeight="1">
      <c r="A45" s="427" t="s">
        <v>237</v>
      </c>
      <c r="B45" s="429">
        <v>1415</v>
      </c>
      <c r="C45" s="1502"/>
      <c r="D45" s="1502"/>
      <c r="E45" s="1502"/>
      <c r="F45" s="1812">
        <v>0</v>
      </c>
      <c r="G45" s="1502"/>
      <c r="H45" s="1502"/>
      <c r="I45" s="1502"/>
      <c r="J45" s="1502"/>
      <c r="K45" s="1502"/>
    </row>
    <row r="46" spans="1:11" ht="12.75" customHeight="1">
      <c r="A46" s="427" t="s">
        <v>1161</v>
      </c>
      <c r="B46" s="429">
        <v>1416</v>
      </c>
      <c r="C46" s="1502"/>
      <c r="D46" s="1502"/>
      <c r="E46" s="1502"/>
      <c r="F46" s="1812">
        <v>0</v>
      </c>
      <c r="G46" s="1502"/>
      <c r="H46" s="1502"/>
      <c r="I46" s="1502"/>
      <c r="J46" s="1502"/>
      <c r="K46" s="1502"/>
    </row>
    <row r="47" spans="1:11" ht="12.75" customHeight="1">
      <c r="A47" s="427" t="s">
        <v>56</v>
      </c>
      <c r="B47" s="429">
        <v>1421</v>
      </c>
      <c r="C47" s="1502"/>
      <c r="D47" s="1502"/>
      <c r="E47" s="1502"/>
      <c r="F47" s="1812">
        <v>0</v>
      </c>
      <c r="G47" s="1502"/>
      <c r="H47" s="1502"/>
      <c r="I47" s="1502"/>
      <c r="J47" s="1502"/>
      <c r="K47" s="1502"/>
    </row>
    <row r="48" spans="1:11" ht="12.75" customHeight="1">
      <c r="A48" s="427" t="s">
        <v>830</v>
      </c>
      <c r="B48" s="429">
        <v>1422</v>
      </c>
      <c r="C48" s="1502"/>
      <c r="D48" s="1502"/>
      <c r="E48" s="1502"/>
      <c r="F48" s="1812">
        <v>0</v>
      </c>
      <c r="G48" s="1502"/>
      <c r="H48" s="1502"/>
      <c r="I48" s="1502"/>
      <c r="J48" s="1502"/>
      <c r="K48" s="1502"/>
    </row>
    <row r="49" spans="1:11" ht="12.75" customHeight="1">
      <c r="A49" s="427" t="s">
        <v>57</v>
      </c>
      <c r="B49" s="429">
        <v>1423</v>
      </c>
      <c r="C49" s="1502"/>
      <c r="D49" s="1502"/>
      <c r="E49" s="1502"/>
      <c r="F49" s="1812">
        <v>0</v>
      </c>
      <c r="G49" s="1502"/>
      <c r="H49" s="1502"/>
      <c r="I49" s="1502"/>
      <c r="J49" s="1502"/>
      <c r="K49" s="1502"/>
    </row>
    <row r="50" spans="1:11" ht="12.75" customHeight="1">
      <c r="A50" s="427" t="s">
        <v>58</v>
      </c>
      <c r="B50" s="429">
        <v>1424</v>
      </c>
      <c r="C50" s="1502"/>
      <c r="D50" s="1502"/>
      <c r="E50" s="1502"/>
      <c r="F50" s="1812">
        <v>0</v>
      </c>
      <c r="G50" s="1502"/>
      <c r="H50" s="1502"/>
      <c r="I50" s="1502"/>
      <c r="J50" s="1502"/>
      <c r="K50" s="1502"/>
    </row>
    <row r="51" spans="1:11" ht="12.75" customHeight="1">
      <c r="A51" s="1197" t="s">
        <v>59</v>
      </c>
      <c r="B51" s="475">
        <v>1431</v>
      </c>
      <c r="C51" s="1502"/>
      <c r="D51" s="1502"/>
      <c r="E51" s="1502"/>
      <c r="F51" s="1812">
        <v>0</v>
      </c>
      <c r="G51" s="1502"/>
      <c r="H51" s="1502"/>
      <c r="I51" s="1502"/>
      <c r="J51" s="1502"/>
      <c r="K51" s="1502"/>
    </row>
    <row r="52" spans="1:11" ht="12.75" customHeight="1">
      <c r="A52" s="1197" t="s">
        <v>1094</v>
      </c>
      <c r="B52" s="475">
        <v>1432</v>
      </c>
      <c r="C52" s="1502"/>
      <c r="D52" s="1502"/>
      <c r="E52" s="1502"/>
      <c r="F52" s="1812">
        <v>0</v>
      </c>
      <c r="G52" s="1502"/>
      <c r="H52" s="1502"/>
      <c r="I52" s="1502"/>
      <c r="J52" s="1502"/>
      <c r="K52" s="1502"/>
    </row>
    <row r="53" spans="1:11" ht="12.75" customHeight="1">
      <c r="A53" s="1197" t="s">
        <v>60</v>
      </c>
      <c r="B53" s="475">
        <v>1433</v>
      </c>
      <c r="C53" s="1502"/>
      <c r="D53" s="1502"/>
      <c r="E53" s="1502"/>
      <c r="F53" s="1812">
        <v>0</v>
      </c>
      <c r="G53" s="1502"/>
      <c r="H53" s="1502"/>
      <c r="I53" s="1502"/>
      <c r="J53" s="1502"/>
      <c r="K53" s="1502"/>
    </row>
    <row r="54" spans="1:11" ht="12.75" customHeight="1">
      <c r="A54" s="1197" t="s">
        <v>61</v>
      </c>
      <c r="B54" s="475">
        <v>1434</v>
      </c>
      <c r="C54" s="1502"/>
      <c r="D54" s="1502"/>
      <c r="E54" s="1502"/>
      <c r="F54" s="1812">
        <v>0</v>
      </c>
      <c r="G54" s="1502"/>
      <c r="H54" s="1502"/>
      <c r="I54" s="1502"/>
      <c r="J54" s="1502"/>
      <c r="K54" s="1502"/>
    </row>
    <row r="55" spans="1:11" ht="12.75" customHeight="1">
      <c r="A55" s="1197" t="s">
        <v>62</v>
      </c>
      <c r="B55" s="475">
        <v>1441</v>
      </c>
      <c r="C55" s="1502"/>
      <c r="D55" s="1502"/>
      <c r="E55" s="1502"/>
      <c r="F55" s="1812">
        <v>0</v>
      </c>
      <c r="G55" s="1502"/>
      <c r="H55" s="1502"/>
      <c r="I55" s="1502"/>
      <c r="J55" s="1502"/>
      <c r="K55" s="1502"/>
    </row>
    <row r="56" spans="1:11" ht="12.75" customHeight="1">
      <c r="A56" s="1197" t="s">
        <v>1095</v>
      </c>
      <c r="B56" s="475">
        <v>1442</v>
      </c>
      <c r="C56" s="1502"/>
      <c r="D56" s="1502"/>
      <c r="E56" s="1502"/>
      <c r="F56" s="1812">
        <v>0</v>
      </c>
      <c r="G56" s="1502"/>
      <c r="H56" s="1502"/>
      <c r="I56" s="1502"/>
      <c r="J56" s="1502"/>
      <c r="K56" s="1502"/>
    </row>
    <row r="57" spans="1:11" ht="12.75" customHeight="1">
      <c r="A57" s="1197" t="s">
        <v>484</v>
      </c>
      <c r="B57" s="475">
        <v>1443</v>
      </c>
      <c r="C57" s="1502"/>
      <c r="D57" s="1502"/>
      <c r="E57" s="1502"/>
      <c r="F57" s="1812">
        <v>0</v>
      </c>
      <c r="G57" s="1502"/>
      <c r="H57" s="1502"/>
      <c r="I57" s="1502"/>
      <c r="J57" s="1502"/>
      <c r="K57" s="1502"/>
    </row>
    <row r="58" spans="1:11" ht="12.75" customHeight="1">
      <c r="A58" s="1197" t="s">
        <v>64</v>
      </c>
      <c r="B58" s="475">
        <v>1444</v>
      </c>
      <c r="C58" s="1502"/>
      <c r="D58" s="1502"/>
      <c r="E58" s="1502"/>
      <c r="F58" s="1812">
        <v>0</v>
      </c>
      <c r="G58" s="1502"/>
      <c r="H58" s="1502"/>
      <c r="I58" s="1502"/>
      <c r="J58" s="1502"/>
      <c r="K58" s="1502"/>
    </row>
    <row r="59" spans="1:11" ht="12.75" customHeight="1">
      <c r="A59" s="1197" t="s">
        <v>870</v>
      </c>
      <c r="B59" s="475">
        <v>1451</v>
      </c>
      <c r="C59" s="1502"/>
      <c r="D59" s="1502"/>
      <c r="E59" s="1502"/>
      <c r="F59" s="1812">
        <v>0</v>
      </c>
      <c r="G59" s="1502"/>
      <c r="H59" s="1502"/>
      <c r="I59" s="1502"/>
      <c r="J59" s="1502"/>
      <c r="K59" s="1502"/>
    </row>
    <row r="60" spans="1:11" ht="12.75" customHeight="1">
      <c r="A60" s="1197" t="s">
        <v>1096</v>
      </c>
      <c r="B60" s="475">
        <v>1452</v>
      </c>
      <c r="C60" s="1502"/>
      <c r="D60" s="1502"/>
      <c r="E60" s="1502"/>
      <c r="F60" s="1812">
        <v>0</v>
      </c>
      <c r="G60" s="1502"/>
      <c r="H60" s="1502"/>
      <c r="I60" s="1502"/>
      <c r="J60" s="1502"/>
      <c r="K60" s="1502"/>
    </row>
    <row r="61" spans="1:11" ht="12.75" customHeight="1">
      <c r="A61" s="479" t="s">
        <v>871</v>
      </c>
      <c r="B61" s="475">
        <v>1453</v>
      </c>
      <c r="C61" s="1502"/>
      <c r="D61" s="1502"/>
      <c r="E61" s="1502"/>
      <c r="F61" s="1812">
        <v>0</v>
      </c>
      <c r="G61" s="1502"/>
      <c r="H61" s="1502"/>
      <c r="I61" s="1502"/>
      <c r="J61" s="1502"/>
      <c r="K61" s="1502"/>
    </row>
    <row r="62" spans="1:11" ht="12.75" customHeight="1">
      <c r="A62" s="1198" t="s">
        <v>872</v>
      </c>
      <c r="B62" s="476">
        <v>1454</v>
      </c>
      <c r="C62" s="1502"/>
      <c r="D62" s="1502"/>
      <c r="E62" s="1502"/>
      <c r="F62" s="1812">
        <v>0</v>
      </c>
      <c r="G62" s="1502"/>
      <c r="H62" s="1502"/>
      <c r="I62" s="1502"/>
      <c r="J62" s="1502"/>
      <c r="K62" s="1502"/>
    </row>
    <row r="63" spans="1:11" ht="12.75" customHeight="1" thickBot="1">
      <c r="A63" s="1334" t="s">
        <v>480</v>
      </c>
      <c r="B63" s="1335"/>
      <c r="C63" s="1502"/>
      <c r="D63" s="1502"/>
      <c r="E63" s="1502"/>
      <c r="F63" s="1518">
        <f>SUM(F42:F62)</f>
        <v>693620</v>
      </c>
      <c r="G63" s="1502"/>
      <c r="H63" s="1502"/>
      <c r="I63" s="1502"/>
      <c r="J63" s="1502"/>
      <c r="K63" s="1502"/>
    </row>
    <row r="64" spans="1:11" ht="15.75" customHeight="1" thickTop="1">
      <c r="A64" s="1261" t="s">
        <v>449</v>
      </c>
      <c r="B64" s="1262">
        <v>1500</v>
      </c>
      <c r="C64" s="1502"/>
      <c r="D64" s="1502"/>
      <c r="E64" s="1502"/>
      <c r="F64" s="1502"/>
      <c r="G64" s="1502"/>
      <c r="H64" s="1502"/>
      <c r="I64" s="1502"/>
      <c r="J64" s="1502"/>
      <c r="K64" s="1502"/>
    </row>
    <row r="65" spans="1:11" ht="12.75" customHeight="1">
      <c r="A65" s="427" t="s">
        <v>541</v>
      </c>
      <c r="B65" s="429">
        <v>1510</v>
      </c>
      <c r="C65" s="1812">
        <v>1810734</v>
      </c>
      <c r="D65" s="1812">
        <v>83068</v>
      </c>
      <c r="E65" s="1812">
        <v>269788</v>
      </c>
      <c r="F65" s="1812">
        <v>451604</v>
      </c>
      <c r="G65" s="1812">
        <v>79869</v>
      </c>
      <c r="H65" s="1812">
        <v>240254</v>
      </c>
      <c r="I65" s="1812">
        <v>708250</v>
      </c>
      <c r="J65" s="1812">
        <v>185882</v>
      </c>
      <c r="K65" s="1812">
        <v>26179</v>
      </c>
    </row>
    <row r="66" spans="1:11" ht="12.75" customHeight="1">
      <c r="A66" s="427" t="s">
        <v>672</v>
      </c>
      <c r="B66" s="429">
        <v>1520</v>
      </c>
      <c r="C66" s="1812">
        <v>0</v>
      </c>
      <c r="D66" s="1812">
        <v>0</v>
      </c>
      <c r="E66" s="1812">
        <v>0</v>
      </c>
      <c r="F66" s="1812">
        <v>0</v>
      </c>
      <c r="G66" s="1812">
        <v>0</v>
      </c>
      <c r="H66" s="1812">
        <v>0</v>
      </c>
      <c r="I66" s="1812">
        <v>0</v>
      </c>
      <c r="J66" s="1812">
        <v>0</v>
      </c>
      <c r="K66" s="1812">
        <v>0</v>
      </c>
    </row>
    <row r="67" spans="1:11" ht="12.75" customHeight="1" thickBot="1">
      <c r="A67" s="1334" t="s">
        <v>481</v>
      </c>
      <c r="B67" s="1335"/>
      <c r="C67" s="1518">
        <f>SUM(C65:C66)</f>
        <v>1810734</v>
      </c>
      <c r="D67" s="1518">
        <f t="shared" ref="D67:K67" si="2">SUM(D65:D66)</f>
        <v>83068</v>
      </c>
      <c r="E67" s="1518">
        <f t="shared" si="2"/>
        <v>269788</v>
      </c>
      <c r="F67" s="1518">
        <f t="shared" si="2"/>
        <v>451604</v>
      </c>
      <c r="G67" s="1518">
        <f t="shared" si="2"/>
        <v>79869</v>
      </c>
      <c r="H67" s="1518">
        <f t="shared" si="2"/>
        <v>240254</v>
      </c>
      <c r="I67" s="1518">
        <f t="shared" si="2"/>
        <v>708250</v>
      </c>
      <c r="J67" s="1518">
        <f t="shared" si="2"/>
        <v>185882</v>
      </c>
      <c r="K67" s="1518">
        <f t="shared" si="2"/>
        <v>26179</v>
      </c>
    </row>
    <row r="68" spans="1:11" ht="15.75" customHeight="1" thickTop="1">
      <c r="A68" s="1261" t="s">
        <v>450</v>
      </c>
      <c r="B68" s="1263">
        <v>1600</v>
      </c>
      <c r="C68" s="1552"/>
      <c r="D68" s="1502"/>
      <c r="E68" s="1502"/>
      <c r="F68" s="1502"/>
      <c r="G68" s="1502"/>
      <c r="H68" s="1502"/>
      <c r="I68" s="1502"/>
      <c r="J68" s="1502"/>
      <c r="K68" s="1502"/>
    </row>
    <row r="69" spans="1:11" ht="12.75" customHeight="1">
      <c r="A69" s="427" t="s">
        <v>659</v>
      </c>
      <c r="B69" s="429">
        <v>1611</v>
      </c>
      <c r="C69" s="1812">
        <v>554</v>
      </c>
      <c r="D69" s="1502"/>
      <c r="E69" s="1502"/>
      <c r="F69" s="1502"/>
      <c r="G69" s="1502"/>
      <c r="H69" s="1502"/>
      <c r="I69" s="1502"/>
      <c r="J69" s="1502"/>
      <c r="K69" s="1502"/>
    </row>
    <row r="70" spans="1:11" ht="12.75" customHeight="1">
      <c r="A70" s="427" t="s">
        <v>987</v>
      </c>
      <c r="B70" s="429">
        <v>1612</v>
      </c>
      <c r="C70" s="1830">
        <v>972</v>
      </c>
      <c r="D70" s="1502"/>
      <c r="E70" s="1502"/>
      <c r="F70" s="1502"/>
      <c r="G70" s="1502"/>
      <c r="H70" s="1502"/>
      <c r="I70" s="1502"/>
      <c r="J70" s="1502"/>
      <c r="K70" s="1502"/>
    </row>
    <row r="71" spans="1:11" ht="12.75" customHeight="1">
      <c r="A71" s="427" t="s">
        <v>269</v>
      </c>
      <c r="B71" s="429">
        <v>1613</v>
      </c>
      <c r="C71" s="1830">
        <v>26560</v>
      </c>
      <c r="D71" s="1502"/>
      <c r="E71" s="1502"/>
      <c r="F71" s="1502"/>
      <c r="G71" s="1502"/>
      <c r="H71" s="1502"/>
      <c r="I71" s="1502"/>
      <c r="J71" s="1502"/>
      <c r="K71" s="1502"/>
    </row>
    <row r="72" spans="1:11" ht="12.75" customHeight="1">
      <c r="A72" s="427" t="s">
        <v>23</v>
      </c>
      <c r="B72" s="429">
        <v>1614</v>
      </c>
      <c r="C72" s="1830">
        <v>0</v>
      </c>
      <c r="D72" s="1502"/>
      <c r="E72" s="1502"/>
      <c r="F72" s="1502"/>
      <c r="G72" s="1502"/>
      <c r="H72" s="1502"/>
      <c r="I72" s="1502"/>
      <c r="J72" s="1502"/>
      <c r="K72" s="1502"/>
    </row>
    <row r="73" spans="1:11" ht="12.75" customHeight="1">
      <c r="A73" s="427" t="s">
        <v>988</v>
      </c>
      <c r="B73" s="429">
        <v>1620</v>
      </c>
      <c r="C73" s="1830">
        <v>0</v>
      </c>
      <c r="D73" s="1502"/>
      <c r="E73" s="1502"/>
      <c r="F73" s="1502"/>
      <c r="G73" s="1502"/>
      <c r="H73" s="1502"/>
      <c r="I73" s="1502"/>
      <c r="J73" s="1502"/>
      <c r="K73" s="1502"/>
    </row>
    <row r="74" spans="1:11" ht="12.75" customHeight="1">
      <c r="A74" s="427" t="s">
        <v>24</v>
      </c>
      <c r="B74" s="429">
        <v>1690</v>
      </c>
      <c r="C74" s="1830">
        <v>22260</v>
      </c>
      <c r="D74" s="1502"/>
      <c r="E74" s="1502"/>
      <c r="F74" s="1502"/>
      <c r="G74" s="1502"/>
      <c r="H74" s="1502"/>
      <c r="I74" s="1502"/>
      <c r="J74" s="1502"/>
      <c r="K74" s="1502"/>
    </row>
    <row r="75" spans="1:11" ht="12.75" customHeight="1" thickBot="1">
      <c r="A75" s="1334" t="s">
        <v>542</v>
      </c>
      <c r="B75" s="1335"/>
      <c r="C75" s="1518">
        <f>SUM(C69:C74)</f>
        <v>50346</v>
      </c>
      <c r="D75" s="1502"/>
      <c r="E75" s="1502"/>
      <c r="F75" s="1502"/>
      <c r="G75" s="1502"/>
      <c r="H75" s="1502"/>
      <c r="I75" s="1502"/>
      <c r="J75" s="1502"/>
      <c r="K75" s="1502"/>
    </row>
    <row r="76" spans="1:11" ht="15.75" customHeight="1" thickTop="1">
      <c r="A76" s="1261" t="s">
        <v>873</v>
      </c>
      <c r="B76" s="1263">
        <v>1700</v>
      </c>
      <c r="C76" s="1552"/>
      <c r="D76" s="1502"/>
      <c r="E76" s="1502"/>
      <c r="F76" s="1502"/>
      <c r="G76" s="1502"/>
      <c r="H76" s="1502"/>
      <c r="I76" s="1502"/>
      <c r="J76" s="1502"/>
      <c r="K76" s="1502"/>
    </row>
    <row r="77" spans="1:11" ht="12.75" customHeight="1">
      <c r="A77" s="427" t="s">
        <v>543</v>
      </c>
      <c r="B77" s="429">
        <v>1711</v>
      </c>
      <c r="C77" s="1822">
        <v>28524</v>
      </c>
      <c r="D77" s="1812">
        <v>0</v>
      </c>
      <c r="E77" s="1502"/>
      <c r="F77" s="1502"/>
      <c r="G77" s="1502"/>
      <c r="H77" s="1502"/>
      <c r="I77" s="1502"/>
      <c r="J77" s="1502"/>
      <c r="K77" s="1502"/>
    </row>
    <row r="78" spans="1:11" ht="12.75" customHeight="1">
      <c r="A78" s="427" t="s">
        <v>75</v>
      </c>
      <c r="B78" s="429">
        <v>1719</v>
      </c>
      <c r="C78" s="1830">
        <v>3750</v>
      </c>
      <c r="D78" s="1812">
        <v>0</v>
      </c>
      <c r="E78" s="1502"/>
      <c r="F78" s="1502"/>
      <c r="G78" s="1502"/>
      <c r="H78" s="1502"/>
      <c r="I78" s="1502"/>
      <c r="J78" s="1502"/>
      <c r="K78" s="1502"/>
    </row>
    <row r="79" spans="1:11" ht="12.75" customHeight="1">
      <c r="A79" s="427" t="s">
        <v>544</v>
      </c>
      <c r="B79" s="429">
        <v>1720</v>
      </c>
      <c r="C79" s="1830">
        <v>2166</v>
      </c>
      <c r="D79" s="1812">
        <v>0</v>
      </c>
      <c r="E79" s="1502"/>
      <c r="F79" s="1502"/>
      <c r="G79" s="1502"/>
      <c r="H79" s="1502"/>
      <c r="I79" s="1502"/>
      <c r="J79" s="1502"/>
      <c r="K79" s="1502"/>
    </row>
    <row r="80" spans="1:11" ht="12.75" customHeight="1">
      <c r="A80" s="427" t="s">
        <v>545</v>
      </c>
      <c r="B80" s="429">
        <v>1730</v>
      </c>
      <c r="C80" s="1830">
        <v>0</v>
      </c>
      <c r="D80" s="1812">
        <v>0</v>
      </c>
      <c r="E80" s="1502"/>
      <c r="F80" s="1502"/>
      <c r="G80" s="1502"/>
      <c r="H80" s="1502"/>
      <c r="I80" s="1502"/>
      <c r="J80" s="1502"/>
      <c r="K80" s="1502"/>
    </row>
    <row r="81" spans="1:11" ht="12.75" customHeight="1">
      <c r="A81" s="427" t="s">
        <v>25</v>
      </c>
      <c r="B81" s="429">
        <v>1790</v>
      </c>
      <c r="C81" s="1830">
        <v>522</v>
      </c>
      <c r="D81" s="1812">
        <v>36674</v>
      </c>
      <c r="E81" s="1502"/>
      <c r="F81" s="1502"/>
      <c r="G81" s="1502"/>
      <c r="H81" s="1502"/>
      <c r="I81" s="1502"/>
      <c r="J81" s="1502"/>
      <c r="K81" s="1502"/>
    </row>
    <row r="82" spans="1:11" ht="12.75" customHeight="1" thickBot="1">
      <c r="A82" s="1334" t="s">
        <v>238</v>
      </c>
      <c r="B82" s="1335"/>
      <c r="C82" s="1551">
        <f>SUM(C77:C81)</f>
        <v>34962</v>
      </c>
      <c r="D82" s="1518">
        <f>SUM(D77:D81)</f>
        <v>36674</v>
      </c>
      <c r="E82" s="1502"/>
      <c r="F82" s="1502"/>
      <c r="G82" s="1502"/>
      <c r="H82" s="1502"/>
      <c r="I82" s="1502"/>
      <c r="J82" s="1502"/>
      <c r="K82" s="1502"/>
    </row>
    <row r="83" spans="1:11" ht="15.75" customHeight="1" thickTop="1">
      <c r="A83" s="1261" t="s">
        <v>239</v>
      </c>
      <c r="B83" s="1263">
        <v>1800</v>
      </c>
      <c r="C83" s="1552"/>
      <c r="D83" s="1502"/>
      <c r="E83" s="1502"/>
      <c r="F83" s="1502"/>
      <c r="G83" s="1502"/>
      <c r="H83" s="1502"/>
      <c r="I83" s="1502"/>
      <c r="J83" s="1502"/>
      <c r="K83" s="1502"/>
    </row>
    <row r="84" spans="1:11" ht="12.75" customHeight="1">
      <c r="A84" s="427" t="s">
        <v>546</v>
      </c>
      <c r="B84" s="429">
        <v>1811</v>
      </c>
      <c r="C84" s="1812">
        <v>0</v>
      </c>
      <c r="D84" s="1502"/>
      <c r="E84" s="1502"/>
      <c r="F84" s="1502"/>
      <c r="G84" s="1502"/>
      <c r="H84" s="1502"/>
      <c r="I84" s="1502"/>
      <c r="J84" s="1502"/>
      <c r="K84" s="1502"/>
    </row>
    <row r="85" spans="1:11" ht="12.75" customHeight="1">
      <c r="A85" s="427" t="s">
        <v>547</v>
      </c>
      <c r="B85" s="429">
        <v>1812</v>
      </c>
      <c r="C85" s="1830">
        <v>0</v>
      </c>
      <c r="D85" s="1502"/>
      <c r="E85" s="1502"/>
      <c r="F85" s="1502"/>
      <c r="G85" s="1502"/>
      <c r="H85" s="1502"/>
      <c r="I85" s="1502"/>
      <c r="J85" s="1502"/>
      <c r="K85" s="1502"/>
    </row>
    <row r="86" spans="1:11" ht="12.75" customHeight="1">
      <c r="A86" s="427" t="s">
        <v>989</v>
      </c>
      <c r="B86" s="429">
        <v>1813</v>
      </c>
      <c r="C86" s="1830">
        <v>0</v>
      </c>
      <c r="D86" s="1502"/>
      <c r="E86" s="1502"/>
      <c r="F86" s="1502"/>
      <c r="G86" s="1502"/>
      <c r="H86" s="1502"/>
      <c r="I86" s="1502"/>
      <c r="J86" s="1502"/>
      <c r="K86" s="1502"/>
    </row>
    <row r="87" spans="1:11" ht="12.75" customHeight="1">
      <c r="A87" s="427" t="s">
        <v>76</v>
      </c>
      <c r="B87" s="429">
        <v>1819</v>
      </c>
      <c r="C87" s="1830">
        <v>0</v>
      </c>
      <c r="D87" s="1502"/>
      <c r="E87" s="1502"/>
      <c r="F87" s="1502"/>
      <c r="G87" s="1502"/>
      <c r="H87" s="1502"/>
      <c r="I87" s="1502"/>
      <c r="J87" s="1502"/>
      <c r="K87" s="1502"/>
    </row>
    <row r="88" spans="1:11" ht="12.75" customHeight="1">
      <c r="A88" s="427" t="s">
        <v>548</v>
      </c>
      <c r="B88" s="429">
        <v>1821</v>
      </c>
      <c r="C88" s="1830">
        <v>0</v>
      </c>
      <c r="D88" s="1502"/>
      <c r="E88" s="1502"/>
      <c r="F88" s="1502"/>
      <c r="G88" s="1502"/>
      <c r="H88" s="1502"/>
      <c r="I88" s="1502"/>
      <c r="J88" s="1502"/>
      <c r="K88" s="1502"/>
    </row>
    <row r="89" spans="1:11" ht="12.75" customHeight="1">
      <c r="A89" s="427" t="s">
        <v>706</v>
      </c>
      <c r="B89" s="429">
        <v>1822</v>
      </c>
      <c r="C89" s="1830">
        <v>0</v>
      </c>
      <c r="D89" s="1502"/>
      <c r="E89" s="1502"/>
      <c r="F89" s="1502"/>
      <c r="G89" s="1502"/>
      <c r="H89" s="1502"/>
      <c r="I89" s="1502"/>
      <c r="J89" s="1502"/>
      <c r="K89" s="1502"/>
    </row>
    <row r="90" spans="1:11" ht="12.75" customHeight="1">
      <c r="A90" s="427" t="s">
        <v>137</v>
      </c>
      <c r="B90" s="429">
        <v>1823</v>
      </c>
      <c r="C90" s="1830">
        <v>0</v>
      </c>
      <c r="D90" s="1502"/>
      <c r="E90" s="1502"/>
      <c r="F90" s="1502"/>
      <c r="G90" s="1502"/>
      <c r="H90" s="1502"/>
      <c r="I90" s="1502"/>
      <c r="J90" s="1502"/>
      <c r="K90" s="1502"/>
    </row>
    <row r="91" spans="1:11" ht="12.75" customHeight="1">
      <c r="A91" s="427" t="s">
        <v>26</v>
      </c>
      <c r="B91" s="429">
        <v>1829</v>
      </c>
      <c r="C91" s="1830">
        <v>0</v>
      </c>
      <c r="D91" s="1502"/>
      <c r="E91" s="1502"/>
      <c r="F91" s="1502"/>
      <c r="G91" s="1502"/>
      <c r="H91" s="1502"/>
      <c r="I91" s="1502"/>
      <c r="J91" s="1502"/>
      <c r="K91" s="1502"/>
    </row>
    <row r="92" spans="1:11" ht="12.75" customHeight="1">
      <c r="A92" s="427" t="s">
        <v>754</v>
      </c>
      <c r="B92" s="429">
        <v>1890</v>
      </c>
      <c r="C92" s="1830">
        <v>0</v>
      </c>
      <c r="D92" s="1502"/>
      <c r="E92" s="1502"/>
      <c r="F92" s="1502"/>
      <c r="G92" s="1502"/>
      <c r="H92" s="1502"/>
      <c r="I92" s="1502"/>
      <c r="J92" s="1502"/>
      <c r="K92" s="1502"/>
    </row>
    <row r="93" spans="1:11" ht="12.75" customHeight="1" thickBot="1">
      <c r="A93" s="1334" t="s">
        <v>240</v>
      </c>
      <c r="B93" s="1335"/>
      <c r="C93" s="1518">
        <f>SUM(C84:C92)</f>
        <v>0</v>
      </c>
      <c r="D93" s="1502"/>
      <c r="E93" s="1502"/>
      <c r="F93" s="1502"/>
      <c r="G93" s="1502"/>
      <c r="H93" s="1502"/>
      <c r="I93" s="1502"/>
      <c r="J93" s="1502"/>
      <c r="K93" s="1502"/>
    </row>
    <row r="94" spans="1:11" ht="15.75" customHeight="1" thickTop="1">
      <c r="A94" s="1261" t="s">
        <v>1124</v>
      </c>
      <c r="B94" s="1263">
        <v>1900</v>
      </c>
      <c r="C94" s="1552"/>
      <c r="D94" s="1538"/>
      <c r="E94" s="1502"/>
      <c r="F94" s="1502"/>
      <c r="G94" s="1502"/>
      <c r="H94" s="1502"/>
      <c r="I94" s="1502"/>
      <c r="J94" s="1502"/>
      <c r="K94" s="1502"/>
    </row>
    <row r="95" spans="1:11" ht="12.75" customHeight="1">
      <c r="A95" s="427" t="s">
        <v>1052</v>
      </c>
      <c r="B95" s="429">
        <v>1910</v>
      </c>
      <c r="C95" s="1812">
        <v>20601</v>
      </c>
      <c r="D95" s="1830">
        <v>841056</v>
      </c>
      <c r="E95" s="1538"/>
      <c r="F95" s="1538"/>
      <c r="G95" s="1538"/>
      <c r="H95" s="1538"/>
      <c r="I95" s="1538"/>
      <c r="J95" s="1538"/>
      <c r="K95" s="1538"/>
    </row>
    <row r="96" spans="1:11" ht="12.75" customHeight="1">
      <c r="A96" s="427" t="s">
        <v>386</v>
      </c>
      <c r="B96" s="429">
        <v>1920</v>
      </c>
      <c r="C96" s="1830">
        <v>110731</v>
      </c>
      <c r="D96" s="1830">
        <v>0</v>
      </c>
      <c r="E96" s="1821">
        <v>0</v>
      </c>
      <c r="F96" s="1814">
        <v>0</v>
      </c>
      <c r="G96" s="1814">
        <v>0</v>
      </c>
      <c r="H96" s="1814">
        <v>584127</v>
      </c>
      <c r="I96" s="1814">
        <v>0</v>
      </c>
      <c r="J96" s="1814">
        <v>0</v>
      </c>
      <c r="K96" s="1814">
        <v>0</v>
      </c>
    </row>
    <row r="97" spans="1:12" ht="12.75" customHeight="1">
      <c r="A97" s="1196" t="s">
        <v>241</v>
      </c>
      <c r="B97" s="477">
        <v>1930</v>
      </c>
      <c r="C97" s="1830">
        <v>0</v>
      </c>
      <c r="D97" s="1812">
        <v>0</v>
      </c>
      <c r="E97" s="1817">
        <v>0</v>
      </c>
      <c r="F97" s="1812">
        <v>0</v>
      </c>
      <c r="G97" s="1812">
        <v>0</v>
      </c>
      <c r="H97" s="1812">
        <v>0</v>
      </c>
      <c r="I97" s="1812">
        <v>0</v>
      </c>
      <c r="J97" s="1812">
        <v>0</v>
      </c>
      <c r="K97" s="1812">
        <v>0</v>
      </c>
    </row>
    <row r="98" spans="1:12" ht="12.75" customHeight="1">
      <c r="A98" s="427" t="s">
        <v>187</v>
      </c>
      <c r="B98" s="429">
        <v>1940</v>
      </c>
      <c r="C98" s="1830">
        <v>0</v>
      </c>
      <c r="D98" s="1812">
        <v>0</v>
      </c>
      <c r="E98" s="1533"/>
      <c r="F98" s="1812">
        <v>0</v>
      </c>
      <c r="G98" s="1533"/>
      <c r="H98" s="1533"/>
      <c r="I98" s="1531"/>
      <c r="J98" s="1533"/>
      <c r="K98" s="1533"/>
    </row>
    <row r="99" spans="1:12" ht="12.75" customHeight="1">
      <c r="A99" s="427" t="s">
        <v>813</v>
      </c>
      <c r="B99" s="429">
        <v>1950</v>
      </c>
      <c r="C99" s="1830">
        <v>362912</v>
      </c>
      <c r="D99" s="1812">
        <v>49548</v>
      </c>
      <c r="E99" s="1812">
        <v>0</v>
      </c>
      <c r="F99" s="1812">
        <v>120255</v>
      </c>
      <c r="G99" s="1812">
        <v>10055</v>
      </c>
      <c r="H99" s="1812">
        <v>31</v>
      </c>
      <c r="I99" s="1502"/>
      <c r="J99" s="1812">
        <v>0</v>
      </c>
      <c r="K99" s="1812">
        <v>0</v>
      </c>
    </row>
    <row r="100" spans="1:12" ht="12.75" customHeight="1">
      <c r="A100" s="427" t="s">
        <v>242</v>
      </c>
      <c r="B100" s="429">
        <v>1960</v>
      </c>
      <c r="C100" s="1830">
        <v>0</v>
      </c>
      <c r="D100" s="1830">
        <v>20587</v>
      </c>
      <c r="E100" s="1830">
        <v>0</v>
      </c>
      <c r="F100" s="1830">
        <v>0</v>
      </c>
      <c r="G100" s="1830">
        <v>0</v>
      </c>
      <c r="H100" s="1830">
        <v>0</v>
      </c>
      <c r="I100" s="1813">
        <v>0</v>
      </c>
      <c r="J100" s="1820">
        <v>0</v>
      </c>
      <c r="K100" s="1813">
        <v>0</v>
      </c>
    </row>
    <row r="101" spans="1:12" ht="12.75" customHeight="1">
      <c r="A101" s="427" t="s">
        <v>243</v>
      </c>
      <c r="B101" s="429">
        <v>1970</v>
      </c>
      <c r="C101" s="1820">
        <v>20849</v>
      </c>
      <c r="D101" s="1544"/>
      <c r="E101" s="1509"/>
      <c r="F101" s="1544"/>
      <c r="G101" s="1506"/>
      <c r="H101" s="1544"/>
      <c r="I101" s="1502"/>
      <c r="J101" s="1506"/>
      <c r="K101" s="1506"/>
    </row>
    <row r="102" spans="1:12" ht="12.75" customHeight="1">
      <c r="A102" s="427" t="s">
        <v>244</v>
      </c>
      <c r="B102" s="429">
        <v>1980</v>
      </c>
      <c r="C102" s="1820">
        <v>0</v>
      </c>
      <c r="D102" s="1820">
        <v>0</v>
      </c>
      <c r="E102" s="1820">
        <v>0</v>
      </c>
      <c r="F102" s="1820">
        <v>0</v>
      </c>
      <c r="G102" s="1820">
        <v>0</v>
      </c>
      <c r="H102" s="1820">
        <v>0</v>
      </c>
      <c r="I102" s="1813">
        <v>0</v>
      </c>
      <c r="J102" s="1820">
        <v>0</v>
      </c>
      <c r="K102" s="1813">
        <v>0</v>
      </c>
    </row>
    <row r="103" spans="1:12" ht="12.75" customHeight="1">
      <c r="A103" s="427" t="s">
        <v>340</v>
      </c>
      <c r="B103" s="429">
        <v>1983</v>
      </c>
      <c r="C103" s="1502"/>
      <c r="D103" s="1502"/>
      <c r="E103" s="1831">
        <v>0</v>
      </c>
      <c r="F103" s="1502"/>
      <c r="G103" s="1502"/>
      <c r="H103" s="1831">
        <v>0</v>
      </c>
      <c r="I103" s="1502"/>
      <c r="J103" s="1531"/>
      <c r="K103" s="1531"/>
    </row>
    <row r="104" spans="1:12" ht="12.75" customHeight="1">
      <c r="A104" s="427" t="s">
        <v>822</v>
      </c>
      <c r="B104" s="429">
        <v>1991</v>
      </c>
      <c r="C104" s="1820">
        <v>0</v>
      </c>
      <c r="D104" s="1812">
        <v>0</v>
      </c>
      <c r="E104" s="1814">
        <v>0</v>
      </c>
      <c r="F104" s="1813">
        <v>0</v>
      </c>
      <c r="G104" s="1813">
        <v>0</v>
      </c>
      <c r="H104" s="1812">
        <v>0</v>
      </c>
      <c r="I104" s="1502"/>
      <c r="J104" s="1502"/>
      <c r="K104" s="1502"/>
    </row>
    <row r="105" spans="1:12" ht="12.75" customHeight="1">
      <c r="A105" s="427" t="s">
        <v>814</v>
      </c>
      <c r="B105" s="429">
        <v>1992</v>
      </c>
      <c r="C105" s="1812">
        <v>0</v>
      </c>
      <c r="D105" s="1557"/>
      <c r="E105" s="1502"/>
      <c r="F105" s="1502"/>
      <c r="G105" s="1502"/>
      <c r="H105" s="1531"/>
      <c r="I105" s="1502"/>
      <c r="J105" s="1502"/>
      <c r="K105" s="1502"/>
    </row>
    <row r="106" spans="1:12" ht="12.75" customHeight="1">
      <c r="A106" s="427" t="s">
        <v>1407</v>
      </c>
      <c r="B106" s="429">
        <v>1993</v>
      </c>
      <c r="C106" s="1812">
        <v>86914</v>
      </c>
      <c r="D106" s="1820">
        <v>0</v>
      </c>
      <c r="E106" s="1813">
        <v>0</v>
      </c>
      <c r="F106" s="1813">
        <v>0</v>
      </c>
      <c r="G106" s="1813">
        <v>0</v>
      </c>
      <c r="H106" s="1813">
        <v>0</v>
      </c>
      <c r="I106" s="1538"/>
      <c r="J106" s="1812">
        <v>0</v>
      </c>
      <c r="K106" s="1812">
        <v>0</v>
      </c>
    </row>
    <row r="107" spans="1:12" ht="12.75" customHeight="1">
      <c r="A107" s="427" t="s">
        <v>77</v>
      </c>
      <c r="B107" s="429">
        <v>1999</v>
      </c>
      <c r="C107" s="1830">
        <v>529360</v>
      </c>
      <c r="D107" s="1812">
        <v>683362</v>
      </c>
      <c r="E107" s="1812">
        <v>0</v>
      </c>
      <c r="F107" s="1812">
        <v>2171</v>
      </c>
      <c r="G107" s="1812">
        <v>0</v>
      </c>
      <c r="H107" s="1812">
        <v>170802</v>
      </c>
      <c r="I107" s="1812">
        <v>0</v>
      </c>
      <c r="J107" s="1820">
        <v>0</v>
      </c>
      <c r="K107" s="1813">
        <v>0</v>
      </c>
    </row>
    <row r="108" spans="1:12" ht="12.75" customHeight="1" thickBot="1">
      <c r="A108" s="1334" t="s">
        <v>482</v>
      </c>
      <c r="B108" s="1336"/>
      <c r="C108" s="1551">
        <f>SUM(C95:C107)</f>
        <v>1131367</v>
      </c>
      <c r="D108" s="1551">
        <f t="shared" ref="D108:K108" si="3">SUM(D95:D107)</f>
        <v>1594553</v>
      </c>
      <c r="E108" s="1551">
        <f t="shared" si="3"/>
        <v>0</v>
      </c>
      <c r="F108" s="1551">
        <f t="shared" si="3"/>
        <v>122426</v>
      </c>
      <c r="G108" s="1551">
        <f t="shared" si="3"/>
        <v>10055</v>
      </c>
      <c r="H108" s="1551">
        <f t="shared" si="3"/>
        <v>754960</v>
      </c>
      <c r="I108" s="1551">
        <f t="shared" si="3"/>
        <v>0</v>
      </c>
      <c r="J108" s="1551">
        <f t="shared" si="3"/>
        <v>0</v>
      </c>
      <c r="K108" s="1518">
        <f t="shared" si="3"/>
        <v>0</v>
      </c>
    </row>
    <row r="109" spans="1:12" ht="14.25" thickTop="1" thickBot="1">
      <c r="A109" s="1337" t="s">
        <v>245</v>
      </c>
      <c r="B109" s="1338" t="s">
        <v>564</v>
      </c>
      <c r="C109" s="1558">
        <f t="shared" ref="C109:K109" si="4">SUM(C12,C18,C40,C63,C67,C75,C82,C93,C108,)</f>
        <v>101945642</v>
      </c>
      <c r="D109" s="1558">
        <f t="shared" si="4"/>
        <v>17369398</v>
      </c>
      <c r="E109" s="1558">
        <f t="shared" si="4"/>
        <v>17433777</v>
      </c>
      <c r="F109" s="1558">
        <f t="shared" si="4"/>
        <v>15223206</v>
      </c>
      <c r="G109" s="1558">
        <f t="shared" si="4"/>
        <v>9365438</v>
      </c>
      <c r="H109" s="1558">
        <f t="shared" si="4"/>
        <v>12555804</v>
      </c>
      <c r="I109" s="1558">
        <f t="shared" si="4"/>
        <v>1682219</v>
      </c>
      <c r="J109" s="1558">
        <f t="shared" si="4"/>
        <v>5118326</v>
      </c>
      <c r="K109" s="1550">
        <f t="shared" si="4"/>
        <v>7187060</v>
      </c>
    </row>
    <row r="110" spans="1:12" ht="30" customHeight="1" thickTop="1">
      <c r="A110" s="1254" t="s">
        <v>341</v>
      </c>
      <c r="B110" s="1255"/>
      <c r="C110" s="1524"/>
      <c r="D110" s="1524"/>
      <c r="E110" s="1524"/>
      <c r="F110" s="1524"/>
      <c r="G110" s="1524"/>
      <c r="H110" s="1524"/>
      <c r="I110" s="1524"/>
      <c r="J110" s="1524"/>
      <c r="K110" s="1536"/>
    </row>
    <row r="111" spans="1:12" ht="12.75" customHeight="1">
      <c r="A111" s="436" t="s">
        <v>815</v>
      </c>
      <c r="B111" s="435">
        <v>2100</v>
      </c>
      <c r="C111" s="1822">
        <v>18429</v>
      </c>
      <c r="D111" s="1814">
        <v>0</v>
      </c>
      <c r="E111" s="1557"/>
      <c r="F111" s="1814">
        <v>0</v>
      </c>
      <c r="G111" s="1814">
        <v>0</v>
      </c>
      <c r="H111" s="1557"/>
      <c r="I111" s="1502"/>
      <c r="J111" s="1502"/>
      <c r="K111" s="1502"/>
    </row>
    <row r="112" spans="1:12" ht="12.75" customHeight="1">
      <c r="A112" s="427" t="s">
        <v>816</v>
      </c>
      <c r="B112" s="429">
        <v>2200</v>
      </c>
      <c r="C112" s="1830">
        <v>0</v>
      </c>
      <c r="D112" s="1812">
        <v>0</v>
      </c>
      <c r="E112" s="1557"/>
      <c r="F112" s="1812">
        <v>0</v>
      </c>
      <c r="G112" s="1812">
        <v>0</v>
      </c>
      <c r="H112" s="1557"/>
      <c r="I112" s="1502"/>
      <c r="J112" s="1502"/>
      <c r="K112" s="1502"/>
      <c r="L112" s="473"/>
    </row>
    <row r="113" spans="1:11" ht="12.75" customHeight="1">
      <c r="A113" s="427" t="s">
        <v>27</v>
      </c>
      <c r="B113" s="429">
        <v>2300</v>
      </c>
      <c r="C113" s="1830">
        <v>0</v>
      </c>
      <c r="D113" s="1812">
        <v>0</v>
      </c>
      <c r="E113" s="1557"/>
      <c r="F113" s="1812">
        <v>0</v>
      </c>
      <c r="G113" s="1812">
        <v>0</v>
      </c>
      <c r="H113" s="1557"/>
      <c r="I113" s="1502"/>
      <c r="J113" s="1502"/>
      <c r="K113" s="1502"/>
    </row>
    <row r="114" spans="1:11" ht="13.5" thickBot="1">
      <c r="A114" s="1339" t="s">
        <v>798</v>
      </c>
      <c r="B114" s="1340" t="s">
        <v>563</v>
      </c>
      <c r="C114" s="1559">
        <f>SUM(C111:C113)</f>
        <v>18429</v>
      </c>
      <c r="D114" s="1559">
        <f>SUM(D111:D113)</f>
        <v>0</v>
      </c>
      <c r="E114" s="1557" t="s">
        <v>1156</v>
      </c>
      <c r="F114" s="1559">
        <f>SUM(F111:F113)</f>
        <v>0</v>
      </c>
      <c r="G114" s="1559">
        <f>SUM(G111:G113)</f>
        <v>0</v>
      </c>
      <c r="H114" s="1557"/>
      <c r="I114" s="1502"/>
      <c r="J114" s="1502"/>
      <c r="K114" s="1502"/>
    </row>
    <row r="115" spans="1:11" ht="16.7" customHeight="1" thickTop="1">
      <c r="A115" s="1256" t="s">
        <v>795</v>
      </c>
      <c r="B115" s="1257"/>
      <c r="C115" s="1523"/>
      <c r="D115" s="1524"/>
      <c r="E115" s="1524"/>
      <c r="F115" s="1524"/>
      <c r="G115" s="1524"/>
      <c r="H115" s="1524"/>
      <c r="I115" s="1524"/>
      <c r="J115" s="1524"/>
      <c r="K115" s="1536"/>
    </row>
    <row r="116" spans="1:11" ht="18" customHeight="1">
      <c r="A116" s="1264" t="s">
        <v>1468</v>
      </c>
      <c r="B116" s="1265"/>
      <c r="C116" s="1560"/>
      <c r="D116" s="1538"/>
      <c r="E116" s="1557"/>
      <c r="F116" s="1538"/>
      <c r="G116" s="1538"/>
      <c r="H116" s="1557"/>
      <c r="I116" s="1502"/>
      <c r="J116" s="1538"/>
      <c r="K116" s="1538"/>
    </row>
    <row r="117" spans="1:11" ht="12.75" customHeight="1">
      <c r="A117" s="427" t="s">
        <v>1637</v>
      </c>
      <c r="B117" s="478">
        <v>3001</v>
      </c>
      <c r="C117" s="1822">
        <v>153044153</v>
      </c>
      <c r="D117" s="1814">
        <v>0</v>
      </c>
      <c r="E117" s="1812">
        <v>0</v>
      </c>
      <c r="F117" s="1814">
        <v>0</v>
      </c>
      <c r="G117" s="1814">
        <v>0</v>
      </c>
      <c r="H117" s="1812">
        <v>2500000</v>
      </c>
      <c r="I117" s="1502"/>
      <c r="J117" s="1813">
        <v>0</v>
      </c>
      <c r="K117" s="1812">
        <v>0</v>
      </c>
    </row>
    <row r="118" spans="1:11" ht="12.75" customHeight="1">
      <c r="A118" s="427" t="s">
        <v>1754</v>
      </c>
      <c r="B118" s="478">
        <v>3002</v>
      </c>
      <c r="C118" s="1830">
        <v>0</v>
      </c>
      <c r="D118" s="1812">
        <v>0</v>
      </c>
      <c r="E118" s="1812">
        <v>0</v>
      </c>
      <c r="F118" s="1812">
        <v>0</v>
      </c>
      <c r="G118" s="1812">
        <v>0</v>
      </c>
      <c r="H118" s="1812">
        <v>0</v>
      </c>
      <c r="I118" s="1502"/>
      <c r="J118" s="1813">
        <v>0</v>
      </c>
      <c r="K118" s="1812">
        <v>0</v>
      </c>
    </row>
    <row r="119" spans="1:11" ht="12.75" customHeight="1">
      <c r="A119" s="427" t="s">
        <v>1755</v>
      </c>
      <c r="B119" s="478">
        <v>3005</v>
      </c>
      <c r="C119" s="1830">
        <v>0</v>
      </c>
      <c r="D119" s="1812">
        <v>0</v>
      </c>
      <c r="E119" s="1812">
        <v>0</v>
      </c>
      <c r="F119" s="1812">
        <v>0</v>
      </c>
      <c r="G119" s="1812">
        <v>0</v>
      </c>
      <c r="H119" s="1812">
        <v>0</v>
      </c>
      <c r="I119" s="1502"/>
      <c r="J119" s="1813">
        <v>0</v>
      </c>
      <c r="K119" s="1812">
        <v>0</v>
      </c>
    </row>
    <row r="120" spans="1:11" ht="12.75" customHeight="1">
      <c r="A120" s="1467" t="s">
        <v>1872</v>
      </c>
      <c r="B120" s="478">
        <v>3030</v>
      </c>
      <c r="C120" s="1830"/>
      <c r="D120" s="1812"/>
      <c r="E120" s="1812"/>
      <c r="F120" s="1812"/>
      <c r="G120" s="1812"/>
      <c r="H120" s="1812"/>
      <c r="I120" s="1502"/>
      <c r="J120" s="1813"/>
      <c r="K120" s="1812"/>
    </row>
    <row r="121" spans="1:11">
      <c r="A121" s="1197" t="s">
        <v>1756</v>
      </c>
      <c r="B121" s="480">
        <v>3099</v>
      </c>
      <c r="C121" s="1830">
        <v>0</v>
      </c>
      <c r="D121" s="1812">
        <v>0</v>
      </c>
      <c r="E121" s="1812">
        <v>0</v>
      </c>
      <c r="F121" s="1812">
        <v>0</v>
      </c>
      <c r="G121" s="1812">
        <v>0</v>
      </c>
      <c r="H121" s="1812">
        <v>0</v>
      </c>
      <c r="I121" s="1502"/>
      <c r="J121" s="1813">
        <v>0</v>
      </c>
      <c r="K121" s="1812">
        <v>0</v>
      </c>
    </row>
    <row r="122" spans="1:11" ht="12.6" customHeight="1" thickBot="1">
      <c r="A122" s="1334" t="s">
        <v>483</v>
      </c>
      <c r="B122" s="1341"/>
      <c r="C122" s="1551">
        <f t="shared" ref="C122:H122" si="5">SUM(C117:C121)</f>
        <v>153044153</v>
      </c>
      <c r="D122" s="1551">
        <f t="shared" si="5"/>
        <v>0</v>
      </c>
      <c r="E122" s="1551">
        <f t="shared" si="5"/>
        <v>0</v>
      </c>
      <c r="F122" s="1551">
        <f t="shared" si="5"/>
        <v>0</v>
      </c>
      <c r="G122" s="1551">
        <f t="shared" si="5"/>
        <v>0</v>
      </c>
      <c r="H122" s="1551">
        <f t="shared" si="5"/>
        <v>2500000</v>
      </c>
      <c r="I122" s="1502"/>
      <c r="J122" s="1551">
        <f>SUM(J117:J121)</f>
        <v>0</v>
      </c>
      <c r="K122" s="1518">
        <f>SUM(K117:K121)</f>
        <v>0</v>
      </c>
    </row>
    <row r="123" spans="1:11" ht="15.75" customHeight="1" thickTop="1">
      <c r="A123" s="1261" t="s">
        <v>1467</v>
      </c>
      <c r="B123" s="1266"/>
      <c r="C123" s="1561"/>
      <c r="D123" s="1530"/>
      <c r="E123" s="1502"/>
      <c r="F123" s="1562"/>
      <c r="G123" s="1502"/>
      <c r="H123" s="1502"/>
      <c r="I123" s="1502"/>
      <c r="J123" s="1502"/>
      <c r="K123" s="1502"/>
    </row>
    <row r="124" spans="1:11" ht="15" customHeight="1">
      <c r="A124" s="1267" t="s">
        <v>660</v>
      </c>
      <c r="B124" s="1268"/>
      <c r="C124" s="1538"/>
      <c r="D124" s="1530"/>
      <c r="E124" s="1502"/>
      <c r="F124" s="1538"/>
      <c r="G124" s="1502"/>
      <c r="H124" s="1502"/>
      <c r="I124" s="1502"/>
      <c r="J124" s="1502"/>
      <c r="K124" s="1502"/>
    </row>
    <row r="125" spans="1:11" ht="12.75" customHeight="1">
      <c r="A125" s="427" t="s">
        <v>858</v>
      </c>
      <c r="B125" s="481">
        <v>3100</v>
      </c>
      <c r="C125" s="1814">
        <v>2734767</v>
      </c>
      <c r="D125" s="1557"/>
      <c r="E125" s="1502"/>
      <c r="F125" s="1829">
        <v>0</v>
      </c>
      <c r="G125" s="1502"/>
      <c r="H125" s="1502"/>
      <c r="I125" s="1502"/>
      <c r="J125" s="1502"/>
      <c r="K125" s="1502"/>
    </row>
    <row r="126" spans="1:11" ht="12.75" customHeight="1">
      <c r="A126" s="427" t="s">
        <v>1423</v>
      </c>
      <c r="B126" s="478">
        <v>3105</v>
      </c>
      <c r="C126" s="1812">
        <v>0</v>
      </c>
      <c r="D126" s="1557"/>
      <c r="E126" s="1502"/>
      <c r="F126" s="1812">
        <v>0</v>
      </c>
      <c r="G126" s="1502"/>
      <c r="H126" s="1502"/>
      <c r="I126" s="1502"/>
      <c r="J126" s="1502"/>
      <c r="K126" s="1502"/>
    </row>
    <row r="127" spans="1:11" ht="12.75" customHeight="1">
      <c r="A127" s="427" t="s">
        <v>859</v>
      </c>
      <c r="B127" s="478">
        <v>3110</v>
      </c>
      <c r="C127" s="1830">
        <v>0</v>
      </c>
      <c r="D127" s="1812">
        <v>0</v>
      </c>
      <c r="E127" s="1502"/>
      <c r="F127" s="1812">
        <v>0</v>
      </c>
      <c r="G127" s="1502"/>
      <c r="H127" s="1502"/>
      <c r="I127" s="1502"/>
      <c r="J127" s="1502"/>
      <c r="K127" s="1502"/>
    </row>
    <row r="128" spans="1:11" ht="12.75" customHeight="1">
      <c r="A128" s="427" t="s">
        <v>104</v>
      </c>
      <c r="B128" s="478">
        <v>3120</v>
      </c>
      <c r="C128" s="1812">
        <v>908741</v>
      </c>
      <c r="D128" s="1557"/>
      <c r="E128" s="1502"/>
      <c r="F128" s="1812">
        <v>0</v>
      </c>
      <c r="G128" s="1502"/>
      <c r="H128" s="1502"/>
      <c r="I128" s="1502"/>
      <c r="J128" s="1502"/>
      <c r="K128" s="1502"/>
    </row>
    <row r="129" spans="1:11" ht="12.75" customHeight="1">
      <c r="A129" s="427" t="s">
        <v>1424</v>
      </c>
      <c r="B129" s="478">
        <v>3130</v>
      </c>
      <c r="C129" s="1812">
        <v>14021</v>
      </c>
      <c r="D129" s="1557"/>
      <c r="E129" s="1502"/>
      <c r="F129" s="1812">
        <v>0</v>
      </c>
      <c r="G129" s="1502"/>
      <c r="H129" s="1502"/>
      <c r="I129" s="1502"/>
      <c r="J129" s="1502"/>
      <c r="K129" s="1502"/>
    </row>
    <row r="130" spans="1:11" ht="12.75" customHeight="1">
      <c r="A130" s="427" t="s">
        <v>135</v>
      </c>
      <c r="B130" s="478">
        <v>3145</v>
      </c>
      <c r="C130" s="1812">
        <v>0</v>
      </c>
      <c r="D130" s="1557"/>
      <c r="E130" s="1502"/>
      <c r="F130" s="1812">
        <v>0</v>
      </c>
      <c r="G130" s="1502"/>
      <c r="H130" s="1502"/>
      <c r="I130" s="1502"/>
      <c r="J130" s="1502"/>
      <c r="K130" s="1502"/>
    </row>
    <row r="131" spans="1:11" ht="12.75" customHeight="1">
      <c r="A131" s="427" t="s">
        <v>65</v>
      </c>
      <c r="B131" s="478">
        <v>3199</v>
      </c>
      <c r="C131" s="1830">
        <v>0</v>
      </c>
      <c r="D131" s="1813">
        <v>0</v>
      </c>
      <c r="E131" s="1502"/>
      <c r="F131" s="1812">
        <v>0</v>
      </c>
      <c r="G131" s="1502"/>
      <c r="H131" s="1502"/>
      <c r="I131" s="1502"/>
      <c r="J131" s="1502"/>
      <c r="K131" s="1502"/>
    </row>
    <row r="132" spans="1:11" ht="12.75" customHeight="1" thickBot="1">
      <c r="A132" s="1334" t="s">
        <v>1022</v>
      </c>
      <c r="B132" s="1342"/>
      <c r="C132" s="1551">
        <f>SUM(C125:C131)</f>
        <v>3657529</v>
      </c>
      <c r="D132" s="1551">
        <f>SUM(D125:D131)</f>
        <v>0</v>
      </c>
      <c r="E132" s="1503" t="s">
        <v>1156</v>
      </c>
      <c r="F132" s="1551">
        <f>SUM(F125:F131)</f>
        <v>0</v>
      </c>
      <c r="G132" s="1502" t="s">
        <v>1156</v>
      </c>
      <c r="H132" s="1502" t="s">
        <v>1156</v>
      </c>
      <c r="I132" s="1502" t="s">
        <v>1156</v>
      </c>
      <c r="J132" s="1502" t="s">
        <v>1156</v>
      </c>
      <c r="K132" s="1502" t="s">
        <v>1156</v>
      </c>
    </row>
    <row r="133" spans="1:11" ht="15.75" customHeight="1" thickTop="1">
      <c r="A133" s="1269" t="s">
        <v>247</v>
      </c>
      <c r="B133" s="1270"/>
      <c r="C133" s="1552"/>
      <c r="D133" s="1552"/>
      <c r="E133" s="1530"/>
      <c r="F133" s="1552"/>
      <c r="G133" s="1502"/>
      <c r="H133" s="1502"/>
      <c r="I133" s="1502"/>
      <c r="J133" s="1502"/>
      <c r="K133" s="1502"/>
    </row>
    <row r="134" spans="1:11">
      <c r="A134" s="427" t="s">
        <v>593</v>
      </c>
      <c r="B134" s="478">
        <v>3200</v>
      </c>
      <c r="C134" s="1830">
        <v>0</v>
      </c>
      <c r="D134" s="1812">
        <v>0</v>
      </c>
      <c r="E134" s="1557"/>
      <c r="F134" s="1502"/>
      <c r="G134" s="1812">
        <v>0</v>
      </c>
      <c r="H134" s="1502"/>
      <c r="I134" s="1502"/>
      <c r="J134" s="1502"/>
      <c r="K134" s="1502"/>
    </row>
    <row r="135" spans="1:11" ht="12.75" customHeight="1">
      <c r="A135" s="427" t="s">
        <v>662</v>
      </c>
      <c r="B135" s="478">
        <v>3220</v>
      </c>
      <c r="C135" s="1830">
        <v>0</v>
      </c>
      <c r="D135" s="1812">
        <v>0</v>
      </c>
      <c r="E135" s="1557"/>
      <c r="F135" s="1502"/>
      <c r="G135" s="1813">
        <v>0</v>
      </c>
      <c r="H135" s="1502"/>
      <c r="I135" s="1502"/>
      <c r="J135" s="1502"/>
      <c r="K135" s="1502"/>
    </row>
    <row r="136" spans="1:11" ht="12.75" customHeight="1">
      <c r="A136" s="427" t="s">
        <v>246</v>
      </c>
      <c r="B136" s="478">
        <v>3225</v>
      </c>
      <c r="C136" s="1830">
        <v>0</v>
      </c>
      <c r="D136" s="1812">
        <v>0</v>
      </c>
      <c r="E136" s="1557"/>
      <c r="F136" s="1502"/>
      <c r="G136" s="1813">
        <v>0</v>
      </c>
      <c r="H136" s="1502"/>
      <c r="I136" s="1502"/>
      <c r="J136" s="1502"/>
      <c r="K136" s="1502"/>
    </row>
    <row r="137" spans="1:11" ht="12.75" customHeight="1">
      <c r="A137" s="427" t="s">
        <v>594</v>
      </c>
      <c r="B137" s="478">
        <v>3235</v>
      </c>
      <c r="C137" s="1820">
        <v>0</v>
      </c>
      <c r="D137" s="1813">
        <v>0</v>
      </c>
      <c r="E137" s="1557"/>
      <c r="F137" s="1502"/>
      <c r="G137" s="1813">
        <v>0</v>
      </c>
      <c r="H137" s="1502"/>
      <c r="I137" s="1502"/>
      <c r="J137" s="1502"/>
      <c r="K137" s="1502"/>
    </row>
    <row r="138" spans="1:11" ht="12.75" customHeight="1">
      <c r="A138" s="427" t="s">
        <v>595</v>
      </c>
      <c r="B138" s="478">
        <v>3240</v>
      </c>
      <c r="C138" s="1820">
        <v>0</v>
      </c>
      <c r="D138" s="1813">
        <v>0</v>
      </c>
      <c r="E138" s="1557"/>
      <c r="F138" s="1502"/>
      <c r="G138" s="1813">
        <v>0</v>
      </c>
      <c r="H138" s="1502"/>
      <c r="I138" s="1502"/>
      <c r="J138" s="1502"/>
      <c r="K138" s="1502"/>
    </row>
    <row r="139" spans="1:11" ht="12.75" customHeight="1">
      <c r="A139" s="427" t="s">
        <v>596</v>
      </c>
      <c r="B139" s="478">
        <v>3270</v>
      </c>
      <c r="C139" s="1820">
        <v>0</v>
      </c>
      <c r="D139" s="1813">
        <v>0</v>
      </c>
      <c r="E139" s="1557"/>
      <c r="F139" s="1502"/>
      <c r="G139" s="1813">
        <v>0</v>
      </c>
      <c r="H139" s="1502"/>
      <c r="I139" s="1502"/>
      <c r="J139" s="1502"/>
      <c r="K139" s="1502"/>
    </row>
    <row r="140" spans="1:11" ht="12.75" customHeight="1">
      <c r="A140" s="427" t="s">
        <v>66</v>
      </c>
      <c r="B140" s="478">
        <v>3299</v>
      </c>
      <c r="C140" s="1830">
        <v>0</v>
      </c>
      <c r="D140" s="1812">
        <v>0</v>
      </c>
      <c r="E140" s="1557"/>
      <c r="F140" s="1507"/>
      <c r="G140" s="1813">
        <v>0</v>
      </c>
      <c r="H140" s="1502"/>
      <c r="I140" s="1502"/>
      <c r="J140" s="1502"/>
      <c r="K140" s="1502"/>
    </row>
    <row r="141" spans="1:11" ht="12.75" customHeight="1" thickBot="1">
      <c r="A141" s="1334" t="s">
        <v>597</v>
      </c>
      <c r="B141" s="1342"/>
      <c r="C141" s="1551">
        <f>SUM(C134:C140)</f>
        <v>0</v>
      </c>
      <c r="D141" s="1551">
        <f>SUM(D134:D140)</f>
        <v>0</v>
      </c>
      <c r="E141" s="1557" t="s">
        <v>1156</v>
      </c>
      <c r="F141" s="1507"/>
      <c r="G141" s="1551">
        <f>SUM(G134:G140)</f>
        <v>0</v>
      </c>
      <c r="H141" s="1502" t="s">
        <v>1156</v>
      </c>
      <c r="I141" s="1502" t="s">
        <v>1156</v>
      </c>
      <c r="J141" s="1502" t="s">
        <v>1156</v>
      </c>
      <c r="K141" s="1502" t="s">
        <v>1156</v>
      </c>
    </row>
    <row r="142" spans="1:11" ht="15.75" customHeight="1" thickTop="1">
      <c r="A142" s="1269" t="s">
        <v>663</v>
      </c>
      <c r="B142" s="1270"/>
      <c r="C142" s="1552"/>
      <c r="D142" s="1562"/>
      <c r="E142" s="1557"/>
      <c r="F142" s="1552"/>
      <c r="G142" s="1552"/>
      <c r="H142" s="1502"/>
      <c r="I142" s="1502"/>
      <c r="J142" s="1502"/>
      <c r="K142" s="1502"/>
    </row>
    <row r="143" spans="1:11" ht="12.75" customHeight="1">
      <c r="A143" s="427" t="s">
        <v>598</v>
      </c>
      <c r="B143" s="478">
        <v>3305</v>
      </c>
      <c r="C143" s="1812">
        <v>0</v>
      </c>
      <c r="D143" s="1502"/>
      <c r="E143" s="1557"/>
      <c r="F143" s="1502"/>
      <c r="G143" s="1812">
        <v>0</v>
      </c>
      <c r="H143" s="1502"/>
      <c r="I143" s="1502"/>
      <c r="J143" s="1502"/>
      <c r="K143" s="1502"/>
    </row>
    <row r="144" spans="1:11" ht="12.75" customHeight="1">
      <c r="A144" s="427" t="s">
        <v>342</v>
      </c>
      <c r="B144" s="478">
        <v>3310</v>
      </c>
      <c r="C144" s="1830">
        <v>0</v>
      </c>
      <c r="D144" s="1502"/>
      <c r="E144" s="1557"/>
      <c r="F144" s="1502"/>
      <c r="G144" s="1812">
        <v>0</v>
      </c>
      <c r="H144" s="1502"/>
      <c r="I144" s="1502"/>
      <c r="J144" s="1502"/>
      <c r="K144" s="1502"/>
    </row>
    <row r="145" spans="1:11" s="197" customFormat="1" ht="13.5" thickBot="1">
      <c r="A145" s="1334" t="s">
        <v>391</v>
      </c>
      <c r="B145" s="1342"/>
      <c r="C145" s="1518">
        <f>SUM(C143:C144)</f>
        <v>0</v>
      </c>
      <c r="D145" s="1502"/>
      <c r="E145" s="1530"/>
      <c r="F145" s="1502"/>
      <c r="G145" s="1522">
        <f>SUM(G143:G144)</f>
        <v>0</v>
      </c>
      <c r="H145" s="1502"/>
      <c r="I145" s="1502"/>
      <c r="J145" s="1502"/>
      <c r="K145" s="1502"/>
    </row>
    <row r="146" spans="1:11" s="197" customFormat="1" ht="12.75" customHeight="1" thickTop="1">
      <c r="A146" s="1199" t="s">
        <v>1044</v>
      </c>
      <c r="B146" s="482">
        <v>3360</v>
      </c>
      <c r="C146" s="1814">
        <v>180433</v>
      </c>
      <c r="D146" s="1563"/>
      <c r="E146" s="1530"/>
      <c r="F146" s="1502"/>
      <c r="G146" s="1564"/>
      <c r="H146" s="1502"/>
      <c r="I146" s="1502"/>
      <c r="J146" s="1502"/>
      <c r="K146" s="1502"/>
    </row>
    <row r="147" spans="1:11" ht="12.75" customHeight="1" thickBot="1">
      <c r="A147" s="1200" t="s">
        <v>913</v>
      </c>
      <c r="B147" s="483">
        <v>3365</v>
      </c>
      <c r="C147" s="1827">
        <v>0</v>
      </c>
      <c r="D147" s="1832">
        <v>0</v>
      </c>
      <c r="E147" s="1557"/>
      <c r="F147" s="1502"/>
      <c r="G147" s="1549"/>
      <c r="H147" s="1502"/>
      <c r="I147" s="1502"/>
      <c r="J147" s="1502"/>
      <c r="K147" s="1502"/>
    </row>
    <row r="148" spans="1:11" ht="12.75" customHeight="1" thickTop="1" thickBot="1">
      <c r="A148" s="1201" t="s">
        <v>136</v>
      </c>
      <c r="B148" s="484">
        <v>3370</v>
      </c>
      <c r="C148" s="1827">
        <v>157017</v>
      </c>
      <c r="D148" s="1827">
        <v>0</v>
      </c>
      <c r="E148" s="1530"/>
      <c r="F148" s="1502"/>
      <c r="G148" s="1502"/>
      <c r="H148" s="1502"/>
      <c r="I148" s="1502"/>
      <c r="J148" s="1502"/>
      <c r="K148" s="1502"/>
    </row>
    <row r="149" spans="1:11" ht="12.75" customHeight="1" thickTop="1" thickBot="1">
      <c r="A149" s="1201" t="s">
        <v>759</v>
      </c>
      <c r="B149" s="484">
        <v>3410</v>
      </c>
      <c r="C149" s="1833">
        <v>673965</v>
      </c>
      <c r="D149" s="1825">
        <v>0</v>
      </c>
      <c r="E149" s="1834">
        <v>0</v>
      </c>
      <c r="F149" s="1823">
        <v>0</v>
      </c>
      <c r="G149" s="1823">
        <v>0</v>
      </c>
      <c r="H149" s="1823">
        <v>0</v>
      </c>
      <c r="I149" s="1823">
        <v>0</v>
      </c>
      <c r="J149" s="1823">
        <v>0</v>
      </c>
      <c r="K149" s="1823">
        <v>0</v>
      </c>
    </row>
    <row r="150" spans="1:11" ht="12.75" customHeight="1" thickTop="1" thickBot="1">
      <c r="A150" s="1201" t="s">
        <v>67</v>
      </c>
      <c r="B150" s="484">
        <v>3499</v>
      </c>
      <c r="C150" s="1833">
        <v>0</v>
      </c>
      <c r="D150" s="1825">
        <v>0</v>
      </c>
      <c r="E150" s="1832">
        <v>0</v>
      </c>
      <c r="F150" s="1832">
        <v>0</v>
      </c>
      <c r="G150" s="1832">
        <v>0</v>
      </c>
      <c r="H150" s="1832">
        <v>0</v>
      </c>
      <c r="I150" s="1832">
        <v>0</v>
      </c>
      <c r="J150" s="1832">
        <v>0</v>
      </c>
      <c r="K150" s="1832">
        <v>0</v>
      </c>
    </row>
    <row r="151" spans="1:11" ht="15.75" customHeight="1" thickTop="1">
      <c r="A151" s="1269" t="s">
        <v>448</v>
      </c>
      <c r="B151" s="1271"/>
      <c r="C151" s="1552"/>
      <c r="D151" s="1502"/>
      <c r="E151" s="1557"/>
      <c r="F151" s="1502"/>
      <c r="G151" s="1502"/>
      <c r="H151" s="1502"/>
      <c r="I151" s="1502"/>
      <c r="J151" s="1502"/>
      <c r="K151" s="1502"/>
    </row>
    <row r="152" spans="1:11" ht="12.75" customHeight="1">
      <c r="A152" s="427" t="s">
        <v>1425</v>
      </c>
      <c r="B152" s="478">
        <v>3500</v>
      </c>
      <c r="C152" s="1830">
        <v>0</v>
      </c>
      <c r="D152" s="1812">
        <v>0</v>
      </c>
      <c r="E152" s="1557"/>
      <c r="F152" s="1812">
        <v>15162982</v>
      </c>
      <c r="G152" s="1813">
        <v>0</v>
      </c>
      <c r="H152" s="1502"/>
      <c r="I152" s="1502"/>
      <c r="J152" s="1502"/>
      <c r="K152" s="1502"/>
    </row>
    <row r="153" spans="1:11" ht="12.75" customHeight="1">
      <c r="A153" s="427" t="s">
        <v>1045</v>
      </c>
      <c r="B153" s="478">
        <v>3510</v>
      </c>
      <c r="C153" s="1830">
        <v>0</v>
      </c>
      <c r="D153" s="1812">
        <v>0</v>
      </c>
      <c r="E153" s="1557"/>
      <c r="F153" s="1812">
        <v>1799941</v>
      </c>
      <c r="G153" s="1813">
        <v>0</v>
      </c>
      <c r="H153" s="1502"/>
      <c r="I153" s="1502"/>
      <c r="J153" s="1502"/>
      <c r="K153" s="1502"/>
    </row>
    <row r="154" spans="1:11" ht="12.75" customHeight="1">
      <c r="A154" s="427" t="s">
        <v>68</v>
      </c>
      <c r="B154" s="478">
        <v>3599</v>
      </c>
      <c r="C154" s="1830">
        <v>0</v>
      </c>
      <c r="D154" s="1812">
        <v>0</v>
      </c>
      <c r="E154" s="1557"/>
      <c r="F154" s="1812">
        <v>0</v>
      </c>
      <c r="G154" s="1813">
        <v>0</v>
      </c>
      <c r="H154" s="1502"/>
      <c r="I154" s="1502"/>
      <c r="J154" s="1502"/>
      <c r="K154" s="1502"/>
    </row>
    <row r="155" spans="1:11" ht="12.75" customHeight="1" thickBot="1">
      <c r="A155" s="1334" t="s">
        <v>93</v>
      </c>
      <c r="B155" s="1342"/>
      <c r="C155" s="1551">
        <f>SUM(C152:C154)</f>
        <v>0</v>
      </c>
      <c r="D155" s="1551">
        <f>SUM(D152:D154)</f>
        <v>0</v>
      </c>
      <c r="E155" s="1557"/>
      <c r="F155" s="1551">
        <f>SUM(F152:F154)</f>
        <v>16962923</v>
      </c>
      <c r="G155" s="1551">
        <f>SUM(G152:G154)</f>
        <v>0</v>
      </c>
      <c r="H155" s="1502"/>
      <c r="I155" s="1502"/>
      <c r="J155" s="1502"/>
      <c r="K155" s="1502"/>
    </row>
    <row r="156" spans="1:11" ht="12.75" customHeight="1" thickTop="1" thickBot="1">
      <c r="A156" s="1201" t="s">
        <v>375</v>
      </c>
      <c r="B156" s="484">
        <v>3610</v>
      </c>
      <c r="C156" s="1825">
        <v>0</v>
      </c>
      <c r="D156" s="1502"/>
      <c r="E156" s="1530"/>
      <c r="F156" s="1502"/>
      <c r="G156" s="1502"/>
      <c r="H156" s="1502"/>
      <c r="I156" s="1502"/>
      <c r="J156" s="1502"/>
      <c r="K156" s="1502"/>
    </row>
    <row r="157" spans="1:11" ht="12.75" customHeight="1" thickTop="1" thickBot="1">
      <c r="A157" s="1201" t="s">
        <v>49</v>
      </c>
      <c r="B157" s="484">
        <v>3660</v>
      </c>
      <c r="C157" s="1827">
        <v>0</v>
      </c>
      <c r="D157" s="1826">
        <v>0</v>
      </c>
      <c r="E157" s="1557"/>
      <c r="F157" s="1826">
        <v>0</v>
      </c>
      <c r="G157" s="1826">
        <v>0</v>
      </c>
      <c r="H157" s="1502"/>
      <c r="I157" s="1502"/>
      <c r="J157" s="1502"/>
      <c r="K157" s="1502"/>
    </row>
    <row r="158" spans="1:11" ht="12.75" customHeight="1" thickTop="1" thickBot="1">
      <c r="A158" s="1201" t="s">
        <v>990</v>
      </c>
      <c r="B158" s="484">
        <v>3695</v>
      </c>
      <c r="C158" s="1825">
        <v>169408</v>
      </c>
      <c r="D158" s="1502"/>
      <c r="E158" s="1557"/>
      <c r="F158" s="1825">
        <v>0</v>
      </c>
      <c r="G158" s="1825">
        <v>0</v>
      </c>
      <c r="H158" s="1502"/>
      <c r="I158" s="1502"/>
      <c r="J158" s="1502"/>
      <c r="K158" s="1502"/>
    </row>
    <row r="159" spans="1:11" ht="12.75" customHeight="1" thickTop="1" thickBot="1">
      <c r="A159" s="1201" t="s">
        <v>1039</v>
      </c>
      <c r="B159" s="484">
        <v>3705</v>
      </c>
      <c r="C159" s="1825">
        <v>12054784</v>
      </c>
      <c r="D159" s="1826">
        <v>0</v>
      </c>
      <c r="E159" s="1557"/>
      <c r="F159" s="1825">
        <v>0</v>
      </c>
      <c r="G159" s="1825">
        <v>0</v>
      </c>
      <c r="H159" s="1502"/>
      <c r="I159" s="1502"/>
      <c r="J159" s="1502"/>
      <c r="K159" s="1502"/>
    </row>
    <row r="160" spans="1:11" ht="12.75" customHeight="1" thickTop="1" thickBot="1">
      <c r="A160" s="1201" t="s">
        <v>38</v>
      </c>
      <c r="B160" s="484">
        <v>3766</v>
      </c>
      <c r="C160" s="1825">
        <v>0</v>
      </c>
      <c r="D160" s="1826">
        <v>0</v>
      </c>
      <c r="E160" s="1557"/>
      <c r="F160" s="1825">
        <v>0</v>
      </c>
      <c r="G160" s="1824">
        <v>0</v>
      </c>
      <c r="H160" s="1502"/>
      <c r="I160" s="1502"/>
      <c r="J160" s="1502"/>
      <c r="K160" s="1502"/>
    </row>
    <row r="161" spans="1:11" ht="12.75" customHeight="1" thickTop="1" thickBot="1">
      <c r="A161" s="1201" t="s">
        <v>975</v>
      </c>
      <c r="B161" s="484">
        <v>3767</v>
      </c>
      <c r="C161" s="1825">
        <v>0</v>
      </c>
      <c r="D161" s="1824">
        <v>0</v>
      </c>
      <c r="E161" s="1557"/>
      <c r="F161" s="1824">
        <v>0</v>
      </c>
      <c r="G161" s="1824">
        <v>0</v>
      </c>
      <c r="H161" s="1502"/>
      <c r="I161" s="1502"/>
      <c r="J161" s="1502"/>
      <c r="K161" s="1502"/>
    </row>
    <row r="162" spans="1:11" ht="12.75" customHeight="1" thickTop="1" thickBot="1">
      <c r="A162" s="1201" t="s">
        <v>976</v>
      </c>
      <c r="B162" s="484">
        <v>3775</v>
      </c>
      <c r="C162" s="1825">
        <v>0</v>
      </c>
      <c r="D162" s="1827">
        <v>0</v>
      </c>
      <c r="E162" s="1823">
        <v>0</v>
      </c>
      <c r="F162" s="1827">
        <v>0</v>
      </c>
      <c r="G162" s="1832">
        <v>0</v>
      </c>
      <c r="H162" s="1823">
        <v>0</v>
      </c>
      <c r="I162" s="1502"/>
      <c r="J162" s="1502"/>
      <c r="K162" s="1823">
        <v>0</v>
      </c>
    </row>
    <row r="163" spans="1:11" ht="12.75" customHeight="1" thickTop="1" thickBot="1">
      <c r="A163" s="1201" t="s">
        <v>1426</v>
      </c>
      <c r="B163" s="484">
        <v>3780</v>
      </c>
      <c r="C163" s="1824">
        <v>0</v>
      </c>
      <c r="D163" s="1823">
        <v>0</v>
      </c>
      <c r="E163" s="1824">
        <v>0</v>
      </c>
      <c r="F163" s="1824">
        <v>0</v>
      </c>
      <c r="G163" s="1824">
        <v>0</v>
      </c>
      <c r="H163" s="1824">
        <v>0</v>
      </c>
      <c r="I163" s="1502"/>
      <c r="J163" s="1502"/>
      <c r="K163" s="1824">
        <v>0</v>
      </c>
    </row>
    <row r="164" spans="1:11" ht="12.75" customHeight="1" thickTop="1" thickBot="1">
      <c r="A164" s="1201" t="s">
        <v>850</v>
      </c>
      <c r="B164" s="484">
        <v>3815</v>
      </c>
      <c r="C164" s="1825">
        <v>0</v>
      </c>
      <c r="D164" s="1502"/>
      <c r="E164" s="1557"/>
      <c r="F164" s="1825">
        <v>0</v>
      </c>
      <c r="G164" s="1502"/>
      <c r="H164" s="1502"/>
      <c r="I164" s="1502"/>
      <c r="J164" s="1502"/>
      <c r="K164" s="1502"/>
    </row>
    <row r="165" spans="1:11" ht="12.75" customHeight="1" thickTop="1" thickBot="1">
      <c r="A165" s="1201" t="s">
        <v>392</v>
      </c>
      <c r="B165" s="484">
        <v>3825</v>
      </c>
      <c r="C165" s="1825">
        <v>0</v>
      </c>
      <c r="D165" s="1502"/>
      <c r="E165" s="1557"/>
      <c r="F165" s="1825">
        <v>0</v>
      </c>
      <c r="G165" s="1502"/>
      <c r="H165" s="1502"/>
      <c r="I165" s="1502"/>
      <c r="J165" s="1502"/>
      <c r="K165" s="1502"/>
    </row>
    <row r="166" spans="1:11" ht="12.75" customHeight="1" thickTop="1" thickBot="1">
      <c r="A166" s="1201" t="s">
        <v>343</v>
      </c>
      <c r="B166" s="484">
        <v>3920</v>
      </c>
      <c r="C166" s="1562"/>
      <c r="D166" s="1826">
        <v>0</v>
      </c>
      <c r="E166" s="1502"/>
      <c r="F166" s="1562"/>
      <c r="G166" s="1502"/>
      <c r="H166" s="1823">
        <v>0</v>
      </c>
      <c r="I166" s="1502"/>
      <c r="J166" s="1502"/>
      <c r="K166" s="1502"/>
    </row>
    <row r="167" spans="1:11" ht="12.75" customHeight="1" thickTop="1" thickBot="1">
      <c r="A167" s="1201" t="s">
        <v>344</v>
      </c>
      <c r="B167" s="484">
        <v>3925</v>
      </c>
      <c r="C167" s="1538"/>
      <c r="D167" s="1825">
        <v>0</v>
      </c>
      <c r="E167" s="1538"/>
      <c r="F167" s="1538"/>
      <c r="G167" s="1502"/>
      <c r="H167" s="1824">
        <v>0</v>
      </c>
      <c r="I167" s="1502"/>
      <c r="J167" s="1502"/>
      <c r="K167" s="1823">
        <v>0</v>
      </c>
    </row>
    <row r="168" spans="1:11" ht="14.25" thickTop="1" thickBot="1">
      <c r="A168" s="1201" t="s">
        <v>69</v>
      </c>
      <c r="B168" s="484">
        <v>3999</v>
      </c>
      <c r="C168" s="1835">
        <v>831271</v>
      </c>
      <c r="D168" s="1836">
        <v>0</v>
      </c>
      <c r="E168" s="1836">
        <v>0</v>
      </c>
      <c r="F168" s="1836">
        <v>0</v>
      </c>
      <c r="G168" s="1815">
        <v>0</v>
      </c>
      <c r="H168" s="1837">
        <v>0</v>
      </c>
      <c r="I168" s="1815">
        <v>0</v>
      </c>
      <c r="J168" s="1815">
        <v>0</v>
      </c>
      <c r="K168" s="1837">
        <v>0</v>
      </c>
    </row>
    <row r="169" spans="1:11" ht="12.75" customHeight="1" thickTop="1" thickBot="1">
      <c r="A169" s="2287" t="s">
        <v>393</v>
      </c>
      <c r="B169" s="2288"/>
      <c r="C169" s="1567">
        <f t="shared" ref="C169:K169" si="6">SUM(C132,C141,C145,C146:C150,C155,C156:C167,C168)</f>
        <v>17724407</v>
      </c>
      <c r="D169" s="1567">
        <f t="shared" si="6"/>
        <v>0</v>
      </c>
      <c r="E169" s="1567">
        <f t="shared" si="6"/>
        <v>0</v>
      </c>
      <c r="F169" s="1567">
        <f t="shared" si="6"/>
        <v>16962923</v>
      </c>
      <c r="G169" s="1567">
        <f t="shared" si="6"/>
        <v>0</v>
      </c>
      <c r="H169" s="1567">
        <f t="shared" si="6"/>
        <v>0</v>
      </c>
      <c r="I169" s="1567">
        <f t="shared" si="6"/>
        <v>0</v>
      </c>
      <c r="J169" s="1567">
        <f t="shared" si="6"/>
        <v>0</v>
      </c>
      <c r="K169" s="1545">
        <f t="shared" si="6"/>
        <v>0</v>
      </c>
    </row>
    <row r="170" spans="1:11" ht="12.75" customHeight="1" thickTop="1" thickBot="1">
      <c r="A170" s="1334" t="s">
        <v>394</v>
      </c>
      <c r="B170" s="1338" t="s">
        <v>569</v>
      </c>
      <c r="C170" s="1558">
        <f t="shared" ref="C170:K170" si="7">SUM(C122,C169)</f>
        <v>170768560</v>
      </c>
      <c r="D170" s="1558">
        <f t="shared" si="7"/>
        <v>0</v>
      </c>
      <c r="E170" s="1558">
        <f t="shared" si="7"/>
        <v>0</v>
      </c>
      <c r="F170" s="1558">
        <f t="shared" si="7"/>
        <v>16962923</v>
      </c>
      <c r="G170" s="1558">
        <f t="shared" si="7"/>
        <v>0</v>
      </c>
      <c r="H170" s="1558">
        <f t="shared" si="7"/>
        <v>2500000</v>
      </c>
      <c r="I170" s="1558">
        <f t="shared" si="7"/>
        <v>0</v>
      </c>
      <c r="J170" s="1558">
        <f t="shared" si="7"/>
        <v>0</v>
      </c>
      <c r="K170" s="1550">
        <f t="shared" si="7"/>
        <v>0</v>
      </c>
    </row>
    <row r="171" spans="1:11" ht="16.7" customHeight="1" thickTop="1">
      <c r="A171" s="1258" t="s">
        <v>796</v>
      </c>
      <c r="B171" s="1241"/>
      <c r="C171" s="1523"/>
      <c r="D171" s="1524"/>
      <c r="E171" s="1524"/>
      <c r="F171" s="1524"/>
      <c r="G171" s="1524"/>
      <c r="H171" s="1524"/>
      <c r="I171" s="1524"/>
      <c r="J171" s="1524"/>
      <c r="K171" s="1536"/>
    </row>
    <row r="172" spans="1:11" ht="15.75" customHeight="1">
      <c r="A172" s="2289" t="s">
        <v>1469</v>
      </c>
      <c r="B172" s="2290"/>
      <c r="C172" s="1537"/>
      <c r="D172" s="1537"/>
      <c r="E172" s="1530"/>
      <c r="F172" s="1502"/>
      <c r="G172" s="1502"/>
      <c r="H172" s="1502"/>
      <c r="I172" s="1502"/>
      <c r="J172" s="1502"/>
      <c r="K172" s="1502"/>
    </row>
    <row r="173" spans="1:11" ht="12.6" customHeight="1">
      <c r="A173" s="436" t="s">
        <v>1032</v>
      </c>
      <c r="B173" s="435">
        <v>4001</v>
      </c>
      <c r="C173" s="1822">
        <v>15793</v>
      </c>
      <c r="D173" s="1814">
        <v>0</v>
      </c>
      <c r="E173" s="1813">
        <v>0</v>
      </c>
      <c r="F173" s="1812">
        <v>0</v>
      </c>
      <c r="G173" s="1812">
        <v>0</v>
      </c>
      <c r="H173" s="1813">
        <v>0</v>
      </c>
      <c r="I173" s="1813">
        <v>0</v>
      </c>
      <c r="J173" s="1813">
        <v>0</v>
      </c>
      <c r="K173" s="1813">
        <v>0</v>
      </c>
    </row>
    <row r="174" spans="1:11" ht="22.5">
      <c r="A174" s="479" t="s">
        <v>797</v>
      </c>
      <c r="B174" s="485">
        <v>4009</v>
      </c>
      <c r="C174" s="1830">
        <v>0</v>
      </c>
      <c r="D174" s="1812">
        <v>0</v>
      </c>
      <c r="E174" s="1813">
        <v>0</v>
      </c>
      <c r="F174" s="1812">
        <v>0</v>
      </c>
      <c r="G174" s="1812">
        <v>0</v>
      </c>
      <c r="H174" s="1813">
        <v>0</v>
      </c>
      <c r="I174" s="1813">
        <v>0</v>
      </c>
      <c r="J174" s="1813">
        <v>0</v>
      </c>
      <c r="K174" s="1813">
        <v>0</v>
      </c>
    </row>
    <row r="175" spans="1:11" ht="13.5" thickBot="1">
      <c r="A175" s="2293" t="s">
        <v>1635</v>
      </c>
      <c r="B175" s="2294"/>
      <c r="C175" s="1551">
        <f>SUM(C173:C174)</f>
        <v>15793</v>
      </c>
      <c r="D175" s="1551">
        <f t="shared" ref="D175:K175" si="8">SUM(D173:D174)</f>
        <v>0</v>
      </c>
      <c r="E175" s="1551">
        <f t="shared" si="8"/>
        <v>0</v>
      </c>
      <c r="F175" s="1551">
        <f t="shared" si="8"/>
        <v>0</v>
      </c>
      <c r="G175" s="1551">
        <f t="shared" si="8"/>
        <v>0</v>
      </c>
      <c r="H175" s="1551">
        <f t="shared" si="8"/>
        <v>0</v>
      </c>
      <c r="I175" s="1551">
        <f t="shared" si="8"/>
        <v>0</v>
      </c>
      <c r="J175" s="1551">
        <f t="shared" si="8"/>
        <v>0</v>
      </c>
      <c r="K175" s="1518">
        <f t="shared" si="8"/>
        <v>0</v>
      </c>
    </row>
    <row r="176" spans="1:11" s="421" customFormat="1" ht="15.75" customHeight="1" thickTop="1">
      <c r="A176" s="2297" t="s">
        <v>1634</v>
      </c>
      <c r="B176" s="2298"/>
      <c r="C176" s="1568"/>
      <c r="D176" s="1569"/>
      <c r="E176" s="1570"/>
      <c r="F176" s="1571"/>
      <c r="G176" s="1571"/>
      <c r="H176" s="1571"/>
      <c r="I176" s="1571"/>
      <c r="J176" s="1571"/>
      <c r="K176" s="1571"/>
    </row>
    <row r="177" spans="1:11" ht="12.75" customHeight="1">
      <c r="A177" s="427" t="s">
        <v>1033</v>
      </c>
      <c r="B177" s="429">
        <v>4045</v>
      </c>
      <c r="C177" s="1830">
        <v>0</v>
      </c>
      <c r="D177" s="1502"/>
      <c r="E177" s="1557"/>
      <c r="F177" s="1502"/>
      <c r="G177" s="1502"/>
      <c r="H177" s="1502"/>
      <c r="I177" s="1502"/>
      <c r="J177" s="1502"/>
      <c r="K177" s="1502"/>
    </row>
    <row r="178" spans="1:11" ht="12.75" customHeight="1">
      <c r="A178" s="427" t="s">
        <v>1034</v>
      </c>
      <c r="B178" s="429">
        <v>4050</v>
      </c>
      <c r="C178" s="1830">
        <v>0</v>
      </c>
      <c r="D178" s="1813">
        <v>0</v>
      </c>
      <c r="E178" s="1557"/>
      <c r="F178" s="1502"/>
      <c r="G178" s="1502"/>
      <c r="H178" s="1813">
        <v>0</v>
      </c>
      <c r="I178" s="1502"/>
      <c r="J178" s="1502"/>
      <c r="K178" s="1502"/>
    </row>
    <row r="179" spans="1:11" ht="12.75" customHeight="1">
      <c r="A179" s="427" t="s">
        <v>257</v>
      </c>
      <c r="B179" s="429">
        <v>4060</v>
      </c>
      <c r="C179" s="1822">
        <v>0</v>
      </c>
      <c r="D179" s="1812">
        <v>0</v>
      </c>
      <c r="E179" s="1502"/>
      <c r="F179" s="1812">
        <v>0</v>
      </c>
      <c r="G179" s="1812">
        <v>0</v>
      </c>
      <c r="H179" s="1812">
        <v>0</v>
      </c>
      <c r="I179" s="1502"/>
      <c r="J179" s="1502"/>
      <c r="K179" s="1538"/>
    </row>
    <row r="180" spans="1:11" ht="22.5">
      <c r="A180" s="479" t="s">
        <v>778</v>
      </c>
      <c r="B180" s="485">
        <v>4090</v>
      </c>
      <c r="C180" s="1830">
        <v>97410</v>
      </c>
      <c r="D180" s="1812">
        <v>0</v>
      </c>
      <c r="E180" s="1502"/>
      <c r="F180" s="1812">
        <v>0</v>
      </c>
      <c r="G180" s="1812">
        <v>0</v>
      </c>
      <c r="H180" s="1812">
        <v>0</v>
      </c>
      <c r="I180" s="1502"/>
      <c r="J180" s="1502"/>
      <c r="K180" s="1812">
        <v>0</v>
      </c>
    </row>
    <row r="181" spans="1:11" ht="13.5" thickBot="1">
      <c r="A181" s="2295" t="s">
        <v>777</v>
      </c>
      <c r="B181" s="2296"/>
      <c r="C181" s="1551">
        <f>SUM(C177:C180)</f>
        <v>97410</v>
      </c>
      <c r="D181" s="1551">
        <f>SUM(D177:D180)</f>
        <v>0</v>
      </c>
      <c r="E181" s="1502"/>
      <c r="F181" s="1551">
        <f>SUM(F177:F180)</f>
        <v>0</v>
      </c>
      <c r="G181" s="1551">
        <f>SUM(G177:G180)</f>
        <v>0</v>
      </c>
      <c r="H181" s="1551">
        <f>SUM(H177:H180)</f>
        <v>0</v>
      </c>
      <c r="I181" s="1502"/>
      <c r="J181" s="1502"/>
      <c r="K181" s="1518">
        <f>SUM(K177:K180)</f>
        <v>0</v>
      </c>
    </row>
    <row r="182" spans="1:11" ht="22.5" customHeight="1" thickTop="1">
      <c r="A182" s="2291" t="s">
        <v>1758</v>
      </c>
      <c r="B182" s="2292"/>
      <c r="C182" s="1572"/>
      <c r="D182" s="1562"/>
      <c r="E182" s="1530"/>
      <c r="F182" s="1562"/>
      <c r="G182" s="1562"/>
      <c r="H182" s="1502"/>
      <c r="I182" s="1502"/>
      <c r="J182" s="1502"/>
      <c r="K182" s="1502"/>
    </row>
    <row r="183" spans="1:11" ht="15.75" customHeight="1">
      <c r="A183" s="1272" t="s">
        <v>1574</v>
      </c>
      <c r="B183" s="1273"/>
      <c r="C183" s="1560"/>
      <c r="D183" s="1538"/>
      <c r="E183" s="1530"/>
      <c r="F183" s="1538"/>
      <c r="G183" s="1538"/>
      <c r="H183" s="1502"/>
      <c r="I183" s="1502"/>
      <c r="J183" s="1502"/>
      <c r="K183" s="1502"/>
    </row>
    <row r="184" spans="1:11" ht="12.75" customHeight="1">
      <c r="A184" s="427" t="s">
        <v>1575</v>
      </c>
      <c r="B184" s="429">
        <v>4100</v>
      </c>
      <c r="C184" s="1822">
        <v>0</v>
      </c>
      <c r="D184" s="1814">
        <v>0</v>
      </c>
      <c r="E184" s="1557"/>
      <c r="F184" s="1814">
        <v>0</v>
      </c>
      <c r="G184" s="1814">
        <v>0</v>
      </c>
      <c r="H184" s="1502"/>
      <c r="I184" s="1502"/>
      <c r="J184" s="1502"/>
      <c r="K184" s="1502"/>
    </row>
    <row r="185" spans="1:11" ht="12.75" customHeight="1">
      <c r="A185" s="427" t="s">
        <v>1576</v>
      </c>
      <c r="B185" s="429">
        <v>4105</v>
      </c>
      <c r="C185" s="1830">
        <v>0</v>
      </c>
      <c r="D185" s="1812">
        <v>0</v>
      </c>
      <c r="E185" s="1557"/>
      <c r="F185" s="1812">
        <v>0</v>
      </c>
      <c r="G185" s="1812">
        <v>0</v>
      </c>
      <c r="H185" s="1502"/>
      <c r="I185" s="1502"/>
      <c r="J185" s="1502"/>
      <c r="K185" s="1502"/>
    </row>
    <row r="186" spans="1:11" ht="12.75" customHeight="1">
      <c r="A186" s="427" t="s">
        <v>1578</v>
      </c>
      <c r="B186" s="429">
        <v>4107</v>
      </c>
      <c r="C186" s="1830">
        <v>0</v>
      </c>
      <c r="D186" s="1812">
        <v>0</v>
      </c>
      <c r="E186" s="1557"/>
      <c r="F186" s="1812">
        <v>0</v>
      </c>
      <c r="G186" s="1812">
        <v>0</v>
      </c>
      <c r="H186" s="1502"/>
      <c r="I186" s="1502"/>
      <c r="J186" s="1502"/>
      <c r="K186" s="1502"/>
    </row>
    <row r="187" spans="1:11" ht="12.75" customHeight="1">
      <c r="A187" s="427" t="s">
        <v>1577</v>
      </c>
      <c r="B187" s="429">
        <v>4199</v>
      </c>
      <c r="C187" s="1830">
        <v>183329</v>
      </c>
      <c r="D187" s="1812">
        <v>0</v>
      </c>
      <c r="E187" s="1557"/>
      <c r="F187" s="1812">
        <v>0</v>
      </c>
      <c r="G187" s="1812">
        <v>0</v>
      </c>
      <c r="H187" s="1502"/>
      <c r="I187" s="1502"/>
      <c r="J187" s="1502"/>
      <c r="K187" s="1502"/>
    </row>
    <row r="188" spans="1:11" ht="12.75" customHeight="1" thickBot="1">
      <c r="A188" s="1334" t="s">
        <v>1579</v>
      </c>
      <c r="B188" s="1335"/>
      <c r="C188" s="1551">
        <f>SUM(C184:C187)</f>
        <v>183329</v>
      </c>
      <c r="D188" s="1551">
        <f>SUM(D184:D187)</f>
        <v>0</v>
      </c>
      <c r="E188" s="1557"/>
      <c r="F188" s="1551">
        <f>SUM(F184:F187)</f>
        <v>0</v>
      </c>
      <c r="G188" s="1551">
        <f>SUM(G184:G187)</f>
        <v>0</v>
      </c>
      <c r="H188" s="1502"/>
      <c r="I188" s="1502"/>
      <c r="J188" s="1502"/>
      <c r="K188" s="1502"/>
    </row>
    <row r="189" spans="1:11" ht="15.75" customHeight="1" thickTop="1">
      <c r="A189" s="1269" t="s">
        <v>450</v>
      </c>
      <c r="B189" s="1274"/>
      <c r="C189" s="1552"/>
      <c r="D189" s="1562"/>
      <c r="E189" s="1557"/>
      <c r="F189" s="1552"/>
      <c r="G189" s="1552"/>
      <c r="H189" s="1502"/>
      <c r="I189" s="1502"/>
      <c r="J189" s="1502"/>
      <c r="K189" s="1502"/>
    </row>
    <row r="190" spans="1:11">
      <c r="A190" s="427" t="s">
        <v>1427</v>
      </c>
      <c r="B190" s="429">
        <v>4200</v>
      </c>
      <c r="C190" s="1813">
        <v>0</v>
      </c>
      <c r="D190" s="1502"/>
      <c r="E190" s="1557"/>
      <c r="F190" s="1552"/>
      <c r="G190" s="1816">
        <v>0</v>
      </c>
      <c r="H190" s="1502"/>
      <c r="I190" s="1502"/>
      <c r="J190" s="1502"/>
      <c r="K190" s="1502"/>
    </row>
    <row r="191" spans="1:11" ht="12.75" customHeight="1">
      <c r="A191" s="427" t="s">
        <v>1046</v>
      </c>
      <c r="B191" s="429">
        <v>4210</v>
      </c>
      <c r="C191" s="1812">
        <v>8018686</v>
      </c>
      <c r="D191" s="1502"/>
      <c r="E191" s="1557"/>
      <c r="F191" s="1502"/>
      <c r="G191" s="1816">
        <v>0</v>
      </c>
      <c r="H191" s="1502"/>
      <c r="I191" s="1502"/>
      <c r="J191" s="1502"/>
      <c r="K191" s="1502"/>
    </row>
    <row r="192" spans="1:11" ht="12.75" customHeight="1">
      <c r="A192" s="427" t="s">
        <v>1035</v>
      </c>
      <c r="B192" s="429">
        <v>4215</v>
      </c>
      <c r="C192" s="1830">
        <v>0</v>
      </c>
      <c r="D192" s="1502"/>
      <c r="E192" s="1557"/>
      <c r="F192" s="1502"/>
      <c r="G192" s="1816">
        <v>0</v>
      </c>
      <c r="H192" s="1502"/>
      <c r="I192" s="1502"/>
      <c r="J192" s="1502"/>
      <c r="K192" s="1502"/>
    </row>
    <row r="193" spans="1:11" ht="12.75" customHeight="1">
      <c r="A193" s="427" t="s">
        <v>1047</v>
      </c>
      <c r="B193" s="429">
        <v>4220</v>
      </c>
      <c r="C193" s="1830">
        <v>2228708</v>
      </c>
      <c r="D193" s="1502"/>
      <c r="E193" s="1557"/>
      <c r="F193" s="1502"/>
      <c r="G193" s="1816">
        <v>0</v>
      </c>
      <c r="H193" s="1502"/>
      <c r="I193" s="1502"/>
      <c r="J193" s="1502"/>
      <c r="K193" s="1502"/>
    </row>
    <row r="194" spans="1:11" ht="12.75" customHeight="1">
      <c r="A194" s="427" t="s">
        <v>1428</v>
      </c>
      <c r="B194" s="429">
        <v>4225</v>
      </c>
      <c r="C194" s="1830">
        <v>1323613</v>
      </c>
      <c r="D194" s="1502"/>
      <c r="E194" s="1557"/>
      <c r="F194" s="1502"/>
      <c r="G194" s="1816">
        <v>0</v>
      </c>
      <c r="H194" s="1502"/>
      <c r="I194" s="1502"/>
      <c r="J194" s="1502"/>
      <c r="K194" s="1502"/>
    </row>
    <row r="195" spans="1:11" ht="12.75" customHeight="1">
      <c r="A195" s="427" t="s">
        <v>1429</v>
      </c>
      <c r="B195" s="429">
        <v>4226</v>
      </c>
      <c r="C195" s="1830">
        <v>1648</v>
      </c>
      <c r="D195" s="1502"/>
      <c r="E195" s="1557"/>
      <c r="F195" s="1502"/>
      <c r="G195" s="1816">
        <v>0</v>
      </c>
      <c r="H195" s="1502"/>
      <c r="I195" s="1502"/>
      <c r="J195" s="1502"/>
      <c r="K195" s="1502"/>
    </row>
    <row r="196" spans="1:11" ht="12.75" customHeight="1">
      <c r="A196" s="427" t="s">
        <v>784</v>
      </c>
      <c r="B196" s="429">
        <v>4240</v>
      </c>
      <c r="C196" s="1820">
        <v>0</v>
      </c>
      <c r="D196" s="1502"/>
      <c r="E196" s="1557"/>
      <c r="F196" s="1502"/>
      <c r="G196" s="1574"/>
      <c r="H196" s="1502"/>
      <c r="I196" s="1502"/>
      <c r="J196" s="1502"/>
      <c r="K196" s="1502"/>
    </row>
    <row r="197" spans="1:11" ht="12.75" customHeight="1">
      <c r="A197" s="427" t="s">
        <v>70</v>
      </c>
      <c r="B197" s="429">
        <v>4299</v>
      </c>
      <c r="C197" s="1830">
        <v>821166</v>
      </c>
      <c r="D197" s="1502"/>
      <c r="E197" s="1557"/>
      <c r="F197" s="1502"/>
      <c r="G197" s="1816">
        <v>0</v>
      </c>
      <c r="H197" s="1502"/>
      <c r="I197" s="1502"/>
      <c r="J197" s="1502"/>
      <c r="K197" s="1502"/>
    </row>
    <row r="198" spans="1:11" ht="12.75" customHeight="1" thickBot="1">
      <c r="A198" s="1334" t="s">
        <v>542</v>
      </c>
      <c r="B198" s="1335"/>
      <c r="C198" s="1518">
        <f>SUM(C190:C197)</f>
        <v>12393821</v>
      </c>
      <c r="D198" s="1502"/>
      <c r="E198" s="1502"/>
      <c r="F198" s="1502"/>
      <c r="G198" s="1518">
        <f>SUM(G190:G197)</f>
        <v>0</v>
      </c>
      <c r="H198" s="1502"/>
      <c r="I198" s="1502"/>
      <c r="J198" s="1502"/>
      <c r="K198" s="1502"/>
    </row>
    <row r="199" spans="1:11" ht="15.75" customHeight="1" thickTop="1">
      <c r="A199" s="1269" t="s">
        <v>1125</v>
      </c>
      <c r="B199" s="1274"/>
      <c r="C199" s="1552"/>
      <c r="D199" s="1502"/>
      <c r="E199" s="1502"/>
      <c r="F199" s="1502"/>
      <c r="G199" s="1502"/>
      <c r="H199" s="1502"/>
      <c r="I199" s="1502"/>
      <c r="J199" s="1502"/>
      <c r="K199" s="1502"/>
    </row>
    <row r="200" spans="1:11" ht="12.75" customHeight="1">
      <c r="A200" s="427" t="s">
        <v>909</v>
      </c>
      <c r="B200" s="429">
        <v>4300</v>
      </c>
      <c r="C200" s="1812">
        <v>15475133</v>
      </c>
      <c r="D200" s="1812">
        <v>0</v>
      </c>
      <c r="E200" s="1502"/>
      <c r="F200" s="1812">
        <v>0</v>
      </c>
      <c r="G200" s="1812">
        <v>0</v>
      </c>
      <c r="H200" s="1502"/>
      <c r="I200" s="1502"/>
      <c r="J200" s="1502"/>
      <c r="K200" s="1502"/>
    </row>
    <row r="201" spans="1:11" ht="12.75" customHeight="1">
      <c r="A201" s="427" t="s">
        <v>910</v>
      </c>
      <c r="B201" s="429">
        <v>4305</v>
      </c>
      <c r="C201" s="1830">
        <v>0</v>
      </c>
      <c r="D201" s="1812">
        <v>0</v>
      </c>
      <c r="E201" s="1502"/>
      <c r="F201" s="1812">
        <v>0</v>
      </c>
      <c r="G201" s="1812">
        <v>0</v>
      </c>
      <c r="H201" s="1502"/>
      <c r="I201" s="1502"/>
      <c r="J201" s="1502"/>
      <c r="K201" s="1502"/>
    </row>
    <row r="202" spans="1:11" ht="12.75" customHeight="1">
      <c r="A202" s="427" t="s">
        <v>1021</v>
      </c>
      <c r="B202" s="429">
        <v>4340</v>
      </c>
      <c r="C202" s="1830">
        <v>0</v>
      </c>
      <c r="D202" s="1812">
        <v>0</v>
      </c>
      <c r="E202" s="1502"/>
      <c r="F202" s="1812">
        <v>0</v>
      </c>
      <c r="G202" s="1812">
        <v>0</v>
      </c>
      <c r="H202" s="1502"/>
      <c r="I202" s="1502"/>
      <c r="J202" s="1502"/>
      <c r="K202" s="1502"/>
    </row>
    <row r="203" spans="1:11" ht="12.75" customHeight="1">
      <c r="A203" s="427" t="s">
        <v>71</v>
      </c>
      <c r="B203" s="429">
        <v>4399</v>
      </c>
      <c r="C203" s="1830">
        <v>3542300</v>
      </c>
      <c r="D203" s="1812">
        <v>0</v>
      </c>
      <c r="E203" s="1502"/>
      <c r="F203" s="1812">
        <v>0</v>
      </c>
      <c r="G203" s="1812">
        <v>0</v>
      </c>
      <c r="H203" s="1502"/>
      <c r="I203" s="1502"/>
      <c r="J203" s="1502"/>
      <c r="K203" s="1502"/>
    </row>
    <row r="204" spans="1:11" ht="12.75" customHeight="1" thickBot="1">
      <c r="A204" s="1334" t="s">
        <v>395</v>
      </c>
      <c r="B204" s="1335"/>
      <c r="C204" s="1551">
        <f>SUM(C200:C203)</f>
        <v>19017433</v>
      </c>
      <c r="D204" s="1551">
        <f>SUM(D200:D203)</f>
        <v>0</v>
      </c>
      <c r="E204" s="1502"/>
      <c r="F204" s="1551">
        <f>SUM(F200:F203)</f>
        <v>0</v>
      </c>
      <c r="G204" s="1551">
        <f>SUM(G200:G203)</f>
        <v>0</v>
      </c>
      <c r="H204" s="1502"/>
      <c r="I204" s="1502"/>
      <c r="J204" s="1502"/>
      <c r="K204" s="1502"/>
    </row>
    <row r="205" spans="1:11" ht="15.75" customHeight="1" thickTop="1">
      <c r="A205" s="1269" t="s">
        <v>1126</v>
      </c>
      <c r="B205" s="1274"/>
      <c r="C205" s="1552"/>
      <c r="D205" s="1552"/>
      <c r="E205" s="1502"/>
      <c r="F205" s="1552"/>
      <c r="G205" s="1552"/>
      <c r="H205" s="1502"/>
      <c r="I205" s="1502"/>
      <c r="J205" s="1502"/>
      <c r="K205" s="1502"/>
    </row>
    <row r="206" spans="1:11" ht="12.75" customHeight="1">
      <c r="A206" s="427" t="s">
        <v>751</v>
      </c>
      <c r="B206" s="429">
        <v>4400</v>
      </c>
      <c r="C206" s="1830">
        <v>796343</v>
      </c>
      <c r="D206" s="1812">
        <v>0</v>
      </c>
      <c r="E206" s="1502"/>
      <c r="F206" s="1812">
        <v>0</v>
      </c>
      <c r="G206" s="1812">
        <v>0</v>
      </c>
      <c r="H206" s="1502"/>
      <c r="I206" s="1502"/>
      <c r="J206" s="1502"/>
      <c r="K206" s="1502"/>
    </row>
    <row r="207" spans="1:11" ht="12.75" customHeight="1">
      <c r="A207" s="427" t="s">
        <v>1430</v>
      </c>
      <c r="B207" s="429">
        <v>4421</v>
      </c>
      <c r="C207" s="1830">
        <v>1254357</v>
      </c>
      <c r="D207" s="1812">
        <v>0</v>
      </c>
      <c r="E207" s="1502"/>
      <c r="F207" s="1812">
        <v>0</v>
      </c>
      <c r="G207" s="1812">
        <v>0</v>
      </c>
      <c r="H207" s="1502"/>
      <c r="I207" s="1502"/>
      <c r="J207" s="1502"/>
      <c r="K207" s="1502"/>
    </row>
    <row r="208" spans="1:11" ht="12.75" customHeight="1">
      <c r="A208" s="427" t="s">
        <v>72</v>
      </c>
      <c r="B208" s="429">
        <v>4499</v>
      </c>
      <c r="C208" s="1830">
        <v>0</v>
      </c>
      <c r="D208" s="1812">
        <v>0</v>
      </c>
      <c r="E208" s="1502"/>
      <c r="F208" s="1812">
        <v>0</v>
      </c>
      <c r="G208" s="1812">
        <v>0</v>
      </c>
      <c r="H208" s="1502"/>
      <c r="I208" s="1502"/>
      <c r="J208" s="1502"/>
      <c r="K208" s="1502"/>
    </row>
    <row r="209" spans="1:11" ht="12.75" customHeight="1" thickBot="1">
      <c r="A209" s="1334" t="s">
        <v>880</v>
      </c>
      <c r="B209" s="1335"/>
      <c r="C209" s="1551">
        <f>SUM(C206:C208)</f>
        <v>2050700</v>
      </c>
      <c r="D209" s="1551">
        <f>SUM(D206:D208)</f>
        <v>0</v>
      </c>
      <c r="E209" s="1502" t="s">
        <v>1156</v>
      </c>
      <c r="F209" s="1551">
        <f>SUM(F206:F208)</f>
        <v>0</v>
      </c>
      <c r="G209" s="1551">
        <f>SUM(G206:G208)</f>
        <v>0</v>
      </c>
      <c r="H209" s="1502"/>
      <c r="I209" s="1502"/>
      <c r="J209" s="1502"/>
      <c r="K209" s="1502"/>
    </row>
    <row r="210" spans="1:11" ht="15.75" customHeight="1" thickTop="1">
      <c r="A210" s="1269" t="s">
        <v>1080</v>
      </c>
      <c r="B210" s="1274"/>
      <c r="C210" s="1552"/>
      <c r="D210" s="1552"/>
      <c r="E210" s="1502"/>
      <c r="F210" s="1552"/>
      <c r="G210" s="1552"/>
      <c r="H210" s="1502"/>
      <c r="I210" s="1502"/>
      <c r="J210" s="1502"/>
      <c r="K210" s="1502"/>
    </row>
    <row r="211" spans="1:11" ht="12.75" customHeight="1">
      <c r="A211" s="427" t="s">
        <v>1040</v>
      </c>
      <c r="B211" s="429">
        <v>4600</v>
      </c>
      <c r="C211" s="1830">
        <v>158058</v>
      </c>
      <c r="D211" s="1812">
        <v>0</v>
      </c>
      <c r="E211" s="1502"/>
      <c r="F211" s="1812">
        <v>0</v>
      </c>
      <c r="G211" s="1812">
        <v>0</v>
      </c>
      <c r="H211" s="1502"/>
      <c r="I211" s="1502"/>
      <c r="J211" s="1502"/>
      <c r="K211" s="1502"/>
    </row>
    <row r="212" spans="1:11" ht="12.75" customHeight="1">
      <c r="A212" s="427" t="s">
        <v>1041</v>
      </c>
      <c r="B212" s="429">
        <v>4605</v>
      </c>
      <c r="C212" s="1830">
        <v>0</v>
      </c>
      <c r="D212" s="1812">
        <v>0</v>
      </c>
      <c r="E212" s="1502"/>
      <c r="F212" s="1812">
        <v>0</v>
      </c>
      <c r="G212" s="1812">
        <v>0</v>
      </c>
      <c r="H212" s="1502"/>
      <c r="I212" s="1502"/>
      <c r="J212" s="1502"/>
      <c r="K212" s="1502"/>
    </row>
    <row r="213" spans="1:11" ht="12.75" customHeight="1">
      <c r="A213" s="427" t="s">
        <v>1431</v>
      </c>
      <c r="B213" s="475">
        <v>4620</v>
      </c>
      <c r="C213" s="1830">
        <v>6904482</v>
      </c>
      <c r="D213" s="1812">
        <v>0</v>
      </c>
      <c r="E213" s="1502"/>
      <c r="F213" s="1812">
        <v>0</v>
      </c>
      <c r="G213" s="1812">
        <v>0</v>
      </c>
      <c r="H213" s="1502"/>
      <c r="I213" s="1502"/>
      <c r="J213" s="1502"/>
      <c r="K213" s="1502"/>
    </row>
    <row r="214" spans="1:11" ht="12.75" customHeight="1">
      <c r="A214" s="427" t="s">
        <v>1042</v>
      </c>
      <c r="B214" s="429">
        <v>4625</v>
      </c>
      <c r="C214" s="1830">
        <v>357401</v>
      </c>
      <c r="D214" s="1812">
        <v>0</v>
      </c>
      <c r="E214" s="1502"/>
      <c r="F214" s="1812">
        <v>0</v>
      </c>
      <c r="G214" s="1812">
        <v>0</v>
      </c>
      <c r="H214" s="1502"/>
      <c r="I214" s="1502"/>
      <c r="J214" s="1502"/>
      <c r="K214" s="1502"/>
    </row>
    <row r="215" spans="1:11" ht="12.75" customHeight="1">
      <c r="A215" s="427" t="s">
        <v>1043</v>
      </c>
      <c r="B215" s="429">
        <v>4630</v>
      </c>
      <c r="C215" s="1830">
        <v>0</v>
      </c>
      <c r="D215" s="1812">
        <v>0</v>
      </c>
      <c r="E215" s="1502"/>
      <c r="F215" s="1812">
        <v>0</v>
      </c>
      <c r="G215" s="1812">
        <v>0</v>
      </c>
      <c r="H215" s="1502"/>
      <c r="I215" s="1502"/>
      <c r="J215" s="1502"/>
      <c r="K215" s="1502"/>
    </row>
    <row r="216" spans="1:11" ht="12.75" customHeight="1">
      <c r="A216" s="1202" t="s">
        <v>73</v>
      </c>
      <c r="B216" s="475">
        <v>4699</v>
      </c>
      <c r="C216" s="1830">
        <v>0</v>
      </c>
      <c r="D216" s="1812">
        <v>0</v>
      </c>
      <c r="E216" s="1502"/>
      <c r="F216" s="1812">
        <v>0</v>
      </c>
      <c r="G216" s="1812">
        <v>0</v>
      </c>
      <c r="H216" s="1502"/>
      <c r="I216" s="1502"/>
      <c r="J216" s="1502"/>
      <c r="K216" s="1502"/>
    </row>
    <row r="217" spans="1:11" ht="12.75" customHeight="1" thickBot="1">
      <c r="A217" s="1334" t="s">
        <v>442</v>
      </c>
      <c r="B217" s="1335"/>
      <c r="C217" s="1551">
        <f>SUM(C211:C216)</f>
        <v>7419941</v>
      </c>
      <c r="D217" s="1551">
        <f>SUM(D211:D216)</f>
        <v>0</v>
      </c>
      <c r="E217" s="1502"/>
      <c r="F217" s="1551">
        <f>SUM(F211:F216)</f>
        <v>0</v>
      </c>
      <c r="G217" s="1551">
        <f>SUM(G211:G216)</f>
        <v>0</v>
      </c>
      <c r="H217" s="1502"/>
      <c r="I217" s="1502"/>
      <c r="J217" s="1502"/>
      <c r="K217" s="1502"/>
    </row>
    <row r="218" spans="1:11" ht="15.75" customHeight="1" thickTop="1">
      <c r="A218" s="1269" t="s">
        <v>1081</v>
      </c>
      <c r="B218" s="1274"/>
      <c r="C218" s="1552"/>
      <c r="D218" s="1552"/>
      <c r="E218" s="1502"/>
      <c r="F218" s="1552"/>
      <c r="G218" s="1552"/>
      <c r="H218" s="1502"/>
      <c r="I218" s="1502"/>
      <c r="J218" s="1502"/>
      <c r="K218" s="1502"/>
    </row>
    <row r="219" spans="1:11" ht="12.75" customHeight="1">
      <c r="A219" s="427" t="s">
        <v>779</v>
      </c>
      <c r="B219" s="429">
        <v>4770</v>
      </c>
      <c r="C219" s="1830">
        <v>0</v>
      </c>
      <c r="D219" s="1812">
        <v>0</v>
      </c>
      <c r="E219" s="1502"/>
      <c r="F219" s="1502"/>
      <c r="G219" s="1812">
        <v>0</v>
      </c>
      <c r="H219" s="1502"/>
      <c r="I219" s="1502"/>
      <c r="J219" s="1502"/>
      <c r="K219" s="1502"/>
    </row>
    <row r="220" spans="1:11" ht="12.75" customHeight="1">
      <c r="A220" s="427" t="s">
        <v>66</v>
      </c>
      <c r="B220" s="429">
        <v>4799</v>
      </c>
      <c r="C220" s="1830">
        <v>0</v>
      </c>
      <c r="D220" s="1812">
        <v>0</v>
      </c>
      <c r="E220" s="1502"/>
      <c r="F220" s="1502"/>
      <c r="G220" s="1812">
        <v>0</v>
      </c>
      <c r="H220" s="1502"/>
      <c r="I220" s="1502"/>
      <c r="J220" s="1502"/>
      <c r="K220" s="1502"/>
    </row>
    <row r="221" spans="1:11" ht="12.75" customHeight="1" thickBot="1">
      <c r="A221" s="1343" t="s">
        <v>1073</v>
      </c>
      <c r="B221" s="1344"/>
      <c r="C221" s="1551">
        <f>SUM(C219:C220)</f>
        <v>0</v>
      </c>
      <c r="D221" s="1551">
        <f>SUM(D219:D220)</f>
        <v>0</v>
      </c>
      <c r="E221" s="1502"/>
      <c r="F221" s="1502"/>
      <c r="G221" s="1551">
        <f>SUM(G219:G220)</f>
        <v>0</v>
      </c>
      <c r="H221" s="1502"/>
      <c r="I221" s="1502"/>
      <c r="J221" s="1502"/>
      <c r="K221" s="1502"/>
    </row>
    <row r="222" spans="1:11" ht="12.75" customHeight="1" thickTop="1" thickBot="1">
      <c r="A222" s="436" t="s">
        <v>749</v>
      </c>
      <c r="B222" s="435">
        <v>4810</v>
      </c>
      <c r="C222" s="1833">
        <v>336200</v>
      </c>
      <c r="D222" s="1825">
        <v>0</v>
      </c>
      <c r="E222" s="1502"/>
      <c r="F222" s="1502"/>
      <c r="G222" s="1565"/>
      <c r="H222" s="1502"/>
      <c r="I222" s="1502"/>
      <c r="J222" s="1502"/>
      <c r="K222" s="1502"/>
    </row>
    <row r="223" spans="1:11" ht="12.75" customHeight="1" thickTop="1">
      <c r="A223" s="436" t="s">
        <v>345</v>
      </c>
      <c r="B223" s="435">
        <v>4850</v>
      </c>
      <c r="C223" s="1820">
        <v>0</v>
      </c>
      <c r="D223" s="1813">
        <v>0</v>
      </c>
      <c r="E223" s="1813">
        <v>0</v>
      </c>
      <c r="F223" s="1813">
        <v>0</v>
      </c>
      <c r="G223" s="1813">
        <v>0</v>
      </c>
      <c r="H223" s="1813">
        <v>0</v>
      </c>
      <c r="I223" s="1502"/>
      <c r="J223" s="1813">
        <v>0</v>
      </c>
      <c r="K223" s="1813">
        <v>0</v>
      </c>
    </row>
    <row r="224" spans="1:11" ht="12.75" customHeight="1">
      <c r="A224" s="436" t="s">
        <v>346</v>
      </c>
      <c r="B224" s="435">
        <v>4851</v>
      </c>
      <c r="C224" s="1820">
        <v>0</v>
      </c>
      <c r="D224" s="1813">
        <v>0</v>
      </c>
      <c r="E224" s="1502"/>
      <c r="F224" s="1818">
        <v>0</v>
      </c>
      <c r="G224" s="1813">
        <v>0</v>
      </c>
      <c r="H224" s="1502"/>
      <c r="I224" s="1502"/>
      <c r="J224" s="1502"/>
      <c r="K224" s="1502"/>
    </row>
    <row r="225" spans="1:11" ht="12.75" customHeight="1">
      <c r="A225" s="436" t="s">
        <v>347</v>
      </c>
      <c r="B225" s="435">
        <v>4852</v>
      </c>
      <c r="C225" s="1820">
        <v>0</v>
      </c>
      <c r="D225" s="1813">
        <v>0</v>
      </c>
      <c r="E225" s="1813">
        <v>0</v>
      </c>
      <c r="F225" s="1813">
        <v>0</v>
      </c>
      <c r="G225" s="1813">
        <v>0</v>
      </c>
      <c r="H225" s="1813">
        <v>0</v>
      </c>
      <c r="I225" s="1502"/>
      <c r="J225" s="1813">
        <v>0</v>
      </c>
      <c r="K225" s="1813">
        <v>0</v>
      </c>
    </row>
    <row r="226" spans="1:11" ht="12.75" customHeight="1">
      <c r="A226" s="436" t="s">
        <v>348</v>
      </c>
      <c r="B226" s="435">
        <v>4853</v>
      </c>
      <c r="C226" s="1820">
        <v>0</v>
      </c>
      <c r="D226" s="1813">
        <v>0</v>
      </c>
      <c r="E226" s="1813">
        <v>0</v>
      </c>
      <c r="F226" s="1813">
        <v>0</v>
      </c>
      <c r="G226" s="1813">
        <v>0</v>
      </c>
      <c r="H226" s="1813">
        <v>0</v>
      </c>
      <c r="I226" s="1502"/>
      <c r="J226" s="1813">
        <v>0</v>
      </c>
      <c r="K226" s="1813">
        <v>0</v>
      </c>
    </row>
    <row r="227" spans="1:11" ht="12.75" customHeight="1">
      <c r="A227" s="436" t="s">
        <v>349</v>
      </c>
      <c r="B227" s="435">
        <v>4854</v>
      </c>
      <c r="C227" s="1820">
        <v>0</v>
      </c>
      <c r="D227" s="1813">
        <v>0</v>
      </c>
      <c r="E227" s="1813">
        <v>0</v>
      </c>
      <c r="F227" s="1813">
        <v>0</v>
      </c>
      <c r="G227" s="1813">
        <v>0</v>
      </c>
      <c r="H227" s="1813">
        <v>0</v>
      </c>
      <c r="I227" s="1502"/>
      <c r="J227" s="1813">
        <v>0</v>
      </c>
      <c r="K227" s="1813">
        <v>0</v>
      </c>
    </row>
    <row r="228" spans="1:11" ht="12.75" customHeight="1">
      <c r="A228" s="436" t="s">
        <v>459</v>
      </c>
      <c r="B228" s="435">
        <v>4855</v>
      </c>
      <c r="C228" s="1820">
        <v>0</v>
      </c>
      <c r="D228" s="1813">
        <v>0</v>
      </c>
      <c r="E228" s="1813">
        <v>0</v>
      </c>
      <c r="F228" s="1813">
        <v>0</v>
      </c>
      <c r="G228" s="1813">
        <v>0</v>
      </c>
      <c r="H228" s="1813">
        <v>0</v>
      </c>
      <c r="I228" s="1502"/>
      <c r="J228" s="1813">
        <v>0</v>
      </c>
      <c r="K228" s="1813">
        <v>0</v>
      </c>
    </row>
    <row r="229" spans="1:11" ht="12.75" customHeight="1">
      <c r="A229" s="436" t="s">
        <v>350</v>
      </c>
      <c r="B229" s="435">
        <v>4856</v>
      </c>
      <c r="C229" s="1820">
        <v>0</v>
      </c>
      <c r="D229" s="1813">
        <v>0</v>
      </c>
      <c r="E229" s="1813">
        <v>0</v>
      </c>
      <c r="F229" s="1813">
        <v>0</v>
      </c>
      <c r="G229" s="1813">
        <v>0</v>
      </c>
      <c r="H229" s="1813">
        <v>0</v>
      </c>
      <c r="I229" s="1502"/>
      <c r="J229" s="1813">
        <v>0</v>
      </c>
      <c r="K229" s="1813">
        <v>0</v>
      </c>
    </row>
    <row r="230" spans="1:11" ht="12.75" customHeight="1">
      <c r="A230" s="436" t="s">
        <v>351</v>
      </c>
      <c r="B230" s="435">
        <v>4857</v>
      </c>
      <c r="C230" s="1820">
        <v>0</v>
      </c>
      <c r="D230" s="1813">
        <v>0</v>
      </c>
      <c r="E230" s="1813">
        <v>0</v>
      </c>
      <c r="F230" s="1813">
        <v>0</v>
      </c>
      <c r="G230" s="1813">
        <v>0</v>
      </c>
      <c r="H230" s="1813">
        <v>0</v>
      </c>
      <c r="I230" s="1502"/>
      <c r="J230" s="1813">
        <v>0</v>
      </c>
      <c r="K230" s="1813">
        <v>0</v>
      </c>
    </row>
    <row r="231" spans="1:11" ht="12.75" customHeight="1">
      <c r="A231" s="436" t="s">
        <v>352</v>
      </c>
      <c r="B231" s="435">
        <v>4860</v>
      </c>
      <c r="C231" s="1820">
        <v>0</v>
      </c>
      <c r="D231" s="1813">
        <v>0</v>
      </c>
      <c r="E231" s="1813">
        <v>0</v>
      </c>
      <c r="F231" s="1813">
        <v>0</v>
      </c>
      <c r="G231" s="1813">
        <v>0</v>
      </c>
      <c r="H231" s="1813">
        <v>0</v>
      </c>
      <c r="I231" s="1502"/>
      <c r="J231" s="1813">
        <v>0</v>
      </c>
      <c r="K231" s="1813">
        <v>0</v>
      </c>
    </row>
    <row r="232" spans="1:11" ht="12.75" customHeight="1">
      <c r="A232" s="436" t="s">
        <v>353</v>
      </c>
      <c r="B232" s="435">
        <v>4861</v>
      </c>
      <c r="C232" s="1820">
        <v>0</v>
      </c>
      <c r="D232" s="1813">
        <v>0</v>
      </c>
      <c r="E232" s="1813">
        <v>0</v>
      </c>
      <c r="F232" s="1813">
        <v>0</v>
      </c>
      <c r="G232" s="1813">
        <v>0</v>
      </c>
      <c r="H232" s="1813">
        <v>0</v>
      </c>
      <c r="I232" s="1502"/>
      <c r="J232" s="1813">
        <v>0</v>
      </c>
      <c r="K232" s="1813">
        <v>0</v>
      </c>
    </row>
    <row r="233" spans="1:11" ht="12.75" customHeight="1">
      <c r="A233" s="436" t="s">
        <v>354</v>
      </c>
      <c r="B233" s="435">
        <v>4862</v>
      </c>
      <c r="C233" s="1820">
        <v>0</v>
      </c>
      <c r="D233" s="1813">
        <v>0</v>
      </c>
      <c r="E233" s="1506"/>
      <c r="F233" s="1813">
        <v>0</v>
      </c>
      <c r="G233" s="1813">
        <v>0</v>
      </c>
      <c r="H233" s="1506"/>
      <c r="I233" s="1502"/>
      <c r="J233" s="1506"/>
      <c r="K233" s="1506"/>
    </row>
    <row r="234" spans="1:11" ht="12.75" customHeight="1">
      <c r="A234" s="436" t="s">
        <v>355</v>
      </c>
      <c r="B234" s="435">
        <v>4863</v>
      </c>
      <c r="C234" s="1820">
        <v>0</v>
      </c>
      <c r="D234" s="1813">
        <v>0</v>
      </c>
      <c r="E234" s="1502"/>
      <c r="F234" s="1506"/>
      <c r="G234" s="1544"/>
      <c r="H234" s="1502"/>
      <c r="I234" s="1502"/>
      <c r="J234" s="1502"/>
      <c r="K234" s="1502"/>
    </row>
    <row r="235" spans="1:11" ht="12.75" customHeight="1">
      <c r="A235" s="436" t="s">
        <v>464</v>
      </c>
      <c r="B235" s="435">
        <v>4864</v>
      </c>
      <c r="C235" s="1820">
        <v>0</v>
      </c>
      <c r="D235" s="1813">
        <v>0</v>
      </c>
      <c r="E235" s="1813">
        <v>0</v>
      </c>
      <c r="F235" s="1813">
        <v>0</v>
      </c>
      <c r="G235" s="1813">
        <v>0</v>
      </c>
      <c r="H235" s="1813">
        <v>0</v>
      </c>
      <c r="I235" s="1502"/>
      <c r="J235" s="1813">
        <v>0</v>
      </c>
      <c r="K235" s="1813">
        <v>0</v>
      </c>
    </row>
    <row r="236" spans="1:11" ht="12.75" customHeight="1">
      <c r="A236" s="436" t="s">
        <v>465</v>
      </c>
      <c r="B236" s="435">
        <v>4865</v>
      </c>
      <c r="C236" s="1820">
        <v>0</v>
      </c>
      <c r="D236" s="1813">
        <v>0</v>
      </c>
      <c r="E236" s="1813">
        <v>0</v>
      </c>
      <c r="F236" s="1813">
        <v>0</v>
      </c>
      <c r="G236" s="1813">
        <v>0</v>
      </c>
      <c r="H236" s="1813">
        <v>0</v>
      </c>
      <c r="I236" s="1502"/>
      <c r="J236" s="1813">
        <v>0</v>
      </c>
      <c r="K236" s="1813">
        <v>0</v>
      </c>
    </row>
    <row r="237" spans="1:11" ht="12.75" customHeight="1">
      <c r="A237" s="436" t="s">
        <v>463</v>
      </c>
      <c r="B237" s="435">
        <v>4866</v>
      </c>
      <c r="C237" s="1820">
        <v>0</v>
      </c>
      <c r="D237" s="1813">
        <v>0</v>
      </c>
      <c r="E237" s="1813">
        <v>0</v>
      </c>
      <c r="F237" s="1813">
        <v>0</v>
      </c>
      <c r="G237" s="1813">
        <v>0</v>
      </c>
      <c r="H237" s="1813">
        <v>0</v>
      </c>
      <c r="I237" s="1502"/>
      <c r="J237" s="1813">
        <v>0</v>
      </c>
      <c r="K237" s="1813">
        <v>0</v>
      </c>
    </row>
    <row r="238" spans="1:11" ht="12.75" customHeight="1">
      <c r="A238" s="436" t="s">
        <v>462</v>
      </c>
      <c r="B238" s="435">
        <v>4867</v>
      </c>
      <c r="C238" s="1820">
        <v>0</v>
      </c>
      <c r="D238" s="1813">
        <v>0</v>
      </c>
      <c r="E238" s="1813">
        <v>0</v>
      </c>
      <c r="F238" s="1813">
        <v>0</v>
      </c>
      <c r="G238" s="1813">
        <v>0</v>
      </c>
      <c r="H238" s="1813">
        <v>0</v>
      </c>
      <c r="I238" s="1502"/>
      <c r="J238" s="1813">
        <v>0</v>
      </c>
      <c r="K238" s="1813">
        <v>0</v>
      </c>
    </row>
    <row r="239" spans="1:11" ht="12.75" customHeight="1">
      <c r="A239" s="436" t="s">
        <v>461</v>
      </c>
      <c r="B239" s="435">
        <v>4868</v>
      </c>
      <c r="C239" s="1820">
        <v>0</v>
      </c>
      <c r="D239" s="1813">
        <v>0</v>
      </c>
      <c r="E239" s="1813">
        <v>0</v>
      </c>
      <c r="F239" s="1813">
        <v>0</v>
      </c>
      <c r="G239" s="1813">
        <v>0</v>
      </c>
      <c r="H239" s="1813">
        <v>0</v>
      </c>
      <c r="I239" s="1502"/>
      <c r="J239" s="1813">
        <v>0</v>
      </c>
      <c r="K239" s="1813">
        <v>0</v>
      </c>
    </row>
    <row r="240" spans="1:11" ht="12.75" customHeight="1">
      <c r="A240" s="436" t="s">
        <v>460</v>
      </c>
      <c r="B240" s="435">
        <v>4869</v>
      </c>
      <c r="C240" s="1820">
        <v>0</v>
      </c>
      <c r="D240" s="1813">
        <v>0</v>
      </c>
      <c r="E240" s="1813">
        <v>1061993</v>
      </c>
      <c r="F240" s="1813">
        <v>0</v>
      </c>
      <c r="G240" s="1813">
        <v>0</v>
      </c>
      <c r="H240" s="1813">
        <v>0</v>
      </c>
      <c r="I240" s="1502"/>
      <c r="J240" s="1813">
        <v>0</v>
      </c>
      <c r="K240" s="1813">
        <v>0</v>
      </c>
    </row>
    <row r="241" spans="1:11" ht="12.75" customHeight="1">
      <c r="A241" s="436" t="s">
        <v>1115</v>
      </c>
      <c r="B241" s="435">
        <v>4870</v>
      </c>
      <c r="C241" s="1820">
        <v>0</v>
      </c>
      <c r="D241" s="1813">
        <v>0</v>
      </c>
      <c r="E241" s="1813">
        <v>0</v>
      </c>
      <c r="F241" s="1813">
        <v>0</v>
      </c>
      <c r="G241" s="1813">
        <v>0</v>
      </c>
      <c r="H241" s="1813">
        <v>0</v>
      </c>
      <c r="I241" s="1502"/>
      <c r="J241" s="1813">
        <v>0</v>
      </c>
      <c r="K241" s="1813">
        <v>0</v>
      </c>
    </row>
    <row r="242" spans="1:11" ht="12.75" customHeight="1">
      <c r="A242" s="436" t="s">
        <v>780</v>
      </c>
      <c r="B242" s="435">
        <v>4871</v>
      </c>
      <c r="C242" s="1820">
        <v>0</v>
      </c>
      <c r="D242" s="1813">
        <v>0</v>
      </c>
      <c r="E242" s="1813">
        <v>0</v>
      </c>
      <c r="F242" s="1813">
        <v>0</v>
      </c>
      <c r="G242" s="1813">
        <v>0</v>
      </c>
      <c r="H242" s="1813">
        <v>0</v>
      </c>
      <c r="I242" s="1502"/>
      <c r="J242" s="1813">
        <v>0</v>
      </c>
      <c r="K242" s="1813">
        <v>0</v>
      </c>
    </row>
    <row r="243" spans="1:11" ht="12.75" customHeight="1">
      <c r="A243" s="436" t="s">
        <v>781</v>
      </c>
      <c r="B243" s="435">
        <v>4872</v>
      </c>
      <c r="C243" s="1820">
        <v>0</v>
      </c>
      <c r="D243" s="1813">
        <v>0</v>
      </c>
      <c r="E243" s="1813">
        <v>0</v>
      </c>
      <c r="F243" s="1813">
        <v>0</v>
      </c>
      <c r="G243" s="1813">
        <v>0</v>
      </c>
      <c r="H243" s="1813">
        <v>0</v>
      </c>
      <c r="I243" s="1502"/>
      <c r="J243" s="1813">
        <v>0</v>
      </c>
      <c r="K243" s="1813">
        <v>0</v>
      </c>
    </row>
    <row r="244" spans="1:11" ht="12.75" customHeight="1">
      <c r="A244" s="436" t="s">
        <v>782</v>
      </c>
      <c r="B244" s="435">
        <v>4873</v>
      </c>
      <c r="C244" s="1820">
        <v>0</v>
      </c>
      <c r="D244" s="1813">
        <v>0</v>
      </c>
      <c r="E244" s="1813">
        <v>0</v>
      </c>
      <c r="F244" s="1813">
        <v>0</v>
      </c>
      <c r="G244" s="1813">
        <v>0</v>
      </c>
      <c r="H244" s="1813">
        <v>0</v>
      </c>
      <c r="I244" s="1502"/>
      <c r="J244" s="1813">
        <v>0</v>
      </c>
      <c r="K244" s="1813">
        <v>0</v>
      </c>
    </row>
    <row r="245" spans="1:11" ht="12.75" customHeight="1">
      <c r="A245" s="436" t="s">
        <v>783</v>
      </c>
      <c r="B245" s="435">
        <v>4874</v>
      </c>
      <c r="C245" s="1820">
        <v>0</v>
      </c>
      <c r="D245" s="1813">
        <v>0</v>
      </c>
      <c r="E245" s="1813">
        <v>0</v>
      </c>
      <c r="F245" s="1813">
        <v>0</v>
      </c>
      <c r="G245" s="1813">
        <v>0</v>
      </c>
      <c r="H245" s="1813">
        <v>0</v>
      </c>
      <c r="I245" s="1502"/>
      <c r="J245" s="1813">
        <v>0</v>
      </c>
      <c r="K245" s="1813">
        <v>0</v>
      </c>
    </row>
    <row r="246" spans="1:11" ht="12.75" customHeight="1">
      <c r="A246" s="436" t="s">
        <v>466</v>
      </c>
      <c r="B246" s="435">
        <v>4875</v>
      </c>
      <c r="C246" s="1820">
        <v>0</v>
      </c>
      <c r="D246" s="1813">
        <v>0</v>
      </c>
      <c r="E246" s="1813">
        <v>0</v>
      </c>
      <c r="F246" s="1813">
        <v>0</v>
      </c>
      <c r="G246" s="1813">
        <v>0</v>
      </c>
      <c r="H246" s="1813">
        <v>0</v>
      </c>
      <c r="I246" s="1502"/>
      <c r="J246" s="1813">
        <v>0</v>
      </c>
      <c r="K246" s="1813">
        <v>0</v>
      </c>
    </row>
    <row r="247" spans="1:11" ht="12.75" customHeight="1">
      <c r="A247" s="436" t="s">
        <v>762</v>
      </c>
      <c r="B247" s="435">
        <v>4876</v>
      </c>
      <c r="C247" s="1820">
        <v>0</v>
      </c>
      <c r="D247" s="1813">
        <v>0</v>
      </c>
      <c r="E247" s="1813">
        <v>0</v>
      </c>
      <c r="F247" s="1813">
        <v>0</v>
      </c>
      <c r="G247" s="1813">
        <v>0</v>
      </c>
      <c r="H247" s="1813">
        <v>0</v>
      </c>
      <c r="I247" s="1502"/>
      <c r="J247" s="1813">
        <v>0</v>
      </c>
      <c r="K247" s="1813">
        <v>0</v>
      </c>
    </row>
    <row r="248" spans="1:11" ht="12.75" customHeight="1">
      <c r="A248" s="436" t="s">
        <v>763</v>
      </c>
      <c r="B248" s="435">
        <v>4877</v>
      </c>
      <c r="C248" s="1820">
        <v>0</v>
      </c>
      <c r="D248" s="1813">
        <v>0</v>
      </c>
      <c r="E248" s="1813">
        <v>0</v>
      </c>
      <c r="F248" s="1813">
        <v>0</v>
      </c>
      <c r="G248" s="1813">
        <v>0</v>
      </c>
      <c r="H248" s="1813">
        <v>0</v>
      </c>
      <c r="I248" s="1502"/>
      <c r="J248" s="1813">
        <v>0</v>
      </c>
      <c r="K248" s="1813">
        <v>0</v>
      </c>
    </row>
    <row r="249" spans="1:11" ht="12.75" customHeight="1">
      <c r="A249" s="436" t="s">
        <v>764</v>
      </c>
      <c r="B249" s="435">
        <v>4878</v>
      </c>
      <c r="C249" s="1820">
        <v>0</v>
      </c>
      <c r="D249" s="1813">
        <v>0</v>
      </c>
      <c r="E249" s="1813">
        <v>0</v>
      </c>
      <c r="F249" s="1813">
        <v>0</v>
      </c>
      <c r="G249" s="1813">
        <v>0</v>
      </c>
      <c r="H249" s="1813">
        <v>0</v>
      </c>
      <c r="I249" s="1502"/>
      <c r="J249" s="1813">
        <v>0</v>
      </c>
      <c r="K249" s="1813">
        <v>0</v>
      </c>
    </row>
    <row r="250" spans="1:11" ht="12.75" customHeight="1">
      <c r="A250" s="436" t="s">
        <v>765</v>
      </c>
      <c r="B250" s="435">
        <v>4879</v>
      </c>
      <c r="C250" s="1820">
        <v>0</v>
      </c>
      <c r="D250" s="1813">
        <v>0</v>
      </c>
      <c r="E250" s="1813">
        <v>0</v>
      </c>
      <c r="F250" s="1813">
        <v>0</v>
      </c>
      <c r="G250" s="1813">
        <v>0</v>
      </c>
      <c r="H250" s="1813">
        <v>0</v>
      </c>
      <c r="I250" s="1502"/>
      <c r="J250" s="1813">
        <v>0</v>
      </c>
      <c r="K250" s="1813">
        <v>0</v>
      </c>
    </row>
    <row r="251" spans="1:11" ht="12.75" customHeight="1">
      <c r="A251" s="220" t="s">
        <v>1432</v>
      </c>
      <c r="B251" s="486">
        <v>4880</v>
      </c>
      <c r="C251" s="1820">
        <v>0</v>
      </c>
      <c r="D251" s="1813">
        <v>0</v>
      </c>
      <c r="E251" s="1813">
        <v>0</v>
      </c>
      <c r="F251" s="1813">
        <v>0</v>
      </c>
      <c r="G251" s="1813">
        <v>0</v>
      </c>
      <c r="H251" s="1813">
        <v>0</v>
      </c>
      <c r="I251" s="1502"/>
      <c r="J251" s="1813">
        <v>0</v>
      </c>
      <c r="K251" s="1813">
        <v>0</v>
      </c>
    </row>
    <row r="252" spans="1:11" ht="12.75" customHeight="1" thickBot="1">
      <c r="A252" s="1345" t="s">
        <v>766</v>
      </c>
      <c r="B252" s="1346"/>
      <c r="C252" s="1559">
        <f t="shared" ref="C252:H252" si="9">SUM(C223:C251)</f>
        <v>0</v>
      </c>
      <c r="D252" s="1551">
        <f t="shared" si="9"/>
        <v>0</v>
      </c>
      <c r="E252" s="1551">
        <f t="shared" si="9"/>
        <v>1061993</v>
      </c>
      <c r="F252" s="1551">
        <f t="shared" si="9"/>
        <v>0</v>
      </c>
      <c r="G252" s="1551">
        <f t="shared" si="9"/>
        <v>0</v>
      </c>
      <c r="H252" s="1551">
        <f t="shared" si="9"/>
        <v>0</v>
      </c>
      <c r="I252" s="1552"/>
      <c r="J252" s="1551">
        <f>SUM(J223:J251)</f>
        <v>0</v>
      </c>
      <c r="K252" s="1518">
        <f>SUM(K223:K251)</f>
        <v>0</v>
      </c>
    </row>
    <row r="253" spans="1:11" ht="12.75" customHeight="1" thickTop="1" thickBot="1">
      <c r="A253" s="1203" t="s">
        <v>1399</v>
      </c>
      <c r="B253" s="487">
        <v>4901</v>
      </c>
      <c r="C253" s="1838">
        <v>0</v>
      </c>
      <c r="D253" s="1503"/>
      <c r="E253" s="1502"/>
      <c r="F253" s="1502"/>
      <c r="G253" s="1502"/>
      <c r="H253" s="1502"/>
      <c r="I253" s="1502"/>
      <c r="J253" s="1502"/>
      <c r="K253" s="1502"/>
    </row>
    <row r="254" spans="1:11" ht="12.75" customHeight="1" thickTop="1" thickBot="1">
      <c r="A254" s="1204" t="s">
        <v>1440</v>
      </c>
      <c r="B254" s="488">
        <v>4902</v>
      </c>
      <c r="C254" s="1839">
        <v>49818</v>
      </c>
      <c r="D254" s="1840">
        <v>0</v>
      </c>
      <c r="E254" s="1503"/>
      <c r="F254" s="1840">
        <v>0</v>
      </c>
      <c r="G254" s="1840">
        <v>0</v>
      </c>
      <c r="H254" s="1503"/>
      <c r="I254" s="1502"/>
      <c r="J254" s="1503"/>
      <c r="K254" s="1503"/>
    </row>
    <row r="255" spans="1:11" ht="12.75" customHeight="1" thickTop="1" thickBot="1">
      <c r="A255" s="427" t="s">
        <v>1433</v>
      </c>
      <c r="B255" s="429">
        <v>4905</v>
      </c>
      <c r="C255" s="1827">
        <v>23070</v>
      </c>
      <c r="D255" s="1502"/>
      <c r="E255" s="1502"/>
      <c r="F255" s="1826">
        <v>0</v>
      </c>
      <c r="G255" s="1827">
        <v>0</v>
      </c>
      <c r="H255" s="1502"/>
      <c r="I255" s="1502"/>
      <c r="J255" s="1502"/>
      <c r="K255" s="1502"/>
    </row>
    <row r="256" spans="1:11" ht="12.75" customHeight="1" thickTop="1" thickBot="1">
      <c r="A256" s="427" t="s">
        <v>1434</v>
      </c>
      <c r="B256" s="429">
        <v>4909</v>
      </c>
      <c r="C256" s="1825">
        <v>717415</v>
      </c>
      <c r="D256" s="1502"/>
      <c r="E256" s="1502"/>
      <c r="F256" s="1825">
        <v>0</v>
      </c>
      <c r="G256" s="1825">
        <v>0</v>
      </c>
      <c r="H256" s="1502"/>
      <c r="I256" s="1502"/>
      <c r="J256" s="1502"/>
      <c r="K256" s="1502"/>
    </row>
    <row r="257" spans="1:11" ht="12.75" customHeight="1" thickTop="1" thickBot="1">
      <c r="A257" s="427" t="s">
        <v>190</v>
      </c>
      <c r="B257" s="429">
        <v>4920</v>
      </c>
      <c r="C257" s="1825">
        <v>57071</v>
      </c>
      <c r="D257" s="1826">
        <v>0</v>
      </c>
      <c r="E257" s="1502"/>
      <c r="F257" s="1827">
        <v>0</v>
      </c>
      <c r="G257" s="1827">
        <v>0</v>
      </c>
      <c r="H257" s="1502"/>
      <c r="I257" s="1502"/>
      <c r="J257" s="1502"/>
      <c r="K257" s="1502"/>
    </row>
    <row r="258" spans="1:11" ht="12.75" customHeight="1" thickTop="1" thickBot="1">
      <c r="A258" s="427" t="s">
        <v>416</v>
      </c>
      <c r="B258" s="429">
        <v>4930</v>
      </c>
      <c r="C258" s="1825">
        <v>0</v>
      </c>
      <c r="D258" s="1825">
        <v>0</v>
      </c>
      <c r="E258" s="1502"/>
      <c r="F258" s="1825">
        <v>0</v>
      </c>
      <c r="G258" s="1825">
        <v>0</v>
      </c>
      <c r="H258" s="1502"/>
      <c r="I258" s="1502"/>
      <c r="J258" s="1502"/>
      <c r="K258" s="1502"/>
    </row>
    <row r="259" spans="1:11" ht="12.75" customHeight="1" thickTop="1" thickBot="1">
      <c r="A259" s="427" t="s">
        <v>750</v>
      </c>
      <c r="B259" s="429">
        <v>4932</v>
      </c>
      <c r="C259" s="1825">
        <v>1235875</v>
      </c>
      <c r="D259" s="1825">
        <v>0</v>
      </c>
      <c r="E259" s="1502"/>
      <c r="F259" s="1825">
        <v>0</v>
      </c>
      <c r="G259" s="1825">
        <v>0</v>
      </c>
      <c r="H259" s="1502"/>
      <c r="I259" s="1502"/>
      <c r="J259" s="1502"/>
      <c r="K259" s="1502"/>
    </row>
    <row r="260" spans="1:11" ht="12.75" customHeight="1" thickTop="1" thickBot="1">
      <c r="A260" s="427" t="s">
        <v>881</v>
      </c>
      <c r="B260" s="429">
        <v>4960</v>
      </c>
      <c r="C260" s="1833">
        <v>0</v>
      </c>
      <c r="D260" s="1825">
        <v>0</v>
      </c>
      <c r="E260" s="1502"/>
      <c r="F260" s="1825">
        <v>0</v>
      </c>
      <c r="G260" s="1825">
        <v>0</v>
      </c>
      <c r="H260" s="1502"/>
      <c r="I260" s="1502"/>
      <c r="J260" s="1502"/>
      <c r="K260" s="1502"/>
    </row>
    <row r="261" spans="1:11" ht="12.75" customHeight="1" thickTop="1" thickBot="1">
      <c r="A261" s="1467" t="s">
        <v>1873</v>
      </c>
      <c r="B261" s="429">
        <v>4981</v>
      </c>
      <c r="C261" s="1833"/>
      <c r="D261" s="1825"/>
      <c r="E261" s="1502"/>
      <c r="F261" s="1825"/>
      <c r="G261" s="1825"/>
      <c r="H261" s="1502"/>
      <c r="I261" s="1502"/>
      <c r="J261" s="1502"/>
      <c r="K261" s="1502"/>
    </row>
    <row r="262" spans="1:11" ht="12.75" customHeight="1" thickTop="1" thickBot="1">
      <c r="A262" s="1468" t="s">
        <v>1874</v>
      </c>
      <c r="B262" s="429">
        <v>4982</v>
      </c>
      <c r="C262" s="1833"/>
      <c r="D262" s="1825"/>
      <c r="E262" s="1502"/>
      <c r="F262" s="1825"/>
      <c r="G262" s="1825"/>
      <c r="H262" s="1502"/>
      <c r="I262" s="1502"/>
      <c r="J262" s="1502"/>
      <c r="K262" s="1502"/>
    </row>
    <row r="263" spans="1:11" ht="12.75" customHeight="1" thickTop="1" thickBot="1">
      <c r="A263" s="427" t="s">
        <v>562</v>
      </c>
      <c r="B263" s="429">
        <v>4991</v>
      </c>
      <c r="C263" s="1833">
        <v>1081062</v>
      </c>
      <c r="D263" s="1825">
        <v>0</v>
      </c>
      <c r="E263" s="1502"/>
      <c r="F263" s="1825">
        <v>0</v>
      </c>
      <c r="G263" s="1825">
        <v>0</v>
      </c>
      <c r="H263" s="1502"/>
      <c r="I263" s="1502"/>
      <c r="J263" s="1502"/>
      <c r="K263" s="1502"/>
    </row>
    <row r="264" spans="1:11" ht="12.75" customHeight="1" thickTop="1" thickBot="1">
      <c r="A264" s="427" t="s">
        <v>372</v>
      </c>
      <c r="B264" s="429">
        <v>4992</v>
      </c>
      <c r="C264" s="1833">
        <v>2436541</v>
      </c>
      <c r="D264" s="1825">
        <v>0</v>
      </c>
      <c r="E264" s="1502"/>
      <c r="F264" s="1825">
        <v>0</v>
      </c>
      <c r="G264" s="1825">
        <v>0</v>
      </c>
      <c r="H264" s="1502"/>
      <c r="I264" s="1502"/>
      <c r="J264" s="1502"/>
      <c r="K264" s="1502"/>
    </row>
    <row r="265" spans="1:11" s="489" customFormat="1" ht="12.75" customHeight="1" thickTop="1" thickBot="1">
      <c r="A265" s="479" t="s">
        <v>74</v>
      </c>
      <c r="B265" s="475">
        <v>4998</v>
      </c>
      <c r="C265" s="1833">
        <v>7888887</v>
      </c>
      <c r="D265" s="1825">
        <v>0</v>
      </c>
      <c r="E265" s="1502"/>
      <c r="F265" s="1825">
        <v>0</v>
      </c>
      <c r="G265" s="1825">
        <v>0</v>
      </c>
      <c r="H265" s="1823">
        <v>0</v>
      </c>
      <c r="I265" s="1502"/>
      <c r="J265" s="1502"/>
      <c r="K265" s="1823">
        <v>0</v>
      </c>
    </row>
    <row r="266" spans="1:11" ht="14.25" thickTop="1" thickBot="1">
      <c r="A266" s="1334" t="s">
        <v>1636</v>
      </c>
      <c r="B266" s="1347"/>
      <c r="C266" s="1558">
        <f t="shared" ref="C266:H266" si="10">SUM(C188,C198,C204,C209,C217,C221,C222,C252:C265)</f>
        <v>54891163</v>
      </c>
      <c r="D266" s="1558">
        <f t="shared" si="10"/>
        <v>0</v>
      </c>
      <c r="E266" s="1558">
        <f t="shared" si="10"/>
        <v>1061993</v>
      </c>
      <c r="F266" s="1558">
        <f t="shared" si="10"/>
        <v>0</v>
      </c>
      <c r="G266" s="1558">
        <f t="shared" si="10"/>
        <v>0</v>
      </c>
      <c r="H266" s="1558">
        <f t="shared" si="10"/>
        <v>0</v>
      </c>
      <c r="I266" s="1502"/>
      <c r="J266" s="1558">
        <f>SUM(J188,J198,J204,J209,J217,J221,J222,J252:J265)</f>
        <v>0</v>
      </c>
      <c r="K266" s="1550">
        <f>SUM(K188,K198,K204,K209,K217,K221,K222,K252:K265)</f>
        <v>0</v>
      </c>
    </row>
    <row r="267" spans="1:11" ht="14.25" thickTop="1" thickBot="1">
      <c r="A267" s="1348" t="s">
        <v>1074</v>
      </c>
      <c r="B267" s="1349" t="s">
        <v>852</v>
      </c>
      <c r="C267" s="1558">
        <f>SUM(C175,C181,C266)</f>
        <v>55004366</v>
      </c>
      <c r="D267" s="1558">
        <f>SUM(D175,D181,D266)</f>
        <v>0</v>
      </c>
      <c r="E267" s="1558">
        <f>SUM(E175,E266)</f>
        <v>1061993</v>
      </c>
      <c r="F267" s="1558">
        <f t="shared" ref="F267:K267" si="11">SUM(F175,F181,F266)</f>
        <v>0</v>
      </c>
      <c r="G267" s="1558">
        <f t="shared" si="11"/>
        <v>0</v>
      </c>
      <c r="H267" s="1558">
        <f t="shared" si="11"/>
        <v>0</v>
      </c>
      <c r="I267" s="1558">
        <f t="shared" si="11"/>
        <v>0</v>
      </c>
      <c r="J267" s="1558">
        <f t="shared" si="11"/>
        <v>0</v>
      </c>
      <c r="K267" s="1550">
        <f t="shared" si="11"/>
        <v>0</v>
      </c>
    </row>
    <row r="268" spans="1:11" ht="14.25" thickTop="1" thickBot="1">
      <c r="A268" s="1350" t="s">
        <v>248</v>
      </c>
      <c r="B268" s="1351"/>
      <c r="C268" s="1558">
        <f t="shared" ref="C268:K268" si="12">SUM(C109,C114,C170,C267)</f>
        <v>327736997</v>
      </c>
      <c r="D268" s="1558">
        <f t="shared" si="12"/>
        <v>17369398</v>
      </c>
      <c r="E268" s="1558">
        <f t="shared" si="12"/>
        <v>18495770</v>
      </c>
      <c r="F268" s="1558">
        <f t="shared" si="12"/>
        <v>32186129</v>
      </c>
      <c r="G268" s="1558">
        <f t="shared" si="12"/>
        <v>9365438</v>
      </c>
      <c r="H268" s="1558">
        <f t="shared" si="12"/>
        <v>15055804</v>
      </c>
      <c r="I268" s="1558">
        <f t="shared" si="12"/>
        <v>1682219</v>
      </c>
      <c r="J268" s="1558">
        <f t="shared" si="12"/>
        <v>5118326</v>
      </c>
      <c r="K268" s="1550">
        <f t="shared" si="12"/>
        <v>7187060</v>
      </c>
    </row>
    <row r="269" spans="1:11" ht="13.5" thickTop="1">
      <c r="C269" s="492"/>
      <c r="D269" s="492"/>
      <c r="E269" s="492"/>
      <c r="F269" s="492"/>
      <c r="G269" s="492"/>
      <c r="H269" s="492"/>
      <c r="I269" s="492"/>
      <c r="J269" s="492"/>
      <c r="K269" s="492"/>
    </row>
    <row r="270" spans="1:11">
      <c r="C270" s="492"/>
      <c r="D270" s="492"/>
      <c r="E270" s="492"/>
      <c r="F270" s="492"/>
      <c r="G270" s="492"/>
      <c r="H270" s="492"/>
      <c r="I270" s="492"/>
      <c r="J270" s="492"/>
      <c r="K270" s="492"/>
    </row>
    <row r="271" spans="1:11">
      <c r="C271" s="492"/>
      <c r="D271" s="492"/>
      <c r="E271" s="492"/>
      <c r="F271" s="492"/>
      <c r="G271" s="492"/>
      <c r="H271" s="492"/>
      <c r="I271" s="492"/>
      <c r="J271" s="492"/>
      <c r="K271" s="492"/>
    </row>
    <row r="272" spans="1:11">
      <c r="C272" s="492"/>
      <c r="D272" s="492"/>
      <c r="E272" s="492"/>
      <c r="F272" s="492"/>
      <c r="G272" s="492"/>
      <c r="H272" s="492"/>
      <c r="I272" s="492"/>
      <c r="J272" s="492"/>
      <c r="K272" s="492"/>
    </row>
    <row r="273" spans="1:11">
      <c r="C273" s="492"/>
      <c r="D273" s="492"/>
      <c r="E273" s="492"/>
      <c r="F273" s="492"/>
      <c r="G273" s="492"/>
      <c r="H273" s="492"/>
      <c r="I273" s="492"/>
      <c r="J273" s="492"/>
      <c r="K273" s="492"/>
    </row>
    <row r="274" spans="1:11">
      <c r="C274" s="492"/>
      <c r="D274" s="492"/>
      <c r="E274" s="492"/>
      <c r="F274" s="492"/>
      <c r="G274" s="492"/>
      <c r="H274" s="492"/>
      <c r="I274" s="492"/>
      <c r="J274" s="492"/>
      <c r="K274" s="492"/>
    </row>
    <row r="275" spans="1:11" s="307" customFormat="1">
      <c r="A275" s="490"/>
      <c r="B275" s="491"/>
      <c r="C275" s="492"/>
      <c r="D275" s="492"/>
      <c r="E275" s="492"/>
      <c r="F275" s="492"/>
      <c r="G275" s="492"/>
      <c r="H275" s="492"/>
      <c r="I275" s="492"/>
      <c r="J275" s="492"/>
      <c r="K275" s="492"/>
    </row>
    <row r="276" spans="1:11" s="307" customFormat="1">
      <c r="A276" s="490"/>
    </row>
    <row r="277" spans="1:11" s="307" customFormat="1">
      <c r="A277" s="493"/>
    </row>
    <row r="278" spans="1:11" s="307" customFormat="1">
      <c r="A278" s="493"/>
    </row>
    <row r="279" spans="1:11" s="307" customFormat="1">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9"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0FE187D-BF93-488C-931D-5C7F86DCC5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808d7ff2-70c2-40c7-b857-af394d7283d8"/>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vt:lpstr>
      <vt:lpstr>SEFA NOTES</vt:lpstr>
      <vt:lpstr>SF&amp;QC Sec-1</vt:lpstr>
      <vt:lpstr>SF&amp;QC Sec-2</vt:lpstr>
      <vt:lpstr>SF&amp;QC Sec-3</vt:lpstr>
      <vt:lpstr>SSPAF</vt:lpstr>
      <vt:lpstr>' SEFA '!Print_Area</vt:lpstr>
      <vt:lpstr>'SEFA NOTES'!Print_Area</vt:lpstr>
      <vt:lpstr>'SEFA Reconcile'!Print_Area</vt:lpstr>
      <vt:lpstr>'SF&amp;QC Sec-1'!Print_Area</vt:lpstr>
      <vt:lpstr>'SF&amp;QC Sec-3'!Print_Area</vt:lpstr>
      <vt:lpstr>'Single Audit Checklist'!Print_Area</vt:lpstr>
      <vt:lpstr>'Single Audit Cover'!Print_Area</vt:lpstr>
      <vt:lpstr>' SEFA '!Print_Titles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2020-10-26T01:26:39Z</cp:lastPrinted>
  <dcterms:created xsi:type="dcterms:W3CDTF">2003-10-29T19:06:34Z</dcterms:created>
  <dcterms:modified xsi:type="dcterms:W3CDTF">2021-01-27T16:10:27Z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